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из смету ру\"/>
    </mc:Choice>
  </mc:AlternateContent>
  <bookViews>
    <workbookView xWindow="0" yWindow="0" windowWidth="13665" windowHeight="7125"/>
  </bookViews>
  <sheets>
    <sheet name="02-01-03" sheetId="7" r:id="rId1"/>
    <sheet name="Ведомость объемов работ" sheetId="8" r:id="rId2"/>
    <sheet name="Source" sheetId="1" r:id="rId3"/>
    <sheet name="SourceObSm" sheetId="2" r:id="rId4"/>
    <sheet name="SmtRes" sheetId="3" r:id="rId5"/>
    <sheet name="EtalonRes" sheetId="4" r:id="rId6"/>
    <sheet name="SrcPoprs" sheetId="5" r:id="rId7"/>
    <sheet name="SrcKA" sheetId="6" r:id="rId8"/>
  </sheets>
  <definedNames>
    <definedName name="_xlnm.Print_Titles" localSheetId="0">'02-01-03'!$27:$27</definedName>
    <definedName name="_xlnm.Print_Titles" localSheetId="1">'Ведомость объемов работ'!$9:$9</definedName>
    <definedName name="_xlnm.Print_Area" localSheetId="0">'02-01-03'!$A$1:$K$1304</definedName>
    <definedName name="_xlnm.Print_Area" localSheetId="1">'Ведомость объемов работ'!$A$1:$H$253</definedName>
  </definedNames>
  <calcPr calcId="162913" iterate="1"/>
</workbook>
</file>

<file path=xl/calcChain.xml><?xml version="1.0" encoding="utf-8"?>
<calcChain xmlns="http://schemas.openxmlformats.org/spreadsheetml/2006/main">
  <c r="D251" i="8" l="1"/>
  <c r="D249" i="8"/>
  <c r="G246" i="8"/>
  <c r="F246" i="8"/>
  <c r="E246" i="8"/>
  <c r="C246" i="8"/>
  <c r="B246" i="8"/>
  <c r="G245" i="8"/>
  <c r="F245" i="8"/>
  <c r="E245" i="8"/>
  <c r="C245" i="8"/>
  <c r="B245" i="8"/>
  <c r="G244" i="8"/>
  <c r="F244" i="8"/>
  <c r="E244" i="8"/>
  <c r="C244" i="8"/>
  <c r="B244" i="8"/>
  <c r="G243" i="8"/>
  <c r="F243" i="8"/>
  <c r="E243" i="8"/>
  <c r="C243" i="8"/>
  <c r="B243" i="8"/>
  <c r="G242" i="8"/>
  <c r="F242" i="8"/>
  <c r="E242" i="8"/>
  <c r="C242" i="8"/>
  <c r="B242" i="8"/>
  <c r="G241" i="8"/>
  <c r="F241" i="8"/>
  <c r="E241" i="8"/>
  <c r="C241" i="8"/>
  <c r="B241" i="8"/>
  <c r="A240" i="8"/>
  <c r="G239" i="8"/>
  <c r="F239" i="8"/>
  <c r="E239" i="8"/>
  <c r="C239" i="8"/>
  <c r="B239" i="8"/>
  <c r="G238" i="8"/>
  <c r="F238" i="8"/>
  <c r="E238" i="8"/>
  <c r="C238" i="8"/>
  <c r="B238" i="8"/>
  <c r="G237" i="8"/>
  <c r="F237" i="8"/>
  <c r="E237" i="8"/>
  <c r="C237" i="8"/>
  <c r="B237" i="8"/>
  <c r="G236" i="8"/>
  <c r="F236" i="8"/>
  <c r="E236" i="8"/>
  <c r="C236" i="8"/>
  <c r="B236" i="8"/>
  <c r="G235" i="8"/>
  <c r="F235" i="8"/>
  <c r="E235" i="8"/>
  <c r="C235" i="8"/>
  <c r="B235" i="8"/>
  <c r="G234" i="8"/>
  <c r="F234" i="8"/>
  <c r="E234" i="8"/>
  <c r="C234" i="8"/>
  <c r="B234" i="8"/>
  <c r="G233" i="8"/>
  <c r="F233" i="8"/>
  <c r="E233" i="8"/>
  <c r="C233" i="8"/>
  <c r="B233" i="8"/>
  <c r="G232" i="8"/>
  <c r="F232" i="8"/>
  <c r="E232" i="8"/>
  <c r="C232" i="8"/>
  <c r="B232" i="8"/>
  <c r="G231" i="8"/>
  <c r="F231" i="8"/>
  <c r="E231" i="8"/>
  <c r="C231" i="8"/>
  <c r="B231" i="8"/>
  <c r="G230" i="8"/>
  <c r="F230" i="8"/>
  <c r="E230" i="8"/>
  <c r="C230" i="8"/>
  <c r="B230" i="8"/>
  <c r="G229" i="8"/>
  <c r="F229" i="8"/>
  <c r="E229" i="8"/>
  <c r="C229" i="8"/>
  <c r="B229" i="8"/>
  <c r="G228" i="8"/>
  <c r="F228" i="8"/>
  <c r="E228" i="8"/>
  <c r="C228" i="8"/>
  <c r="B228" i="8"/>
  <c r="G227" i="8"/>
  <c r="F227" i="8"/>
  <c r="E227" i="8"/>
  <c r="C227" i="8"/>
  <c r="B227" i="8"/>
  <c r="G226" i="8"/>
  <c r="F226" i="8"/>
  <c r="E226" i="8"/>
  <c r="C226" i="8"/>
  <c r="B226" i="8"/>
  <c r="G225" i="8"/>
  <c r="F225" i="8"/>
  <c r="E225" i="8"/>
  <c r="C225" i="8"/>
  <c r="B225" i="8"/>
  <c r="A224" i="8"/>
  <c r="G223" i="8"/>
  <c r="F223" i="8"/>
  <c r="E223" i="8"/>
  <c r="C223" i="8"/>
  <c r="B223" i="8"/>
  <c r="G222" i="8"/>
  <c r="F222" i="8"/>
  <c r="E222" i="8"/>
  <c r="C222" i="8"/>
  <c r="B222" i="8"/>
  <c r="G221" i="8"/>
  <c r="F221" i="8"/>
  <c r="E221" i="8"/>
  <c r="C221" i="8"/>
  <c r="B221" i="8"/>
  <c r="G220" i="8"/>
  <c r="F220" i="8"/>
  <c r="E220" i="8"/>
  <c r="C220" i="8"/>
  <c r="B220" i="8"/>
  <c r="G219" i="8"/>
  <c r="F219" i="8"/>
  <c r="E219" i="8"/>
  <c r="C219" i="8"/>
  <c r="B219" i="8"/>
  <c r="G218" i="8"/>
  <c r="F218" i="8"/>
  <c r="E218" i="8"/>
  <c r="C218" i="8"/>
  <c r="B218" i="8"/>
  <c r="G217" i="8"/>
  <c r="F217" i="8"/>
  <c r="E217" i="8"/>
  <c r="C217" i="8"/>
  <c r="B217" i="8"/>
  <c r="G216" i="8"/>
  <c r="F216" i="8"/>
  <c r="E216" i="8"/>
  <c r="C216" i="8"/>
  <c r="B216" i="8"/>
  <c r="G215" i="8"/>
  <c r="F215" i="8"/>
  <c r="E215" i="8"/>
  <c r="C215" i="8"/>
  <c r="B215" i="8"/>
  <c r="G214" i="8"/>
  <c r="F214" i="8"/>
  <c r="E214" i="8"/>
  <c r="C214" i="8"/>
  <c r="B214" i="8"/>
  <c r="G213" i="8"/>
  <c r="F213" i="8"/>
  <c r="E213" i="8"/>
  <c r="C213" i="8"/>
  <c r="B213" i="8"/>
  <c r="G212" i="8"/>
  <c r="F212" i="8"/>
  <c r="E212" i="8"/>
  <c r="C212" i="8"/>
  <c r="B212" i="8"/>
  <c r="G211" i="8"/>
  <c r="F211" i="8"/>
  <c r="E211" i="8"/>
  <c r="C211" i="8"/>
  <c r="B211" i="8"/>
  <c r="G210" i="8"/>
  <c r="F210" i="8"/>
  <c r="E210" i="8"/>
  <c r="C210" i="8"/>
  <c r="B210" i="8"/>
  <c r="G209" i="8"/>
  <c r="F209" i="8"/>
  <c r="E209" i="8"/>
  <c r="C209" i="8"/>
  <c r="B209" i="8"/>
  <c r="G208" i="8"/>
  <c r="F208" i="8"/>
  <c r="E208" i="8"/>
  <c r="C208" i="8"/>
  <c r="B208" i="8"/>
  <c r="G207" i="8"/>
  <c r="F207" i="8"/>
  <c r="E207" i="8"/>
  <c r="C207" i="8"/>
  <c r="B207" i="8"/>
  <c r="G206" i="8"/>
  <c r="F206" i="8"/>
  <c r="E206" i="8"/>
  <c r="C206" i="8"/>
  <c r="B206" i="8"/>
  <c r="G205" i="8"/>
  <c r="F205" i="8"/>
  <c r="E205" i="8"/>
  <c r="C205" i="8"/>
  <c r="B205" i="8"/>
  <c r="A204" i="8"/>
  <c r="G203" i="8"/>
  <c r="F203" i="8"/>
  <c r="E203" i="8"/>
  <c r="C203" i="8"/>
  <c r="B203" i="8"/>
  <c r="G202" i="8"/>
  <c r="F202" i="8"/>
  <c r="E202" i="8"/>
  <c r="C202" i="8"/>
  <c r="B202" i="8"/>
  <c r="G201" i="8"/>
  <c r="F201" i="8"/>
  <c r="E201" i="8"/>
  <c r="C201" i="8"/>
  <c r="B201" i="8"/>
  <c r="G200" i="8"/>
  <c r="F200" i="8"/>
  <c r="E200" i="8"/>
  <c r="C200" i="8"/>
  <c r="B200" i="8"/>
  <c r="G199" i="8"/>
  <c r="F199" i="8"/>
  <c r="E199" i="8"/>
  <c r="C199" i="8"/>
  <c r="B199" i="8"/>
  <c r="G198" i="8"/>
  <c r="F198" i="8"/>
  <c r="E198" i="8"/>
  <c r="C198" i="8"/>
  <c r="B198" i="8"/>
  <c r="G197" i="8"/>
  <c r="F197" i="8"/>
  <c r="E197" i="8"/>
  <c r="C197" i="8"/>
  <c r="B197" i="8"/>
  <c r="G196" i="8"/>
  <c r="F196" i="8"/>
  <c r="E196" i="8"/>
  <c r="C196" i="8"/>
  <c r="B196" i="8"/>
  <c r="G195" i="8"/>
  <c r="F195" i="8"/>
  <c r="E195" i="8"/>
  <c r="C195" i="8"/>
  <c r="B195" i="8"/>
  <c r="G194" i="8"/>
  <c r="F194" i="8"/>
  <c r="E194" i="8"/>
  <c r="C194" i="8"/>
  <c r="B194" i="8"/>
  <c r="G193" i="8"/>
  <c r="F193" i="8"/>
  <c r="E193" i="8"/>
  <c r="C193" i="8"/>
  <c r="B193" i="8"/>
  <c r="A192" i="8"/>
  <c r="G191" i="8"/>
  <c r="F191" i="8"/>
  <c r="E191" i="8"/>
  <c r="C191" i="8"/>
  <c r="B191" i="8"/>
  <c r="G190" i="8"/>
  <c r="F190" i="8"/>
  <c r="E190" i="8"/>
  <c r="C190" i="8"/>
  <c r="B190" i="8"/>
  <c r="G189" i="8"/>
  <c r="F189" i="8"/>
  <c r="E189" i="8"/>
  <c r="C189" i="8"/>
  <c r="B189" i="8"/>
  <c r="G188" i="8"/>
  <c r="F188" i="8"/>
  <c r="E188" i="8"/>
  <c r="C188" i="8"/>
  <c r="B188" i="8"/>
  <c r="G187" i="8"/>
  <c r="F187" i="8"/>
  <c r="E187" i="8"/>
  <c r="C187" i="8"/>
  <c r="B187" i="8"/>
  <c r="G186" i="8"/>
  <c r="F186" i="8"/>
  <c r="E186" i="8"/>
  <c r="C186" i="8"/>
  <c r="B186" i="8"/>
  <c r="G185" i="8"/>
  <c r="F185" i="8"/>
  <c r="E185" i="8"/>
  <c r="C185" i="8"/>
  <c r="B185" i="8"/>
  <c r="G184" i="8"/>
  <c r="F184" i="8"/>
  <c r="E184" i="8"/>
  <c r="C184" i="8"/>
  <c r="B184" i="8"/>
  <c r="G183" i="8"/>
  <c r="F183" i="8"/>
  <c r="E183" i="8"/>
  <c r="C183" i="8"/>
  <c r="B183" i="8"/>
  <c r="G182" i="8"/>
  <c r="F182" i="8"/>
  <c r="E182" i="8"/>
  <c r="C182" i="8"/>
  <c r="B182" i="8"/>
  <c r="G181" i="8"/>
  <c r="F181" i="8"/>
  <c r="E181" i="8"/>
  <c r="C181" i="8"/>
  <c r="B181" i="8"/>
  <c r="G180" i="8"/>
  <c r="F180" i="8"/>
  <c r="E180" i="8"/>
  <c r="C180" i="8"/>
  <c r="B180" i="8"/>
  <c r="G179" i="8"/>
  <c r="F179" i="8"/>
  <c r="E179" i="8"/>
  <c r="C179" i="8"/>
  <c r="B179" i="8"/>
  <c r="G178" i="8"/>
  <c r="F178" i="8"/>
  <c r="E178" i="8"/>
  <c r="C178" i="8"/>
  <c r="B178" i="8"/>
  <c r="G177" i="8"/>
  <c r="F177" i="8"/>
  <c r="E177" i="8"/>
  <c r="C177" i="8"/>
  <c r="B177" i="8"/>
  <c r="G176" i="8"/>
  <c r="F176" i="8"/>
  <c r="E176" i="8"/>
  <c r="C176" i="8"/>
  <c r="B176" i="8"/>
  <c r="G175" i="8"/>
  <c r="F175" i="8"/>
  <c r="E175" i="8"/>
  <c r="C175" i="8"/>
  <c r="B175" i="8"/>
  <c r="G174" i="8"/>
  <c r="F174" i="8"/>
  <c r="E174" i="8"/>
  <c r="C174" i="8"/>
  <c r="B174" i="8"/>
  <c r="G173" i="8"/>
  <c r="F173" i="8"/>
  <c r="E173" i="8"/>
  <c r="C173" i="8"/>
  <c r="B173" i="8"/>
  <c r="G172" i="8"/>
  <c r="F172" i="8"/>
  <c r="E172" i="8"/>
  <c r="C172" i="8"/>
  <c r="B172" i="8"/>
  <c r="G171" i="8"/>
  <c r="F171" i="8"/>
  <c r="E171" i="8"/>
  <c r="C171" i="8"/>
  <c r="B171" i="8"/>
  <c r="G170" i="8"/>
  <c r="F170" i="8"/>
  <c r="E170" i="8"/>
  <c r="C170" i="8"/>
  <c r="B170" i="8"/>
  <c r="G169" i="8"/>
  <c r="F169" i="8"/>
  <c r="E169" i="8"/>
  <c r="C169" i="8"/>
  <c r="B169" i="8"/>
  <c r="G168" i="8"/>
  <c r="F168" i="8"/>
  <c r="E168" i="8"/>
  <c r="C168" i="8"/>
  <c r="B168" i="8"/>
  <c r="G167" i="8"/>
  <c r="F167" i="8"/>
  <c r="E167" i="8"/>
  <c r="C167" i="8"/>
  <c r="B167" i="8"/>
  <c r="G166" i="8"/>
  <c r="F166" i="8"/>
  <c r="E166" i="8"/>
  <c r="C166" i="8"/>
  <c r="B166" i="8"/>
  <c r="G165" i="8"/>
  <c r="F165" i="8"/>
  <c r="E165" i="8"/>
  <c r="C165" i="8"/>
  <c r="B165" i="8"/>
  <c r="G164" i="8"/>
  <c r="F164" i="8"/>
  <c r="E164" i="8"/>
  <c r="C164" i="8"/>
  <c r="B164" i="8"/>
  <c r="G163" i="8"/>
  <c r="F163" i="8"/>
  <c r="E163" i="8"/>
  <c r="C163" i="8"/>
  <c r="B163" i="8"/>
  <c r="G162" i="8"/>
  <c r="F162" i="8"/>
  <c r="E162" i="8"/>
  <c r="C162" i="8"/>
  <c r="B162" i="8"/>
  <c r="A161" i="8"/>
  <c r="G160" i="8"/>
  <c r="F160" i="8"/>
  <c r="E160" i="8"/>
  <c r="C160" i="8"/>
  <c r="B160" i="8"/>
  <c r="G159" i="8"/>
  <c r="F159" i="8"/>
  <c r="E159" i="8"/>
  <c r="C159" i="8"/>
  <c r="B159" i="8"/>
  <c r="G158" i="8"/>
  <c r="F158" i="8"/>
  <c r="E158" i="8"/>
  <c r="C158" i="8"/>
  <c r="B158" i="8"/>
  <c r="G157" i="8"/>
  <c r="F157" i="8"/>
  <c r="E157" i="8"/>
  <c r="C157" i="8"/>
  <c r="B157" i="8"/>
  <c r="G156" i="8"/>
  <c r="F156" i="8"/>
  <c r="E156" i="8"/>
  <c r="C156" i="8"/>
  <c r="B156" i="8"/>
  <c r="G155" i="8"/>
  <c r="F155" i="8"/>
  <c r="E155" i="8"/>
  <c r="C155" i="8"/>
  <c r="B155" i="8"/>
  <c r="G154" i="8"/>
  <c r="F154" i="8"/>
  <c r="E154" i="8"/>
  <c r="C154" i="8"/>
  <c r="B154" i="8"/>
  <c r="G153" i="8"/>
  <c r="F153" i="8"/>
  <c r="E153" i="8"/>
  <c r="C153" i="8"/>
  <c r="B153" i="8"/>
  <c r="G152" i="8"/>
  <c r="F152" i="8"/>
  <c r="E152" i="8"/>
  <c r="C152" i="8"/>
  <c r="B152" i="8"/>
  <c r="G151" i="8"/>
  <c r="F151" i="8"/>
  <c r="E151" i="8"/>
  <c r="C151" i="8"/>
  <c r="B151" i="8"/>
  <c r="G150" i="8"/>
  <c r="F150" i="8"/>
  <c r="E150" i="8"/>
  <c r="C150" i="8"/>
  <c r="B150" i="8"/>
  <c r="G149" i="8"/>
  <c r="F149" i="8"/>
  <c r="E149" i="8"/>
  <c r="C149" i="8"/>
  <c r="B149" i="8"/>
  <c r="G148" i="8"/>
  <c r="F148" i="8"/>
  <c r="E148" i="8"/>
  <c r="C148" i="8"/>
  <c r="B148" i="8"/>
  <c r="G147" i="8"/>
  <c r="F147" i="8"/>
  <c r="E147" i="8"/>
  <c r="C147" i="8"/>
  <c r="B147" i="8"/>
  <c r="G146" i="8"/>
  <c r="F146" i="8"/>
  <c r="E146" i="8"/>
  <c r="C146" i="8"/>
  <c r="B146" i="8"/>
  <c r="G145" i="8"/>
  <c r="F145" i="8"/>
  <c r="E145" i="8"/>
  <c r="C145" i="8"/>
  <c r="B145" i="8"/>
  <c r="G144" i="8"/>
  <c r="F144" i="8"/>
  <c r="E144" i="8"/>
  <c r="C144" i="8"/>
  <c r="B144" i="8"/>
  <c r="G143" i="8"/>
  <c r="F143" i="8"/>
  <c r="E143" i="8"/>
  <c r="C143" i="8"/>
  <c r="B143" i="8"/>
  <c r="G142" i="8"/>
  <c r="F142" i="8"/>
  <c r="E142" i="8"/>
  <c r="C142" i="8"/>
  <c r="B142" i="8"/>
  <c r="G141" i="8"/>
  <c r="F141" i="8"/>
  <c r="E141" i="8"/>
  <c r="C141" i="8"/>
  <c r="B141" i="8"/>
  <c r="G140" i="8"/>
  <c r="F140" i="8"/>
  <c r="E140" i="8"/>
  <c r="C140" i="8"/>
  <c r="B140" i="8"/>
  <c r="G139" i="8"/>
  <c r="F139" i="8"/>
  <c r="E139" i="8"/>
  <c r="C139" i="8"/>
  <c r="B139" i="8"/>
  <c r="G138" i="8"/>
  <c r="F138" i="8"/>
  <c r="E138" i="8"/>
  <c r="C138" i="8"/>
  <c r="B138" i="8"/>
  <c r="G137" i="8"/>
  <c r="F137" i="8"/>
  <c r="E137" i="8"/>
  <c r="C137" i="8"/>
  <c r="B137" i="8"/>
  <c r="G136" i="8"/>
  <c r="F136" i="8"/>
  <c r="E136" i="8"/>
  <c r="C136" i="8"/>
  <c r="B136" i="8"/>
  <c r="G135" i="8"/>
  <c r="F135" i="8"/>
  <c r="E135" i="8"/>
  <c r="C135" i="8"/>
  <c r="B135" i="8"/>
  <c r="G134" i="8"/>
  <c r="F134" i="8"/>
  <c r="E134" i="8"/>
  <c r="C134" i="8"/>
  <c r="B134" i="8"/>
  <c r="G133" i="8"/>
  <c r="F133" i="8"/>
  <c r="E133" i="8"/>
  <c r="C133" i="8"/>
  <c r="B133" i="8"/>
  <c r="G132" i="8"/>
  <c r="F132" i="8"/>
  <c r="E132" i="8"/>
  <c r="C132" i="8"/>
  <c r="B132" i="8"/>
  <c r="G131" i="8"/>
  <c r="F131" i="8"/>
  <c r="E131" i="8"/>
  <c r="C131" i="8"/>
  <c r="B131" i="8"/>
  <c r="G130" i="8"/>
  <c r="F130" i="8"/>
  <c r="E130" i="8"/>
  <c r="C130" i="8"/>
  <c r="B130" i="8"/>
  <c r="G129" i="8"/>
  <c r="F129" i="8"/>
  <c r="E129" i="8"/>
  <c r="C129" i="8"/>
  <c r="B129" i="8"/>
  <c r="G128" i="8"/>
  <c r="F128" i="8"/>
  <c r="E128" i="8"/>
  <c r="C128" i="8"/>
  <c r="B128" i="8"/>
  <c r="G127" i="8"/>
  <c r="F127" i="8"/>
  <c r="E127" i="8"/>
  <c r="C127" i="8"/>
  <c r="B127" i="8"/>
  <c r="G126" i="8"/>
  <c r="F126" i="8"/>
  <c r="E126" i="8"/>
  <c r="C126" i="8"/>
  <c r="B126" i="8"/>
  <c r="G125" i="8"/>
  <c r="F125" i="8"/>
  <c r="E125" i="8"/>
  <c r="C125" i="8"/>
  <c r="B125" i="8"/>
  <c r="G124" i="8"/>
  <c r="F124" i="8"/>
  <c r="E124" i="8"/>
  <c r="C124" i="8"/>
  <c r="B124" i="8"/>
  <c r="G123" i="8"/>
  <c r="F123" i="8"/>
  <c r="E123" i="8"/>
  <c r="C123" i="8"/>
  <c r="B123" i="8"/>
  <c r="G122" i="8"/>
  <c r="F122" i="8"/>
  <c r="E122" i="8"/>
  <c r="C122" i="8"/>
  <c r="B122" i="8"/>
  <c r="G121" i="8"/>
  <c r="F121" i="8"/>
  <c r="E121" i="8"/>
  <c r="C121" i="8"/>
  <c r="B121" i="8"/>
  <c r="G120" i="8"/>
  <c r="F120" i="8"/>
  <c r="E120" i="8"/>
  <c r="C120" i="8"/>
  <c r="B120" i="8"/>
  <c r="G119" i="8"/>
  <c r="F119" i="8"/>
  <c r="E119" i="8"/>
  <c r="C119" i="8"/>
  <c r="B119" i="8"/>
  <c r="G118" i="8"/>
  <c r="F118" i="8"/>
  <c r="E118" i="8"/>
  <c r="C118" i="8"/>
  <c r="B118" i="8"/>
  <c r="G117" i="8"/>
  <c r="F117" i="8"/>
  <c r="E117" i="8"/>
  <c r="C117" i="8"/>
  <c r="B117" i="8"/>
  <c r="G116" i="8"/>
  <c r="F116" i="8"/>
  <c r="E116" i="8"/>
  <c r="C116" i="8"/>
  <c r="B116" i="8"/>
  <c r="G115" i="8"/>
  <c r="F115" i="8"/>
  <c r="E115" i="8"/>
  <c r="C115" i="8"/>
  <c r="B115" i="8"/>
  <c r="G114" i="8"/>
  <c r="F114" i="8"/>
  <c r="E114" i="8"/>
  <c r="C114" i="8"/>
  <c r="B114" i="8"/>
  <c r="G113" i="8"/>
  <c r="F113" i="8"/>
  <c r="E113" i="8"/>
  <c r="C113" i="8"/>
  <c r="B113" i="8"/>
  <c r="G112" i="8"/>
  <c r="F112" i="8"/>
  <c r="E112" i="8"/>
  <c r="C112" i="8"/>
  <c r="B112" i="8"/>
  <c r="G111" i="8"/>
  <c r="F111" i="8"/>
  <c r="E111" i="8"/>
  <c r="C111" i="8"/>
  <c r="B111" i="8"/>
  <c r="G110" i="8"/>
  <c r="F110" i="8"/>
  <c r="E110" i="8"/>
  <c r="C110" i="8"/>
  <c r="B110" i="8"/>
  <c r="G109" i="8"/>
  <c r="F109" i="8"/>
  <c r="E109" i="8"/>
  <c r="C109" i="8"/>
  <c r="B109" i="8"/>
  <c r="G108" i="8"/>
  <c r="F108" i="8"/>
  <c r="E108" i="8"/>
  <c r="C108" i="8"/>
  <c r="B108" i="8"/>
  <c r="G107" i="8"/>
  <c r="F107" i="8"/>
  <c r="E107" i="8"/>
  <c r="C107" i="8"/>
  <c r="B107" i="8"/>
  <c r="G106" i="8"/>
  <c r="F106" i="8"/>
  <c r="E106" i="8"/>
  <c r="C106" i="8"/>
  <c r="B106" i="8"/>
  <c r="A105" i="8"/>
  <c r="G104" i="8"/>
  <c r="F104" i="8"/>
  <c r="E104" i="8"/>
  <c r="C104" i="8"/>
  <c r="B104" i="8"/>
  <c r="G103" i="8"/>
  <c r="F103" i="8"/>
  <c r="E103" i="8"/>
  <c r="C103" i="8"/>
  <c r="B103" i="8"/>
  <c r="G102" i="8"/>
  <c r="F102" i="8"/>
  <c r="E102" i="8"/>
  <c r="C102" i="8"/>
  <c r="B102" i="8"/>
  <c r="G101" i="8"/>
  <c r="F101" i="8"/>
  <c r="E101" i="8"/>
  <c r="C101" i="8"/>
  <c r="B101" i="8"/>
  <c r="G100" i="8"/>
  <c r="F100" i="8"/>
  <c r="E100" i="8"/>
  <c r="C100" i="8"/>
  <c r="B100" i="8"/>
  <c r="G99" i="8"/>
  <c r="F99" i="8"/>
  <c r="E99" i="8"/>
  <c r="C99" i="8"/>
  <c r="B99" i="8"/>
  <c r="G98" i="8"/>
  <c r="F98" i="8"/>
  <c r="E98" i="8"/>
  <c r="C98" i="8"/>
  <c r="B98" i="8"/>
  <c r="G97" i="8"/>
  <c r="F97" i="8"/>
  <c r="E97" i="8"/>
  <c r="C97" i="8"/>
  <c r="B97" i="8"/>
  <c r="G96" i="8"/>
  <c r="F96" i="8"/>
  <c r="E96" i="8"/>
  <c r="C96" i="8"/>
  <c r="B96" i="8"/>
  <c r="G95" i="8"/>
  <c r="F95" i="8"/>
  <c r="E95" i="8"/>
  <c r="C95" i="8"/>
  <c r="B95" i="8"/>
  <c r="G94" i="8"/>
  <c r="F94" i="8"/>
  <c r="E94" i="8"/>
  <c r="C94" i="8"/>
  <c r="B94" i="8"/>
  <c r="G93" i="8"/>
  <c r="F93" i="8"/>
  <c r="E93" i="8"/>
  <c r="C93" i="8"/>
  <c r="B93" i="8"/>
  <c r="G92" i="8"/>
  <c r="F92" i="8"/>
  <c r="E92" i="8"/>
  <c r="C92" i="8"/>
  <c r="B92" i="8"/>
  <c r="G91" i="8"/>
  <c r="F91" i="8"/>
  <c r="E91" i="8"/>
  <c r="C91" i="8"/>
  <c r="B91" i="8"/>
  <c r="G90" i="8"/>
  <c r="F90" i="8"/>
  <c r="E90" i="8"/>
  <c r="C90" i="8"/>
  <c r="B90" i="8"/>
  <c r="G89" i="8"/>
  <c r="F89" i="8"/>
  <c r="E89" i="8"/>
  <c r="C89" i="8"/>
  <c r="B89" i="8"/>
  <c r="G88" i="8"/>
  <c r="F88" i="8"/>
  <c r="E88" i="8"/>
  <c r="C88" i="8"/>
  <c r="B88" i="8"/>
  <c r="G87" i="8"/>
  <c r="F87" i="8"/>
  <c r="E87" i="8"/>
  <c r="C87" i="8"/>
  <c r="B87" i="8"/>
  <c r="G86" i="8"/>
  <c r="F86" i="8"/>
  <c r="E86" i="8"/>
  <c r="C86" i="8"/>
  <c r="B86" i="8"/>
  <c r="A85" i="8"/>
  <c r="G84" i="8"/>
  <c r="F84" i="8"/>
  <c r="E84" i="8"/>
  <c r="C84" i="8"/>
  <c r="B84" i="8"/>
  <c r="G83" i="8"/>
  <c r="F83" i="8"/>
  <c r="E83" i="8"/>
  <c r="C83" i="8"/>
  <c r="B83" i="8"/>
  <c r="G82" i="8"/>
  <c r="F82" i="8"/>
  <c r="E82" i="8"/>
  <c r="C82" i="8"/>
  <c r="B82" i="8"/>
  <c r="G81" i="8"/>
  <c r="F81" i="8"/>
  <c r="E81" i="8"/>
  <c r="C81" i="8"/>
  <c r="B81" i="8"/>
  <c r="G80" i="8"/>
  <c r="F80" i="8"/>
  <c r="E80" i="8"/>
  <c r="C80" i="8"/>
  <c r="B80" i="8"/>
  <c r="G79" i="8"/>
  <c r="F79" i="8"/>
  <c r="E79" i="8"/>
  <c r="C79" i="8"/>
  <c r="B79" i="8"/>
  <c r="G78" i="8"/>
  <c r="F78" i="8"/>
  <c r="E78" i="8"/>
  <c r="C78" i="8"/>
  <c r="B78" i="8"/>
  <c r="G77" i="8"/>
  <c r="F77" i="8"/>
  <c r="E77" i="8"/>
  <c r="C77" i="8"/>
  <c r="B77" i="8"/>
  <c r="G76" i="8"/>
  <c r="F76" i="8"/>
  <c r="E76" i="8"/>
  <c r="C76" i="8"/>
  <c r="B76" i="8"/>
  <c r="G75" i="8"/>
  <c r="F75" i="8"/>
  <c r="E75" i="8"/>
  <c r="C75" i="8"/>
  <c r="B75" i="8"/>
  <c r="G74" i="8"/>
  <c r="F74" i="8"/>
  <c r="E74" i="8"/>
  <c r="C74" i="8"/>
  <c r="B74" i="8"/>
  <c r="G73" i="8"/>
  <c r="F73" i="8"/>
  <c r="E73" i="8"/>
  <c r="C73" i="8"/>
  <c r="B73" i="8"/>
  <c r="G72" i="8"/>
  <c r="F72" i="8"/>
  <c r="E72" i="8"/>
  <c r="C72" i="8"/>
  <c r="B72" i="8"/>
  <c r="G71" i="8"/>
  <c r="F71" i="8"/>
  <c r="E71" i="8"/>
  <c r="C71" i="8"/>
  <c r="B71" i="8"/>
  <c r="G70" i="8"/>
  <c r="F70" i="8"/>
  <c r="E70" i="8"/>
  <c r="C70" i="8"/>
  <c r="B70" i="8"/>
  <c r="G69" i="8"/>
  <c r="F69" i="8"/>
  <c r="E69" i="8"/>
  <c r="C69" i="8"/>
  <c r="B69" i="8"/>
  <c r="G68" i="8"/>
  <c r="F68" i="8"/>
  <c r="E68" i="8"/>
  <c r="C68" i="8"/>
  <c r="B68" i="8"/>
  <c r="G67" i="8"/>
  <c r="F67" i="8"/>
  <c r="E67" i="8"/>
  <c r="C67" i="8"/>
  <c r="B67" i="8"/>
  <c r="G66" i="8"/>
  <c r="F66" i="8"/>
  <c r="E66" i="8"/>
  <c r="C66" i="8"/>
  <c r="B66" i="8"/>
  <c r="G65" i="8"/>
  <c r="F65" i="8"/>
  <c r="E65" i="8"/>
  <c r="C65" i="8"/>
  <c r="B65" i="8"/>
  <c r="G64" i="8"/>
  <c r="F64" i="8"/>
  <c r="E64" i="8"/>
  <c r="C64" i="8"/>
  <c r="B64" i="8"/>
  <c r="G63" i="8"/>
  <c r="F63" i="8"/>
  <c r="E63" i="8"/>
  <c r="C63" i="8"/>
  <c r="B63" i="8"/>
  <c r="G62" i="8"/>
  <c r="F62" i="8"/>
  <c r="E62" i="8"/>
  <c r="C62" i="8"/>
  <c r="B62" i="8"/>
  <c r="G61" i="8"/>
  <c r="F61" i="8"/>
  <c r="E61" i="8"/>
  <c r="C61" i="8"/>
  <c r="B61" i="8"/>
  <c r="G60" i="8"/>
  <c r="F60" i="8"/>
  <c r="E60" i="8"/>
  <c r="C60" i="8"/>
  <c r="B60" i="8"/>
  <c r="G59" i="8"/>
  <c r="F59" i="8"/>
  <c r="E59" i="8"/>
  <c r="C59" i="8"/>
  <c r="B59" i="8"/>
  <c r="G58" i="8"/>
  <c r="F58" i="8"/>
  <c r="E58" i="8"/>
  <c r="C58" i="8"/>
  <c r="B58" i="8"/>
  <c r="G57" i="8"/>
  <c r="F57" i="8"/>
  <c r="E57" i="8"/>
  <c r="C57" i="8"/>
  <c r="B57" i="8"/>
  <c r="G56" i="8"/>
  <c r="F56" i="8"/>
  <c r="E56" i="8"/>
  <c r="C56" i="8"/>
  <c r="B56" i="8"/>
  <c r="G55" i="8"/>
  <c r="F55" i="8"/>
  <c r="E55" i="8"/>
  <c r="C55" i="8"/>
  <c r="B55" i="8"/>
  <c r="G54" i="8"/>
  <c r="F54" i="8"/>
  <c r="E54" i="8"/>
  <c r="C54" i="8"/>
  <c r="B54" i="8"/>
  <c r="G53" i="8"/>
  <c r="F53" i="8"/>
  <c r="E53" i="8"/>
  <c r="C53" i="8"/>
  <c r="B53" i="8"/>
  <c r="G52" i="8"/>
  <c r="F52" i="8"/>
  <c r="E52" i="8"/>
  <c r="C52" i="8"/>
  <c r="B52" i="8"/>
  <c r="G51" i="8"/>
  <c r="F51" i="8"/>
  <c r="E51" i="8"/>
  <c r="C51" i="8"/>
  <c r="B51" i="8"/>
  <c r="G50" i="8"/>
  <c r="F50" i="8"/>
  <c r="E50" i="8"/>
  <c r="C50" i="8"/>
  <c r="B50" i="8"/>
  <c r="G49" i="8"/>
  <c r="F49" i="8"/>
  <c r="E49" i="8"/>
  <c r="C49" i="8"/>
  <c r="B49" i="8"/>
  <c r="G48" i="8"/>
  <c r="F48" i="8"/>
  <c r="E48" i="8"/>
  <c r="C48" i="8"/>
  <c r="B48" i="8"/>
  <c r="G47" i="8"/>
  <c r="F47" i="8"/>
  <c r="E47" i="8"/>
  <c r="C47" i="8"/>
  <c r="B47" i="8"/>
  <c r="G46" i="8"/>
  <c r="F46" i="8"/>
  <c r="E46" i="8"/>
  <c r="C46" i="8"/>
  <c r="B46" i="8"/>
  <c r="G45" i="8"/>
  <c r="F45" i="8"/>
  <c r="E45" i="8"/>
  <c r="C45" i="8"/>
  <c r="B45" i="8"/>
  <c r="G44" i="8"/>
  <c r="F44" i="8"/>
  <c r="E44" i="8"/>
  <c r="C44" i="8"/>
  <c r="B44" i="8"/>
  <c r="G43" i="8"/>
  <c r="F43" i="8"/>
  <c r="E43" i="8"/>
  <c r="C43" i="8"/>
  <c r="B43" i="8"/>
  <c r="G42" i="8"/>
  <c r="F42" i="8"/>
  <c r="E42" i="8"/>
  <c r="C42" i="8"/>
  <c r="B42" i="8"/>
  <c r="G41" i="8"/>
  <c r="F41" i="8"/>
  <c r="E41" i="8"/>
  <c r="C41" i="8"/>
  <c r="B41" i="8"/>
  <c r="G40" i="8"/>
  <c r="F40" i="8"/>
  <c r="E40" i="8"/>
  <c r="C40" i="8"/>
  <c r="B40" i="8"/>
  <c r="G39" i="8"/>
  <c r="F39" i="8"/>
  <c r="E39" i="8"/>
  <c r="C39" i="8"/>
  <c r="B39" i="8"/>
  <c r="G38" i="8"/>
  <c r="F38" i="8"/>
  <c r="E38" i="8"/>
  <c r="C38" i="8"/>
  <c r="B38" i="8"/>
  <c r="G37" i="8"/>
  <c r="F37" i="8"/>
  <c r="E37" i="8"/>
  <c r="C37" i="8"/>
  <c r="B37" i="8"/>
  <c r="G36" i="8"/>
  <c r="F36" i="8"/>
  <c r="E36" i="8"/>
  <c r="C36" i="8"/>
  <c r="B36" i="8"/>
  <c r="G35" i="8"/>
  <c r="F35" i="8"/>
  <c r="E35" i="8"/>
  <c r="C35" i="8"/>
  <c r="B35" i="8"/>
  <c r="G34" i="8"/>
  <c r="F34" i="8"/>
  <c r="E34" i="8"/>
  <c r="C34" i="8"/>
  <c r="B34" i="8"/>
  <c r="G33" i="8"/>
  <c r="F33" i="8"/>
  <c r="E33" i="8"/>
  <c r="C33" i="8"/>
  <c r="B33" i="8"/>
  <c r="G32" i="8"/>
  <c r="F32" i="8"/>
  <c r="E32" i="8"/>
  <c r="C32" i="8"/>
  <c r="B32" i="8"/>
  <c r="G31" i="8"/>
  <c r="F31" i="8"/>
  <c r="E31" i="8"/>
  <c r="C31" i="8"/>
  <c r="B31" i="8"/>
  <c r="G30" i="8"/>
  <c r="F30" i="8"/>
  <c r="E30" i="8"/>
  <c r="C30" i="8"/>
  <c r="B30" i="8"/>
  <c r="G29" i="8"/>
  <c r="F29" i="8"/>
  <c r="E29" i="8"/>
  <c r="C29" i="8"/>
  <c r="B29" i="8"/>
  <c r="G28" i="8"/>
  <c r="F28" i="8"/>
  <c r="E28" i="8"/>
  <c r="C28" i="8"/>
  <c r="B28" i="8"/>
  <c r="G27" i="8"/>
  <c r="F27" i="8"/>
  <c r="E27" i="8"/>
  <c r="C27" i="8"/>
  <c r="B27" i="8"/>
  <c r="G26" i="8"/>
  <c r="F26" i="8"/>
  <c r="E26" i="8"/>
  <c r="C26" i="8"/>
  <c r="B26" i="8"/>
  <c r="G25" i="8"/>
  <c r="F25" i="8"/>
  <c r="E25" i="8"/>
  <c r="C25" i="8"/>
  <c r="B25" i="8"/>
  <c r="G24" i="8"/>
  <c r="F24" i="8"/>
  <c r="E24" i="8"/>
  <c r="C24" i="8"/>
  <c r="B24" i="8"/>
  <c r="G23" i="8"/>
  <c r="F23" i="8"/>
  <c r="E23" i="8"/>
  <c r="C23" i="8"/>
  <c r="B23" i="8"/>
  <c r="G22" i="8"/>
  <c r="F22" i="8"/>
  <c r="E22" i="8"/>
  <c r="C22" i="8"/>
  <c r="B22" i="8"/>
  <c r="G21" i="8"/>
  <c r="F21" i="8"/>
  <c r="E21" i="8"/>
  <c r="C21" i="8"/>
  <c r="B21" i="8"/>
  <c r="G20" i="8"/>
  <c r="F20" i="8"/>
  <c r="E20" i="8"/>
  <c r="C20" i="8"/>
  <c r="B20" i="8"/>
  <c r="G19" i="8"/>
  <c r="F19" i="8"/>
  <c r="E19" i="8"/>
  <c r="C19" i="8"/>
  <c r="B19" i="8"/>
  <c r="G18" i="8"/>
  <c r="F18" i="8"/>
  <c r="E18" i="8"/>
  <c r="C18" i="8"/>
  <c r="B18" i="8"/>
  <c r="G17" i="8"/>
  <c r="F17" i="8"/>
  <c r="E17" i="8"/>
  <c r="C17" i="8"/>
  <c r="B17" i="8"/>
  <c r="G16" i="8"/>
  <c r="F16" i="8"/>
  <c r="E16" i="8"/>
  <c r="C16" i="8"/>
  <c r="B16" i="8"/>
  <c r="G15" i="8"/>
  <c r="F15" i="8"/>
  <c r="E15" i="8"/>
  <c r="C15" i="8"/>
  <c r="B15" i="8"/>
  <c r="G14" i="8"/>
  <c r="F14" i="8"/>
  <c r="E14" i="8"/>
  <c r="C14" i="8"/>
  <c r="B14" i="8"/>
  <c r="G13" i="8"/>
  <c r="F13" i="8"/>
  <c r="E13" i="8"/>
  <c r="C13" i="8"/>
  <c r="B13" i="8"/>
  <c r="G12" i="8"/>
  <c r="F12" i="8"/>
  <c r="E12" i="8"/>
  <c r="C12" i="8"/>
  <c r="B12" i="8"/>
  <c r="A11" i="8"/>
  <c r="A10" i="8"/>
  <c r="B5" i="8"/>
  <c r="B4" i="8"/>
  <c r="A1" i="8"/>
  <c r="H1302" i="7"/>
  <c r="H1299" i="7"/>
  <c r="C1302" i="7"/>
  <c r="C1299" i="7"/>
  <c r="I1296" i="7"/>
  <c r="J1296" i="7"/>
  <c r="I1295" i="7"/>
  <c r="J1295" i="7"/>
  <c r="A1294" i="7"/>
  <c r="J22" i="7"/>
  <c r="J19" i="7"/>
  <c r="J18" i="7"/>
  <c r="J17" i="7"/>
  <c r="J16" i="7"/>
  <c r="J14" i="7" s="1"/>
  <c r="J15" i="7"/>
  <c r="I22" i="7"/>
  <c r="I20" i="7"/>
  <c r="I19" i="7"/>
  <c r="I18" i="7"/>
  <c r="I17" i="7"/>
  <c r="I16" i="7"/>
  <c r="I14" i="7" s="1"/>
  <c r="I15" i="7"/>
  <c r="I1292" i="7"/>
  <c r="J1292" i="7"/>
  <c r="I1291" i="7"/>
  <c r="J1291" i="7"/>
  <c r="A1290" i="7"/>
  <c r="I1288" i="7"/>
  <c r="J1288" i="7"/>
  <c r="I1287" i="7"/>
  <c r="J1287" i="7"/>
  <c r="A1286" i="7"/>
  <c r="P1283" i="7"/>
  <c r="J1283" i="7"/>
  <c r="C1282" i="7"/>
  <c r="K1281" i="7"/>
  <c r="J1281" i="7"/>
  <c r="I1281" i="7"/>
  <c r="H1281" i="7"/>
  <c r="G1281" i="7"/>
  <c r="F1281" i="7"/>
  <c r="V1281" i="7"/>
  <c r="T1281" i="7"/>
  <c r="R1281" i="7"/>
  <c r="U1281" i="7"/>
  <c r="S1281" i="7"/>
  <c r="Q1281" i="7"/>
  <c r="E1281" i="7"/>
  <c r="D1281" i="7"/>
  <c r="B1281" i="7"/>
  <c r="P1279" i="7"/>
  <c r="J1279" i="7"/>
  <c r="K1278" i="7"/>
  <c r="J1278" i="7"/>
  <c r="I1278" i="7"/>
  <c r="O1279" i="7" s="1"/>
  <c r="H1278" i="7"/>
  <c r="G1278" i="7"/>
  <c r="F1278" i="7"/>
  <c r="V1278" i="7"/>
  <c r="T1278" i="7"/>
  <c r="R1278" i="7"/>
  <c r="U1278" i="7"/>
  <c r="S1278" i="7"/>
  <c r="Q1278" i="7"/>
  <c r="E1278" i="7"/>
  <c r="D1278" i="7"/>
  <c r="B1278" i="7"/>
  <c r="O1276" i="7"/>
  <c r="H1276" i="7"/>
  <c r="K1275" i="7"/>
  <c r="J1275" i="7"/>
  <c r="I1275" i="7"/>
  <c r="H1275" i="7"/>
  <c r="G1275" i="7"/>
  <c r="F1275" i="7"/>
  <c r="V1275" i="7"/>
  <c r="T1275" i="7"/>
  <c r="R1275" i="7"/>
  <c r="U1275" i="7"/>
  <c r="S1275" i="7"/>
  <c r="Q1275" i="7"/>
  <c r="E1275" i="7"/>
  <c r="D1275" i="7"/>
  <c r="B1275" i="7"/>
  <c r="O1273" i="7"/>
  <c r="H1273" i="7"/>
  <c r="K1272" i="7"/>
  <c r="P1273" i="7" s="1"/>
  <c r="J1272" i="7"/>
  <c r="I1272" i="7"/>
  <c r="H1272" i="7"/>
  <c r="G1272" i="7"/>
  <c r="F1272" i="7"/>
  <c r="V1272" i="7"/>
  <c r="T1272" i="7"/>
  <c r="R1272" i="7"/>
  <c r="U1272" i="7"/>
  <c r="S1272" i="7"/>
  <c r="Q1272" i="7"/>
  <c r="E1272" i="7"/>
  <c r="D1272" i="7"/>
  <c r="B1272" i="7"/>
  <c r="P1270" i="7"/>
  <c r="J1270" i="7"/>
  <c r="K1269" i="7"/>
  <c r="J1269" i="7"/>
  <c r="I1269" i="7"/>
  <c r="H1269" i="7"/>
  <c r="G1269" i="7"/>
  <c r="F1269" i="7"/>
  <c r="V1269" i="7"/>
  <c r="T1269" i="7"/>
  <c r="R1269" i="7"/>
  <c r="U1269" i="7"/>
  <c r="S1269" i="7"/>
  <c r="Q1269" i="7"/>
  <c r="E1269" i="7"/>
  <c r="D1269" i="7"/>
  <c r="B1269" i="7"/>
  <c r="P1267" i="7"/>
  <c r="J1267" i="7"/>
  <c r="K1266" i="7"/>
  <c r="J1266" i="7"/>
  <c r="I1266" i="7"/>
  <c r="O1267" i="7" s="1"/>
  <c r="H1266" i="7"/>
  <c r="G1266" i="7"/>
  <c r="F1266" i="7"/>
  <c r="V1266" i="7"/>
  <c r="T1266" i="7"/>
  <c r="R1266" i="7"/>
  <c r="U1266" i="7"/>
  <c r="S1266" i="7"/>
  <c r="Q1266" i="7"/>
  <c r="E1266" i="7"/>
  <c r="D1266" i="7"/>
  <c r="B1266" i="7"/>
  <c r="A1265" i="7"/>
  <c r="I1263" i="7"/>
  <c r="J1263" i="7"/>
  <c r="I1262" i="7"/>
  <c r="J1262" i="7"/>
  <c r="A1261" i="7"/>
  <c r="O1258" i="7"/>
  <c r="H1258" i="7"/>
  <c r="K1257" i="7"/>
  <c r="J1257" i="7"/>
  <c r="I1257" i="7"/>
  <c r="H1257" i="7"/>
  <c r="G1257" i="7"/>
  <c r="F1257" i="7"/>
  <c r="V1257" i="7"/>
  <c r="T1257" i="7"/>
  <c r="R1257" i="7"/>
  <c r="U1257" i="7"/>
  <c r="S1257" i="7"/>
  <c r="Q1257" i="7"/>
  <c r="E1257" i="7"/>
  <c r="D1257" i="7"/>
  <c r="B1257" i="7"/>
  <c r="H1255" i="7"/>
  <c r="H1254" i="7"/>
  <c r="J1254" i="7"/>
  <c r="I1252" i="7"/>
  <c r="H1252" i="7"/>
  <c r="G1252" i="7"/>
  <c r="E1252" i="7"/>
  <c r="J1251" i="7"/>
  <c r="E1251" i="7"/>
  <c r="J1250" i="7"/>
  <c r="E1250" i="7"/>
  <c r="K1249" i="7"/>
  <c r="J1249" i="7"/>
  <c r="H1249" i="7"/>
  <c r="I1249" i="7"/>
  <c r="F1249" i="7"/>
  <c r="V1249" i="7"/>
  <c r="T1249" i="7"/>
  <c r="R1249" i="7"/>
  <c r="U1249" i="7"/>
  <c r="S1249" i="7"/>
  <c r="Q1249" i="7"/>
  <c r="E1249" i="7"/>
  <c r="D1249" i="7"/>
  <c r="B1249" i="7"/>
  <c r="K1248" i="7"/>
  <c r="J1248" i="7"/>
  <c r="H1248" i="7"/>
  <c r="I1248" i="7"/>
  <c r="F1248" i="7"/>
  <c r="V1248" i="7"/>
  <c r="T1248" i="7"/>
  <c r="K1251" i="7" s="1"/>
  <c r="R1248" i="7"/>
  <c r="K1250" i="7" s="1"/>
  <c r="J1255" i="7" s="1"/>
  <c r="U1248" i="7"/>
  <c r="S1248" i="7"/>
  <c r="Q1248" i="7"/>
  <c r="E1248" i="7"/>
  <c r="D1248" i="7"/>
  <c r="B1248" i="7"/>
  <c r="K1247" i="7"/>
  <c r="J1247" i="7"/>
  <c r="I1247" i="7"/>
  <c r="H1247" i="7"/>
  <c r="G1247" i="7"/>
  <c r="F1247" i="7"/>
  <c r="K1246" i="7"/>
  <c r="J1246" i="7"/>
  <c r="I1246" i="7"/>
  <c r="H1246" i="7"/>
  <c r="G1246" i="7"/>
  <c r="F1246" i="7"/>
  <c r="K1245" i="7"/>
  <c r="P1255" i="7" s="1"/>
  <c r="J1245" i="7"/>
  <c r="I1245" i="7"/>
  <c r="H1245" i="7"/>
  <c r="G1245" i="7"/>
  <c r="F1245" i="7"/>
  <c r="K1244" i="7"/>
  <c r="J1244" i="7"/>
  <c r="I1244" i="7"/>
  <c r="H1253" i="7" s="1"/>
  <c r="H1244" i="7"/>
  <c r="G1244" i="7"/>
  <c r="F1244" i="7"/>
  <c r="C1243" i="7"/>
  <c r="V1242" i="7"/>
  <c r="T1242" i="7"/>
  <c r="R1242" i="7"/>
  <c r="U1242" i="7"/>
  <c r="S1242" i="7"/>
  <c r="I1251" i="7" s="1"/>
  <c r="Q1242" i="7"/>
  <c r="I1250" i="7" s="1"/>
  <c r="E1242" i="7"/>
  <c r="D1242" i="7"/>
  <c r="B1242" i="7"/>
  <c r="H1239" i="7"/>
  <c r="J1239" i="7"/>
  <c r="I1237" i="7"/>
  <c r="H1237" i="7"/>
  <c r="G1237" i="7"/>
  <c r="E1237" i="7"/>
  <c r="J1236" i="7"/>
  <c r="E1236" i="7"/>
  <c r="J1235" i="7"/>
  <c r="E1235" i="7"/>
  <c r="K1234" i="7"/>
  <c r="J1234" i="7"/>
  <c r="H1234" i="7"/>
  <c r="I1234" i="7"/>
  <c r="F1234" i="7"/>
  <c r="V1234" i="7"/>
  <c r="T1234" i="7"/>
  <c r="R1234" i="7"/>
  <c r="K1235" i="7" s="1"/>
  <c r="J1238" i="7" s="1"/>
  <c r="U1234" i="7"/>
  <c r="S1234" i="7"/>
  <c r="Q1234" i="7"/>
  <c r="I1235" i="7" s="1"/>
  <c r="H1238" i="7" s="1"/>
  <c r="E1234" i="7"/>
  <c r="D1234" i="7"/>
  <c r="B1234" i="7"/>
  <c r="K1233" i="7"/>
  <c r="J1233" i="7"/>
  <c r="I1233" i="7"/>
  <c r="H1233" i="7"/>
  <c r="G1233" i="7"/>
  <c r="F1233" i="7"/>
  <c r="K1232" i="7"/>
  <c r="J1232" i="7"/>
  <c r="I1232" i="7"/>
  <c r="H1232" i="7"/>
  <c r="G1232" i="7"/>
  <c r="F1232" i="7"/>
  <c r="K1231" i="7"/>
  <c r="J1231" i="7"/>
  <c r="I1231" i="7"/>
  <c r="H1231" i="7"/>
  <c r="G1231" i="7"/>
  <c r="F1231" i="7"/>
  <c r="K1230" i="7"/>
  <c r="J1230" i="7"/>
  <c r="I1230" i="7"/>
  <c r="O1240" i="7" s="1"/>
  <c r="H1230" i="7"/>
  <c r="G1230" i="7"/>
  <c r="F1230" i="7"/>
  <c r="C1229" i="7"/>
  <c r="V1228" i="7"/>
  <c r="T1228" i="7"/>
  <c r="K1236" i="7" s="1"/>
  <c r="R1228" i="7"/>
  <c r="U1228" i="7"/>
  <c r="S1228" i="7"/>
  <c r="I1236" i="7" s="1"/>
  <c r="Q1228" i="7"/>
  <c r="E1228" i="7"/>
  <c r="D1228" i="7"/>
  <c r="B1228" i="7"/>
  <c r="H1225" i="7"/>
  <c r="J1225" i="7"/>
  <c r="I1223" i="7"/>
  <c r="H1223" i="7"/>
  <c r="G1223" i="7"/>
  <c r="E1223" i="7"/>
  <c r="J1222" i="7"/>
  <c r="E1222" i="7"/>
  <c r="J1221" i="7"/>
  <c r="E1221" i="7"/>
  <c r="K1220" i="7"/>
  <c r="J1220" i="7"/>
  <c r="H1220" i="7"/>
  <c r="I1220" i="7"/>
  <c r="F1220" i="7"/>
  <c r="V1220" i="7"/>
  <c r="T1220" i="7"/>
  <c r="R1220" i="7"/>
  <c r="U1220" i="7"/>
  <c r="S1220" i="7"/>
  <c r="Q1220" i="7"/>
  <c r="E1220" i="7"/>
  <c r="D1220" i="7"/>
  <c r="B1220" i="7"/>
  <c r="K1219" i="7"/>
  <c r="J1219" i="7"/>
  <c r="I1219" i="7"/>
  <c r="H1219" i="7"/>
  <c r="G1219" i="7"/>
  <c r="F1219" i="7"/>
  <c r="K1218" i="7"/>
  <c r="J1218" i="7"/>
  <c r="I1218" i="7"/>
  <c r="H1218" i="7"/>
  <c r="G1218" i="7"/>
  <c r="F1218" i="7"/>
  <c r="K1217" i="7"/>
  <c r="J1217" i="7"/>
  <c r="I1217" i="7"/>
  <c r="H1217" i="7"/>
  <c r="G1217" i="7"/>
  <c r="F1217" i="7"/>
  <c r="K1216" i="7"/>
  <c r="J1216" i="7"/>
  <c r="I1216" i="7"/>
  <c r="H1216" i="7"/>
  <c r="G1216" i="7"/>
  <c r="F1216" i="7"/>
  <c r="V1215" i="7"/>
  <c r="T1215" i="7"/>
  <c r="K1222" i="7" s="1"/>
  <c r="R1215" i="7"/>
  <c r="U1215" i="7"/>
  <c r="S1215" i="7"/>
  <c r="I1222" i="7" s="1"/>
  <c r="Q1215" i="7"/>
  <c r="I1221" i="7" s="1"/>
  <c r="H1224" i="7" s="1"/>
  <c r="E1215" i="7"/>
  <c r="D1215" i="7"/>
  <c r="B1215" i="7"/>
  <c r="O1213" i="7"/>
  <c r="J1213" i="7"/>
  <c r="C1212" i="7"/>
  <c r="K1211" i="7"/>
  <c r="P1213" i="7" s="1"/>
  <c r="J1211" i="7"/>
  <c r="I1211" i="7"/>
  <c r="H1213" i="7" s="1"/>
  <c r="H1211" i="7"/>
  <c r="G1211" i="7"/>
  <c r="F1211" i="7"/>
  <c r="V1211" i="7"/>
  <c r="T1211" i="7"/>
  <c r="R1211" i="7"/>
  <c r="U1211" i="7"/>
  <c r="S1211" i="7"/>
  <c r="Q1211" i="7"/>
  <c r="E1211" i="7"/>
  <c r="D1211" i="7"/>
  <c r="B1211" i="7"/>
  <c r="O1209" i="7"/>
  <c r="H1209" i="7"/>
  <c r="K1208" i="7"/>
  <c r="J1208" i="7"/>
  <c r="I1208" i="7"/>
  <c r="H1208" i="7"/>
  <c r="G1208" i="7"/>
  <c r="F1208" i="7"/>
  <c r="V1208" i="7"/>
  <c r="T1208" i="7"/>
  <c r="R1208" i="7"/>
  <c r="U1208" i="7"/>
  <c r="S1208" i="7"/>
  <c r="Q1208" i="7"/>
  <c r="E1208" i="7"/>
  <c r="D1208" i="7"/>
  <c r="B1208" i="7"/>
  <c r="O1206" i="7"/>
  <c r="H1206" i="7"/>
  <c r="K1205" i="7"/>
  <c r="P1206" i="7" s="1"/>
  <c r="J1205" i="7"/>
  <c r="I1205" i="7"/>
  <c r="H1205" i="7"/>
  <c r="G1205" i="7"/>
  <c r="F1205" i="7"/>
  <c r="V1205" i="7"/>
  <c r="T1205" i="7"/>
  <c r="R1205" i="7"/>
  <c r="U1205" i="7"/>
  <c r="S1205" i="7"/>
  <c r="Q1205" i="7"/>
  <c r="E1205" i="7"/>
  <c r="D1205" i="7"/>
  <c r="B1205" i="7"/>
  <c r="P1203" i="7"/>
  <c r="J1203" i="7"/>
  <c r="K1202" i="7"/>
  <c r="J1202" i="7"/>
  <c r="I1202" i="7"/>
  <c r="H1202" i="7"/>
  <c r="G1202" i="7"/>
  <c r="F1202" i="7"/>
  <c r="V1202" i="7"/>
  <c r="T1202" i="7"/>
  <c r="R1202" i="7"/>
  <c r="U1202" i="7"/>
  <c r="S1202" i="7"/>
  <c r="Q1202" i="7"/>
  <c r="E1202" i="7"/>
  <c r="D1202" i="7"/>
  <c r="B1202" i="7"/>
  <c r="P1200" i="7"/>
  <c r="J1200" i="7"/>
  <c r="K1199" i="7"/>
  <c r="J1199" i="7"/>
  <c r="I1199" i="7"/>
  <c r="O1200" i="7" s="1"/>
  <c r="H1199" i="7"/>
  <c r="G1199" i="7"/>
  <c r="F1199" i="7"/>
  <c r="V1199" i="7"/>
  <c r="T1199" i="7"/>
  <c r="R1199" i="7"/>
  <c r="U1199" i="7"/>
  <c r="S1199" i="7"/>
  <c r="Q1199" i="7"/>
  <c r="E1199" i="7"/>
  <c r="D1199" i="7"/>
  <c r="B1199" i="7"/>
  <c r="O1197" i="7"/>
  <c r="H1197" i="7"/>
  <c r="K1196" i="7"/>
  <c r="J1196" i="7"/>
  <c r="I1196" i="7"/>
  <c r="H1196" i="7"/>
  <c r="G1196" i="7"/>
  <c r="F1196" i="7"/>
  <c r="V1196" i="7"/>
  <c r="T1196" i="7"/>
  <c r="R1196" i="7"/>
  <c r="U1196" i="7"/>
  <c r="S1196" i="7"/>
  <c r="Q1196" i="7"/>
  <c r="E1196" i="7"/>
  <c r="D1196" i="7"/>
  <c r="B1196" i="7"/>
  <c r="O1194" i="7"/>
  <c r="H1194" i="7"/>
  <c r="K1193" i="7"/>
  <c r="P1194" i="7" s="1"/>
  <c r="J1193" i="7"/>
  <c r="I1193" i="7"/>
  <c r="H1193" i="7"/>
  <c r="G1193" i="7"/>
  <c r="F1193" i="7"/>
  <c r="V1193" i="7"/>
  <c r="T1193" i="7"/>
  <c r="R1193" i="7"/>
  <c r="U1193" i="7"/>
  <c r="S1193" i="7"/>
  <c r="Q1193" i="7"/>
  <c r="E1193" i="7"/>
  <c r="D1193" i="7"/>
  <c r="B1193" i="7"/>
  <c r="P1191" i="7"/>
  <c r="J1191" i="7"/>
  <c r="K1190" i="7"/>
  <c r="J1190" i="7"/>
  <c r="I1190" i="7"/>
  <c r="H1190" i="7"/>
  <c r="G1190" i="7"/>
  <c r="F1190" i="7"/>
  <c r="V1190" i="7"/>
  <c r="T1190" i="7"/>
  <c r="R1190" i="7"/>
  <c r="U1190" i="7"/>
  <c r="S1190" i="7"/>
  <c r="Q1190" i="7"/>
  <c r="E1190" i="7"/>
  <c r="D1190" i="7"/>
  <c r="B1190" i="7"/>
  <c r="H1187" i="7"/>
  <c r="J1187" i="7"/>
  <c r="I1185" i="7"/>
  <c r="H1185" i="7"/>
  <c r="G1185" i="7"/>
  <c r="E1185" i="7"/>
  <c r="J1184" i="7"/>
  <c r="E1184" i="7"/>
  <c r="J1183" i="7"/>
  <c r="E1183" i="7"/>
  <c r="K1182" i="7"/>
  <c r="J1182" i="7"/>
  <c r="H1182" i="7"/>
  <c r="I1182" i="7"/>
  <c r="F1182" i="7"/>
  <c r="V1182" i="7"/>
  <c r="T1182" i="7"/>
  <c r="R1182" i="7"/>
  <c r="U1182" i="7"/>
  <c r="S1182" i="7"/>
  <c r="Q1182" i="7"/>
  <c r="I1183" i="7" s="1"/>
  <c r="H1186" i="7" s="1"/>
  <c r="E1182" i="7"/>
  <c r="D1182" i="7"/>
  <c r="B1182" i="7"/>
  <c r="K1181" i="7"/>
  <c r="J1181" i="7"/>
  <c r="I1181" i="7"/>
  <c r="H1181" i="7"/>
  <c r="G1181" i="7"/>
  <c r="F1181" i="7"/>
  <c r="K1180" i="7"/>
  <c r="J1180" i="7"/>
  <c r="I1180" i="7"/>
  <c r="H1180" i="7"/>
  <c r="G1180" i="7"/>
  <c r="F1180" i="7"/>
  <c r="K1179" i="7"/>
  <c r="J1179" i="7"/>
  <c r="I1179" i="7"/>
  <c r="H1179" i="7"/>
  <c r="G1179" i="7"/>
  <c r="F1179" i="7"/>
  <c r="K1178" i="7"/>
  <c r="J1178" i="7"/>
  <c r="I1178" i="7"/>
  <c r="O1188" i="7" s="1"/>
  <c r="H1178" i="7"/>
  <c r="G1178" i="7"/>
  <c r="F1178" i="7"/>
  <c r="C1177" i="7"/>
  <c r="V1176" i="7"/>
  <c r="T1176" i="7"/>
  <c r="K1184" i="7" s="1"/>
  <c r="R1176" i="7"/>
  <c r="U1176" i="7"/>
  <c r="S1176" i="7"/>
  <c r="I1184" i="7" s="1"/>
  <c r="Q1176" i="7"/>
  <c r="E1176" i="7"/>
  <c r="D1176" i="7"/>
  <c r="B1176" i="7"/>
  <c r="H1173" i="7"/>
  <c r="J1173" i="7"/>
  <c r="I1171" i="7"/>
  <c r="H1171" i="7"/>
  <c r="G1171" i="7"/>
  <c r="E1171" i="7"/>
  <c r="J1170" i="7"/>
  <c r="E1170" i="7"/>
  <c r="J1169" i="7"/>
  <c r="E1169" i="7"/>
  <c r="K1168" i="7"/>
  <c r="J1168" i="7"/>
  <c r="H1168" i="7"/>
  <c r="I1168" i="7"/>
  <c r="F1168" i="7"/>
  <c r="V1168" i="7"/>
  <c r="T1168" i="7"/>
  <c r="R1168" i="7"/>
  <c r="U1168" i="7"/>
  <c r="S1168" i="7"/>
  <c r="Q1168" i="7"/>
  <c r="I1169" i="7" s="1"/>
  <c r="H1172" i="7" s="1"/>
  <c r="E1168" i="7"/>
  <c r="D1168" i="7"/>
  <c r="B1168" i="7"/>
  <c r="K1167" i="7"/>
  <c r="J1167" i="7"/>
  <c r="I1167" i="7"/>
  <c r="H1167" i="7"/>
  <c r="G1167" i="7"/>
  <c r="F1167" i="7"/>
  <c r="K1166" i="7"/>
  <c r="J1166" i="7"/>
  <c r="I1166" i="7"/>
  <c r="H1166" i="7"/>
  <c r="G1166" i="7"/>
  <c r="F1166" i="7"/>
  <c r="K1165" i="7"/>
  <c r="J1165" i="7"/>
  <c r="I1165" i="7"/>
  <c r="H1165" i="7"/>
  <c r="G1165" i="7"/>
  <c r="F1165" i="7"/>
  <c r="K1164" i="7"/>
  <c r="J1164" i="7"/>
  <c r="I1164" i="7"/>
  <c r="O1174" i="7" s="1"/>
  <c r="H1164" i="7"/>
  <c r="G1164" i="7"/>
  <c r="F1164" i="7"/>
  <c r="C1163" i="7"/>
  <c r="V1162" i="7"/>
  <c r="T1162" i="7"/>
  <c r="K1170" i="7" s="1"/>
  <c r="R1162" i="7"/>
  <c r="U1162" i="7"/>
  <c r="S1162" i="7"/>
  <c r="I1170" i="7" s="1"/>
  <c r="Q1162" i="7"/>
  <c r="E1162" i="7"/>
  <c r="D1162" i="7"/>
  <c r="B1162" i="7"/>
  <c r="H1159" i="7"/>
  <c r="J1159" i="7"/>
  <c r="I1157" i="7"/>
  <c r="H1157" i="7"/>
  <c r="G1157" i="7"/>
  <c r="E1157" i="7"/>
  <c r="J1156" i="7"/>
  <c r="E1156" i="7"/>
  <c r="J1155" i="7"/>
  <c r="E1155" i="7"/>
  <c r="K1154" i="7"/>
  <c r="J1154" i="7"/>
  <c r="H1154" i="7"/>
  <c r="I1154" i="7"/>
  <c r="F1154" i="7"/>
  <c r="V1154" i="7"/>
  <c r="T1154" i="7"/>
  <c r="R1154" i="7"/>
  <c r="U1154" i="7"/>
  <c r="S1154" i="7"/>
  <c r="Q1154" i="7"/>
  <c r="E1154" i="7"/>
  <c r="D1154" i="7"/>
  <c r="B1154" i="7"/>
  <c r="K1153" i="7"/>
  <c r="J1153" i="7"/>
  <c r="H1153" i="7"/>
  <c r="I1153" i="7"/>
  <c r="F1153" i="7"/>
  <c r="V1153" i="7"/>
  <c r="T1153" i="7"/>
  <c r="R1153" i="7"/>
  <c r="U1153" i="7"/>
  <c r="S1153" i="7"/>
  <c r="I1156" i="7" s="1"/>
  <c r="Q1153" i="7"/>
  <c r="E1153" i="7"/>
  <c r="D1153" i="7"/>
  <c r="B1153" i="7"/>
  <c r="K1152" i="7"/>
  <c r="J1152" i="7"/>
  <c r="I1152" i="7"/>
  <c r="H1152" i="7"/>
  <c r="G1152" i="7"/>
  <c r="F1152" i="7"/>
  <c r="K1151" i="7"/>
  <c r="J1151" i="7"/>
  <c r="I1151" i="7"/>
  <c r="H1151" i="7"/>
  <c r="G1151" i="7"/>
  <c r="F1151" i="7"/>
  <c r="K1150" i="7"/>
  <c r="J1150" i="7"/>
  <c r="I1150" i="7"/>
  <c r="H1150" i="7"/>
  <c r="G1150" i="7"/>
  <c r="F1150" i="7"/>
  <c r="K1149" i="7"/>
  <c r="J1149" i="7"/>
  <c r="I1149" i="7"/>
  <c r="H1149" i="7"/>
  <c r="G1149" i="7"/>
  <c r="F1149" i="7"/>
  <c r="C1148" i="7"/>
  <c r="V1147" i="7"/>
  <c r="T1147" i="7"/>
  <c r="K1156" i="7" s="1"/>
  <c r="R1147" i="7"/>
  <c r="K1155" i="7" s="1"/>
  <c r="J1158" i="7" s="1"/>
  <c r="U1147" i="7"/>
  <c r="S1147" i="7"/>
  <c r="Q1147" i="7"/>
  <c r="I1155" i="7" s="1"/>
  <c r="H1158" i="7" s="1"/>
  <c r="E1147" i="7"/>
  <c r="D1147" i="7"/>
  <c r="B1147" i="7"/>
  <c r="A1146" i="7"/>
  <c r="I1144" i="7"/>
  <c r="J1144" i="7"/>
  <c r="I1143" i="7"/>
  <c r="J1143" i="7"/>
  <c r="A1142" i="7"/>
  <c r="O1139" i="7"/>
  <c r="H1139" i="7"/>
  <c r="K1138" i="7"/>
  <c r="P1139" i="7" s="1"/>
  <c r="J1138" i="7"/>
  <c r="I1138" i="7"/>
  <c r="H1138" i="7"/>
  <c r="G1138" i="7"/>
  <c r="F1138" i="7"/>
  <c r="V1138" i="7"/>
  <c r="T1138" i="7"/>
  <c r="R1138" i="7"/>
  <c r="U1138" i="7"/>
  <c r="S1138" i="7"/>
  <c r="Q1138" i="7"/>
  <c r="E1138" i="7"/>
  <c r="D1138" i="7"/>
  <c r="B1138" i="7"/>
  <c r="H1135" i="7"/>
  <c r="J1135" i="7"/>
  <c r="I1133" i="7"/>
  <c r="H1133" i="7"/>
  <c r="G1133" i="7"/>
  <c r="E1133" i="7"/>
  <c r="J1132" i="7"/>
  <c r="I1132" i="7"/>
  <c r="E1132" i="7"/>
  <c r="J1131" i="7"/>
  <c r="I1131" i="7"/>
  <c r="E1131" i="7"/>
  <c r="K1130" i="7"/>
  <c r="J1130" i="7"/>
  <c r="I1130" i="7"/>
  <c r="H1130" i="7"/>
  <c r="G1130" i="7"/>
  <c r="F1130" i="7"/>
  <c r="K1129" i="7"/>
  <c r="J1129" i="7"/>
  <c r="I1129" i="7"/>
  <c r="H1129" i="7"/>
  <c r="G1129" i="7"/>
  <c r="F1129" i="7"/>
  <c r="K1128" i="7"/>
  <c r="J1128" i="7"/>
  <c r="I1128" i="7"/>
  <c r="H1136" i="7" s="1"/>
  <c r="H1128" i="7"/>
  <c r="G1128" i="7"/>
  <c r="F1128" i="7"/>
  <c r="K1127" i="7"/>
  <c r="J1127" i="7"/>
  <c r="I1127" i="7"/>
  <c r="H1134" i="7" s="1"/>
  <c r="H1127" i="7"/>
  <c r="G1127" i="7"/>
  <c r="F1127" i="7"/>
  <c r="V1126" i="7"/>
  <c r="T1126" i="7"/>
  <c r="K1132" i="7" s="1"/>
  <c r="R1126" i="7"/>
  <c r="K1131" i="7" s="1"/>
  <c r="U1126" i="7"/>
  <c r="S1126" i="7"/>
  <c r="Q1126" i="7"/>
  <c r="E1126" i="7"/>
  <c r="D1126" i="7"/>
  <c r="B1126" i="7"/>
  <c r="O1124" i="7"/>
  <c r="H1124" i="7"/>
  <c r="K1123" i="7"/>
  <c r="P1124" i="7" s="1"/>
  <c r="J1123" i="7"/>
  <c r="I1123" i="7"/>
  <c r="H1123" i="7"/>
  <c r="G1123" i="7"/>
  <c r="F1123" i="7"/>
  <c r="V1123" i="7"/>
  <c r="T1123" i="7"/>
  <c r="R1123" i="7"/>
  <c r="U1123" i="7"/>
  <c r="S1123" i="7"/>
  <c r="Q1123" i="7"/>
  <c r="E1123" i="7"/>
  <c r="D1123" i="7"/>
  <c r="B1123" i="7"/>
  <c r="P1121" i="7"/>
  <c r="K1120" i="7"/>
  <c r="J1121" i="7" s="1"/>
  <c r="J1120" i="7"/>
  <c r="I1120" i="7"/>
  <c r="H1120" i="7"/>
  <c r="G1120" i="7"/>
  <c r="F1120" i="7"/>
  <c r="V1120" i="7"/>
  <c r="T1120" i="7"/>
  <c r="R1120" i="7"/>
  <c r="U1120" i="7"/>
  <c r="S1120" i="7"/>
  <c r="Q1120" i="7"/>
  <c r="E1120" i="7"/>
  <c r="D1120" i="7"/>
  <c r="B1120" i="7"/>
  <c r="H1117" i="7"/>
  <c r="J1117" i="7"/>
  <c r="I1115" i="7"/>
  <c r="H1115" i="7"/>
  <c r="G1115" i="7"/>
  <c r="E1115" i="7"/>
  <c r="J1114" i="7"/>
  <c r="I1114" i="7"/>
  <c r="E1114" i="7"/>
  <c r="J1113" i="7"/>
  <c r="E1113" i="7"/>
  <c r="K1112" i="7"/>
  <c r="J1112" i="7"/>
  <c r="H1112" i="7"/>
  <c r="I1112" i="7"/>
  <c r="F1112" i="7"/>
  <c r="V1112" i="7"/>
  <c r="T1112" i="7"/>
  <c r="R1112" i="7"/>
  <c r="U1112" i="7"/>
  <c r="S1112" i="7"/>
  <c r="Q1112" i="7"/>
  <c r="E1112" i="7"/>
  <c r="D1112" i="7"/>
  <c r="B1112" i="7"/>
  <c r="K1111" i="7"/>
  <c r="J1111" i="7"/>
  <c r="I1111" i="7"/>
  <c r="H1111" i="7"/>
  <c r="G1111" i="7"/>
  <c r="F1111" i="7"/>
  <c r="K1110" i="7"/>
  <c r="J1110" i="7"/>
  <c r="I1110" i="7"/>
  <c r="H1110" i="7"/>
  <c r="G1110" i="7"/>
  <c r="F1110" i="7"/>
  <c r="K1109" i="7"/>
  <c r="J1109" i="7"/>
  <c r="I1109" i="7"/>
  <c r="H1109" i="7"/>
  <c r="G1109" i="7"/>
  <c r="F1109" i="7"/>
  <c r="C1108" i="7"/>
  <c r="V1107" i="7"/>
  <c r="T1107" i="7"/>
  <c r="K1114" i="7" s="1"/>
  <c r="J1116" i="7" s="1"/>
  <c r="R1107" i="7"/>
  <c r="K1113" i="7" s="1"/>
  <c r="U1107" i="7"/>
  <c r="S1107" i="7"/>
  <c r="Q1107" i="7"/>
  <c r="I1113" i="7" s="1"/>
  <c r="H1116" i="7" s="1"/>
  <c r="E1107" i="7"/>
  <c r="D1107" i="7"/>
  <c r="B1107" i="7"/>
  <c r="O1105" i="7"/>
  <c r="H1105" i="7"/>
  <c r="K1104" i="7"/>
  <c r="P1105" i="7" s="1"/>
  <c r="J1104" i="7"/>
  <c r="I1104" i="7"/>
  <c r="H1104" i="7"/>
  <c r="G1104" i="7"/>
  <c r="F1104" i="7"/>
  <c r="V1104" i="7"/>
  <c r="T1104" i="7"/>
  <c r="R1104" i="7"/>
  <c r="U1104" i="7"/>
  <c r="S1104" i="7"/>
  <c r="Q1104" i="7"/>
  <c r="E1104" i="7"/>
  <c r="D1104" i="7"/>
  <c r="B1104" i="7"/>
  <c r="P1102" i="7"/>
  <c r="J1102" i="7"/>
  <c r="K1101" i="7"/>
  <c r="J1101" i="7"/>
  <c r="I1101" i="7"/>
  <c r="H1101" i="7"/>
  <c r="G1101" i="7"/>
  <c r="F1101" i="7"/>
  <c r="V1101" i="7"/>
  <c r="T1101" i="7"/>
  <c r="R1101" i="7"/>
  <c r="U1101" i="7"/>
  <c r="S1101" i="7"/>
  <c r="Q1101" i="7"/>
  <c r="E1101" i="7"/>
  <c r="D1101" i="7"/>
  <c r="B1101" i="7"/>
  <c r="P1099" i="7"/>
  <c r="J1099" i="7"/>
  <c r="K1098" i="7"/>
  <c r="J1098" i="7"/>
  <c r="I1098" i="7"/>
  <c r="O1099" i="7" s="1"/>
  <c r="H1098" i="7"/>
  <c r="G1098" i="7"/>
  <c r="F1098" i="7"/>
  <c r="V1098" i="7"/>
  <c r="T1098" i="7"/>
  <c r="R1098" i="7"/>
  <c r="U1098" i="7"/>
  <c r="S1098" i="7"/>
  <c r="Q1098" i="7"/>
  <c r="E1098" i="7"/>
  <c r="D1098" i="7"/>
  <c r="B1098" i="7"/>
  <c r="H1095" i="7"/>
  <c r="J1095" i="7"/>
  <c r="I1093" i="7"/>
  <c r="H1093" i="7"/>
  <c r="G1093" i="7"/>
  <c r="E1093" i="7"/>
  <c r="K1092" i="7"/>
  <c r="J1092" i="7"/>
  <c r="E1092" i="7"/>
  <c r="K1091" i="7"/>
  <c r="J1091" i="7"/>
  <c r="E1091" i="7"/>
  <c r="K1090" i="7"/>
  <c r="J1090" i="7"/>
  <c r="H1090" i="7"/>
  <c r="I1090" i="7"/>
  <c r="F1090" i="7"/>
  <c r="V1090" i="7"/>
  <c r="T1090" i="7"/>
  <c r="R1090" i="7"/>
  <c r="U1090" i="7"/>
  <c r="S1090" i="7"/>
  <c r="Q1090" i="7"/>
  <c r="E1090" i="7"/>
  <c r="D1090" i="7"/>
  <c r="B1090" i="7"/>
  <c r="K1089" i="7"/>
  <c r="J1089" i="7"/>
  <c r="I1089" i="7"/>
  <c r="H1089" i="7"/>
  <c r="G1089" i="7"/>
  <c r="F1089" i="7"/>
  <c r="K1088" i="7"/>
  <c r="J1088" i="7"/>
  <c r="I1088" i="7"/>
  <c r="H1088" i="7"/>
  <c r="G1088" i="7"/>
  <c r="F1088" i="7"/>
  <c r="K1087" i="7"/>
  <c r="J1096" i="7" s="1"/>
  <c r="J1087" i="7"/>
  <c r="I1087" i="7"/>
  <c r="H1087" i="7"/>
  <c r="G1087" i="7"/>
  <c r="F1087" i="7"/>
  <c r="C1086" i="7"/>
  <c r="V1085" i="7"/>
  <c r="T1085" i="7"/>
  <c r="R1085" i="7"/>
  <c r="U1085" i="7"/>
  <c r="S1085" i="7"/>
  <c r="I1092" i="7" s="1"/>
  <c r="Q1085" i="7"/>
  <c r="I1091" i="7" s="1"/>
  <c r="O1096" i="7" s="1"/>
  <c r="E1085" i="7"/>
  <c r="D1085" i="7"/>
  <c r="B1085" i="7"/>
  <c r="H1082" i="7"/>
  <c r="J1082" i="7"/>
  <c r="I1080" i="7"/>
  <c r="H1080" i="7"/>
  <c r="G1080" i="7"/>
  <c r="E1080" i="7"/>
  <c r="J1079" i="7"/>
  <c r="E1079" i="7"/>
  <c r="J1078" i="7"/>
  <c r="E1078" i="7"/>
  <c r="K1077" i="7"/>
  <c r="J1077" i="7"/>
  <c r="H1077" i="7"/>
  <c r="I1077" i="7"/>
  <c r="F1077" i="7"/>
  <c r="V1077" i="7"/>
  <c r="T1077" i="7"/>
  <c r="R1077" i="7"/>
  <c r="U1077" i="7"/>
  <c r="S1077" i="7"/>
  <c r="Q1077" i="7"/>
  <c r="I1078" i="7" s="1"/>
  <c r="E1077" i="7"/>
  <c r="D1077" i="7"/>
  <c r="B1077" i="7"/>
  <c r="K1076" i="7"/>
  <c r="J1076" i="7"/>
  <c r="H1076" i="7"/>
  <c r="I1076" i="7"/>
  <c r="F1076" i="7"/>
  <c r="V1076" i="7"/>
  <c r="T1076" i="7"/>
  <c r="R1076" i="7"/>
  <c r="U1076" i="7"/>
  <c r="S1076" i="7"/>
  <c r="Q1076" i="7"/>
  <c r="E1076" i="7"/>
  <c r="D1076" i="7"/>
  <c r="B1076" i="7"/>
  <c r="K1075" i="7"/>
  <c r="J1075" i="7"/>
  <c r="I1075" i="7"/>
  <c r="H1075" i="7"/>
  <c r="G1075" i="7"/>
  <c r="F1075" i="7"/>
  <c r="K1074" i="7"/>
  <c r="J1074" i="7"/>
  <c r="I1074" i="7"/>
  <c r="H1074" i="7"/>
  <c r="G1074" i="7"/>
  <c r="F1074" i="7"/>
  <c r="K1073" i="7"/>
  <c r="J1073" i="7"/>
  <c r="I1073" i="7"/>
  <c r="H1073" i="7"/>
  <c r="G1073" i="7"/>
  <c r="F1073" i="7"/>
  <c r="V1072" i="7"/>
  <c r="T1072" i="7"/>
  <c r="R1072" i="7"/>
  <c r="K1078" i="7" s="1"/>
  <c r="U1072" i="7"/>
  <c r="S1072" i="7"/>
  <c r="I1079" i="7" s="1"/>
  <c r="Q1072" i="7"/>
  <c r="E1072" i="7"/>
  <c r="D1072" i="7"/>
  <c r="B1072" i="7"/>
  <c r="H1069" i="7"/>
  <c r="H1068" i="7"/>
  <c r="J1069" i="7"/>
  <c r="I1067" i="7"/>
  <c r="H1067" i="7"/>
  <c r="G1067" i="7"/>
  <c r="E1067" i="7"/>
  <c r="J1066" i="7"/>
  <c r="E1066" i="7"/>
  <c r="J1065" i="7"/>
  <c r="E1065" i="7"/>
  <c r="K1064" i="7"/>
  <c r="J1064" i="7"/>
  <c r="H1064" i="7"/>
  <c r="I1064" i="7"/>
  <c r="F1064" i="7"/>
  <c r="V1064" i="7"/>
  <c r="T1064" i="7"/>
  <c r="R1064" i="7"/>
  <c r="U1064" i="7"/>
  <c r="S1064" i="7"/>
  <c r="Q1064" i="7"/>
  <c r="I1065" i="7" s="1"/>
  <c r="E1064" i="7"/>
  <c r="D1064" i="7"/>
  <c r="B1064" i="7"/>
  <c r="K1063" i="7"/>
  <c r="J1063" i="7"/>
  <c r="H1063" i="7"/>
  <c r="I1063" i="7"/>
  <c r="F1063" i="7"/>
  <c r="V1063" i="7"/>
  <c r="T1063" i="7"/>
  <c r="R1063" i="7"/>
  <c r="U1063" i="7"/>
  <c r="S1063" i="7"/>
  <c r="Q1063" i="7"/>
  <c r="E1063" i="7"/>
  <c r="D1063" i="7"/>
  <c r="B1063" i="7"/>
  <c r="K1062" i="7"/>
  <c r="J1062" i="7"/>
  <c r="I1062" i="7"/>
  <c r="H1062" i="7"/>
  <c r="G1062" i="7"/>
  <c r="F1062" i="7"/>
  <c r="K1061" i="7"/>
  <c r="J1061" i="7"/>
  <c r="I1061" i="7"/>
  <c r="H1061" i="7"/>
  <c r="G1061" i="7"/>
  <c r="F1061" i="7"/>
  <c r="K1060" i="7"/>
  <c r="J1060" i="7"/>
  <c r="I1060" i="7"/>
  <c r="O1070" i="7" s="1"/>
  <c r="H1060" i="7"/>
  <c r="G1060" i="7"/>
  <c r="F1060" i="7"/>
  <c r="C1059" i="7"/>
  <c r="V1058" i="7"/>
  <c r="T1058" i="7"/>
  <c r="K1066" i="7" s="1"/>
  <c r="R1058" i="7"/>
  <c r="K1065" i="7" s="1"/>
  <c r="J1068" i="7" s="1"/>
  <c r="U1058" i="7"/>
  <c r="S1058" i="7"/>
  <c r="I1066" i="7" s="1"/>
  <c r="Q1058" i="7"/>
  <c r="E1058" i="7"/>
  <c r="D1058" i="7"/>
  <c r="B1058" i="7"/>
  <c r="H1055" i="7"/>
  <c r="H1054" i="7"/>
  <c r="J1055" i="7"/>
  <c r="I1053" i="7"/>
  <c r="H1053" i="7"/>
  <c r="G1053" i="7"/>
  <c r="E1053" i="7"/>
  <c r="J1052" i="7"/>
  <c r="E1052" i="7"/>
  <c r="J1051" i="7"/>
  <c r="E1051" i="7"/>
  <c r="K1050" i="7"/>
  <c r="J1050" i="7"/>
  <c r="H1050" i="7"/>
  <c r="I1050" i="7"/>
  <c r="F1050" i="7"/>
  <c r="V1050" i="7"/>
  <c r="T1050" i="7"/>
  <c r="R1050" i="7"/>
  <c r="U1050" i="7"/>
  <c r="S1050" i="7"/>
  <c r="Q1050" i="7"/>
  <c r="E1050" i="7"/>
  <c r="D1050" i="7"/>
  <c r="B1050" i="7"/>
  <c r="K1049" i="7"/>
  <c r="J1049" i="7"/>
  <c r="H1049" i="7"/>
  <c r="I1049" i="7"/>
  <c r="F1049" i="7"/>
  <c r="V1049" i="7"/>
  <c r="T1049" i="7"/>
  <c r="R1049" i="7"/>
  <c r="U1049" i="7"/>
  <c r="S1049" i="7"/>
  <c r="Q1049" i="7"/>
  <c r="E1049" i="7"/>
  <c r="D1049" i="7"/>
  <c r="B1049" i="7"/>
  <c r="K1048" i="7"/>
  <c r="J1048" i="7"/>
  <c r="I1048" i="7"/>
  <c r="H1048" i="7"/>
  <c r="G1048" i="7"/>
  <c r="F1048" i="7"/>
  <c r="K1047" i="7"/>
  <c r="J1047" i="7"/>
  <c r="I1047" i="7"/>
  <c r="H1047" i="7"/>
  <c r="G1047" i="7"/>
  <c r="F1047" i="7"/>
  <c r="K1046" i="7"/>
  <c r="J1046" i="7"/>
  <c r="I1046" i="7"/>
  <c r="H1046" i="7"/>
  <c r="G1046" i="7"/>
  <c r="F1046" i="7"/>
  <c r="V1045" i="7"/>
  <c r="T1045" i="7"/>
  <c r="K1052" i="7" s="1"/>
  <c r="R1045" i="7"/>
  <c r="U1045" i="7"/>
  <c r="S1045" i="7"/>
  <c r="I1052" i="7" s="1"/>
  <c r="Q1045" i="7"/>
  <c r="I1051" i="7" s="1"/>
  <c r="E1045" i="7"/>
  <c r="D1045" i="7"/>
  <c r="B1045" i="7"/>
  <c r="H1042" i="7"/>
  <c r="J1042" i="7"/>
  <c r="I1040" i="7"/>
  <c r="H1040" i="7"/>
  <c r="G1040" i="7"/>
  <c r="E1040" i="7"/>
  <c r="J1039" i="7"/>
  <c r="E1039" i="7"/>
  <c r="K1038" i="7"/>
  <c r="J1038" i="7"/>
  <c r="E1038" i="7"/>
  <c r="K1037" i="7"/>
  <c r="J1037" i="7"/>
  <c r="H1037" i="7"/>
  <c r="I1037" i="7"/>
  <c r="F1037" i="7"/>
  <c r="V1037" i="7"/>
  <c r="T1037" i="7"/>
  <c r="R1037" i="7"/>
  <c r="U1037" i="7"/>
  <c r="S1037" i="7"/>
  <c r="Q1037" i="7"/>
  <c r="E1037" i="7"/>
  <c r="D1037" i="7"/>
  <c r="B1037" i="7"/>
  <c r="K1036" i="7"/>
  <c r="J1036" i="7"/>
  <c r="H1036" i="7"/>
  <c r="I1036" i="7"/>
  <c r="F1036" i="7"/>
  <c r="V1036" i="7"/>
  <c r="T1036" i="7"/>
  <c r="R1036" i="7"/>
  <c r="U1036" i="7"/>
  <c r="S1036" i="7"/>
  <c r="Q1036" i="7"/>
  <c r="E1036" i="7"/>
  <c r="D1036" i="7"/>
  <c r="B1036" i="7"/>
  <c r="K1035" i="7"/>
  <c r="J1035" i="7"/>
  <c r="I1035" i="7"/>
  <c r="H1035" i="7"/>
  <c r="G1035" i="7"/>
  <c r="F1035" i="7"/>
  <c r="K1034" i="7"/>
  <c r="J1034" i="7"/>
  <c r="I1034" i="7"/>
  <c r="H1034" i="7"/>
  <c r="G1034" i="7"/>
  <c r="F1034" i="7"/>
  <c r="K1033" i="7"/>
  <c r="J1033" i="7"/>
  <c r="I1033" i="7"/>
  <c r="H1033" i="7"/>
  <c r="G1033" i="7"/>
  <c r="F1033" i="7"/>
  <c r="C1032" i="7"/>
  <c r="V1031" i="7"/>
  <c r="T1031" i="7"/>
  <c r="K1039" i="7" s="1"/>
  <c r="R1031" i="7"/>
  <c r="U1031" i="7"/>
  <c r="S1031" i="7"/>
  <c r="I1039" i="7" s="1"/>
  <c r="Q1031" i="7"/>
  <c r="I1038" i="7" s="1"/>
  <c r="E1031" i="7"/>
  <c r="D1031" i="7"/>
  <c r="B1031" i="7"/>
  <c r="H1028" i="7"/>
  <c r="J1028" i="7"/>
  <c r="I1026" i="7"/>
  <c r="H1026" i="7"/>
  <c r="G1026" i="7"/>
  <c r="E1026" i="7"/>
  <c r="K1025" i="7"/>
  <c r="J1025" i="7"/>
  <c r="E1025" i="7"/>
  <c r="J1024" i="7"/>
  <c r="E1024" i="7"/>
  <c r="K1023" i="7"/>
  <c r="J1023" i="7"/>
  <c r="H1023" i="7"/>
  <c r="I1023" i="7"/>
  <c r="F1023" i="7"/>
  <c r="V1023" i="7"/>
  <c r="T1023" i="7"/>
  <c r="R1023" i="7"/>
  <c r="U1023" i="7"/>
  <c r="S1023" i="7"/>
  <c r="Q1023" i="7"/>
  <c r="E1023" i="7"/>
  <c r="D1023" i="7"/>
  <c r="B1023" i="7"/>
  <c r="K1022" i="7"/>
  <c r="J1022" i="7"/>
  <c r="H1022" i="7"/>
  <c r="I1022" i="7"/>
  <c r="F1022" i="7"/>
  <c r="V1022" i="7"/>
  <c r="T1022" i="7"/>
  <c r="R1022" i="7"/>
  <c r="U1022" i="7"/>
  <c r="S1022" i="7"/>
  <c r="Q1022" i="7"/>
  <c r="E1022" i="7"/>
  <c r="D1022" i="7"/>
  <c r="B1022" i="7"/>
  <c r="K1021" i="7"/>
  <c r="J1021" i="7"/>
  <c r="I1021" i="7"/>
  <c r="H1021" i="7"/>
  <c r="G1021" i="7"/>
  <c r="F1021" i="7"/>
  <c r="K1020" i="7"/>
  <c r="J1020" i="7"/>
  <c r="I1020" i="7"/>
  <c r="H1020" i="7"/>
  <c r="G1020" i="7"/>
  <c r="F1020" i="7"/>
  <c r="K1019" i="7"/>
  <c r="J1019" i="7"/>
  <c r="I1019" i="7"/>
  <c r="H1019" i="7"/>
  <c r="G1019" i="7"/>
  <c r="F1019" i="7"/>
  <c r="V1018" i="7"/>
  <c r="T1018" i="7"/>
  <c r="R1018" i="7"/>
  <c r="K1024" i="7" s="1"/>
  <c r="U1018" i="7"/>
  <c r="S1018" i="7"/>
  <c r="I1025" i="7" s="1"/>
  <c r="O1029" i="7" s="1"/>
  <c r="Q1018" i="7"/>
  <c r="I1024" i="7" s="1"/>
  <c r="E1018" i="7"/>
  <c r="D1018" i="7"/>
  <c r="B1018" i="7"/>
  <c r="H1015" i="7"/>
  <c r="J1015" i="7"/>
  <c r="I1013" i="7"/>
  <c r="H1013" i="7"/>
  <c r="G1013" i="7"/>
  <c r="E1013" i="7"/>
  <c r="J1012" i="7"/>
  <c r="E1012" i="7"/>
  <c r="J1011" i="7"/>
  <c r="E1011" i="7"/>
  <c r="K1010" i="7"/>
  <c r="J1010" i="7"/>
  <c r="H1010" i="7"/>
  <c r="I1010" i="7"/>
  <c r="F1010" i="7"/>
  <c r="V1010" i="7"/>
  <c r="T1010" i="7"/>
  <c r="R1010" i="7"/>
  <c r="U1010" i="7"/>
  <c r="S1010" i="7"/>
  <c r="Q1010" i="7"/>
  <c r="E1010" i="7"/>
  <c r="D1010" i="7"/>
  <c r="B1010" i="7"/>
  <c r="K1009" i="7"/>
  <c r="J1009" i="7"/>
  <c r="H1009" i="7"/>
  <c r="I1009" i="7"/>
  <c r="F1009" i="7"/>
  <c r="V1009" i="7"/>
  <c r="T1009" i="7"/>
  <c r="R1009" i="7"/>
  <c r="U1009" i="7"/>
  <c r="S1009" i="7"/>
  <c r="Q1009" i="7"/>
  <c r="E1009" i="7"/>
  <c r="D1009" i="7"/>
  <c r="B1009" i="7"/>
  <c r="K1008" i="7"/>
  <c r="J1008" i="7"/>
  <c r="I1008" i="7"/>
  <c r="H1008" i="7"/>
  <c r="G1008" i="7"/>
  <c r="F1008" i="7"/>
  <c r="K1007" i="7"/>
  <c r="J1007" i="7"/>
  <c r="I1007" i="7"/>
  <c r="H1007" i="7"/>
  <c r="G1007" i="7"/>
  <c r="F1007" i="7"/>
  <c r="K1006" i="7"/>
  <c r="J1006" i="7"/>
  <c r="I1006" i="7"/>
  <c r="H1006" i="7"/>
  <c r="G1006" i="7"/>
  <c r="F1006" i="7"/>
  <c r="C1005" i="7"/>
  <c r="V1004" i="7"/>
  <c r="T1004" i="7"/>
  <c r="K1012" i="7" s="1"/>
  <c r="R1004" i="7"/>
  <c r="K1011" i="7" s="1"/>
  <c r="J1016" i="7" s="1"/>
  <c r="U1004" i="7"/>
  <c r="S1004" i="7"/>
  <c r="I1012" i="7" s="1"/>
  <c r="Q1004" i="7"/>
  <c r="I1011" i="7" s="1"/>
  <c r="H1016" i="7" s="1"/>
  <c r="E1004" i="7"/>
  <c r="D1004" i="7"/>
  <c r="B1004" i="7"/>
  <c r="H1001" i="7"/>
  <c r="J1001" i="7"/>
  <c r="I999" i="7"/>
  <c r="H999" i="7"/>
  <c r="G999" i="7"/>
  <c r="E999" i="7"/>
  <c r="J998" i="7"/>
  <c r="E998" i="7"/>
  <c r="J997" i="7"/>
  <c r="E997" i="7"/>
  <c r="K996" i="7"/>
  <c r="J996" i="7"/>
  <c r="H996" i="7"/>
  <c r="I996" i="7"/>
  <c r="F996" i="7"/>
  <c r="V996" i="7"/>
  <c r="T996" i="7"/>
  <c r="R996" i="7"/>
  <c r="U996" i="7"/>
  <c r="S996" i="7"/>
  <c r="Q996" i="7"/>
  <c r="E996" i="7"/>
  <c r="D996" i="7"/>
  <c r="B996" i="7"/>
  <c r="K995" i="7"/>
  <c r="J995" i="7"/>
  <c r="H995" i="7"/>
  <c r="I995" i="7"/>
  <c r="F995" i="7"/>
  <c r="V995" i="7"/>
  <c r="T995" i="7"/>
  <c r="R995" i="7"/>
  <c r="U995" i="7"/>
  <c r="S995" i="7"/>
  <c r="Q995" i="7"/>
  <c r="E995" i="7"/>
  <c r="D995" i="7"/>
  <c r="B995" i="7"/>
  <c r="K994" i="7"/>
  <c r="J994" i="7"/>
  <c r="I994" i="7"/>
  <c r="H994" i="7"/>
  <c r="G994" i="7"/>
  <c r="F994" i="7"/>
  <c r="K993" i="7"/>
  <c r="J993" i="7"/>
  <c r="I993" i="7"/>
  <c r="H993" i="7"/>
  <c r="G993" i="7"/>
  <c r="F993" i="7"/>
  <c r="K992" i="7"/>
  <c r="J992" i="7"/>
  <c r="I992" i="7"/>
  <c r="H992" i="7"/>
  <c r="G992" i="7"/>
  <c r="F992" i="7"/>
  <c r="V991" i="7"/>
  <c r="T991" i="7"/>
  <c r="K998" i="7" s="1"/>
  <c r="R991" i="7"/>
  <c r="U991" i="7"/>
  <c r="S991" i="7"/>
  <c r="Q991" i="7"/>
  <c r="I997" i="7" s="1"/>
  <c r="E991" i="7"/>
  <c r="D991" i="7"/>
  <c r="B991" i="7"/>
  <c r="H988" i="7"/>
  <c r="J988" i="7"/>
  <c r="I986" i="7"/>
  <c r="H986" i="7"/>
  <c r="G986" i="7"/>
  <c r="E986" i="7"/>
  <c r="J985" i="7"/>
  <c r="I985" i="7"/>
  <c r="E985" i="7"/>
  <c r="J984" i="7"/>
  <c r="E984" i="7"/>
  <c r="K983" i="7"/>
  <c r="J983" i="7"/>
  <c r="H983" i="7"/>
  <c r="I983" i="7"/>
  <c r="F983" i="7"/>
  <c r="V983" i="7"/>
  <c r="T983" i="7"/>
  <c r="R983" i="7"/>
  <c r="U983" i="7"/>
  <c r="S983" i="7"/>
  <c r="Q983" i="7"/>
  <c r="E983" i="7"/>
  <c r="D983" i="7"/>
  <c r="B983" i="7"/>
  <c r="K982" i="7"/>
  <c r="J982" i="7"/>
  <c r="I982" i="7"/>
  <c r="H982" i="7"/>
  <c r="G982" i="7"/>
  <c r="F982" i="7"/>
  <c r="K981" i="7"/>
  <c r="J981" i="7"/>
  <c r="I981" i="7"/>
  <c r="H981" i="7"/>
  <c r="G981" i="7"/>
  <c r="F981" i="7"/>
  <c r="K980" i="7"/>
  <c r="J980" i="7"/>
  <c r="I980" i="7"/>
  <c r="H980" i="7"/>
  <c r="G980" i="7"/>
  <c r="F980" i="7"/>
  <c r="C979" i="7"/>
  <c r="V978" i="7"/>
  <c r="T978" i="7"/>
  <c r="K985" i="7" s="1"/>
  <c r="R978" i="7"/>
  <c r="K984" i="7" s="1"/>
  <c r="U978" i="7"/>
  <c r="S978" i="7"/>
  <c r="Q978" i="7"/>
  <c r="I984" i="7" s="1"/>
  <c r="E978" i="7"/>
  <c r="D978" i="7"/>
  <c r="B978" i="7"/>
  <c r="O976" i="7"/>
  <c r="H975" i="7"/>
  <c r="P976" i="7"/>
  <c r="J975" i="7"/>
  <c r="I973" i="7"/>
  <c r="H973" i="7"/>
  <c r="G973" i="7"/>
  <c r="E973" i="7"/>
  <c r="K972" i="7"/>
  <c r="J972" i="7"/>
  <c r="I972" i="7"/>
  <c r="E972" i="7"/>
  <c r="K971" i="7"/>
  <c r="J971" i="7"/>
  <c r="E971" i="7"/>
  <c r="K970" i="7"/>
  <c r="J970" i="7"/>
  <c r="H970" i="7"/>
  <c r="I970" i="7"/>
  <c r="F970" i="7"/>
  <c r="V970" i="7"/>
  <c r="T970" i="7"/>
  <c r="R970" i="7"/>
  <c r="U970" i="7"/>
  <c r="S970" i="7"/>
  <c r="Q970" i="7"/>
  <c r="E970" i="7"/>
  <c r="D970" i="7"/>
  <c r="B970" i="7"/>
  <c r="K969" i="7"/>
  <c r="J969" i="7"/>
  <c r="I969" i="7"/>
  <c r="H969" i="7"/>
  <c r="G969" i="7"/>
  <c r="F969" i="7"/>
  <c r="K968" i="7"/>
  <c r="J968" i="7"/>
  <c r="I968" i="7"/>
  <c r="H968" i="7"/>
  <c r="G968" i="7"/>
  <c r="F968" i="7"/>
  <c r="K967" i="7"/>
  <c r="J967" i="7"/>
  <c r="I967" i="7"/>
  <c r="H967" i="7"/>
  <c r="G967" i="7"/>
  <c r="F967" i="7"/>
  <c r="C966" i="7"/>
  <c r="V965" i="7"/>
  <c r="T965" i="7"/>
  <c r="R965" i="7"/>
  <c r="U965" i="7"/>
  <c r="S965" i="7"/>
  <c r="Q965" i="7"/>
  <c r="I971" i="7" s="1"/>
  <c r="E965" i="7"/>
  <c r="D965" i="7"/>
  <c r="B965" i="7"/>
  <c r="H962" i="7"/>
  <c r="J962" i="7"/>
  <c r="I960" i="7"/>
  <c r="H960" i="7"/>
  <c r="G960" i="7"/>
  <c r="E960" i="7"/>
  <c r="J959" i="7"/>
  <c r="I959" i="7"/>
  <c r="E959" i="7"/>
  <c r="K958" i="7"/>
  <c r="J958" i="7"/>
  <c r="E958" i="7"/>
  <c r="K957" i="7"/>
  <c r="J957" i="7"/>
  <c r="H957" i="7"/>
  <c r="I957" i="7"/>
  <c r="F957" i="7"/>
  <c r="V957" i="7"/>
  <c r="T957" i="7"/>
  <c r="R957" i="7"/>
  <c r="U957" i="7"/>
  <c r="S957" i="7"/>
  <c r="Q957" i="7"/>
  <c r="E957" i="7"/>
  <c r="D957" i="7"/>
  <c r="B957" i="7"/>
  <c r="K956" i="7"/>
  <c r="J956" i="7"/>
  <c r="I956" i="7"/>
  <c r="H956" i="7"/>
  <c r="G956" i="7"/>
  <c r="F956" i="7"/>
  <c r="K955" i="7"/>
  <c r="J955" i="7"/>
  <c r="I955" i="7"/>
  <c r="H955" i="7"/>
  <c r="G955" i="7"/>
  <c r="F955" i="7"/>
  <c r="K954" i="7"/>
  <c r="J954" i="7"/>
  <c r="I954" i="7"/>
  <c r="H954" i="7"/>
  <c r="G954" i="7"/>
  <c r="F954" i="7"/>
  <c r="C953" i="7"/>
  <c r="V952" i="7"/>
  <c r="T952" i="7"/>
  <c r="K959" i="7" s="1"/>
  <c r="R952" i="7"/>
  <c r="U952" i="7"/>
  <c r="S952" i="7"/>
  <c r="Q952" i="7"/>
  <c r="I958" i="7" s="1"/>
  <c r="E952" i="7"/>
  <c r="D952" i="7"/>
  <c r="B952" i="7"/>
  <c r="A951" i="7"/>
  <c r="I949" i="7"/>
  <c r="J949" i="7"/>
  <c r="I948" i="7"/>
  <c r="J948" i="7"/>
  <c r="A947" i="7"/>
  <c r="H943" i="7"/>
  <c r="I941" i="7"/>
  <c r="H941" i="7"/>
  <c r="G941" i="7"/>
  <c r="E941" i="7"/>
  <c r="K940" i="7"/>
  <c r="J940" i="7"/>
  <c r="E940" i="7"/>
  <c r="K939" i="7"/>
  <c r="P944" i="7" s="1"/>
  <c r="J939" i="7"/>
  <c r="E939" i="7"/>
  <c r="K938" i="7"/>
  <c r="J943" i="7" s="1"/>
  <c r="J938" i="7"/>
  <c r="H938" i="7"/>
  <c r="I938" i="7"/>
  <c r="F938" i="7"/>
  <c r="V938" i="7"/>
  <c r="T938" i="7"/>
  <c r="R938" i="7"/>
  <c r="U938" i="7"/>
  <c r="S938" i="7"/>
  <c r="Q938" i="7"/>
  <c r="I939" i="7" s="1"/>
  <c r="E938" i="7"/>
  <c r="D938" i="7"/>
  <c r="B938" i="7"/>
  <c r="K937" i="7"/>
  <c r="J937" i="7"/>
  <c r="I937" i="7"/>
  <c r="O944" i="7" s="1"/>
  <c r="H937" i="7"/>
  <c r="G937" i="7"/>
  <c r="F937" i="7"/>
  <c r="K936" i="7"/>
  <c r="J936" i="7"/>
  <c r="I936" i="7"/>
  <c r="H936" i="7"/>
  <c r="G936" i="7"/>
  <c r="F936" i="7"/>
  <c r="V935" i="7"/>
  <c r="T935" i="7"/>
  <c r="R935" i="7"/>
  <c r="U935" i="7"/>
  <c r="S935" i="7"/>
  <c r="I940" i="7" s="1"/>
  <c r="Q935" i="7"/>
  <c r="E935" i="7"/>
  <c r="D935" i="7"/>
  <c r="B935" i="7"/>
  <c r="O933" i="7"/>
  <c r="H933" i="7"/>
  <c r="J933" i="7"/>
  <c r="K932" i="7"/>
  <c r="P933" i="7" s="1"/>
  <c r="J932" i="7"/>
  <c r="I932" i="7"/>
  <c r="H932" i="7"/>
  <c r="G932" i="7"/>
  <c r="F932" i="7"/>
  <c r="V932" i="7"/>
  <c r="T932" i="7"/>
  <c r="R932" i="7"/>
  <c r="U932" i="7"/>
  <c r="S932" i="7"/>
  <c r="Q932" i="7"/>
  <c r="E932" i="7"/>
  <c r="D932" i="7"/>
  <c r="B932" i="7"/>
  <c r="H929" i="7"/>
  <c r="J929" i="7"/>
  <c r="I927" i="7"/>
  <c r="H927" i="7"/>
  <c r="G927" i="7"/>
  <c r="E927" i="7"/>
  <c r="J926" i="7"/>
  <c r="I926" i="7"/>
  <c r="E926" i="7"/>
  <c r="J925" i="7"/>
  <c r="E925" i="7"/>
  <c r="K924" i="7"/>
  <c r="J924" i="7"/>
  <c r="H924" i="7"/>
  <c r="I924" i="7"/>
  <c r="F924" i="7"/>
  <c r="V924" i="7"/>
  <c r="T924" i="7"/>
  <c r="R924" i="7"/>
  <c r="U924" i="7"/>
  <c r="S924" i="7"/>
  <c r="Q924" i="7"/>
  <c r="E924" i="7"/>
  <c r="D924" i="7"/>
  <c r="B924" i="7"/>
  <c r="K923" i="7"/>
  <c r="J923" i="7"/>
  <c r="H923" i="7"/>
  <c r="I923" i="7"/>
  <c r="F923" i="7"/>
  <c r="V923" i="7"/>
  <c r="T923" i="7"/>
  <c r="R923" i="7"/>
  <c r="U923" i="7"/>
  <c r="S923" i="7"/>
  <c r="Q923" i="7"/>
  <c r="E923" i="7"/>
  <c r="D923" i="7"/>
  <c r="B923" i="7"/>
  <c r="K922" i="7"/>
  <c r="J922" i="7"/>
  <c r="I922" i="7"/>
  <c r="H922" i="7"/>
  <c r="G922" i="7"/>
  <c r="F922" i="7"/>
  <c r="K921" i="7"/>
  <c r="J921" i="7"/>
  <c r="I921" i="7"/>
  <c r="H921" i="7"/>
  <c r="G921" i="7"/>
  <c r="F921" i="7"/>
  <c r="K920" i="7"/>
  <c r="J920" i="7"/>
  <c r="I920" i="7"/>
  <c r="H920" i="7"/>
  <c r="G920" i="7"/>
  <c r="F920" i="7"/>
  <c r="K919" i="7"/>
  <c r="J919" i="7"/>
  <c r="I919" i="7"/>
  <c r="H919" i="7"/>
  <c r="G919" i="7"/>
  <c r="F919" i="7"/>
  <c r="C918" i="7"/>
  <c r="V917" i="7"/>
  <c r="T917" i="7"/>
  <c r="K926" i="7" s="1"/>
  <c r="R917" i="7"/>
  <c r="K925" i="7" s="1"/>
  <c r="U917" i="7"/>
  <c r="S917" i="7"/>
  <c r="Q917" i="7"/>
  <c r="I925" i="7" s="1"/>
  <c r="E917" i="7"/>
  <c r="D917" i="7"/>
  <c r="B917" i="7"/>
  <c r="O915" i="7"/>
  <c r="K914" i="7"/>
  <c r="J914" i="7"/>
  <c r="I914" i="7"/>
  <c r="H915" i="7" s="1"/>
  <c r="H914" i="7"/>
  <c r="G914" i="7"/>
  <c r="F914" i="7"/>
  <c r="V914" i="7"/>
  <c r="T914" i="7"/>
  <c r="R914" i="7"/>
  <c r="U914" i="7"/>
  <c r="S914" i="7"/>
  <c r="Q914" i="7"/>
  <c r="E914" i="7"/>
  <c r="D914" i="7"/>
  <c r="B914" i="7"/>
  <c r="H911" i="7"/>
  <c r="J911" i="7"/>
  <c r="I909" i="7"/>
  <c r="H909" i="7"/>
  <c r="G909" i="7"/>
  <c r="E909" i="7"/>
  <c r="J908" i="7"/>
  <c r="E908" i="7"/>
  <c r="J907" i="7"/>
  <c r="E907" i="7"/>
  <c r="K906" i="7"/>
  <c r="J906" i="7"/>
  <c r="I906" i="7"/>
  <c r="H906" i="7"/>
  <c r="G906" i="7"/>
  <c r="F906" i="7"/>
  <c r="K905" i="7"/>
  <c r="J905" i="7"/>
  <c r="I905" i="7"/>
  <c r="H905" i="7"/>
  <c r="G905" i="7"/>
  <c r="F905" i="7"/>
  <c r="K904" i="7"/>
  <c r="J904" i="7"/>
  <c r="I904" i="7"/>
  <c r="H904" i="7"/>
  <c r="G904" i="7"/>
  <c r="F904" i="7"/>
  <c r="K903" i="7"/>
  <c r="J903" i="7"/>
  <c r="I903" i="7"/>
  <c r="H903" i="7"/>
  <c r="G903" i="7"/>
  <c r="F903" i="7"/>
  <c r="V902" i="7"/>
  <c r="T902" i="7"/>
  <c r="K908" i="7" s="1"/>
  <c r="R902" i="7"/>
  <c r="K907" i="7" s="1"/>
  <c r="J910" i="7" s="1"/>
  <c r="U902" i="7"/>
  <c r="S902" i="7"/>
  <c r="I908" i="7" s="1"/>
  <c r="H912" i="7" s="1"/>
  <c r="Q902" i="7"/>
  <c r="I907" i="7" s="1"/>
  <c r="E902" i="7"/>
  <c r="D902" i="7"/>
  <c r="B902" i="7"/>
  <c r="H899" i="7"/>
  <c r="I897" i="7"/>
  <c r="H897" i="7"/>
  <c r="G897" i="7"/>
  <c r="E897" i="7"/>
  <c r="K896" i="7"/>
  <c r="J896" i="7"/>
  <c r="E896" i="7"/>
  <c r="K895" i="7"/>
  <c r="P900" i="7" s="1"/>
  <c r="J895" i="7"/>
  <c r="E895" i="7"/>
  <c r="K894" i="7"/>
  <c r="J899" i="7" s="1"/>
  <c r="J894" i="7"/>
  <c r="H894" i="7"/>
  <c r="I894" i="7"/>
  <c r="F894" i="7"/>
  <c r="V894" i="7"/>
  <c r="T894" i="7"/>
  <c r="R894" i="7"/>
  <c r="U894" i="7"/>
  <c r="S894" i="7"/>
  <c r="Q894" i="7"/>
  <c r="I895" i="7" s="1"/>
  <c r="E894" i="7"/>
  <c r="D894" i="7"/>
  <c r="B894" i="7"/>
  <c r="K893" i="7"/>
  <c r="J893" i="7"/>
  <c r="I893" i="7"/>
  <c r="H893" i="7"/>
  <c r="G893" i="7"/>
  <c r="F893" i="7"/>
  <c r="V892" i="7"/>
  <c r="T892" i="7"/>
  <c r="R892" i="7"/>
  <c r="U892" i="7"/>
  <c r="S892" i="7"/>
  <c r="I896" i="7" s="1"/>
  <c r="Q892" i="7"/>
  <c r="E892" i="7"/>
  <c r="D892" i="7"/>
  <c r="B892" i="7"/>
  <c r="H890" i="7"/>
  <c r="P890" i="7"/>
  <c r="J890" i="7"/>
  <c r="K889" i="7"/>
  <c r="J889" i="7"/>
  <c r="I889" i="7"/>
  <c r="O890" i="7" s="1"/>
  <c r="H889" i="7"/>
  <c r="G889" i="7"/>
  <c r="F889" i="7"/>
  <c r="V889" i="7"/>
  <c r="T889" i="7"/>
  <c r="R889" i="7"/>
  <c r="U889" i="7"/>
  <c r="S889" i="7"/>
  <c r="Q889" i="7"/>
  <c r="E889" i="7"/>
  <c r="D889" i="7"/>
  <c r="B889" i="7"/>
  <c r="P887" i="7"/>
  <c r="K886" i="7"/>
  <c r="J887" i="7" s="1"/>
  <c r="J886" i="7"/>
  <c r="I886" i="7"/>
  <c r="H887" i="7" s="1"/>
  <c r="H886" i="7"/>
  <c r="G886" i="7"/>
  <c r="F886" i="7"/>
  <c r="V886" i="7"/>
  <c r="T886" i="7"/>
  <c r="R886" i="7"/>
  <c r="U886" i="7"/>
  <c r="S886" i="7"/>
  <c r="Q886" i="7"/>
  <c r="E886" i="7"/>
  <c r="D886" i="7"/>
  <c r="B886" i="7"/>
  <c r="H884" i="7"/>
  <c r="J884" i="7"/>
  <c r="K883" i="7"/>
  <c r="P884" i="7" s="1"/>
  <c r="J883" i="7"/>
  <c r="I883" i="7"/>
  <c r="O884" i="7" s="1"/>
  <c r="H883" i="7"/>
  <c r="G883" i="7"/>
  <c r="F883" i="7"/>
  <c r="V883" i="7"/>
  <c r="T883" i="7"/>
  <c r="R883" i="7"/>
  <c r="U883" i="7"/>
  <c r="S883" i="7"/>
  <c r="Q883" i="7"/>
  <c r="E883" i="7"/>
  <c r="D883" i="7"/>
  <c r="B883" i="7"/>
  <c r="H880" i="7"/>
  <c r="J880" i="7"/>
  <c r="I878" i="7"/>
  <c r="H878" i="7"/>
  <c r="G878" i="7"/>
  <c r="E878" i="7"/>
  <c r="J877" i="7"/>
  <c r="I877" i="7"/>
  <c r="E877" i="7"/>
  <c r="K876" i="7"/>
  <c r="J876" i="7"/>
  <c r="E876" i="7"/>
  <c r="K875" i="7"/>
  <c r="J875" i="7"/>
  <c r="H875" i="7"/>
  <c r="I875" i="7"/>
  <c r="F875" i="7"/>
  <c r="V875" i="7"/>
  <c r="T875" i="7"/>
  <c r="R875" i="7"/>
  <c r="U875" i="7"/>
  <c r="S875" i="7"/>
  <c r="Q875" i="7"/>
  <c r="E875" i="7"/>
  <c r="D875" i="7"/>
  <c r="B875" i="7"/>
  <c r="K874" i="7"/>
  <c r="J874" i="7"/>
  <c r="I874" i="7"/>
  <c r="H874" i="7"/>
  <c r="G874" i="7"/>
  <c r="F874" i="7"/>
  <c r="K873" i="7"/>
  <c r="J873" i="7"/>
  <c r="I873" i="7"/>
  <c r="H873" i="7"/>
  <c r="G873" i="7"/>
  <c r="F873" i="7"/>
  <c r="K872" i="7"/>
  <c r="J872" i="7"/>
  <c r="I872" i="7"/>
  <c r="H872" i="7"/>
  <c r="G872" i="7"/>
  <c r="F872" i="7"/>
  <c r="C871" i="7"/>
  <c r="V870" i="7"/>
  <c r="T870" i="7"/>
  <c r="K877" i="7" s="1"/>
  <c r="R870" i="7"/>
  <c r="U870" i="7"/>
  <c r="S870" i="7"/>
  <c r="Q870" i="7"/>
  <c r="I876" i="7" s="1"/>
  <c r="E870" i="7"/>
  <c r="D870" i="7"/>
  <c r="B870" i="7"/>
  <c r="H867" i="7"/>
  <c r="J867" i="7"/>
  <c r="I865" i="7"/>
  <c r="H865" i="7"/>
  <c r="G865" i="7"/>
  <c r="E865" i="7"/>
  <c r="J864" i="7"/>
  <c r="I864" i="7"/>
  <c r="E864" i="7"/>
  <c r="K863" i="7"/>
  <c r="J863" i="7"/>
  <c r="E863" i="7"/>
  <c r="K862" i="7"/>
  <c r="J862" i="7"/>
  <c r="H862" i="7"/>
  <c r="I862" i="7"/>
  <c r="F862" i="7"/>
  <c r="V862" i="7"/>
  <c r="T862" i="7"/>
  <c r="R862" i="7"/>
  <c r="U862" i="7"/>
  <c r="S862" i="7"/>
  <c r="Q862" i="7"/>
  <c r="E862" i="7"/>
  <c r="D862" i="7"/>
  <c r="B862" i="7"/>
  <c r="K861" i="7"/>
  <c r="J861" i="7"/>
  <c r="I861" i="7"/>
  <c r="H861" i="7"/>
  <c r="G861" i="7"/>
  <c r="F861" i="7"/>
  <c r="K860" i="7"/>
  <c r="J860" i="7"/>
  <c r="I860" i="7"/>
  <c r="H860" i="7"/>
  <c r="G860" i="7"/>
  <c r="F860" i="7"/>
  <c r="K859" i="7"/>
  <c r="J859" i="7"/>
  <c r="I859" i="7"/>
  <c r="H866" i="7" s="1"/>
  <c r="H859" i="7"/>
  <c r="G859" i="7"/>
  <c r="F859" i="7"/>
  <c r="C858" i="7"/>
  <c r="V857" i="7"/>
  <c r="T857" i="7"/>
  <c r="K864" i="7" s="1"/>
  <c r="R857" i="7"/>
  <c r="U857" i="7"/>
  <c r="S857" i="7"/>
  <c r="Q857" i="7"/>
  <c r="I863" i="7" s="1"/>
  <c r="E857" i="7"/>
  <c r="D857" i="7"/>
  <c r="B857" i="7"/>
  <c r="A856" i="7"/>
  <c r="I854" i="7"/>
  <c r="J854" i="7"/>
  <c r="I853" i="7"/>
  <c r="J853" i="7"/>
  <c r="A852" i="7"/>
  <c r="K848" i="7"/>
  <c r="P849" i="7" s="1"/>
  <c r="J848" i="7"/>
  <c r="I848" i="7"/>
  <c r="H849" i="7" s="1"/>
  <c r="H848" i="7"/>
  <c r="G848" i="7"/>
  <c r="F848" i="7"/>
  <c r="V848" i="7"/>
  <c r="T848" i="7"/>
  <c r="R848" i="7"/>
  <c r="U848" i="7"/>
  <c r="S848" i="7"/>
  <c r="Q848" i="7"/>
  <c r="E848" i="7"/>
  <c r="D848" i="7"/>
  <c r="B848" i="7"/>
  <c r="H845" i="7"/>
  <c r="J845" i="7"/>
  <c r="I843" i="7"/>
  <c r="H843" i="7"/>
  <c r="G843" i="7"/>
  <c r="E843" i="7"/>
  <c r="J842" i="7"/>
  <c r="E842" i="7"/>
  <c r="J841" i="7"/>
  <c r="E841" i="7"/>
  <c r="K840" i="7"/>
  <c r="J840" i="7"/>
  <c r="I840" i="7"/>
  <c r="H840" i="7"/>
  <c r="G840" i="7"/>
  <c r="F840" i="7"/>
  <c r="K839" i="7"/>
  <c r="J839" i="7"/>
  <c r="I839" i="7"/>
  <c r="H839" i="7"/>
  <c r="G839" i="7"/>
  <c r="F839" i="7"/>
  <c r="K838" i="7"/>
  <c r="J838" i="7"/>
  <c r="I838" i="7"/>
  <c r="H838" i="7"/>
  <c r="G838" i="7"/>
  <c r="F838" i="7"/>
  <c r="K837" i="7"/>
  <c r="J837" i="7"/>
  <c r="I837" i="7"/>
  <c r="H837" i="7"/>
  <c r="G837" i="7"/>
  <c r="F837" i="7"/>
  <c r="C836" i="7"/>
  <c r="V835" i="7"/>
  <c r="T835" i="7"/>
  <c r="K842" i="7" s="1"/>
  <c r="R835" i="7"/>
  <c r="K841" i="7" s="1"/>
  <c r="U835" i="7"/>
  <c r="S835" i="7"/>
  <c r="I842" i="7" s="1"/>
  <c r="Q835" i="7"/>
  <c r="I841" i="7" s="1"/>
  <c r="E835" i="7"/>
  <c r="D835" i="7"/>
  <c r="B835" i="7"/>
  <c r="O833" i="7"/>
  <c r="H833" i="7"/>
  <c r="J833" i="7"/>
  <c r="K832" i="7"/>
  <c r="P833" i="7" s="1"/>
  <c r="J832" i="7"/>
  <c r="I832" i="7"/>
  <c r="H832" i="7"/>
  <c r="G832" i="7"/>
  <c r="F832" i="7"/>
  <c r="V832" i="7"/>
  <c r="T832" i="7"/>
  <c r="R832" i="7"/>
  <c r="U832" i="7"/>
  <c r="S832" i="7"/>
  <c r="Q832" i="7"/>
  <c r="E832" i="7"/>
  <c r="D832" i="7"/>
  <c r="B832" i="7"/>
  <c r="H829" i="7"/>
  <c r="J829" i="7"/>
  <c r="I827" i="7"/>
  <c r="H827" i="7"/>
  <c r="G827" i="7"/>
  <c r="E827" i="7"/>
  <c r="J826" i="7"/>
  <c r="I826" i="7"/>
  <c r="E826" i="7"/>
  <c r="K825" i="7"/>
  <c r="J825" i="7"/>
  <c r="E825" i="7"/>
  <c r="K824" i="7"/>
  <c r="J824" i="7"/>
  <c r="I824" i="7"/>
  <c r="H824" i="7"/>
  <c r="G824" i="7"/>
  <c r="F824" i="7"/>
  <c r="K823" i="7"/>
  <c r="J823" i="7"/>
  <c r="I823" i="7"/>
  <c r="H823" i="7"/>
  <c r="G823" i="7"/>
  <c r="F823" i="7"/>
  <c r="K822" i="7"/>
  <c r="J822" i="7"/>
  <c r="I822" i="7"/>
  <c r="H822" i="7"/>
  <c r="G822" i="7"/>
  <c r="F822" i="7"/>
  <c r="K821" i="7"/>
  <c r="J821" i="7"/>
  <c r="I821" i="7"/>
  <c r="H830" i="7" s="1"/>
  <c r="H821" i="7"/>
  <c r="G821" i="7"/>
  <c r="F821" i="7"/>
  <c r="C820" i="7"/>
  <c r="V819" i="7"/>
  <c r="T819" i="7"/>
  <c r="K826" i="7" s="1"/>
  <c r="R819" i="7"/>
  <c r="U819" i="7"/>
  <c r="S819" i="7"/>
  <c r="Q819" i="7"/>
  <c r="I825" i="7" s="1"/>
  <c r="E819" i="7"/>
  <c r="D819" i="7"/>
  <c r="B819" i="7"/>
  <c r="P817" i="7"/>
  <c r="K816" i="7"/>
  <c r="J817" i="7" s="1"/>
  <c r="J816" i="7"/>
  <c r="I816" i="7"/>
  <c r="O817" i="7" s="1"/>
  <c r="H816" i="7"/>
  <c r="G816" i="7"/>
  <c r="F816" i="7"/>
  <c r="V816" i="7"/>
  <c r="T816" i="7"/>
  <c r="R816" i="7"/>
  <c r="U816" i="7"/>
  <c r="S816" i="7"/>
  <c r="Q816" i="7"/>
  <c r="E816" i="7"/>
  <c r="D816" i="7"/>
  <c r="B816" i="7"/>
  <c r="O814" i="7"/>
  <c r="H814" i="7"/>
  <c r="J814" i="7"/>
  <c r="K813" i="7"/>
  <c r="P814" i="7" s="1"/>
  <c r="J813" i="7"/>
  <c r="I813" i="7"/>
  <c r="H813" i="7"/>
  <c r="G813" i="7"/>
  <c r="F813" i="7"/>
  <c r="V813" i="7"/>
  <c r="T813" i="7"/>
  <c r="R813" i="7"/>
  <c r="U813" i="7"/>
  <c r="S813" i="7"/>
  <c r="Q813" i="7"/>
  <c r="E813" i="7"/>
  <c r="D813" i="7"/>
  <c r="B813" i="7"/>
  <c r="O811" i="7"/>
  <c r="K810" i="7"/>
  <c r="P811" i="7" s="1"/>
  <c r="J810" i="7"/>
  <c r="I810" i="7"/>
  <c r="H811" i="7" s="1"/>
  <c r="H810" i="7"/>
  <c r="G810" i="7"/>
  <c r="F810" i="7"/>
  <c r="V810" i="7"/>
  <c r="T810" i="7"/>
  <c r="R810" i="7"/>
  <c r="U810" i="7"/>
  <c r="S810" i="7"/>
  <c r="Q810" i="7"/>
  <c r="E810" i="7"/>
  <c r="D810" i="7"/>
  <c r="B810" i="7"/>
  <c r="H807" i="7"/>
  <c r="J807" i="7"/>
  <c r="I805" i="7"/>
  <c r="H805" i="7"/>
  <c r="G805" i="7"/>
  <c r="E805" i="7"/>
  <c r="J804" i="7"/>
  <c r="E804" i="7"/>
  <c r="J803" i="7"/>
  <c r="E803" i="7"/>
  <c r="K802" i="7"/>
  <c r="J802" i="7"/>
  <c r="I802" i="7"/>
  <c r="H802" i="7"/>
  <c r="G802" i="7"/>
  <c r="F802" i="7"/>
  <c r="K801" i="7"/>
  <c r="J801" i="7"/>
  <c r="I801" i="7"/>
  <c r="H801" i="7"/>
  <c r="G801" i="7"/>
  <c r="F801" i="7"/>
  <c r="K800" i="7"/>
  <c r="J800" i="7"/>
  <c r="I800" i="7"/>
  <c r="H800" i="7"/>
  <c r="G800" i="7"/>
  <c r="F800" i="7"/>
  <c r="K799" i="7"/>
  <c r="J799" i="7"/>
  <c r="I799" i="7"/>
  <c r="H799" i="7"/>
  <c r="G799" i="7"/>
  <c r="F799" i="7"/>
  <c r="C798" i="7"/>
  <c r="V797" i="7"/>
  <c r="T797" i="7"/>
  <c r="K804" i="7" s="1"/>
  <c r="R797" i="7"/>
  <c r="K803" i="7" s="1"/>
  <c r="U797" i="7"/>
  <c r="S797" i="7"/>
  <c r="I804" i="7" s="1"/>
  <c r="Q797" i="7"/>
  <c r="I803" i="7" s="1"/>
  <c r="E797" i="7"/>
  <c r="D797" i="7"/>
  <c r="B797" i="7"/>
  <c r="O795" i="7"/>
  <c r="H795" i="7"/>
  <c r="J795" i="7"/>
  <c r="K794" i="7"/>
  <c r="P795" i="7" s="1"/>
  <c r="J794" i="7"/>
  <c r="I794" i="7"/>
  <c r="H794" i="7"/>
  <c r="G794" i="7"/>
  <c r="F794" i="7"/>
  <c r="V794" i="7"/>
  <c r="T794" i="7"/>
  <c r="R794" i="7"/>
  <c r="U794" i="7"/>
  <c r="S794" i="7"/>
  <c r="Q794" i="7"/>
  <c r="E794" i="7"/>
  <c r="D794" i="7"/>
  <c r="B794" i="7"/>
  <c r="O792" i="7"/>
  <c r="K791" i="7"/>
  <c r="P792" i="7" s="1"/>
  <c r="J791" i="7"/>
  <c r="I791" i="7"/>
  <c r="H792" i="7" s="1"/>
  <c r="H791" i="7"/>
  <c r="G791" i="7"/>
  <c r="F791" i="7"/>
  <c r="V791" i="7"/>
  <c r="T791" i="7"/>
  <c r="R791" i="7"/>
  <c r="U791" i="7"/>
  <c r="S791" i="7"/>
  <c r="Q791" i="7"/>
  <c r="E791" i="7"/>
  <c r="D791" i="7"/>
  <c r="B791" i="7"/>
  <c r="H788" i="7"/>
  <c r="J788" i="7"/>
  <c r="I786" i="7"/>
  <c r="H786" i="7"/>
  <c r="G786" i="7"/>
  <c r="E786" i="7"/>
  <c r="J785" i="7"/>
  <c r="E785" i="7"/>
  <c r="J784" i="7"/>
  <c r="E784" i="7"/>
  <c r="K783" i="7"/>
  <c r="J783" i="7"/>
  <c r="H783" i="7"/>
  <c r="I783" i="7"/>
  <c r="F783" i="7"/>
  <c r="V783" i="7"/>
  <c r="T783" i="7"/>
  <c r="R783" i="7"/>
  <c r="U783" i="7"/>
  <c r="S783" i="7"/>
  <c r="Q783" i="7"/>
  <c r="I784" i="7" s="1"/>
  <c r="E783" i="7"/>
  <c r="D783" i="7"/>
  <c r="B783" i="7"/>
  <c r="K782" i="7"/>
  <c r="J782" i="7"/>
  <c r="I782" i="7"/>
  <c r="H782" i="7"/>
  <c r="G782" i="7"/>
  <c r="F782" i="7"/>
  <c r="K781" i="7"/>
  <c r="J781" i="7"/>
  <c r="I781" i="7"/>
  <c r="H781" i="7"/>
  <c r="G781" i="7"/>
  <c r="F781" i="7"/>
  <c r="K780" i="7"/>
  <c r="J780" i="7"/>
  <c r="I780" i="7"/>
  <c r="H780" i="7"/>
  <c r="G780" i="7"/>
  <c r="F780" i="7"/>
  <c r="K779" i="7"/>
  <c r="J779" i="7"/>
  <c r="I779" i="7"/>
  <c r="H779" i="7"/>
  <c r="G779" i="7"/>
  <c r="F779" i="7"/>
  <c r="C778" i="7"/>
  <c r="V777" i="7"/>
  <c r="T777" i="7"/>
  <c r="K785" i="7" s="1"/>
  <c r="R777" i="7"/>
  <c r="K784" i="7" s="1"/>
  <c r="U777" i="7"/>
  <c r="S777" i="7"/>
  <c r="I785" i="7" s="1"/>
  <c r="Q777" i="7"/>
  <c r="E777" i="7"/>
  <c r="D777" i="7"/>
  <c r="B777" i="7"/>
  <c r="H775" i="7"/>
  <c r="P775" i="7"/>
  <c r="J775" i="7"/>
  <c r="K774" i="7"/>
  <c r="J774" i="7"/>
  <c r="I774" i="7"/>
  <c r="O775" i="7" s="1"/>
  <c r="H774" i="7"/>
  <c r="G774" i="7"/>
  <c r="F774" i="7"/>
  <c r="V774" i="7"/>
  <c r="T774" i="7"/>
  <c r="R774" i="7"/>
  <c r="U774" i="7"/>
  <c r="S774" i="7"/>
  <c r="Q774" i="7"/>
  <c r="E774" i="7"/>
  <c r="D774" i="7"/>
  <c r="B774" i="7"/>
  <c r="P772" i="7"/>
  <c r="K771" i="7"/>
  <c r="J772" i="7" s="1"/>
  <c r="J771" i="7"/>
  <c r="I771" i="7"/>
  <c r="O772" i="7" s="1"/>
  <c r="H771" i="7"/>
  <c r="G771" i="7"/>
  <c r="F771" i="7"/>
  <c r="V771" i="7"/>
  <c r="T771" i="7"/>
  <c r="R771" i="7"/>
  <c r="U771" i="7"/>
  <c r="S771" i="7"/>
  <c r="Q771" i="7"/>
  <c r="E771" i="7"/>
  <c r="D771" i="7"/>
  <c r="B771" i="7"/>
  <c r="H768" i="7"/>
  <c r="J768" i="7"/>
  <c r="I766" i="7"/>
  <c r="H766" i="7"/>
  <c r="G766" i="7"/>
  <c r="E766" i="7"/>
  <c r="K765" i="7"/>
  <c r="J765" i="7"/>
  <c r="E765" i="7"/>
  <c r="J764" i="7"/>
  <c r="E764" i="7"/>
  <c r="K763" i="7"/>
  <c r="J763" i="7"/>
  <c r="I763" i="7"/>
  <c r="H763" i="7"/>
  <c r="G763" i="7"/>
  <c r="F763" i="7"/>
  <c r="K762" i="7"/>
  <c r="J762" i="7"/>
  <c r="I762" i="7"/>
  <c r="H762" i="7"/>
  <c r="G762" i="7"/>
  <c r="F762" i="7"/>
  <c r="K761" i="7"/>
  <c r="P769" i="7" s="1"/>
  <c r="J761" i="7"/>
  <c r="I761" i="7"/>
  <c r="H761" i="7"/>
  <c r="G761" i="7"/>
  <c r="F761" i="7"/>
  <c r="K760" i="7"/>
  <c r="J760" i="7"/>
  <c r="I760" i="7"/>
  <c r="H760" i="7"/>
  <c r="G760" i="7"/>
  <c r="F760" i="7"/>
  <c r="C759" i="7"/>
  <c r="V758" i="7"/>
  <c r="T758" i="7"/>
  <c r="R758" i="7"/>
  <c r="K764" i="7" s="1"/>
  <c r="U758" i="7"/>
  <c r="S758" i="7"/>
  <c r="I765" i="7" s="1"/>
  <c r="Q758" i="7"/>
  <c r="I764" i="7" s="1"/>
  <c r="H767" i="7" s="1"/>
  <c r="E758" i="7"/>
  <c r="D758" i="7"/>
  <c r="B758" i="7"/>
  <c r="H756" i="7"/>
  <c r="P756" i="7"/>
  <c r="J756" i="7"/>
  <c r="K755" i="7"/>
  <c r="J755" i="7"/>
  <c r="I755" i="7"/>
  <c r="O756" i="7" s="1"/>
  <c r="H755" i="7"/>
  <c r="G755" i="7"/>
  <c r="F755" i="7"/>
  <c r="V755" i="7"/>
  <c r="T755" i="7"/>
  <c r="R755" i="7"/>
  <c r="U755" i="7"/>
  <c r="S755" i="7"/>
  <c r="Q755" i="7"/>
  <c r="E755" i="7"/>
  <c r="D755" i="7"/>
  <c r="B755" i="7"/>
  <c r="P753" i="7"/>
  <c r="J753" i="7"/>
  <c r="K752" i="7"/>
  <c r="J752" i="7"/>
  <c r="I752" i="7"/>
  <c r="O753" i="7" s="1"/>
  <c r="H752" i="7"/>
  <c r="G752" i="7"/>
  <c r="F752" i="7"/>
  <c r="V752" i="7"/>
  <c r="T752" i="7"/>
  <c r="R752" i="7"/>
  <c r="U752" i="7"/>
  <c r="S752" i="7"/>
  <c r="Q752" i="7"/>
  <c r="E752" i="7"/>
  <c r="D752" i="7"/>
  <c r="B752" i="7"/>
  <c r="H749" i="7"/>
  <c r="J749" i="7"/>
  <c r="I747" i="7"/>
  <c r="H747" i="7"/>
  <c r="G747" i="7"/>
  <c r="E747" i="7"/>
  <c r="K746" i="7"/>
  <c r="J746" i="7"/>
  <c r="E746" i="7"/>
  <c r="J745" i="7"/>
  <c r="E745" i="7"/>
  <c r="K744" i="7"/>
  <c r="J744" i="7"/>
  <c r="I744" i="7"/>
  <c r="H744" i="7"/>
  <c r="G744" i="7"/>
  <c r="F744" i="7"/>
  <c r="K743" i="7"/>
  <c r="J743" i="7"/>
  <c r="I743" i="7"/>
  <c r="H743" i="7"/>
  <c r="G743" i="7"/>
  <c r="F743" i="7"/>
  <c r="K742" i="7"/>
  <c r="P750" i="7" s="1"/>
  <c r="J742" i="7"/>
  <c r="I742" i="7"/>
  <c r="H742" i="7"/>
  <c r="G742" i="7"/>
  <c r="F742" i="7"/>
  <c r="K741" i="7"/>
  <c r="J741" i="7"/>
  <c r="I741" i="7"/>
  <c r="H741" i="7"/>
  <c r="G741" i="7"/>
  <c r="F741" i="7"/>
  <c r="C740" i="7"/>
  <c r="V739" i="7"/>
  <c r="T739" i="7"/>
  <c r="R739" i="7"/>
  <c r="K745" i="7" s="1"/>
  <c r="U739" i="7"/>
  <c r="S739" i="7"/>
  <c r="I746" i="7" s="1"/>
  <c r="Q739" i="7"/>
  <c r="I745" i="7" s="1"/>
  <c r="E739" i="7"/>
  <c r="D739" i="7"/>
  <c r="B739" i="7"/>
  <c r="P737" i="7"/>
  <c r="J737" i="7"/>
  <c r="K736" i="7"/>
  <c r="J736" i="7"/>
  <c r="I736" i="7"/>
  <c r="O737" i="7" s="1"/>
  <c r="H736" i="7"/>
  <c r="G736" i="7"/>
  <c r="F736" i="7"/>
  <c r="V736" i="7"/>
  <c r="T736" i="7"/>
  <c r="R736" i="7"/>
  <c r="U736" i="7"/>
  <c r="S736" i="7"/>
  <c r="Q736" i="7"/>
  <c r="E736" i="7"/>
  <c r="D736" i="7"/>
  <c r="B736" i="7"/>
  <c r="P734" i="7"/>
  <c r="J734" i="7"/>
  <c r="K733" i="7"/>
  <c r="J733" i="7"/>
  <c r="I733" i="7"/>
  <c r="O734" i="7" s="1"/>
  <c r="H733" i="7"/>
  <c r="G733" i="7"/>
  <c r="F733" i="7"/>
  <c r="V733" i="7"/>
  <c r="T733" i="7"/>
  <c r="R733" i="7"/>
  <c r="U733" i="7"/>
  <c r="S733" i="7"/>
  <c r="Q733" i="7"/>
  <c r="E733" i="7"/>
  <c r="D733" i="7"/>
  <c r="B733" i="7"/>
  <c r="H730" i="7"/>
  <c r="J730" i="7"/>
  <c r="I728" i="7"/>
  <c r="H728" i="7"/>
  <c r="G728" i="7"/>
  <c r="E728" i="7"/>
  <c r="K727" i="7"/>
  <c r="J727" i="7"/>
  <c r="E727" i="7"/>
  <c r="K726" i="7"/>
  <c r="J726" i="7"/>
  <c r="E726" i="7"/>
  <c r="K725" i="7"/>
  <c r="J725" i="7"/>
  <c r="I725" i="7"/>
  <c r="H725" i="7"/>
  <c r="G725" i="7"/>
  <c r="F725" i="7"/>
  <c r="K724" i="7"/>
  <c r="J724" i="7"/>
  <c r="I724" i="7"/>
  <c r="H724" i="7"/>
  <c r="G724" i="7"/>
  <c r="F724" i="7"/>
  <c r="K723" i="7"/>
  <c r="P731" i="7" s="1"/>
  <c r="J723" i="7"/>
  <c r="I723" i="7"/>
  <c r="H723" i="7"/>
  <c r="G723" i="7"/>
  <c r="F723" i="7"/>
  <c r="K722" i="7"/>
  <c r="J722" i="7"/>
  <c r="I722" i="7"/>
  <c r="H722" i="7"/>
  <c r="G722" i="7"/>
  <c r="F722" i="7"/>
  <c r="C721" i="7"/>
  <c r="V720" i="7"/>
  <c r="T720" i="7"/>
  <c r="R720" i="7"/>
  <c r="U720" i="7"/>
  <c r="S720" i="7"/>
  <c r="I727" i="7" s="1"/>
  <c r="Q720" i="7"/>
  <c r="I726" i="7" s="1"/>
  <c r="E720" i="7"/>
  <c r="D720" i="7"/>
  <c r="B720" i="7"/>
  <c r="P718" i="7"/>
  <c r="J718" i="7"/>
  <c r="K717" i="7"/>
  <c r="J717" i="7"/>
  <c r="I717" i="7"/>
  <c r="O718" i="7" s="1"/>
  <c r="H717" i="7"/>
  <c r="G717" i="7"/>
  <c r="F717" i="7"/>
  <c r="V717" i="7"/>
  <c r="T717" i="7"/>
  <c r="R717" i="7"/>
  <c r="U717" i="7"/>
  <c r="S717" i="7"/>
  <c r="Q717" i="7"/>
  <c r="E717" i="7"/>
  <c r="D717" i="7"/>
  <c r="B717" i="7"/>
  <c r="P715" i="7"/>
  <c r="J715" i="7"/>
  <c r="K714" i="7"/>
  <c r="J714" i="7"/>
  <c r="I714" i="7"/>
  <c r="O715" i="7" s="1"/>
  <c r="H714" i="7"/>
  <c r="G714" i="7"/>
  <c r="F714" i="7"/>
  <c r="V714" i="7"/>
  <c r="T714" i="7"/>
  <c r="R714" i="7"/>
  <c r="U714" i="7"/>
  <c r="S714" i="7"/>
  <c r="Q714" i="7"/>
  <c r="E714" i="7"/>
  <c r="D714" i="7"/>
  <c r="B714" i="7"/>
  <c r="H711" i="7"/>
  <c r="J711" i="7"/>
  <c r="I709" i="7"/>
  <c r="H709" i="7"/>
  <c r="G709" i="7"/>
  <c r="E709" i="7"/>
  <c r="K708" i="7"/>
  <c r="J708" i="7"/>
  <c r="E708" i="7"/>
  <c r="K707" i="7"/>
  <c r="J707" i="7"/>
  <c r="E707" i="7"/>
  <c r="K706" i="7"/>
  <c r="J706" i="7"/>
  <c r="I706" i="7"/>
  <c r="H706" i="7"/>
  <c r="G706" i="7"/>
  <c r="F706" i="7"/>
  <c r="K705" i="7"/>
  <c r="J705" i="7"/>
  <c r="I705" i="7"/>
  <c r="H705" i="7"/>
  <c r="G705" i="7"/>
  <c r="F705" i="7"/>
  <c r="K704" i="7"/>
  <c r="P712" i="7" s="1"/>
  <c r="J704" i="7"/>
  <c r="I704" i="7"/>
  <c r="H704" i="7"/>
  <c r="G704" i="7"/>
  <c r="F704" i="7"/>
  <c r="K703" i="7"/>
  <c r="J703" i="7"/>
  <c r="I703" i="7"/>
  <c r="H703" i="7"/>
  <c r="G703" i="7"/>
  <c r="F703" i="7"/>
  <c r="C702" i="7"/>
  <c r="V701" i="7"/>
  <c r="T701" i="7"/>
  <c r="R701" i="7"/>
  <c r="U701" i="7"/>
  <c r="S701" i="7"/>
  <c r="I708" i="7" s="1"/>
  <c r="Q701" i="7"/>
  <c r="I707" i="7" s="1"/>
  <c r="E701" i="7"/>
  <c r="D701" i="7"/>
  <c r="B701" i="7"/>
  <c r="P699" i="7"/>
  <c r="J699" i="7"/>
  <c r="K698" i="7"/>
  <c r="J698" i="7"/>
  <c r="I698" i="7"/>
  <c r="O699" i="7" s="1"/>
  <c r="H698" i="7"/>
  <c r="G698" i="7"/>
  <c r="F698" i="7"/>
  <c r="V698" i="7"/>
  <c r="T698" i="7"/>
  <c r="R698" i="7"/>
  <c r="U698" i="7"/>
  <c r="S698" i="7"/>
  <c r="Q698" i="7"/>
  <c r="E698" i="7"/>
  <c r="D698" i="7"/>
  <c r="B698" i="7"/>
  <c r="P696" i="7"/>
  <c r="J696" i="7"/>
  <c r="K695" i="7"/>
  <c r="J695" i="7"/>
  <c r="I695" i="7"/>
  <c r="O696" i="7" s="1"/>
  <c r="H695" i="7"/>
  <c r="G695" i="7"/>
  <c r="F695" i="7"/>
  <c r="V695" i="7"/>
  <c r="T695" i="7"/>
  <c r="R695" i="7"/>
  <c r="U695" i="7"/>
  <c r="S695" i="7"/>
  <c r="Q695" i="7"/>
  <c r="E695" i="7"/>
  <c r="D695" i="7"/>
  <c r="B695" i="7"/>
  <c r="O693" i="7"/>
  <c r="H693" i="7"/>
  <c r="K692" i="7"/>
  <c r="P693" i="7" s="1"/>
  <c r="J692" i="7"/>
  <c r="I692" i="7"/>
  <c r="H692" i="7"/>
  <c r="G692" i="7"/>
  <c r="F692" i="7"/>
  <c r="V692" i="7"/>
  <c r="T692" i="7"/>
  <c r="R692" i="7"/>
  <c r="U692" i="7"/>
  <c r="S692" i="7"/>
  <c r="Q692" i="7"/>
  <c r="E692" i="7"/>
  <c r="D692" i="7"/>
  <c r="B692" i="7"/>
  <c r="O690" i="7"/>
  <c r="H690" i="7"/>
  <c r="K689" i="7"/>
  <c r="P690" i="7" s="1"/>
  <c r="J689" i="7"/>
  <c r="I689" i="7"/>
  <c r="H689" i="7"/>
  <c r="G689" i="7"/>
  <c r="F689" i="7"/>
  <c r="V689" i="7"/>
  <c r="T689" i="7"/>
  <c r="R689" i="7"/>
  <c r="U689" i="7"/>
  <c r="S689" i="7"/>
  <c r="Q689" i="7"/>
  <c r="E689" i="7"/>
  <c r="D689" i="7"/>
  <c r="B689" i="7"/>
  <c r="P687" i="7"/>
  <c r="J687" i="7"/>
  <c r="K686" i="7"/>
  <c r="J686" i="7"/>
  <c r="I686" i="7"/>
  <c r="O687" i="7" s="1"/>
  <c r="H686" i="7"/>
  <c r="G686" i="7"/>
  <c r="F686" i="7"/>
  <c r="V686" i="7"/>
  <c r="T686" i="7"/>
  <c r="R686" i="7"/>
  <c r="U686" i="7"/>
  <c r="S686" i="7"/>
  <c r="Q686" i="7"/>
  <c r="E686" i="7"/>
  <c r="D686" i="7"/>
  <c r="B686" i="7"/>
  <c r="P684" i="7"/>
  <c r="J684" i="7"/>
  <c r="K683" i="7"/>
  <c r="J683" i="7"/>
  <c r="I683" i="7"/>
  <c r="O684" i="7" s="1"/>
  <c r="H683" i="7"/>
  <c r="G683" i="7"/>
  <c r="F683" i="7"/>
  <c r="V683" i="7"/>
  <c r="T683" i="7"/>
  <c r="R683" i="7"/>
  <c r="U683" i="7"/>
  <c r="S683" i="7"/>
  <c r="Q683" i="7"/>
  <c r="E683" i="7"/>
  <c r="D683" i="7"/>
  <c r="B683" i="7"/>
  <c r="H680" i="7"/>
  <c r="J680" i="7"/>
  <c r="I678" i="7"/>
  <c r="H678" i="7"/>
  <c r="G678" i="7"/>
  <c r="E678" i="7"/>
  <c r="K677" i="7"/>
  <c r="J677" i="7"/>
  <c r="E677" i="7"/>
  <c r="K676" i="7"/>
  <c r="J676" i="7"/>
  <c r="E676" i="7"/>
  <c r="K675" i="7"/>
  <c r="J675" i="7"/>
  <c r="I675" i="7"/>
  <c r="H675" i="7"/>
  <c r="G675" i="7"/>
  <c r="F675" i="7"/>
  <c r="K674" i="7"/>
  <c r="J674" i="7"/>
  <c r="I674" i="7"/>
  <c r="H674" i="7"/>
  <c r="G674" i="7"/>
  <c r="F674" i="7"/>
  <c r="K673" i="7"/>
  <c r="P681" i="7" s="1"/>
  <c r="J673" i="7"/>
  <c r="I673" i="7"/>
  <c r="H673" i="7"/>
  <c r="G673" i="7"/>
  <c r="F673" i="7"/>
  <c r="K672" i="7"/>
  <c r="J672" i="7"/>
  <c r="I672" i="7"/>
  <c r="H672" i="7"/>
  <c r="G672" i="7"/>
  <c r="F672" i="7"/>
  <c r="C671" i="7"/>
  <c r="V670" i="7"/>
  <c r="T670" i="7"/>
  <c r="R670" i="7"/>
  <c r="U670" i="7"/>
  <c r="S670" i="7"/>
  <c r="I677" i="7" s="1"/>
  <c r="Q670" i="7"/>
  <c r="I676" i="7" s="1"/>
  <c r="E670" i="7"/>
  <c r="D670" i="7"/>
  <c r="B670" i="7"/>
  <c r="A669" i="7"/>
  <c r="I667" i="7"/>
  <c r="J667" i="7"/>
  <c r="I666" i="7"/>
  <c r="J666" i="7"/>
  <c r="A665" i="7"/>
  <c r="P662" i="7"/>
  <c r="J662" i="7"/>
  <c r="C661" i="7"/>
  <c r="K660" i="7"/>
  <c r="J660" i="7"/>
  <c r="I660" i="7"/>
  <c r="O662" i="7" s="1"/>
  <c r="H660" i="7"/>
  <c r="G660" i="7"/>
  <c r="F660" i="7"/>
  <c r="V660" i="7"/>
  <c r="T660" i="7"/>
  <c r="R660" i="7"/>
  <c r="U660" i="7"/>
  <c r="S660" i="7"/>
  <c r="Q660" i="7"/>
  <c r="E660" i="7"/>
  <c r="D660" i="7"/>
  <c r="B660" i="7"/>
  <c r="P658" i="7"/>
  <c r="J658" i="7"/>
  <c r="K657" i="7"/>
  <c r="J657" i="7"/>
  <c r="I657" i="7"/>
  <c r="O658" i="7" s="1"/>
  <c r="H657" i="7"/>
  <c r="G657" i="7"/>
  <c r="F657" i="7"/>
  <c r="V657" i="7"/>
  <c r="T657" i="7"/>
  <c r="R657" i="7"/>
  <c r="U657" i="7"/>
  <c r="S657" i="7"/>
  <c r="Q657" i="7"/>
  <c r="E657" i="7"/>
  <c r="D657" i="7"/>
  <c r="B657" i="7"/>
  <c r="O655" i="7"/>
  <c r="J655" i="7"/>
  <c r="K654" i="7"/>
  <c r="P655" i="7" s="1"/>
  <c r="J654" i="7"/>
  <c r="I654" i="7"/>
  <c r="H655" i="7" s="1"/>
  <c r="H654" i="7"/>
  <c r="G654" i="7"/>
  <c r="F654" i="7"/>
  <c r="V654" i="7"/>
  <c r="T654" i="7"/>
  <c r="R654" i="7"/>
  <c r="U654" i="7"/>
  <c r="S654" i="7"/>
  <c r="Q654" i="7"/>
  <c r="E654" i="7"/>
  <c r="D654" i="7"/>
  <c r="B654" i="7"/>
  <c r="O652" i="7"/>
  <c r="H652" i="7"/>
  <c r="K651" i="7"/>
  <c r="J651" i="7"/>
  <c r="I651" i="7"/>
  <c r="H651" i="7"/>
  <c r="G651" i="7"/>
  <c r="F651" i="7"/>
  <c r="V651" i="7"/>
  <c r="T651" i="7"/>
  <c r="R651" i="7"/>
  <c r="U651" i="7"/>
  <c r="S651" i="7"/>
  <c r="Q651" i="7"/>
  <c r="E651" i="7"/>
  <c r="D651" i="7"/>
  <c r="B651" i="7"/>
  <c r="H649" i="7"/>
  <c r="P649" i="7"/>
  <c r="K648" i="7"/>
  <c r="J649" i="7" s="1"/>
  <c r="J648" i="7"/>
  <c r="I648" i="7"/>
  <c r="O649" i="7" s="1"/>
  <c r="H648" i="7"/>
  <c r="G648" i="7"/>
  <c r="F648" i="7"/>
  <c r="V648" i="7"/>
  <c r="T648" i="7"/>
  <c r="R648" i="7"/>
  <c r="U648" i="7"/>
  <c r="S648" i="7"/>
  <c r="Q648" i="7"/>
  <c r="E648" i="7"/>
  <c r="D648" i="7"/>
  <c r="B648" i="7"/>
  <c r="P646" i="7"/>
  <c r="J646" i="7"/>
  <c r="C645" i="7"/>
  <c r="K644" i="7"/>
  <c r="J644" i="7"/>
  <c r="I644" i="7"/>
  <c r="O646" i="7" s="1"/>
  <c r="H644" i="7"/>
  <c r="G644" i="7"/>
  <c r="F644" i="7"/>
  <c r="V644" i="7"/>
  <c r="T644" i="7"/>
  <c r="R644" i="7"/>
  <c r="U644" i="7"/>
  <c r="S644" i="7"/>
  <c r="Q644" i="7"/>
  <c r="E644" i="7"/>
  <c r="D644" i="7"/>
  <c r="B644" i="7"/>
  <c r="P642" i="7"/>
  <c r="J642" i="7"/>
  <c r="K641" i="7"/>
  <c r="J641" i="7"/>
  <c r="I641" i="7"/>
  <c r="H641" i="7"/>
  <c r="G641" i="7"/>
  <c r="F641" i="7"/>
  <c r="V641" i="7"/>
  <c r="T641" i="7"/>
  <c r="R641" i="7"/>
  <c r="U641" i="7"/>
  <c r="S641" i="7"/>
  <c r="Q641" i="7"/>
  <c r="E641" i="7"/>
  <c r="D641" i="7"/>
  <c r="B641" i="7"/>
  <c r="J639" i="7"/>
  <c r="K638" i="7"/>
  <c r="P639" i="7" s="1"/>
  <c r="J638" i="7"/>
  <c r="I638" i="7"/>
  <c r="O639" i="7" s="1"/>
  <c r="H638" i="7"/>
  <c r="G638" i="7"/>
  <c r="F638" i="7"/>
  <c r="V638" i="7"/>
  <c r="T638" i="7"/>
  <c r="R638" i="7"/>
  <c r="U638" i="7"/>
  <c r="S638" i="7"/>
  <c r="Q638" i="7"/>
  <c r="E638" i="7"/>
  <c r="D638" i="7"/>
  <c r="B638" i="7"/>
  <c r="H636" i="7"/>
  <c r="J636" i="7"/>
  <c r="C635" i="7"/>
  <c r="K634" i="7"/>
  <c r="P636" i="7" s="1"/>
  <c r="J634" i="7"/>
  <c r="I634" i="7"/>
  <c r="O636" i="7" s="1"/>
  <c r="H634" i="7"/>
  <c r="G634" i="7"/>
  <c r="F634" i="7"/>
  <c r="V634" i="7"/>
  <c r="T634" i="7"/>
  <c r="R634" i="7"/>
  <c r="U634" i="7"/>
  <c r="S634" i="7"/>
  <c r="Q634" i="7"/>
  <c r="E634" i="7"/>
  <c r="D634" i="7"/>
  <c r="B634" i="7"/>
  <c r="O632" i="7"/>
  <c r="H632" i="7"/>
  <c r="J632" i="7"/>
  <c r="K631" i="7"/>
  <c r="P632" i="7" s="1"/>
  <c r="J631" i="7"/>
  <c r="I631" i="7"/>
  <c r="H631" i="7"/>
  <c r="G631" i="7"/>
  <c r="F631" i="7"/>
  <c r="V631" i="7"/>
  <c r="T631" i="7"/>
  <c r="R631" i="7"/>
  <c r="U631" i="7"/>
  <c r="S631" i="7"/>
  <c r="Q631" i="7"/>
  <c r="E631" i="7"/>
  <c r="D631" i="7"/>
  <c r="B631" i="7"/>
  <c r="O629" i="7"/>
  <c r="P629" i="7"/>
  <c r="K628" i="7"/>
  <c r="J629" i="7" s="1"/>
  <c r="J628" i="7"/>
  <c r="I628" i="7"/>
  <c r="H629" i="7" s="1"/>
  <c r="H628" i="7"/>
  <c r="G628" i="7"/>
  <c r="F628" i="7"/>
  <c r="V628" i="7"/>
  <c r="T628" i="7"/>
  <c r="R628" i="7"/>
  <c r="U628" i="7"/>
  <c r="S628" i="7"/>
  <c r="Q628" i="7"/>
  <c r="E628" i="7"/>
  <c r="D628" i="7"/>
  <c r="B628" i="7"/>
  <c r="P626" i="7"/>
  <c r="K625" i="7"/>
  <c r="J626" i="7" s="1"/>
  <c r="J625" i="7"/>
  <c r="I625" i="7"/>
  <c r="O626" i="7" s="1"/>
  <c r="H625" i="7"/>
  <c r="G625" i="7"/>
  <c r="F625" i="7"/>
  <c r="V625" i="7"/>
  <c r="T625" i="7"/>
  <c r="R625" i="7"/>
  <c r="U625" i="7"/>
  <c r="S625" i="7"/>
  <c r="Q625" i="7"/>
  <c r="E625" i="7"/>
  <c r="D625" i="7"/>
  <c r="B625" i="7"/>
  <c r="O623" i="7"/>
  <c r="H623" i="7"/>
  <c r="J623" i="7"/>
  <c r="K622" i="7"/>
  <c r="P623" i="7" s="1"/>
  <c r="J622" i="7"/>
  <c r="I622" i="7"/>
  <c r="H622" i="7"/>
  <c r="G622" i="7"/>
  <c r="F622" i="7"/>
  <c r="V622" i="7"/>
  <c r="T622" i="7"/>
  <c r="R622" i="7"/>
  <c r="U622" i="7"/>
  <c r="S622" i="7"/>
  <c r="Q622" i="7"/>
  <c r="E622" i="7"/>
  <c r="D622" i="7"/>
  <c r="B622" i="7"/>
  <c r="O620" i="7"/>
  <c r="K619" i="7"/>
  <c r="P620" i="7" s="1"/>
  <c r="J619" i="7"/>
  <c r="I619" i="7"/>
  <c r="H620" i="7" s="1"/>
  <c r="H619" i="7"/>
  <c r="G619" i="7"/>
  <c r="F619" i="7"/>
  <c r="V619" i="7"/>
  <c r="T619" i="7"/>
  <c r="R619" i="7"/>
  <c r="U619" i="7"/>
  <c r="S619" i="7"/>
  <c r="Q619" i="7"/>
  <c r="E619" i="7"/>
  <c r="D619" i="7"/>
  <c r="B619" i="7"/>
  <c r="H617" i="7"/>
  <c r="P617" i="7"/>
  <c r="J617" i="7"/>
  <c r="K616" i="7"/>
  <c r="J616" i="7"/>
  <c r="I616" i="7"/>
  <c r="O617" i="7" s="1"/>
  <c r="H616" i="7"/>
  <c r="G616" i="7"/>
  <c r="F616" i="7"/>
  <c r="V616" i="7"/>
  <c r="T616" i="7"/>
  <c r="R616" i="7"/>
  <c r="U616" i="7"/>
  <c r="S616" i="7"/>
  <c r="Q616" i="7"/>
  <c r="E616" i="7"/>
  <c r="D616" i="7"/>
  <c r="B616" i="7"/>
  <c r="P614" i="7"/>
  <c r="K613" i="7"/>
  <c r="J614" i="7" s="1"/>
  <c r="J613" i="7"/>
  <c r="I613" i="7"/>
  <c r="O614" i="7" s="1"/>
  <c r="H613" i="7"/>
  <c r="G613" i="7"/>
  <c r="F613" i="7"/>
  <c r="V613" i="7"/>
  <c r="T613" i="7"/>
  <c r="R613" i="7"/>
  <c r="U613" i="7"/>
  <c r="S613" i="7"/>
  <c r="Q613" i="7"/>
  <c r="E613" i="7"/>
  <c r="D613" i="7"/>
  <c r="B613" i="7"/>
  <c r="O611" i="7"/>
  <c r="H611" i="7"/>
  <c r="J611" i="7"/>
  <c r="K610" i="7"/>
  <c r="P611" i="7" s="1"/>
  <c r="J610" i="7"/>
  <c r="I610" i="7"/>
  <c r="H610" i="7"/>
  <c r="G610" i="7"/>
  <c r="F610" i="7"/>
  <c r="V610" i="7"/>
  <c r="T610" i="7"/>
  <c r="R610" i="7"/>
  <c r="U610" i="7"/>
  <c r="S610" i="7"/>
  <c r="Q610" i="7"/>
  <c r="E610" i="7"/>
  <c r="D610" i="7"/>
  <c r="B610" i="7"/>
  <c r="O608" i="7"/>
  <c r="H608" i="7"/>
  <c r="K607" i="7"/>
  <c r="P608" i="7" s="1"/>
  <c r="J607" i="7"/>
  <c r="I607" i="7"/>
  <c r="H607" i="7"/>
  <c r="G607" i="7"/>
  <c r="F607" i="7"/>
  <c r="V607" i="7"/>
  <c r="T607" i="7"/>
  <c r="R607" i="7"/>
  <c r="U607" i="7"/>
  <c r="S607" i="7"/>
  <c r="Q607" i="7"/>
  <c r="E607" i="7"/>
  <c r="D607" i="7"/>
  <c r="B607" i="7"/>
  <c r="P605" i="7"/>
  <c r="J605" i="7"/>
  <c r="K604" i="7"/>
  <c r="J604" i="7"/>
  <c r="I604" i="7"/>
  <c r="O605" i="7" s="1"/>
  <c r="H604" i="7"/>
  <c r="G604" i="7"/>
  <c r="F604" i="7"/>
  <c r="V604" i="7"/>
  <c r="T604" i="7"/>
  <c r="R604" i="7"/>
  <c r="U604" i="7"/>
  <c r="S604" i="7"/>
  <c r="Q604" i="7"/>
  <c r="E604" i="7"/>
  <c r="D604" i="7"/>
  <c r="B604" i="7"/>
  <c r="P602" i="7"/>
  <c r="J602" i="7"/>
  <c r="K601" i="7"/>
  <c r="J601" i="7"/>
  <c r="I601" i="7"/>
  <c r="O602" i="7" s="1"/>
  <c r="H601" i="7"/>
  <c r="G601" i="7"/>
  <c r="F601" i="7"/>
  <c r="V601" i="7"/>
  <c r="T601" i="7"/>
  <c r="R601" i="7"/>
  <c r="U601" i="7"/>
  <c r="S601" i="7"/>
  <c r="Q601" i="7"/>
  <c r="E601" i="7"/>
  <c r="D601" i="7"/>
  <c r="B601" i="7"/>
  <c r="O599" i="7"/>
  <c r="H599" i="7"/>
  <c r="K598" i="7"/>
  <c r="P599" i="7" s="1"/>
  <c r="J598" i="7"/>
  <c r="I598" i="7"/>
  <c r="H598" i="7"/>
  <c r="G598" i="7"/>
  <c r="F598" i="7"/>
  <c r="V598" i="7"/>
  <c r="T598" i="7"/>
  <c r="R598" i="7"/>
  <c r="U598" i="7"/>
  <c r="S598" i="7"/>
  <c r="Q598" i="7"/>
  <c r="E598" i="7"/>
  <c r="D598" i="7"/>
  <c r="B598" i="7"/>
  <c r="O596" i="7"/>
  <c r="H596" i="7"/>
  <c r="K595" i="7"/>
  <c r="P596" i="7" s="1"/>
  <c r="J595" i="7"/>
  <c r="I595" i="7"/>
  <c r="H595" i="7"/>
  <c r="G595" i="7"/>
  <c r="F595" i="7"/>
  <c r="V595" i="7"/>
  <c r="T595" i="7"/>
  <c r="R595" i="7"/>
  <c r="U595" i="7"/>
  <c r="S595" i="7"/>
  <c r="Q595" i="7"/>
  <c r="E595" i="7"/>
  <c r="D595" i="7"/>
  <c r="B595" i="7"/>
  <c r="P593" i="7"/>
  <c r="J593" i="7"/>
  <c r="K592" i="7"/>
  <c r="J592" i="7"/>
  <c r="I592" i="7"/>
  <c r="O593" i="7" s="1"/>
  <c r="H592" i="7"/>
  <c r="G592" i="7"/>
  <c r="F592" i="7"/>
  <c r="V592" i="7"/>
  <c r="T592" i="7"/>
  <c r="R592" i="7"/>
  <c r="U592" i="7"/>
  <c r="S592" i="7"/>
  <c r="Q592" i="7"/>
  <c r="E592" i="7"/>
  <c r="D592" i="7"/>
  <c r="B592" i="7"/>
  <c r="P590" i="7"/>
  <c r="J590" i="7"/>
  <c r="K589" i="7"/>
  <c r="J589" i="7"/>
  <c r="I589" i="7"/>
  <c r="O590" i="7" s="1"/>
  <c r="H589" i="7"/>
  <c r="G589" i="7"/>
  <c r="F589" i="7"/>
  <c r="V589" i="7"/>
  <c r="T589" i="7"/>
  <c r="R589" i="7"/>
  <c r="U589" i="7"/>
  <c r="S589" i="7"/>
  <c r="Q589" i="7"/>
  <c r="E589" i="7"/>
  <c r="D589" i="7"/>
  <c r="B589" i="7"/>
  <c r="O587" i="7"/>
  <c r="H587" i="7"/>
  <c r="K586" i="7"/>
  <c r="P587" i="7" s="1"/>
  <c r="J586" i="7"/>
  <c r="I586" i="7"/>
  <c r="H586" i="7"/>
  <c r="G586" i="7"/>
  <c r="F586" i="7"/>
  <c r="V586" i="7"/>
  <c r="T586" i="7"/>
  <c r="R586" i="7"/>
  <c r="U586" i="7"/>
  <c r="S586" i="7"/>
  <c r="Q586" i="7"/>
  <c r="E586" i="7"/>
  <c r="D586" i="7"/>
  <c r="B586" i="7"/>
  <c r="O584" i="7"/>
  <c r="H584" i="7"/>
  <c r="K583" i="7"/>
  <c r="P584" i="7" s="1"/>
  <c r="J583" i="7"/>
  <c r="I583" i="7"/>
  <c r="H583" i="7"/>
  <c r="G583" i="7"/>
  <c r="F583" i="7"/>
  <c r="V583" i="7"/>
  <c r="T583" i="7"/>
  <c r="R583" i="7"/>
  <c r="U583" i="7"/>
  <c r="S583" i="7"/>
  <c r="Q583" i="7"/>
  <c r="E583" i="7"/>
  <c r="D583" i="7"/>
  <c r="B583" i="7"/>
  <c r="P581" i="7"/>
  <c r="J581" i="7"/>
  <c r="K580" i="7"/>
  <c r="J580" i="7"/>
  <c r="I580" i="7"/>
  <c r="O581" i="7" s="1"/>
  <c r="H580" i="7"/>
  <c r="G580" i="7"/>
  <c r="F580" i="7"/>
  <c r="V580" i="7"/>
  <c r="T580" i="7"/>
  <c r="R580" i="7"/>
  <c r="U580" i="7"/>
  <c r="S580" i="7"/>
  <c r="Q580" i="7"/>
  <c r="E580" i="7"/>
  <c r="D580" i="7"/>
  <c r="B580" i="7"/>
  <c r="P578" i="7"/>
  <c r="J578" i="7"/>
  <c r="K577" i="7"/>
  <c r="J577" i="7"/>
  <c r="I577" i="7"/>
  <c r="O578" i="7" s="1"/>
  <c r="H577" i="7"/>
  <c r="G577" i="7"/>
  <c r="F577" i="7"/>
  <c r="V577" i="7"/>
  <c r="T577" i="7"/>
  <c r="R577" i="7"/>
  <c r="U577" i="7"/>
  <c r="S577" i="7"/>
  <c r="Q577" i="7"/>
  <c r="E577" i="7"/>
  <c r="D577" i="7"/>
  <c r="B577" i="7"/>
  <c r="O575" i="7"/>
  <c r="H575" i="7"/>
  <c r="K574" i="7"/>
  <c r="P575" i="7" s="1"/>
  <c r="J574" i="7"/>
  <c r="I574" i="7"/>
  <c r="H574" i="7"/>
  <c r="G574" i="7"/>
  <c r="F574" i="7"/>
  <c r="V574" i="7"/>
  <c r="T574" i="7"/>
  <c r="R574" i="7"/>
  <c r="U574" i="7"/>
  <c r="S574" i="7"/>
  <c r="Q574" i="7"/>
  <c r="E574" i="7"/>
  <c r="D574" i="7"/>
  <c r="B574" i="7"/>
  <c r="H571" i="7"/>
  <c r="J572" i="7"/>
  <c r="J571" i="7"/>
  <c r="I569" i="7"/>
  <c r="H569" i="7"/>
  <c r="G569" i="7"/>
  <c r="E569" i="7"/>
  <c r="K568" i="7"/>
  <c r="J568" i="7"/>
  <c r="E568" i="7"/>
  <c r="K567" i="7"/>
  <c r="J567" i="7"/>
  <c r="E567" i="7"/>
  <c r="K566" i="7"/>
  <c r="J566" i="7"/>
  <c r="I566" i="7"/>
  <c r="H566" i="7"/>
  <c r="G566" i="7"/>
  <c r="F566" i="7"/>
  <c r="K565" i="7"/>
  <c r="J565" i="7"/>
  <c r="I565" i="7"/>
  <c r="H565" i="7"/>
  <c r="G565" i="7"/>
  <c r="F565" i="7"/>
  <c r="K564" i="7"/>
  <c r="P572" i="7" s="1"/>
  <c r="J564" i="7"/>
  <c r="I564" i="7"/>
  <c r="H564" i="7"/>
  <c r="G564" i="7"/>
  <c r="F564" i="7"/>
  <c r="K563" i="7"/>
  <c r="J570" i="7" s="1"/>
  <c r="J563" i="7"/>
  <c r="I563" i="7"/>
  <c r="H563" i="7"/>
  <c r="G563" i="7"/>
  <c r="F563" i="7"/>
  <c r="C562" i="7"/>
  <c r="V561" i="7"/>
  <c r="T561" i="7"/>
  <c r="R561" i="7"/>
  <c r="U561" i="7"/>
  <c r="S561" i="7"/>
  <c r="I568" i="7" s="1"/>
  <c r="Q561" i="7"/>
  <c r="I567" i="7" s="1"/>
  <c r="H572" i="7" s="1"/>
  <c r="E561" i="7"/>
  <c r="D561" i="7"/>
  <c r="B561" i="7"/>
  <c r="P559" i="7"/>
  <c r="J559" i="7"/>
  <c r="K558" i="7"/>
  <c r="J558" i="7"/>
  <c r="I558" i="7"/>
  <c r="O559" i="7" s="1"/>
  <c r="H558" i="7"/>
  <c r="G558" i="7"/>
  <c r="F558" i="7"/>
  <c r="V558" i="7"/>
  <c r="T558" i="7"/>
  <c r="R558" i="7"/>
  <c r="U558" i="7"/>
  <c r="S558" i="7"/>
  <c r="Q558" i="7"/>
  <c r="E558" i="7"/>
  <c r="D558" i="7"/>
  <c r="B558" i="7"/>
  <c r="O556" i="7"/>
  <c r="H556" i="7"/>
  <c r="K555" i="7"/>
  <c r="P556" i="7" s="1"/>
  <c r="J555" i="7"/>
  <c r="I555" i="7"/>
  <c r="H555" i="7"/>
  <c r="G555" i="7"/>
  <c r="F555" i="7"/>
  <c r="V555" i="7"/>
  <c r="T555" i="7"/>
  <c r="R555" i="7"/>
  <c r="U555" i="7"/>
  <c r="S555" i="7"/>
  <c r="Q555" i="7"/>
  <c r="E555" i="7"/>
  <c r="D555" i="7"/>
  <c r="B555" i="7"/>
  <c r="O553" i="7"/>
  <c r="H553" i="7"/>
  <c r="K552" i="7"/>
  <c r="P553" i="7" s="1"/>
  <c r="J552" i="7"/>
  <c r="I552" i="7"/>
  <c r="H552" i="7"/>
  <c r="G552" i="7"/>
  <c r="F552" i="7"/>
  <c r="V552" i="7"/>
  <c r="T552" i="7"/>
  <c r="R552" i="7"/>
  <c r="U552" i="7"/>
  <c r="S552" i="7"/>
  <c r="Q552" i="7"/>
  <c r="E552" i="7"/>
  <c r="D552" i="7"/>
  <c r="B552" i="7"/>
  <c r="P550" i="7"/>
  <c r="J550" i="7"/>
  <c r="K549" i="7"/>
  <c r="J549" i="7"/>
  <c r="I549" i="7"/>
  <c r="O550" i="7" s="1"/>
  <c r="H549" i="7"/>
  <c r="G549" i="7"/>
  <c r="F549" i="7"/>
  <c r="V549" i="7"/>
  <c r="T549" i="7"/>
  <c r="R549" i="7"/>
  <c r="U549" i="7"/>
  <c r="S549" i="7"/>
  <c r="Q549" i="7"/>
  <c r="E549" i="7"/>
  <c r="D549" i="7"/>
  <c r="B549" i="7"/>
  <c r="P547" i="7"/>
  <c r="J547" i="7"/>
  <c r="K546" i="7"/>
  <c r="J546" i="7"/>
  <c r="I546" i="7"/>
  <c r="O547" i="7" s="1"/>
  <c r="H546" i="7"/>
  <c r="G546" i="7"/>
  <c r="F546" i="7"/>
  <c r="V546" i="7"/>
  <c r="T546" i="7"/>
  <c r="R546" i="7"/>
  <c r="U546" i="7"/>
  <c r="S546" i="7"/>
  <c r="Q546" i="7"/>
  <c r="E546" i="7"/>
  <c r="D546" i="7"/>
  <c r="B546" i="7"/>
  <c r="O544" i="7"/>
  <c r="K543" i="7"/>
  <c r="P544" i="7" s="1"/>
  <c r="J543" i="7"/>
  <c r="I543" i="7"/>
  <c r="H544" i="7" s="1"/>
  <c r="H543" i="7"/>
  <c r="G543" i="7"/>
  <c r="F543" i="7"/>
  <c r="V543" i="7"/>
  <c r="T543" i="7"/>
  <c r="R543" i="7"/>
  <c r="U543" i="7"/>
  <c r="S543" i="7"/>
  <c r="Q543" i="7"/>
  <c r="E543" i="7"/>
  <c r="D543" i="7"/>
  <c r="B543" i="7"/>
  <c r="O541" i="7"/>
  <c r="H541" i="7"/>
  <c r="K540" i="7"/>
  <c r="P541" i="7" s="1"/>
  <c r="J540" i="7"/>
  <c r="I540" i="7"/>
  <c r="H540" i="7"/>
  <c r="G540" i="7"/>
  <c r="F540" i="7"/>
  <c r="V540" i="7"/>
  <c r="T540" i="7"/>
  <c r="R540" i="7"/>
  <c r="U540" i="7"/>
  <c r="S540" i="7"/>
  <c r="Q540" i="7"/>
  <c r="E540" i="7"/>
  <c r="D540" i="7"/>
  <c r="B540" i="7"/>
  <c r="P538" i="7"/>
  <c r="J538" i="7"/>
  <c r="K537" i="7"/>
  <c r="J537" i="7"/>
  <c r="I537" i="7"/>
  <c r="O538" i="7" s="1"/>
  <c r="H537" i="7"/>
  <c r="G537" i="7"/>
  <c r="F537" i="7"/>
  <c r="V537" i="7"/>
  <c r="T537" i="7"/>
  <c r="R537" i="7"/>
  <c r="U537" i="7"/>
  <c r="S537" i="7"/>
  <c r="Q537" i="7"/>
  <c r="E537" i="7"/>
  <c r="D537" i="7"/>
  <c r="B537" i="7"/>
  <c r="P535" i="7"/>
  <c r="J535" i="7"/>
  <c r="K534" i="7"/>
  <c r="J534" i="7"/>
  <c r="I534" i="7"/>
  <c r="O535" i="7" s="1"/>
  <c r="H534" i="7"/>
  <c r="G534" i="7"/>
  <c r="F534" i="7"/>
  <c r="V534" i="7"/>
  <c r="T534" i="7"/>
  <c r="R534" i="7"/>
  <c r="U534" i="7"/>
  <c r="S534" i="7"/>
  <c r="Q534" i="7"/>
  <c r="E534" i="7"/>
  <c r="D534" i="7"/>
  <c r="B534" i="7"/>
  <c r="O532" i="7"/>
  <c r="H532" i="7"/>
  <c r="K531" i="7"/>
  <c r="P532" i="7" s="1"/>
  <c r="J531" i="7"/>
  <c r="I531" i="7"/>
  <c r="H531" i="7"/>
  <c r="G531" i="7"/>
  <c r="F531" i="7"/>
  <c r="V531" i="7"/>
  <c r="T531" i="7"/>
  <c r="R531" i="7"/>
  <c r="U531" i="7"/>
  <c r="S531" i="7"/>
  <c r="Q531" i="7"/>
  <c r="E531" i="7"/>
  <c r="D531" i="7"/>
  <c r="B531" i="7"/>
  <c r="P529" i="7"/>
  <c r="K528" i="7"/>
  <c r="J529" i="7" s="1"/>
  <c r="J528" i="7"/>
  <c r="I528" i="7"/>
  <c r="H529" i="7" s="1"/>
  <c r="H528" i="7"/>
  <c r="G528" i="7"/>
  <c r="F528" i="7"/>
  <c r="V528" i="7"/>
  <c r="T528" i="7"/>
  <c r="R528" i="7"/>
  <c r="U528" i="7"/>
  <c r="S528" i="7"/>
  <c r="Q528" i="7"/>
  <c r="E528" i="7"/>
  <c r="D528" i="7"/>
  <c r="B528" i="7"/>
  <c r="P526" i="7"/>
  <c r="J526" i="7"/>
  <c r="K525" i="7"/>
  <c r="J525" i="7"/>
  <c r="I525" i="7"/>
  <c r="O526" i="7" s="1"/>
  <c r="H525" i="7"/>
  <c r="G525" i="7"/>
  <c r="F525" i="7"/>
  <c r="V525" i="7"/>
  <c r="T525" i="7"/>
  <c r="R525" i="7"/>
  <c r="U525" i="7"/>
  <c r="S525" i="7"/>
  <c r="Q525" i="7"/>
  <c r="E525" i="7"/>
  <c r="D525" i="7"/>
  <c r="B525" i="7"/>
  <c r="O523" i="7"/>
  <c r="K522" i="7"/>
  <c r="J523" i="7" s="1"/>
  <c r="J522" i="7"/>
  <c r="I522" i="7"/>
  <c r="H523" i="7" s="1"/>
  <c r="H522" i="7"/>
  <c r="G522" i="7"/>
  <c r="F522" i="7"/>
  <c r="V522" i="7"/>
  <c r="T522" i="7"/>
  <c r="R522" i="7"/>
  <c r="U522" i="7"/>
  <c r="S522" i="7"/>
  <c r="Q522" i="7"/>
  <c r="E522" i="7"/>
  <c r="D522" i="7"/>
  <c r="B522" i="7"/>
  <c r="O520" i="7"/>
  <c r="H520" i="7"/>
  <c r="K519" i="7"/>
  <c r="P520" i="7" s="1"/>
  <c r="J519" i="7"/>
  <c r="I519" i="7"/>
  <c r="H519" i="7"/>
  <c r="G519" i="7"/>
  <c r="F519" i="7"/>
  <c r="V519" i="7"/>
  <c r="T519" i="7"/>
  <c r="R519" i="7"/>
  <c r="U519" i="7"/>
  <c r="S519" i="7"/>
  <c r="Q519" i="7"/>
  <c r="E519" i="7"/>
  <c r="D519" i="7"/>
  <c r="B519" i="7"/>
  <c r="P517" i="7"/>
  <c r="K516" i="7"/>
  <c r="J517" i="7" s="1"/>
  <c r="J516" i="7"/>
  <c r="I516" i="7"/>
  <c r="H517" i="7" s="1"/>
  <c r="H516" i="7"/>
  <c r="G516" i="7"/>
  <c r="F516" i="7"/>
  <c r="V516" i="7"/>
  <c r="T516" i="7"/>
  <c r="R516" i="7"/>
  <c r="U516" i="7"/>
  <c r="S516" i="7"/>
  <c r="Q516" i="7"/>
  <c r="E516" i="7"/>
  <c r="D516" i="7"/>
  <c r="B516" i="7"/>
  <c r="P514" i="7"/>
  <c r="J514" i="7"/>
  <c r="K513" i="7"/>
  <c r="J513" i="7"/>
  <c r="I513" i="7"/>
  <c r="O514" i="7" s="1"/>
  <c r="H513" i="7"/>
  <c r="G513" i="7"/>
  <c r="F513" i="7"/>
  <c r="V513" i="7"/>
  <c r="T513" i="7"/>
  <c r="R513" i="7"/>
  <c r="U513" i="7"/>
  <c r="S513" i="7"/>
  <c r="Q513" i="7"/>
  <c r="E513" i="7"/>
  <c r="D513" i="7"/>
  <c r="B513" i="7"/>
  <c r="O511" i="7"/>
  <c r="K510" i="7"/>
  <c r="J511" i="7" s="1"/>
  <c r="J510" i="7"/>
  <c r="I510" i="7"/>
  <c r="H511" i="7" s="1"/>
  <c r="H510" i="7"/>
  <c r="G510" i="7"/>
  <c r="F510" i="7"/>
  <c r="V510" i="7"/>
  <c r="T510" i="7"/>
  <c r="R510" i="7"/>
  <c r="U510" i="7"/>
  <c r="S510" i="7"/>
  <c r="Q510" i="7"/>
  <c r="E510" i="7"/>
  <c r="D510" i="7"/>
  <c r="B510" i="7"/>
  <c r="O508" i="7"/>
  <c r="H508" i="7"/>
  <c r="K507" i="7"/>
  <c r="P508" i="7" s="1"/>
  <c r="J507" i="7"/>
  <c r="I507" i="7"/>
  <c r="H507" i="7"/>
  <c r="G507" i="7"/>
  <c r="F507" i="7"/>
  <c r="V507" i="7"/>
  <c r="T507" i="7"/>
  <c r="R507" i="7"/>
  <c r="U507" i="7"/>
  <c r="S507" i="7"/>
  <c r="Q507" i="7"/>
  <c r="E507" i="7"/>
  <c r="D507" i="7"/>
  <c r="B507" i="7"/>
  <c r="P505" i="7"/>
  <c r="J505" i="7"/>
  <c r="K504" i="7"/>
  <c r="J504" i="7"/>
  <c r="I504" i="7"/>
  <c r="H505" i="7" s="1"/>
  <c r="H504" i="7"/>
  <c r="G504" i="7"/>
  <c r="F504" i="7"/>
  <c r="V504" i="7"/>
  <c r="T504" i="7"/>
  <c r="R504" i="7"/>
  <c r="U504" i="7"/>
  <c r="S504" i="7"/>
  <c r="Q504" i="7"/>
  <c r="E504" i="7"/>
  <c r="D504" i="7"/>
  <c r="B504" i="7"/>
  <c r="P502" i="7"/>
  <c r="J502" i="7"/>
  <c r="K501" i="7"/>
  <c r="J501" i="7"/>
  <c r="I501" i="7"/>
  <c r="O502" i="7" s="1"/>
  <c r="H501" i="7"/>
  <c r="G501" i="7"/>
  <c r="F501" i="7"/>
  <c r="V501" i="7"/>
  <c r="T501" i="7"/>
  <c r="R501" i="7"/>
  <c r="U501" i="7"/>
  <c r="S501" i="7"/>
  <c r="Q501" i="7"/>
  <c r="E501" i="7"/>
  <c r="D501" i="7"/>
  <c r="B501" i="7"/>
  <c r="O499" i="7"/>
  <c r="K498" i="7"/>
  <c r="J499" i="7" s="1"/>
  <c r="J498" i="7"/>
  <c r="I498" i="7"/>
  <c r="H499" i="7" s="1"/>
  <c r="H498" i="7"/>
  <c r="G498" i="7"/>
  <c r="F498" i="7"/>
  <c r="V498" i="7"/>
  <c r="T498" i="7"/>
  <c r="R498" i="7"/>
  <c r="U498" i="7"/>
  <c r="S498" i="7"/>
  <c r="Q498" i="7"/>
  <c r="E498" i="7"/>
  <c r="D498" i="7"/>
  <c r="B498" i="7"/>
  <c r="O496" i="7"/>
  <c r="H496" i="7"/>
  <c r="K495" i="7"/>
  <c r="P496" i="7" s="1"/>
  <c r="J495" i="7"/>
  <c r="I495" i="7"/>
  <c r="H495" i="7"/>
  <c r="G495" i="7"/>
  <c r="F495" i="7"/>
  <c r="V495" i="7"/>
  <c r="T495" i="7"/>
  <c r="R495" i="7"/>
  <c r="U495" i="7"/>
  <c r="S495" i="7"/>
  <c r="Q495" i="7"/>
  <c r="E495" i="7"/>
  <c r="D495" i="7"/>
  <c r="B495" i="7"/>
  <c r="H493" i="7"/>
  <c r="P493" i="7"/>
  <c r="C492" i="7"/>
  <c r="K491" i="7"/>
  <c r="J493" i="7" s="1"/>
  <c r="J491" i="7"/>
  <c r="I491" i="7"/>
  <c r="O493" i="7" s="1"/>
  <c r="H491" i="7"/>
  <c r="G491" i="7"/>
  <c r="F491" i="7"/>
  <c r="V491" i="7"/>
  <c r="T491" i="7"/>
  <c r="R491" i="7"/>
  <c r="U491" i="7"/>
  <c r="S491" i="7"/>
  <c r="Q491" i="7"/>
  <c r="E491" i="7"/>
  <c r="D491" i="7"/>
  <c r="B491" i="7"/>
  <c r="H488" i="7"/>
  <c r="J488" i="7"/>
  <c r="I486" i="7"/>
  <c r="H486" i="7"/>
  <c r="G486" i="7"/>
  <c r="E486" i="7"/>
  <c r="J485" i="7"/>
  <c r="I485" i="7"/>
  <c r="E485" i="7"/>
  <c r="J484" i="7"/>
  <c r="E484" i="7"/>
  <c r="K483" i="7"/>
  <c r="J483" i="7"/>
  <c r="I483" i="7"/>
  <c r="H483" i="7"/>
  <c r="G483" i="7"/>
  <c r="F483" i="7"/>
  <c r="K482" i="7"/>
  <c r="J482" i="7"/>
  <c r="I482" i="7"/>
  <c r="H482" i="7"/>
  <c r="G482" i="7"/>
  <c r="F482" i="7"/>
  <c r="K481" i="7"/>
  <c r="J481" i="7"/>
  <c r="I481" i="7"/>
  <c r="H481" i="7"/>
  <c r="G481" i="7"/>
  <c r="F481" i="7"/>
  <c r="K480" i="7"/>
  <c r="J480" i="7"/>
  <c r="I480" i="7"/>
  <c r="H480" i="7"/>
  <c r="G480" i="7"/>
  <c r="F480" i="7"/>
  <c r="C479" i="7"/>
  <c r="V478" i="7"/>
  <c r="T478" i="7"/>
  <c r="K485" i="7" s="1"/>
  <c r="R478" i="7"/>
  <c r="K484" i="7" s="1"/>
  <c r="U478" i="7"/>
  <c r="S478" i="7"/>
  <c r="Q478" i="7"/>
  <c r="I484" i="7" s="1"/>
  <c r="E478" i="7"/>
  <c r="D478" i="7"/>
  <c r="B478" i="7"/>
  <c r="H475" i="7"/>
  <c r="J475" i="7"/>
  <c r="I473" i="7"/>
  <c r="H473" i="7"/>
  <c r="G473" i="7"/>
  <c r="E473" i="7"/>
  <c r="K472" i="7"/>
  <c r="J472" i="7"/>
  <c r="I472" i="7"/>
  <c r="E472" i="7"/>
  <c r="K471" i="7"/>
  <c r="J471" i="7"/>
  <c r="E471" i="7"/>
  <c r="K470" i="7"/>
  <c r="J470" i="7"/>
  <c r="I470" i="7"/>
  <c r="H470" i="7"/>
  <c r="G470" i="7"/>
  <c r="F470" i="7"/>
  <c r="K469" i="7"/>
  <c r="J469" i="7"/>
  <c r="I469" i="7"/>
  <c r="H469" i="7"/>
  <c r="G469" i="7"/>
  <c r="F469" i="7"/>
  <c r="K468" i="7"/>
  <c r="J474" i="7" s="1"/>
  <c r="J468" i="7"/>
  <c r="I468" i="7"/>
  <c r="H468" i="7"/>
  <c r="G468" i="7"/>
  <c r="F468" i="7"/>
  <c r="K467" i="7"/>
  <c r="J476" i="7" s="1"/>
  <c r="J467" i="7"/>
  <c r="I467" i="7"/>
  <c r="H474" i="7" s="1"/>
  <c r="H467" i="7"/>
  <c r="G467" i="7"/>
  <c r="F467" i="7"/>
  <c r="C466" i="7"/>
  <c r="V465" i="7"/>
  <c r="T465" i="7"/>
  <c r="R465" i="7"/>
  <c r="U465" i="7"/>
  <c r="S465" i="7"/>
  <c r="Q465" i="7"/>
  <c r="I471" i="7" s="1"/>
  <c r="E465" i="7"/>
  <c r="D465" i="7"/>
  <c r="B465" i="7"/>
  <c r="A464" i="7"/>
  <c r="I462" i="7"/>
  <c r="J462" i="7"/>
  <c r="I461" i="7"/>
  <c r="J461" i="7"/>
  <c r="A460" i="7"/>
  <c r="O457" i="7"/>
  <c r="H457" i="7"/>
  <c r="P457" i="7"/>
  <c r="C456" i="7"/>
  <c r="K455" i="7"/>
  <c r="J457" i="7" s="1"/>
  <c r="J455" i="7"/>
  <c r="I455" i="7"/>
  <c r="H455" i="7"/>
  <c r="G455" i="7"/>
  <c r="F455" i="7"/>
  <c r="V455" i="7"/>
  <c r="T455" i="7"/>
  <c r="R455" i="7"/>
  <c r="U455" i="7"/>
  <c r="S455" i="7"/>
  <c r="Q455" i="7"/>
  <c r="E455" i="7"/>
  <c r="D455" i="7"/>
  <c r="B455" i="7"/>
  <c r="H452" i="7"/>
  <c r="J452" i="7"/>
  <c r="I450" i="7"/>
  <c r="H450" i="7"/>
  <c r="G450" i="7"/>
  <c r="E450" i="7"/>
  <c r="J449" i="7"/>
  <c r="I449" i="7"/>
  <c r="E449" i="7"/>
  <c r="K448" i="7"/>
  <c r="J448" i="7"/>
  <c r="E448" i="7"/>
  <c r="K447" i="7"/>
  <c r="J447" i="7"/>
  <c r="I447" i="7"/>
  <c r="H447" i="7"/>
  <c r="G447" i="7"/>
  <c r="F447" i="7"/>
  <c r="K446" i="7"/>
  <c r="J446" i="7"/>
  <c r="I446" i="7"/>
  <c r="H446" i="7"/>
  <c r="G446" i="7"/>
  <c r="F446" i="7"/>
  <c r="K445" i="7"/>
  <c r="J445" i="7"/>
  <c r="I445" i="7"/>
  <c r="H445" i="7"/>
  <c r="G445" i="7"/>
  <c r="F445" i="7"/>
  <c r="K444" i="7"/>
  <c r="J444" i="7"/>
  <c r="I444" i="7"/>
  <c r="H444" i="7"/>
  <c r="G444" i="7"/>
  <c r="F444" i="7"/>
  <c r="C443" i="7"/>
  <c r="V442" i="7"/>
  <c r="T442" i="7"/>
  <c r="K449" i="7" s="1"/>
  <c r="R442" i="7"/>
  <c r="U442" i="7"/>
  <c r="S442" i="7"/>
  <c r="Q442" i="7"/>
  <c r="I448" i="7" s="1"/>
  <c r="E442" i="7"/>
  <c r="D442" i="7"/>
  <c r="B442" i="7"/>
  <c r="O440" i="7"/>
  <c r="P440" i="7"/>
  <c r="J440" i="7"/>
  <c r="C439" i="7"/>
  <c r="K438" i="7"/>
  <c r="J438" i="7"/>
  <c r="I438" i="7"/>
  <c r="H440" i="7" s="1"/>
  <c r="H438" i="7"/>
  <c r="G438" i="7"/>
  <c r="F438" i="7"/>
  <c r="V438" i="7"/>
  <c r="T438" i="7"/>
  <c r="R438" i="7"/>
  <c r="U438" i="7"/>
  <c r="S438" i="7"/>
  <c r="Q438" i="7"/>
  <c r="E438" i="7"/>
  <c r="D438" i="7"/>
  <c r="B438" i="7"/>
  <c r="H435" i="7"/>
  <c r="J435" i="7"/>
  <c r="I433" i="7"/>
  <c r="H433" i="7"/>
  <c r="G433" i="7"/>
  <c r="E433" i="7"/>
  <c r="K432" i="7"/>
  <c r="J432" i="7"/>
  <c r="I432" i="7"/>
  <c r="E432" i="7"/>
  <c r="K431" i="7"/>
  <c r="J431" i="7"/>
  <c r="E431" i="7"/>
  <c r="K430" i="7"/>
  <c r="J430" i="7"/>
  <c r="I430" i="7"/>
  <c r="H430" i="7"/>
  <c r="G430" i="7"/>
  <c r="F430" i="7"/>
  <c r="K429" i="7"/>
  <c r="J429" i="7"/>
  <c r="I429" i="7"/>
  <c r="H429" i="7"/>
  <c r="G429" i="7"/>
  <c r="F429" i="7"/>
  <c r="K428" i="7"/>
  <c r="J434" i="7" s="1"/>
  <c r="J428" i="7"/>
  <c r="I428" i="7"/>
  <c r="H428" i="7"/>
  <c r="G428" i="7"/>
  <c r="F428" i="7"/>
  <c r="K427" i="7"/>
  <c r="J436" i="7" s="1"/>
  <c r="J427" i="7"/>
  <c r="I427" i="7"/>
  <c r="H434" i="7" s="1"/>
  <c r="H427" i="7"/>
  <c r="G427" i="7"/>
  <c r="F427" i="7"/>
  <c r="C426" i="7"/>
  <c r="V425" i="7"/>
  <c r="T425" i="7"/>
  <c r="R425" i="7"/>
  <c r="U425" i="7"/>
  <c r="S425" i="7"/>
  <c r="Q425" i="7"/>
  <c r="I431" i="7" s="1"/>
  <c r="E425" i="7"/>
  <c r="D425" i="7"/>
  <c r="B425" i="7"/>
  <c r="O423" i="7"/>
  <c r="H423" i="7"/>
  <c r="P423" i="7"/>
  <c r="C422" i="7"/>
  <c r="K421" i="7"/>
  <c r="J423" i="7" s="1"/>
  <c r="J421" i="7"/>
  <c r="I421" i="7"/>
  <c r="H421" i="7"/>
  <c r="G421" i="7"/>
  <c r="F421" i="7"/>
  <c r="V421" i="7"/>
  <c r="T421" i="7"/>
  <c r="R421" i="7"/>
  <c r="U421" i="7"/>
  <c r="S421" i="7"/>
  <c r="Q421" i="7"/>
  <c r="E421" i="7"/>
  <c r="D421" i="7"/>
  <c r="B421" i="7"/>
  <c r="O419" i="7"/>
  <c r="H419" i="7"/>
  <c r="P419" i="7"/>
  <c r="C418" i="7"/>
  <c r="K417" i="7"/>
  <c r="J419" i="7" s="1"/>
  <c r="J417" i="7"/>
  <c r="I417" i="7"/>
  <c r="H417" i="7"/>
  <c r="G417" i="7"/>
  <c r="F417" i="7"/>
  <c r="V417" i="7"/>
  <c r="T417" i="7"/>
  <c r="R417" i="7"/>
  <c r="U417" i="7"/>
  <c r="S417" i="7"/>
  <c r="Q417" i="7"/>
  <c r="E417" i="7"/>
  <c r="D417" i="7"/>
  <c r="B417" i="7"/>
  <c r="H414" i="7"/>
  <c r="J414" i="7"/>
  <c r="I412" i="7"/>
  <c r="H412" i="7"/>
  <c r="G412" i="7"/>
  <c r="E412" i="7"/>
  <c r="J411" i="7"/>
  <c r="I411" i="7"/>
  <c r="E411" i="7"/>
  <c r="K410" i="7"/>
  <c r="J410" i="7"/>
  <c r="E410" i="7"/>
  <c r="K409" i="7"/>
  <c r="J409" i="7"/>
  <c r="I409" i="7"/>
  <c r="H409" i="7"/>
  <c r="G409" i="7"/>
  <c r="F409" i="7"/>
  <c r="K408" i="7"/>
  <c r="J408" i="7"/>
  <c r="I408" i="7"/>
  <c r="H408" i="7"/>
  <c r="G408" i="7"/>
  <c r="F408" i="7"/>
  <c r="K407" i="7"/>
  <c r="J407" i="7"/>
  <c r="I407" i="7"/>
  <c r="H407" i="7"/>
  <c r="G407" i="7"/>
  <c r="F407" i="7"/>
  <c r="K406" i="7"/>
  <c r="J406" i="7"/>
  <c r="I406" i="7"/>
  <c r="H406" i="7"/>
  <c r="G406" i="7"/>
  <c r="F406" i="7"/>
  <c r="C405" i="7"/>
  <c r="V404" i="7"/>
  <c r="T404" i="7"/>
  <c r="K411" i="7" s="1"/>
  <c r="R404" i="7"/>
  <c r="U404" i="7"/>
  <c r="S404" i="7"/>
  <c r="Q404" i="7"/>
  <c r="I410" i="7" s="1"/>
  <c r="E404" i="7"/>
  <c r="D404" i="7"/>
  <c r="B404" i="7"/>
  <c r="O402" i="7"/>
  <c r="P402" i="7"/>
  <c r="J402" i="7"/>
  <c r="C401" i="7"/>
  <c r="K400" i="7"/>
  <c r="J400" i="7"/>
  <c r="I400" i="7"/>
  <c r="H402" i="7" s="1"/>
  <c r="H400" i="7"/>
  <c r="G400" i="7"/>
  <c r="F400" i="7"/>
  <c r="V400" i="7"/>
  <c r="T400" i="7"/>
  <c r="R400" i="7"/>
  <c r="U400" i="7"/>
  <c r="S400" i="7"/>
  <c r="Q400" i="7"/>
  <c r="E400" i="7"/>
  <c r="D400" i="7"/>
  <c r="B400" i="7"/>
  <c r="H397" i="7"/>
  <c r="J397" i="7"/>
  <c r="I395" i="7"/>
  <c r="H395" i="7"/>
  <c r="G395" i="7"/>
  <c r="E395" i="7"/>
  <c r="K394" i="7"/>
  <c r="J394" i="7"/>
  <c r="I394" i="7"/>
  <c r="E394" i="7"/>
  <c r="K393" i="7"/>
  <c r="J393" i="7"/>
  <c r="E393" i="7"/>
  <c r="K392" i="7"/>
  <c r="J392" i="7"/>
  <c r="I392" i="7"/>
  <c r="H392" i="7"/>
  <c r="G392" i="7"/>
  <c r="F392" i="7"/>
  <c r="K391" i="7"/>
  <c r="J391" i="7"/>
  <c r="I391" i="7"/>
  <c r="H391" i="7"/>
  <c r="G391" i="7"/>
  <c r="F391" i="7"/>
  <c r="K390" i="7"/>
  <c r="J390" i="7"/>
  <c r="I390" i="7"/>
  <c r="H390" i="7"/>
  <c r="G390" i="7"/>
  <c r="F390" i="7"/>
  <c r="K389" i="7"/>
  <c r="J398" i="7" s="1"/>
  <c r="J389" i="7"/>
  <c r="I389" i="7"/>
  <c r="H389" i="7"/>
  <c r="G389" i="7"/>
  <c r="F389" i="7"/>
  <c r="C388" i="7"/>
  <c r="V387" i="7"/>
  <c r="T387" i="7"/>
  <c r="R387" i="7"/>
  <c r="U387" i="7"/>
  <c r="S387" i="7"/>
  <c r="Q387" i="7"/>
  <c r="I393" i="7" s="1"/>
  <c r="O398" i="7" s="1"/>
  <c r="E387" i="7"/>
  <c r="D387" i="7"/>
  <c r="B387" i="7"/>
  <c r="H385" i="7"/>
  <c r="P385" i="7"/>
  <c r="C384" i="7"/>
  <c r="K383" i="7"/>
  <c r="J385" i="7" s="1"/>
  <c r="J383" i="7"/>
  <c r="I383" i="7"/>
  <c r="O385" i="7" s="1"/>
  <c r="H383" i="7"/>
  <c r="G383" i="7"/>
  <c r="F383" i="7"/>
  <c r="V383" i="7"/>
  <c r="T383" i="7"/>
  <c r="R383" i="7"/>
  <c r="U383" i="7"/>
  <c r="S383" i="7"/>
  <c r="Q383" i="7"/>
  <c r="E383" i="7"/>
  <c r="D383" i="7"/>
  <c r="B383" i="7"/>
  <c r="H381" i="7"/>
  <c r="P381" i="7"/>
  <c r="C380" i="7"/>
  <c r="K379" i="7"/>
  <c r="J381" i="7" s="1"/>
  <c r="J379" i="7"/>
  <c r="I379" i="7"/>
  <c r="O381" i="7" s="1"/>
  <c r="H379" i="7"/>
  <c r="G379" i="7"/>
  <c r="F379" i="7"/>
  <c r="V379" i="7"/>
  <c r="T379" i="7"/>
  <c r="R379" i="7"/>
  <c r="U379" i="7"/>
  <c r="S379" i="7"/>
  <c r="Q379" i="7"/>
  <c r="E379" i="7"/>
  <c r="D379" i="7"/>
  <c r="B379" i="7"/>
  <c r="H377" i="7"/>
  <c r="P377" i="7"/>
  <c r="C376" i="7"/>
  <c r="K375" i="7"/>
  <c r="J377" i="7" s="1"/>
  <c r="J375" i="7"/>
  <c r="I375" i="7"/>
  <c r="O377" i="7" s="1"/>
  <c r="H375" i="7"/>
  <c r="G375" i="7"/>
  <c r="F375" i="7"/>
  <c r="V375" i="7"/>
  <c r="T375" i="7"/>
  <c r="R375" i="7"/>
  <c r="U375" i="7"/>
  <c r="S375" i="7"/>
  <c r="Q375" i="7"/>
  <c r="E375" i="7"/>
  <c r="D375" i="7"/>
  <c r="B375" i="7"/>
  <c r="H373" i="7"/>
  <c r="P373" i="7"/>
  <c r="C372" i="7"/>
  <c r="K371" i="7"/>
  <c r="J373" i="7" s="1"/>
  <c r="J371" i="7"/>
  <c r="I371" i="7"/>
  <c r="O373" i="7" s="1"/>
  <c r="H371" i="7"/>
  <c r="G371" i="7"/>
  <c r="F371" i="7"/>
  <c r="V371" i="7"/>
  <c r="T371" i="7"/>
  <c r="R371" i="7"/>
  <c r="U371" i="7"/>
  <c r="S371" i="7"/>
  <c r="Q371" i="7"/>
  <c r="E371" i="7"/>
  <c r="D371" i="7"/>
  <c r="B371" i="7"/>
  <c r="H369" i="7"/>
  <c r="P369" i="7"/>
  <c r="C368" i="7"/>
  <c r="K367" i="7"/>
  <c r="J369" i="7" s="1"/>
  <c r="J367" i="7"/>
  <c r="I367" i="7"/>
  <c r="O369" i="7" s="1"/>
  <c r="H367" i="7"/>
  <c r="G367" i="7"/>
  <c r="F367" i="7"/>
  <c r="V367" i="7"/>
  <c r="T367" i="7"/>
  <c r="R367" i="7"/>
  <c r="U367" i="7"/>
  <c r="S367" i="7"/>
  <c r="Q367" i="7"/>
  <c r="E367" i="7"/>
  <c r="D367" i="7"/>
  <c r="B367" i="7"/>
  <c r="H364" i="7"/>
  <c r="J364" i="7"/>
  <c r="I362" i="7"/>
  <c r="H362" i="7"/>
  <c r="G362" i="7"/>
  <c r="E362" i="7"/>
  <c r="J361" i="7"/>
  <c r="I361" i="7"/>
  <c r="E361" i="7"/>
  <c r="J360" i="7"/>
  <c r="E360" i="7"/>
  <c r="K359" i="7"/>
  <c r="J359" i="7"/>
  <c r="I359" i="7"/>
  <c r="H359" i="7"/>
  <c r="G359" i="7"/>
  <c r="F359" i="7"/>
  <c r="K358" i="7"/>
  <c r="J358" i="7"/>
  <c r="I358" i="7"/>
  <c r="H358" i="7"/>
  <c r="G358" i="7"/>
  <c r="F358" i="7"/>
  <c r="K357" i="7"/>
  <c r="J357" i="7"/>
  <c r="I357" i="7"/>
  <c r="H357" i="7"/>
  <c r="G357" i="7"/>
  <c r="F357" i="7"/>
  <c r="K356" i="7"/>
  <c r="J356" i="7"/>
  <c r="I356" i="7"/>
  <c r="H356" i="7"/>
  <c r="G356" i="7"/>
  <c r="F356" i="7"/>
  <c r="C355" i="7"/>
  <c r="V354" i="7"/>
  <c r="T354" i="7"/>
  <c r="K361" i="7" s="1"/>
  <c r="R354" i="7"/>
  <c r="K360" i="7" s="1"/>
  <c r="U354" i="7"/>
  <c r="S354" i="7"/>
  <c r="Q354" i="7"/>
  <c r="I360" i="7" s="1"/>
  <c r="E354" i="7"/>
  <c r="D354" i="7"/>
  <c r="B354" i="7"/>
  <c r="O352" i="7"/>
  <c r="P352" i="7"/>
  <c r="J352" i="7"/>
  <c r="C351" i="7"/>
  <c r="K350" i="7"/>
  <c r="J350" i="7"/>
  <c r="I350" i="7"/>
  <c r="H352" i="7" s="1"/>
  <c r="H350" i="7"/>
  <c r="G350" i="7"/>
  <c r="F350" i="7"/>
  <c r="V350" i="7"/>
  <c r="T350" i="7"/>
  <c r="R350" i="7"/>
  <c r="U350" i="7"/>
  <c r="S350" i="7"/>
  <c r="Q350" i="7"/>
  <c r="E350" i="7"/>
  <c r="D350" i="7"/>
  <c r="B350" i="7"/>
  <c r="O348" i="7"/>
  <c r="P348" i="7"/>
  <c r="J348" i="7"/>
  <c r="C347" i="7"/>
  <c r="K346" i="7"/>
  <c r="J346" i="7"/>
  <c r="I346" i="7"/>
  <c r="H348" i="7" s="1"/>
  <c r="H346" i="7"/>
  <c r="G346" i="7"/>
  <c r="F346" i="7"/>
  <c r="V346" i="7"/>
  <c r="T346" i="7"/>
  <c r="R346" i="7"/>
  <c r="U346" i="7"/>
  <c r="S346" i="7"/>
  <c r="Q346" i="7"/>
  <c r="E346" i="7"/>
  <c r="D346" i="7"/>
  <c r="B346" i="7"/>
  <c r="O344" i="7"/>
  <c r="P344" i="7"/>
  <c r="J344" i="7"/>
  <c r="C343" i="7"/>
  <c r="K342" i="7"/>
  <c r="J342" i="7"/>
  <c r="I342" i="7"/>
  <c r="H344" i="7" s="1"/>
  <c r="H342" i="7"/>
  <c r="G342" i="7"/>
  <c r="F342" i="7"/>
  <c r="V342" i="7"/>
  <c r="T342" i="7"/>
  <c r="R342" i="7"/>
  <c r="U342" i="7"/>
  <c r="S342" i="7"/>
  <c r="Q342" i="7"/>
  <c r="E342" i="7"/>
  <c r="D342" i="7"/>
  <c r="B342" i="7"/>
  <c r="H339" i="7"/>
  <c r="J339" i="7"/>
  <c r="I337" i="7"/>
  <c r="H337" i="7"/>
  <c r="G337" i="7"/>
  <c r="E337" i="7"/>
  <c r="K336" i="7"/>
  <c r="J336" i="7"/>
  <c r="I336" i="7"/>
  <c r="E336" i="7"/>
  <c r="K335" i="7"/>
  <c r="J335" i="7"/>
  <c r="E335" i="7"/>
  <c r="K334" i="7"/>
  <c r="J334" i="7"/>
  <c r="I334" i="7"/>
  <c r="H334" i="7"/>
  <c r="G334" i="7"/>
  <c r="F334" i="7"/>
  <c r="K333" i="7"/>
  <c r="J333" i="7"/>
  <c r="I333" i="7"/>
  <c r="H333" i="7"/>
  <c r="G333" i="7"/>
  <c r="F333" i="7"/>
  <c r="K332" i="7"/>
  <c r="J338" i="7" s="1"/>
  <c r="J332" i="7"/>
  <c r="I332" i="7"/>
  <c r="H332" i="7"/>
  <c r="G332" i="7"/>
  <c r="F332" i="7"/>
  <c r="K331" i="7"/>
  <c r="J331" i="7"/>
  <c r="I331" i="7"/>
  <c r="O340" i="7" s="1"/>
  <c r="H331" i="7"/>
  <c r="G331" i="7"/>
  <c r="F331" i="7"/>
  <c r="C330" i="7"/>
  <c r="V329" i="7"/>
  <c r="T329" i="7"/>
  <c r="R329" i="7"/>
  <c r="U329" i="7"/>
  <c r="S329" i="7"/>
  <c r="Q329" i="7"/>
  <c r="I335" i="7" s="1"/>
  <c r="E329" i="7"/>
  <c r="D329" i="7"/>
  <c r="B329" i="7"/>
  <c r="A328" i="7"/>
  <c r="I326" i="7"/>
  <c r="J326" i="7"/>
  <c r="I325" i="7"/>
  <c r="J325" i="7"/>
  <c r="A324" i="7"/>
  <c r="P321" i="7"/>
  <c r="K320" i="7"/>
  <c r="J321" i="7" s="1"/>
  <c r="J320" i="7"/>
  <c r="I320" i="7"/>
  <c r="H320" i="7"/>
  <c r="G320" i="7"/>
  <c r="F320" i="7"/>
  <c r="V320" i="7"/>
  <c r="T320" i="7"/>
  <c r="R320" i="7"/>
  <c r="U320" i="7"/>
  <c r="S320" i="7"/>
  <c r="Q320" i="7"/>
  <c r="E320" i="7"/>
  <c r="D320" i="7"/>
  <c r="B320" i="7"/>
  <c r="P318" i="7"/>
  <c r="J318" i="7"/>
  <c r="K317" i="7"/>
  <c r="J317" i="7"/>
  <c r="I317" i="7"/>
  <c r="O318" i="7" s="1"/>
  <c r="H317" i="7"/>
  <c r="G317" i="7"/>
  <c r="F317" i="7"/>
  <c r="V317" i="7"/>
  <c r="T317" i="7"/>
  <c r="R317" i="7"/>
  <c r="U317" i="7"/>
  <c r="S317" i="7"/>
  <c r="Q317" i="7"/>
  <c r="E317" i="7"/>
  <c r="D317" i="7"/>
  <c r="B317" i="7"/>
  <c r="O315" i="7"/>
  <c r="K314" i="7"/>
  <c r="J314" i="7"/>
  <c r="I314" i="7"/>
  <c r="H315" i="7" s="1"/>
  <c r="H314" i="7"/>
  <c r="G314" i="7"/>
  <c r="F314" i="7"/>
  <c r="V314" i="7"/>
  <c r="T314" i="7"/>
  <c r="R314" i="7"/>
  <c r="U314" i="7"/>
  <c r="S314" i="7"/>
  <c r="Q314" i="7"/>
  <c r="E314" i="7"/>
  <c r="D314" i="7"/>
  <c r="B314" i="7"/>
  <c r="O312" i="7"/>
  <c r="H312" i="7"/>
  <c r="K311" i="7"/>
  <c r="P312" i="7" s="1"/>
  <c r="J311" i="7"/>
  <c r="I311" i="7"/>
  <c r="H311" i="7"/>
  <c r="G311" i="7"/>
  <c r="F311" i="7"/>
  <c r="V311" i="7"/>
  <c r="T311" i="7"/>
  <c r="R311" i="7"/>
  <c r="U311" i="7"/>
  <c r="S311" i="7"/>
  <c r="Q311" i="7"/>
  <c r="E311" i="7"/>
  <c r="D311" i="7"/>
  <c r="B311" i="7"/>
  <c r="P309" i="7"/>
  <c r="K308" i="7"/>
  <c r="J309" i="7" s="1"/>
  <c r="J308" i="7"/>
  <c r="I308" i="7"/>
  <c r="H308" i="7"/>
  <c r="G308" i="7"/>
  <c r="F308" i="7"/>
  <c r="V308" i="7"/>
  <c r="T308" i="7"/>
  <c r="R308" i="7"/>
  <c r="U308" i="7"/>
  <c r="S308" i="7"/>
  <c r="Q308" i="7"/>
  <c r="E308" i="7"/>
  <c r="D308" i="7"/>
  <c r="B308" i="7"/>
  <c r="P306" i="7"/>
  <c r="J306" i="7"/>
  <c r="K305" i="7"/>
  <c r="J305" i="7"/>
  <c r="I305" i="7"/>
  <c r="O306" i="7" s="1"/>
  <c r="H305" i="7"/>
  <c r="G305" i="7"/>
  <c r="F305" i="7"/>
  <c r="V305" i="7"/>
  <c r="T305" i="7"/>
  <c r="R305" i="7"/>
  <c r="U305" i="7"/>
  <c r="S305" i="7"/>
  <c r="Q305" i="7"/>
  <c r="E305" i="7"/>
  <c r="D305" i="7"/>
  <c r="B305" i="7"/>
  <c r="O303" i="7"/>
  <c r="K302" i="7"/>
  <c r="J302" i="7"/>
  <c r="I302" i="7"/>
  <c r="H303" i="7" s="1"/>
  <c r="H302" i="7"/>
  <c r="G302" i="7"/>
  <c r="F302" i="7"/>
  <c r="V302" i="7"/>
  <c r="T302" i="7"/>
  <c r="R302" i="7"/>
  <c r="U302" i="7"/>
  <c r="S302" i="7"/>
  <c r="Q302" i="7"/>
  <c r="E302" i="7"/>
  <c r="D302" i="7"/>
  <c r="B302" i="7"/>
  <c r="O300" i="7"/>
  <c r="H300" i="7"/>
  <c r="K299" i="7"/>
  <c r="P300" i="7" s="1"/>
  <c r="J299" i="7"/>
  <c r="I299" i="7"/>
  <c r="H299" i="7"/>
  <c r="G299" i="7"/>
  <c r="F299" i="7"/>
  <c r="V299" i="7"/>
  <c r="T299" i="7"/>
  <c r="R299" i="7"/>
  <c r="U299" i="7"/>
  <c r="S299" i="7"/>
  <c r="Q299" i="7"/>
  <c r="E299" i="7"/>
  <c r="D299" i="7"/>
  <c r="B299" i="7"/>
  <c r="P297" i="7"/>
  <c r="K296" i="7"/>
  <c r="J297" i="7" s="1"/>
  <c r="J296" i="7"/>
  <c r="I296" i="7"/>
  <c r="H296" i="7"/>
  <c r="G296" i="7"/>
  <c r="F296" i="7"/>
  <c r="V296" i="7"/>
  <c r="T296" i="7"/>
  <c r="R296" i="7"/>
  <c r="U296" i="7"/>
  <c r="S296" i="7"/>
  <c r="Q296" i="7"/>
  <c r="E296" i="7"/>
  <c r="D296" i="7"/>
  <c r="B296" i="7"/>
  <c r="P294" i="7"/>
  <c r="J294" i="7"/>
  <c r="K293" i="7"/>
  <c r="J293" i="7"/>
  <c r="I293" i="7"/>
  <c r="O294" i="7" s="1"/>
  <c r="H293" i="7"/>
  <c r="G293" i="7"/>
  <c r="F293" i="7"/>
  <c r="V293" i="7"/>
  <c r="T293" i="7"/>
  <c r="R293" i="7"/>
  <c r="U293" i="7"/>
  <c r="S293" i="7"/>
  <c r="Q293" i="7"/>
  <c r="E293" i="7"/>
  <c r="D293" i="7"/>
  <c r="B293" i="7"/>
  <c r="O291" i="7"/>
  <c r="K290" i="7"/>
  <c r="J290" i="7"/>
  <c r="I290" i="7"/>
  <c r="H291" i="7" s="1"/>
  <c r="H290" i="7"/>
  <c r="G290" i="7"/>
  <c r="F290" i="7"/>
  <c r="V290" i="7"/>
  <c r="T290" i="7"/>
  <c r="R290" i="7"/>
  <c r="U290" i="7"/>
  <c r="S290" i="7"/>
  <c r="Q290" i="7"/>
  <c r="E290" i="7"/>
  <c r="D290" i="7"/>
  <c r="B290" i="7"/>
  <c r="O288" i="7"/>
  <c r="H288" i="7"/>
  <c r="K287" i="7"/>
  <c r="P288" i="7" s="1"/>
  <c r="J287" i="7"/>
  <c r="I287" i="7"/>
  <c r="H287" i="7"/>
  <c r="G287" i="7"/>
  <c r="F287" i="7"/>
  <c r="V287" i="7"/>
  <c r="T287" i="7"/>
  <c r="R287" i="7"/>
  <c r="U287" i="7"/>
  <c r="S287" i="7"/>
  <c r="Q287" i="7"/>
  <c r="E287" i="7"/>
  <c r="D287" i="7"/>
  <c r="B287" i="7"/>
  <c r="P285" i="7"/>
  <c r="K284" i="7"/>
  <c r="J285" i="7" s="1"/>
  <c r="J284" i="7"/>
  <c r="I284" i="7"/>
  <c r="H284" i="7"/>
  <c r="G284" i="7"/>
  <c r="F284" i="7"/>
  <c r="V284" i="7"/>
  <c r="T284" i="7"/>
  <c r="R284" i="7"/>
  <c r="U284" i="7"/>
  <c r="S284" i="7"/>
  <c r="Q284" i="7"/>
  <c r="E284" i="7"/>
  <c r="D284" i="7"/>
  <c r="B284" i="7"/>
  <c r="P282" i="7"/>
  <c r="J282" i="7"/>
  <c r="K281" i="7"/>
  <c r="J281" i="7"/>
  <c r="I281" i="7"/>
  <c r="O282" i="7" s="1"/>
  <c r="H281" i="7"/>
  <c r="G281" i="7"/>
  <c r="F281" i="7"/>
  <c r="V281" i="7"/>
  <c r="T281" i="7"/>
  <c r="R281" i="7"/>
  <c r="U281" i="7"/>
  <c r="S281" i="7"/>
  <c r="Q281" i="7"/>
  <c r="E281" i="7"/>
  <c r="D281" i="7"/>
  <c r="B281" i="7"/>
  <c r="O279" i="7"/>
  <c r="K278" i="7"/>
  <c r="J278" i="7"/>
  <c r="I278" i="7"/>
  <c r="H279" i="7" s="1"/>
  <c r="H278" i="7"/>
  <c r="G278" i="7"/>
  <c r="F278" i="7"/>
  <c r="V278" i="7"/>
  <c r="T278" i="7"/>
  <c r="R278" i="7"/>
  <c r="U278" i="7"/>
  <c r="S278" i="7"/>
  <c r="Q278" i="7"/>
  <c r="E278" i="7"/>
  <c r="D278" i="7"/>
  <c r="B278" i="7"/>
  <c r="O276" i="7"/>
  <c r="H276" i="7"/>
  <c r="K275" i="7"/>
  <c r="P276" i="7" s="1"/>
  <c r="J275" i="7"/>
  <c r="I275" i="7"/>
  <c r="H275" i="7"/>
  <c r="G275" i="7"/>
  <c r="F275" i="7"/>
  <c r="V275" i="7"/>
  <c r="T275" i="7"/>
  <c r="R275" i="7"/>
  <c r="U275" i="7"/>
  <c r="S275" i="7"/>
  <c r="Q275" i="7"/>
  <c r="E275" i="7"/>
  <c r="D275" i="7"/>
  <c r="B275" i="7"/>
  <c r="P273" i="7"/>
  <c r="J273" i="7"/>
  <c r="K272" i="7"/>
  <c r="J272" i="7"/>
  <c r="I272" i="7"/>
  <c r="H272" i="7"/>
  <c r="G272" i="7"/>
  <c r="F272" i="7"/>
  <c r="V272" i="7"/>
  <c r="T272" i="7"/>
  <c r="R272" i="7"/>
  <c r="U272" i="7"/>
  <c r="S272" i="7"/>
  <c r="Q272" i="7"/>
  <c r="E272" i="7"/>
  <c r="D272" i="7"/>
  <c r="B272" i="7"/>
  <c r="P270" i="7"/>
  <c r="J270" i="7"/>
  <c r="K269" i="7"/>
  <c r="J269" i="7"/>
  <c r="I269" i="7"/>
  <c r="O270" i="7" s="1"/>
  <c r="H269" i="7"/>
  <c r="G269" i="7"/>
  <c r="F269" i="7"/>
  <c r="V269" i="7"/>
  <c r="T269" i="7"/>
  <c r="R269" i="7"/>
  <c r="U269" i="7"/>
  <c r="S269" i="7"/>
  <c r="Q269" i="7"/>
  <c r="E269" i="7"/>
  <c r="D269" i="7"/>
  <c r="B269" i="7"/>
  <c r="O267" i="7"/>
  <c r="K266" i="7"/>
  <c r="J266" i="7"/>
  <c r="I266" i="7"/>
  <c r="H267" i="7" s="1"/>
  <c r="H266" i="7"/>
  <c r="G266" i="7"/>
  <c r="F266" i="7"/>
  <c r="V266" i="7"/>
  <c r="T266" i="7"/>
  <c r="R266" i="7"/>
  <c r="U266" i="7"/>
  <c r="S266" i="7"/>
  <c r="Q266" i="7"/>
  <c r="E266" i="7"/>
  <c r="D266" i="7"/>
  <c r="B266" i="7"/>
  <c r="O264" i="7"/>
  <c r="H264" i="7"/>
  <c r="K263" i="7"/>
  <c r="J263" i="7"/>
  <c r="I263" i="7"/>
  <c r="H263" i="7"/>
  <c r="G263" i="7"/>
  <c r="F263" i="7"/>
  <c r="V263" i="7"/>
  <c r="T263" i="7"/>
  <c r="R263" i="7"/>
  <c r="U263" i="7"/>
  <c r="S263" i="7"/>
  <c r="Q263" i="7"/>
  <c r="E263" i="7"/>
  <c r="D263" i="7"/>
  <c r="B263" i="7"/>
  <c r="P261" i="7"/>
  <c r="K260" i="7"/>
  <c r="J261" i="7" s="1"/>
  <c r="J260" i="7"/>
  <c r="I260" i="7"/>
  <c r="O261" i="7" s="1"/>
  <c r="H260" i="7"/>
  <c r="G260" i="7"/>
  <c r="F260" i="7"/>
  <c r="V260" i="7"/>
  <c r="T260" i="7"/>
  <c r="R260" i="7"/>
  <c r="U260" i="7"/>
  <c r="S260" i="7"/>
  <c r="Q260" i="7"/>
  <c r="E260" i="7"/>
  <c r="D260" i="7"/>
  <c r="B260" i="7"/>
  <c r="P258" i="7"/>
  <c r="J258" i="7"/>
  <c r="K257" i="7"/>
  <c r="J257" i="7"/>
  <c r="I257" i="7"/>
  <c r="H257" i="7"/>
  <c r="G257" i="7"/>
  <c r="F257" i="7"/>
  <c r="V257" i="7"/>
  <c r="T257" i="7"/>
  <c r="R257" i="7"/>
  <c r="U257" i="7"/>
  <c r="S257" i="7"/>
  <c r="Q257" i="7"/>
  <c r="E257" i="7"/>
  <c r="D257" i="7"/>
  <c r="B257" i="7"/>
  <c r="O255" i="7"/>
  <c r="K254" i="7"/>
  <c r="P255" i="7" s="1"/>
  <c r="J254" i="7"/>
  <c r="I254" i="7"/>
  <c r="H255" i="7" s="1"/>
  <c r="H254" i="7"/>
  <c r="G254" i="7"/>
  <c r="F254" i="7"/>
  <c r="V254" i="7"/>
  <c r="T254" i="7"/>
  <c r="R254" i="7"/>
  <c r="U254" i="7"/>
  <c r="S254" i="7"/>
  <c r="Q254" i="7"/>
  <c r="E254" i="7"/>
  <c r="D254" i="7"/>
  <c r="B254" i="7"/>
  <c r="O252" i="7"/>
  <c r="H252" i="7"/>
  <c r="K251" i="7"/>
  <c r="J251" i="7"/>
  <c r="I251" i="7"/>
  <c r="H251" i="7"/>
  <c r="G251" i="7"/>
  <c r="F251" i="7"/>
  <c r="V251" i="7"/>
  <c r="T251" i="7"/>
  <c r="R251" i="7"/>
  <c r="U251" i="7"/>
  <c r="S251" i="7"/>
  <c r="Q251" i="7"/>
  <c r="E251" i="7"/>
  <c r="D251" i="7"/>
  <c r="B251" i="7"/>
  <c r="P249" i="7"/>
  <c r="K248" i="7"/>
  <c r="J249" i="7" s="1"/>
  <c r="J248" i="7"/>
  <c r="I248" i="7"/>
  <c r="O249" i="7" s="1"/>
  <c r="H248" i="7"/>
  <c r="G248" i="7"/>
  <c r="F248" i="7"/>
  <c r="V248" i="7"/>
  <c r="T248" i="7"/>
  <c r="R248" i="7"/>
  <c r="U248" i="7"/>
  <c r="S248" i="7"/>
  <c r="Q248" i="7"/>
  <c r="E248" i="7"/>
  <c r="D248" i="7"/>
  <c r="B248" i="7"/>
  <c r="P246" i="7"/>
  <c r="J246" i="7"/>
  <c r="K245" i="7"/>
  <c r="J245" i="7"/>
  <c r="I245" i="7"/>
  <c r="H245" i="7"/>
  <c r="G245" i="7"/>
  <c r="F245" i="7"/>
  <c r="V245" i="7"/>
  <c r="T245" i="7"/>
  <c r="R245" i="7"/>
  <c r="U245" i="7"/>
  <c r="S245" i="7"/>
  <c r="Q245" i="7"/>
  <c r="E245" i="7"/>
  <c r="D245" i="7"/>
  <c r="B245" i="7"/>
  <c r="O243" i="7"/>
  <c r="H243" i="7"/>
  <c r="J243" i="7"/>
  <c r="K242" i="7"/>
  <c r="P243" i="7" s="1"/>
  <c r="J242" i="7"/>
  <c r="I242" i="7"/>
  <c r="H242" i="7"/>
  <c r="G242" i="7"/>
  <c r="F242" i="7"/>
  <c r="V242" i="7"/>
  <c r="T242" i="7"/>
  <c r="R242" i="7"/>
  <c r="U242" i="7"/>
  <c r="S242" i="7"/>
  <c r="Q242" i="7"/>
  <c r="E242" i="7"/>
  <c r="D242" i="7"/>
  <c r="B242" i="7"/>
  <c r="O240" i="7"/>
  <c r="H240" i="7"/>
  <c r="K239" i="7"/>
  <c r="J239" i="7"/>
  <c r="I239" i="7"/>
  <c r="H239" i="7"/>
  <c r="G239" i="7"/>
  <c r="F239" i="7"/>
  <c r="V239" i="7"/>
  <c r="T239" i="7"/>
  <c r="R239" i="7"/>
  <c r="U239" i="7"/>
  <c r="S239" i="7"/>
  <c r="Q239" i="7"/>
  <c r="E239" i="7"/>
  <c r="D239" i="7"/>
  <c r="B239" i="7"/>
  <c r="P237" i="7"/>
  <c r="J237" i="7"/>
  <c r="K236" i="7"/>
  <c r="J236" i="7"/>
  <c r="I236" i="7"/>
  <c r="O237" i="7" s="1"/>
  <c r="H236" i="7"/>
  <c r="G236" i="7"/>
  <c r="F236" i="7"/>
  <c r="V236" i="7"/>
  <c r="T236" i="7"/>
  <c r="R236" i="7"/>
  <c r="U236" i="7"/>
  <c r="S236" i="7"/>
  <c r="Q236" i="7"/>
  <c r="E236" i="7"/>
  <c r="D236" i="7"/>
  <c r="B236" i="7"/>
  <c r="P234" i="7"/>
  <c r="J234" i="7"/>
  <c r="K233" i="7"/>
  <c r="J233" i="7"/>
  <c r="I233" i="7"/>
  <c r="H233" i="7"/>
  <c r="G233" i="7"/>
  <c r="F233" i="7"/>
  <c r="V233" i="7"/>
  <c r="T233" i="7"/>
  <c r="R233" i="7"/>
  <c r="U233" i="7"/>
  <c r="S233" i="7"/>
  <c r="Q233" i="7"/>
  <c r="E233" i="7"/>
  <c r="D233" i="7"/>
  <c r="B233" i="7"/>
  <c r="O231" i="7"/>
  <c r="K230" i="7"/>
  <c r="P231" i="7" s="1"/>
  <c r="J230" i="7"/>
  <c r="I230" i="7"/>
  <c r="H231" i="7" s="1"/>
  <c r="H230" i="7"/>
  <c r="G230" i="7"/>
  <c r="F230" i="7"/>
  <c r="V230" i="7"/>
  <c r="T230" i="7"/>
  <c r="R230" i="7"/>
  <c r="U230" i="7"/>
  <c r="S230" i="7"/>
  <c r="Q230" i="7"/>
  <c r="E230" i="7"/>
  <c r="D230" i="7"/>
  <c r="B230" i="7"/>
  <c r="O228" i="7"/>
  <c r="H228" i="7"/>
  <c r="K227" i="7"/>
  <c r="J227" i="7"/>
  <c r="I227" i="7"/>
  <c r="H227" i="7"/>
  <c r="G227" i="7"/>
  <c r="F227" i="7"/>
  <c r="V227" i="7"/>
  <c r="T227" i="7"/>
  <c r="R227" i="7"/>
  <c r="U227" i="7"/>
  <c r="S227" i="7"/>
  <c r="Q227" i="7"/>
  <c r="E227" i="7"/>
  <c r="D227" i="7"/>
  <c r="B227" i="7"/>
  <c r="H225" i="7"/>
  <c r="P225" i="7"/>
  <c r="J225" i="7"/>
  <c r="K224" i="7"/>
  <c r="J224" i="7"/>
  <c r="I224" i="7"/>
  <c r="O225" i="7" s="1"/>
  <c r="H224" i="7"/>
  <c r="G224" i="7"/>
  <c r="F224" i="7"/>
  <c r="V224" i="7"/>
  <c r="T224" i="7"/>
  <c r="R224" i="7"/>
  <c r="U224" i="7"/>
  <c r="S224" i="7"/>
  <c r="Q224" i="7"/>
  <c r="E224" i="7"/>
  <c r="D224" i="7"/>
  <c r="B224" i="7"/>
  <c r="P222" i="7"/>
  <c r="J222" i="7"/>
  <c r="K221" i="7"/>
  <c r="J221" i="7"/>
  <c r="I221" i="7"/>
  <c r="H221" i="7"/>
  <c r="G221" i="7"/>
  <c r="F221" i="7"/>
  <c r="V221" i="7"/>
  <c r="T221" i="7"/>
  <c r="R221" i="7"/>
  <c r="U221" i="7"/>
  <c r="S221" i="7"/>
  <c r="Q221" i="7"/>
  <c r="E221" i="7"/>
  <c r="D221" i="7"/>
  <c r="B221" i="7"/>
  <c r="H219" i="7"/>
  <c r="P219" i="7"/>
  <c r="J219" i="7"/>
  <c r="K218" i="7"/>
  <c r="J218" i="7"/>
  <c r="I218" i="7"/>
  <c r="O219" i="7" s="1"/>
  <c r="H218" i="7"/>
  <c r="G218" i="7"/>
  <c r="F218" i="7"/>
  <c r="V218" i="7"/>
  <c r="T218" i="7"/>
  <c r="R218" i="7"/>
  <c r="U218" i="7"/>
  <c r="S218" i="7"/>
  <c r="Q218" i="7"/>
  <c r="E218" i="7"/>
  <c r="D218" i="7"/>
  <c r="B218" i="7"/>
  <c r="O216" i="7"/>
  <c r="K215" i="7"/>
  <c r="P216" i="7" s="1"/>
  <c r="J215" i="7"/>
  <c r="I215" i="7"/>
  <c r="H216" i="7" s="1"/>
  <c r="H215" i="7"/>
  <c r="G215" i="7"/>
  <c r="F215" i="7"/>
  <c r="V215" i="7"/>
  <c r="T215" i="7"/>
  <c r="R215" i="7"/>
  <c r="U215" i="7"/>
  <c r="S215" i="7"/>
  <c r="Q215" i="7"/>
  <c r="E215" i="7"/>
  <c r="D215" i="7"/>
  <c r="B215" i="7"/>
  <c r="O213" i="7"/>
  <c r="H213" i="7"/>
  <c r="K212" i="7"/>
  <c r="P213" i="7" s="1"/>
  <c r="J212" i="7"/>
  <c r="I212" i="7"/>
  <c r="H212" i="7"/>
  <c r="G212" i="7"/>
  <c r="F212" i="7"/>
  <c r="V212" i="7"/>
  <c r="T212" i="7"/>
  <c r="R212" i="7"/>
  <c r="U212" i="7"/>
  <c r="S212" i="7"/>
  <c r="Q212" i="7"/>
  <c r="E212" i="7"/>
  <c r="D212" i="7"/>
  <c r="B212" i="7"/>
  <c r="P210" i="7"/>
  <c r="K209" i="7"/>
  <c r="J210" i="7" s="1"/>
  <c r="J209" i="7"/>
  <c r="I209" i="7"/>
  <c r="O210" i="7" s="1"/>
  <c r="H209" i="7"/>
  <c r="G209" i="7"/>
  <c r="F209" i="7"/>
  <c r="V209" i="7"/>
  <c r="T209" i="7"/>
  <c r="R209" i="7"/>
  <c r="U209" i="7"/>
  <c r="S209" i="7"/>
  <c r="Q209" i="7"/>
  <c r="E209" i="7"/>
  <c r="D209" i="7"/>
  <c r="B209" i="7"/>
  <c r="P207" i="7"/>
  <c r="J207" i="7"/>
  <c r="K206" i="7"/>
  <c r="J206" i="7"/>
  <c r="I206" i="7"/>
  <c r="O207" i="7" s="1"/>
  <c r="H206" i="7"/>
  <c r="G206" i="7"/>
  <c r="F206" i="7"/>
  <c r="V206" i="7"/>
  <c r="T206" i="7"/>
  <c r="R206" i="7"/>
  <c r="U206" i="7"/>
  <c r="S206" i="7"/>
  <c r="Q206" i="7"/>
  <c r="E206" i="7"/>
  <c r="D206" i="7"/>
  <c r="B206" i="7"/>
  <c r="O204" i="7"/>
  <c r="K203" i="7"/>
  <c r="P204" i="7" s="1"/>
  <c r="J203" i="7"/>
  <c r="I203" i="7"/>
  <c r="H204" i="7" s="1"/>
  <c r="H203" i="7"/>
  <c r="G203" i="7"/>
  <c r="F203" i="7"/>
  <c r="V203" i="7"/>
  <c r="T203" i="7"/>
  <c r="R203" i="7"/>
  <c r="U203" i="7"/>
  <c r="S203" i="7"/>
  <c r="Q203" i="7"/>
  <c r="E203" i="7"/>
  <c r="D203" i="7"/>
  <c r="B203" i="7"/>
  <c r="O201" i="7"/>
  <c r="H201" i="7"/>
  <c r="J201" i="7"/>
  <c r="K200" i="7"/>
  <c r="P201" i="7" s="1"/>
  <c r="J200" i="7"/>
  <c r="I200" i="7"/>
  <c r="H200" i="7"/>
  <c r="G200" i="7"/>
  <c r="F200" i="7"/>
  <c r="V200" i="7"/>
  <c r="T200" i="7"/>
  <c r="R200" i="7"/>
  <c r="U200" i="7"/>
  <c r="S200" i="7"/>
  <c r="Q200" i="7"/>
  <c r="E200" i="7"/>
  <c r="D200" i="7"/>
  <c r="B200" i="7"/>
  <c r="P198" i="7"/>
  <c r="K197" i="7"/>
  <c r="J198" i="7" s="1"/>
  <c r="J197" i="7"/>
  <c r="I197" i="7"/>
  <c r="O198" i="7" s="1"/>
  <c r="H197" i="7"/>
  <c r="G197" i="7"/>
  <c r="F197" i="7"/>
  <c r="V197" i="7"/>
  <c r="T197" i="7"/>
  <c r="R197" i="7"/>
  <c r="U197" i="7"/>
  <c r="S197" i="7"/>
  <c r="Q197" i="7"/>
  <c r="E197" i="7"/>
  <c r="D197" i="7"/>
  <c r="B197" i="7"/>
  <c r="P195" i="7"/>
  <c r="J195" i="7"/>
  <c r="K194" i="7"/>
  <c r="J194" i="7"/>
  <c r="I194" i="7"/>
  <c r="O195" i="7" s="1"/>
  <c r="H194" i="7"/>
  <c r="G194" i="7"/>
  <c r="F194" i="7"/>
  <c r="V194" i="7"/>
  <c r="T194" i="7"/>
  <c r="R194" i="7"/>
  <c r="U194" i="7"/>
  <c r="S194" i="7"/>
  <c r="Q194" i="7"/>
  <c r="E194" i="7"/>
  <c r="D194" i="7"/>
  <c r="B194" i="7"/>
  <c r="O192" i="7"/>
  <c r="K191" i="7"/>
  <c r="P192" i="7" s="1"/>
  <c r="J191" i="7"/>
  <c r="I191" i="7"/>
  <c r="H192" i="7" s="1"/>
  <c r="H191" i="7"/>
  <c r="G191" i="7"/>
  <c r="F191" i="7"/>
  <c r="V191" i="7"/>
  <c r="T191" i="7"/>
  <c r="R191" i="7"/>
  <c r="U191" i="7"/>
  <c r="S191" i="7"/>
  <c r="Q191" i="7"/>
  <c r="E191" i="7"/>
  <c r="D191" i="7"/>
  <c r="B191" i="7"/>
  <c r="H189" i="7"/>
  <c r="J189" i="7"/>
  <c r="K188" i="7"/>
  <c r="P189" i="7" s="1"/>
  <c r="J188" i="7"/>
  <c r="I188" i="7"/>
  <c r="O189" i="7" s="1"/>
  <c r="H188" i="7"/>
  <c r="G188" i="7"/>
  <c r="F188" i="7"/>
  <c r="V188" i="7"/>
  <c r="T188" i="7"/>
  <c r="R188" i="7"/>
  <c r="U188" i="7"/>
  <c r="S188" i="7"/>
  <c r="Q188" i="7"/>
  <c r="E188" i="7"/>
  <c r="D188" i="7"/>
  <c r="B188" i="7"/>
  <c r="P186" i="7"/>
  <c r="K185" i="7"/>
  <c r="J186" i="7" s="1"/>
  <c r="J185" i="7"/>
  <c r="I185" i="7"/>
  <c r="O186" i="7" s="1"/>
  <c r="H185" i="7"/>
  <c r="G185" i="7"/>
  <c r="F185" i="7"/>
  <c r="V185" i="7"/>
  <c r="T185" i="7"/>
  <c r="R185" i="7"/>
  <c r="U185" i="7"/>
  <c r="S185" i="7"/>
  <c r="Q185" i="7"/>
  <c r="E185" i="7"/>
  <c r="D185" i="7"/>
  <c r="B185" i="7"/>
  <c r="J183" i="7"/>
  <c r="K182" i="7"/>
  <c r="P183" i="7" s="1"/>
  <c r="J182" i="7"/>
  <c r="I182" i="7"/>
  <c r="O183" i="7" s="1"/>
  <c r="H182" i="7"/>
  <c r="G182" i="7"/>
  <c r="F182" i="7"/>
  <c r="V182" i="7"/>
  <c r="T182" i="7"/>
  <c r="R182" i="7"/>
  <c r="U182" i="7"/>
  <c r="S182" i="7"/>
  <c r="Q182" i="7"/>
  <c r="E182" i="7"/>
  <c r="D182" i="7"/>
  <c r="B182" i="7"/>
  <c r="O180" i="7"/>
  <c r="K179" i="7"/>
  <c r="P180" i="7" s="1"/>
  <c r="J179" i="7"/>
  <c r="I179" i="7"/>
  <c r="H180" i="7" s="1"/>
  <c r="H179" i="7"/>
  <c r="G179" i="7"/>
  <c r="F179" i="7"/>
  <c r="V179" i="7"/>
  <c r="T179" i="7"/>
  <c r="R179" i="7"/>
  <c r="U179" i="7"/>
  <c r="S179" i="7"/>
  <c r="Q179" i="7"/>
  <c r="E179" i="7"/>
  <c r="D179" i="7"/>
  <c r="B179" i="7"/>
  <c r="H177" i="7"/>
  <c r="P177" i="7"/>
  <c r="J177" i="7"/>
  <c r="K176" i="7"/>
  <c r="J176" i="7"/>
  <c r="I176" i="7"/>
  <c r="O177" i="7" s="1"/>
  <c r="H176" i="7"/>
  <c r="G176" i="7"/>
  <c r="F176" i="7"/>
  <c r="V176" i="7"/>
  <c r="T176" i="7"/>
  <c r="R176" i="7"/>
  <c r="U176" i="7"/>
  <c r="S176" i="7"/>
  <c r="Q176" i="7"/>
  <c r="E176" i="7"/>
  <c r="D176" i="7"/>
  <c r="B176" i="7"/>
  <c r="P174" i="7"/>
  <c r="J174" i="7"/>
  <c r="K173" i="7"/>
  <c r="J173" i="7"/>
  <c r="I173" i="7"/>
  <c r="O174" i="7" s="1"/>
  <c r="H173" i="7"/>
  <c r="G173" i="7"/>
  <c r="F173" i="7"/>
  <c r="V173" i="7"/>
  <c r="T173" i="7"/>
  <c r="R173" i="7"/>
  <c r="U173" i="7"/>
  <c r="S173" i="7"/>
  <c r="Q173" i="7"/>
  <c r="E173" i="7"/>
  <c r="D173" i="7"/>
  <c r="B173" i="7"/>
  <c r="J171" i="7"/>
  <c r="K170" i="7"/>
  <c r="P171" i="7" s="1"/>
  <c r="J170" i="7"/>
  <c r="I170" i="7"/>
  <c r="O171" i="7" s="1"/>
  <c r="H170" i="7"/>
  <c r="G170" i="7"/>
  <c r="F170" i="7"/>
  <c r="V170" i="7"/>
  <c r="T170" i="7"/>
  <c r="R170" i="7"/>
  <c r="U170" i="7"/>
  <c r="S170" i="7"/>
  <c r="Q170" i="7"/>
  <c r="E170" i="7"/>
  <c r="D170" i="7"/>
  <c r="B170" i="7"/>
  <c r="O168" i="7"/>
  <c r="K167" i="7"/>
  <c r="P168" i="7" s="1"/>
  <c r="J167" i="7"/>
  <c r="I167" i="7"/>
  <c r="H168" i="7" s="1"/>
  <c r="H167" i="7"/>
  <c r="G167" i="7"/>
  <c r="F167" i="7"/>
  <c r="V167" i="7"/>
  <c r="T167" i="7"/>
  <c r="R167" i="7"/>
  <c r="U167" i="7"/>
  <c r="S167" i="7"/>
  <c r="Q167" i="7"/>
  <c r="E167" i="7"/>
  <c r="D167" i="7"/>
  <c r="B167" i="7"/>
  <c r="H165" i="7"/>
  <c r="P165" i="7"/>
  <c r="J165" i="7"/>
  <c r="K164" i="7"/>
  <c r="J164" i="7"/>
  <c r="I164" i="7"/>
  <c r="O165" i="7" s="1"/>
  <c r="H164" i="7"/>
  <c r="G164" i="7"/>
  <c r="F164" i="7"/>
  <c r="V164" i="7"/>
  <c r="T164" i="7"/>
  <c r="R164" i="7"/>
  <c r="U164" i="7"/>
  <c r="S164" i="7"/>
  <c r="Q164" i="7"/>
  <c r="E164" i="7"/>
  <c r="D164" i="7"/>
  <c r="B164" i="7"/>
  <c r="P162" i="7"/>
  <c r="K161" i="7"/>
  <c r="J162" i="7" s="1"/>
  <c r="J161" i="7"/>
  <c r="I161" i="7"/>
  <c r="O162" i="7" s="1"/>
  <c r="H161" i="7"/>
  <c r="G161" i="7"/>
  <c r="F161" i="7"/>
  <c r="V161" i="7"/>
  <c r="T161" i="7"/>
  <c r="R161" i="7"/>
  <c r="U161" i="7"/>
  <c r="S161" i="7"/>
  <c r="Q161" i="7"/>
  <c r="E161" i="7"/>
  <c r="D161" i="7"/>
  <c r="B161" i="7"/>
  <c r="J159" i="7"/>
  <c r="K158" i="7"/>
  <c r="P159" i="7" s="1"/>
  <c r="J158" i="7"/>
  <c r="I158" i="7"/>
  <c r="O159" i="7" s="1"/>
  <c r="H158" i="7"/>
  <c r="G158" i="7"/>
  <c r="F158" i="7"/>
  <c r="V158" i="7"/>
  <c r="T158" i="7"/>
  <c r="R158" i="7"/>
  <c r="U158" i="7"/>
  <c r="S158" i="7"/>
  <c r="Q158" i="7"/>
  <c r="E158" i="7"/>
  <c r="D158" i="7"/>
  <c r="B158" i="7"/>
  <c r="O156" i="7"/>
  <c r="K155" i="7"/>
  <c r="P156" i="7" s="1"/>
  <c r="J155" i="7"/>
  <c r="I155" i="7"/>
  <c r="H156" i="7" s="1"/>
  <c r="H155" i="7"/>
  <c r="G155" i="7"/>
  <c r="F155" i="7"/>
  <c r="V155" i="7"/>
  <c r="T155" i="7"/>
  <c r="R155" i="7"/>
  <c r="U155" i="7"/>
  <c r="S155" i="7"/>
  <c r="Q155" i="7"/>
  <c r="E155" i="7"/>
  <c r="D155" i="7"/>
  <c r="B155" i="7"/>
  <c r="H153" i="7"/>
  <c r="J153" i="7"/>
  <c r="K152" i="7"/>
  <c r="P153" i="7" s="1"/>
  <c r="J152" i="7"/>
  <c r="I152" i="7"/>
  <c r="O153" i="7" s="1"/>
  <c r="H152" i="7"/>
  <c r="G152" i="7"/>
  <c r="F152" i="7"/>
  <c r="V152" i="7"/>
  <c r="T152" i="7"/>
  <c r="R152" i="7"/>
  <c r="U152" i="7"/>
  <c r="S152" i="7"/>
  <c r="Q152" i="7"/>
  <c r="E152" i="7"/>
  <c r="D152" i="7"/>
  <c r="B152" i="7"/>
  <c r="P150" i="7"/>
  <c r="K149" i="7"/>
  <c r="J150" i="7" s="1"/>
  <c r="J149" i="7"/>
  <c r="I149" i="7"/>
  <c r="O150" i="7" s="1"/>
  <c r="H149" i="7"/>
  <c r="G149" i="7"/>
  <c r="F149" i="7"/>
  <c r="V149" i="7"/>
  <c r="T149" i="7"/>
  <c r="R149" i="7"/>
  <c r="U149" i="7"/>
  <c r="S149" i="7"/>
  <c r="Q149" i="7"/>
  <c r="E149" i="7"/>
  <c r="D149" i="7"/>
  <c r="B149" i="7"/>
  <c r="P147" i="7"/>
  <c r="J147" i="7"/>
  <c r="K146" i="7"/>
  <c r="J146" i="7"/>
  <c r="I146" i="7"/>
  <c r="O147" i="7" s="1"/>
  <c r="H146" i="7"/>
  <c r="G146" i="7"/>
  <c r="F146" i="7"/>
  <c r="V146" i="7"/>
  <c r="T146" i="7"/>
  <c r="R146" i="7"/>
  <c r="U146" i="7"/>
  <c r="S146" i="7"/>
  <c r="Q146" i="7"/>
  <c r="E146" i="7"/>
  <c r="D146" i="7"/>
  <c r="B146" i="7"/>
  <c r="O144" i="7"/>
  <c r="K143" i="7"/>
  <c r="P144" i="7" s="1"/>
  <c r="J143" i="7"/>
  <c r="I143" i="7"/>
  <c r="H144" i="7" s="1"/>
  <c r="H143" i="7"/>
  <c r="G143" i="7"/>
  <c r="F143" i="7"/>
  <c r="V143" i="7"/>
  <c r="T143" i="7"/>
  <c r="R143" i="7"/>
  <c r="U143" i="7"/>
  <c r="S143" i="7"/>
  <c r="Q143" i="7"/>
  <c r="E143" i="7"/>
  <c r="D143" i="7"/>
  <c r="B143" i="7"/>
  <c r="H140" i="7"/>
  <c r="J140" i="7"/>
  <c r="I138" i="7"/>
  <c r="H138" i="7"/>
  <c r="G138" i="7"/>
  <c r="E138" i="7"/>
  <c r="J137" i="7"/>
  <c r="E137" i="7"/>
  <c r="J136" i="7"/>
  <c r="E136" i="7"/>
  <c r="K135" i="7"/>
  <c r="J135" i="7"/>
  <c r="H135" i="7"/>
  <c r="I135" i="7"/>
  <c r="F135" i="7"/>
  <c r="V135" i="7"/>
  <c r="T135" i="7"/>
  <c r="R135" i="7"/>
  <c r="U135" i="7"/>
  <c r="S135" i="7"/>
  <c r="Q135" i="7"/>
  <c r="E135" i="7"/>
  <c r="D135" i="7"/>
  <c r="B135" i="7"/>
  <c r="K134" i="7"/>
  <c r="J134" i="7"/>
  <c r="I134" i="7"/>
  <c r="H134" i="7"/>
  <c r="G134" i="7"/>
  <c r="F134" i="7"/>
  <c r="K133" i="7"/>
  <c r="J133" i="7"/>
  <c r="I133" i="7"/>
  <c r="H133" i="7"/>
  <c r="G133" i="7"/>
  <c r="F133" i="7"/>
  <c r="K132" i="7"/>
  <c r="J132" i="7"/>
  <c r="I132" i="7"/>
  <c r="H132" i="7"/>
  <c r="G132" i="7"/>
  <c r="F132" i="7"/>
  <c r="K131" i="7"/>
  <c r="J131" i="7"/>
  <c r="I131" i="7"/>
  <c r="H131" i="7"/>
  <c r="G131" i="7"/>
  <c r="F131" i="7"/>
  <c r="V130" i="7"/>
  <c r="T130" i="7"/>
  <c r="K137" i="7" s="1"/>
  <c r="R130" i="7"/>
  <c r="K136" i="7" s="1"/>
  <c r="J141" i="7" s="1"/>
  <c r="U130" i="7"/>
  <c r="S130" i="7"/>
  <c r="I137" i="7" s="1"/>
  <c r="Q130" i="7"/>
  <c r="I136" i="7" s="1"/>
  <c r="E130" i="7"/>
  <c r="D130" i="7"/>
  <c r="B130" i="7"/>
  <c r="B129" i="7"/>
  <c r="H126" i="7"/>
  <c r="P126" i="7"/>
  <c r="K125" i="7"/>
  <c r="J126" i="7" s="1"/>
  <c r="J125" i="7"/>
  <c r="I125" i="7"/>
  <c r="O126" i="7" s="1"/>
  <c r="H125" i="7"/>
  <c r="G125" i="7"/>
  <c r="F125" i="7"/>
  <c r="V125" i="7"/>
  <c r="T125" i="7"/>
  <c r="R125" i="7"/>
  <c r="U125" i="7"/>
  <c r="S125" i="7"/>
  <c r="Q125" i="7"/>
  <c r="E125" i="7"/>
  <c r="D125" i="7"/>
  <c r="B125" i="7"/>
  <c r="H122" i="7"/>
  <c r="J122" i="7"/>
  <c r="I120" i="7"/>
  <c r="H120" i="7"/>
  <c r="G120" i="7"/>
  <c r="E120" i="7"/>
  <c r="J119" i="7"/>
  <c r="E119" i="7"/>
  <c r="J118" i="7"/>
  <c r="E118" i="7"/>
  <c r="K117" i="7"/>
  <c r="J117" i="7"/>
  <c r="H117" i="7"/>
  <c r="I117" i="7"/>
  <c r="F117" i="7"/>
  <c r="V117" i="7"/>
  <c r="T117" i="7"/>
  <c r="R117" i="7"/>
  <c r="U117" i="7"/>
  <c r="S117" i="7"/>
  <c r="Q117" i="7"/>
  <c r="I118" i="7" s="1"/>
  <c r="E117" i="7"/>
  <c r="D117" i="7"/>
  <c r="B117" i="7"/>
  <c r="K116" i="7"/>
  <c r="J116" i="7"/>
  <c r="I116" i="7"/>
  <c r="H116" i="7"/>
  <c r="G116" i="7"/>
  <c r="F116" i="7"/>
  <c r="K115" i="7"/>
  <c r="J115" i="7"/>
  <c r="I115" i="7"/>
  <c r="H115" i="7"/>
  <c r="G115" i="7"/>
  <c r="F115" i="7"/>
  <c r="K114" i="7"/>
  <c r="J114" i="7"/>
  <c r="I114" i="7"/>
  <c r="H114" i="7"/>
  <c r="G114" i="7"/>
  <c r="F114" i="7"/>
  <c r="K113" i="7"/>
  <c r="J113" i="7"/>
  <c r="I113" i="7"/>
  <c r="H113" i="7"/>
  <c r="G113" i="7"/>
  <c r="F113" i="7"/>
  <c r="V112" i="7"/>
  <c r="T112" i="7"/>
  <c r="K119" i="7" s="1"/>
  <c r="R112" i="7"/>
  <c r="K118" i="7" s="1"/>
  <c r="U112" i="7"/>
  <c r="S112" i="7"/>
  <c r="I119" i="7" s="1"/>
  <c r="Q112" i="7"/>
  <c r="E112" i="7"/>
  <c r="D112" i="7"/>
  <c r="B112" i="7"/>
  <c r="B111" i="7"/>
  <c r="P108" i="7"/>
  <c r="J108" i="7"/>
  <c r="K107" i="7"/>
  <c r="J107" i="7"/>
  <c r="I107" i="7"/>
  <c r="O108" i="7" s="1"/>
  <c r="H107" i="7"/>
  <c r="G107" i="7"/>
  <c r="F107" i="7"/>
  <c r="V107" i="7"/>
  <c r="T107" i="7"/>
  <c r="R107" i="7"/>
  <c r="U107" i="7"/>
  <c r="S107" i="7"/>
  <c r="Q107" i="7"/>
  <c r="E107" i="7"/>
  <c r="D107" i="7"/>
  <c r="B107" i="7"/>
  <c r="H104" i="7"/>
  <c r="J104" i="7"/>
  <c r="I102" i="7"/>
  <c r="H102" i="7"/>
  <c r="G102" i="7"/>
  <c r="E102" i="7"/>
  <c r="J101" i="7"/>
  <c r="E101" i="7"/>
  <c r="J100" i="7"/>
  <c r="E100" i="7"/>
  <c r="K99" i="7"/>
  <c r="J99" i="7"/>
  <c r="H99" i="7"/>
  <c r="I99" i="7"/>
  <c r="F99" i="7"/>
  <c r="V99" i="7"/>
  <c r="T99" i="7"/>
  <c r="R99" i="7"/>
  <c r="U99" i="7"/>
  <c r="S99" i="7"/>
  <c r="Q99" i="7"/>
  <c r="E99" i="7"/>
  <c r="D99" i="7"/>
  <c r="B99" i="7"/>
  <c r="K98" i="7"/>
  <c r="J98" i="7"/>
  <c r="I98" i="7"/>
  <c r="H98" i="7"/>
  <c r="G98" i="7"/>
  <c r="F98" i="7"/>
  <c r="K97" i="7"/>
  <c r="J97" i="7"/>
  <c r="I97" i="7"/>
  <c r="H97" i="7"/>
  <c r="G97" i="7"/>
  <c r="F97" i="7"/>
  <c r="K96" i="7"/>
  <c r="J96" i="7"/>
  <c r="I96" i="7"/>
  <c r="H96" i="7"/>
  <c r="G96" i="7"/>
  <c r="F96" i="7"/>
  <c r="K95" i="7"/>
  <c r="J95" i="7"/>
  <c r="I95" i="7"/>
  <c r="H95" i="7"/>
  <c r="G95" i="7"/>
  <c r="F95" i="7"/>
  <c r="V94" i="7"/>
  <c r="T94" i="7"/>
  <c r="K101" i="7" s="1"/>
  <c r="R94" i="7"/>
  <c r="K100" i="7" s="1"/>
  <c r="J103" i="7" s="1"/>
  <c r="U94" i="7"/>
  <c r="S94" i="7"/>
  <c r="I101" i="7" s="1"/>
  <c r="Q94" i="7"/>
  <c r="I100" i="7" s="1"/>
  <c r="E94" i="7"/>
  <c r="D94" i="7"/>
  <c r="B94" i="7"/>
  <c r="B93" i="7"/>
  <c r="P90" i="7"/>
  <c r="J90" i="7"/>
  <c r="K89" i="7"/>
  <c r="J89" i="7"/>
  <c r="I89" i="7"/>
  <c r="O90" i="7" s="1"/>
  <c r="H89" i="7"/>
  <c r="G89" i="7"/>
  <c r="F89" i="7"/>
  <c r="V89" i="7"/>
  <c r="T89" i="7"/>
  <c r="R89" i="7"/>
  <c r="U89" i="7"/>
  <c r="S89" i="7"/>
  <c r="Q89" i="7"/>
  <c r="E89" i="7"/>
  <c r="D89" i="7"/>
  <c r="B89" i="7"/>
  <c r="H86" i="7"/>
  <c r="J86" i="7"/>
  <c r="I84" i="7"/>
  <c r="H84" i="7"/>
  <c r="G84" i="7"/>
  <c r="E84" i="7"/>
  <c r="K83" i="7"/>
  <c r="J83" i="7"/>
  <c r="E83" i="7"/>
  <c r="J82" i="7"/>
  <c r="E82" i="7"/>
  <c r="K81" i="7"/>
  <c r="J81" i="7"/>
  <c r="H81" i="7"/>
  <c r="I81" i="7"/>
  <c r="F81" i="7"/>
  <c r="V81" i="7"/>
  <c r="T81" i="7"/>
  <c r="R81" i="7"/>
  <c r="U81" i="7"/>
  <c r="S81" i="7"/>
  <c r="Q81" i="7"/>
  <c r="E81" i="7"/>
  <c r="D81" i="7"/>
  <c r="B81" i="7"/>
  <c r="K80" i="7"/>
  <c r="J80" i="7"/>
  <c r="I80" i="7"/>
  <c r="H80" i="7"/>
  <c r="G80" i="7"/>
  <c r="F80" i="7"/>
  <c r="K79" i="7"/>
  <c r="J79" i="7"/>
  <c r="I79" i="7"/>
  <c r="H79" i="7"/>
  <c r="G79" i="7"/>
  <c r="F79" i="7"/>
  <c r="K78" i="7"/>
  <c r="J78" i="7"/>
  <c r="I78" i="7"/>
  <c r="O87" i="7" s="1"/>
  <c r="H78" i="7"/>
  <c r="G78" i="7"/>
  <c r="F78" i="7"/>
  <c r="K77" i="7"/>
  <c r="J77" i="7"/>
  <c r="I77" i="7"/>
  <c r="H77" i="7"/>
  <c r="G77" i="7"/>
  <c r="F77" i="7"/>
  <c r="V76" i="7"/>
  <c r="T76" i="7"/>
  <c r="R76" i="7"/>
  <c r="K82" i="7" s="1"/>
  <c r="U76" i="7"/>
  <c r="S76" i="7"/>
  <c r="I83" i="7" s="1"/>
  <c r="Q76" i="7"/>
  <c r="I82" i="7" s="1"/>
  <c r="E76" i="7"/>
  <c r="D76" i="7"/>
  <c r="B76" i="7"/>
  <c r="B75" i="7"/>
  <c r="O72" i="7"/>
  <c r="K71" i="7"/>
  <c r="P72" i="7" s="1"/>
  <c r="J71" i="7"/>
  <c r="I71" i="7"/>
  <c r="H72" i="7" s="1"/>
  <c r="H71" i="7"/>
  <c r="G71" i="7"/>
  <c r="F71" i="7"/>
  <c r="V71" i="7"/>
  <c r="T71" i="7"/>
  <c r="R71" i="7"/>
  <c r="U71" i="7"/>
  <c r="S71" i="7"/>
  <c r="Q71" i="7"/>
  <c r="E71" i="7"/>
  <c r="D71" i="7"/>
  <c r="B71" i="7"/>
  <c r="O69" i="7"/>
  <c r="H69" i="7"/>
  <c r="K68" i="7"/>
  <c r="P69" i="7" s="1"/>
  <c r="J68" i="7"/>
  <c r="I68" i="7"/>
  <c r="H68" i="7"/>
  <c r="G68" i="7"/>
  <c r="F68" i="7"/>
  <c r="V68" i="7"/>
  <c r="T68" i="7"/>
  <c r="R68" i="7"/>
  <c r="U68" i="7"/>
  <c r="S68" i="7"/>
  <c r="Q68" i="7"/>
  <c r="E68" i="7"/>
  <c r="D68" i="7"/>
  <c r="B68" i="7"/>
  <c r="H65" i="7"/>
  <c r="J65" i="7"/>
  <c r="I63" i="7"/>
  <c r="H63" i="7"/>
  <c r="G63" i="7"/>
  <c r="E63" i="7"/>
  <c r="J62" i="7"/>
  <c r="I62" i="7"/>
  <c r="E62" i="7"/>
  <c r="J61" i="7"/>
  <c r="E61" i="7"/>
  <c r="K60" i="7"/>
  <c r="J60" i="7"/>
  <c r="H60" i="7"/>
  <c r="I60" i="7"/>
  <c r="F60" i="7"/>
  <c r="V60" i="7"/>
  <c r="T60" i="7"/>
  <c r="R60" i="7"/>
  <c r="U60" i="7"/>
  <c r="S60" i="7"/>
  <c r="Q60" i="7"/>
  <c r="I61" i="7" s="1"/>
  <c r="E60" i="7"/>
  <c r="D60" i="7"/>
  <c r="B60" i="7"/>
  <c r="K59" i="7"/>
  <c r="J59" i="7"/>
  <c r="I59" i="7"/>
  <c r="H59" i="7"/>
  <c r="G59" i="7"/>
  <c r="F59" i="7"/>
  <c r="K58" i="7"/>
  <c r="J58" i="7"/>
  <c r="I58" i="7"/>
  <c r="H58" i="7"/>
  <c r="G58" i="7"/>
  <c r="F58" i="7"/>
  <c r="K57" i="7"/>
  <c r="J57" i="7"/>
  <c r="I57" i="7"/>
  <c r="H57" i="7"/>
  <c r="G57" i="7"/>
  <c r="F57" i="7"/>
  <c r="K56" i="7"/>
  <c r="J56" i="7"/>
  <c r="I56" i="7"/>
  <c r="H64" i="7" s="1"/>
  <c r="H56" i="7"/>
  <c r="G56" i="7"/>
  <c r="F56" i="7"/>
  <c r="C55" i="7"/>
  <c r="V54" i="7"/>
  <c r="T54" i="7"/>
  <c r="K62" i="7" s="1"/>
  <c r="R54" i="7"/>
  <c r="K61" i="7" s="1"/>
  <c r="U54" i="7"/>
  <c r="S54" i="7"/>
  <c r="Q54" i="7"/>
  <c r="E54" i="7"/>
  <c r="D54" i="7"/>
  <c r="B54" i="7"/>
  <c r="B53" i="7"/>
  <c r="O50" i="7"/>
  <c r="H50" i="7"/>
  <c r="K49" i="7"/>
  <c r="P50" i="7" s="1"/>
  <c r="J49" i="7"/>
  <c r="I49" i="7"/>
  <c r="H49" i="7"/>
  <c r="G49" i="7"/>
  <c r="F49" i="7"/>
  <c r="V49" i="7"/>
  <c r="T49" i="7"/>
  <c r="R49" i="7"/>
  <c r="U49" i="7"/>
  <c r="S49" i="7"/>
  <c r="Q49" i="7"/>
  <c r="E49" i="7"/>
  <c r="D49" i="7"/>
  <c r="B49" i="7"/>
  <c r="P47" i="7"/>
  <c r="K46" i="7"/>
  <c r="J47" i="7" s="1"/>
  <c r="J46" i="7"/>
  <c r="I46" i="7"/>
  <c r="O47" i="7" s="1"/>
  <c r="H46" i="7"/>
  <c r="G46" i="7"/>
  <c r="F46" i="7"/>
  <c r="V46" i="7"/>
  <c r="T46" i="7"/>
  <c r="R46" i="7"/>
  <c r="U46" i="7"/>
  <c r="S46" i="7"/>
  <c r="Q46" i="7"/>
  <c r="E46" i="7"/>
  <c r="D46" i="7"/>
  <c r="B46" i="7"/>
  <c r="H43" i="7"/>
  <c r="J43" i="7"/>
  <c r="I41" i="7"/>
  <c r="H41" i="7"/>
  <c r="G41" i="7"/>
  <c r="E41" i="7"/>
  <c r="J40" i="7"/>
  <c r="E40" i="7"/>
  <c r="J39" i="7"/>
  <c r="E39" i="7"/>
  <c r="K38" i="7"/>
  <c r="J38" i="7"/>
  <c r="H38" i="7"/>
  <c r="I38" i="7"/>
  <c r="F38" i="7"/>
  <c r="V38" i="7"/>
  <c r="T38" i="7"/>
  <c r="R38" i="7"/>
  <c r="U38" i="7"/>
  <c r="S38" i="7"/>
  <c r="Q38" i="7"/>
  <c r="I39" i="7" s="1"/>
  <c r="H42" i="7" s="1"/>
  <c r="E38" i="7"/>
  <c r="D38" i="7"/>
  <c r="B38" i="7"/>
  <c r="K37" i="7"/>
  <c r="J37" i="7"/>
  <c r="I37" i="7"/>
  <c r="H37" i="7"/>
  <c r="G37" i="7"/>
  <c r="F37" i="7"/>
  <c r="K36" i="7"/>
  <c r="J36" i="7"/>
  <c r="I36" i="7"/>
  <c r="H36" i="7"/>
  <c r="G36" i="7"/>
  <c r="F36" i="7"/>
  <c r="K35" i="7"/>
  <c r="J35" i="7"/>
  <c r="I35" i="7"/>
  <c r="H35" i="7"/>
  <c r="G35" i="7"/>
  <c r="F35" i="7"/>
  <c r="K34" i="7"/>
  <c r="J34" i="7"/>
  <c r="I34" i="7"/>
  <c r="O44" i="7" s="1"/>
  <c r="H34" i="7"/>
  <c r="G34" i="7"/>
  <c r="F34" i="7"/>
  <c r="C33" i="7"/>
  <c r="V32" i="7"/>
  <c r="T32" i="7"/>
  <c r="K40" i="7" s="1"/>
  <c r="R32" i="7"/>
  <c r="K39" i="7" s="1"/>
  <c r="U32" i="7"/>
  <c r="S32" i="7"/>
  <c r="I40" i="7" s="1"/>
  <c r="Q32" i="7"/>
  <c r="E32" i="7"/>
  <c r="D32" i="7"/>
  <c r="B32" i="7"/>
  <c r="B31" i="7"/>
  <c r="A29" i="7"/>
  <c r="A11" i="7"/>
  <c r="A8" i="7"/>
  <c r="A6" i="7"/>
  <c r="A1" i="7"/>
  <c r="H103" i="7" l="1"/>
  <c r="H121" i="7"/>
  <c r="J87" i="7"/>
  <c r="J66" i="7"/>
  <c r="H87" i="7"/>
  <c r="O105" i="7"/>
  <c r="J139" i="7"/>
  <c r="P44" i="7"/>
  <c r="J64" i="7"/>
  <c r="J42" i="7"/>
  <c r="J121" i="7"/>
  <c r="H141" i="7"/>
  <c r="P105" i="7"/>
  <c r="H139" i="7"/>
  <c r="H249" i="7"/>
  <c r="H66" i="7"/>
  <c r="J72" i="7"/>
  <c r="J85" i="7"/>
  <c r="H85" i="7"/>
  <c r="H108" i="7"/>
  <c r="J123" i="7"/>
  <c r="H123" i="7"/>
  <c r="P141" i="7"/>
  <c r="O141" i="7"/>
  <c r="J144" i="7"/>
  <c r="H150" i="7"/>
  <c r="J156" i="7"/>
  <c r="H162" i="7"/>
  <c r="J168" i="7"/>
  <c r="H174" i="7"/>
  <c r="J180" i="7"/>
  <c r="H186" i="7"/>
  <c r="J192" i="7"/>
  <c r="H198" i="7"/>
  <c r="J204" i="7"/>
  <c r="H210" i="7"/>
  <c r="J216" i="7"/>
  <c r="P228" i="7"/>
  <c r="J228" i="7"/>
  <c r="O234" i="7"/>
  <c r="H234" i="7"/>
  <c r="J255" i="7"/>
  <c r="J291" i="7"/>
  <c r="P291" i="7"/>
  <c r="J315" i="7"/>
  <c r="P315" i="7"/>
  <c r="P340" i="7"/>
  <c r="H451" i="7"/>
  <c r="J489" i="7"/>
  <c r="H489" i="7"/>
  <c r="P87" i="7"/>
  <c r="H47" i="7"/>
  <c r="J44" i="7"/>
  <c r="H44" i="7"/>
  <c r="J50" i="7"/>
  <c r="P66" i="7"/>
  <c r="O66" i="7"/>
  <c r="H324" i="7" s="1"/>
  <c r="J69" i="7"/>
  <c r="H90" i="7"/>
  <c r="J105" i="7"/>
  <c r="H105" i="7"/>
  <c r="P123" i="7"/>
  <c r="O123" i="7"/>
  <c r="H147" i="7"/>
  <c r="H159" i="7"/>
  <c r="H171" i="7"/>
  <c r="H183" i="7"/>
  <c r="H195" i="7"/>
  <c r="H207" i="7"/>
  <c r="J213" i="7"/>
  <c r="P240" i="7"/>
  <c r="J240" i="7"/>
  <c r="H285" i="7"/>
  <c r="O285" i="7"/>
  <c r="H309" i="7"/>
  <c r="O309" i="7"/>
  <c r="J340" i="7"/>
  <c r="H363" i="7"/>
  <c r="H396" i="7"/>
  <c r="H398" i="7"/>
  <c r="J396" i="7"/>
  <c r="H413" i="7"/>
  <c r="H570" i="7"/>
  <c r="J231" i="7"/>
  <c r="H237" i="7"/>
  <c r="O246" i="7"/>
  <c r="H246" i="7"/>
  <c r="P252" i="7"/>
  <c r="J252" i="7"/>
  <c r="O258" i="7"/>
  <c r="H258" i="7"/>
  <c r="P264" i="7"/>
  <c r="J264" i="7"/>
  <c r="H273" i="7"/>
  <c r="O273" i="7"/>
  <c r="J279" i="7"/>
  <c r="P279" i="7"/>
  <c r="J303" i="7"/>
  <c r="P303" i="7"/>
  <c r="P398" i="7"/>
  <c r="J453" i="7"/>
  <c r="H453" i="7"/>
  <c r="H487" i="7"/>
  <c r="O222" i="7"/>
  <c r="H222" i="7"/>
  <c r="H261" i="7"/>
  <c r="J267" i="7"/>
  <c r="P267" i="7"/>
  <c r="H297" i="7"/>
  <c r="O297" i="7"/>
  <c r="H321" i="7"/>
  <c r="O321" i="7"/>
  <c r="H338" i="7"/>
  <c r="H340" i="7"/>
  <c r="J365" i="7"/>
  <c r="J363" i="7"/>
  <c r="P365" i="7"/>
  <c r="H365" i="7"/>
  <c r="J415" i="7"/>
  <c r="J413" i="7"/>
  <c r="P415" i="7"/>
  <c r="H415" i="7"/>
  <c r="H270" i="7"/>
  <c r="J276" i="7"/>
  <c r="H282" i="7"/>
  <c r="J288" i="7"/>
  <c r="H294" i="7"/>
  <c r="J300" i="7"/>
  <c r="H306" i="7"/>
  <c r="J312" i="7"/>
  <c r="H318" i="7"/>
  <c r="O365" i="7"/>
  <c r="H460" i="7" s="1"/>
  <c r="O415" i="7"/>
  <c r="P453" i="7"/>
  <c r="O453" i="7"/>
  <c r="P489" i="7"/>
  <c r="O489" i="7"/>
  <c r="J496" i="7"/>
  <c r="P499" i="7"/>
  <c r="H502" i="7"/>
  <c r="O505" i="7"/>
  <c r="J508" i="7"/>
  <c r="P511" i="7"/>
  <c r="H514" i="7"/>
  <c r="O517" i="7"/>
  <c r="J520" i="7"/>
  <c r="P523" i="7"/>
  <c r="H526" i="7"/>
  <c r="O529" i="7"/>
  <c r="J532" i="7"/>
  <c r="H538" i="7"/>
  <c r="J544" i="7"/>
  <c r="H550" i="7"/>
  <c r="J556" i="7"/>
  <c r="O572" i="7"/>
  <c r="J575" i="7"/>
  <c r="H581" i="7"/>
  <c r="J587" i="7"/>
  <c r="H593" i="7"/>
  <c r="J599" i="7"/>
  <c r="H605" i="7"/>
  <c r="P652" i="7"/>
  <c r="J652" i="7"/>
  <c r="J844" i="7"/>
  <c r="J846" i="7"/>
  <c r="J879" i="7"/>
  <c r="H436" i="7"/>
  <c r="J451" i="7"/>
  <c r="H476" i="7"/>
  <c r="J487" i="7"/>
  <c r="H535" i="7"/>
  <c r="J541" i="7"/>
  <c r="H547" i="7"/>
  <c r="J553" i="7"/>
  <c r="H559" i="7"/>
  <c r="H578" i="7"/>
  <c r="J584" i="7"/>
  <c r="H590" i="7"/>
  <c r="J596" i="7"/>
  <c r="H602" i="7"/>
  <c r="J608" i="7"/>
  <c r="H614" i="7"/>
  <c r="J620" i="7"/>
  <c r="H626" i="7"/>
  <c r="O789" i="7"/>
  <c r="H787" i="7"/>
  <c r="H789" i="7"/>
  <c r="O808" i="7"/>
  <c r="J830" i="7"/>
  <c r="H844" i="7"/>
  <c r="H846" i="7"/>
  <c r="P846" i="7"/>
  <c r="P436" i="7"/>
  <c r="O436" i="7"/>
  <c r="P476" i="7"/>
  <c r="J665" i="7" s="1"/>
  <c r="O476" i="7"/>
  <c r="H665" i="7" s="1"/>
  <c r="O642" i="7"/>
  <c r="H642" i="7"/>
  <c r="O681" i="7"/>
  <c r="O712" i="7"/>
  <c r="O731" i="7"/>
  <c r="O750" i="7"/>
  <c r="O769" i="7"/>
  <c r="J787" i="7"/>
  <c r="J789" i="7"/>
  <c r="J806" i="7"/>
  <c r="J808" i="7"/>
  <c r="J866" i="7"/>
  <c r="J769" i="7"/>
  <c r="J767" i="7"/>
  <c r="P789" i="7"/>
  <c r="J852" i="7" s="1"/>
  <c r="H806" i="7"/>
  <c r="H808" i="7"/>
  <c r="P808" i="7"/>
  <c r="O846" i="7"/>
  <c r="H646" i="7"/>
  <c r="H658" i="7"/>
  <c r="H662" i="7"/>
  <c r="J679" i="7"/>
  <c r="H679" i="7"/>
  <c r="H687" i="7"/>
  <c r="J693" i="7"/>
  <c r="H699" i="7"/>
  <c r="J710" i="7"/>
  <c r="H710" i="7"/>
  <c r="H718" i="7"/>
  <c r="J729" i="7"/>
  <c r="H729" i="7"/>
  <c r="H737" i="7"/>
  <c r="J748" i="7"/>
  <c r="H748" i="7"/>
  <c r="P830" i="7"/>
  <c r="O830" i="7"/>
  <c r="O849" i="7"/>
  <c r="H879" i="7"/>
  <c r="H881" i="7"/>
  <c r="J900" i="7"/>
  <c r="O912" i="7"/>
  <c r="J928" i="7"/>
  <c r="P930" i="7"/>
  <c r="J930" i="7"/>
  <c r="H961" i="7"/>
  <c r="H987" i="7"/>
  <c r="H1029" i="7"/>
  <c r="J1043" i="7"/>
  <c r="J1041" i="7"/>
  <c r="H1041" i="7"/>
  <c r="P1043" i="7"/>
  <c r="P1160" i="7"/>
  <c r="O1226" i="7"/>
  <c r="H639" i="7"/>
  <c r="H684" i="7"/>
  <c r="J690" i="7"/>
  <c r="H696" i="7"/>
  <c r="H715" i="7"/>
  <c r="H734" i="7"/>
  <c r="H753" i="7"/>
  <c r="H772" i="7"/>
  <c r="J792" i="7"/>
  <c r="J811" i="7"/>
  <c r="H817" i="7"/>
  <c r="J828" i="7"/>
  <c r="H828" i="7"/>
  <c r="J849" i="7"/>
  <c r="J868" i="7"/>
  <c r="H868" i="7"/>
  <c r="O881" i="7"/>
  <c r="H944" i="7"/>
  <c r="J976" i="7"/>
  <c r="I998" i="7"/>
  <c r="H1002" i="7" s="1"/>
  <c r="H1000" i="7"/>
  <c r="H1014" i="7"/>
  <c r="K1051" i="7"/>
  <c r="J1054" i="7" s="1"/>
  <c r="P1070" i="7"/>
  <c r="K1079" i="7"/>
  <c r="J1081" i="7" s="1"/>
  <c r="O1118" i="7"/>
  <c r="K1169" i="7"/>
  <c r="J1172" i="7" s="1"/>
  <c r="K1183" i="7"/>
  <c r="J1186" i="7" s="1"/>
  <c r="O1270" i="7"/>
  <c r="H1286" i="7" s="1"/>
  <c r="H1270" i="7"/>
  <c r="P1276" i="7"/>
  <c r="J1286" i="7" s="1"/>
  <c r="J1276" i="7"/>
  <c r="O1283" i="7"/>
  <c r="H1283" i="7"/>
  <c r="J681" i="7"/>
  <c r="H681" i="7"/>
  <c r="J712" i="7"/>
  <c r="H712" i="7"/>
  <c r="J731" i="7"/>
  <c r="H731" i="7"/>
  <c r="J750" i="7"/>
  <c r="H750" i="7"/>
  <c r="H769" i="7"/>
  <c r="P868" i="7"/>
  <c r="O868" i="7"/>
  <c r="J881" i="7"/>
  <c r="H900" i="7"/>
  <c r="H898" i="7"/>
  <c r="P912" i="7"/>
  <c r="J912" i="7"/>
  <c r="H928" i="7"/>
  <c r="J961" i="7"/>
  <c r="P963" i="7"/>
  <c r="J963" i="7"/>
  <c r="J987" i="7"/>
  <c r="P989" i="7"/>
  <c r="J989" i="7"/>
  <c r="J1029" i="7"/>
  <c r="J1027" i="7"/>
  <c r="P1029" i="7"/>
  <c r="H1043" i="7"/>
  <c r="O1043" i="7"/>
  <c r="H1081" i="7"/>
  <c r="O1083" i="7"/>
  <c r="H1083" i="7"/>
  <c r="J1083" i="7"/>
  <c r="H1096" i="7"/>
  <c r="H1094" i="7"/>
  <c r="J1094" i="7"/>
  <c r="P1096" i="7"/>
  <c r="O1102" i="7"/>
  <c r="H1102" i="7"/>
  <c r="J1134" i="7"/>
  <c r="P1136" i="7"/>
  <c r="J1136" i="7"/>
  <c r="O1160" i="7"/>
  <c r="H1261" i="7" s="1"/>
  <c r="P1174" i="7"/>
  <c r="P1188" i="7"/>
  <c r="K1221" i="7"/>
  <c r="J1224" i="7" s="1"/>
  <c r="P1226" i="7"/>
  <c r="P1240" i="7"/>
  <c r="J1253" i="7"/>
  <c r="P881" i="7"/>
  <c r="O887" i="7"/>
  <c r="O900" i="7"/>
  <c r="H910" i="7"/>
  <c r="P915" i="7"/>
  <c r="J915" i="7"/>
  <c r="J944" i="7"/>
  <c r="J942" i="7"/>
  <c r="H976" i="7"/>
  <c r="H974" i="7"/>
  <c r="K997" i="7"/>
  <c r="J1002" i="7" s="1"/>
  <c r="J1000" i="7"/>
  <c r="J1014" i="7"/>
  <c r="O1016" i="7"/>
  <c r="O1056" i="7"/>
  <c r="P1118" i="7"/>
  <c r="O1121" i="7"/>
  <c r="H1121" i="7"/>
  <c r="O1191" i="7"/>
  <c r="H1191" i="7"/>
  <c r="P1197" i="7"/>
  <c r="J1197" i="7"/>
  <c r="O1203" i="7"/>
  <c r="H1203" i="7"/>
  <c r="P1209" i="7"/>
  <c r="J1209" i="7"/>
  <c r="P1258" i="7"/>
  <c r="J1258" i="7"/>
  <c r="J898" i="7"/>
  <c r="H930" i="7"/>
  <c r="H942" i="7"/>
  <c r="H963" i="7"/>
  <c r="J974" i="7"/>
  <c r="H989" i="7"/>
  <c r="P1002" i="7"/>
  <c r="O1002" i="7"/>
  <c r="P1016" i="7"/>
  <c r="H1027" i="7"/>
  <c r="O1255" i="7"/>
  <c r="O930" i="7"/>
  <c r="O963" i="7"/>
  <c r="O989" i="7"/>
  <c r="J1056" i="7"/>
  <c r="H1056" i="7"/>
  <c r="J1070" i="7"/>
  <c r="H1070" i="7"/>
  <c r="P1083" i="7"/>
  <c r="H1099" i="7"/>
  <c r="J1105" i="7"/>
  <c r="J1118" i="7"/>
  <c r="H1118" i="7"/>
  <c r="J1124" i="7"/>
  <c r="O1136" i="7"/>
  <c r="J1139" i="7"/>
  <c r="J1160" i="7"/>
  <c r="H1160" i="7"/>
  <c r="J1174" i="7"/>
  <c r="H1174" i="7"/>
  <c r="J1188" i="7"/>
  <c r="H1188" i="7"/>
  <c r="J1194" i="7"/>
  <c r="H1200" i="7"/>
  <c r="J1206" i="7"/>
  <c r="J1226" i="7"/>
  <c r="H1226" i="7"/>
  <c r="J1240" i="7"/>
  <c r="H1240" i="7"/>
  <c r="H1267" i="7"/>
  <c r="J1273" i="7"/>
  <c r="H1279" i="7"/>
  <c r="I301" i="1"/>
  <c r="K301" i="1"/>
  <c r="I300" i="1"/>
  <c r="K300" i="1"/>
  <c r="J947" i="7" l="1"/>
  <c r="J1261" i="7"/>
  <c r="H1290" i="7"/>
  <c r="H1142" i="7"/>
  <c r="P1056" i="7"/>
  <c r="H852" i="7"/>
  <c r="J460" i="7"/>
  <c r="H1294" i="7"/>
  <c r="J1142" i="7"/>
  <c r="H947" i="7"/>
  <c r="J1294" i="7"/>
  <c r="J1290" i="7"/>
  <c r="J324" i="7"/>
  <c r="A1"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1" i="3"/>
  <c r="Y1" i="3"/>
  <c r="CY1" i="3"/>
  <c r="CZ1" i="3"/>
  <c r="DB1" i="3" s="1"/>
  <c r="DA1" i="3"/>
  <c r="DC1" i="3"/>
  <c r="A2" i="3"/>
  <c r="Y2" i="3"/>
  <c r="CY2" i="3"/>
  <c r="CZ2" i="3"/>
  <c r="DB2" i="3" s="1"/>
  <c r="DA2" i="3"/>
  <c r="DC2" i="3"/>
  <c r="A3" i="3"/>
  <c r="Y3" i="3"/>
  <c r="CY3" i="3"/>
  <c r="CZ3" i="3"/>
  <c r="DA3" i="3"/>
  <c r="DB3" i="3"/>
  <c r="DC3" i="3"/>
  <c r="A4" i="3"/>
  <c r="Y4" i="3"/>
  <c r="CY4" i="3"/>
  <c r="CZ4" i="3"/>
  <c r="DA4" i="3"/>
  <c r="DB4" i="3"/>
  <c r="DC4" i="3"/>
  <c r="A5" i="3"/>
  <c r="Y5" i="3"/>
  <c r="CY5" i="3"/>
  <c r="CZ5" i="3"/>
  <c r="DB5" i="3" s="1"/>
  <c r="DA5" i="3"/>
  <c r="DC5" i="3"/>
  <c r="A6" i="3"/>
  <c r="Y6" i="3"/>
  <c r="CY6" i="3"/>
  <c r="CZ6" i="3"/>
  <c r="DB6" i="3" s="1"/>
  <c r="DA6" i="3"/>
  <c r="DC6" i="3"/>
  <c r="A7" i="3"/>
  <c r="Y7" i="3"/>
  <c r="CY7" i="3"/>
  <c r="CZ7" i="3"/>
  <c r="DA7" i="3"/>
  <c r="DB7" i="3"/>
  <c r="DC7" i="3"/>
  <c r="A8" i="3"/>
  <c r="Y8" i="3"/>
  <c r="CY8" i="3"/>
  <c r="CZ8" i="3"/>
  <c r="DA8" i="3"/>
  <c r="DB8" i="3"/>
  <c r="DC8" i="3"/>
  <c r="A9" i="3"/>
  <c r="Y9" i="3"/>
  <c r="CY9" i="3"/>
  <c r="CZ9" i="3"/>
  <c r="DA9" i="3"/>
  <c r="DB9" i="3"/>
  <c r="DC9" i="3"/>
  <c r="A10" i="3"/>
  <c r="Y10" i="3"/>
  <c r="CY10" i="3"/>
  <c r="CZ10" i="3"/>
  <c r="DB10" i="3" s="1"/>
  <c r="DA10" i="3"/>
  <c r="DC10" i="3"/>
  <c r="A11" i="3"/>
  <c r="Y11" i="3"/>
  <c r="CY11" i="3"/>
  <c r="CZ11" i="3"/>
  <c r="DA11" i="3"/>
  <c r="DB11" i="3"/>
  <c r="DC11" i="3"/>
  <c r="A12" i="3"/>
  <c r="Y12" i="3"/>
  <c r="CY12" i="3"/>
  <c r="CZ12" i="3"/>
  <c r="DA12" i="3"/>
  <c r="DB12" i="3"/>
  <c r="DC12" i="3"/>
  <c r="A13" i="3"/>
  <c r="Y13" i="3"/>
  <c r="CY13" i="3"/>
  <c r="CZ13" i="3"/>
  <c r="DB13" i="3" s="1"/>
  <c r="DA13" i="3"/>
  <c r="DC13" i="3"/>
  <c r="A14" i="3"/>
  <c r="Y14" i="3"/>
  <c r="CY14" i="3"/>
  <c r="CZ14" i="3"/>
  <c r="DB14" i="3" s="1"/>
  <c r="DA14" i="3"/>
  <c r="DC14" i="3"/>
  <c r="A15" i="3"/>
  <c r="Y15" i="3"/>
  <c r="CY15" i="3"/>
  <c r="CZ15" i="3"/>
  <c r="DA15" i="3"/>
  <c r="DB15" i="3"/>
  <c r="DC15" i="3"/>
  <c r="A16" i="3"/>
  <c r="Y16" i="3"/>
  <c r="CY16" i="3"/>
  <c r="CZ16" i="3"/>
  <c r="DA16" i="3"/>
  <c r="DB16" i="3"/>
  <c r="DC16" i="3"/>
  <c r="A17" i="3"/>
  <c r="Y17" i="3"/>
  <c r="CY17" i="3"/>
  <c r="CZ17" i="3"/>
  <c r="DA17" i="3"/>
  <c r="DB17" i="3"/>
  <c r="DC17" i="3"/>
  <c r="A18" i="3"/>
  <c r="Y18" i="3"/>
  <c r="CY18" i="3"/>
  <c r="CZ18" i="3"/>
  <c r="DB18" i="3" s="1"/>
  <c r="DA18" i="3"/>
  <c r="DC18" i="3"/>
  <c r="A19" i="3"/>
  <c r="Y19" i="3"/>
  <c r="CY19" i="3"/>
  <c r="CZ19" i="3"/>
  <c r="DA19" i="3"/>
  <c r="DB19" i="3"/>
  <c r="DC19" i="3"/>
  <c r="A20" i="3"/>
  <c r="Y20" i="3"/>
  <c r="CY20" i="3"/>
  <c r="CZ20" i="3"/>
  <c r="DA20" i="3"/>
  <c r="DB20" i="3"/>
  <c r="DC20" i="3"/>
  <c r="A21" i="3"/>
  <c r="Y21" i="3"/>
  <c r="CY21" i="3"/>
  <c r="CZ21" i="3"/>
  <c r="DB21" i="3" s="1"/>
  <c r="DA21" i="3"/>
  <c r="DC21" i="3"/>
  <c r="A22" i="3"/>
  <c r="Y22" i="3"/>
  <c r="CY22" i="3"/>
  <c r="CZ22" i="3"/>
  <c r="DB22" i="3" s="1"/>
  <c r="DA22" i="3"/>
  <c r="DC22" i="3"/>
  <c r="A23" i="3"/>
  <c r="Y23" i="3"/>
  <c r="CY23" i="3"/>
  <c r="CZ23" i="3"/>
  <c r="DA23" i="3"/>
  <c r="DB23" i="3"/>
  <c r="DC23" i="3"/>
  <c r="A24" i="3"/>
  <c r="Y24" i="3"/>
  <c r="CY24" i="3"/>
  <c r="CZ24" i="3"/>
  <c r="DA24" i="3"/>
  <c r="DB24" i="3"/>
  <c r="DC24" i="3"/>
  <c r="A25" i="3"/>
  <c r="Y25" i="3"/>
  <c r="CY25" i="3"/>
  <c r="CZ25" i="3"/>
  <c r="DA25" i="3"/>
  <c r="DB25" i="3"/>
  <c r="DC25" i="3"/>
  <c r="A26" i="3"/>
  <c r="Y26" i="3"/>
  <c r="CY26" i="3"/>
  <c r="CZ26" i="3"/>
  <c r="DB26" i="3" s="1"/>
  <c r="DA26" i="3"/>
  <c r="DC26" i="3"/>
  <c r="A27" i="3"/>
  <c r="Y27" i="3"/>
  <c r="CY27" i="3"/>
  <c r="CZ27" i="3"/>
  <c r="DA27" i="3"/>
  <c r="DB27" i="3"/>
  <c r="DC27" i="3"/>
  <c r="A28" i="3"/>
  <c r="Y28" i="3"/>
  <c r="CY28" i="3"/>
  <c r="CZ28" i="3"/>
  <c r="DA28" i="3"/>
  <c r="DB28" i="3"/>
  <c r="DC28" i="3"/>
  <c r="A29" i="3"/>
  <c r="Y29" i="3"/>
  <c r="CY29" i="3"/>
  <c r="CZ29" i="3"/>
  <c r="DB29" i="3" s="1"/>
  <c r="DA29" i="3"/>
  <c r="DC29" i="3"/>
  <c r="A30" i="3"/>
  <c r="Y30" i="3"/>
  <c r="CY30" i="3"/>
  <c r="CZ30" i="3"/>
  <c r="DB30" i="3" s="1"/>
  <c r="DA30" i="3"/>
  <c r="DC30" i="3"/>
  <c r="A31" i="3"/>
  <c r="Y31" i="3"/>
  <c r="CY31" i="3"/>
  <c r="CZ31" i="3"/>
  <c r="DA31" i="3"/>
  <c r="DB31" i="3"/>
  <c r="DC31" i="3"/>
  <c r="A32" i="3"/>
  <c r="Y32" i="3"/>
  <c r="CY32" i="3"/>
  <c r="CZ32" i="3"/>
  <c r="DA32" i="3"/>
  <c r="DB32" i="3"/>
  <c r="DC32" i="3"/>
  <c r="A33" i="3"/>
  <c r="Y33" i="3"/>
  <c r="CX33" i="3" s="1"/>
  <c r="CU33" i="3"/>
  <c r="CY33" i="3"/>
  <c r="CZ33" i="3"/>
  <c r="DB33" i="3" s="1"/>
  <c r="DA33" i="3"/>
  <c r="DC33" i="3"/>
  <c r="A34" i="3"/>
  <c r="Y34" i="3"/>
  <c r="CX34" i="3" s="1"/>
  <c r="CW34" i="3"/>
  <c r="CY34" i="3"/>
  <c r="CZ34" i="3"/>
  <c r="DA34" i="3"/>
  <c r="DB34" i="3"/>
  <c r="DC34" i="3"/>
  <c r="A35" i="3"/>
  <c r="Y35" i="3"/>
  <c r="CX35" i="3" s="1"/>
  <c r="CY35" i="3"/>
  <c r="CZ35" i="3"/>
  <c r="DB35" i="3" s="1"/>
  <c r="DA35" i="3"/>
  <c r="DC35" i="3"/>
  <c r="A36" i="3"/>
  <c r="Y36" i="3"/>
  <c r="CX36" i="3"/>
  <c r="DG36" i="3" s="1"/>
  <c r="CY36" i="3"/>
  <c r="CZ36" i="3"/>
  <c r="DA36" i="3"/>
  <c r="DB36" i="3"/>
  <c r="DC36" i="3"/>
  <c r="DH36" i="3"/>
  <c r="A37" i="3"/>
  <c r="Y37" i="3"/>
  <c r="CX37" i="3" s="1"/>
  <c r="CY37" i="3"/>
  <c r="CZ37" i="3"/>
  <c r="DA37" i="3"/>
  <c r="DB37" i="3"/>
  <c r="DC37" i="3"/>
  <c r="A38" i="3"/>
  <c r="Y38" i="3"/>
  <c r="CX38" i="3" s="1"/>
  <c r="CY38" i="3"/>
  <c r="CZ38" i="3"/>
  <c r="DB38" i="3" s="1"/>
  <c r="DA38" i="3"/>
  <c r="DC38" i="3"/>
  <c r="A39" i="3"/>
  <c r="Y39" i="3"/>
  <c r="CX39" i="3"/>
  <c r="DG39" i="3" s="1"/>
  <c r="CY39" i="3"/>
  <c r="CZ39" i="3"/>
  <c r="DB39" i="3" s="1"/>
  <c r="DA39" i="3"/>
  <c r="DC39" i="3"/>
  <c r="DF39" i="3"/>
  <c r="DH39" i="3"/>
  <c r="DI39" i="3"/>
  <c r="DJ39" i="3"/>
  <c r="A40" i="3"/>
  <c r="Y40" i="3"/>
  <c r="CX40" i="3"/>
  <c r="DG40" i="3" s="1"/>
  <c r="CY40" i="3"/>
  <c r="CZ40" i="3"/>
  <c r="DA40" i="3"/>
  <c r="DB40" i="3"/>
  <c r="DC40" i="3"/>
  <c r="DH40" i="3"/>
  <c r="A41" i="3"/>
  <c r="Y41" i="3"/>
  <c r="CU41" i="3"/>
  <c r="CY41" i="3"/>
  <c r="CZ41" i="3"/>
  <c r="DB41" i="3" s="1"/>
  <c r="DA41" i="3"/>
  <c r="DC41" i="3"/>
  <c r="A42" i="3"/>
  <c r="Y42" i="3"/>
  <c r="CW42" i="3"/>
  <c r="CX42" i="3"/>
  <c r="DF42" i="3" s="1"/>
  <c r="CY42" i="3"/>
  <c r="CZ42" i="3"/>
  <c r="DA42" i="3"/>
  <c r="DB42" i="3"/>
  <c r="DC42" i="3"/>
  <c r="DG42" i="3"/>
  <c r="DJ42" i="3" s="1"/>
  <c r="DH42" i="3"/>
  <c r="A43" i="3"/>
  <c r="Y43" i="3"/>
  <c r="CX43" i="3" s="1"/>
  <c r="CY43" i="3"/>
  <c r="CZ43" i="3"/>
  <c r="DB43" i="3" s="1"/>
  <c r="DA43" i="3"/>
  <c r="DC43" i="3"/>
  <c r="DI43" i="3"/>
  <c r="A44" i="3"/>
  <c r="Y44" i="3"/>
  <c r="CX44" i="3"/>
  <c r="CY44" i="3"/>
  <c r="CZ44" i="3"/>
  <c r="DA44" i="3"/>
  <c r="DB44" i="3"/>
  <c r="DC44" i="3"/>
  <c r="DH44" i="3"/>
  <c r="A45" i="3"/>
  <c r="Y45" i="3"/>
  <c r="CX45" i="3"/>
  <c r="CY45" i="3"/>
  <c r="CZ45" i="3"/>
  <c r="DA45" i="3"/>
  <c r="DB45" i="3"/>
  <c r="DC45" i="3"/>
  <c r="DG45" i="3"/>
  <c r="A46" i="3"/>
  <c r="Y46" i="3"/>
  <c r="CX46" i="3" s="1"/>
  <c r="DG46" i="3" s="1"/>
  <c r="CY46" i="3"/>
  <c r="CZ46" i="3"/>
  <c r="DB46" i="3" s="1"/>
  <c r="DA46" i="3"/>
  <c r="DC46" i="3"/>
  <c r="DF46" i="3"/>
  <c r="DJ46" i="3" s="1"/>
  <c r="A47" i="3"/>
  <c r="Y47" i="3"/>
  <c r="CX47" i="3"/>
  <c r="DG47" i="3" s="1"/>
  <c r="CY47" i="3"/>
  <c r="CZ47" i="3"/>
  <c r="DB47" i="3" s="1"/>
  <c r="DA47" i="3"/>
  <c r="DC47" i="3"/>
  <c r="DF47" i="3"/>
  <c r="DJ47" i="3" s="1"/>
  <c r="DH47" i="3"/>
  <c r="DI47" i="3"/>
  <c r="A48" i="3"/>
  <c r="Y48" i="3"/>
  <c r="CX48" i="3"/>
  <c r="DF48" i="3" s="1"/>
  <c r="DJ48" i="3" s="1"/>
  <c r="CY48" i="3"/>
  <c r="CZ48" i="3"/>
  <c r="DA48" i="3"/>
  <c r="DB48" i="3"/>
  <c r="DC48" i="3"/>
  <c r="DI48" i="3"/>
  <c r="A49" i="3"/>
  <c r="Y49" i="3"/>
  <c r="CV49" i="3" s="1"/>
  <c r="CU49" i="3"/>
  <c r="CX49" i="3"/>
  <c r="DG49" i="3" s="1"/>
  <c r="CY49" i="3"/>
  <c r="CZ49" i="3"/>
  <c r="DA49" i="3"/>
  <c r="DB49" i="3"/>
  <c r="DC49" i="3"/>
  <c r="DH49" i="3"/>
  <c r="A50" i="3"/>
  <c r="Y50" i="3"/>
  <c r="CW50" i="3" s="1"/>
  <c r="CY50" i="3"/>
  <c r="CZ50" i="3"/>
  <c r="DB50" i="3" s="1"/>
  <c r="DA50" i="3"/>
  <c r="DC50" i="3"/>
  <c r="A51" i="3"/>
  <c r="Y51" i="3"/>
  <c r="CW51" i="3"/>
  <c r="CX51" i="3"/>
  <c r="DG51" i="3" s="1"/>
  <c r="DJ51" i="3" s="1"/>
  <c r="CY51" i="3"/>
  <c r="CZ51" i="3"/>
  <c r="DA51" i="3"/>
  <c r="DB51" i="3"/>
  <c r="DC51" i="3"/>
  <c r="DH51" i="3"/>
  <c r="A52" i="3"/>
  <c r="Y52" i="3"/>
  <c r="CX52" i="3" s="1"/>
  <c r="CY52" i="3"/>
  <c r="CZ52" i="3"/>
  <c r="DB52" i="3" s="1"/>
  <c r="DA52" i="3"/>
  <c r="DC52" i="3"/>
  <c r="A53" i="3"/>
  <c r="Y53" i="3"/>
  <c r="CX53" i="3"/>
  <c r="DG53" i="3" s="1"/>
  <c r="CY53" i="3"/>
  <c r="CZ53" i="3"/>
  <c r="DB53" i="3" s="1"/>
  <c r="DA53" i="3"/>
  <c r="DC53" i="3"/>
  <c r="DF53" i="3"/>
  <c r="DH53" i="3"/>
  <c r="DI53" i="3"/>
  <c r="DJ53" i="3"/>
  <c r="A54" i="3"/>
  <c r="Y54" i="3"/>
  <c r="CX54" i="3"/>
  <c r="DF54" i="3" s="1"/>
  <c r="DJ54" i="3" s="1"/>
  <c r="CY54" i="3"/>
  <c r="CZ54" i="3"/>
  <c r="DA54" i="3"/>
  <c r="DB54" i="3"/>
  <c r="DC54" i="3"/>
  <c r="DH54" i="3"/>
  <c r="DI54" i="3"/>
  <c r="A55" i="3"/>
  <c r="Y55" i="3"/>
  <c r="CX55" i="3"/>
  <c r="DG55" i="3" s="1"/>
  <c r="CY55" i="3"/>
  <c r="CZ55" i="3"/>
  <c r="DA55" i="3"/>
  <c r="DB55" i="3"/>
  <c r="DC55" i="3"/>
  <c r="DH55" i="3"/>
  <c r="A56" i="3"/>
  <c r="Y56" i="3"/>
  <c r="CX56" i="3" s="1"/>
  <c r="DG56" i="3" s="1"/>
  <c r="CY56" i="3"/>
  <c r="CZ56" i="3"/>
  <c r="DB56" i="3" s="1"/>
  <c r="DA56" i="3"/>
  <c r="DC56" i="3"/>
  <c r="A57" i="3"/>
  <c r="Y57" i="3"/>
  <c r="CU57" i="3"/>
  <c r="CV57" i="3"/>
  <c r="CX57" i="3"/>
  <c r="DH57" i="3" s="1"/>
  <c r="CY57" i="3"/>
  <c r="CZ57" i="3"/>
  <c r="DA57" i="3"/>
  <c r="DB57" i="3"/>
  <c r="DC57" i="3"/>
  <c r="A58" i="3"/>
  <c r="Y58" i="3"/>
  <c r="CY58" i="3"/>
  <c r="CZ58" i="3"/>
  <c r="DB58" i="3" s="1"/>
  <c r="DA58" i="3"/>
  <c r="DC58" i="3"/>
  <c r="A59" i="3"/>
  <c r="Y59" i="3"/>
  <c r="CW59" i="3"/>
  <c r="CX59" i="3"/>
  <c r="CY59" i="3"/>
  <c r="CZ59" i="3"/>
  <c r="DA59" i="3"/>
  <c r="DB59" i="3"/>
  <c r="DC59" i="3"/>
  <c r="DH59" i="3"/>
  <c r="A60" i="3"/>
  <c r="Y60" i="3"/>
  <c r="CX60" i="3" s="1"/>
  <c r="DG60" i="3" s="1"/>
  <c r="CY60" i="3"/>
  <c r="CZ60" i="3"/>
  <c r="DB60" i="3" s="1"/>
  <c r="DA60" i="3"/>
  <c r="DC60" i="3"/>
  <c r="A61" i="3"/>
  <c r="Y61" i="3"/>
  <c r="CX61" i="3"/>
  <c r="DG61" i="3" s="1"/>
  <c r="CY61" i="3"/>
  <c r="CZ61" i="3"/>
  <c r="DB61" i="3" s="1"/>
  <c r="DA61" i="3"/>
  <c r="DC61" i="3"/>
  <c r="DF61" i="3"/>
  <c r="DH61" i="3"/>
  <c r="DI61" i="3"/>
  <c r="DJ61" i="3"/>
  <c r="A62" i="3"/>
  <c r="Y62" i="3"/>
  <c r="CX62" i="3"/>
  <c r="DF62" i="3" s="1"/>
  <c r="DJ62" i="3" s="1"/>
  <c r="CY62" i="3"/>
  <c r="CZ62" i="3"/>
  <c r="DA62" i="3"/>
  <c r="DB62" i="3"/>
  <c r="DC62" i="3"/>
  <c r="DH62" i="3"/>
  <c r="DI62" i="3"/>
  <c r="A63" i="3"/>
  <c r="Y63" i="3"/>
  <c r="CX63" i="3"/>
  <c r="CY63" i="3"/>
  <c r="CZ63" i="3"/>
  <c r="DA63" i="3"/>
  <c r="DB63" i="3"/>
  <c r="DC63" i="3"/>
  <c r="DH63" i="3"/>
  <c r="A64" i="3"/>
  <c r="Y64" i="3"/>
  <c r="CX64" i="3" s="1"/>
  <c r="CY64" i="3"/>
  <c r="CZ64" i="3"/>
  <c r="DB64" i="3" s="1"/>
  <c r="DA64" i="3"/>
  <c r="DC64" i="3"/>
  <c r="DG64" i="3"/>
  <c r="A65" i="3"/>
  <c r="Y65" i="3"/>
  <c r="CU65" i="3"/>
  <c r="CV65" i="3"/>
  <c r="CX65" i="3"/>
  <c r="DH65" i="3" s="1"/>
  <c r="CY65" i="3"/>
  <c r="CZ65" i="3"/>
  <c r="DA65" i="3"/>
  <c r="DB65" i="3"/>
  <c r="DC65" i="3"/>
  <c r="A66" i="3"/>
  <c r="Y66" i="3"/>
  <c r="CY66" i="3"/>
  <c r="CZ66" i="3"/>
  <c r="DB66" i="3" s="1"/>
  <c r="DA66" i="3"/>
  <c r="DC66" i="3"/>
  <c r="A67" i="3"/>
  <c r="Y67" i="3"/>
  <c r="CW67" i="3"/>
  <c r="CX67" i="3"/>
  <c r="CY67" i="3"/>
  <c r="CZ67" i="3"/>
  <c r="DA67" i="3"/>
  <c r="DB67" i="3"/>
  <c r="DC67" i="3"/>
  <c r="DH67" i="3"/>
  <c r="A68" i="3"/>
  <c r="Y68" i="3"/>
  <c r="CY68" i="3"/>
  <c r="CZ68" i="3"/>
  <c r="DB68" i="3" s="1"/>
  <c r="DA68" i="3"/>
  <c r="DC68" i="3"/>
  <c r="A69" i="3"/>
  <c r="Y69" i="3"/>
  <c r="CW69" i="3"/>
  <c r="CX69" i="3"/>
  <c r="DH69" i="3" s="1"/>
  <c r="CY69" i="3"/>
  <c r="CZ69" i="3"/>
  <c r="DA69" i="3"/>
  <c r="DB69" i="3"/>
  <c r="DC69" i="3"/>
  <c r="A70" i="3"/>
  <c r="Y70" i="3"/>
  <c r="CX70" i="3" s="1"/>
  <c r="CY70" i="3"/>
  <c r="CZ70" i="3"/>
  <c r="DB70" i="3" s="1"/>
  <c r="DA70" i="3"/>
  <c r="DC70" i="3"/>
  <c r="DG70" i="3"/>
  <c r="A71" i="3"/>
  <c r="Y71" i="3"/>
  <c r="CX71" i="3"/>
  <c r="DG71" i="3" s="1"/>
  <c r="CY71" i="3"/>
  <c r="CZ71" i="3"/>
  <c r="DB71" i="3" s="1"/>
  <c r="DA71" i="3"/>
  <c r="DC71" i="3"/>
  <c r="DF71" i="3"/>
  <c r="DJ71" i="3" s="1"/>
  <c r="DH71" i="3"/>
  <c r="DI71" i="3"/>
  <c r="A72" i="3"/>
  <c r="Y72" i="3"/>
  <c r="CX72" i="3"/>
  <c r="DF72" i="3" s="1"/>
  <c r="DJ72" i="3" s="1"/>
  <c r="CY72" i="3"/>
  <c r="CZ72" i="3"/>
  <c r="DA72" i="3"/>
  <c r="DB72" i="3"/>
  <c r="DC72" i="3"/>
  <c r="DH72" i="3"/>
  <c r="DI72" i="3"/>
  <c r="A73" i="3"/>
  <c r="Y73" i="3"/>
  <c r="CX73" i="3"/>
  <c r="CY73" i="3"/>
  <c r="CZ73" i="3"/>
  <c r="DA73" i="3"/>
  <c r="DB73" i="3"/>
  <c r="DC73" i="3"/>
  <c r="DG73" i="3"/>
  <c r="A74" i="3"/>
  <c r="Y74" i="3"/>
  <c r="CV74" i="3" s="1"/>
  <c r="CU74" i="3"/>
  <c r="CX74" i="3"/>
  <c r="DH74" i="3" s="1"/>
  <c r="CY74" i="3"/>
  <c r="CZ74" i="3"/>
  <c r="DA74" i="3"/>
  <c r="DB74" i="3"/>
  <c r="DC74" i="3"/>
  <c r="DI74" i="3"/>
  <c r="DJ74" i="3" s="1"/>
  <c r="A75" i="3"/>
  <c r="Y75" i="3"/>
  <c r="CX75" i="3" s="1"/>
  <c r="CY75" i="3"/>
  <c r="CZ75" i="3"/>
  <c r="DB75" i="3" s="1"/>
  <c r="DA75" i="3"/>
  <c r="DC75" i="3"/>
  <c r="DF75" i="3"/>
  <c r="A76" i="3"/>
  <c r="Y76" i="3"/>
  <c r="CW76" i="3"/>
  <c r="CX76" i="3"/>
  <c r="CY76" i="3"/>
  <c r="CZ76" i="3"/>
  <c r="DA76" i="3"/>
  <c r="DB76" i="3"/>
  <c r="DC76" i="3"/>
  <c r="DH76" i="3"/>
  <c r="A77" i="3"/>
  <c r="Y77" i="3"/>
  <c r="CX77" i="3" s="1"/>
  <c r="CW77" i="3"/>
  <c r="CY77" i="3"/>
  <c r="CZ77" i="3"/>
  <c r="DB77" i="3" s="1"/>
  <c r="DA77" i="3"/>
  <c r="DC77" i="3"/>
  <c r="DF77" i="3"/>
  <c r="DG77" i="3"/>
  <c r="DJ77" i="3" s="1"/>
  <c r="A78" i="3"/>
  <c r="Y78" i="3"/>
  <c r="CW78" i="3"/>
  <c r="CX78" i="3"/>
  <c r="CY78" i="3"/>
  <c r="CZ78" i="3"/>
  <c r="DA78" i="3"/>
  <c r="DB78" i="3"/>
  <c r="DC78" i="3"/>
  <c r="DH78" i="3"/>
  <c r="DI78" i="3"/>
  <c r="A79" i="3"/>
  <c r="Y79" i="3"/>
  <c r="CX79" i="3" s="1"/>
  <c r="CY79" i="3"/>
  <c r="CZ79" i="3"/>
  <c r="DA79" i="3"/>
  <c r="DB79" i="3"/>
  <c r="DC79" i="3"/>
  <c r="A80" i="3"/>
  <c r="Y80" i="3"/>
  <c r="CX80" i="3" s="1"/>
  <c r="DF80" i="3" s="1"/>
  <c r="DJ80" i="3" s="1"/>
  <c r="CY80" i="3"/>
  <c r="CZ80" i="3"/>
  <c r="DB80" i="3" s="1"/>
  <c r="DA80" i="3"/>
  <c r="DC80" i="3"/>
  <c r="A81" i="3"/>
  <c r="Y81" i="3"/>
  <c r="CX81" i="3"/>
  <c r="DG81" i="3" s="1"/>
  <c r="CY81" i="3"/>
  <c r="CZ81" i="3"/>
  <c r="DB81" i="3" s="1"/>
  <c r="DA81" i="3"/>
  <c r="DC81" i="3"/>
  <c r="DF81" i="3"/>
  <c r="DH81" i="3"/>
  <c r="DI81" i="3"/>
  <c r="DJ81" i="3"/>
  <c r="A82" i="3"/>
  <c r="Y82" i="3"/>
  <c r="CX82" i="3" s="1"/>
  <c r="CY82" i="3"/>
  <c r="CZ82" i="3"/>
  <c r="DA82" i="3"/>
  <c r="DB82" i="3"/>
  <c r="DC82" i="3"/>
  <c r="A83" i="3"/>
  <c r="Y83" i="3"/>
  <c r="CV83" i="3" s="1"/>
  <c r="CU83" i="3"/>
  <c r="CY83" i="3"/>
  <c r="CZ83" i="3"/>
  <c r="DB83" i="3" s="1"/>
  <c r="DA83" i="3"/>
  <c r="DC83" i="3"/>
  <c r="A84" i="3"/>
  <c r="Y84" i="3"/>
  <c r="CX84" i="3" s="1"/>
  <c r="CY84" i="3"/>
  <c r="CZ84" i="3"/>
  <c r="DB84" i="3" s="1"/>
  <c r="DA84" i="3"/>
  <c r="DC84" i="3"/>
  <c r="A85" i="3"/>
  <c r="Y85" i="3"/>
  <c r="CW85" i="3" s="1"/>
  <c r="CX85" i="3"/>
  <c r="DG85" i="3" s="1"/>
  <c r="DJ85" i="3" s="1"/>
  <c r="CY85" i="3"/>
  <c r="CZ85" i="3"/>
  <c r="DA85" i="3"/>
  <c r="DB85" i="3"/>
  <c r="DC85" i="3"/>
  <c r="DI85" i="3"/>
  <c r="A86" i="3"/>
  <c r="Y86" i="3"/>
  <c r="CW86" i="3"/>
  <c r="CX86" i="3"/>
  <c r="DI86" i="3" s="1"/>
  <c r="CY86" i="3"/>
  <c r="CZ86" i="3"/>
  <c r="DA86" i="3"/>
  <c r="DB86" i="3"/>
  <c r="DC86" i="3"/>
  <c r="DG86" i="3"/>
  <c r="DJ86" i="3" s="1"/>
  <c r="DH86" i="3"/>
  <c r="A87" i="3"/>
  <c r="Y87" i="3"/>
  <c r="CW87" i="3" s="1"/>
  <c r="CY87" i="3"/>
  <c r="CZ87" i="3"/>
  <c r="DA87" i="3"/>
  <c r="DB87" i="3"/>
  <c r="DC87" i="3"/>
  <c r="A88" i="3"/>
  <c r="Y88" i="3"/>
  <c r="CX88" i="3" s="1"/>
  <c r="CY88" i="3"/>
  <c r="CZ88" i="3"/>
  <c r="DA88" i="3"/>
  <c r="DB88" i="3"/>
  <c r="DC88" i="3"/>
  <c r="A89" i="3"/>
  <c r="Y89" i="3"/>
  <c r="CX89" i="3"/>
  <c r="DI89" i="3" s="1"/>
  <c r="CY89" i="3"/>
  <c r="CZ89" i="3"/>
  <c r="DA89" i="3"/>
  <c r="DB89" i="3"/>
  <c r="DC89" i="3"/>
  <c r="DH89" i="3"/>
  <c r="A90" i="3"/>
  <c r="Y90" i="3"/>
  <c r="CX90" i="3" s="1"/>
  <c r="DH90" i="3" s="1"/>
  <c r="CY90" i="3"/>
  <c r="CZ90" i="3"/>
  <c r="DB90" i="3" s="1"/>
  <c r="DA90" i="3"/>
  <c r="DC90" i="3"/>
  <c r="DF90" i="3"/>
  <c r="DJ90" i="3" s="1"/>
  <c r="DG90" i="3"/>
  <c r="DI90" i="3"/>
  <c r="A91" i="3"/>
  <c r="Y91" i="3"/>
  <c r="CU91" i="3"/>
  <c r="CV91" i="3"/>
  <c r="CX91" i="3"/>
  <c r="DI91" i="3" s="1"/>
  <c r="DJ91" i="3" s="1"/>
  <c r="CY91" i="3"/>
  <c r="CZ91" i="3"/>
  <c r="DA91" i="3"/>
  <c r="DB91" i="3"/>
  <c r="DC91" i="3"/>
  <c r="DH91" i="3"/>
  <c r="A92" i="3"/>
  <c r="Y92" i="3"/>
  <c r="CW92" i="3" s="1"/>
  <c r="CX92" i="3"/>
  <c r="DI92" i="3" s="1"/>
  <c r="CY92" i="3"/>
  <c r="CZ92" i="3"/>
  <c r="DA92" i="3"/>
  <c r="DB92" i="3"/>
  <c r="DC92" i="3"/>
  <c r="DH92" i="3"/>
  <c r="A93" i="3"/>
  <c r="Y93" i="3"/>
  <c r="CW93" i="3" s="1"/>
  <c r="CY93" i="3"/>
  <c r="CZ93" i="3"/>
  <c r="DB93" i="3" s="1"/>
  <c r="DA93" i="3"/>
  <c r="DC93" i="3"/>
  <c r="A94" i="3"/>
  <c r="Y94" i="3"/>
  <c r="CW94" i="3" s="1"/>
  <c r="CX94" i="3"/>
  <c r="DI94" i="3" s="1"/>
  <c r="CY94" i="3"/>
  <c r="CZ94" i="3"/>
  <c r="DA94" i="3"/>
  <c r="DB94" i="3"/>
  <c r="DC94" i="3"/>
  <c r="DH94" i="3"/>
  <c r="A95" i="3"/>
  <c r="Y95" i="3"/>
  <c r="CW95" i="3" s="1"/>
  <c r="CY95" i="3"/>
  <c r="CZ95" i="3"/>
  <c r="DB95" i="3" s="1"/>
  <c r="DA95" i="3"/>
  <c r="DC95" i="3"/>
  <c r="A96" i="3"/>
  <c r="Y96" i="3"/>
  <c r="CX96" i="3" s="1"/>
  <c r="CY96" i="3"/>
  <c r="CZ96" i="3"/>
  <c r="DB96" i="3" s="1"/>
  <c r="DA96" i="3"/>
  <c r="DC96" i="3"/>
  <c r="A97" i="3"/>
  <c r="Y97" i="3"/>
  <c r="CX97" i="3"/>
  <c r="DI97" i="3" s="1"/>
  <c r="CY97" i="3"/>
  <c r="CZ97" i="3"/>
  <c r="DA97" i="3"/>
  <c r="DB97" i="3"/>
  <c r="DC97" i="3"/>
  <c r="DH97" i="3"/>
  <c r="A98" i="3"/>
  <c r="Y98" i="3"/>
  <c r="CX98" i="3" s="1"/>
  <c r="CY98" i="3"/>
  <c r="CZ98" i="3"/>
  <c r="DA98" i="3"/>
  <c r="DB98" i="3"/>
  <c r="DC98" i="3"/>
  <c r="A99" i="3"/>
  <c r="Y99" i="3"/>
  <c r="CY99" i="3"/>
  <c r="CZ99" i="3"/>
  <c r="DA99" i="3"/>
  <c r="DB99" i="3"/>
  <c r="DC99" i="3"/>
  <c r="A100" i="3"/>
  <c r="Y100" i="3"/>
  <c r="CY100" i="3"/>
  <c r="CZ100" i="3"/>
  <c r="DB100" i="3" s="1"/>
  <c r="DA100" i="3"/>
  <c r="DC100" i="3"/>
  <c r="A101" i="3"/>
  <c r="Y101" i="3"/>
  <c r="CY101" i="3"/>
  <c r="CZ101" i="3"/>
  <c r="DB101" i="3" s="1"/>
  <c r="DA101" i="3"/>
  <c r="DC101" i="3"/>
  <c r="A102" i="3"/>
  <c r="Y102" i="3"/>
  <c r="CY102" i="3"/>
  <c r="CZ102" i="3"/>
  <c r="DA102" i="3"/>
  <c r="DB102" i="3"/>
  <c r="DC102" i="3"/>
  <c r="A103" i="3"/>
  <c r="Y103" i="3"/>
  <c r="CY103" i="3"/>
  <c r="CZ103" i="3"/>
  <c r="DA103" i="3"/>
  <c r="DB103" i="3"/>
  <c r="DC103" i="3"/>
  <c r="A104" i="3"/>
  <c r="Y104" i="3"/>
  <c r="CY104" i="3"/>
  <c r="CZ104" i="3"/>
  <c r="DB104" i="3" s="1"/>
  <c r="DA104" i="3"/>
  <c r="DC104" i="3"/>
  <c r="A105" i="3"/>
  <c r="Y105" i="3"/>
  <c r="CY105" i="3"/>
  <c r="CZ105" i="3"/>
  <c r="DA105" i="3"/>
  <c r="DB105" i="3"/>
  <c r="DC105" i="3"/>
  <c r="A106" i="3"/>
  <c r="Y106" i="3"/>
  <c r="CY106" i="3"/>
  <c r="CZ106" i="3"/>
  <c r="DB106" i="3" s="1"/>
  <c r="DA106" i="3"/>
  <c r="DC106" i="3"/>
  <c r="A107" i="3"/>
  <c r="Y107" i="3"/>
  <c r="CY107" i="3"/>
  <c r="CZ107" i="3"/>
  <c r="DA107" i="3"/>
  <c r="DB107" i="3"/>
  <c r="DC107" i="3"/>
  <c r="A108" i="3"/>
  <c r="Y108" i="3"/>
  <c r="CY108" i="3"/>
  <c r="CZ108" i="3"/>
  <c r="DA108" i="3"/>
  <c r="DB108" i="3"/>
  <c r="DC108" i="3"/>
  <c r="A109" i="3"/>
  <c r="Y109" i="3"/>
  <c r="CY109" i="3"/>
  <c r="CZ109" i="3"/>
  <c r="DB109" i="3" s="1"/>
  <c r="DA109" i="3"/>
  <c r="DC109" i="3"/>
  <c r="A110" i="3"/>
  <c r="Y110" i="3"/>
  <c r="CY110" i="3"/>
  <c r="CZ110" i="3"/>
  <c r="DB110" i="3" s="1"/>
  <c r="DA110" i="3"/>
  <c r="DC110" i="3"/>
  <c r="A111" i="3"/>
  <c r="Y111" i="3"/>
  <c r="CY111" i="3"/>
  <c r="CZ111" i="3"/>
  <c r="DB111" i="3" s="1"/>
  <c r="DA111" i="3"/>
  <c r="DC111" i="3"/>
  <c r="A112" i="3"/>
  <c r="Y112" i="3"/>
  <c r="CY112" i="3"/>
  <c r="CZ112" i="3"/>
  <c r="DA112" i="3"/>
  <c r="DB112" i="3"/>
  <c r="DC112" i="3"/>
  <c r="A113" i="3"/>
  <c r="Y113" i="3"/>
  <c r="CY113" i="3"/>
  <c r="CZ113" i="3"/>
  <c r="DA113" i="3"/>
  <c r="DB113" i="3"/>
  <c r="DC113" i="3"/>
  <c r="A114" i="3"/>
  <c r="Y114" i="3"/>
  <c r="CY114" i="3"/>
  <c r="CZ114" i="3"/>
  <c r="DB114" i="3" s="1"/>
  <c r="DA114" i="3"/>
  <c r="DC114" i="3"/>
  <c r="A115" i="3"/>
  <c r="Y115" i="3"/>
  <c r="CY115" i="3"/>
  <c r="CZ115" i="3"/>
  <c r="DB115" i="3" s="1"/>
  <c r="DA115" i="3"/>
  <c r="DC115" i="3"/>
  <c r="A116" i="3"/>
  <c r="Y116" i="3"/>
  <c r="CY116" i="3"/>
  <c r="CZ116" i="3"/>
  <c r="DA116" i="3"/>
  <c r="DB116" i="3"/>
  <c r="DC116" i="3"/>
  <c r="A117" i="3"/>
  <c r="Y117" i="3"/>
  <c r="CY117" i="3"/>
  <c r="CZ117" i="3"/>
  <c r="DB117" i="3" s="1"/>
  <c r="DA117" i="3"/>
  <c r="DC117" i="3"/>
  <c r="A118" i="3"/>
  <c r="Y118" i="3"/>
  <c r="CY118" i="3"/>
  <c r="CZ118" i="3"/>
  <c r="DA118" i="3"/>
  <c r="DB118" i="3"/>
  <c r="DC118" i="3"/>
  <c r="A119" i="3"/>
  <c r="Y119" i="3"/>
  <c r="CY119" i="3"/>
  <c r="CZ119" i="3"/>
  <c r="DB119" i="3" s="1"/>
  <c r="DA119" i="3"/>
  <c r="DC119" i="3"/>
  <c r="A120" i="3"/>
  <c r="Y120" i="3"/>
  <c r="CY120" i="3"/>
  <c r="CZ120" i="3"/>
  <c r="DB120" i="3" s="1"/>
  <c r="DA120" i="3"/>
  <c r="DC120" i="3"/>
  <c r="A121" i="3"/>
  <c r="Y121" i="3"/>
  <c r="CY121" i="3"/>
  <c r="CZ121" i="3"/>
  <c r="DA121" i="3"/>
  <c r="DB121" i="3"/>
  <c r="DC121" i="3"/>
  <c r="A122" i="3"/>
  <c r="Y122" i="3"/>
  <c r="CY122" i="3"/>
  <c r="CZ122" i="3"/>
  <c r="DA122" i="3"/>
  <c r="DB122" i="3"/>
  <c r="DC122" i="3"/>
  <c r="A123" i="3"/>
  <c r="Y123" i="3"/>
  <c r="CY123" i="3"/>
  <c r="CZ123" i="3"/>
  <c r="DA123" i="3"/>
  <c r="DB123" i="3"/>
  <c r="DC123" i="3"/>
  <c r="A124" i="3"/>
  <c r="Y124" i="3"/>
  <c r="CY124" i="3"/>
  <c r="CZ124" i="3"/>
  <c r="DB124" i="3" s="1"/>
  <c r="DA124" i="3"/>
  <c r="DC124" i="3"/>
  <c r="A125" i="3"/>
  <c r="Y125" i="3"/>
  <c r="CY125" i="3"/>
  <c r="CZ125" i="3"/>
  <c r="DB125" i="3" s="1"/>
  <c r="DA125" i="3"/>
  <c r="DC125" i="3"/>
  <c r="A126" i="3"/>
  <c r="Y126" i="3"/>
  <c r="CY126" i="3"/>
  <c r="CZ126" i="3"/>
  <c r="DA126" i="3"/>
  <c r="DB126" i="3"/>
  <c r="DC126" i="3"/>
  <c r="A127" i="3"/>
  <c r="Y127" i="3"/>
  <c r="CY127" i="3"/>
  <c r="CZ127" i="3"/>
  <c r="DA127" i="3"/>
  <c r="DB127" i="3"/>
  <c r="DC127" i="3"/>
  <c r="A128" i="3"/>
  <c r="Y128" i="3"/>
  <c r="CY128" i="3"/>
  <c r="CZ128" i="3"/>
  <c r="DB128" i="3" s="1"/>
  <c r="DA128" i="3"/>
  <c r="DC128" i="3"/>
  <c r="A129" i="3"/>
  <c r="Y129" i="3"/>
  <c r="CY129" i="3"/>
  <c r="CZ129" i="3"/>
  <c r="DA129" i="3"/>
  <c r="DB129" i="3"/>
  <c r="DC129" i="3"/>
  <c r="A130" i="3"/>
  <c r="Y130" i="3"/>
  <c r="CY130" i="3"/>
  <c r="CZ130" i="3"/>
  <c r="DB130" i="3" s="1"/>
  <c r="DA130" i="3"/>
  <c r="DC130" i="3"/>
  <c r="A131" i="3"/>
  <c r="Y131" i="3"/>
  <c r="CY131" i="3"/>
  <c r="CZ131" i="3"/>
  <c r="DA131" i="3"/>
  <c r="DB131" i="3"/>
  <c r="DC131" i="3"/>
  <c r="A132" i="3"/>
  <c r="Y132" i="3"/>
  <c r="CY132" i="3"/>
  <c r="CZ132" i="3"/>
  <c r="DA132" i="3"/>
  <c r="DB132" i="3"/>
  <c r="DC132" i="3"/>
  <c r="A133" i="3"/>
  <c r="Y133" i="3"/>
  <c r="CY133" i="3"/>
  <c r="CZ133" i="3"/>
  <c r="DA133" i="3"/>
  <c r="DB133" i="3"/>
  <c r="DC133" i="3"/>
  <c r="A134" i="3"/>
  <c r="Y134" i="3"/>
  <c r="CY134" i="3"/>
  <c r="CZ134" i="3"/>
  <c r="DB134" i="3" s="1"/>
  <c r="DA134" i="3"/>
  <c r="DC134" i="3"/>
  <c r="A135" i="3"/>
  <c r="Y135" i="3"/>
  <c r="CY135" i="3"/>
  <c r="CZ135" i="3"/>
  <c r="DA135" i="3"/>
  <c r="DB135" i="3"/>
  <c r="DC135" i="3"/>
  <c r="A136" i="3"/>
  <c r="Y136" i="3"/>
  <c r="CY136" i="3"/>
  <c r="CZ136" i="3"/>
  <c r="DA136" i="3"/>
  <c r="DB136" i="3"/>
  <c r="DC136" i="3"/>
  <c r="A137" i="3"/>
  <c r="Y137" i="3"/>
  <c r="CY137" i="3"/>
  <c r="CZ137" i="3"/>
  <c r="DA137" i="3"/>
  <c r="DB137" i="3"/>
  <c r="DC137" i="3"/>
  <c r="A138" i="3"/>
  <c r="Y138" i="3"/>
  <c r="CY138" i="3"/>
  <c r="CZ138" i="3"/>
  <c r="DA138" i="3"/>
  <c r="DB138" i="3"/>
  <c r="DC138" i="3"/>
  <c r="A139" i="3"/>
  <c r="Y139" i="3"/>
  <c r="CY139" i="3"/>
  <c r="CZ139" i="3"/>
  <c r="DB139" i="3" s="1"/>
  <c r="DA139" i="3"/>
  <c r="DC139" i="3"/>
  <c r="A140" i="3"/>
  <c r="Y140" i="3"/>
  <c r="CY140" i="3"/>
  <c r="CZ140" i="3"/>
  <c r="DB140" i="3" s="1"/>
  <c r="DA140" i="3"/>
  <c r="DC140" i="3"/>
  <c r="A141" i="3"/>
  <c r="Y141" i="3"/>
  <c r="CY141" i="3"/>
  <c r="CZ141" i="3"/>
  <c r="DB141" i="3" s="1"/>
  <c r="DA141" i="3"/>
  <c r="DC141" i="3"/>
  <c r="A142" i="3"/>
  <c r="Y142" i="3"/>
  <c r="CY142" i="3"/>
  <c r="CZ142" i="3"/>
  <c r="DA142" i="3"/>
  <c r="DB142" i="3"/>
  <c r="DC142" i="3"/>
  <c r="A143" i="3"/>
  <c r="Y143" i="3"/>
  <c r="CY143" i="3"/>
  <c r="CZ143" i="3"/>
  <c r="DB143" i="3" s="1"/>
  <c r="DA143" i="3"/>
  <c r="DC143" i="3"/>
  <c r="A144" i="3"/>
  <c r="Y144" i="3"/>
  <c r="CY144" i="3"/>
  <c r="CZ144" i="3"/>
  <c r="DB144" i="3" s="1"/>
  <c r="DA144" i="3"/>
  <c r="DC144" i="3"/>
  <c r="A145" i="3"/>
  <c r="Y145" i="3"/>
  <c r="CY145" i="3"/>
  <c r="CZ145" i="3"/>
  <c r="DA145" i="3"/>
  <c r="DB145" i="3"/>
  <c r="DC145" i="3"/>
  <c r="A146" i="3"/>
  <c r="Y146" i="3"/>
  <c r="CY146" i="3"/>
  <c r="CZ146" i="3"/>
  <c r="DA146" i="3"/>
  <c r="DB146" i="3"/>
  <c r="DC146" i="3"/>
  <c r="A147" i="3"/>
  <c r="Y147" i="3"/>
  <c r="CY147" i="3"/>
  <c r="CZ147" i="3"/>
  <c r="DA147" i="3"/>
  <c r="DB147" i="3"/>
  <c r="DC147" i="3"/>
  <c r="A148" i="3"/>
  <c r="Y148" i="3"/>
  <c r="CY148" i="3"/>
  <c r="CZ148" i="3"/>
  <c r="DA148" i="3"/>
  <c r="DB148" i="3"/>
  <c r="DC148" i="3"/>
  <c r="A149" i="3"/>
  <c r="Y149" i="3"/>
  <c r="CY149" i="3"/>
  <c r="CZ149" i="3"/>
  <c r="DB149" i="3" s="1"/>
  <c r="DA149" i="3"/>
  <c r="DC149" i="3"/>
  <c r="A150" i="3"/>
  <c r="Y150" i="3"/>
  <c r="CY150" i="3"/>
  <c r="CZ150" i="3"/>
  <c r="DB150" i="3" s="1"/>
  <c r="DA150" i="3"/>
  <c r="DC150" i="3"/>
  <c r="A151" i="3"/>
  <c r="Y151" i="3"/>
  <c r="CY151" i="3"/>
  <c r="CZ151" i="3"/>
  <c r="DA151" i="3"/>
  <c r="DB151" i="3"/>
  <c r="DC151" i="3"/>
  <c r="A152" i="3"/>
  <c r="Y152" i="3"/>
  <c r="CY152" i="3"/>
  <c r="CZ152" i="3"/>
  <c r="DB152" i="3" s="1"/>
  <c r="DA152" i="3"/>
  <c r="DC152" i="3"/>
  <c r="A153" i="3"/>
  <c r="Y153" i="3"/>
  <c r="CY153" i="3"/>
  <c r="CZ153" i="3"/>
  <c r="DA153" i="3"/>
  <c r="DB153" i="3"/>
  <c r="DC153" i="3"/>
  <c r="A154" i="3"/>
  <c r="Y154" i="3"/>
  <c r="CY154" i="3"/>
  <c r="CZ154" i="3"/>
  <c r="DB154" i="3" s="1"/>
  <c r="DA154" i="3"/>
  <c r="DC154" i="3"/>
  <c r="A155" i="3"/>
  <c r="Y155" i="3"/>
  <c r="CY155" i="3"/>
  <c r="CZ155" i="3"/>
  <c r="DA155" i="3"/>
  <c r="DB155" i="3"/>
  <c r="DC155" i="3"/>
  <c r="A156" i="3"/>
  <c r="Y156" i="3"/>
  <c r="CY156" i="3"/>
  <c r="CZ156" i="3"/>
  <c r="DA156" i="3"/>
  <c r="DB156" i="3"/>
  <c r="DC156" i="3"/>
  <c r="A157" i="3"/>
  <c r="Y157" i="3"/>
  <c r="CY157" i="3"/>
  <c r="CZ157" i="3"/>
  <c r="DA157" i="3"/>
  <c r="DB157" i="3"/>
  <c r="DC157" i="3"/>
  <c r="A158" i="3"/>
  <c r="Y158" i="3"/>
  <c r="CY158" i="3"/>
  <c r="CZ158" i="3"/>
  <c r="DB158" i="3" s="1"/>
  <c r="DA158" i="3"/>
  <c r="DC158" i="3"/>
  <c r="A159" i="3"/>
  <c r="Y159" i="3"/>
  <c r="CY159" i="3"/>
  <c r="CZ159" i="3"/>
  <c r="DA159" i="3"/>
  <c r="DB159" i="3"/>
  <c r="DC159" i="3"/>
  <c r="A160" i="3"/>
  <c r="Y160" i="3"/>
  <c r="CY160" i="3"/>
  <c r="CZ160" i="3"/>
  <c r="DA160" i="3"/>
  <c r="DB160" i="3"/>
  <c r="DC160" i="3"/>
  <c r="A161" i="3"/>
  <c r="Y161" i="3"/>
  <c r="CY161" i="3"/>
  <c r="CZ161" i="3"/>
  <c r="DA161" i="3"/>
  <c r="DB161" i="3"/>
  <c r="DC161" i="3"/>
  <c r="A162" i="3"/>
  <c r="Y162" i="3"/>
  <c r="CY162" i="3"/>
  <c r="CZ162" i="3"/>
  <c r="DA162" i="3"/>
  <c r="DB162" i="3"/>
  <c r="DC162" i="3"/>
  <c r="A163" i="3"/>
  <c r="Y163" i="3"/>
  <c r="CY163" i="3"/>
  <c r="CZ163" i="3"/>
  <c r="DA163" i="3"/>
  <c r="DB163" i="3"/>
  <c r="DC163" i="3"/>
  <c r="A164" i="3"/>
  <c r="Y164" i="3"/>
  <c r="CY164" i="3"/>
  <c r="CZ164" i="3"/>
  <c r="DA164" i="3"/>
  <c r="DB164" i="3"/>
  <c r="DC164" i="3"/>
  <c r="A165" i="3"/>
  <c r="Y165" i="3"/>
  <c r="CY165" i="3"/>
  <c r="CZ165" i="3"/>
  <c r="DB165" i="3" s="1"/>
  <c r="DA165" i="3"/>
  <c r="DC165" i="3"/>
  <c r="A166" i="3"/>
  <c r="Y166" i="3"/>
  <c r="CY166" i="3"/>
  <c r="CZ166" i="3"/>
  <c r="DB166" i="3" s="1"/>
  <c r="DA166" i="3"/>
  <c r="DC166" i="3"/>
  <c r="A167" i="3"/>
  <c r="Y167" i="3"/>
  <c r="CY167" i="3"/>
  <c r="CZ167" i="3"/>
  <c r="DA167" i="3"/>
  <c r="DB167" i="3"/>
  <c r="DC167" i="3"/>
  <c r="A168" i="3"/>
  <c r="Y168" i="3"/>
  <c r="CY168" i="3"/>
  <c r="CZ168" i="3"/>
  <c r="DA168" i="3"/>
  <c r="DB168" i="3"/>
  <c r="DC168" i="3"/>
  <c r="A169" i="3"/>
  <c r="Y169" i="3"/>
  <c r="CY169" i="3"/>
  <c r="CZ169" i="3"/>
  <c r="DA169" i="3"/>
  <c r="DB169" i="3"/>
  <c r="DC169" i="3"/>
  <c r="A170" i="3"/>
  <c r="Y170" i="3"/>
  <c r="CY170" i="3"/>
  <c r="CZ170" i="3"/>
  <c r="DB170" i="3" s="1"/>
  <c r="DA170" i="3"/>
  <c r="DC170" i="3"/>
  <c r="A171" i="3"/>
  <c r="Y171" i="3"/>
  <c r="CY171" i="3"/>
  <c r="CZ171" i="3"/>
  <c r="DA171" i="3"/>
  <c r="DB171" i="3"/>
  <c r="DC171" i="3"/>
  <c r="A172" i="3"/>
  <c r="Y172" i="3"/>
  <c r="CY172" i="3"/>
  <c r="CZ172" i="3"/>
  <c r="DB172" i="3" s="1"/>
  <c r="DA172" i="3"/>
  <c r="DC172" i="3"/>
  <c r="A173" i="3"/>
  <c r="Y173" i="3"/>
  <c r="CY173" i="3"/>
  <c r="CZ173" i="3"/>
  <c r="DA173" i="3"/>
  <c r="DB173" i="3"/>
  <c r="DC173" i="3"/>
  <c r="A174" i="3"/>
  <c r="Y174" i="3"/>
  <c r="CY174" i="3"/>
  <c r="CZ174" i="3"/>
  <c r="DB174" i="3" s="1"/>
  <c r="DA174" i="3"/>
  <c r="DC174" i="3"/>
  <c r="A175" i="3"/>
  <c r="Y175" i="3"/>
  <c r="CY175" i="3"/>
  <c r="CZ175" i="3"/>
  <c r="DA175" i="3"/>
  <c r="DB175" i="3"/>
  <c r="DC175" i="3"/>
  <c r="A176" i="3"/>
  <c r="Y176" i="3"/>
  <c r="CY176" i="3"/>
  <c r="CZ176" i="3"/>
  <c r="DA176" i="3"/>
  <c r="DB176" i="3"/>
  <c r="DC176" i="3"/>
  <c r="A177" i="3"/>
  <c r="Y177" i="3"/>
  <c r="CY177" i="3"/>
  <c r="CZ177" i="3"/>
  <c r="DB177" i="3" s="1"/>
  <c r="DA177" i="3"/>
  <c r="DC177" i="3"/>
  <c r="A178" i="3"/>
  <c r="Y178" i="3"/>
  <c r="CY178" i="3"/>
  <c r="CZ178" i="3"/>
  <c r="DB178" i="3" s="1"/>
  <c r="DA178" i="3"/>
  <c r="DC178" i="3"/>
  <c r="A179" i="3"/>
  <c r="Y179" i="3"/>
  <c r="CY179" i="3"/>
  <c r="CZ179" i="3"/>
  <c r="DA179" i="3"/>
  <c r="DB179" i="3"/>
  <c r="DC179" i="3"/>
  <c r="A180" i="3"/>
  <c r="Y180" i="3"/>
  <c r="CY180" i="3"/>
  <c r="CZ180" i="3"/>
  <c r="DB180" i="3" s="1"/>
  <c r="DA180" i="3"/>
  <c r="DC180" i="3"/>
  <c r="A181" i="3"/>
  <c r="Y181" i="3"/>
  <c r="CY181" i="3"/>
  <c r="CZ181" i="3"/>
  <c r="DB181" i="3" s="1"/>
  <c r="DA181" i="3"/>
  <c r="DC181" i="3"/>
  <c r="A182" i="3"/>
  <c r="Y182" i="3"/>
  <c r="CY182" i="3"/>
  <c r="CZ182" i="3"/>
  <c r="DA182" i="3"/>
  <c r="DB182" i="3"/>
  <c r="DC182" i="3"/>
  <c r="A183" i="3"/>
  <c r="Y183" i="3"/>
  <c r="CX183" i="3" s="1"/>
  <c r="DH183" i="3" s="1"/>
  <c r="CU183" i="3"/>
  <c r="CV183" i="3"/>
  <c r="CY183" i="3"/>
  <c r="CZ183" i="3"/>
  <c r="DB183" i="3" s="1"/>
  <c r="DA183" i="3"/>
  <c r="DC183" i="3"/>
  <c r="A184" i="3"/>
  <c r="Y184" i="3"/>
  <c r="CW184" i="3"/>
  <c r="CX184" i="3"/>
  <c r="DF184" i="3" s="1"/>
  <c r="CY184" i="3"/>
  <c r="CZ184" i="3"/>
  <c r="DA184" i="3"/>
  <c r="DB184" i="3"/>
  <c r="DC184" i="3"/>
  <c r="A185" i="3"/>
  <c r="Y185" i="3"/>
  <c r="CX185" i="3" s="1"/>
  <c r="DH185" i="3" s="1"/>
  <c r="CY185" i="3"/>
  <c r="CZ185" i="3"/>
  <c r="DB185" i="3" s="1"/>
  <c r="DA185" i="3"/>
  <c r="DC185" i="3"/>
  <c r="A186" i="3"/>
  <c r="Y186" i="3"/>
  <c r="CW186" i="3"/>
  <c r="CX186" i="3"/>
  <c r="DF186" i="3" s="1"/>
  <c r="CY186" i="3"/>
  <c r="CZ186" i="3"/>
  <c r="DA186" i="3"/>
  <c r="DB186" i="3"/>
  <c r="DC186" i="3"/>
  <c r="DH186" i="3"/>
  <c r="DI186" i="3"/>
  <c r="A187" i="3"/>
  <c r="Y187" i="3"/>
  <c r="CX187" i="3"/>
  <c r="DI187" i="3" s="1"/>
  <c r="CY187" i="3"/>
  <c r="CZ187" i="3"/>
  <c r="DB187" i="3" s="1"/>
  <c r="DA187" i="3"/>
  <c r="DC187" i="3"/>
  <c r="A188" i="3"/>
  <c r="Y188" i="3"/>
  <c r="CX188" i="3" s="1"/>
  <c r="DH188" i="3" s="1"/>
  <c r="CY188" i="3"/>
  <c r="CZ188" i="3"/>
  <c r="DB188" i="3" s="1"/>
  <c r="DA188" i="3"/>
  <c r="DC188" i="3"/>
  <c r="A189" i="3"/>
  <c r="Y189" i="3"/>
  <c r="CU189" i="3"/>
  <c r="CV189" i="3"/>
  <c r="CX189" i="3"/>
  <c r="DI189" i="3" s="1"/>
  <c r="DJ189" i="3" s="1"/>
  <c r="CY189" i="3"/>
  <c r="CZ189" i="3"/>
  <c r="DB189" i="3" s="1"/>
  <c r="DA189" i="3"/>
  <c r="DC189" i="3"/>
  <c r="A190" i="3"/>
  <c r="Y190" i="3"/>
  <c r="CW190" i="3" s="1"/>
  <c r="CX190" i="3"/>
  <c r="DG190" i="3" s="1"/>
  <c r="DJ190" i="3" s="1"/>
  <c r="CY190" i="3"/>
  <c r="CZ190" i="3"/>
  <c r="DB190" i="3" s="1"/>
  <c r="DA190" i="3"/>
  <c r="DC190" i="3"/>
  <c r="DF190" i="3"/>
  <c r="DI190" i="3"/>
  <c r="A191" i="3"/>
  <c r="Y191" i="3"/>
  <c r="CW191" i="3"/>
  <c r="CX191" i="3"/>
  <c r="DI191" i="3" s="1"/>
  <c r="CY191" i="3"/>
  <c r="CZ191" i="3"/>
  <c r="DA191" i="3"/>
  <c r="DB191" i="3"/>
  <c r="DC191" i="3"/>
  <c r="DG191" i="3"/>
  <c r="DJ191" i="3" s="1"/>
  <c r="DH191" i="3"/>
  <c r="A192" i="3"/>
  <c r="Y192" i="3"/>
  <c r="CW192" i="3" s="1"/>
  <c r="CY192" i="3"/>
  <c r="CZ192" i="3"/>
  <c r="DA192" i="3"/>
  <c r="DB192" i="3"/>
  <c r="DC192" i="3"/>
  <c r="A193" i="3"/>
  <c r="Y193" i="3"/>
  <c r="CX193" i="3" s="1"/>
  <c r="CY193" i="3"/>
  <c r="CZ193" i="3"/>
  <c r="DA193" i="3"/>
  <c r="DB193" i="3"/>
  <c r="DC193" i="3"/>
  <c r="A194" i="3"/>
  <c r="Y194" i="3"/>
  <c r="CX194" i="3"/>
  <c r="DI194" i="3" s="1"/>
  <c r="CY194" i="3"/>
  <c r="CZ194" i="3"/>
  <c r="DB194" i="3" s="1"/>
  <c r="DA194" i="3"/>
  <c r="DC194" i="3"/>
  <c r="DF194" i="3"/>
  <c r="DJ194" i="3" s="1"/>
  <c r="DH194" i="3"/>
  <c r="A195" i="3"/>
  <c r="Y195" i="3"/>
  <c r="CY195" i="3"/>
  <c r="CZ195" i="3"/>
  <c r="DA195" i="3"/>
  <c r="DB195" i="3"/>
  <c r="DC195" i="3"/>
  <c r="A196" i="3"/>
  <c r="Y196" i="3"/>
  <c r="CY196" i="3"/>
  <c r="CZ196" i="3"/>
  <c r="DB196" i="3" s="1"/>
  <c r="DA196" i="3"/>
  <c r="DC196" i="3"/>
  <c r="A197" i="3"/>
  <c r="Y197" i="3"/>
  <c r="CY197" i="3"/>
  <c r="CZ197" i="3"/>
  <c r="DA197" i="3"/>
  <c r="DB197" i="3"/>
  <c r="DC197" i="3"/>
  <c r="A198" i="3"/>
  <c r="Y198" i="3"/>
  <c r="CY198" i="3"/>
  <c r="CZ198" i="3"/>
  <c r="DB198" i="3" s="1"/>
  <c r="DA198" i="3"/>
  <c r="DC198" i="3"/>
  <c r="A199" i="3"/>
  <c r="Y199" i="3"/>
  <c r="CY199" i="3"/>
  <c r="CZ199" i="3"/>
  <c r="DA199" i="3"/>
  <c r="DB199" i="3"/>
  <c r="DC199" i="3"/>
  <c r="A200" i="3"/>
  <c r="Y200" i="3"/>
  <c r="CY200" i="3"/>
  <c r="CZ200" i="3"/>
  <c r="DA200" i="3"/>
  <c r="DB200" i="3"/>
  <c r="DC200" i="3"/>
  <c r="A201" i="3"/>
  <c r="Y201" i="3"/>
  <c r="CY201" i="3"/>
  <c r="CZ201" i="3"/>
  <c r="DA201" i="3"/>
  <c r="DB201" i="3"/>
  <c r="DC201" i="3"/>
  <c r="A202" i="3"/>
  <c r="Y202" i="3"/>
  <c r="CY202" i="3"/>
  <c r="CZ202" i="3"/>
  <c r="DB202" i="3" s="1"/>
  <c r="DA202" i="3"/>
  <c r="DC202" i="3"/>
  <c r="A203" i="3"/>
  <c r="Y203" i="3"/>
  <c r="CY203" i="3"/>
  <c r="CZ203" i="3"/>
  <c r="DB203" i="3" s="1"/>
  <c r="DA203" i="3"/>
  <c r="DC203" i="3"/>
  <c r="A204" i="3"/>
  <c r="Y204" i="3"/>
  <c r="CY204" i="3"/>
  <c r="CZ204" i="3"/>
  <c r="DB204" i="3" s="1"/>
  <c r="DA204" i="3"/>
  <c r="DC204" i="3"/>
  <c r="A205" i="3"/>
  <c r="Y205" i="3"/>
  <c r="CY205" i="3"/>
  <c r="CZ205" i="3"/>
  <c r="DA205" i="3"/>
  <c r="DB205" i="3"/>
  <c r="DC205" i="3"/>
  <c r="A206" i="3"/>
  <c r="Y206" i="3"/>
  <c r="CY206" i="3"/>
  <c r="CZ206" i="3"/>
  <c r="DA206" i="3"/>
  <c r="DB206" i="3"/>
  <c r="DC206" i="3"/>
  <c r="A207" i="3"/>
  <c r="Y207" i="3"/>
  <c r="CY207" i="3"/>
  <c r="CZ207" i="3"/>
  <c r="DA207" i="3"/>
  <c r="DB207" i="3"/>
  <c r="DC207" i="3"/>
  <c r="A208" i="3"/>
  <c r="Y208" i="3"/>
  <c r="CY208" i="3"/>
  <c r="CZ208" i="3"/>
  <c r="DB208" i="3" s="1"/>
  <c r="DA208" i="3"/>
  <c r="DC208" i="3"/>
  <c r="A209" i="3"/>
  <c r="Y209" i="3"/>
  <c r="CY209" i="3"/>
  <c r="CZ209" i="3"/>
  <c r="DA209" i="3"/>
  <c r="DB209" i="3"/>
  <c r="DC209" i="3"/>
  <c r="A210" i="3"/>
  <c r="Y210" i="3"/>
  <c r="CY210" i="3"/>
  <c r="CZ210" i="3"/>
  <c r="DA210" i="3"/>
  <c r="DB210" i="3"/>
  <c r="DC210" i="3"/>
  <c r="A211" i="3"/>
  <c r="Y211" i="3"/>
  <c r="CY211" i="3"/>
  <c r="CZ211" i="3"/>
  <c r="DB211" i="3" s="1"/>
  <c r="DA211" i="3"/>
  <c r="DC211" i="3"/>
  <c r="A212" i="3"/>
  <c r="Y212" i="3"/>
  <c r="CY212" i="3"/>
  <c r="CZ212" i="3"/>
  <c r="DA212" i="3"/>
  <c r="DB212" i="3"/>
  <c r="DC212" i="3"/>
  <c r="A213" i="3"/>
  <c r="Y213" i="3"/>
  <c r="CY213" i="3"/>
  <c r="CZ213" i="3"/>
  <c r="DA213" i="3"/>
  <c r="DB213" i="3"/>
  <c r="DC213" i="3"/>
  <c r="A214" i="3"/>
  <c r="Y214" i="3"/>
  <c r="CY214" i="3"/>
  <c r="CZ214" i="3"/>
  <c r="DA214" i="3"/>
  <c r="DB214" i="3"/>
  <c r="DC214" i="3"/>
  <c r="A215" i="3"/>
  <c r="Y215" i="3"/>
  <c r="CY215" i="3"/>
  <c r="CZ215" i="3"/>
  <c r="DA215" i="3"/>
  <c r="DB215" i="3"/>
  <c r="DC215" i="3"/>
  <c r="A216" i="3"/>
  <c r="Y216" i="3"/>
  <c r="CY216" i="3"/>
  <c r="CZ216" i="3"/>
  <c r="DA216" i="3"/>
  <c r="DB216" i="3"/>
  <c r="DC216" i="3"/>
  <c r="A217" i="3"/>
  <c r="Y217" i="3"/>
  <c r="CY217" i="3"/>
  <c r="CZ217" i="3"/>
  <c r="DA217" i="3"/>
  <c r="DB217" i="3"/>
  <c r="DC217" i="3"/>
  <c r="A218" i="3"/>
  <c r="Y218" i="3"/>
  <c r="CY218" i="3"/>
  <c r="CZ218" i="3"/>
  <c r="DA218" i="3"/>
  <c r="DB218" i="3"/>
  <c r="DC218" i="3"/>
  <c r="A219" i="3"/>
  <c r="Y219" i="3"/>
  <c r="CY219" i="3"/>
  <c r="CZ219" i="3"/>
  <c r="DB219" i="3" s="1"/>
  <c r="DA219" i="3"/>
  <c r="DC219" i="3"/>
  <c r="A220" i="3"/>
  <c r="Y220" i="3"/>
  <c r="CY220" i="3"/>
  <c r="CZ220" i="3"/>
  <c r="DB220" i="3" s="1"/>
  <c r="DA220" i="3"/>
  <c r="DC220" i="3"/>
  <c r="A221" i="3"/>
  <c r="Y221" i="3"/>
  <c r="CY221" i="3"/>
  <c r="CZ221" i="3"/>
  <c r="DB221" i="3" s="1"/>
  <c r="DA221" i="3"/>
  <c r="DC221" i="3"/>
  <c r="A222" i="3"/>
  <c r="Y222" i="3"/>
  <c r="CY222" i="3"/>
  <c r="CZ222" i="3"/>
  <c r="DA222" i="3"/>
  <c r="DB222" i="3"/>
  <c r="DC222" i="3"/>
  <c r="A223" i="3"/>
  <c r="Y223" i="3"/>
  <c r="CY223" i="3"/>
  <c r="CZ223" i="3"/>
  <c r="DB223" i="3" s="1"/>
  <c r="DA223" i="3"/>
  <c r="DC223" i="3"/>
  <c r="A224" i="3"/>
  <c r="Y224" i="3"/>
  <c r="CY224" i="3"/>
  <c r="CZ224" i="3"/>
  <c r="DA224" i="3"/>
  <c r="DB224" i="3"/>
  <c r="DC224" i="3"/>
  <c r="A225" i="3"/>
  <c r="Y225" i="3"/>
  <c r="CY225" i="3"/>
  <c r="CZ225" i="3"/>
  <c r="DA225" i="3"/>
  <c r="DB225" i="3"/>
  <c r="DC225" i="3"/>
  <c r="A226" i="3"/>
  <c r="Y226" i="3"/>
  <c r="CY226" i="3"/>
  <c r="CZ226" i="3"/>
  <c r="DB226" i="3" s="1"/>
  <c r="DA226" i="3"/>
  <c r="DC226" i="3"/>
  <c r="A227" i="3"/>
  <c r="Y227" i="3"/>
  <c r="CY227" i="3"/>
  <c r="CZ227" i="3"/>
  <c r="DB227" i="3" s="1"/>
  <c r="DA227" i="3"/>
  <c r="DC227" i="3"/>
  <c r="A228" i="3"/>
  <c r="Y228" i="3"/>
  <c r="CY228" i="3"/>
  <c r="CZ228" i="3"/>
  <c r="DA228" i="3"/>
  <c r="DB228" i="3"/>
  <c r="DC228" i="3"/>
  <c r="A229" i="3"/>
  <c r="Y229" i="3"/>
  <c r="CY229" i="3"/>
  <c r="CZ229" i="3"/>
  <c r="DB229" i="3" s="1"/>
  <c r="DA229" i="3"/>
  <c r="DC229" i="3"/>
  <c r="A230" i="3"/>
  <c r="Y230" i="3"/>
  <c r="CY230" i="3"/>
  <c r="CZ230" i="3"/>
  <c r="DA230" i="3"/>
  <c r="DB230" i="3"/>
  <c r="DC230" i="3"/>
  <c r="A231" i="3"/>
  <c r="Y231" i="3"/>
  <c r="CY231" i="3"/>
  <c r="CZ231" i="3"/>
  <c r="DB231" i="3" s="1"/>
  <c r="DA231" i="3"/>
  <c r="DC231" i="3"/>
  <c r="A232" i="3"/>
  <c r="Y232" i="3"/>
  <c r="CY232" i="3"/>
  <c r="CZ232" i="3"/>
  <c r="DA232" i="3"/>
  <c r="DB232" i="3"/>
  <c r="DC232" i="3"/>
  <c r="A233" i="3"/>
  <c r="Y233" i="3"/>
  <c r="CY233" i="3"/>
  <c r="CZ233" i="3"/>
  <c r="DB233" i="3" s="1"/>
  <c r="DA233" i="3"/>
  <c r="DC233" i="3"/>
  <c r="A234" i="3"/>
  <c r="Y234" i="3"/>
  <c r="CY234" i="3"/>
  <c r="CZ234" i="3"/>
  <c r="DA234" i="3"/>
  <c r="DB234" i="3"/>
  <c r="DC234" i="3"/>
  <c r="A235" i="3"/>
  <c r="Y235" i="3"/>
  <c r="CY235" i="3"/>
  <c r="CZ235" i="3"/>
  <c r="DA235" i="3"/>
  <c r="DB235" i="3"/>
  <c r="DC235" i="3"/>
  <c r="A236" i="3"/>
  <c r="Y236" i="3"/>
  <c r="CY236" i="3"/>
  <c r="CZ236" i="3"/>
  <c r="DB236" i="3" s="1"/>
  <c r="DA236" i="3"/>
  <c r="DC236" i="3"/>
  <c r="A237" i="3"/>
  <c r="Y237" i="3"/>
  <c r="CY237" i="3"/>
  <c r="CZ237" i="3"/>
  <c r="DB237" i="3" s="1"/>
  <c r="DA237" i="3"/>
  <c r="DC237" i="3"/>
  <c r="A238" i="3"/>
  <c r="Y238" i="3"/>
  <c r="CY238" i="3"/>
  <c r="CZ238" i="3"/>
  <c r="DA238" i="3"/>
  <c r="DB238" i="3"/>
  <c r="DC238" i="3"/>
  <c r="A239" i="3"/>
  <c r="Y239" i="3"/>
  <c r="CY239" i="3"/>
  <c r="CZ239" i="3"/>
  <c r="DB239" i="3" s="1"/>
  <c r="DA239" i="3"/>
  <c r="DC239" i="3"/>
  <c r="A240" i="3"/>
  <c r="Y240" i="3"/>
  <c r="CY240" i="3"/>
  <c r="CZ240" i="3"/>
  <c r="DA240" i="3"/>
  <c r="DB240" i="3"/>
  <c r="DC240" i="3"/>
  <c r="A241" i="3"/>
  <c r="Y241" i="3"/>
  <c r="CY241" i="3"/>
  <c r="CZ241" i="3"/>
  <c r="DA241" i="3"/>
  <c r="DB241" i="3"/>
  <c r="DC241" i="3"/>
  <c r="A242" i="3"/>
  <c r="Y242" i="3"/>
  <c r="CY242" i="3"/>
  <c r="CZ242" i="3"/>
  <c r="DB242" i="3" s="1"/>
  <c r="DA242" i="3"/>
  <c r="DC242" i="3"/>
  <c r="A243" i="3"/>
  <c r="Y243" i="3"/>
  <c r="CY243" i="3"/>
  <c r="CZ243" i="3"/>
  <c r="DB243" i="3" s="1"/>
  <c r="DA243" i="3"/>
  <c r="DC243" i="3"/>
  <c r="A244" i="3"/>
  <c r="Y244" i="3"/>
  <c r="CY244" i="3"/>
  <c r="CZ244" i="3"/>
  <c r="DA244" i="3"/>
  <c r="DB244" i="3"/>
  <c r="DC244" i="3"/>
  <c r="A245" i="3"/>
  <c r="Y245" i="3"/>
  <c r="CY245" i="3"/>
  <c r="CZ245" i="3"/>
  <c r="DB245" i="3" s="1"/>
  <c r="DA245" i="3"/>
  <c r="DC245" i="3"/>
  <c r="A246" i="3"/>
  <c r="Y246" i="3"/>
  <c r="CY246" i="3"/>
  <c r="CZ246" i="3"/>
  <c r="DA246" i="3"/>
  <c r="DB246" i="3"/>
  <c r="DC246" i="3"/>
  <c r="A247" i="3"/>
  <c r="Y247" i="3"/>
  <c r="CY247" i="3"/>
  <c r="CZ247" i="3"/>
  <c r="DB247" i="3" s="1"/>
  <c r="DA247" i="3"/>
  <c r="DC247" i="3"/>
  <c r="A248" i="3"/>
  <c r="Y248" i="3"/>
  <c r="CY248" i="3"/>
  <c r="CZ248" i="3"/>
  <c r="DA248" i="3"/>
  <c r="DB248" i="3"/>
  <c r="DC248" i="3"/>
  <c r="A249" i="3"/>
  <c r="Y249" i="3"/>
  <c r="CY249" i="3"/>
  <c r="CZ249" i="3"/>
  <c r="DA249" i="3"/>
  <c r="DB249" i="3"/>
  <c r="DC249" i="3"/>
  <c r="A250" i="3"/>
  <c r="Y250" i="3"/>
  <c r="CY250" i="3"/>
  <c r="CZ250" i="3"/>
  <c r="DA250" i="3"/>
  <c r="DB250" i="3"/>
  <c r="DC250" i="3"/>
  <c r="A251" i="3"/>
  <c r="Y251" i="3"/>
  <c r="CY251" i="3"/>
  <c r="CZ251" i="3"/>
  <c r="DB251" i="3" s="1"/>
  <c r="DA251" i="3"/>
  <c r="DC251" i="3"/>
  <c r="A252" i="3"/>
  <c r="Y252" i="3"/>
  <c r="CY252" i="3"/>
  <c r="CZ252" i="3"/>
  <c r="DB252" i="3" s="1"/>
  <c r="DA252" i="3"/>
  <c r="DC252" i="3"/>
  <c r="A253" i="3"/>
  <c r="Y253" i="3"/>
  <c r="CY253" i="3"/>
  <c r="CZ253" i="3"/>
  <c r="DB253" i="3" s="1"/>
  <c r="DA253" i="3"/>
  <c r="DC253" i="3"/>
  <c r="A254" i="3"/>
  <c r="Y254" i="3"/>
  <c r="CY254" i="3"/>
  <c r="CZ254" i="3"/>
  <c r="DA254" i="3"/>
  <c r="DB254" i="3"/>
  <c r="DC254" i="3"/>
  <c r="A255" i="3"/>
  <c r="Y255" i="3"/>
  <c r="CY255" i="3"/>
  <c r="CZ255" i="3"/>
  <c r="DB255" i="3" s="1"/>
  <c r="DA255" i="3"/>
  <c r="DC255" i="3"/>
  <c r="A256" i="3"/>
  <c r="Y256" i="3"/>
  <c r="CY256" i="3"/>
  <c r="CZ256" i="3"/>
  <c r="DA256" i="3"/>
  <c r="DB256" i="3"/>
  <c r="DC256" i="3"/>
  <c r="A257" i="3"/>
  <c r="Y257" i="3"/>
  <c r="CY257" i="3"/>
  <c r="CZ257" i="3"/>
  <c r="DA257" i="3"/>
  <c r="DB257" i="3"/>
  <c r="DC257" i="3"/>
  <c r="A258" i="3"/>
  <c r="Y258" i="3"/>
  <c r="CY258" i="3"/>
  <c r="CZ258" i="3"/>
  <c r="DA258" i="3"/>
  <c r="DB258" i="3"/>
  <c r="DC258" i="3"/>
  <c r="A259" i="3"/>
  <c r="Y259" i="3"/>
  <c r="CY259" i="3"/>
  <c r="CZ259" i="3"/>
  <c r="DB259" i="3" s="1"/>
  <c r="DA259" i="3"/>
  <c r="DC259" i="3"/>
  <c r="A260" i="3"/>
  <c r="Y260" i="3"/>
  <c r="CY260" i="3"/>
  <c r="CZ260" i="3"/>
  <c r="DA260" i="3"/>
  <c r="DB260" i="3"/>
  <c r="DC260" i="3"/>
  <c r="A261" i="3"/>
  <c r="Y261" i="3"/>
  <c r="CY261" i="3"/>
  <c r="CZ261" i="3"/>
  <c r="DA261" i="3"/>
  <c r="DB261" i="3"/>
  <c r="DC261" i="3"/>
  <c r="A262" i="3"/>
  <c r="Y262" i="3"/>
  <c r="CY262" i="3"/>
  <c r="CZ262" i="3"/>
  <c r="DA262" i="3"/>
  <c r="DB262" i="3"/>
  <c r="DC262" i="3"/>
  <c r="A263" i="3"/>
  <c r="Y263" i="3"/>
  <c r="CY263" i="3"/>
  <c r="CZ263" i="3"/>
  <c r="DA263" i="3"/>
  <c r="DB263" i="3"/>
  <c r="DC263" i="3"/>
  <c r="A264" i="3"/>
  <c r="Y264" i="3"/>
  <c r="CY264" i="3"/>
  <c r="CZ264" i="3"/>
  <c r="DB264" i="3" s="1"/>
  <c r="DA264" i="3"/>
  <c r="DC264" i="3"/>
  <c r="A265" i="3"/>
  <c r="Y265" i="3"/>
  <c r="CY265" i="3"/>
  <c r="CZ265" i="3"/>
  <c r="DA265" i="3"/>
  <c r="DB265" i="3"/>
  <c r="DC265" i="3"/>
  <c r="A266" i="3"/>
  <c r="Y266" i="3"/>
  <c r="CY266" i="3"/>
  <c r="CZ266" i="3"/>
  <c r="DA266" i="3"/>
  <c r="DB266" i="3"/>
  <c r="DC266" i="3"/>
  <c r="A267" i="3"/>
  <c r="Y267" i="3"/>
  <c r="CY267" i="3"/>
  <c r="CZ267" i="3"/>
  <c r="DA267" i="3"/>
  <c r="DB267" i="3"/>
  <c r="DC267" i="3"/>
  <c r="A268" i="3"/>
  <c r="Y268" i="3"/>
  <c r="CY268" i="3"/>
  <c r="CZ268" i="3"/>
  <c r="DB268" i="3" s="1"/>
  <c r="DA268" i="3"/>
  <c r="DC268" i="3"/>
  <c r="A269" i="3"/>
  <c r="Y269" i="3"/>
  <c r="CY269" i="3"/>
  <c r="CZ269" i="3"/>
  <c r="DA269" i="3"/>
  <c r="DB269" i="3"/>
  <c r="DC269" i="3"/>
  <c r="A270" i="3"/>
  <c r="Y270" i="3"/>
  <c r="CY270" i="3"/>
  <c r="CZ270" i="3"/>
  <c r="DA270" i="3"/>
  <c r="DB270" i="3"/>
  <c r="DC270" i="3"/>
  <c r="A271" i="3"/>
  <c r="Y271" i="3"/>
  <c r="CY271" i="3"/>
  <c r="CZ271" i="3"/>
  <c r="DA271" i="3"/>
  <c r="DB271" i="3"/>
  <c r="DC271" i="3"/>
  <c r="A272" i="3"/>
  <c r="Y272" i="3"/>
  <c r="CY272" i="3"/>
  <c r="CZ272" i="3"/>
  <c r="DB272" i="3" s="1"/>
  <c r="DA272" i="3"/>
  <c r="DC272" i="3"/>
  <c r="A273" i="3"/>
  <c r="Y273" i="3"/>
  <c r="CY273" i="3"/>
  <c r="CZ273" i="3"/>
  <c r="DB273" i="3" s="1"/>
  <c r="DA273" i="3"/>
  <c r="DC273" i="3"/>
  <c r="A274" i="3"/>
  <c r="Y274" i="3"/>
  <c r="CY274" i="3"/>
  <c r="CZ274" i="3"/>
  <c r="DA274" i="3"/>
  <c r="DB274" i="3"/>
  <c r="DC274" i="3"/>
  <c r="A275" i="3"/>
  <c r="Y275" i="3"/>
  <c r="CY275" i="3"/>
  <c r="CZ275" i="3"/>
  <c r="DA275" i="3"/>
  <c r="DB275" i="3"/>
  <c r="DC275" i="3"/>
  <c r="A276" i="3"/>
  <c r="Y276" i="3"/>
  <c r="CY276" i="3"/>
  <c r="CZ276" i="3"/>
  <c r="DB276" i="3" s="1"/>
  <c r="DA276" i="3"/>
  <c r="DC276" i="3"/>
  <c r="A277" i="3"/>
  <c r="Y277" i="3"/>
  <c r="CY277" i="3"/>
  <c r="CZ277" i="3"/>
  <c r="DB277" i="3" s="1"/>
  <c r="DA277" i="3"/>
  <c r="DC277" i="3"/>
  <c r="A278" i="3"/>
  <c r="Y278" i="3"/>
  <c r="CY278" i="3"/>
  <c r="CZ278" i="3"/>
  <c r="DB278" i="3" s="1"/>
  <c r="DA278" i="3"/>
  <c r="DC278" i="3"/>
  <c r="A279" i="3"/>
  <c r="Y279" i="3"/>
  <c r="CY279" i="3"/>
  <c r="CZ279" i="3"/>
  <c r="DA279" i="3"/>
  <c r="DB279" i="3"/>
  <c r="DC279" i="3"/>
  <c r="A280" i="3"/>
  <c r="Y280" i="3"/>
  <c r="CY280" i="3"/>
  <c r="CZ280" i="3"/>
  <c r="DA280" i="3"/>
  <c r="DB280" i="3"/>
  <c r="DC280" i="3"/>
  <c r="A281" i="3"/>
  <c r="Y281" i="3"/>
  <c r="CY281" i="3"/>
  <c r="CZ281" i="3"/>
  <c r="DB281" i="3" s="1"/>
  <c r="DA281" i="3"/>
  <c r="DC281" i="3"/>
  <c r="A282" i="3"/>
  <c r="Y282" i="3"/>
  <c r="CY282" i="3"/>
  <c r="CZ282" i="3"/>
  <c r="DB282" i="3" s="1"/>
  <c r="DA282" i="3"/>
  <c r="DC282" i="3"/>
  <c r="A283" i="3"/>
  <c r="Y283" i="3"/>
  <c r="CY283" i="3"/>
  <c r="CZ283" i="3"/>
  <c r="DA283" i="3"/>
  <c r="DB283" i="3"/>
  <c r="DC283" i="3"/>
  <c r="A284" i="3"/>
  <c r="Y284" i="3"/>
  <c r="CY284" i="3"/>
  <c r="CZ284" i="3"/>
  <c r="DA284" i="3"/>
  <c r="DB284" i="3"/>
  <c r="DC284" i="3"/>
  <c r="A285" i="3"/>
  <c r="Y285" i="3"/>
  <c r="CY285" i="3"/>
  <c r="CZ285" i="3"/>
  <c r="DA285" i="3"/>
  <c r="DB285" i="3"/>
  <c r="DC285" i="3"/>
  <c r="A286" i="3"/>
  <c r="Y286" i="3"/>
  <c r="CY286" i="3"/>
  <c r="CZ286" i="3"/>
  <c r="DB286" i="3" s="1"/>
  <c r="DA286" i="3"/>
  <c r="DC286" i="3"/>
  <c r="A287" i="3"/>
  <c r="Y287" i="3"/>
  <c r="CY287" i="3"/>
  <c r="CZ287" i="3"/>
  <c r="DA287" i="3"/>
  <c r="DB287" i="3"/>
  <c r="DC287" i="3"/>
  <c r="A288" i="3"/>
  <c r="Y288" i="3"/>
  <c r="CY288" i="3"/>
  <c r="CZ288" i="3"/>
  <c r="DA288" i="3"/>
  <c r="DB288" i="3"/>
  <c r="DC288" i="3"/>
  <c r="A289" i="3"/>
  <c r="Y289" i="3"/>
  <c r="CY289" i="3"/>
  <c r="CZ289" i="3"/>
  <c r="DB289" i="3" s="1"/>
  <c r="DA289" i="3"/>
  <c r="DC289" i="3"/>
  <c r="A290" i="3"/>
  <c r="Y290" i="3"/>
  <c r="CY290" i="3"/>
  <c r="CZ290" i="3"/>
  <c r="DA290" i="3"/>
  <c r="DB290" i="3"/>
  <c r="DC290" i="3"/>
  <c r="A291" i="3"/>
  <c r="Y291" i="3"/>
  <c r="CY291" i="3"/>
  <c r="CZ291" i="3"/>
  <c r="DB291" i="3" s="1"/>
  <c r="DA291" i="3"/>
  <c r="DC291" i="3"/>
  <c r="A292" i="3"/>
  <c r="Y292" i="3"/>
  <c r="CY292" i="3"/>
  <c r="CZ292" i="3"/>
  <c r="DA292" i="3"/>
  <c r="DB292" i="3"/>
  <c r="DC292" i="3"/>
  <c r="A293" i="3"/>
  <c r="Y293" i="3"/>
  <c r="CY293" i="3"/>
  <c r="CZ293" i="3"/>
  <c r="DB293" i="3" s="1"/>
  <c r="DA293" i="3"/>
  <c r="DC293" i="3"/>
  <c r="A294" i="3"/>
  <c r="Y294" i="3"/>
  <c r="CY294" i="3"/>
  <c r="CZ294" i="3"/>
  <c r="DB294" i="3" s="1"/>
  <c r="DA294" i="3"/>
  <c r="DC294" i="3"/>
  <c r="A295" i="3"/>
  <c r="Y295" i="3"/>
  <c r="CY295" i="3"/>
  <c r="CZ295" i="3"/>
  <c r="DB295" i="3" s="1"/>
  <c r="DA295" i="3"/>
  <c r="DC295" i="3"/>
  <c r="A296" i="3"/>
  <c r="Y296" i="3"/>
  <c r="CY296" i="3"/>
  <c r="CZ296" i="3"/>
  <c r="DA296" i="3"/>
  <c r="DB296" i="3"/>
  <c r="DC296" i="3"/>
  <c r="A297" i="3"/>
  <c r="Y297" i="3"/>
  <c r="CY297" i="3"/>
  <c r="CZ297" i="3"/>
  <c r="DB297" i="3" s="1"/>
  <c r="DA297" i="3"/>
  <c r="DC297" i="3"/>
  <c r="A298" i="3"/>
  <c r="Y298" i="3"/>
  <c r="CY298" i="3"/>
  <c r="CZ298" i="3"/>
  <c r="DA298" i="3"/>
  <c r="DB298" i="3"/>
  <c r="DC298" i="3"/>
  <c r="A299" i="3"/>
  <c r="Y299" i="3"/>
  <c r="CY299" i="3"/>
  <c r="CZ299" i="3"/>
  <c r="DA299" i="3"/>
  <c r="DB299" i="3"/>
  <c r="DC299" i="3"/>
  <c r="A300" i="3"/>
  <c r="Y300" i="3"/>
  <c r="CY300" i="3"/>
  <c r="CZ300" i="3"/>
  <c r="DB300" i="3" s="1"/>
  <c r="DA300" i="3"/>
  <c r="DC300" i="3"/>
  <c r="A301" i="3"/>
  <c r="Y301" i="3"/>
  <c r="CY301" i="3"/>
  <c r="CZ301" i="3"/>
  <c r="DA301" i="3"/>
  <c r="DB301" i="3"/>
  <c r="DC301" i="3"/>
  <c r="A302" i="3"/>
  <c r="Y302" i="3"/>
  <c r="CY302" i="3"/>
  <c r="CZ302" i="3"/>
  <c r="DB302" i="3" s="1"/>
  <c r="DA302" i="3"/>
  <c r="DC302" i="3"/>
  <c r="A303" i="3"/>
  <c r="Y303" i="3"/>
  <c r="CY303" i="3"/>
  <c r="CZ303" i="3"/>
  <c r="DA303" i="3"/>
  <c r="DB303" i="3"/>
  <c r="DC303" i="3"/>
  <c r="A304" i="3"/>
  <c r="Y304" i="3"/>
  <c r="CY304" i="3"/>
  <c r="CZ304" i="3"/>
  <c r="DB304" i="3" s="1"/>
  <c r="DA304" i="3"/>
  <c r="DC304" i="3"/>
  <c r="A305" i="3"/>
  <c r="Y305" i="3"/>
  <c r="CY305" i="3"/>
  <c r="CZ305" i="3"/>
  <c r="DA305" i="3"/>
  <c r="DB305" i="3"/>
  <c r="DC305" i="3"/>
  <c r="A306" i="3"/>
  <c r="Y306" i="3"/>
  <c r="CY306" i="3"/>
  <c r="CZ306" i="3"/>
  <c r="DA306" i="3"/>
  <c r="DB306" i="3"/>
  <c r="DC306" i="3"/>
  <c r="A307" i="3"/>
  <c r="Y307" i="3"/>
  <c r="CY307" i="3"/>
  <c r="CZ307" i="3"/>
  <c r="DA307" i="3"/>
  <c r="DB307" i="3"/>
  <c r="DC307" i="3"/>
  <c r="A308" i="3"/>
  <c r="Y308" i="3"/>
  <c r="CY308" i="3"/>
  <c r="CZ308" i="3"/>
  <c r="DA308" i="3"/>
  <c r="DB308" i="3"/>
  <c r="DC308" i="3"/>
  <c r="A309" i="3"/>
  <c r="Y309" i="3"/>
  <c r="CY309" i="3"/>
  <c r="CZ309" i="3"/>
  <c r="DA309" i="3"/>
  <c r="DB309" i="3"/>
  <c r="DC309" i="3"/>
  <c r="A310" i="3"/>
  <c r="Y310" i="3"/>
  <c r="CY310" i="3"/>
  <c r="CZ310" i="3"/>
  <c r="DA310" i="3"/>
  <c r="DB310" i="3"/>
  <c r="DC310" i="3"/>
  <c r="A311" i="3"/>
  <c r="Y311" i="3"/>
  <c r="CY311" i="3"/>
  <c r="CZ311" i="3"/>
  <c r="DA311" i="3"/>
  <c r="DB311" i="3"/>
  <c r="DC311" i="3"/>
  <c r="A312" i="3"/>
  <c r="Y312" i="3"/>
  <c r="CY312" i="3"/>
  <c r="CZ312" i="3"/>
  <c r="DB312" i="3" s="1"/>
  <c r="DA312" i="3"/>
  <c r="DC312" i="3"/>
  <c r="A313" i="3"/>
  <c r="Y313" i="3"/>
  <c r="CY313" i="3"/>
  <c r="CZ313" i="3"/>
  <c r="DA313" i="3"/>
  <c r="DB313" i="3"/>
  <c r="DC313" i="3"/>
  <c r="A314" i="3"/>
  <c r="Y314" i="3"/>
  <c r="CY314" i="3"/>
  <c r="CZ314" i="3"/>
  <c r="DB314" i="3" s="1"/>
  <c r="DA314" i="3"/>
  <c r="DC314" i="3"/>
  <c r="A315" i="3"/>
  <c r="Y315" i="3"/>
  <c r="CY315" i="3"/>
  <c r="CZ315" i="3"/>
  <c r="DA315" i="3"/>
  <c r="DB315" i="3"/>
  <c r="DC315" i="3"/>
  <c r="A316" i="3"/>
  <c r="Y316" i="3"/>
  <c r="CY316" i="3"/>
  <c r="CZ316" i="3"/>
  <c r="DA316" i="3"/>
  <c r="DB316" i="3"/>
  <c r="DC316" i="3"/>
  <c r="A317" i="3"/>
  <c r="Y317" i="3"/>
  <c r="CY317" i="3"/>
  <c r="CZ317" i="3"/>
  <c r="DA317" i="3"/>
  <c r="DB317" i="3"/>
  <c r="DC317" i="3"/>
  <c r="A318" i="3"/>
  <c r="Y318" i="3"/>
  <c r="CY318" i="3"/>
  <c r="CZ318" i="3"/>
  <c r="DB318" i="3" s="1"/>
  <c r="DA318" i="3"/>
  <c r="DC318" i="3"/>
  <c r="A319" i="3"/>
  <c r="Y319" i="3"/>
  <c r="CY319" i="3"/>
  <c r="CZ319" i="3"/>
  <c r="DA319" i="3"/>
  <c r="DB319" i="3"/>
  <c r="DC319" i="3"/>
  <c r="A320" i="3"/>
  <c r="Y320" i="3"/>
  <c r="CY320" i="3"/>
  <c r="CZ320" i="3"/>
  <c r="DA320" i="3"/>
  <c r="DB320" i="3"/>
  <c r="DC320" i="3"/>
  <c r="A321" i="3"/>
  <c r="Y321" i="3"/>
  <c r="CY321" i="3"/>
  <c r="CZ321" i="3"/>
  <c r="DB321" i="3" s="1"/>
  <c r="DA321" i="3"/>
  <c r="DC321" i="3"/>
  <c r="A322" i="3"/>
  <c r="Y322" i="3"/>
  <c r="CY322" i="3"/>
  <c r="CZ322" i="3"/>
  <c r="DB322" i="3" s="1"/>
  <c r="DA322" i="3"/>
  <c r="DC322" i="3"/>
  <c r="A323" i="3"/>
  <c r="Y323" i="3"/>
  <c r="CY323" i="3"/>
  <c r="CZ323" i="3"/>
  <c r="DA323" i="3"/>
  <c r="DB323" i="3"/>
  <c r="DC323" i="3"/>
  <c r="A324" i="3"/>
  <c r="Y324" i="3"/>
  <c r="CY324" i="3"/>
  <c r="CZ324" i="3"/>
  <c r="DB324" i="3" s="1"/>
  <c r="DA324" i="3"/>
  <c r="DC324" i="3"/>
  <c r="A325" i="3"/>
  <c r="Y325" i="3"/>
  <c r="CY325" i="3"/>
  <c r="CZ325" i="3"/>
  <c r="DA325" i="3"/>
  <c r="DB325" i="3"/>
  <c r="DC325" i="3"/>
  <c r="A326" i="3"/>
  <c r="Y326" i="3"/>
  <c r="CY326" i="3"/>
  <c r="CZ326" i="3"/>
  <c r="DB326" i="3" s="1"/>
  <c r="DA326" i="3"/>
  <c r="DC326" i="3"/>
  <c r="A327" i="3"/>
  <c r="Y327" i="3"/>
  <c r="CY327" i="3"/>
  <c r="CZ327" i="3"/>
  <c r="DA327" i="3"/>
  <c r="DB327" i="3"/>
  <c r="DC327" i="3"/>
  <c r="A328" i="3"/>
  <c r="Y328" i="3"/>
  <c r="CY328" i="3"/>
  <c r="CZ328" i="3"/>
  <c r="DA328" i="3"/>
  <c r="DB328" i="3"/>
  <c r="DC328" i="3"/>
  <c r="A329" i="3"/>
  <c r="Y329" i="3"/>
  <c r="CY329" i="3"/>
  <c r="CZ329" i="3"/>
  <c r="DB329" i="3" s="1"/>
  <c r="DA329" i="3"/>
  <c r="DC329" i="3"/>
  <c r="A330" i="3"/>
  <c r="Y330" i="3"/>
  <c r="CY330" i="3"/>
  <c r="CZ330" i="3"/>
  <c r="DB330" i="3" s="1"/>
  <c r="DA330" i="3"/>
  <c r="DC330" i="3"/>
  <c r="A331" i="3"/>
  <c r="Y331" i="3"/>
  <c r="CY331" i="3"/>
  <c r="CZ331" i="3"/>
  <c r="DB331" i="3" s="1"/>
  <c r="DA331" i="3"/>
  <c r="DC331" i="3"/>
  <c r="A332" i="3"/>
  <c r="Y332" i="3"/>
  <c r="CY332" i="3"/>
  <c r="CZ332" i="3"/>
  <c r="DA332" i="3"/>
  <c r="DB332" i="3"/>
  <c r="DC332" i="3"/>
  <c r="A333" i="3"/>
  <c r="Y333" i="3"/>
  <c r="CY333" i="3"/>
  <c r="CZ333" i="3"/>
  <c r="DA333" i="3"/>
  <c r="DB333" i="3"/>
  <c r="DC333" i="3"/>
  <c r="A334" i="3"/>
  <c r="Y334" i="3"/>
  <c r="CY334" i="3"/>
  <c r="CZ334" i="3"/>
  <c r="DA334" i="3"/>
  <c r="DB334" i="3"/>
  <c r="DC334" i="3"/>
  <c r="A335" i="3"/>
  <c r="Y335" i="3"/>
  <c r="CY335" i="3"/>
  <c r="CZ335" i="3"/>
  <c r="DB335" i="3" s="1"/>
  <c r="DA335" i="3"/>
  <c r="DC335" i="3"/>
  <c r="A336" i="3"/>
  <c r="Y336" i="3"/>
  <c r="CY336" i="3"/>
  <c r="CZ336" i="3"/>
  <c r="DB336" i="3" s="1"/>
  <c r="DA336" i="3"/>
  <c r="DC336" i="3"/>
  <c r="A337" i="3"/>
  <c r="Y337" i="3"/>
  <c r="CY337" i="3"/>
  <c r="CZ337" i="3"/>
  <c r="DB337" i="3" s="1"/>
  <c r="DA337" i="3"/>
  <c r="DC337" i="3"/>
  <c r="A338" i="3"/>
  <c r="Y338" i="3"/>
  <c r="CY338" i="3"/>
  <c r="CZ338" i="3"/>
  <c r="DA338" i="3"/>
  <c r="DB338" i="3"/>
  <c r="DC338" i="3"/>
  <c r="A339" i="3"/>
  <c r="Y339" i="3"/>
  <c r="CY339" i="3"/>
  <c r="CZ339" i="3"/>
  <c r="DA339" i="3"/>
  <c r="DB339" i="3"/>
  <c r="DC339" i="3"/>
  <c r="A340" i="3"/>
  <c r="Y340" i="3"/>
  <c r="CY340" i="3"/>
  <c r="CZ340" i="3"/>
  <c r="DA340" i="3"/>
  <c r="DB340" i="3"/>
  <c r="DC340" i="3"/>
  <c r="A341" i="3"/>
  <c r="Y341" i="3"/>
  <c r="CY341" i="3"/>
  <c r="CZ341" i="3"/>
  <c r="DB341" i="3" s="1"/>
  <c r="DA341" i="3"/>
  <c r="DC341" i="3"/>
  <c r="A342" i="3"/>
  <c r="Y342" i="3"/>
  <c r="CY342" i="3"/>
  <c r="CZ342" i="3"/>
  <c r="DB342" i="3" s="1"/>
  <c r="DA342" i="3"/>
  <c r="DC342" i="3"/>
  <c r="A343" i="3"/>
  <c r="Y343" i="3"/>
  <c r="CX343" i="3" s="1"/>
  <c r="CU343" i="3"/>
  <c r="CV343" i="3"/>
  <c r="CY343" i="3"/>
  <c r="CZ343" i="3"/>
  <c r="DB343" i="3" s="1"/>
  <c r="DA343" i="3"/>
  <c r="DC343" i="3"/>
  <c r="A344" i="3"/>
  <c r="Y344" i="3"/>
  <c r="CX344" i="3"/>
  <c r="DG344" i="3" s="1"/>
  <c r="CY344" i="3"/>
  <c r="CZ344" i="3"/>
  <c r="DB344" i="3" s="1"/>
  <c r="DA344" i="3"/>
  <c r="DC344" i="3"/>
  <c r="DF344" i="3"/>
  <c r="DH344" i="3"/>
  <c r="DI344" i="3"/>
  <c r="DJ344" i="3"/>
  <c r="A345" i="3"/>
  <c r="Y345" i="3"/>
  <c r="CX345" i="3"/>
  <c r="DG345" i="3" s="1"/>
  <c r="CY345" i="3"/>
  <c r="CZ345" i="3"/>
  <c r="DA345" i="3"/>
  <c r="DB345" i="3"/>
  <c r="DC345" i="3"/>
  <c r="DH345" i="3"/>
  <c r="DI345" i="3"/>
  <c r="A346" i="3"/>
  <c r="Y346" i="3"/>
  <c r="CX346" i="3" s="1"/>
  <c r="CU346" i="3"/>
  <c r="CY346" i="3"/>
  <c r="CZ346" i="3"/>
  <c r="DB346" i="3" s="1"/>
  <c r="DA346" i="3"/>
  <c r="DC346" i="3"/>
  <c r="A347" i="3"/>
  <c r="Y347" i="3"/>
  <c r="CX347" i="3"/>
  <c r="DG347" i="3" s="1"/>
  <c r="CY347" i="3"/>
  <c r="CZ347" i="3"/>
  <c r="DA347" i="3"/>
  <c r="DB347" i="3"/>
  <c r="DC347" i="3"/>
  <c r="DH347" i="3"/>
  <c r="DI347" i="3"/>
  <c r="A348" i="3"/>
  <c r="Y348" i="3"/>
  <c r="CX348" i="3"/>
  <c r="DF348" i="3" s="1"/>
  <c r="DJ348" i="3" s="1"/>
  <c r="CY348" i="3"/>
  <c r="CZ348" i="3"/>
  <c r="DA348" i="3"/>
  <c r="DB348" i="3"/>
  <c r="DC348" i="3"/>
  <c r="DH348" i="3"/>
  <c r="A349" i="3"/>
  <c r="Y349" i="3"/>
  <c r="CV349" i="3" s="1"/>
  <c r="CU349" i="3"/>
  <c r="CY349" i="3"/>
  <c r="CZ349" i="3"/>
  <c r="DA349" i="3"/>
  <c r="DB349" i="3"/>
  <c r="DC349" i="3"/>
  <c r="A350" i="3"/>
  <c r="Y350" i="3"/>
  <c r="CX350" i="3" s="1"/>
  <c r="CU350" i="3"/>
  <c r="CY350" i="3"/>
  <c r="CZ350" i="3"/>
  <c r="DB350" i="3" s="1"/>
  <c r="DA350" i="3"/>
  <c r="DC350" i="3"/>
  <c r="A351" i="3"/>
  <c r="Y351" i="3"/>
  <c r="CY351" i="3"/>
  <c r="CZ351" i="3"/>
  <c r="DB351" i="3" s="1"/>
  <c r="DA351" i="3"/>
  <c r="DC351" i="3"/>
  <c r="A352" i="3"/>
  <c r="Y352" i="3"/>
  <c r="CY352" i="3"/>
  <c r="CZ352" i="3"/>
  <c r="DA352" i="3"/>
  <c r="DB352" i="3"/>
  <c r="DC352" i="3"/>
  <c r="A353" i="3"/>
  <c r="Y353" i="3"/>
  <c r="CY353" i="3"/>
  <c r="CZ353" i="3"/>
  <c r="DB353" i="3" s="1"/>
  <c r="DA353" i="3"/>
  <c r="DC353" i="3"/>
  <c r="A354" i="3"/>
  <c r="Y354" i="3"/>
  <c r="CY354" i="3"/>
  <c r="CZ354" i="3"/>
  <c r="DB354" i="3" s="1"/>
  <c r="DA354" i="3"/>
  <c r="DC354" i="3"/>
  <c r="A355" i="3"/>
  <c r="Y355" i="3"/>
  <c r="CY355" i="3"/>
  <c r="CZ355" i="3"/>
  <c r="DA355" i="3"/>
  <c r="DB355" i="3"/>
  <c r="DC355" i="3"/>
  <c r="A356" i="3"/>
  <c r="Y356" i="3"/>
  <c r="CY356" i="3"/>
  <c r="CZ356" i="3"/>
  <c r="DA356" i="3"/>
  <c r="DB356" i="3"/>
  <c r="DC356" i="3"/>
  <c r="A357" i="3"/>
  <c r="Y357" i="3"/>
  <c r="CY357" i="3"/>
  <c r="CZ357" i="3"/>
  <c r="DB357" i="3" s="1"/>
  <c r="DA357" i="3"/>
  <c r="DC357" i="3"/>
  <c r="A358" i="3"/>
  <c r="Y358" i="3"/>
  <c r="CY358" i="3"/>
  <c r="CZ358" i="3"/>
  <c r="DB358" i="3" s="1"/>
  <c r="DA358" i="3"/>
  <c r="DC358" i="3"/>
  <c r="A359" i="3"/>
  <c r="Y359" i="3"/>
  <c r="CY359" i="3"/>
  <c r="CZ359" i="3"/>
  <c r="DB359" i="3" s="1"/>
  <c r="DA359" i="3"/>
  <c r="DC359" i="3"/>
  <c r="A360" i="3"/>
  <c r="Y360" i="3"/>
  <c r="CY360" i="3"/>
  <c r="CZ360" i="3"/>
  <c r="DA360" i="3"/>
  <c r="DB360" i="3"/>
  <c r="DC360" i="3"/>
  <c r="A361" i="3"/>
  <c r="Y361" i="3"/>
  <c r="CY361" i="3"/>
  <c r="CZ361" i="3"/>
  <c r="DB361" i="3" s="1"/>
  <c r="DA361" i="3"/>
  <c r="DC361" i="3"/>
  <c r="A362" i="3"/>
  <c r="Y362" i="3"/>
  <c r="CY362" i="3"/>
  <c r="CZ362" i="3"/>
  <c r="DB362" i="3" s="1"/>
  <c r="DA362" i="3"/>
  <c r="DC362" i="3"/>
  <c r="A363" i="3"/>
  <c r="Y363" i="3"/>
  <c r="CY363" i="3"/>
  <c r="CZ363" i="3"/>
  <c r="DA363" i="3"/>
  <c r="DB363" i="3"/>
  <c r="DC363" i="3"/>
  <c r="A364" i="3"/>
  <c r="Y364" i="3"/>
  <c r="CY364" i="3"/>
  <c r="CZ364" i="3"/>
  <c r="DA364" i="3"/>
  <c r="DB364" i="3"/>
  <c r="DC364" i="3"/>
  <c r="A365" i="3"/>
  <c r="Y365" i="3"/>
  <c r="CY365" i="3"/>
  <c r="CZ365" i="3"/>
  <c r="DB365" i="3" s="1"/>
  <c r="DA365" i="3"/>
  <c r="DC365" i="3"/>
  <c r="A366" i="3"/>
  <c r="Y366" i="3"/>
  <c r="CY366" i="3"/>
  <c r="CZ366" i="3"/>
  <c r="DB366" i="3" s="1"/>
  <c r="DA366" i="3"/>
  <c r="DC366" i="3"/>
  <c r="A367" i="3"/>
  <c r="Y367" i="3"/>
  <c r="CX367" i="3" s="1"/>
  <c r="CU367" i="3"/>
  <c r="CV367" i="3"/>
  <c r="CY367" i="3"/>
  <c r="CZ367" i="3"/>
  <c r="DB367" i="3" s="1"/>
  <c r="DA367" i="3"/>
  <c r="DC367" i="3"/>
  <c r="A368" i="3"/>
  <c r="Y368" i="3"/>
  <c r="CX368" i="3"/>
  <c r="DG368" i="3" s="1"/>
  <c r="CY368" i="3"/>
  <c r="CZ368" i="3"/>
  <c r="DB368" i="3" s="1"/>
  <c r="DA368" i="3"/>
  <c r="DC368" i="3"/>
  <c r="DF368" i="3"/>
  <c r="DH368" i="3"/>
  <c r="DI368" i="3"/>
  <c r="DJ368" i="3"/>
  <c r="A369" i="3"/>
  <c r="Y369" i="3"/>
  <c r="CX369" i="3"/>
  <c r="DG369" i="3" s="1"/>
  <c r="CY369" i="3"/>
  <c r="CZ369" i="3"/>
  <c r="DA369" i="3"/>
  <c r="DB369" i="3"/>
  <c r="DC369" i="3"/>
  <c r="DH369" i="3"/>
  <c r="DI369" i="3"/>
  <c r="A370" i="3"/>
  <c r="Y370" i="3"/>
  <c r="CX370" i="3" s="1"/>
  <c r="CY370" i="3"/>
  <c r="CZ370" i="3"/>
  <c r="DA370" i="3"/>
  <c r="DB370" i="3"/>
  <c r="DC370" i="3"/>
  <c r="A371" i="3"/>
  <c r="Y371" i="3"/>
  <c r="CX371" i="3" s="1"/>
  <c r="CY371" i="3"/>
  <c r="CZ371" i="3"/>
  <c r="DB371" i="3" s="1"/>
  <c r="DA371" i="3"/>
  <c r="DC371" i="3"/>
  <c r="A372" i="3"/>
  <c r="Y372" i="3"/>
  <c r="CU372" i="3"/>
  <c r="CV372" i="3"/>
  <c r="CX372" i="3"/>
  <c r="DF372" i="3" s="1"/>
  <c r="CY372" i="3"/>
  <c r="CZ372" i="3"/>
  <c r="DA372" i="3"/>
  <c r="DB372" i="3"/>
  <c r="DC372" i="3"/>
  <c r="DG372" i="3"/>
  <c r="DH372" i="3"/>
  <c r="A373" i="3"/>
  <c r="Y373" i="3"/>
  <c r="CX373" i="3" s="1"/>
  <c r="CY373" i="3"/>
  <c r="CZ373" i="3"/>
  <c r="DB373" i="3" s="1"/>
  <c r="DA373" i="3"/>
  <c r="DC373" i="3"/>
  <c r="A374" i="3"/>
  <c r="Y374" i="3"/>
  <c r="CX374" i="3"/>
  <c r="DG374" i="3" s="1"/>
  <c r="CY374" i="3"/>
  <c r="CZ374" i="3"/>
  <c r="DB374" i="3" s="1"/>
  <c r="DA374" i="3"/>
  <c r="DC374" i="3"/>
  <c r="DF374" i="3"/>
  <c r="DH374" i="3"/>
  <c r="DI374" i="3"/>
  <c r="DJ374" i="3"/>
  <c r="A375" i="3"/>
  <c r="Y375" i="3"/>
  <c r="CX375" i="3"/>
  <c r="DG375" i="3" s="1"/>
  <c r="CY375" i="3"/>
  <c r="CZ375" i="3"/>
  <c r="DA375" i="3"/>
  <c r="DB375" i="3"/>
  <c r="DC375" i="3"/>
  <c r="DH375" i="3"/>
  <c r="DI375" i="3"/>
  <c r="A376" i="3"/>
  <c r="Y376" i="3"/>
  <c r="CX376" i="3" s="1"/>
  <c r="CY376" i="3"/>
  <c r="CZ376" i="3"/>
  <c r="DA376" i="3"/>
  <c r="DB376" i="3"/>
  <c r="DC376" i="3"/>
  <c r="A377" i="3"/>
  <c r="Y377" i="3"/>
  <c r="CY377" i="3"/>
  <c r="CZ377" i="3"/>
  <c r="DA377" i="3"/>
  <c r="DB377" i="3"/>
  <c r="DC377" i="3"/>
  <c r="A378" i="3"/>
  <c r="Y378" i="3"/>
  <c r="CY378" i="3"/>
  <c r="CZ378" i="3"/>
  <c r="DB378" i="3" s="1"/>
  <c r="DA378" i="3"/>
  <c r="DC378" i="3"/>
  <c r="A379" i="3"/>
  <c r="Y379" i="3"/>
  <c r="CY379" i="3"/>
  <c r="CZ379" i="3"/>
  <c r="DB379" i="3" s="1"/>
  <c r="DA379" i="3"/>
  <c r="DC379" i="3"/>
  <c r="A380" i="3"/>
  <c r="Y380" i="3"/>
  <c r="CY380" i="3"/>
  <c r="CZ380" i="3"/>
  <c r="DB380" i="3" s="1"/>
  <c r="DA380" i="3"/>
  <c r="DC380" i="3"/>
  <c r="A381" i="3"/>
  <c r="Y381" i="3"/>
  <c r="CY381" i="3"/>
  <c r="CZ381" i="3"/>
  <c r="DA381" i="3"/>
  <c r="DB381" i="3"/>
  <c r="DC381" i="3"/>
  <c r="A382" i="3"/>
  <c r="Y382" i="3"/>
  <c r="CY382" i="3"/>
  <c r="CZ382" i="3"/>
  <c r="DA382" i="3"/>
  <c r="DB382" i="3"/>
  <c r="DC382" i="3"/>
  <c r="A383" i="3"/>
  <c r="Y383" i="3"/>
  <c r="CY383" i="3"/>
  <c r="CZ383" i="3"/>
  <c r="DA383" i="3"/>
  <c r="DB383" i="3"/>
  <c r="DC383" i="3"/>
  <c r="A384" i="3"/>
  <c r="Y384" i="3"/>
  <c r="CY384" i="3"/>
  <c r="CZ384" i="3"/>
  <c r="DB384" i="3" s="1"/>
  <c r="DA384" i="3"/>
  <c r="DC384" i="3"/>
  <c r="A385" i="3"/>
  <c r="Y385" i="3"/>
  <c r="CY385" i="3"/>
  <c r="CZ385" i="3"/>
  <c r="DB385" i="3" s="1"/>
  <c r="DA385" i="3"/>
  <c r="DC385" i="3"/>
  <c r="A386" i="3"/>
  <c r="Y386" i="3"/>
  <c r="CY386" i="3"/>
  <c r="CZ386" i="3"/>
  <c r="DB386" i="3" s="1"/>
  <c r="DA386" i="3"/>
  <c r="DC386" i="3"/>
  <c r="A387" i="3"/>
  <c r="Y387" i="3"/>
  <c r="CY387" i="3"/>
  <c r="CZ387" i="3"/>
  <c r="DA387" i="3"/>
  <c r="DB387" i="3"/>
  <c r="DC387" i="3"/>
  <c r="A388" i="3"/>
  <c r="Y388" i="3"/>
  <c r="CY388" i="3"/>
  <c r="CZ388" i="3"/>
  <c r="DA388" i="3"/>
  <c r="DB388" i="3"/>
  <c r="DC388" i="3"/>
  <c r="A389" i="3"/>
  <c r="Y389" i="3"/>
  <c r="CY389" i="3"/>
  <c r="CZ389" i="3"/>
  <c r="DA389" i="3"/>
  <c r="DB389" i="3"/>
  <c r="DC389" i="3"/>
  <c r="A390" i="3"/>
  <c r="Y390" i="3"/>
  <c r="CY390" i="3"/>
  <c r="CZ390" i="3"/>
  <c r="DB390" i="3" s="1"/>
  <c r="DA390" i="3"/>
  <c r="DC390" i="3"/>
  <c r="A391" i="3"/>
  <c r="Y391" i="3"/>
  <c r="CY391" i="3"/>
  <c r="CZ391" i="3"/>
  <c r="DA391" i="3"/>
  <c r="DB391" i="3"/>
  <c r="DC391" i="3"/>
  <c r="A392" i="3"/>
  <c r="Y392" i="3"/>
  <c r="CY392" i="3"/>
  <c r="CZ392" i="3"/>
  <c r="DB392" i="3" s="1"/>
  <c r="DA392" i="3"/>
  <c r="DC392" i="3"/>
  <c r="A393" i="3"/>
  <c r="Y393" i="3"/>
  <c r="CY393" i="3"/>
  <c r="CZ393" i="3"/>
  <c r="DA393" i="3"/>
  <c r="DB393" i="3"/>
  <c r="DC393" i="3"/>
  <c r="A394" i="3"/>
  <c r="Y394" i="3"/>
  <c r="CY394" i="3"/>
  <c r="CZ394" i="3"/>
  <c r="DA394" i="3"/>
  <c r="DB394" i="3"/>
  <c r="DC394" i="3"/>
  <c r="A395" i="3"/>
  <c r="Y395" i="3"/>
  <c r="CX395" i="3" s="1"/>
  <c r="CU395" i="3"/>
  <c r="CV395" i="3"/>
  <c r="CY395" i="3"/>
  <c r="CZ395" i="3"/>
  <c r="DA395" i="3"/>
  <c r="DB395" i="3"/>
  <c r="DC395" i="3"/>
  <c r="A396" i="3"/>
  <c r="Y396" i="3"/>
  <c r="CX396" i="3" s="1"/>
  <c r="DH396" i="3" s="1"/>
  <c r="CY396" i="3"/>
  <c r="CZ396" i="3"/>
  <c r="DB396" i="3" s="1"/>
  <c r="DA396" i="3"/>
  <c r="DC396" i="3"/>
  <c r="DI396" i="3"/>
  <c r="A397" i="3"/>
  <c r="Y397" i="3"/>
  <c r="CX397" i="3"/>
  <c r="DG397" i="3" s="1"/>
  <c r="CY397" i="3"/>
  <c r="CZ397" i="3"/>
  <c r="DA397" i="3"/>
  <c r="DB397" i="3"/>
  <c r="DC397" i="3"/>
  <c r="DI397" i="3"/>
  <c r="A398" i="3"/>
  <c r="Y398" i="3"/>
  <c r="CX398" i="3"/>
  <c r="DF398" i="3" s="1"/>
  <c r="DJ398" i="3" s="1"/>
  <c r="CY398" i="3"/>
  <c r="CZ398" i="3"/>
  <c r="DA398" i="3"/>
  <c r="DB398" i="3"/>
  <c r="DC398" i="3"/>
  <c r="DI398" i="3"/>
  <c r="A399" i="3"/>
  <c r="Y399" i="3"/>
  <c r="CX399" i="3"/>
  <c r="DI399" i="3" s="1"/>
  <c r="CY399" i="3"/>
  <c r="CZ399" i="3"/>
  <c r="DB399" i="3" s="1"/>
  <c r="DA399" i="3"/>
  <c r="DC399" i="3"/>
  <c r="DF399" i="3"/>
  <c r="DH399" i="3"/>
  <c r="DJ399" i="3"/>
  <c r="A400" i="3"/>
  <c r="Y400" i="3"/>
  <c r="CX400" i="3" s="1"/>
  <c r="DH400" i="3" s="1"/>
  <c r="CY400" i="3"/>
  <c r="CZ400" i="3"/>
  <c r="DB400" i="3" s="1"/>
  <c r="DA400" i="3"/>
  <c r="DC400" i="3"/>
  <c r="DF400" i="3"/>
  <c r="DJ400" i="3" s="1"/>
  <c r="DG400" i="3"/>
  <c r="DI400" i="3"/>
  <c r="A401" i="3"/>
  <c r="Y401" i="3"/>
  <c r="CX401" i="3"/>
  <c r="DG401" i="3" s="1"/>
  <c r="CY401" i="3"/>
  <c r="CZ401" i="3"/>
  <c r="DA401" i="3"/>
  <c r="DB401" i="3"/>
  <c r="DC401" i="3"/>
  <c r="DH401" i="3"/>
  <c r="DI401" i="3"/>
  <c r="A402" i="3"/>
  <c r="Y402" i="3"/>
  <c r="CX402" i="3" s="1"/>
  <c r="DH402" i="3" s="1"/>
  <c r="CU402" i="3"/>
  <c r="CY402" i="3"/>
  <c r="CZ402" i="3"/>
  <c r="DB402" i="3" s="1"/>
  <c r="DA402" i="3"/>
  <c r="DC402" i="3"/>
  <c r="DG402" i="3"/>
  <c r="A403" i="3"/>
  <c r="Y403" i="3"/>
  <c r="CW403" i="3"/>
  <c r="CX403" i="3"/>
  <c r="DF403" i="3" s="1"/>
  <c r="CY403" i="3"/>
  <c r="CZ403" i="3"/>
  <c r="DA403" i="3"/>
  <c r="DB403" i="3"/>
  <c r="DC403" i="3"/>
  <c r="DG403" i="3"/>
  <c r="DJ403" i="3" s="1"/>
  <c r="DH403" i="3"/>
  <c r="DI403" i="3"/>
  <c r="A404" i="3"/>
  <c r="Y404" i="3"/>
  <c r="CX404" i="3" s="1"/>
  <c r="CY404" i="3"/>
  <c r="CZ404" i="3"/>
  <c r="DA404" i="3"/>
  <c r="DB404" i="3"/>
  <c r="DC404" i="3"/>
  <c r="A405" i="3"/>
  <c r="Y405" i="3"/>
  <c r="CX405" i="3" s="1"/>
  <c r="DH405" i="3" s="1"/>
  <c r="CY405" i="3"/>
  <c r="CZ405" i="3"/>
  <c r="DB405" i="3" s="1"/>
  <c r="DA405" i="3"/>
  <c r="DC405" i="3"/>
  <c r="A406" i="3"/>
  <c r="Y406" i="3"/>
  <c r="CX406" i="3"/>
  <c r="DG406" i="3" s="1"/>
  <c r="CY406" i="3"/>
  <c r="CZ406" i="3"/>
  <c r="DB406" i="3" s="1"/>
  <c r="DA406" i="3"/>
  <c r="DC406" i="3"/>
  <c r="DF406" i="3"/>
  <c r="DI406" i="3"/>
  <c r="DJ406" i="3"/>
  <c r="A407" i="3"/>
  <c r="Y407" i="3"/>
  <c r="CX407" i="3"/>
  <c r="DF407" i="3" s="1"/>
  <c r="DJ407" i="3" s="1"/>
  <c r="CY407" i="3"/>
  <c r="CZ407" i="3"/>
  <c r="DA407" i="3"/>
  <c r="DB407" i="3"/>
  <c r="DC407" i="3"/>
  <c r="DG407" i="3"/>
  <c r="DI407" i="3"/>
  <c r="A408" i="3"/>
  <c r="Y408" i="3"/>
  <c r="CX408" i="3" s="1"/>
  <c r="CY408" i="3"/>
  <c r="CZ408" i="3"/>
  <c r="DB408" i="3" s="1"/>
  <c r="DA408" i="3"/>
  <c r="DC408" i="3"/>
  <c r="A409" i="3"/>
  <c r="Y409" i="3"/>
  <c r="CY409" i="3"/>
  <c r="CZ409" i="3"/>
  <c r="DA409" i="3"/>
  <c r="DB409" i="3"/>
  <c r="DC409" i="3"/>
  <c r="A410" i="3"/>
  <c r="Y410" i="3"/>
  <c r="CY410" i="3"/>
  <c r="CZ410" i="3"/>
  <c r="DB410" i="3" s="1"/>
  <c r="DA410" i="3"/>
  <c r="DC410" i="3"/>
  <c r="A411" i="3"/>
  <c r="Y411" i="3"/>
  <c r="CY411" i="3"/>
  <c r="CZ411" i="3"/>
  <c r="DA411" i="3"/>
  <c r="DB411" i="3"/>
  <c r="DC411" i="3"/>
  <c r="A412" i="3"/>
  <c r="Y412" i="3"/>
  <c r="CY412" i="3"/>
  <c r="CZ412" i="3"/>
  <c r="DA412" i="3"/>
  <c r="DB412" i="3"/>
  <c r="DC412" i="3"/>
  <c r="A413" i="3"/>
  <c r="Y413" i="3"/>
  <c r="CY413" i="3"/>
  <c r="CZ413" i="3"/>
  <c r="DA413" i="3"/>
  <c r="DB413" i="3"/>
  <c r="DC413" i="3"/>
  <c r="A414" i="3"/>
  <c r="Y414" i="3"/>
  <c r="CY414" i="3"/>
  <c r="CZ414" i="3"/>
  <c r="DB414" i="3" s="1"/>
  <c r="DA414" i="3"/>
  <c r="DC414" i="3"/>
  <c r="A415" i="3"/>
  <c r="Y415" i="3"/>
  <c r="CY415" i="3"/>
  <c r="CZ415" i="3"/>
  <c r="DB415" i="3" s="1"/>
  <c r="DA415" i="3"/>
  <c r="DC415" i="3"/>
  <c r="A416" i="3"/>
  <c r="Y416" i="3"/>
  <c r="CY416" i="3"/>
  <c r="CZ416" i="3"/>
  <c r="DA416" i="3"/>
  <c r="DB416" i="3"/>
  <c r="DC416" i="3"/>
  <c r="A417" i="3"/>
  <c r="Y417" i="3"/>
  <c r="CX417" i="3" s="1"/>
  <c r="DH417" i="3" s="1"/>
  <c r="CU417" i="3"/>
  <c r="CV417" i="3"/>
  <c r="CY417" i="3"/>
  <c r="CZ417" i="3"/>
  <c r="DB417" i="3" s="1"/>
  <c r="DA417" i="3"/>
  <c r="DC417" i="3"/>
  <c r="DG417" i="3"/>
  <c r="DI417" i="3"/>
  <c r="DJ417" i="3" s="1"/>
  <c r="A418" i="3"/>
  <c r="Y418" i="3"/>
  <c r="CW418" i="3"/>
  <c r="CX418" i="3"/>
  <c r="DF418" i="3" s="1"/>
  <c r="CY418" i="3"/>
  <c r="CZ418" i="3"/>
  <c r="DA418" i="3"/>
  <c r="DB418" i="3"/>
  <c r="DC418" i="3"/>
  <c r="DH418" i="3"/>
  <c r="DI418" i="3"/>
  <c r="A419" i="3"/>
  <c r="Y419" i="3"/>
  <c r="CX419" i="3"/>
  <c r="DI419" i="3" s="1"/>
  <c r="CY419" i="3"/>
  <c r="CZ419" i="3"/>
  <c r="DA419" i="3"/>
  <c r="DB419" i="3"/>
  <c r="DC419" i="3"/>
  <c r="DH419" i="3"/>
  <c r="A420" i="3"/>
  <c r="Y420" i="3"/>
  <c r="CX420" i="3" s="1"/>
  <c r="DH420" i="3" s="1"/>
  <c r="CY420" i="3"/>
  <c r="CZ420" i="3"/>
  <c r="DB420" i="3" s="1"/>
  <c r="DA420" i="3"/>
  <c r="DC420" i="3"/>
  <c r="DF420" i="3"/>
  <c r="DJ420" i="3" s="1"/>
  <c r="DG420" i="3"/>
  <c r="A421" i="3"/>
  <c r="Y421" i="3"/>
  <c r="CX421" i="3"/>
  <c r="DG421" i="3" s="1"/>
  <c r="CY421" i="3"/>
  <c r="CZ421" i="3"/>
  <c r="DB421" i="3" s="1"/>
  <c r="DA421" i="3"/>
  <c r="DC421" i="3"/>
  <c r="DF421" i="3"/>
  <c r="DJ421" i="3" s="1"/>
  <c r="DH421" i="3"/>
  <c r="DI421" i="3"/>
  <c r="A422" i="3"/>
  <c r="Y422" i="3"/>
  <c r="CX422" i="3" s="1"/>
  <c r="CY422" i="3"/>
  <c r="CZ422" i="3"/>
  <c r="DA422" i="3"/>
  <c r="DB422" i="3"/>
  <c r="DC422" i="3"/>
  <c r="A423" i="3"/>
  <c r="Y423" i="3"/>
  <c r="CX423" i="3" s="1"/>
  <c r="CY423" i="3"/>
  <c r="CZ423" i="3"/>
  <c r="DB423" i="3" s="1"/>
  <c r="DA423" i="3"/>
  <c r="DC423" i="3"/>
  <c r="A424" i="3"/>
  <c r="Y424" i="3"/>
  <c r="CU424" i="3"/>
  <c r="CV424" i="3"/>
  <c r="CX424" i="3"/>
  <c r="DI424" i="3" s="1"/>
  <c r="DJ424" i="3" s="1"/>
  <c r="CY424" i="3"/>
  <c r="CZ424" i="3"/>
  <c r="DA424" i="3"/>
  <c r="DB424" i="3"/>
  <c r="DC424" i="3"/>
  <c r="DF424" i="3"/>
  <c r="DG424" i="3"/>
  <c r="DH424" i="3"/>
  <c r="A425" i="3"/>
  <c r="Y425" i="3"/>
  <c r="CX425" i="3" s="1"/>
  <c r="CY425" i="3"/>
  <c r="CZ425" i="3"/>
  <c r="DB425" i="3" s="1"/>
  <c r="DA425" i="3"/>
  <c r="DC425" i="3"/>
  <c r="A426" i="3"/>
  <c r="Y426" i="3"/>
  <c r="CX426" i="3"/>
  <c r="DG426" i="3" s="1"/>
  <c r="CY426" i="3"/>
  <c r="CZ426" i="3"/>
  <c r="DA426" i="3"/>
  <c r="DB426" i="3"/>
  <c r="DC426" i="3"/>
  <c r="DH426" i="3"/>
  <c r="A427" i="3"/>
  <c r="Y427" i="3"/>
  <c r="CX427" i="3" s="1"/>
  <c r="CY427" i="3"/>
  <c r="CZ427" i="3"/>
  <c r="DA427" i="3"/>
  <c r="DB427" i="3"/>
  <c r="DC427" i="3"/>
  <c r="A428" i="3"/>
  <c r="Y428" i="3"/>
  <c r="CX428" i="3" s="1"/>
  <c r="CY428" i="3"/>
  <c r="CZ428" i="3"/>
  <c r="DB428" i="3" s="1"/>
  <c r="DA428" i="3"/>
  <c r="DC428" i="3"/>
  <c r="A429" i="3"/>
  <c r="Y429" i="3"/>
  <c r="CX429" i="3"/>
  <c r="DG429" i="3" s="1"/>
  <c r="CY429" i="3"/>
  <c r="CZ429" i="3"/>
  <c r="DB429" i="3" s="1"/>
  <c r="DA429" i="3"/>
  <c r="DC429" i="3"/>
  <c r="DF429" i="3"/>
  <c r="DH429" i="3"/>
  <c r="DI429" i="3"/>
  <c r="DJ429" i="3"/>
  <c r="A430" i="3"/>
  <c r="Y430" i="3"/>
  <c r="CX430" i="3"/>
  <c r="DG430" i="3" s="1"/>
  <c r="CY430" i="3"/>
  <c r="CZ430" i="3"/>
  <c r="DA430" i="3"/>
  <c r="DB430" i="3"/>
  <c r="DC430" i="3"/>
  <c r="DH430" i="3"/>
  <c r="A431" i="3"/>
  <c r="Y431" i="3"/>
  <c r="CY431" i="3"/>
  <c r="CZ431" i="3"/>
  <c r="DB431" i="3" s="1"/>
  <c r="DA431" i="3"/>
  <c r="DC431" i="3"/>
  <c r="A432" i="3"/>
  <c r="Y432" i="3"/>
  <c r="CY432" i="3"/>
  <c r="CZ432" i="3"/>
  <c r="DA432" i="3"/>
  <c r="DB432" i="3"/>
  <c r="DC432" i="3"/>
  <c r="A433" i="3"/>
  <c r="Y433" i="3"/>
  <c r="CY433" i="3"/>
  <c r="CZ433" i="3"/>
  <c r="DB433" i="3" s="1"/>
  <c r="DA433" i="3"/>
  <c r="DC433" i="3"/>
  <c r="A434" i="3"/>
  <c r="Y434" i="3"/>
  <c r="CY434" i="3"/>
  <c r="CZ434" i="3"/>
  <c r="DB434" i="3" s="1"/>
  <c r="DA434" i="3"/>
  <c r="DC434" i="3"/>
  <c r="A435" i="3"/>
  <c r="Y435" i="3"/>
  <c r="CY435" i="3"/>
  <c r="CZ435" i="3"/>
  <c r="DB435" i="3" s="1"/>
  <c r="DA435" i="3"/>
  <c r="DC435" i="3"/>
  <c r="A436" i="3"/>
  <c r="Y436" i="3"/>
  <c r="CY436" i="3"/>
  <c r="CZ436" i="3"/>
  <c r="DA436" i="3"/>
  <c r="DB436" i="3"/>
  <c r="DC436" i="3"/>
  <c r="A437" i="3"/>
  <c r="Y437" i="3"/>
  <c r="CY437" i="3"/>
  <c r="CZ437" i="3"/>
  <c r="DA437" i="3"/>
  <c r="DB437" i="3"/>
  <c r="DC437" i="3"/>
  <c r="A438" i="3"/>
  <c r="Y438" i="3"/>
  <c r="CY438" i="3"/>
  <c r="CZ438" i="3"/>
  <c r="DB438" i="3" s="1"/>
  <c r="DA438" i="3"/>
  <c r="DC438" i="3"/>
  <c r="A439" i="3"/>
  <c r="Y439" i="3"/>
  <c r="CU439" i="3"/>
  <c r="CV439" i="3"/>
  <c r="CX439" i="3"/>
  <c r="DF439" i="3" s="1"/>
  <c r="CY439" i="3"/>
  <c r="CZ439" i="3"/>
  <c r="DA439" i="3"/>
  <c r="DB439" i="3"/>
  <c r="DC439" i="3"/>
  <c r="DG439" i="3"/>
  <c r="DH439" i="3"/>
  <c r="A440" i="3"/>
  <c r="Y440" i="3"/>
  <c r="CX440" i="3" s="1"/>
  <c r="CY440" i="3"/>
  <c r="CZ440" i="3"/>
  <c r="DB440" i="3" s="1"/>
  <c r="DA440" i="3"/>
  <c r="DC440" i="3"/>
  <c r="A441" i="3"/>
  <c r="Y441" i="3"/>
  <c r="CX441" i="3"/>
  <c r="DG441" i="3" s="1"/>
  <c r="CY441" i="3"/>
  <c r="CZ441" i="3"/>
  <c r="DA441" i="3"/>
  <c r="DB441" i="3"/>
  <c r="DC441" i="3"/>
  <c r="DH441" i="3"/>
  <c r="A442" i="3"/>
  <c r="Y442" i="3"/>
  <c r="CX442" i="3" s="1"/>
  <c r="CY442" i="3"/>
  <c r="CZ442" i="3"/>
  <c r="DA442" i="3"/>
  <c r="DB442" i="3"/>
  <c r="DC442" i="3"/>
  <c r="A443" i="3"/>
  <c r="Y443" i="3"/>
  <c r="CX443" i="3" s="1"/>
  <c r="CY443" i="3"/>
  <c r="CZ443" i="3"/>
  <c r="DB443" i="3" s="1"/>
  <c r="DA443" i="3"/>
  <c r="DC443" i="3"/>
  <c r="A444" i="3"/>
  <c r="Y444" i="3"/>
  <c r="CX444" i="3"/>
  <c r="DG444" i="3" s="1"/>
  <c r="CY444" i="3"/>
  <c r="CZ444" i="3"/>
  <c r="DB444" i="3" s="1"/>
  <c r="DA444" i="3"/>
  <c r="DC444" i="3"/>
  <c r="DF444" i="3"/>
  <c r="DH444" i="3"/>
  <c r="DI444" i="3"/>
  <c r="DJ444" i="3"/>
  <c r="A445" i="3"/>
  <c r="Y445" i="3"/>
  <c r="CX445" i="3"/>
  <c r="DG445" i="3" s="1"/>
  <c r="CY445" i="3"/>
  <c r="CZ445" i="3"/>
  <c r="DA445" i="3"/>
  <c r="DB445" i="3"/>
  <c r="DC445" i="3"/>
  <c r="DH445" i="3"/>
  <c r="A446" i="3"/>
  <c r="Y446" i="3"/>
  <c r="CX446" i="3" s="1"/>
  <c r="CU446" i="3"/>
  <c r="CY446" i="3"/>
  <c r="CZ446" i="3"/>
  <c r="DB446" i="3" s="1"/>
  <c r="DA446" i="3"/>
  <c r="DC446" i="3"/>
  <c r="A447" i="3"/>
  <c r="Y447" i="3"/>
  <c r="CW447" i="3"/>
  <c r="CX447" i="3"/>
  <c r="DF447" i="3" s="1"/>
  <c r="CY447" i="3"/>
  <c r="CZ447" i="3"/>
  <c r="DA447" i="3"/>
  <c r="DB447" i="3"/>
  <c r="DC447" i="3"/>
  <c r="DG447" i="3"/>
  <c r="DJ447" i="3" s="1"/>
  <c r="DH447" i="3"/>
  <c r="A448" i="3"/>
  <c r="Y448" i="3"/>
  <c r="CX448" i="3" s="1"/>
  <c r="CY448" i="3"/>
  <c r="CZ448" i="3"/>
  <c r="DB448" i="3" s="1"/>
  <c r="DA448" i="3"/>
  <c r="DC448" i="3"/>
  <c r="A449" i="3"/>
  <c r="Y449" i="3"/>
  <c r="CX449" i="3"/>
  <c r="DG449" i="3" s="1"/>
  <c r="CY449" i="3"/>
  <c r="CZ449" i="3"/>
  <c r="DB449" i="3" s="1"/>
  <c r="DA449" i="3"/>
  <c r="DC449" i="3"/>
  <c r="DF449" i="3"/>
  <c r="DH449" i="3"/>
  <c r="DI449" i="3"/>
  <c r="DJ449" i="3"/>
  <c r="A450" i="3"/>
  <c r="Y450" i="3"/>
  <c r="CX450" i="3"/>
  <c r="DG450" i="3" s="1"/>
  <c r="CY450" i="3"/>
  <c r="CZ450" i="3"/>
  <c r="DA450" i="3"/>
  <c r="DB450" i="3"/>
  <c r="DC450" i="3"/>
  <c r="DH450" i="3"/>
  <c r="A451" i="3"/>
  <c r="Y451" i="3"/>
  <c r="CX451" i="3" s="1"/>
  <c r="CY451" i="3"/>
  <c r="CZ451" i="3"/>
  <c r="DA451" i="3"/>
  <c r="DB451" i="3"/>
  <c r="DC451" i="3"/>
  <c r="A452" i="3"/>
  <c r="Y452" i="3"/>
  <c r="CX452" i="3" s="1"/>
  <c r="CY452" i="3"/>
  <c r="CZ452" i="3"/>
  <c r="DB452" i="3" s="1"/>
  <c r="DA452" i="3"/>
  <c r="DC452" i="3"/>
  <c r="A453" i="3"/>
  <c r="Y453" i="3"/>
  <c r="CY453" i="3"/>
  <c r="CZ453" i="3"/>
  <c r="DA453" i="3"/>
  <c r="DB453" i="3"/>
  <c r="DC453" i="3"/>
  <c r="A454" i="3"/>
  <c r="Y454" i="3"/>
  <c r="CY454" i="3"/>
  <c r="CZ454" i="3"/>
  <c r="DB454" i="3" s="1"/>
  <c r="DA454" i="3"/>
  <c r="DC454" i="3"/>
  <c r="A455" i="3"/>
  <c r="Y455" i="3"/>
  <c r="CY455" i="3"/>
  <c r="CZ455" i="3"/>
  <c r="DA455" i="3"/>
  <c r="DB455" i="3"/>
  <c r="DC455" i="3"/>
  <c r="A456" i="3"/>
  <c r="Y456" i="3"/>
  <c r="CY456" i="3"/>
  <c r="CZ456" i="3"/>
  <c r="DA456" i="3"/>
  <c r="DB456" i="3"/>
  <c r="DC456" i="3"/>
  <c r="A457" i="3"/>
  <c r="Y457" i="3"/>
  <c r="CY457" i="3"/>
  <c r="CZ457" i="3"/>
  <c r="DA457" i="3"/>
  <c r="DB457" i="3"/>
  <c r="DC457" i="3"/>
  <c r="A458" i="3"/>
  <c r="Y458" i="3"/>
  <c r="CY458" i="3"/>
  <c r="CZ458" i="3"/>
  <c r="DB458" i="3" s="1"/>
  <c r="DA458" i="3"/>
  <c r="DC458" i="3"/>
  <c r="A459" i="3"/>
  <c r="Y459" i="3"/>
  <c r="CY459" i="3"/>
  <c r="CZ459" i="3"/>
  <c r="DB459" i="3" s="1"/>
  <c r="DA459" i="3"/>
  <c r="DC459" i="3"/>
  <c r="A460" i="3"/>
  <c r="Y460" i="3"/>
  <c r="CY460" i="3"/>
  <c r="CZ460" i="3"/>
  <c r="DA460" i="3"/>
  <c r="DB460" i="3"/>
  <c r="DC460" i="3"/>
  <c r="A461" i="3"/>
  <c r="Y461" i="3"/>
  <c r="CX461" i="3" s="1"/>
  <c r="CU461" i="3"/>
  <c r="CY461" i="3"/>
  <c r="CZ461" i="3"/>
  <c r="DB461" i="3" s="1"/>
  <c r="DA461" i="3"/>
  <c r="DC461" i="3"/>
  <c r="A462" i="3"/>
  <c r="Y462" i="3"/>
  <c r="CW462" i="3"/>
  <c r="CX462" i="3"/>
  <c r="DF462" i="3" s="1"/>
  <c r="CY462" i="3"/>
  <c r="CZ462" i="3"/>
  <c r="DA462" i="3"/>
  <c r="DB462" i="3"/>
  <c r="DC462" i="3"/>
  <c r="DG462" i="3"/>
  <c r="DJ462" i="3" s="1"/>
  <c r="DH462" i="3"/>
  <c r="A463" i="3"/>
  <c r="Y463" i="3"/>
  <c r="CX463" i="3" s="1"/>
  <c r="CY463" i="3"/>
  <c r="CZ463" i="3"/>
  <c r="DB463" i="3" s="1"/>
  <c r="DA463" i="3"/>
  <c r="DC463" i="3"/>
  <c r="A464" i="3"/>
  <c r="Y464" i="3"/>
  <c r="CX464" i="3"/>
  <c r="DG464" i="3" s="1"/>
  <c r="CY464" i="3"/>
  <c r="CZ464" i="3"/>
  <c r="DB464" i="3" s="1"/>
  <c r="DA464" i="3"/>
  <c r="DC464" i="3"/>
  <c r="DF464" i="3"/>
  <c r="DH464" i="3"/>
  <c r="DI464" i="3"/>
  <c r="DJ464" i="3"/>
  <c r="A465" i="3"/>
  <c r="Y465" i="3"/>
  <c r="CX465" i="3"/>
  <c r="DG465" i="3" s="1"/>
  <c r="CY465" i="3"/>
  <c r="CZ465" i="3"/>
  <c r="DA465" i="3"/>
  <c r="DB465" i="3"/>
  <c r="DC465" i="3"/>
  <c r="DH465" i="3"/>
  <c r="A466" i="3"/>
  <c r="Y466" i="3"/>
  <c r="CX466" i="3" s="1"/>
  <c r="CY466" i="3"/>
  <c r="CZ466" i="3"/>
  <c r="DA466" i="3"/>
  <c r="DB466" i="3"/>
  <c r="DC466" i="3"/>
  <c r="A467" i="3"/>
  <c r="Y467" i="3"/>
  <c r="CX467" i="3" s="1"/>
  <c r="CY467" i="3"/>
  <c r="CZ467" i="3"/>
  <c r="DB467" i="3" s="1"/>
  <c r="DA467" i="3"/>
  <c r="DC467" i="3"/>
  <c r="A468" i="3"/>
  <c r="Y468" i="3"/>
  <c r="CU468" i="3"/>
  <c r="CV468" i="3"/>
  <c r="CX468" i="3"/>
  <c r="DF468" i="3" s="1"/>
  <c r="CY468" i="3"/>
  <c r="CZ468" i="3"/>
  <c r="DA468" i="3"/>
  <c r="DB468" i="3"/>
  <c r="DC468" i="3"/>
  <c r="DG468" i="3"/>
  <c r="DH468" i="3"/>
  <c r="A469" i="3"/>
  <c r="Y469" i="3"/>
  <c r="CX469" i="3" s="1"/>
  <c r="CY469" i="3"/>
  <c r="CZ469" i="3"/>
  <c r="DB469" i="3" s="1"/>
  <c r="DA469" i="3"/>
  <c r="DC469" i="3"/>
  <c r="A470" i="3"/>
  <c r="Y470" i="3"/>
  <c r="CX470" i="3"/>
  <c r="DG470" i="3" s="1"/>
  <c r="CY470" i="3"/>
  <c r="CZ470" i="3"/>
  <c r="DA470" i="3"/>
  <c r="DB470" i="3"/>
  <c r="DC470" i="3"/>
  <c r="DH470" i="3"/>
  <c r="A471" i="3"/>
  <c r="Y471" i="3"/>
  <c r="CX471" i="3" s="1"/>
  <c r="CY471" i="3"/>
  <c r="CZ471" i="3"/>
  <c r="DA471" i="3"/>
  <c r="DB471" i="3"/>
  <c r="DC471" i="3"/>
  <c r="A472" i="3"/>
  <c r="Y472" i="3"/>
  <c r="CX472" i="3" s="1"/>
  <c r="CY472" i="3"/>
  <c r="CZ472" i="3"/>
  <c r="DB472" i="3" s="1"/>
  <c r="DA472" i="3"/>
  <c r="DC472" i="3"/>
  <c r="A473" i="3"/>
  <c r="Y473" i="3"/>
  <c r="CX473" i="3"/>
  <c r="DG473" i="3" s="1"/>
  <c r="CY473" i="3"/>
  <c r="CZ473" i="3"/>
  <c r="DB473" i="3" s="1"/>
  <c r="DA473" i="3"/>
  <c r="DC473" i="3"/>
  <c r="DF473" i="3"/>
  <c r="DH473" i="3"/>
  <c r="DI473" i="3"/>
  <c r="DJ473" i="3"/>
  <c r="A474" i="3"/>
  <c r="Y474" i="3"/>
  <c r="CX474" i="3"/>
  <c r="DG474" i="3" s="1"/>
  <c r="CY474" i="3"/>
  <c r="CZ474" i="3"/>
  <c r="DA474" i="3"/>
  <c r="DB474" i="3"/>
  <c r="DC474" i="3"/>
  <c r="DH474" i="3"/>
  <c r="A475" i="3"/>
  <c r="Y475" i="3"/>
  <c r="CY475" i="3"/>
  <c r="CZ475" i="3"/>
  <c r="DB475" i="3" s="1"/>
  <c r="DA475" i="3"/>
  <c r="DC475" i="3"/>
  <c r="A476" i="3"/>
  <c r="Y476" i="3"/>
  <c r="CY476" i="3"/>
  <c r="CZ476" i="3"/>
  <c r="DA476" i="3"/>
  <c r="DB476" i="3"/>
  <c r="DC476" i="3"/>
  <c r="A477" i="3"/>
  <c r="Y477" i="3"/>
  <c r="CY477" i="3"/>
  <c r="CZ477" i="3"/>
  <c r="DB477" i="3" s="1"/>
  <c r="DA477" i="3"/>
  <c r="DC477" i="3"/>
  <c r="A478" i="3"/>
  <c r="Y478" i="3"/>
  <c r="CY478" i="3"/>
  <c r="CZ478" i="3"/>
  <c r="DA478" i="3"/>
  <c r="DB478" i="3"/>
  <c r="DC478" i="3"/>
  <c r="A479" i="3"/>
  <c r="Y479" i="3"/>
  <c r="CY479" i="3"/>
  <c r="CZ479" i="3"/>
  <c r="DB479" i="3" s="1"/>
  <c r="DA479" i="3"/>
  <c r="DC479" i="3"/>
  <c r="A480" i="3"/>
  <c r="Y480" i="3"/>
  <c r="CY480" i="3"/>
  <c r="CZ480" i="3"/>
  <c r="DA480" i="3"/>
  <c r="DB480" i="3"/>
  <c r="DC480" i="3"/>
  <c r="A481" i="3"/>
  <c r="Y481" i="3"/>
  <c r="CY481" i="3"/>
  <c r="CZ481" i="3"/>
  <c r="DB481" i="3" s="1"/>
  <c r="DA481" i="3"/>
  <c r="DC481" i="3"/>
  <c r="A482" i="3"/>
  <c r="Y482" i="3"/>
  <c r="CY482" i="3"/>
  <c r="CZ482" i="3"/>
  <c r="DA482" i="3"/>
  <c r="DB482" i="3"/>
  <c r="DC482" i="3"/>
  <c r="A483" i="3"/>
  <c r="Y483" i="3"/>
  <c r="CY483" i="3"/>
  <c r="CZ483" i="3"/>
  <c r="DB483" i="3" s="1"/>
  <c r="DA483" i="3"/>
  <c r="DC483" i="3"/>
  <c r="A484" i="3"/>
  <c r="Y484" i="3"/>
  <c r="CY484" i="3"/>
  <c r="CZ484" i="3"/>
  <c r="DA484" i="3"/>
  <c r="DB484" i="3"/>
  <c r="DC484" i="3"/>
  <c r="A485" i="3"/>
  <c r="Y485" i="3"/>
  <c r="CY485" i="3"/>
  <c r="CZ485" i="3"/>
  <c r="DB485" i="3" s="1"/>
  <c r="DA485" i="3"/>
  <c r="DC485" i="3"/>
  <c r="A486" i="3"/>
  <c r="Y486" i="3"/>
  <c r="CY486" i="3"/>
  <c r="CZ486" i="3"/>
  <c r="DA486" i="3"/>
  <c r="DB486" i="3"/>
  <c r="DC486" i="3"/>
  <c r="A487" i="3"/>
  <c r="Y487" i="3"/>
  <c r="CX487" i="3" s="1"/>
  <c r="CU487" i="3"/>
  <c r="CY487" i="3"/>
  <c r="CZ487" i="3"/>
  <c r="DB487" i="3" s="1"/>
  <c r="DA487" i="3"/>
  <c r="DC487" i="3"/>
  <c r="A488" i="3"/>
  <c r="Y488" i="3"/>
  <c r="CX488" i="3" s="1"/>
  <c r="CU488" i="3"/>
  <c r="CV488" i="3"/>
  <c r="CY488" i="3"/>
  <c r="CZ488" i="3"/>
  <c r="DB488" i="3" s="1"/>
  <c r="DA488" i="3"/>
  <c r="DC488" i="3"/>
  <c r="A489" i="3"/>
  <c r="Y489" i="3"/>
  <c r="CY489" i="3"/>
  <c r="CZ489" i="3"/>
  <c r="DA489" i="3"/>
  <c r="DB489" i="3"/>
  <c r="DC489" i="3"/>
  <c r="A490" i="3"/>
  <c r="Y490" i="3"/>
  <c r="CY490" i="3"/>
  <c r="CZ490" i="3"/>
  <c r="DB490" i="3" s="1"/>
  <c r="DA490" i="3"/>
  <c r="DC490" i="3"/>
  <c r="A491" i="3"/>
  <c r="Y491" i="3"/>
  <c r="CY491" i="3"/>
  <c r="CZ491" i="3"/>
  <c r="DA491" i="3"/>
  <c r="DB491" i="3"/>
  <c r="DC491" i="3"/>
  <c r="A492" i="3"/>
  <c r="Y492" i="3"/>
  <c r="CY492" i="3"/>
  <c r="CZ492" i="3"/>
  <c r="DB492" i="3" s="1"/>
  <c r="DA492" i="3"/>
  <c r="DC492" i="3"/>
  <c r="A493" i="3"/>
  <c r="Y493" i="3"/>
  <c r="CY493" i="3"/>
  <c r="CZ493" i="3"/>
  <c r="DB493" i="3" s="1"/>
  <c r="DA493" i="3"/>
  <c r="DC493" i="3"/>
  <c r="A494" i="3"/>
  <c r="Y494" i="3"/>
  <c r="CY494" i="3"/>
  <c r="CZ494" i="3"/>
  <c r="DA494" i="3"/>
  <c r="DB494" i="3"/>
  <c r="DC494" i="3"/>
  <c r="A495" i="3"/>
  <c r="Y495" i="3"/>
  <c r="CY495" i="3"/>
  <c r="CZ495" i="3"/>
  <c r="DA495" i="3"/>
  <c r="DB495" i="3"/>
  <c r="DC495" i="3"/>
  <c r="A496" i="3"/>
  <c r="Y496" i="3"/>
  <c r="CY496" i="3"/>
  <c r="CZ496" i="3"/>
  <c r="DB496" i="3" s="1"/>
  <c r="DA496" i="3"/>
  <c r="DC496" i="3"/>
  <c r="A497" i="3"/>
  <c r="Y497" i="3"/>
  <c r="CY497" i="3"/>
  <c r="CZ497" i="3"/>
  <c r="DB497" i="3" s="1"/>
  <c r="DA497" i="3"/>
  <c r="DC497" i="3"/>
  <c r="A498" i="3"/>
  <c r="Y498" i="3"/>
  <c r="CY498" i="3"/>
  <c r="CZ498" i="3"/>
  <c r="DB498" i="3" s="1"/>
  <c r="DA498" i="3"/>
  <c r="DC498" i="3"/>
  <c r="A499" i="3"/>
  <c r="Y499" i="3"/>
  <c r="CY499" i="3"/>
  <c r="CZ499" i="3"/>
  <c r="DA499" i="3"/>
  <c r="DB499" i="3"/>
  <c r="DC499" i="3"/>
  <c r="A500" i="3"/>
  <c r="Y500" i="3"/>
  <c r="CY500" i="3"/>
  <c r="CZ500" i="3"/>
  <c r="DB500" i="3" s="1"/>
  <c r="DA500" i="3"/>
  <c r="DC500" i="3"/>
  <c r="A501" i="3"/>
  <c r="Y501" i="3"/>
  <c r="CY501" i="3"/>
  <c r="CZ501" i="3"/>
  <c r="DB501" i="3" s="1"/>
  <c r="DA501" i="3"/>
  <c r="DC501" i="3"/>
  <c r="A502" i="3"/>
  <c r="Y502" i="3"/>
  <c r="CY502" i="3"/>
  <c r="CZ502" i="3"/>
  <c r="DA502" i="3"/>
  <c r="DB502" i="3"/>
  <c r="DC502" i="3"/>
  <c r="A503" i="3"/>
  <c r="Y503" i="3"/>
  <c r="CY503" i="3"/>
  <c r="CZ503" i="3"/>
  <c r="DA503" i="3"/>
  <c r="DB503" i="3"/>
  <c r="DC503" i="3"/>
  <c r="A504" i="3"/>
  <c r="Y504" i="3"/>
  <c r="CY504" i="3"/>
  <c r="CZ504" i="3"/>
  <c r="DB504" i="3" s="1"/>
  <c r="DA504" i="3"/>
  <c r="DC504" i="3"/>
  <c r="A505" i="3"/>
  <c r="Y505" i="3"/>
  <c r="CY505" i="3"/>
  <c r="CZ505" i="3"/>
  <c r="DB505" i="3" s="1"/>
  <c r="DA505" i="3"/>
  <c r="DC505" i="3"/>
  <c r="A506" i="3"/>
  <c r="Y506" i="3"/>
  <c r="CY506" i="3"/>
  <c r="CZ506" i="3"/>
  <c r="DA506" i="3"/>
  <c r="DB506" i="3"/>
  <c r="DC506" i="3"/>
  <c r="A507" i="3"/>
  <c r="Y507" i="3"/>
  <c r="CY507" i="3"/>
  <c r="CZ507" i="3"/>
  <c r="DB507" i="3" s="1"/>
  <c r="DA507" i="3"/>
  <c r="DC507" i="3"/>
  <c r="A508" i="3"/>
  <c r="Y508" i="3"/>
  <c r="CY508" i="3"/>
  <c r="CZ508" i="3"/>
  <c r="DA508" i="3"/>
  <c r="DB508" i="3"/>
  <c r="DC508" i="3"/>
  <c r="A509" i="3"/>
  <c r="Y509" i="3"/>
  <c r="CY509" i="3"/>
  <c r="CZ509" i="3"/>
  <c r="DB509" i="3" s="1"/>
  <c r="DA509" i="3"/>
  <c r="DC509" i="3"/>
  <c r="A510" i="3"/>
  <c r="Y510" i="3"/>
  <c r="CY510" i="3"/>
  <c r="CZ510" i="3"/>
  <c r="DA510" i="3"/>
  <c r="DB510" i="3"/>
  <c r="DC510" i="3"/>
  <c r="A511" i="3"/>
  <c r="Y511" i="3"/>
  <c r="CY511" i="3"/>
  <c r="CZ511" i="3"/>
  <c r="DA511" i="3"/>
  <c r="DB511" i="3"/>
  <c r="DC511" i="3"/>
  <c r="A512" i="3"/>
  <c r="Y512" i="3"/>
  <c r="CY512" i="3"/>
  <c r="CZ512" i="3"/>
  <c r="DB512" i="3" s="1"/>
  <c r="DA512" i="3"/>
  <c r="DC512" i="3"/>
  <c r="A513" i="3"/>
  <c r="Y513" i="3"/>
  <c r="CY513" i="3"/>
  <c r="CZ513" i="3"/>
  <c r="DB513" i="3" s="1"/>
  <c r="DA513" i="3"/>
  <c r="DC513" i="3"/>
  <c r="A514" i="3"/>
  <c r="Y514" i="3"/>
  <c r="CY514" i="3"/>
  <c r="CZ514" i="3"/>
  <c r="DA514" i="3"/>
  <c r="DB514" i="3"/>
  <c r="DC514" i="3"/>
  <c r="A515" i="3"/>
  <c r="Y515" i="3"/>
  <c r="CY515" i="3"/>
  <c r="CZ515" i="3"/>
  <c r="DB515" i="3" s="1"/>
  <c r="DA515" i="3"/>
  <c r="DC515" i="3"/>
  <c r="A516" i="3"/>
  <c r="Y516" i="3"/>
  <c r="CY516" i="3"/>
  <c r="CZ516" i="3"/>
  <c r="DA516" i="3"/>
  <c r="DB516" i="3"/>
  <c r="DC516" i="3"/>
  <c r="A517" i="3"/>
  <c r="Y517" i="3"/>
  <c r="CY517" i="3"/>
  <c r="CZ517" i="3"/>
  <c r="DB517" i="3" s="1"/>
  <c r="DA517" i="3"/>
  <c r="DC517" i="3"/>
  <c r="A518" i="3"/>
  <c r="Y518" i="3"/>
  <c r="CY518" i="3"/>
  <c r="CZ518" i="3"/>
  <c r="DA518" i="3"/>
  <c r="DB518" i="3"/>
  <c r="DC518" i="3"/>
  <c r="A519" i="3"/>
  <c r="Y519" i="3"/>
  <c r="CY519" i="3"/>
  <c r="CZ519" i="3"/>
  <c r="DA519" i="3"/>
  <c r="DB519" i="3"/>
  <c r="DC519" i="3"/>
  <c r="A520" i="3"/>
  <c r="Y520" i="3"/>
  <c r="CY520" i="3"/>
  <c r="CZ520" i="3"/>
  <c r="DB520" i="3" s="1"/>
  <c r="DA520" i="3"/>
  <c r="DC520" i="3"/>
  <c r="A521" i="3"/>
  <c r="Y521" i="3"/>
  <c r="CY521" i="3"/>
  <c r="CZ521" i="3"/>
  <c r="DB521" i="3" s="1"/>
  <c r="DA521" i="3"/>
  <c r="DC521" i="3"/>
  <c r="A522" i="3"/>
  <c r="Y522" i="3"/>
  <c r="CY522" i="3"/>
  <c r="CZ522" i="3"/>
  <c r="DA522" i="3"/>
  <c r="DB522" i="3"/>
  <c r="DC522" i="3"/>
  <c r="A523" i="3"/>
  <c r="Y523" i="3"/>
  <c r="CY523" i="3"/>
  <c r="CZ523" i="3"/>
  <c r="DB523" i="3" s="1"/>
  <c r="DA523" i="3"/>
  <c r="DC523" i="3"/>
  <c r="A524" i="3"/>
  <c r="Y524" i="3"/>
  <c r="CY524" i="3"/>
  <c r="CZ524" i="3"/>
  <c r="DA524" i="3"/>
  <c r="DB524" i="3"/>
  <c r="DC524" i="3"/>
  <c r="A525" i="3"/>
  <c r="Y525" i="3"/>
  <c r="CY525" i="3"/>
  <c r="CZ525" i="3"/>
  <c r="DB525" i="3" s="1"/>
  <c r="DA525" i="3"/>
  <c r="DC525" i="3"/>
  <c r="A526" i="3"/>
  <c r="Y526" i="3"/>
  <c r="CY526" i="3"/>
  <c r="CZ526" i="3"/>
  <c r="DA526" i="3"/>
  <c r="DB526" i="3"/>
  <c r="DC526" i="3"/>
  <c r="A527" i="3"/>
  <c r="Y527" i="3"/>
  <c r="CY527" i="3"/>
  <c r="CZ527" i="3"/>
  <c r="DA527" i="3"/>
  <c r="DB527" i="3"/>
  <c r="DC527" i="3"/>
  <c r="A528" i="3"/>
  <c r="Y528" i="3"/>
  <c r="CY528" i="3"/>
  <c r="CZ528" i="3"/>
  <c r="DB528" i="3" s="1"/>
  <c r="DA528" i="3"/>
  <c r="DC528" i="3"/>
  <c r="A529" i="3"/>
  <c r="Y529" i="3"/>
  <c r="CY529" i="3"/>
  <c r="CZ529" i="3"/>
  <c r="DA529" i="3"/>
  <c r="DB529" i="3"/>
  <c r="DC529" i="3"/>
  <c r="A530" i="3"/>
  <c r="Y530" i="3"/>
  <c r="CY530" i="3"/>
  <c r="CZ530" i="3"/>
  <c r="DB530" i="3" s="1"/>
  <c r="DA530" i="3"/>
  <c r="DC530" i="3"/>
  <c r="A531" i="3"/>
  <c r="Y531" i="3"/>
  <c r="CY531" i="3"/>
  <c r="CZ531" i="3"/>
  <c r="DA531" i="3"/>
  <c r="DB531" i="3"/>
  <c r="DC531" i="3"/>
  <c r="A532" i="3"/>
  <c r="Y532" i="3"/>
  <c r="CY532" i="3"/>
  <c r="CZ532" i="3"/>
  <c r="DB532" i="3" s="1"/>
  <c r="DA532" i="3"/>
  <c r="DC532" i="3"/>
  <c r="A533" i="3"/>
  <c r="Y533" i="3"/>
  <c r="CY533" i="3"/>
  <c r="CZ533" i="3"/>
  <c r="DB533" i="3" s="1"/>
  <c r="DA533" i="3"/>
  <c r="DC533" i="3"/>
  <c r="A534" i="3"/>
  <c r="Y534" i="3"/>
  <c r="CY534" i="3"/>
  <c r="CZ534" i="3"/>
  <c r="DA534" i="3"/>
  <c r="DB534" i="3"/>
  <c r="DC534" i="3"/>
  <c r="A535" i="3"/>
  <c r="Y535" i="3"/>
  <c r="CU535" i="3"/>
  <c r="CY535" i="3"/>
  <c r="CZ535" i="3"/>
  <c r="DB535" i="3" s="1"/>
  <c r="DA535" i="3"/>
  <c r="DC535" i="3"/>
  <c r="A536" i="3"/>
  <c r="Y536" i="3"/>
  <c r="CX536" i="3"/>
  <c r="DH536" i="3" s="1"/>
  <c r="CY536" i="3"/>
  <c r="CZ536" i="3"/>
  <c r="DA536" i="3"/>
  <c r="DB536" i="3"/>
  <c r="DC536" i="3"/>
  <c r="A537" i="3"/>
  <c r="Y537" i="3"/>
  <c r="CU537" i="3"/>
  <c r="CY537" i="3"/>
  <c r="CZ537" i="3"/>
  <c r="DB537" i="3" s="1"/>
  <c r="DA537" i="3"/>
  <c r="DC537" i="3"/>
  <c r="A538" i="3"/>
  <c r="Y538" i="3"/>
  <c r="CX538" i="3"/>
  <c r="DH538" i="3" s="1"/>
  <c r="CY538" i="3"/>
  <c r="CZ538" i="3"/>
  <c r="DA538" i="3"/>
  <c r="DB538" i="3"/>
  <c r="DC538" i="3"/>
  <c r="A539" i="3"/>
  <c r="Y539" i="3"/>
  <c r="CY539" i="3"/>
  <c r="CZ539" i="3"/>
  <c r="DB539" i="3" s="1"/>
  <c r="DA539" i="3"/>
  <c r="DC539" i="3"/>
  <c r="A540" i="3"/>
  <c r="Y540" i="3"/>
  <c r="CY540" i="3"/>
  <c r="CZ540" i="3"/>
  <c r="DA540" i="3"/>
  <c r="DB540" i="3"/>
  <c r="DC540" i="3"/>
  <c r="A541" i="3"/>
  <c r="Y541" i="3"/>
  <c r="CY541" i="3"/>
  <c r="CZ541" i="3"/>
  <c r="DB541" i="3" s="1"/>
  <c r="DA541" i="3"/>
  <c r="DC541" i="3"/>
  <c r="A542" i="3"/>
  <c r="Y542" i="3"/>
  <c r="CY542" i="3"/>
  <c r="CZ542" i="3"/>
  <c r="DA542" i="3"/>
  <c r="DB542" i="3"/>
  <c r="DC542" i="3"/>
  <c r="A543" i="3"/>
  <c r="Y543" i="3"/>
  <c r="CY543" i="3"/>
  <c r="CZ543" i="3"/>
  <c r="DA543" i="3"/>
  <c r="DB543" i="3"/>
  <c r="DC543" i="3"/>
  <c r="A544" i="3"/>
  <c r="Y544" i="3"/>
  <c r="CY544" i="3"/>
  <c r="CZ544" i="3"/>
  <c r="DA544" i="3"/>
  <c r="DB544" i="3"/>
  <c r="DC544" i="3"/>
  <c r="A545" i="3"/>
  <c r="Y545" i="3"/>
  <c r="CY545" i="3"/>
  <c r="CZ545" i="3"/>
  <c r="DB545" i="3" s="1"/>
  <c r="DA545" i="3"/>
  <c r="DC545" i="3"/>
  <c r="A546" i="3"/>
  <c r="Y546" i="3"/>
  <c r="CY546" i="3"/>
  <c r="CZ546" i="3"/>
  <c r="DA546" i="3"/>
  <c r="DB546" i="3"/>
  <c r="DC546" i="3"/>
  <c r="A547" i="3"/>
  <c r="Y547" i="3"/>
  <c r="CY547" i="3"/>
  <c r="CZ547" i="3"/>
  <c r="DA547" i="3"/>
  <c r="DB547" i="3"/>
  <c r="DC547" i="3"/>
  <c r="A548" i="3"/>
  <c r="Y548" i="3"/>
  <c r="CY548" i="3"/>
  <c r="CZ548" i="3"/>
  <c r="DB548" i="3" s="1"/>
  <c r="DA548" i="3"/>
  <c r="DC548" i="3"/>
  <c r="A549" i="3"/>
  <c r="Y549" i="3"/>
  <c r="CY549" i="3"/>
  <c r="CZ549" i="3"/>
  <c r="DA549" i="3"/>
  <c r="DB549" i="3"/>
  <c r="DC549" i="3"/>
  <c r="A550" i="3"/>
  <c r="Y550" i="3"/>
  <c r="CY550" i="3"/>
  <c r="CZ550" i="3"/>
  <c r="DB550" i="3" s="1"/>
  <c r="DA550" i="3"/>
  <c r="DC550" i="3"/>
  <c r="A551" i="3"/>
  <c r="Y551" i="3"/>
  <c r="CY551" i="3"/>
  <c r="CZ551" i="3"/>
  <c r="DA551" i="3"/>
  <c r="DB551" i="3"/>
  <c r="DC551" i="3"/>
  <c r="A552" i="3"/>
  <c r="Y552" i="3"/>
  <c r="CY552" i="3"/>
  <c r="CZ552" i="3"/>
  <c r="DB552" i="3" s="1"/>
  <c r="DA552" i="3"/>
  <c r="DC552" i="3"/>
  <c r="A553" i="3"/>
  <c r="Y553" i="3"/>
  <c r="CY553" i="3"/>
  <c r="CZ553" i="3"/>
  <c r="DB553" i="3" s="1"/>
  <c r="DA553" i="3"/>
  <c r="DC553" i="3"/>
  <c r="A554" i="3"/>
  <c r="Y554" i="3"/>
  <c r="CY554" i="3"/>
  <c r="CZ554" i="3"/>
  <c r="DA554" i="3"/>
  <c r="DB554" i="3"/>
  <c r="DC554" i="3"/>
  <c r="A555" i="3"/>
  <c r="Y555" i="3"/>
  <c r="CY555" i="3"/>
  <c r="CZ555" i="3"/>
  <c r="DA555" i="3"/>
  <c r="DB555" i="3"/>
  <c r="DC555" i="3"/>
  <c r="A556" i="3"/>
  <c r="Y556" i="3"/>
  <c r="CY556" i="3"/>
  <c r="CZ556" i="3"/>
  <c r="DA556" i="3"/>
  <c r="DB556" i="3"/>
  <c r="DC556" i="3"/>
  <c r="A557" i="3"/>
  <c r="Y557" i="3"/>
  <c r="CY557" i="3"/>
  <c r="CZ557" i="3"/>
  <c r="DB557" i="3" s="1"/>
  <c r="DA557" i="3"/>
  <c r="DC557" i="3"/>
  <c r="A558" i="3"/>
  <c r="Y558" i="3"/>
  <c r="CY558" i="3"/>
  <c r="CZ558" i="3"/>
  <c r="DA558" i="3"/>
  <c r="DB558" i="3"/>
  <c r="DC558" i="3"/>
  <c r="A559" i="3"/>
  <c r="Y559" i="3"/>
  <c r="CY559" i="3"/>
  <c r="CZ559" i="3"/>
  <c r="DA559" i="3"/>
  <c r="DB559" i="3"/>
  <c r="DC559" i="3"/>
  <c r="A560" i="3"/>
  <c r="Y560" i="3"/>
  <c r="CY560" i="3"/>
  <c r="CZ560" i="3"/>
  <c r="DB560" i="3" s="1"/>
  <c r="DA560" i="3"/>
  <c r="DC560" i="3"/>
  <c r="A561" i="3"/>
  <c r="Y561" i="3"/>
  <c r="CY561" i="3"/>
  <c r="CZ561" i="3"/>
  <c r="DB561" i="3" s="1"/>
  <c r="DA561" i="3"/>
  <c r="DC561" i="3"/>
  <c r="A562" i="3"/>
  <c r="Y562" i="3"/>
  <c r="CY562" i="3"/>
  <c r="CZ562" i="3"/>
  <c r="DA562" i="3"/>
  <c r="DB562" i="3"/>
  <c r="DC562" i="3"/>
  <c r="D12" i="1"/>
  <c r="E18" i="1"/>
  <c r="Z18" i="1"/>
  <c r="AA18" i="1"/>
  <c r="AB18" i="1"/>
  <c r="AC18" i="1"/>
  <c r="AD18" i="1"/>
  <c r="AE18" i="1"/>
  <c r="AF18" i="1"/>
  <c r="AG18" i="1"/>
  <c r="AH18" i="1"/>
  <c r="AI18" i="1"/>
  <c r="AJ18" i="1"/>
  <c r="AK18" i="1"/>
  <c r="AL18" i="1"/>
  <c r="AM18" i="1"/>
  <c r="AN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CE18" i="1"/>
  <c r="CF18" i="1"/>
  <c r="CG18" i="1"/>
  <c r="CH18" i="1"/>
  <c r="CI18" i="1"/>
  <c r="CJ18" i="1"/>
  <c r="CK18" i="1"/>
  <c r="CL18" i="1"/>
  <c r="CM18" i="1"/>
  <c r="CN18" i="1"/>
  <c r="CO18" i="1"/>
  <c r="CP18" i="1"/>
  <c r="CQ18" i="1"/>
  <c r="CR18" i="1"/>
  <c r="CS18" i="1"/>
  <c r="CT18" i="1"/>
  <c r="CU18" i="1"/>
  <c r="CV18" i="1"/>
  <c r="CW18" i="1"/>
  <c r="CX18" i="1"/>
  <c r="CY18" i="1"/>
  <c r="CZ18" i="1"/>
  <c r="DA18" i="1"/>
  <c r="DB18" i="1"/>
  <c r="DC18" i="1"/>
  <c r="DD18" i="1"/>
  <c r="DE18" i="1"/>
  <c r="DF18" i="1"/>
  <c r="DR18" i="1"/>
  <c r="DS18" i="1"/>
  <c r="DT18" i="1"/>
  <c r="DU18" i="1"/>
  <c r="DV18" i="1"/>
  <c r="DW18" i="1"/>
  <c r="DX18" i="1"/>
  <c r="DY18" i="1"/>
  <c r="DZ18" i="1"/>
  <c r="EA18" i="1"/>
  <c r="EB18" i="1"/>
  <c r="EC18" i="1"/>
  <c r="ED18" i="1"/>
  <c r="EE18" i="1"/>
  <c r="EF18" i="1"/>
  <c r="EW18" i="1"/>
  <c r="EX18" i="1"/>
  <c r="EY18" i="1"/>
  <c r="EZ18" i="1"/>
  <c r="FA18" i="1"/>
  <c r="FB18" i="1"/>
  <c r="FC18" i="1"/>
  <c r="FD18" i="1"/>
  <c r="FE18" i="1"/>
  <c r="FF18" i="1"/>
  <c r="FG18" i="1"/>
  <c r="FH18" i="1"/>
  <c r="FI18" i="1"/>
  <c r="FJ18" i="1"/>
  <c r="FK18" i="1"/>
  <c r="FL18" i="1"/>
  <c r="FM18" i="1"/>
  <c r="FN18" i="1"/>
  <c r="FO18" i="1"/>
  <c r="FP18" i="1"/>
  <c r="FQ18" i="1"/>
  <c r="FR18" i="1"/>
  <c r="FS18" i="1"/>
  <c r="FT18" i="1"/>
  <c r="FU18" i="1"/>
  <c r="FV18" i="1"/>
  <c r="FW18" i="1"/>
  <c r="FX18" i="1"/>
  <c r="FY18" i="1"/>
  <c r="FZ18" i="1"/>
  <c r="GA18" i="1"/>
  <c r="GB18" i="1"/>
  <c r="GC18" i="1"/>
  <c r="GD18" i="1"/>
  <c r="GE18" i="1"/>
  <c r="GF18" i="1"/>
  <c r="GG18" i="1"/>
  <c r="GH18" i="1"/>
  <c r="GI18" i="1"/>
  <c r="GJ18" i="1"/>
  <c r="GK18" i="1"/>
  <c r="GL18" i="1"/>
  <c r="GM18" i="1"/>
  <c r="GN18" i="1"/>
  <c r="GO18" i="1"/>
  <c r="GP18" i="1"/>
  <c r="GQ18" i="1"/>
  <c r="GR18" i="1"/>
  <c r="GS18" i="1"/>
  <c r="GT18" i="1"/>
  <c r="GU18" i="1"/>
  <c r="GV18" i="1"/>
  <c r="GW18" i="1"/>
  <c r="GX18" i="1"/>
  <c r="D20" i="1"/>
  <c r="E22" i="1"/>
  <c r="Z22" i="1"/>
  <c r="AA22" i="1"/>
  <c r="AB22" i="1"/>
  <c r="AC22" i="1"/>
  <c r="AD22" i="1"/>
  <c r="AE22" i="1"/>
  <c r="AF22" i="1"/>
  <c r="AG22" i="1"/>
  <c r="AH22" i="1"/>
  <c r="AI22" i="1"/>
  <c r="AJ22" i="1"/>
  <c r="AK22" i="1"/>
  <c r="AL22" i="1"/>
  <c r="AM22" i="1"/>
  <c r="AN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CE22" i="1"/>
  <c r="CF22" i="1"/>
  <c r="CG22" i="1"/>
  <c r="CH22" i="1"/>
  <c r="CI22" i="1"/>
  <c r="CJ22" i="1"/>
  <c r="CK22" i="1"/>
  <c r="CL22" i="1"/>
  <c r="CM22" i="1"/>
  <c r="CN22" i="1"/>
  <c r="CO22" i="1"/>
  <c r="CP22" i="1"/>
  <c r="CQ22" i="1"/>
  <c r="CR22" i="1"/>
  <c r="CS22" i="1"/>
  <c r="CT22" i="1"/>
  <c r="CU22" i="1"/>
  <c r="CV22" i="1"/>
  <c r="CW22" i="1"/>
  <c r="CX22" i="1"/>
  <c r="CY22" i="1"/>
  <c r="CZ22" i="1"/>
  <c r="DA22" i="1"/>
  <c r="DB22" i="1"/>
  <c r="DC22" i="1"/>
  <c r="DD22" i="1"/>
  <c r="DE22" i="1"/>
  <c r="DF22" i="1"/>
  <c r="DR22" i="1"/>
  <c r="DS22" i="1"/>
  <c r="DT22" i="1"/>
  <c r="DU22" i="1"/>
  <c r="DV22" i="1"/>
  <c r="DW22" i="1"/>
  <c r="DX22" i="1"/>
  <c r="DY22" i="1"/>
  <c r="DZ22" i="1"/>
  <c r="EA22" i="1"/>
  <c r="EB22" i="1"/>
  <c r="EC22" i="1"/>
  <c r="ED22" i="1"/>
  <c r="EE22" i="1"/>
  <c r="EF22" i="1"/>
  <c r="EW22" i="1"/>
  <c r="EX22" i="1"/>
  <c r="EY22" i="1"/>
  <c r="EZ22" i="1"/>
  <c r="FA22" i="1"/>
  <c r="FB22" i="1"/>
  <c r="FC22" i="1"/>
  <c r="FD22" i="1"/>
  <c r="FE22" i="1"/>
  <c r="FF22" i="1"/>
  <c r="FG22" i="1"/>
  <c r="FH22" i="1"/>
  <c r="FI22" i="1"/>
  <c r="FJ22" i="1"/>
  <c r="FK22" i="1"/>
  <c r="FL22" i="1"/>
  <c r="FM22" i="1"/>
  <c r="FN22" i="1"/>
  <c r="FO22" i="1"/>
  <c r="FP22" i="1"/>
  <c r="FQ22" i="1"/>
  <c r="FR22" i="1"/>
  <c r="FS22" i="1"/>
  <c r="FT22" i="1"/>
  <c r="FU22" i="1"/>
  <c r="FV22" i="1"/>
  <c r="FW22" i="1"/>
  <c r="FX22" i="1"/>
  <c r="FY22" i="1"/>
  <c r="FZ22" i="1"/>
  <c r="GA22" i="1"/>
  <c r="GB22" i="1"/>
  <c r="GC22" i="1"/>
  <c r="GD22" i="1"/>
  <c r="GE22" i="1"/>
  <c r="GF22" i="1"/>
  <c r="GG22" i="1"/>
  <c r="GH22" i="1"/>
  <c r="GI22" i="1"/>
  <c r="GJ22" i="1"/>
  <c r="GK22" i="1"/>
  <c r="GL22" i="1"/>
  <c r="GM22" i="1"/>
  <c r="GN22" i="1"/>
  <c r="GO22" i="1"/>
  <c r="GP22" i="1"/>
  <c r="GQ22" i="1"/>
  <c r="GR22" i="1"/>
  <c r="GS22" i="1"/>
  <c r="GT22" i="1"/>
  <c r="GU22" i="1"/>
  <c r="GV22" i="1"/>
  <c r="GW22" i="1"/>
  <c r="GX22" i="1"/>
  <c r="D24" i="1"/>
  <c r="E26" i="1"/>
  <c r="Z26" i="1"/>
  <c r="AA26" i="1"/>
  <c r="AM26" i="1"/>
  <c r="AN26" i="1"/>
  <c r="BE26" i="1"/>
  <c r="BF26" i="1"/>
  <c r="BG26" i="1"/>
  <c r="BH26" i="1"/>
  <c r="BI26" i="1"/>
  <c r="BJ26" i="1"/>
  <c r="BK26" i="1"/>
  <c r="BL26" i="1"/>
  <c r="BM26" i="1"/>
  <c r="BN26" i="1"/>
  <c r="BO26" i="1"/>
  <c r="BP26" i="1"/>
  <c r="BQ26" i="1"/>
  <c r="BR26" i="1"/>
  <c r="BS26" i="1"/>
  <c r="BT26" i="1"/>
  <c r="BU26" i="1"/>
  <c r="BV26" i="1"/>
  <c r="BW26" i="1"/>
  <c r="CN26" i="1"/>
  <c r="CO26" i="1"/>
  <c r="CP26" i="1"/>
  <c r="CQ26" i="1"/>
  <c r="CR26" i="1"/>
  <c r="CS26" i="1"/>
  <c r="CT26" i="1"/>
  <c r="CU26" i="1"/>
  <c r="CV26" i="1"/>
  <c r="CW26" i="1"/>
  <c r="CX26" i="1"/>
  <c r="CY26" i="1"/>
  <c r="CZ26" i="1"/>
  <c r="DA26" i="1"/>
  <c r="DB26" i="1"/>
  <c r="DC26" i="1"/>
  <c r="DD26" i="1"/>
  <c r="DE26" i="1"/>
  <c r="DF26" i="1"/>
  <c r="DR26" i="1"/>
  <c r="DS26" i="1"/>
  <c r="EE26" i="1"/>
  <c r="EF26" i="1"/>
  <c r="EW26" i="1"/>
  <c r="EX26" i="1"/>
  <c r="EY26" i="1"/>
  <c r="EZ26" i="1"/>
  <c r="FA26" i="1"/>
  <c r="FB26" i="1"/>
  <c r="FC26" i="1"/>
  <c r="FD26" i="1"/>
  <c r="FE26" i="1"/>
  <c r="FF26" i="1"/>
  <c r="FG26" i="1"/>
  <c r="FH26" i="1"/>
  <c r="FI26" i="1"/>
  <c r="FJ26" i="1"/>
  <c r="FK26" i="1"/>
  <c r="FL26" i="1"/>
  <c r="FM26" i="1"/>
  <c r="FN26" i="1"/>
  <c r="FO26" i="1"/>
  <c r="GF26" i="1"/>
  <c r="GG26" i="1"/>
  <c r="GH26" i="1"/>
  <c r="GI26" i="1"/>
  <c r="GJ26" i="1"/>
  <c r="GK26" i="1"/>
  <c r="GL26" i="1"/>
  <c r="GM26" i="1"/>
  <c r="GN26" i="1"/>
  <c r="GO26" i="1"/>
  <c r="GP26" i="1"/>
  <c r="GQ26" i="1"/>
  <c r="GR26" i="1"/>
  <c r="GS26" i="1"/>
  <c r="GT26" i="1"/>
  <c r="GU26" i="1"/>
  <c r="GV26" i="1"/>
  <c r="GW26" i="1"/>
  <c r="GX26" i="1"/>
  <c r="C29" i="1"/>
  <c r="D29" i="1"/>
  <c r="I29" i="1"/>
  <c r="K29" i="1"/>
  <c r="R29" i="1"/>
  <c r="AC29" i="1"/>
  <c r="P29" i="1" s="1"/>
  <c r="AE29" i="1"/>
  <c r="Q29" i="1" s="1"/>
  <c r="AF29" i="1"/>
  <c r="S29" i="1" s="1"/>
  <c r="AG29" i="1"/>
  <c r="CU29" i="1" s="1"/>
  <c r="T29" i="1" s="1"/>
  <c r="AH29" i="1"/>
  <c r="AI29" i="1"/>
  <c r="AJ29" i="1"/>
  <c r="CX29" i="1" s="1"/>
  <c r="W29" i="1" s="1"/>
  <c r="CR29" i="1"/>
  <c r="CS29" i="1"/>
  <c r="CV29" i="1"/>
  <c r="U29" i="1" s="1"/>
  <c r="CW29" i="1"/>
  <c r="V29" i="1" s="1"/>
  <c r="GL29" i="1"/>
  <c r="GN29" i="1"/>
  <c r="GP29" i="1"/>
  <c r="GV29" i="1"/>
  <c r="HC29" i="1"/>
  <c r="GX29" i="1" s="1"/>
  <c r="C30" i="1"/>
  <c r="D30" i="1"/>
  <c r="I30" i="1"/>
  <c r="K30" i="1"/>
  <c r="R30" i="1"/>
  <c r="S30" i="1"/>
  <c r="CY30" i="1" s="1"/>
  <c r="X30" i="1" s="1"/>
  <c r="AC30" i="1"/>
  <c r="AE30" i="1"/>
  <c r="AD30" i="1" s="1"/>
  <c r="AF30" i="1"/>
  <c r="AG30" i="1"/>
  <c r="CU30" i="1" s="1"/>
  <c r="T30" i="1" s="1"/>
  <c r="AH30" i="1"/>
  <c r="AI30" i="1"/>
  <c r="AJ30" i="1"/>
  <c r="CR30" i="1"/>
  <c r="CS30" i="1"/>
  <c r="CT30" i="1"/>
  <c r="CV30" i="1"/>
  <c r="U30" i="1" s="1"/>
  <c r="CW30" i="1"/>
  <c r="V30" i="1" s="1"/>
  <c r="CX30" i="1"/>
  <c r="W30" i="1" s="1"/>
  <c r="GL30" i="1"/>
  <c r="GN30" i="1"/>
  <c r="GP30" i="1"/>
  <c r="GV30" i="1"/>
  <c r="HC30" i="1" s="1"/>
  <c r="GX30" i="1" s="1"/>
  <c r="I31" i="1"/>
  <c r="Q31" i="1" s="1"/>
  <c r="R31" i="1"/>
  <c r="S31" i="1"/>
  <c r="CY31" i="1" s="1"/>
  <c r="X31" i="1" s="1"/>
  <c r="AC31" i="1"/>
  <c r="AE31" i="1"/>
  <c r="AD31" i="1" s="1"/>
  <c r="AF31" i="1"/>
  <c r="AG31" i="1"/>
  <c r="CU31" i="1" s="1"/>
  <c r="T31" i="1" s="1"/>
  <c r="AH31" i="1"/>
  <c r="AI31" i="1"/>
  <c r="AJ31" i="1"/>
  <c r="CR31" i="1"/>
  <c r="CS31" i="1"/>
  <c r="CT31" i="1"/>
  <c r="CV31" i="1"/>
  <c r="U31" i="1" s="1"/>
  <c r="CW31" i="1"/>
  <c r="V31" i="1" s="1"/>
  <c r="CX31" i="1"/>
  <c r="W31" i="1" s="1"/>
  <c r="GL31" i="1"/>
  <c r="GN31" i="1"/>
  <c r="GP31" i="1"/>
  <c r="GV31" i="1"/>
  <c r="HC31" i="1" s="1"/>
  <c r="GX31" i="1" s="1"/>
  <c r="I32" i="1"/>
  <c r="Q32" i="1" s="1"/>
  <c r="R32" i="1"/>
  <c r="S32" i="1"/>
  <c r="CY32" i="1" s="1"/>
  <c r="X32" i="1" s="1"/>
  <c r="AC32" i="1"/>
  <c r="AE32" i="1"/>
  <c r="AD32" i="1" s="1"/>
  <c r="AF32" i="1"/>
  <c r="AG32" i="1"/>
  <c r="CU32" i="1" s="1"/>
  <c r="T32" i="1" s="1"/>
  <c r="AH32" i="1"/>
  <c r="AI32" i="1"/>
  <c r="AJ32" i="1"/>
  <c r="CR32" i="1"/>
  <c r="CS32" i="1"/>
  <c r="CT32" i="1"/>
  <c r="CV32" i="1"/>
  <c r="U32" i="1" s="1"/>
  <c r="CW32" i="1"/>
  <c r="V32" i="1" s="1"/>
  <c r="CX32" i="1"/>
  <c r="W32" i="1" s="1"/>
  <c r="GL32" i="1"/>
  <c r="GN32" i="1"/>
  <c r="GP32" i="1"/>
  <c r="GV32" i="1"/>
  <c r="HC32" i="1" s="1"/>
  <c r="GX32" i="1" s="1"/>
  <c r="P33" i="1"/>
  <c r="CP33" i="1" s="1"/>
  <c r="O33" i="1" s="1"/>
  <c r="R33" i="1"/>
  <c r="S33" i="1"/>
  <c r="CZ33" i="1" s="1"/>
  <c r="Y33" i="1" s="1"/>
  <c r="AC33" i="1"/>
  <c r="AB33" i="1" s="1"/>
  <c r="AD33" i="1"/>
  <c r="AE33" i="1"/>
  <c r="Q33" i="1" s="1"/>
  <c r="AF33" i="1"/>
  <c r="AG33" i="1"/>
  <c r="AH33" i="1"/>
  <c r="CV33" i="1" s="1"/>
  <c r="U33" i="1" s="1"/>
  <c r="AI33" i="1"/>
  <c r="AJ33" i="1"/>
  <c r="CQ33" i="1"/>
  <c r="CR33" i="1"/>
  <c r="CS33" i="1"/>
  <c r="CT33" i="1"/>
  <c r="CU33" i="1"/>
  <c r="T33" i="1" s="1"/>
  <c r="CW33" i="1"/>
  <c r="V33" i="1" s="1"/>
  <c r="CX33" i="1"/>
  <c r="W33" i="1" s="1"/>
  <c r="CY33" i="1"/>
  <c r="X33" i="1" s="1"/>
  <c r="GL33" i="1"/>
  <c r="GN33" i="1"/>
  <c r="GO33" i="1"/>
  <c r="GP33" i="1"/>
  <c r="GV33" i="1"/>
  <c r="HC33" i="1" s="1"/>
  <c r="GX33" i="1" s="1"/>
  <c r="P34" i="1"/>
  <c r="CP34" i="1" s="1"/>
  <c r="O34" i="1" s="1"/>
  <c r="GM34" i="1" s="1"/>
  <c r="R34" i="1"/>
  <c r="S34" i="1"/>
  <c r="CZ34" i="1" s="1"/>
  <c r="Y34" i="1" s="1"/>
  <c r="AC34" i="1"/>
  <c r="AB34" i="1" s="1"/>
  <c r="AD34" i="1"/>
  <c r="AE34" i="1"/>
  <c r="Q34" i="1" s="1"/>
  <c r="AF34" i="1"/>
  <c r="AG34" i="1"/>
  <c r="AH34" i="1"/>
  <c r="CV34" i="1" s="1"/>
  <c r="U34" i="1" s="1"/>
  <c r="AI34" i="1"/>
  <c r="AJ34" i="1"/>
  <c r="CQ34" i="1"/>
  <c r="CR34" i="1"/>
  <c r="CS34" i="1"/>
  <c r="CT34" i="1"/>
  <c r="CU34" i="1"/>
  <c r="T34" i="1" s="1"/>
  <c r="CW34" i="1"/>
  <c r="V34" i="1" s="1"/>
  <c r="CX34" i="1"/>
  <c r="W34" i="1" s="1"/>
  <c r="CY34" i="1"/>
  <c r="X34" i="1" s="1"/>
  <c r="GL34" i="1"/>
  <c r="GN34" i="1"/>
  <c r="GO34" i="1"/>
  <c r="GP34" i="1"/>
  <c r="GV34" i="1"/>
  <c r="HC34" i="1" s="1"/>
  <c r="GX34" i="1" s="1"/>
  <c r="P35" i="1"/>
  <c r="CP35" i="1" s="1"/>
  <c r="O35" i="1" s="1"/>
  <c r="GM35" i="1" s="1"/>
  <c r="R35" i="1"/>
  <c r="S35" i="1"/>
  <c r="CZ35" i="1" s="1"/>
  <c r="Y35" i="1" s="1"/>
  <c r="AC35" i="1"/>
  <c r="AB35" i="1" s="1"/>
  <c r="AD35" i="1"/>
  <c r="AE35" i="1"/>
  <c r="Q35" i="1" s="1"/>
  <c r="AF35" i="1"/>
  <c r="AG35" i="1"/>
  <c r="AH35" i="1"/>
  <c r="CV35" i="1" s="1"/>
  <c r="U35" i="1" s="1"/>
  <c r="AI35" i="1"/>
  <c r="AJ35" i="1"/>
  <c r="CQ35" i="1"/>
  <c r="CR35" i="1"/>
  <c r="CS35" i="1"/>
  <c r="CT35" i="1"/>
  <c r="CU35" i="1"/>
  <c r="T35" i="1" s="1"/>
  <c r="CW35" i="1"/>
  <c r="V35" i="1" s="1"/>
  <c r="CX35" i="1"/>
  <c r="W35" i="1" s="1"/>
  <c r="CY35" i="1"/>
  <c r="X35" i="1" s="1"/>
  <c r="GL35" i="1"/>
  <c r="GN35" i="1"/>
  <c r="GO35" i="1"/>
  <c r="GP35" i="1"/>
  <c r="GV35" i="1"/>
  <c r="HC35" i="1" s="1"/>
  <c r="GX35" i="1" s="1"/>
  <c r="P36" i="1"/>
  <c r="CP36" i="1" s="1"/>
  <c r="O36" i="1" s="1"/>
  <c r="GM36" i="1" s="1"/>
  <c r="R36" i="1"/>
  <c r="S36" i="1"/>
  <c r="CZ36" i="1" s="1"/>
  <c r="Y36" i="1" s="1"/>
  <c r="AC36" i="1"/>
  <c r="AB36" i="1" s="1"/>
  <c r="AD36" i="1"/>
  <c r="AE36" i="1"/>
  <c r="Q36" i="1" s="1"/>
  <c r="AF36" i="1"/>
  <c r="AG36" i="1"/>
  <c r="AH36" i="1"/>
  <c r="CV36" i="1" s="1"/>
  <c r="U36" i="1" s="1"/>
  <c r="AI36" i="1"/>
  <c r="AJ36" i="1"/>
  <c r="CQ36" i="1"/>
  <c r="CR36" i="1"/>
  <c r="CS36" i="1"/>
  <c r="CT36" i="1"/>
  <c r="CU36" i="1"/>
  <c r="T36" i="1" s="1"/>
  <c r="CW36" i="1"/>
  <c r="V36" i="1" s="1"/>
  <c r="CX36" i="1"/>
  <c r="W36" i="1" s="1"/>
  <c r="CY36" i="1"/>
  <c r="X36" i="1" s="1"/>
  <c r="GL36" i="1"/>
  <c r="GN36" i="1"/>
  <c r="GO36" i="1"/>
  <c r="GP36" i="1"/>
  <c r="GV36" i="1"/>
  <c r="HC36" i="1" s="1"/>
  <c r="GX36" i="1" s="1"/>
  <c r="C38" i="1"/>
  <c r="D38" i="1"/>
  <c r="I38" i="1"/>
  <c r="K38" i="1"/>
  <c r="P38" i="1"/>
  <c r="S38" i="1"/>
  <c r="AC38" i="1"/>
  <c r="AB38" i="1" s="1"/>
  <c r="AD38" i="1"/>
  <c r="AE38" i="1"/>
  <c r="Q38" i="1" s="1"/>
  <c r="AF38" i="1"/>
  <c r="AG38" i="1"/>
  <c r="AH38" i="1"/>
  <c r="CV38" i="1" s="1"/>
  <c r="U38" i="1" s="1"/>
  <c r="AI38" i="1"/>
  <c r="AJ38" i="1"/>
  <c r="CQ38" i="1"/>
  <c r="CR38" i="1"/>
  <c r="CS38" i="1"/>
  <c r="CT38" i="1"/>
  <c r="CU38" i="1"/>
  <c r="T38" i="1" s="1"/>
  <c r="CW38" i="1"/>
  <c r="V38" i="1" s="1"/>
  <c r="CX38" i="1"/>
  <c r="W38" i="1" s="1"/>
  <c r="GL38" i="1"/>
  <c r="GN38" i="1"/>
  <c r="GP38" i="1"/>
  <c r="GV38" i="1"/>
  <c r="HC38" i="1" s="1"/>
  <c r="GX38" i="1" s="1"/>
  <c r="C39" i="1"/>
  <c r="D39" i="1"/>
  <c r="I39" i="1"/>
  <c r="I41" i="1" s="1"/>
  <c r="K39" i="1"/>
  <c r="AC39" i="1"/>
  <c r="AE39" i="1"/>
  <c r="AD39" i="1" s="1"/>
  <c r="AF39" i="1"/>
  <c r="AG39" i="1"/>
  <c r="AH39" i="1"/>
  <c r="AI39" i="1"/>
  <c r="CW39" i="1" s="1"/>
  <c r="V39" i="1" s="1"/>
  <c r="AJ39" i="1"/>
  <c r="CQ39" i="1"/>
  <c r="CR39" i="1"/>
  <c r="CT39" i="1"/>
  <c r="CU39" i="1"/>
  <c r="T39" i="1" s="1"/>
  <c r="CV39" i="1"/>
  <c r="U39" i="1" s="1"/>
  <c r="CX39" i="1"/>
  <c r="W39" i="1" s="1"/>
  <c r="GL39" i="1"/>
  <c r="GN39" i="1"/>
  <c r="GP39" i="1"/>
  <c r="GV39" i="1"/>
  <c r="HC39" i="1"/>
  <c r="GX39" i="1" s="1"/>
  <c r="I40" i="1"/>
  <c r="P40" i="1"/>
  <c r="S40" i="1"/>
  <c r="AC40" i="1"/>
  <c r="AB40" i="1" s="1"/>
  <c r="AE40" i="1"/>
  <c r="AD40" i="1" s="1"/>
  <c r="AF40" i="1"/>
  <c r="AG40" i="1"/>
  <c r="AH40" i="1"/>
  <c r="AI40" i="1"/>
  <c r="CW40" i="1" s="1"/>
  <c r="V40" i="1" s="1"/>
  <c r="AJ40" i="1"/>
  <c r="CQ40" i="1"/>
  <c r="CR40" i="1"/>
  <c r="CT40" i="1"/>
  <c r="CU40" i="1"/>
  <c r="T40" i="1" s="1"/>
  <c r="CV40" i="1"/>
  <c r="U40" i="1" s="1"/>
  <c r="CX40" i="1"/>
  <c r="W40" i="1" s="1"/>
  <c r="GL40" i="1"/>
  <c r="GN40" i="1"/>
  <c r="GP40" i="1"/>
  <c r="GV40" i="1"/>
  <c r="HC40" i="1"/>
  <c r="GX40" i="1" s="1"/>
  <c r="AC41" i="1"/>
  <c r="AB41" i="1" s="1"/>
  <c r="AE41" i="1"/>
  <c r="AD41" i="1" s="1"/>
  <c r="AF41" i="1"/>
  <c r="AG41" i="1"/>
  <c r="AH41" i="1"/>
  <c r="AI41" i="1"/>
  <c r="CW41" i="1" s="1"/>
  <c r="AJ41" i="1"/>
  <c r="CQ41" i="1"/>
  <c r="CR41" i="1"/>
  <c r="CT41" i="1"/>
  <c r="CU41" i="1"/>
  <c r="T41" i="1" s="1"/>
  <c r="CV41" i="1"/>
  <c r="U41" i="1" s="1"/>
  <c r="CX41" i="1"/>
  <c r="W41" i="1" s="1"/>
  <c r="GL41" i="1"/>
  <c r="GN41" i="1"/>
  <c r="GP41" i="1"/>
  <c r="GV41" i="1"/>
  <c r="HC41" i="1"/>
  <c r="P42" i="1"/>
  <c r="R42" i="1"/>
  <c r="AC42" i="1"/>
  <c r="AE42" i="1"/>
  <c r="Q42" i="1" s="1"/>
  <c r="AF42" i="1"/>
  <c r="S42" i="1" s="1"/>
  <c r="AG42" i="1"/>
  <c r="AH42" i="1"/>
  <c r="AI42" i="1"/>
  <c r="AJ42" i="1"/>
  <c r="CX42" i="1" s="1"/>
  <c r="W42" i="1" s="1"/>
  <c r="CQ42" i="1"/>
  <c r="CR42" i="1"/>
  <c r="CS42" i="1"/>
  <c r="CU42" i="1"/>
  <c r="T42" i="1" s="1"/>
  <c r="CV42" i="1"/>
  <c r="U42" i="1" s="1"/>
  <c r="CW42" i="1"/>
  <c r="V42" i="1" s="1"/>
  <c r="FR42" i="1"/>
  <c r="GL42" i="1"/>
  <c r="GN42" i="1"/>
  <c r="GO42" i="1"/>
  <c r="GP42" i="1"/>
  <c r="GV42" i="1"/>
  <c r="HC42" i="1"/>
  <c r="GX42" i="1" s="1"/>
  <c r="P43" i="1"/>
  <c r="R43" i="1"/>
  <c r="AC43" i="1"/>
  <c r="AE43" i="1"/>
  <c r="Q43" i="1" s="1"/>
  <c r="AF43" i="1"/>
  <c r="S43" i="1" s="1"/>
  <c r="AG43" i="1"/>
  <c r="AH43" i="1"/>
  <c r="AI43" i="1"/>
  <c r="AJ43" i="1"/>
  <c r="CX43" i="1" s="1"/>
  <c r="W43" i="1" s="1"/>
  <c r="CQ43" i="1"/>
  <c r="CR43" i="1"/>
  <c r="CS43" i="1"/>
  <c r="CU43" i="1"/>
  <c r="T43" i="1" s="1"/>
  <c r="CV43" i="1"/>
  <c r="U43" i="1" s="1"/>
  <c r="CW43" i="1"/>
  <c r="V43" i="1" s="1"/>
  <c r="FR43" i="1"/>
  <c r="GL43" i="1"/>
  <c r="GN43" i="1"/>
  <c r="GO43" i="1"/>
  <c r="GP43" i="1"/>
  <c r="GV43" i="1"/>
  <c r="HC43" i="1"/>
  <c r="GX43" i="1" s="1"/>
  <c r="P44" i="1"/>
  <c r="R44" i="1"/>
  <c r="AC44" i="1"/>
  <c r="AE44" i="1"/>
  <c r="Q44" i="1" s="1"/>
  <c r="AF44" i="1"/>
  <c r="S44" i="1" s="1"/>
  <c r="AG44" i="1"/>
  <c r="AH44" i="1"/>
  <c r="AI44" i="1"/>
  <c r="AJ44" i="1"/>
  <c r="CX44" i="1" s="1"/>
  <c r="W44" i="1" s="1"/>
  <c r="CQ44" i="1"/>
  <c r="CR44" i="1"/>
  <c r="CS44" i="1"/>
  <c r="CU44" i="1"/>
  <c r="T44" i="1" s="1"/>
  <c r="CV44" i="1"/>
  <c r="U44" i="1" s="1"/>
  <c r="CW44" i="1"/>
  <c r="V44" i="1" s="1"/>
  <c r="FR44" i="1"/>
  <c r="GL44" i="1"/>
  <c r="GN44" i="1"/>
  <c r="GO44" i="1"/>
  <c r="GP44" i="1"/>
  <c r="GV44" i="1"/>
  <c r="HC44" i="1"/>
  <c r="GX44" i="1" s="1"/>
  <c r="P45" i="1"/>
  <c r="R45" i="1"/>
  <c r="AC45" i="1"/>
  <c r="AE45" i="1"/>
  <c r="Q45" i="1" s="1"/>
  <c r="AF45" i="1"/>
  <c r="S45" i="1" s="1"/>
  <c r="AG45" i="1"/>
  <c r="AH45" i="1"/>
  <c r="AI45" i="1"/>
  <c r="AJ45" i="1"/>
  <c r="CX45" i="1" s="1"/>
  <c r="W45" i="1" s="1"/>
  <c r="CQ45" i="1"/>
  <c r="CR45" i="1"/>
  <c r="CS45" i="1"/>
  <c r="CU45" i="1"/>
  <c r="T45" i="1" s="1"/>
  <c r="CV45" i="1"/>
  <c r="U45" i="1" s="1"/>
  <c r="CW45" i="1"/>
  <c r="V45" i="1" s="1"/>
  <c r="FR45" i="1"/>
  <c r="GL45" i="1"/>
  <c r="GN45" i="1"/>
  <c r="GO45" i="1"/>
  <c r="GP45" i="1"/>
  <c r="GV45" i="1"/>
  <c r="HC45" i="1"/>
  <c r="GX45" i="1" s="1"/>
  <c r="C47" i="1"/>
  <c r="D47" i="1"/>
  <c r="P47" i="1"/>
  <c r="CP47" i="1" s="1"/>
  <c r="O47" i="1" s="1"/>
  <c r="GM47" i="1" s="1"/>
  <c r="GO47" i="1" s="1"/>
  <c r="R47" i="1"/>
  <c r="S47" i="1"/>
  <c r="CZ47" i="1" s="1"/>
  <c r="Y47" i="1" s="1"/>
  <c r="AC47" i="1"/>
  <c r="AB47" i="1" s="1"/>
  <c r="AD47" i="1"/>
  <c r="AE47" i="1"/>
  <c r="Q47" i="1" s="1"/>
  <c r="AF47" i="1"/>
  <c r="AG47" i="1"/>
  <c r="AH47" i="1"/>
  <c r="CV47" i="1" s="1"/>
  <c r="U47" i="1" s="1"/>
  <c r="AI47" i="1"/>
  <c r="AJ47" i="1"/>
  <c r="CQ47" i="1"/>
  <c r="CR47" i="1"/>
  <c r="CS47" i="1"/>
  <c r="CT47" i="1"/>
  <c r="CU47" i="1"/>
  <c r="T47" i="1" s="1"/>
  <c r="CW47" i="1"/>
  <c r="V47" i="1" s="1"/>
  <c r="CX47" i="1"/>
  <c r="W47" i="1" s="1"/>
  <c r="CY47" i="1"/>
  <c r="X47" i="1" s="1"/>
  <c r="GL47" i="1"/>
  <c r="GN47" i="1"/>
  <c r="GP47" i="1"/>
  <c r="GV47" i="1"/>
  <c r="HC47" i="1" s="1"/>
  <c r="GX47" i="1" s="1"/>
  <c r="C48" i="1"/>
  <c r="D48" i="1"/>
  <c r="R48" i="1"/>
  <c r="S48" i="1"/>
  <c r="CY48" i="1" s="1"/>
  <c r="X48" i="1" s="1"/>
  <c r="AC48" i="1"/>
  <c r="AE48" i="1"/>
  <c r="AD48" i="1" s="1"/>
  <c r="AF48" i="1"/>
  <c r="AG48" i="1"/>
  <c r="CU48" i="1" s="1"/>
  <c r="T48" i="1" s="1"/>
  <c r="AH48" i="1"/>
  <c r="AI48" i="1"/>
  <c r="AJ48" i="1"/>
  <c r="CR48" i="1"/>
  <c r="CS48" i="1"/>
  <c r="CT48" i="1"/>
  <c r="CV48" i="1"/>
  <c r="U48" i="1" s="1"/>
  <c r="CW48" i="1"/>
  <c r="V48" i="1" s="1"/>
  <c r="CX48" i="1"/>
  <c r="W48" i="1" s="1"/>
  <c r="GL48" i="1"/>
  <c r="GN48" i="1"/>
  <c r="GP48" i="1"/>
  <c r="GV48" i="1"/>
  <c r="HC48" i="1" s="1"/>
  <c r="GX48" i="1" s="1"/>
  <c r="I49" i="1"/>
  <c r="Q49" i="1" s="1"/>
  <c r="R49" i="1"/>
  <c r="S49" i="1"/>
  <c r="CY49" i="1" s="1"/>
  <c r="X49" i="1" s="1"/>
  <c r="AC49" i="1"/>
  <c r="AE49" i="1"/>
  <c r="AD49" i="1" s="1"/>
  <c r="AF49" i="1"/>
  <c r="AG49" i="1"/>
  <c r="CU49" i="1" s="1"/>
  <c r="T49" i="1" s="1"/>
  <c r="AH49" i="1"/>
  <c r="AI49" i="1"/>
  <c r="AJ49" i="1"/>
  <c r="CR49" i="1"/>
  <c r="CS49" i="1"/>
  <c r="CT49" i="1"/>
  <c r="CV49" i="1"/>
  <c r="U49" i="1" s="1"/>
  <c r="CW49" i="1"/>
  <c r="V49" i="1" s="1"/>
  <c r="CX49" i="1"/>
  <c r="W49" i="1" s="1"/>
  <c r="GL49" i="1"/>
  <c r="GN49" i="1"/>
  <c r="GP49" i="1"/>
  <c r="GV49" i="1"/>
  <c r="HC49" i="1" s="1"/>
  <c r="GX49" i="1" s="1"/>
  <c r="I50" i="1"/>
  <c r="Q50" i="1" s="1"/>
  <c r="R50" i="1"/>
  <c r="S50" i="1"/>
  <c r="CY50" i="1" s="1"/>
  <c r="X50" i="1" s="1"/>
  <c r="AC50" i="1"/>
  <c r="AE50" i="1"/>
  <c r="AD50" i="1" s="1"/>
  <c r="AF50" i="1"/>
  <c r="AG50" i="1"/>
  <c r="CU50" i="1" s="1"/>
  <c r="T50" i="1" s="1"/>
  <c r="AH50" i="1"/>
  <c r="AI50" i="1"/>
  <c r="AJ50" i="1"/>
  <c r="CR50" i="1"/>
  <c r="CS50" i="1"/>
  <c r="CT50" i="1"/>
  <c r="CV50" i="1"/>
  <c r="U50" i="1" s="1"/>
  <c r="CW50" i="1"/>
  <c r="V50" i="1" s="1"/>
  <c r="CX50" i="1"/>
  <c r="W50" i="1" s="1"/>
  <c r="GL50" i="1"/>
  <c r="GN50" i="1"/>
  <c r="GP50" i="1"/>
  <c r="GV50" i="1"/>
  <c r="HC50" i="1" s="1"/>
  <c r="GX50" i="1" s="1"/>
  <c r="P51" i="1"/>
  <c r="CP51" i="1" s="1"/>
  <c r="O51" i="1" s="1"/>
  <c r="GM51" i="1" s="1"/>
  <c r="R51" i="1"/>
  <c r="S51" i="1"/>
  <c r="CZ51" i="1" s="1"/>
  <c r="Y51" i="1" s="1"/>
  <c r="AC51" i="1"/>
  <c r="AB51" i="1" s="1"/>
  <c r="AD51" i="1"/>
  <c r="AE51" i="1"/>
  <c r="Q51" i="1" s="1"/>
  <c r="AF51" i="1"/>
  <c r="AG51" i="1"/>
  <c r="AH51" i="1"/>
  <c r="CV51" i="1" s="1"/>
  <c r="U51" i="1" s="1"/>
  <c r="AI51" i="1"/>
  <c r="AJ51" i="1"/>
  <c r="CQ51" i="1"/>
  <c r="CR51" i="1"/>
  <c r="CS51" i="1"/>
  <c r="CT51" i="1"/>
  <c r="CU51" i="1"/>
  <c r="T51" i="1" s="1"/>
  <c r="CW51" i="1"/>
  <c r="V51" i="1" s="1"/>
  <c r="CX51" i="1"/>
  <c r="W51" i="1" s="1"/>
  <c r="CY51" i="1"/>
  <c r="X51" i="1" s="1"/>
  <c r="GL51" i="1"/>
  <c r="GN51" i="1"/>
  <c r="GO51" i="1"/>
  <c r="GP51" i="1"/>
  <c r="GV51" i="1"/>
  <c r="HC51" i="1" s="1"/>
  <c r="GX51" i="1" s="1"/>
  <c r="P52" i="1"/>
  <c r="CP52" i="1" s="1"/>
  <c r="O52" i="1" s="1"/>
  <c r="GM52" i="1" s="1"/>
  <c r="R52" i="1"/>
  <c r="S52" i="1"/>
  <c r="CZ52" i="1" s="1"/>
  <c r="Y52" i="1" s="1"/>
  <c r="AC52" i="1"/>
  <c r="AB52" i="1" s="1"/>
  <c r="AD52" i="1"/>
  <c r="AE52" i="1"/>
  <c r="Q52" i="1" s="1"/>
  <c r="AF52" i="1"/>
  <c r="AG52" i="1"/>
  <c r="AH52" i="1"/>
  <c r="CV52" i="1" s="1"/>
  <c r="U52" i="1" s="1"/>
  <c r="AI52" i="1"/>
  <c r="AJ52" i="1"/>
  <c r="CQ52" i="1"/>
  <c r="CR52" i="1"/>
  <c r="CS52" i="1"/>
  <c r="CT52" i="1"/>
  <c r="CU52" i="1"/>
  <c r="T52" i="1" s="1"/>
  <c r="CW52" i="1"/>
  <c r="V52" i="1" s="1"/>
  <c r="CX52" i="1"/>
  <c r="W52" i="1" s="1"/>
  <c r="CY52" i="1"/>
  <c r="X52" i="1" s="1"/>
  <c r="GL52" i="1"/>
  <c r="GN52" i="1"/>
  <c r="GO52" i="1"/>
  <c r="GP52" i="1"/>
  <c r="GV52" i="1"/>
  <c r="HC52" i="1" s="1"/>
  <c r="GX52" i="1" s="1"/>
  <c r="C54" i="1"/>
  <c r="D54" i="1"/>
  <c r="R54" i="1"/>
  <c r="AC54" i="1"/>
  <c r="P54" i="1" s="1"/>
  <c r="AE54" i="1"/>
  <c r="Q54" i="1" s="1"/>
  <c r="AF54" i="1"/>
  <c r="S54" i="1" s="1"/>
  <c r="AG54" i="1"/>
  <c r="AH54" i="1"/>
  <c r="AI54" i="1"/>
  <c r="AJ54" i="1"/>
  <c r="CX54" i="1" s="1"/>
  <c r="W54" i="1" s="1"/>
  <c r="CQ54" i="1"/>
  <c r="CR54" i="1"/>
  <c r="CS54" i="1"/>
  <c r="CU54" i="1"/>
  <c r="T54" i="1" s="1"/>
  <c r="CV54" i="1"/>
  <c r="U54" i="1" s="1"/>
  <c r="CW54" i="1"/>
  <c r="V54" i="1" s="1"/>
  <c r="GL54" i="1"/>
  <c r="GN54" i="1"/>
  <c r="GP54" i="1"/>
  <c r="GV54" i="1"/>
  <c r="HC54" i="1"/>
  <c r="GX54" i="1" s="1"/>
  <c r="C55" i="1"/>
  <c r="D55" i="1"/>
  <c r="P55" i="1"/>
  <c r="S55" i="1"/>
  <c r="AC55" i="1"/>
  <c r="AE55" i="1"/>
  <c r="AD55" i="1" s="1"/>
  <c r="AF55" i="1"/>
  <c r="AG55" i="1"/>
  <c r="AH55" i="1"/>
  <c r="AI55" i="1"/>
  <c r="CW55" i="1" s="1"/>
  <c r="V55" i="1" s="1"/>
  <c r="AJ55" i="1"/>
  <c r="CQ55" i="1"/>
  <c r="CR55" i="1"/>
  <c r="CT55" i="1"/>
  <c r="CU55" i="1"/>
  <c r="T55" i="1" s="1"/>
  <c r="CV55" i="1"/>
  <c r="U55" i="1" s="1"/>
  <c r="CX55" i="1"/>
  <c r="W55" i="1" s="1"/>
  <c r="GL55" i="1"/>
  <c r="GN55" i="1"/>
  <c r="GP55" i="1"/>
  <c r="GV55" i="1"/>
  <c r="HC55" i="1"/>
  <c r="GX55" i="1" s="1"/>
  <c r="I56" i="1"/>
  <c r="P56" i="1"/>
  <c r="S56" i="1"/>
  <c r="AC56" i="1"/>
  <c r="AE56" i="1"/>
  <c r="AD56" i="1" s="1"/>
  <c r="AF56" i="1"/>
  <c r="AG56" i="1"/>
  <c r="AH56" i="1"/>
  <c r="AI56" i="1"/>
  <c r="CW56" i="1" s="1"/>
  <c r="V56" i="1" s="1"/>
  <c r="AJ56" i="1"/>
  <c r="CQ56" i="1"/>
  <c r="CR56" i="1"/>
  <c r="CT56" i="1"/>
  <c r="CU56" i="1"/>
  <c r="T56" i="1" s="1"/>
  <c r="CV56" i="1"/>
  <c r="U56" i="1" s="1"/>
  <c r="CX56" i="1"/>
  <c r="W56" i="1" s="1"/>
  <c r="GL56" i="1"/>
  <c r="GN56" i="1"/>
  <c r="GP56" i="1"/>
  <c r="GV56" i="1"/>
  <c r="HC56" i="1"/>
  <c r="GX56" i="1" s="1"/>
  <c r="I57" i="1"/>
  <c r="P57" i="1"/>
  <c r="S57" i="1"/>
  <c r="AC57" i="1"/>
  <c r="AE57" i="1"/>
  <c r="AD57" i="1" s="1"/>
  <c r="AF57" i="1"/>
  <c r="AG57" i="1"/>
  <c r="AH57" i="1"/>
  <c r="AI57" i="1"/>
  <c r="CW57" i="1" s="1"/>
  <c r="V57" i="1" s="1"/>
  <c r="AJ57" i="1"/>
  <c r="CQ57" i="1"/>
  <c r="CR57" i="1"/>
  <c r="CT57" i="1"/>
  <c r="CU57" i="1"/>
  <c r="T57" i="1" s="1"/>
  <c r="CV57" i="1"/>
  <c r="U57" i="1" s="1"/>
  <c r="CX57" i="1"/>
  <c r="W57" i="1" s="1"/>
  <c r="GL57" i="1"/>
  <c r="GN57" i="1"/>
  <c r="GP57" i="1"/>
  <c r="GV57" i="1"/>
  <c r="HC57" i="1"/>
  <c r="GX57" i="1" s="1"/>
  <c r="P58" i="1"/>
  <c r="R58" i="1"/>
  <c r="AC58" i="1"/>
  <c r="AE58" i="1"/>
  <c r="Q58" i="1" s="1"/>
  <c r="AF58" i="1"/>
  <c r="S58" i="1" s="1"/>
  <c r="AG58" i="1"/>
  <c r="AH58" i="1"/>
  <c r="AI58" i="1"/>
  <c r="AJ58" i="1"/>
  <c r="CX58" i="1" s="1"/>
  <c r="W58" i="1" s="1"/>
  <c r="CQ58" i="1"/>
  <c r="CR58" i="1"/>
  <c r="CS58" i="1"/>
  <c r="CU58" i="1"/>
  <c r="T58" i="1" s="1"/>
  <c r="CV58" i="1"/>
  <c r="U58" i="1" s="1"/>
  <c r="CW58" i="1"/>
  <c r="V58" i="1" s="1"/>
  <c r="FR58" i="1"/>
  <c r="GL58" i="1"/>
  <c r="GN58" i="1"/>
  <c r="GO58" i="1"/>
  <c r="GP58" i="1"/>
  <c r="GV58" i="1"/>
  <c r="HC58" i="1"/>
  <c r="GX58" i="1" s="1"/>
  <c r="P59" i="1"/>
  <c r="R59" i="1"/>
  <c r="AC59" i="1"/>
  <c r="AE59" i="1"/>
  <c r="Q59" i="1" s="1"/>
  <c r="AF59" i="1"/>
  <c r="S59" i="1" s="1"/>
  <c r="AG59" i="1"/>
  <c r="AH59" i="1"/>
  <c r="AI59" i="1"/>
  <c r="AJ59" i="1"/>
  <c r="CX59" i="1" s="1"/>
  <c r="W59" i="1" s="1"/>
  <c r="CQ59" i="1"/>
  <c r="CR59" i="1"/>
  <c r="CS59" i="1"/>
  <c r="CU59" i="1"/>
  <c r="T59" i="1" s="1"/>
  <c r="CV59" i="1"/>
  <c r="U59" i="1" s="1"/>
  <c r="CW59" i="1"/>
  <c r="V59" i="1" s="1"/>
  <c r="FR59" i="1"/>
  <c r="GL59" i="1"/>
  <c r="GN59" i="1"/>
  <c r="GO59" i="1"/>
  <c r="GP59" i="1"/>
  <c r="GV59" i="1"/>
  <c r="HC59" i="1"/>
  <c r="GX59" i="1" s="1"/>
  <c r="C61" i="1"/>
  <c r="D61" i="1"/>
  <c r="P61" i="1"/>
  <c r="R61" i="1"/>
  <c r="S61" i="1"/>
  <c r="CZ61" i="1" s="1"/>
  <c r="Y61" i="1" s="1"/>
  <c r="AC61" i="1"/>
  <c r="AB61" i="1" s="1"/>
  <c r="AD61" i="1"/>
  <c r="AE61" i="1"/>
  <c r="Q61" i="1" s="1"/>
  <c r="AF61" i="1"/>
  <c r="AG61" i="1"/>
  <c r="AH61" i="1"/>
  <c r="CV61" i="1" s="1"/>
  <c r="U61" i="1" s="1"/>
  <c r="AI61" i="1"/>
  <c r="AJ61" i="1"/>
  <c r="CQ61" i="1"/>
  <c r="CR61" i="1"/>
  <c r="CS61" i="1"/>
  <c r="CT61" i="1"/>
  <c r="CU61" i="1"/>
  <c r="T61" i="1" s="1"/>
  <c r="CW61" i="1"/>
  <c r="V61" i="1" s="1"/>
  <c r="CX61" i="1"/>
  <c r="W61" i="1" s="1"/>
  <c r="CY61" i="1"/>
  <c r="X61" i="1" s="1"/>
  <c r="GL61" i="1"/>
  <c r="GN61" i="1"/>
  <c r="GP61" i="1"/>
  <c r="GV61" i="1"/>
  <c r="HC61" i="1" s="1"/>
  <c r="GX61" i="1"/>
  <c r="C62" i="1"/>
  <c r="D62" i="1"/>
  <c r="R62" i="1"/>
  <c r="S62" i="1"/>
  <c r="W62" i="1"/>
  <c r="AC62" i="1"/>
  <c r="AE62" i="1"/>
  <c r="AD62" i="1" s="1"/>
  <c r="AF62" i="1"/>
  <c r="AG62" i="1"/>
  <c r="CU62" i="1" s="1"/>
  <c r="T62" i="1" s="1"/>
  <c r="AH62" i="1"/>
  <c r="AI62" i="1"/>
  <c r="AJ62" i="1"/>
  <c r="CR62" i="1"/>
  <c r="CS62" i="1"/>
  <c r="CT62" i="1"/>
  <c r="CV62" i="1"/>
  <c r="U62" i="1" s="1"/>
  <c r="CW62" i="1"/>
  <c r="V62" i="1" s="1"/>
  <c r="CX62" i="1"/>
  <c r="GL62" i="1"/>
  <c r="GN62" i="1"/>
  <c r="GP62" i="1"/>
  <c r="GV62" i="1"/>
  <c r="HC62" i="1" s="1"/>
  <c r="GX62" i="1" s="1"/>
  <c r="I63" i="1"/>
  <c r="Q63" i="1" s="1"/>
  <c r="V63" i="1"/>
  <c r="AC63" i="1"/>
  <c r="AE63" i="1"/>
  <c r="AD63" i="1" s="1"/>
  <c r="AF63" i="1"/>
  <c r="AG63" i="1"/>
  <c r="CU63" i="1" s="1"/>
  <c r="AH63" i="1"/>
  <c r="AI63" i="1"/>
  <c r="AJ63" i="1"/>
  <c r="CR63" i="1"/>
  <c r="CS63" i="1"/>
  <c r="CT63" i="1"/>
  <c r="CV63" i="1"/>
  <c r="CW63" i="1"/>
  <c r="CX63" i="1"/>
  <c r="W63" i="1" s="1"/>
  <c r="GL63" i="1"/>
  <c r="GN63" i="1"/>
  <c r="GP63" i="1"/>
  <c r="GV63" i="1"/>
  <c r="HC63" i="1" s="1"/>
  <c r="I64" i="1"/>
  <c r="Q64" i="1" s="1"/>
  <c r="R64" i="1"/>
  <c r="V64" i="1"/>
  <c r="AB64" i="1"/>
  <c r="AC64" i="1"/>
  <c r="AE64" i="1"/>
  <c r="AD64" i="1" s="1"/>
  <c r="AF64" i="1"/>
  <c r="S64" i="1" s="1"/>
  <c r="AG64" i="1"/>
  <c r="CU64" i="1" s="1"/>
  <c r="T64" i="1" s="1"/>
  <c r="AH64" i="1"/>
  <c r="AI64" i="1"/>
  <c r="AJ64" i="1"/>
  <c r="CR64" i="1"/>
  <c r="CS64" i="1"/>
  <c r="CT64" i="1"/>
  <c r="CV64" i="1"/>
  <c r="U64" i="1" s="1"/>
  <c r="CW64" i="1"/>
  <c r="CX64" i="1"/>
  <c r="W64" i="1" s="1"/>
  <c r="GL64" i="1"/>
  <c r="GN64" i="1"/>
  <c r="GP64" i="1"/>
  <c r="GV64" i="1"/>
  <c r="HC64" i="1" s="1"/>
  <c r="GX64" i="1" s="1"/>
  <c r="R65" i="1"/>
  <c r="S65" i="1"/>
  <c r="CZ65" i="1" s="1"/>
  <c r="Y65" i="1" s="1"/>
  <c r="AC65" i="1"/>
  <c r="P65" i="1" s="1"/>
  <c r="AD65" i="1"/>
  <c r="AE65" i="1"/>
  <c r="Q65" i="1" s="1"/>
  <c r="AF65" i="1"/>
  <c r="AG65" i="1"/>
  <c r="AH65" i="1"/>
  <c r="CV65" i="1" s="1"/>
  <c r="U65" i="1" s="1"/>
  <c r="AI65" i="1"/>
  <c r="AJ65" i="1"/>
  <c r="CQ65" i="1"/>
  <c r="CR65" i="1"/>
  <c r="CS65" i="1"/>
  <c r="CT65" i="1"/>
  <c r="CU65" i="1"/>
  <c r="T65" i="1" s="1"/>
  <c r="CW65" i="1"/>
  <c r="V65" i="1" s="1"/>
  <c r="CX65" i="1"/>
  <c r="W65" i="1" s="1"/>
  <c r="CY65" i="1"/>
  <c r="X65" i="1" s="1"/>
  <c r="GL65" i="1"/>
  <c r="GN65" i="1"/>
  <c r="GO65" i="1"/>
  <c r="GP65" i="1"/>
  <c r="GV65" i="1"/>
  <c r="HC65" i="1" s="1"/>
  <c r="GX65" i="1" s="1"/>
  <c r="P66" i="1"/>
  <c r="FR66" i="1" s="1"/>
  <c r="R66" i="1"/>
  <c r="S66" i="1"/>
  <c r="CZ66" i="1" s="1"/>
  <c r="Y66" i="1" s="1"/>
  <c r="X66" i="1"/>
  <c r="AC66" i="1"/>
  <c r="AD66" i="1"/>
  <c r="AE66" i="1"/>
  <c r="Q66" i="1" s="1"/>
  <c r="AF66" i="1"/>
  <c r="AG66" i="1"/>
  <c r="AH66" i="1"/>
  <c r="CV66" i="1" s="1"/>
  <c r="U66" i="1" s="1"/>
  <c r="AI66" i="1"/>
  <c r="AJ66" i="1"/>
  <c r="CQ66" i="1"/>
  <c r="CR66" i="1"/>
  <c r="CS66" i="1"/>
  <c r="CT66" i="1"/>
  <c r="CU66" i="1"/>
  <c r="T66" i="1" s="1"/>
  <c r="CW66" i="1"/>
  <c r="V66" i="1" s="1"/>
  <c r="CX66" i="1"/>
  <c r="W66" i="1" s="1"/>
  <c r="CY66" i="1"/>
  <c r="GL66" i="1"/>
  <c r="GN66" i="1"/>
  <c r="GO66" i="1"/>
  <c r="GP66" i="1"/>
  <c r="GV66" i="1"/>
  <c r="HC66" i="1" s="1"/>
  <c r="GX66" i="1" s="1"/>
  <c r="C68" i="1"/>
  <c r="D68" i="1"/>
  <c r="Q68" i="1"/>
  <c r="R68" i="1"/>
  <c r="U68" i="1"/>
  <c r="AB68" i="1"/>
  <c r="AC68" i="1"/>
  <c r="P68" i="1" s="1"/>
  <c r="AE68" i="1"/>
  <c r="AD68" i="1" s="1"/>
  <c r="AF68" i="1"/>
  <c r="AG68" i="1"/>
  <c r="AH68" i="1"/>
  <c r="AI68" i="1"/>
  <c r="AJ68" i="1"/>
  <c r="CX68" i="1" s="1"/>
  <c r="W68" i="1" s="1"/>
  <c r="CQ68" i="1"/>
  <c r="CR68" i="1"/>
  <c r="CS68" i="1"/>
  <c r="CU68" i="1"/>
  <c r="T68" i="1" s="1"/>
  <c r="CV68" i="1"/>
  <c r="CW68" i="1"/>
  <c r="V68" i="1" s="1"/>
  <c r="GL68" i="1"/>
  <c r="GN68" i="1"/>
  <c r="GP68" i="1"/>
  <c r="GV68" i="1"/>
  <c r="HC68" i="1"/>
  <c r="GX68" i="1" s="1"/>
  <c r="C69" i="1"/>
  <c r="D69" i="1"/>
  <c r="P69" i="1"/>
  <c r="S69" i="1"/>
  <c r="AC69" i="1"/>
  <c r="AE69" i="1"/>
  <c r="AF69" i="1"/>
  <c r="AG69" i="1"/>
  <c r="AH69" i="1"/>
  <c r="CV69" i="1" s="1"/>
  <c r="U69" i="1" s="1"/>
  <c r="AI69" i="1"/>
  <c r="CW69" i="1" s="1"/>
  <c r="V69" i="1" s="1"/>
  <c r="AJ69" i="1"/>
  <c r="CQ69" i="1"/>
  <c r="CR69" i="1"/>
  <c r="CT69" i="1"/>
  <c r="CU69" i="1"/>
  <c r="T69" i="1" s="1"/>
  <c r="CX69" i="1"/>
  <c r="W69" i="1" s="1"/>
  <c r="GL69" i="1"/>
  <c r="GN69" i="1"/>
  <c r="GP69" i="1"/>
  <c r="GV69" i="1"/>
  <c r="GX69" i="1"/>
  <c r="HC69" i="1"/>
  <c r="I70" i="1"/>
  <c r="P70" i="1"/>
  <c r="S70" i="1"/>
  <c r="T70" i="1"/>
  <c r="AC70" i="1"/>
  <c r="AE70" i="1"/>
  <c r="AD70" i="1" s="1"/>
  <c r="AF70" i="1"/>
  <c r="AG70" i="1"/>
  <c r="AH70" i="1"/>
  <c r="AI70" i="1"/>
  <c r="CW70" i="1" s="1"/>
  <c r="V70" i="1" s="1"/>
  <c r="AJ70" i="1"/>
  <c r="CQ70" i="1"/>
  <c r="CT70" i="1"/>
  <c r="CU70" i="1"/>
  <c r="CV70" i="1"/>
  <c r="U70" i="1" s="1"/>
  <c r="CX70" i="1"/>
  <c r="W70" i="1" s="1"/>
  <c r="GL70" i="1"/>
  <c r="GN70" i="1"/>
  <c r="GP70" i="1"/>
  <c r="GV70" i="1"/>
  <c r="HC70" i="1"/>
  <c r="GX70" i="1" s="1"/>
  <c r="I71" i="1"/>
  <c r="P71" i="1"/>
  <c r="S71" i="1"/>
  <c r="AC71" i="1"/>
  <c r="AD71" i="1"/>
  <c r="AE71" i="1"/>
  <c r="AF71" i="1"/>
  <c r="AG71" i="1"/>
  <c r="AH71" i="1"/>
  <c r="CV71" i="1" s="1"/>
  <c r="U71" i="1" s="1"/>
  <c r="AI71" i="1"/>
  <c r="CW71" i="1" s="1"/>
  <c r="V71" i="1" s="1"/>
  <c r="AJ71" i="1"/>
  <c r="CQ71" i="1"/>
  <c r="CR71" i="1"/>
  <c r="CT71" i="1"/>
  <c r="CU71" i="1"/>
  <c r="T71" i="1" s="1"/>
  <c r="CX71" i="1"/>
  <c r="W71" i="1" s="1"/>
  <c r="GL71" i="1"/>
  <c r="GN71" i="1"/>
  <c r="GP71" i="1"/>
  <c r="GV71" i="1"/>
  <c r="GX71" i="1"/>
  <c r="HC71" i="1"/>
  <c r="P72" i="1"/>
  <c r="Q72" i="1"/>
  <c r="R72" i="1"/>
  <c r="V72" i="1"/>
  <c r="AC72" i="1"/>
  <c r="AD72" i="1"/>
  <c r="AB72" i="1" s="1"/>
  <c r="AE72" i="1"/>
  <c r="AF72" i="1"/>
  <c r="S72" i="1" s="1"/>
  <c r="CY72" i="1" s="1"/>
  <c r="X72" i="1" s="1"/>
  <c r="AG72" i="1"/>
  <c r="AH72" i="1"/>
  <c r="AI72" i="1"/>
  <c r="AJ72" i="1"/>
  <c r="CQ72" i="1"/>
  <c r="CR72" i="1"/>
  <c r="CS72" i="1"/>
  <c r="CT72" i="1"/>
  <c r="CU72" i="1"/>
  <c r="T72" i="1" s="1"/>
  <c r="CV72" i="1"/>
  <c r="U72" i="1" s="1"/>
  <c r="CW72" i="1"/>
  <c r="CX72" i="1"/>
  <c r="W72" i="1" s="1"/>
  <c r="CZ72" i="1"/>
  <c r="Y72" i="1" s="1"/>
  <c r="FR72" i="1"/>
  <c r="GL72" i="1"/>
  <c r="GN72" i="1"/>
  <c r="GO72" i="1"/>
  <c r="GP72" i="1"/>
  <c r="GV72" i="1"/>
  <c r="HC72" i="1" s="1"/>
  <c r="GX72" i="1" s="1"/>
  <c r="S73" i="1"/>
  <c r="AC73" i="1"/>
  <c r="P73" i="1" s="1"/>
  <c r="AE73" i="1"/>
  <c r="AD73" i="1" s="1"/>
  <c r="AF73" i="1"/>
  <c r="AG73" i="1"/>
  <c r="CU73" i="1" s="1"/>
  <c r="T73" i="1" s="1"/>
  <c r="AH73" i="1"/>
  <c r="AI73" i="1"/>
  <c r="CW73" i="1" s="1"/>
  <c r="V73" i="1" s="1"/>
  <c r="AJ73" i="1"/>
  <c r="CR73" i="1"/>
  <c r="CT73" i="1"/>
  <c r="CV73" i="1"/>
  <c r="U73" i="1" s="1"/>
  <c r="CX73" i="1"/>
  <c r="W73" i="1" s="1"/>
  <c r="GL73" i="1"/>
  <c r="GN73" i="1"/>
  <c r="GO73" i="1"/>
  <c r="GP73" i="1"/>
  <c r="GV73" i="1"/>
  <c r="HC73" i="1" s="1"/>
  <c r="GX73" i="1" s="1"/>
  <c r="S74" i="1"/>
  <c r="AC74" i="1"/>
  <c r="P74" i="1" s="1"/>
  <c r="AE74" i="1"/>
  <c r="AD74" i="1" s="1"/>
  <c r="AF74" i="1"/>
  <c r="AG74" i="1"/>
  <c r="CU74" i="1" s="1"/>
  <c r="T74" i="1" s="1"/>
  <c r="AH74" i="1"/>
  <c r="AI74" i="1"/>
  <c r="CW74" i="1" s="1"/>
  <c r="V74" i="1" s="1"/>
  <c r="AJ74" i="1"/>
  <c r="CR74" i="1"/>
  <c r="CT74" i="1"/>
  <c r="CV74" i="1"/>
  <c r="U74" i="1" s="1"/>
  <c r="CX74" i="1"/>
  <c r="W74" i="1" s="1"/>
  <c r="GL74" i="1"/>
  <c r="GN74" i="1"/>
  <c r="GO74" i="1"/>
  <c r="GP74" i="1"/>
  <c r="GV74" i="1"/>
  <c r="HC74" i="1" s="1"/>
  <c r="GX74" i="1" s="1"/>
  <c r="S75" i="1"/>
  <c r="AC75" i="1"/>
  <c r="P75" i="1" s="1"/>
  <c r="AE75" i="1"/>
  <c r="AD75" i="1" s="1"/>
  <c r="AF75" i="1"/>
  <c r="AG75" i="1"/>
  <c r="CU75" i="1" s="1"/>
  <c r="T75" i="1" s="1"/>
  <c r="AH75" i="1"/>
  <c r="AI75" i="1"/>
  <c r="CW75" i="1" s="1"/>
  <c r="V75" i="1" s="1"/>
  <c r="AJ75" i="1"/>
  <c r="CR75" i="1"/>
  <c r="CT75" i="1"/>
  <c r="CV75" i="1"/>
  <c r="U75" i="1" s="1"/>
  <c r="CX75" i="1"/>
  <c r="W75" i="1" s="1"/>
  <c r="GL75" i="1"/>
  <c r="GN75" i="1"/>
  <c r="GO75" i="1"/>
  <c r="GP75" i="1"/>
  <c r="GV75" i="1"/>
  <c r="HC75" i="1" s="1"/>
  <c r="GX75" i="1" s="1"/>
  <c r="S76" i="1"/>
  <c r="AC76" i="1"/>
  <c r="P76" i="1" s="1"/>
  <c r="AE76" i="1"/>
  <c r="AD76" i="1" s="1"/>
  <c r="AF76" i="1"/>
  <c r="AG76" i="1"/>
  <c r="CU76" i="1" s="1"/>
  <c r="T76" i="1" s="1"/>
  <c r="AH76" i="1"/>
  <c r="AI76" i="1"/>
  <c r="CW76" i="1" s="1"/>
  <c r="V76" i="1" s="1"/>
  <c r="AJ76" i="1"/>
  <c r="CR76" i="1"/>
  <c r="CT76" i="1"/>
  <c r="CV76" i="1"/>
  <c r="U76" i="1" s="1"/>
  <c r="CX76" i="1"/>
  <c r="W76" i="1" s="1"/>
  <c r="GL76" i="1"/>
  <c r="GN76" i="1"/>
  <c r="GO76" i="1"/>
  <c r="GP76" i="1"/>
  <c r="GV76" i="1"/>
  <c r="HC76" i="1" s="1"/>
  <c r="GX76" i="1" s="1"/>
  <c r="S77" i="1"/>
  <c r="AC77" i="1"/>
  <c r="P77" i="1" s="1"/>
  <c r="AE77" i="1"/>
  <c r="AD77" i="1" s="1"/>
  <c r="AF77" i="1"/>
  <c r="AG77" i="1"/>
  <c r="CU77" i="1" s="1"/>
  <c r="T77" i="1" s="1"/>
  <c r="AH77" i="1"/>
  <c r="AI77" i="1"/>
  <c r="CW77" i="1" s="1"/>
  <c r="V77" i="1" s="1"/>
  <c r="AJ77" i="1"/>
  <c r="CR77" i="1"/>
  <c r="CT77" i="1"/>
  <c r="CV77" i="1"/>
  <c r="U77" i="1" s="1"/>
  <c r="CX77" i="1"/>
  <c r="W77" i="1" s="1"/>
  <c r="GL77" i="1"/>
  <c r="GN77" i="1"/>
  <c r="GO77" i="1"/>
  <c r="GP77" i="1"/>
  <c r="GV77" i="1"/>
  <c r="HC77" i="1" s="1"/>
  <c r="GX77" i="1" s="1"/>
  <c r="S78" i="1"/>
  <c r="AC78" i="1"/>
  <c r="P78" i="1" s="1"/>
  <c r="AE78" i="1"/>
  <c r="AD78" i="1" s="1"/>
  <c r="AF78" i="1"/>
  <c r="AG78" i="1"/>
  <c r="CU78" i="1" s="1"/>
  <c r="T78" i="1" s="1"/>
  <c r="AH78" i="1"/>
  <c r="AI78" i="1"/>
  <c r="CW78" i="1" s="1"/>
  <c r="V78" i="1" s="1"/>
  <c r="AJ78" i="1"/>
  <c r="CR78" i="1"/>
  <c r="CT78" i="1"/>
  <c r="CV78" i="1"/>
  <c r="U78" i="1" s="1"/>
  <c r="CX78" i="1"/>
  <c r="W78" i="1" s="1"/>
  <c r="GL78" i="1"/>
  <c r="GN78" i="1"/>
  <c r="GO78" i="1"/>
  <c r="GP78" i="1"/>
  <c r="GV78" i="1"/>
  <c r="HC78" i="1" s="1"/>
  <c r="GX78" i="1" s="1"/>
  <c r="S79" i="1"/>
  <c r="AC79" i="1"/>
  <c r="P79" i="1" s="1"/>
  <c r="AE79" i="1"/>
  <c r="AD79" i="1" s="1"/>
  <c r="AF79" i="1"/>
  <c r="AG79" i="1"/>
  <c r="CU79" i="1" s="1"/>
  <c r="T79" i="1" s="1"/>
  <c r="AH79" i="1"/>
  <c r="AI79" i="1"/>
  <c r="CW79" i="1" s="1"/>
  <c r="V79" i="1" s="1"/>
  <c r="AJ79" i="1"/>
  <c r="CR79" i="1"/>
  <c r="CT79" i="1"/>
  <c r="CV79" i="1"/>
  <c r="U79" i="1" s="1"/>
  <c r="CX79" i="1"/>
  <c r="W79" i="1" s="1"/>
  <c r="GL79" i="1"/>
  <c r="GN79" i="1"/>
  <c r="GO79" i="1"/>
  <c r="GP79" i="1"/>
  <c r="GV79" i="1"/>
  <c r="HC79" i="1" s="1"/>
  <c r="GX79" i="1" s="1"/>
  <c r="S80" i="1"/>
  <c r="AC80" i="1"/>
  <c r="P80" i="1" s="1"/>
  <c r="AE80" i="1"/>
  <c r="AD80" i="1" s="1"/>
  <c r="AF80" i="1"/>
  <c r="AG80" i="1"/>
  <c r="CU80" i="1" s="1"/>
  <c r="T80" i="1" s="1"/>
  <c r="AH80" i="1"/>
  <c r="AI80" i="1"/>
  <c r="CW80" i="1" s="1"/>
  <c r="V80" i="1" s="1"/>
  <c r="AJ80" i="1"/>
  <c r="CR80" i="1"/>
  <c r="CT80" i="1"/>
  <c r="CV80" i="1"/>
  <c r="U80" i="1" s="1"/>
  <c r="CX80" i="1"/>
  <c r="W80" i="1" s="1"/>
  <c r="GL80" i="1"/>
  <c r="GN80" i="1"/>
  <c r="GO80" i="1"/>
  <c r="GP80" i="1"/>
  <c r="GV80" i="1"/>
  <c r="HC80" i="1" s="1"/>
  <c r="GX80" i="1" s="1"/>
  <c r="S81" i="1"/>
  <c r="AC81" i="1"/>
  <c r="P81" i="1" s="1"/>
  <c r="AE81" i="1"/>
  <c r="AD81" i="1" s="1"/>
  <c r="AF81" i="1"/>
  <c r="AG81" i="1"/>
  <c r="CU81" i="1" s="1"/>
  <c r="T81" i="1" s="1"/>
  <c r="AH81" i="1"/>
  <c r="AI81" i="1"/>
  <c r="CW81" i="1" s="1"/>
  <c r="V81" i="1" s="1"/>
  <c r="AJ81" i="1"/>
  <c r="CR81" i="1"/>
  <c r="CT81" i="1"/>
  <c r="CV81" i="1"/>
  <c r="U81" i="1" s="1"/>
  <c r="CX81" i="1"/>
  <c r="W81" i="1" s="1"/>
  <c r="GL81" i="1"/>
  <c r="GN81" i="1"/>
  <c r="GO81" i="1"/>
  <c r="GP81" i="1"/>
  <c r="GV81" i="1"/>
  <c r="HC81" i="1" s="1"/>
  <c r="GX81" i="1" s="1"/>
  <c r="S82" i="1"/>
  <c r="AC82" i="1"/>
  <c r="P82" i="1" s="1"/>
  <c r="AE82" i="1"/>
  <c r="AD82" i="1" s="1"/>
  <c r="AF82" i="1"/>
  <c r="AG82" i="1"/>
  <c r="CU82" i="1" s="1"/>
  <c r="T82" i="1" s="1"/>
  <c r="AH82" i="1"/>
  <c r="AI82" i="1"/>
  <c r="CW82" i="1" s="1"/>
  <c r="V82" i="1" s="1"/>
  <c r="AJ82" i="1"/>
  <c r="CR82" i="1"/>
  <c r="CT82" i="1"/>
  <c r="CV82" i="1"/>
  <c r="U82" i="1" s="1"/>
  <c r="CX82" i="1"/>
  <c r="W82" i="1" s="1"/>
  <c r="GL82" i="1"/>
  <c r="GN82" i="1"/>
  <c r="GO82" i="1"/>
  <c r="GP82" i="1"/>
  <c r="GV82" i="1"/>
  <c r="HC82" i="1" s="1"/>
  <c r="GX82" i="1" s="1"/>
  <c r="S83" i="1"/>
  <c r="AC83" i="1"/>
  <c r="P83" i="1" s="1"/>
  <c r="AE83" i="1"/>
  <c r="AD83" i="1" s="1"/>
  <c r="AF83" i="1"/>
  <c r="AG83" i="1"/>
  <c r="CU83" i="1" s="1"/>
  <c r="T83" i="1" s="1"/>
  <c r="AH83" i="1"/>
  <c r="AI83" i="1"/>
  <c r="CW83" i="1" s="1"/>
  <c r="V83" i="1" s="1"/>
  <c r="AJ83" i="1"/>
  <c r="CR83" i="1"/>
  <c r="CT83" i="1"/>
  <c r="CV83" i="1"/>
  <c r="U83" i="1" s="1"/>
  <c r="CX83" i="1"/>
  <c r="W83" i="1" s="1"/>
  <c r="GL83" i="1"/>
  <c r="GN83" i="1"/>
  <c r="GO83" i="1"/>
  <c r="GP83" i="1"/>
  <c r="GV83" i="1"/>
  <c r="HC83" i="1" s="1"/>
  <c r="GX83" i="1" s="1"/>
  <c r="S84" i="1"/>
  <c r="AC84" i="1"/>
  <c r="P84" i="1" s="1"/>
  <c r="AE84" i="1"/>
  <c r="AD84" i="1" s="1"/>
  <c r="AF84" i="1"/>
  <c r="AG84" i="1"/>
  <c r="CU84" i="1" s="1"/>
  <c r="T84" i="1" s="1"/>
  <c r="AH84" i="1"/>
  <c r="AI84" i="1"/>
  <c r="CW84" i="1" s="1"/>
  <c r="V84" i="1" s="1"/>
  <c r="AJ84" i="1"/>
  <c r="CR84" i="1"/>
  <c r="CT84" i="1"/>
  <c r="CV84" i="1"/>
  <c r="U84" i="1" s="1"/>
  <c r="CX84" i="1"/>
  <c r="W84" i="1" s="1"/>
  <c r="GL84" i="1"/>
  <c r="GN84" i="1"/>
  <c r="GO84" i="1"/>
  <c r="GP84" i="1"/>
  <c r="GV84" i="1"/>
  <c r="HC84" i="1" s="1"/>
  <c r="GX84" i="1" s="1"/>
  <c r="S85" i="1"/>
  <c r="AC85" i="1"/>
  <c r="P85" i="1" s="1"/>
  <c r="AE85" i="1"/>
  <c r="AD85" i="1" s="1"/>
  <c r="AF85" i="1"/>
  <c r="AG85" i="1"/>
  <c r="CU85" i="1" s="1"/>
  <c r="T85" i="1" s="1"/>
  <c r="AH85" i="1"/>
  <c r="AI85" i="1"/>
  <c r="CW85" i="1" s="1"/>
  <c r="V85" i="1" s="1"/>
  <c r="AJ85" i="1"/>
  <c r="CR85" i="1"/>
  <c r="CT85" i="1"/>
  <c r="CV85" i="1"/>
  <c r="U85" i="1" s="1"/>
  <c r="CX85" i="1"/>
  <c r="W85" i="1" s="1"/>
  <c r="GL85" i="1"/>
  <c r="GN85" i="1"/>
  <c r="GO85" i="1"/>
  <c r="GP85" i="1"/>
  <c r="GV85" i="1"/>
  <c r="HC85" i="1" s="1"/>
  <c r="GX85" i="1" s="1"/>
  <c r="S86" i="1"/>
  <c r="AC86" i="1"/>
  <c r="P86" i="1" s="1"/>
  <c r="AE86" i="1"/>
  <c r="AD86" i="1" s="1"/>
  <c r="AF86" i="1"/>
  <c r="AG86" i="1"/>
  <c r="CU86" i="1" s="1"/>
  <c r="T86" i="1" s="1"/>
  <c r="AH86" i="1"/>
  <c r="AI86" i="1"/>
  <c r="CW86" i="1" s="1"/>
  <c r="V86" i="1" s="1"/>
  <c r="AJ86" i="1"/>
  <c r="CR86" i="1"/>
  <c r="CT86" i="1"/>
  <c r="CV86" i="1"/>
  <c r="U86" i="1" s="1"/>
  <c r="CX86" i="1"/>
  <c r="W86" i="1" s="1"/>
  <c r="GL86" i="1"/>
  <c r="GN86" i="1"/>
  <c r="GO86" i="1"/>
  <c r="GP86" i="1"/>
  <c r="GV86" i="1"/>
  <c r="HC86" i="1" s="1"/>
  <c r="GX86" i="1" s="1"/>
  <c r="S87" i="1"/>
  <c r="AC87" i="1"/>
  <c r="P87" i="1" s="1"/>
  <c r="AE87" i="1"/>
  <c r="AD87" i="1" s="1"/>
  <c r="AF87" i="1"/>
  <c r="AG87" i="1"/>
  <c r="CU87" i="1" s="1"/>
  <c r="T87" i="1" s="1"/>
  <c r="AH87" i="1"/>
  <c r="AI87" i="1"/>
  <c r="CW87" i="1" s="1"/>
  <c r="V87" i="1" s="1"/>
  <c r="AJ87" i="1"/>
  <c r="CR87" i="1"/>
  <c r="CT87" i="1"/>
  <c r="CV87" i="1"/>
  <c r="U87" i="1" s="1"/>
  <c r="CX87" i="1"/>
  <c r="W87" i="1" s="1"/>
  <c r="GL87" i="1"/>
  <c r="GN87" i="1"/>
  <c r="GO87" i="1"/>
  <c r="GP87" i="1"/>
  <c r="GV87" i="1"/>
  <c r="HC87" i="1" s="1"/>
  <c r="GX87" i="1" s="1"/>
  <c r="S88" i="1"/>
  <c r="AC88" i="1"/>
  <c r="P88" i="1" s="1"/>
  <c r="AE88" i="1"/>
  <c r="AD88" i="1" s="1"/>
  <c r="AF88" i="1"/>
  <c r="AG88" i="1"/>
  <c r="CU88" i="1" s="1"/>
  <c r="T88" i="1" s="1"/>
  <c r="AH88" i="1"/>
  <c r="AI88" i="1"/>
  <c r="CW88" i="1" s="1"/>
  <c r="V88" i="1" s="1"/>
  <c r="AJ88" i="1"/>
  <c r="CR88" i="1"/>
  <c r="CT88" i="1"/>
  <c r="CV88" i="1"/>
  <c r="U88" i="1" s="1"/>
  <c r="CX88" i="1"/>
  <c r="W88" i="1" s="1"/>
  <c r="GL88" i="1"/>
  <c r="GN88" i="1"/>
  <c r="GO88" i="1"/>
  <c r="GP88" i="1"/>
  <c r="GV88" i="1"/>
  <c r="HC88" i="1" s="1"/>
  <c r="GX88" i="1" s="1"/>
  <c r="S89" i="1"/>
  <c r="AC89" i="1"/>
  <c r="P89" i="1" s="1"/>
  <c r="AE89" i="1"/>
  <c r="AD89" i="1" s="1"/>
  <c r="AF89" i="1"/>
  <c r="AG89" i="1"/>
  <c r="CU89" i="1" s="1"/>
  <c r="T89" i="1" s="1"/>
  <c r="AH89" i="1"/>
  <c r="AI89" i="1"/>
  <c r="CW89" i="1" s="1"/>
  <c r="V89" i="1" s="1"/>
  <c r="AJ89" i="1"/>
  <c r="CR89" i="1"/>
  <c r="CT89" i="1"/>
  <c r="CV89" i="1"/>
  <c r="U89" i="1" s="1"/>
  <c r="CX89" i="1"/>
  <c r="W89" i="1" s="1"/>
  <c r="GL89" i="1"/>
  <c r="GN89" i="1"/>
  <c r="GO89" i="1"/>
  <c r="GP89" i="1"/>
  <c r="GV89" i="1"/>
  <c r="HC89" i="1" s="1"/>
  <c r="GX89" i="1" s="1"/>
  <c r="S90" i="1"/>
  <c r="AC90" i="1"/>
  <c r="P90" i="1" s="1"/>
  <c r="AE90" i="1"/>
  <c r="AD90" i="1" s="1"/>
  <c r="AF90" i="1"/>
  <c r="AG90" i="1"/>
  <c r="CU90" i="1" s="1"/>
  <c r="T90" i="1" s="1"/>
  <c r="AH90" i="1"/>
  <c r="AI90" i="1"/>
  <c r="CW90" i="1" s="1"/>
  <c r="V90" i="1" s="1"/>
  <c r="AJ90" i="1"/>
  <c r="CR90" i="1"/>
  <c r="CT90" i="1"/>
  <c r="CV90" i="1"/>
  <c r="U90" i="1" s="1"/>
  <c r="CX90" i="1"/>
  <c r="W90" i="1" s="1"/>
  <c r="GL90" i="1"/>
  <c r="GN90" i="1"/>
  <c r="GO90" i="1"/>
  <c r="GP90" i="1"/>
  <c r="GV90" i="1"/>
  <c r="HC90" i="1" s="1"/>
  <c r="GX90" i="1" s="1"/>
  <c r="S91" i="1"/>
  <c r="AC91" i="1"/>
  <c r="AE91" i="1"/>
  <c r="AD91" i="1" s="1"/>
  <c r="AF91" i="1"/>
  <c r="AG91" i="1"/>
  <c r="CU91" i="1" s="1"/>
  <c r="T91" i="1" s="1"/>
  <c r="AH91" i="1"/>
  <c r="AI91" i="1"/>
  <c r="CW91" i="1" s="1"/>
  <c r="V91" i="1" s="1"/>
  <c r="AJ91" i="1"/>
  <c r="CR91" i="1"/>
  <c r="CT91" i="1"/>
  <c r="CV91" i="1"/>
  <c r="U91" i="1" s="1"/>
  <c r="CX91" i="1"/>
  <c r="W91" i="1" s="1"/>
  <c r="GL91" i="1"/>
  <c r="GN91" i="1"/>
  <c r="GO91" i="1"/>
  <c r="GP91" i="1"/>
  <c r="GV91" i="1"/>
  <c r="HC91" i="1" s="1"/>
  <c r="GX91" i="1" s="1"/>
  <c r="S92" i="1"/>
  <c r="U92" i="1"/>
  <c r="W92" i="1"/>
  <c r="AC92" i="1"/>
  <c r="AE92" i="1"/>
  <c r="Q92" i="1" s="1"/>
  <c r="AF92" i="1"/>
  <c r="AG92" i="1"/>
  <c r="CU92" i="1" s="1"/>
  <c r="T92" i="1" s="1"/>
  <c r="AH92" i="1"/>
  <c r="AI92" i="1"/>
  <c r="CW92" i="1" s="1"/>
  <c r="V92" i="1" s="1"/>
  <c r="AJ92" i="1"/>
  <c r="CR92" i="1"/>
  <c r="CT92" i="1"/>
  <c r="CV92" i="1"/>
  <c r="CX92" i="1"/>
  <c r="GL92" i="1"/>
  <c r="GN92" i="1"/>
  <c r="GO92" i="1"/>
  <c r="GP92" i="1"/>
  <c r="GV92" i="1"/>
  <c r="HC92" i="1" s="1"/>
  <c r="GX92" i="1" s="1"/>
  <c r="Q93" i="1"/>
  <c r="S93" i="1"/>
  <c r="U93" i="1"/>
  <c r="AC93" i="1"/>
  <c r="AE93" i="1"/>
  <c r="AF93" i="1"/>
  <c r="AG93" i="1"/>
  <c r="CU93" i="1" s="1"/>
  <c r="T93" i="1" s="1"/>
  <c r="AH93" i="1"/>
  <c r="AI93" i="1"/>
  <c r="CW93" i="1" s="1"/>
  <c r="V93" i="1" s="1"/>
  <c r="AJ93" i="1"/>
  <c r="CR93" i="1"/>
  <c r="CT93" i="1"/>
  <c r="CV93" i="1"/>
  <c r="CX93" i="1"/>
  <c r="W93" i="1" s="1"/>
  <c r="GL93" i="1"/>
  <c r="GN93" i="1"/>
  <c r="GO93" i="1"/>
  <c r="GP93" i="1"/>
  <c r="GV93" i="1"/>
  <c r="HC93" i="1" s="1"/>
  <c r="GX93" i="1" s="1"/>
  <c r="Q94" i="1"/>
  <c r="S94" i="1"/>
  <c r="AC94" i="1"/>
  <c r="AE94" i="1"/>
  <c r="AF94" i="1"/>
  <c r="AG94" i="1"/>
  <c r="CU94" i="1" s="1"/>
  <c r="T94" i="1" s="1"/>
  <c r="AH94" i="1"/>
  <c r="AI94" i="1"/>
  <c r="CW94" i="1" s="1"/>
  <c r="V94" i="1" s="1"/>
  <c r="AJ94" i="1"/>
  <c r="CR94" i="1"/>
  <c r="CT94" i="1"/>
  <c r="CV94" i="1"/>
  <c r="U94" i="1" s="1"/>
  <c r="CX94" i="1"/>
  <c r="W94" i="1" s="1"/>
  <c r="GL94" i="1"/>
  <c r="GN94" i="1"/>
  <c r="GO94" i="1"/>
  <c r="GP94" i="1"/>
  <c r="GV94" i="1"/>
  <c r="HC94" i="1" s="1"/>
  <c r="GX94" i="1"/>
  <c r="S95" i="1"/>
  <c r="W95" i="1"/>
  <c r="AC95" i="1"/>
  <c r="AE95" i="1"/>
  <c r="Q95" i="1" s="1"/>
  <c r="AF95" i="1"/>
  <c r="AG95" i="1"/>
  <c r="CU95" i="1" s="1"/>
  <c r="T95" i="1" s="1"/>
  <c r="AH95" i="1"/>
  <c r="AI95" i="1"/>
  <c r="CW95" i="1" s="1"/>
  <c r="V95" i="1" s="1"/>
  <c r="AJ95" i="1"/>
  <c r="CT95" i="1"/>
  <c r="CV95" i="1"/>
  <c r="U95" i="1" s="1"/>
  <c r="CX95" i="1"/>
  <c r="GL95" i="1"/>
  <c r="GN95" i="1"/>
  <c r="GO95" i="1"/>
  <c r="GP95" i="1"/>
  <c r="GV95" i="1"/>
  <c r="HC95" i="1" s="1"/>
  <c r="GX95" i="1"/>
  <c r="S96" i="1"/>
  <c r="U96" i="1"/>
  <c r="W96" i="1"/>
  <c r="AC96" i="1"/>
  <c r="AE96" i="1"/>
  <c r="Q96" i="1" s="1"/>
  <c r="AF96" i="1"/>
  <c r="AG96" i="1"/>
  <c r="CU96" i="1" s="1"/>
  <c r="T96" i="1" s="1"/>
  <c r="AH96" i="1"/>
  <c r="AI96" i="1"/>
  <c r="CW96" i="1" s="1"/>
  <c r="V96" i="1" s="1"/>
  <c r="AJ96" i="1"/>
  <c r="CR96" i="1"/>
  <c r="CT96" i="1"/>
  <c r="CV96" i="1"/>
  <c r="CX96" i="1"/>
  <c r="GL96" i="1"/>
  <c r="GN96" i="1"/>
  <c r="GO96" i="1"/>
  <c r="GP96" i="1"/>
  <c r="GV96" i="1"/>
  <c r="HC96" i="1" s="1"/>
  <c r="GX96" i="1" s="1"/>
  <c r="Q97" i="1"/>
  <c r="S97" i="1"/>
  <c r="U97" i="1"/>
  <c r="AC97" i="1"/>
  <c r="AE97" i="1"/>
  <c r="AF97" i="1"/>
  <c r="AG97" i="1"/>
  <c r="CU97" i="1" s="1"/>
  <c r="T97" i="1" s="1"/>
  <c r="AH97" i="1"/>
  <c r="AI97" i="1"/>
  <c r="CW97" i="1" s="1"/>
  <c r="V97" i="1" s="1"/>
  <c r="AJ97" i="1"/>
  <c r="CR97" i="1"/>
  <c r="CT97" i="1"/>
  <c r="CV97" i="1"/>
  <c r="CX97" i="1"/>
  <c r="W97" i="1" s="1"/>
  <c r="GL97" i="1"/>
  <c r="GN97" i="1"/>
  <c r="GO97" i="1"/>
  <c r="GP97" i="1"/>
  <c r="GV97" i="1"/>
  <c r="HC97" i="1" s="1"/>
  <c r="GX97" i="1" s="1"/>
  <c r="Q98" i="1"/>
  <c r="S98" i="1"/>
  <c r="AC98" i="1"/>
  <c r="AE98" i="1"/>
  <c r="AF98" i="1"/>
  <c r="AG98" i="1"/>
  <c r="CU98" i="1" s="1"/>
  <c r="T98" i="1" s="1"/>
  <c r="AH98" i="1"/>
  <c r="AI98" i="1"/>
  <c r="CW98" i="1" s="1"/>
  <c r="V98" i="1" s="1"/>
  <c r="AJ98" i="1"/>
  <c r="CR98" i="1"/>
  <c r="CT98" i="1"/>
  <c r="CV98" i="1"/>
  <c r="U98" i="1" s="1"/>
  <c r="CX98" i="1"/>
  <c r="W98" i="1" s="1"/>
  <c r="GL98" i="1"/>
  <c r="GN98" i="1"/>
  <c r="GO98" i="1"/>
  <c r="GP98" i="1"/>
  <c r="GV98" i="1"/>
  <c r="HC98" i="1" s="1"/>
  <c r="GX98" i="1"/>
  <c r="S99" i="1"/>
  <c r="W99" i="1"/>
  <c r="AC99" i="1"/>
  <c r="AE99" i="1"/>
  <c r="Q99" i="1" s="1"/>
  <c r="AF99" i="1"/>
  <c r="AG99" i="1"/>
  <c r="CU99" i="1" s="1"/>
  <c r="T99" i="1" s="1"/>
  <c r="AH99" i="1"/>
  <c r="AI99" i="1"/>
  <c r="CW99" i="1" s="1"/>
  <c r="V99" i="1" s="1"/>
  <c r="AJ99" i="1"/>
  <c r="CT99" i="1"/>
  <c r="CV99" i="1"/>
  <c r="U99" i="1" s="1"/>
  <c r="CX99" i="1"/>
  <c r="GL99" i="1"/>
  <c r="GN99" i="1"/>
  <c r="GO99" i="1"/>
  <c r="GP99" i="1"/>
  <c r="GV99" i="1"/>
  <c r="HC99" i="1" s="1"/>
  <c r="GX99" i="1"/>
  <c r="S100" i="1"/>
  <c r="U100" i="1"/>
  <c r="W100" i="1"/>
  <c r="AC100" i="1"/>
  <c r="AE100" i="1"/>
  <c r="Q100" i="1" s="1"/>
  <c r="AF100" i="1"/>
  <c r="AG100" i="1"/>
  <c r="CU100" i="1" s="1"/>
  <c r="T100" i="1" s="1"/>
  <c r="AH100" i="1"/>
  <c r="AI100" i="1"/>
  <c r="CW100" i="1" s="1"/>
  <c r="V100" i="1" s="1"/>
  <c r="AJ100" i="1"/>
  <c r="CR100" i="1"/>
  <c r="CT100" i="1"/>
  <c r="CV100" i="1"/>
  <c r="CX100" i="1"/>
  <c r="GL100" i="1"/>
  <c r="GN100" i="1"/>
  <c r="GO100" i="1"/>
  <c r="GP100" i="1"/>
  <c r="GV100" i="1"/>
  <c r="HC100" i="1" s="1"/>
  <c r="GX100" i="1" s="1"/>
  <c r="Q101" i="1"/>
  <c r="S101" i="1"/>
  <c r="U101" i="1"/>
  <c r="AC101" i="1"/>
  <c r="AE101" i="1"/>
  <c r="AF101" i="1"/>
  <c r="AG101" i="1"/>
  <c r="CU101" i="1" s="1"/>
  <c r="T101" i="1" s="1"/>
  <c r="AH101" i="1"/>
  <c r="AI101" i="1"/>
  <c r="CW101" i="1" s="1"/>
  <c r="V101" i="1" s="1"/>
  <c r="AJ101" i="1"/>
  <c r="CR101" i="1"/>
  <c r="CT101" i="1"/>
  <c r="CV101" i="1"/>
  <c r="CX101" i="1"/>
  <c r="W101" i="1" s="1"/>
  <c r="GL101" i="1"/>
  <c r="GN101" i="1"/>
  <c r="GO101" i="1"/>
  <c r="GP101" i="1"/>
  <c r="GV101" i="1"/>
  <c r="HC101" i="1" s="1"/>
  <c r="GX101" i="1" s="1"/>
  <c r="Q102" i="1"/>
  <c r="S102" i="1"/>
  <c r="AC102" i="1"/>
  <c r="AE102" i="1"/>
  <c r="AF102" i="1"/>
  <c r="AG102" i="1"/>
  <c r="CU102" i="1" s="1"/>
  <c r="T102" i="1" s="1"/>
  <c r="AH102" i="1"/>
  <c r="AI102" i="1"/>
  <c r="CW102" i="1" s="1"/>
  <c r="V102" i="1" s="1"/>
  <c r="AJ102" i="1"/>
  <c r="CR102" i="1"/>
  <c r="CT102" i="1"/>
  <c r="CV102" i="1"/>
  <c r="U102" i="1" s="1"/>
  <c r="CX102" i="1"/>
  <c r="W102" i="1" s="1"/>
  <c r="GL102" i="1"/>
  <c r="GN102" i="1"/>
  <c r="GO102" i="1"/>
  <c r="GP102" i="1"/>
  <c r="GV102" i="1"/>
  <c r="HC102" i="1" s="1"/>
  <c r="GX102" i="1"/>
  <c r="S103" i="1"/>
  <c r="W103" i="1"/>
  <c r="AC103" i="1"/>
  <c r="AE103" i="1"/>
  <c r="Q103" i="1" s="1"/>
  <c r="AF103" i="1"/>
  <c r="AG103" i="1"/>
  <c r="CU103" i="1" s="1"/>
  <c r="T103" i="1" s="1"/>
  <c r="AH103" i="1"/>
  <c r="AI103" i="1"/>
  <c r="CW103" i="1" s="1"/>
  <c r="V103" i="1" s="1"/>
  <c r="AJ103" i="1"/>
  <c r="CT103" i="1"/>
  <c r="CV103" i="1"/>
  <c r="U103" i="1" s="1"/>
  <c r="CX103" i="1"/>
  <c r="GL103" i="1"/>
  <c r="GN103" i="1"/>
  <c r="GO103" i="1"/>
  <c r="GP103" i="1"/>
  <c r="GV103" i="1"/>
  <c r="HC103" i="1" s="1"/>
  <c r="GX103" i="1"/>
  <c r="S104" i="1"/>
  <c r="U104" i="1"/>
  <c r="W104" i="1"/>
  <c r="AC104" i="1"/>
  <c r="CQ104" i="1" s="1"/>
  <c r="AD104" i="1"/>
  <c r="AE104" i="1"/>
  <c r="AF104" i="1"/>
  <c r="AG104" i="1"/>
  <c r="AH104" i="1"/>
  <c r="AI104" i="1"/>
  <c r="CW104" i="1" s="1"/>
  <c r="V104" i="1" s="1"/>
  <c r="AJ104" i="1"/>
  <c r="CR104" i="1"/>
  <c r="CT104" i="1"/>
  <c r="CU104" i="1"/>
  <c r="T104" i="1" s="1"/>
  <c r="CV104" i="1"/>
  <c r="CX104" i="1"/>
  <c r="GL104" i="1"/>
  <c r="GN104" i="1"/>
  <c r="GO104" i="1"/>
  <c r="GP104" i="1"/>
  <c r="GV104" i="1"/>
  <c r="HC104" i="1" s="1"/>
  <c r="GX104" i="1"/>
  <c r="S105" i="1"/>
  <c r="T105" i="1"/>
  <c r="U105" i="1"/>
  <c r="AC105" i="1"/>
  <c r="CQ105" i="1" s="1"/>
  <c r="AE105" i="1"/>
  <c r="Q105" i="1" s="1"/>
  <c r="AF105" i="1"/>
  <c r="AG105" i="1"/>
  <c r="AH105" i="1"/>
  <c r="AI105" i="1"/>
  <c r="CW105" i="1" s="1"/>
  <c r="V105" i="1" s="1"/>
  <c r="AJ105" i="1"/>
  <c r="CR105" i="1"/>
  <c r="CT105" i="1"/>
  <c r="CU105" i="1"/>
  <c r="CV105" i="1"/>
  <c r="CX105" i="1"/>
  <c r="W105" i="1" s="1"/>
  <c r="GL105" i="1"/>
  <c r="GN105" i="1"/>
  <c r="GO105" i="1"/>
  <c r="GP105" i="1"/>
  <c r="GV105" i="1"/>
  <c r="HC105" i="1" s="1"/>
  <c r="GX105" i="1" s="1"/>
  <c r="Q106" i="1"/>
  <c r="S106" i="1"/>
  <c r="T106" i="1"/>
  <c r="AC106" i="1"/>
  <c r="AD106" i="1"/>
  <c r="AE106" i="1"/>
  <c r="AF106" i="1"/>
  <c r="AG106" i="1"/>
  <c r="AH106" i="1"/>
  <c r="AI106" i="1"/>
  <c r="CW106" i="1" s="1"/>
  <c r="V106" i="1" s="1"/>
  <c r="AJ106" i="1"/>
  <c r="CQ106" i="1"/>
  <c r="CR106" i="1"/>
  <c r="CT106" i="1"/>
  <c r="CU106" i="1"/>
  <c r="CV106" i="1"/>
  <c r="U106" i="1" s="1"/>
  <c r="CX106" i="1"/>
  <c r="W106" i="1" s="1"/>
  <c r="GL106" i="1"/>
  <c r="GN106" i="1"/>
  <c r="GO106" i="1"/>
  <c r="GP106" i="1"/>
  <c r="GV106" i="1"/>
  <c r="HC106" i="1" s="1"/>
  <c r="GX106" i="1" s="1"/>
  <c r="Q107" i="1"/>
  <c r="S107" i="1"/>
  <c r="W107" i="1"/>
  <c r="AC107" i="1"/>
  <c r="AB107" i="1" s="1"/>
  <c r="AD107" i="1"/>
  <c r="AE107" i="1"/>
  <c r="AF107" i="1"/>
  <c r="AG107" i="1"/>
  <c r="AH107" i="1"/>
  <c r="AI107" i="1"/>
  <c r="CW107" i="1" s="1"/>
  <c r="V107" i="1" s="1"/>
  <c r="AJ107" i="1"/>
  <c r="CR107" i="1"/>
  <c r="CT107" i="1"/>
  <c r="CU107" i="1"/>
  <c r="T107" i="1" s="1"/>
  <c r="CV107" i="1"/>
  <c r="U107" i="1" s="1"/>
  <c r="CX107" i="1"/>
  <c r="GL107" i="1"/>
  <c r="GN107" i="1"/>
  <c r="GO107" i="1"/>
  <c r="GP107" i="1"/>
  <c r="GV107" i="1"/>
  <c r="HC107" i="1" s="1"/>
  <c r="GX107" i="1" s="1"/>
  <c r="Q108" i="1"/>
  <c r="S108" i="1"/>
  <c r="U108" i="1"/>
  <c r="W108" i="1"/>
  <c r="AC108" i="1"/>
  <c r="AB108" i="1" s="1"/>
  <c r="AD108" i="1"/>
  <c r="AE108" i="1"/>
  <c r="AF108" i="1"/>
  <c r="AG108" i="1"/>
  <c r="AH108" i="1"/>
  <c r="AI108" i="1"/>
  <c r="CW108" i="1" s="1"/>
  <c r="V108" i="1" s="1"/>
  <c r="AJ108" i="1"/>
  <c r="CR108" i="1"/>
  <c r="CT108" i="1"/>
  <c r="CU108" i="1"/>
  <c r="T108" i="1" s="1"/>
  <c r="CV108" i="1"/>
  <c r="CX108" i="1"/>
  <c r="GL108" i="1"/>
  <c r="GN108" i="1"/>
  <c r="GO108" i="1"/>
  <c r="GP108" i="1"/>
  <c r="GV108" i="1"/>
  <c r="HC108" i="1" s="1"/>
  <c r="GX108" i="1"/>
  <c r="S109" i="1"/>
  <c r="T109" i="1"/>
  <c r="U109" i="1"/>
  <c r="AC109" i="1"/>
  <c r="CQ109" i="1" s="1"/>
  <c r="AE109" i="1"/>
  <c r="Q109" i="1" s="1"/>
  <c r="AF109" i="1"/>
  <c r="AG109" i="1"/>
  <c r="AH109" i="1"/>
  <c r="AI109" i="1"/>
  <c r="CW109" i="1" s="1"/>
  <c r="V109" i="1" s="1"/>
  <c r="AJ109" i="1"/>
  <c r="CR109" i="1"/>
  <c r="CT109" i="1"/>
  <c r="CU109" i="1"/>
  <c r="CV109" i="1"/>
  <c r="CX109" i="1"/>
  <c r="W109" i="1" s="1"/>
  <c r="GL109" i="1"/>
  <c r="GN109" i="1"/>
  <c r="GO109" i="1"/>
  <c r="GP109" i="1"/>
  <c r="GV109" i="1"/>
  <c r="HC109" i="1" s="1"/>
  <c r="GX109" i="1" s="1"/>
  <c r="Q110" i="1"/>
  <c r="S110" i="1"/>
  <c r="T110" i="1"/>
  <c r="W110" i="1"/>
  <c r="AC110" i="1"/>
  <c r="AD110" i="1"/>
  <c r="AE110" i="1"/>
  <c r="AF110" i="1"/>
  <c r="AG110" i="1"/>
  <c r="AH110" i="1"/>
  <c r="AI110" i="1"/>
  <c r="CW110" i="1" s="1"/>
  <c r="V110" i="1" s="1"/>
  <c r="AJ110" i="1"/>
  <c r="CQ110" i="1"/>
  <c r="CR110" i="1"/>
  <c r="CT110" i="1"/>
  <c r="CU110" i="1"/>
  <c r="CV110" i="1"/>
  <c r="U110" i="1" s="1"/>
  <c r="CX110" i="1"/>
  <c r="GL110" i="1"/>
  <c r="GN110" i="1"/>
  <c r="GO110" i="1"/>
  <c r="GP110" i="1"/>
  <c r="GV110" i="1"/>
  <c r="HC110" i="1" s="1"/>
  <c r="GX110" i="1" s="1"/>
  <c r="Q111" i="1"/>
  <c r="S111" i="1"/>
  <c r="U111" i="1"/>
  <c r="W111" i="1"/>
  <c r="AC111" i="1"/>
  <c r="AB111" i="1" s="1"/>
  <c r="AD111" i="1"/>
  <c r="AE111" i="1"/>
  <c r="AF111" i="1"/>
  <c r="AG111" i="1"/>
  <c r="AH111" i="1"/>
  <c r="AI111" i="1"/>
  <c r="CW111" i="1" s="1"/>
  <c r="V111" i="1" s="1"/>
  <c r="AJ111" i="1"/>
  <c r="CR111" i="1"/>
  <c r="CT111" i="1"/>
  <c r="CU111" i="1"/>
  <c r="T111" i="1" s="1"/>
  <c r="CV111" i="1"/>
  <c r="CX111" i="1"/>
  <c r="GL111" i="1"/>
  <c r="GN111" i="1"/>
  <c r="GO111" i="1"/>
  <c r="GP111" i="1"/>
  <c r="GV111" i="1"/>
  <c r="HC111" i="1" s="1"/>
  <c r="GX111" i="1" s="1"/>
  <c r="Q112" i="1"/>
  <c r="S112" i="1"/>
  <c r="U112" i="1"/>
  <c r="W112" i="1"/>
  <c r="AC112" i="1"/>
  <c r="AB112" i="1" s="1"/>
  <c r="AD112" i="1"/>
  <c r="AE112" i="1"/>
  <c r="AF112" i="1"/>
  <c r="AG112" i="1"/>
  <c r="AH112" i="1"/>
  <c r="AI112" i="1"/>
  <c r="CW112" i="1" s="1"/>
  <c r="V112" i="1" s="1"/>
  <c r="AJ112" i="1"/>
  <c r="CR112" i="1"/>
  <c r="CT112" i="1"/>
  <c r="CU112" i="1"/>
  <c r="T112" i="1" s="1"/>
  <c r="CV112" i="1"/>
  <c r="CX112" i="1"/>
  <c r="GL112" i="1"/>
  <c r="GN112" i="1"/>
  <c r="GO112" i="1"/>
  <c r="GP112" i="1"/>
  <c r="GV112" i="1"/>
  <c r="HC112" i="1" s="1"/>
  <c r="GX112" i="1"/>
  <c r="S113" i="1"/>
  <c r="T113" i="1"/>
  <c r="U113" i="1"/>
  <c r="AC113" i="1"/>
  <c r="CQ113" i="1" s="1"/>
  <c r="AE113" i="1"/>
  <c r="Q113" i="1" s="1"/>
  <c r="AF113" i="1"/>
  <c r="AG113" i="1"/>
  <c r="AH113" i="1"/>
  <c r="AI113" i="1"/>
  <c r="CW113" i="1" s="1"/>
  <c r="V113" i="1" s="1"/>
  <c r="AJ113" i="1"/>
  <c r="CR113" i="1"/>
  <c r="CT113" i="1"/>
  <c r="CU113" i="1"/>
  <c r="CV113" i="1"/>
  <c r="CX113" i="1"/>
  <c r="W113" i="1" s="1"/>
  <c r="GL113" i="1"/>
  <c r="GN113" i="1"/>
  <c r="GO113" i="1"/>
  <c r="GP113" i="1"/>
  <c r="GV113" i="1"/>
  <c r="HC113" i="1" s="1"/>
  <c r="GX113" i="1" s="1"/>
  <c r="Q114" i="1"/>
  <c r="S114" i="1"/>
  <c r="T114" i="1"/>
  <c r="W114" i="1"/>
  <c r="AC114" i="1"/>
  <c r="AD114" i="1"/>
  <c r="AE114" i="1"/>
  <c r="AF114" i="1"/>
  <c r="AG114" i="1"/>
  <c r="AH114" i="1"/>
  <c r="AI114" i="1"/>
  <c r="CW114" i="1" s="1"/>
  <c r="V114" i="1" s="1"/>
  <c r="AJ114" i="1"/>
  <c r="CQ114" i="1"/>
  <c r="CR114" i="1"/>
  <c r="CT114" i="1"/>
  <c r="CU114" i="1"/>
  <c r="CV114" i="1"/>
  <c r="U114" i="1" s="1"/>
  <c r="CX114" i="1"/>
  <c r="GL114" i="1"/>
  <c r="GN114" i="1"/>
  <c r="GO114" i="1"/>
  <c r="GP114" i="1"/>
  <c r="GV114" i="1"/>
  <c r="HC114" i="1" s="1"/>
  <c r="GX114" i="1" s="1"/>
  <c r="Q115" i="1"/>
  <c r="S115" i="1"/>
  <c r="U115" i="1"/>
  <c r="W115" i="1"/>
  <c r="AC115" i="1"/>
  <c r="AB115" i="1" s="1"/>
  <c r="AD115" i="1"/>
  <c r="AE115" i="1"/>
  <c r="AF115" i="1"/>
  <c r="AG115" i="1"/>
  <c r="AH115" i="1"/>
  <c r="AI115" i="1"/>
  <c r="CW115" i="1" s="1"/>
  <c r="V115" i="1" s="1"/>
  <c r="AJ115" i="1"/>
  <c r="CR115" i="1"/>
  <c r="CT115" i="1"/>
  <c r="CU115" i="1"/>
  <c r="T115" i="1" s="1"/>
  <c r="CV115" i="1"/>
  <c r="CX115" i="1"/>
  <c r="GL115" i="1"/>
  <c r="GN115" i="1"/>
  <c r="GO115" i="1"/>
  <c r="GP115" i="1"/>
  <c r="GV115" i="1"/>
  <c r="HC115" i="1" s="1"/>
  <c r="GX115" i="1" s="1"/>
  <c r="P116" i="1"/>
  <c r="AC116" i="1"/>
  <c r="CQ116" i="1" s="1"/>
  <c r="AE116" i="1"/>
  <c r="R116" i="1" s="1"/>
  <c r="AF116" i="1"/>
  <c r="CT116" i="1" s="1"/>
  <c r="AG116" i="1"/>
  <c r="CU116" i="1" s="1"/>
  <c r="T116" i="1" s="1"/>
  <c r="AH116" i="1"/>
  <c r="AI116" i="1"/>
  <c r="CW116" i="1" s="1"/>
  <c r="V116" i="1" s="1"/>
  <c r="AJ116" i="1"/>
  <c r="CX116" i="1" s="1"/>
  <c r="W116" i="1" s="1"/>
  <c r="CR116" i="1"/>
  <c r="CV116" i="1"/>
  <c r="U116" i="1" s="1"/>
  <c r="FR116" i="1"/>
  <c r="GL116" i="1"/>
  <c r="GN116" i="1"/>
  <c r="GO116" i="1"/>
  <c r="GP116" i="1"/>
  <c r="GV116" i="1"/>
  <c r="GX116" i="1"/>
  <c r="HC116" i="1"/>
  <c r="AC117" i="1"/>
  <c r="P117" i="1" s="1"/>
  <c r="AE117" i="1"/>
  <c r="Q117" i="1" s="1"/>
  <c r="AF117" i="1"/>
  <c r="S117" i="1" s="1"/>
  <c r="AG117" i="1"/>
  <c r="CU117" i="1" s="1"/>
  <c r="T117" i="1" s="1"/>
  <c r="AH117" i="1"/>
  <c r="AI117" i="1"/>
  <c r="CW117" i="1" s="1"/>
  <c r="V117" i="1" s="1"/>
  <c r="AJ117" i="1"/>
  <c r="CX117" i="1" s="1"/>
  <c r="W117" i="1" s="1"/>
  <c r="CR117" i="1"/>
  <c r="CV117" i="1"/>
  <c r="U117" i="1" s="1"/>
  <c r="GL117" i="1"/>
  <c r="GN117" i="1"/>
  <c r="GO117" i="1"/>
  <c r="GP117" i="1"/>
  <c r="GV117" i="1"/>
  <c r="GX117" i="1"/>
  <c r="HC117" i="1"/>
  <c r="AC118" i="1"/>
  <c r="P118" i="1" s="1"/>
  <c r="AE118" i="1"/>
  <c r="Q118" i="1" s="1"/>
  <c r="AF118" i="1"/>
  <c r="S118" i="1" s="1"/>
  <c r="AG118" i="1"/>
  <c r="CU118" i="1" s="1"/>
  <c r="T118" i="1" s="1"/>
  <c r="AH118" i="1"/>
  <c r="AI118" i="1"/>
  <c r="CW118" i="1" s="1"/>
  <c r="V118" i="1" s="1"/>
  <c r="AJ118" i="1"/>
  <c r="CX118" i="1" s="1"/>
  <c r="W118" i="1" s="1"/>
  <c r="CR118" i="1"/>
  <c r="CV118" i="1"/>
  <c r="U118" i="1" s="1"/>
  <c r="GL118" i="1"/>
  <c r="GN118" i="1"/>
  <c r="GO118" i="1"/>
  <c r="GP118" i="1"/>
  <c r="GV118" i="1"/>
  <c r="GX118" i="1"/>
  <c r="HC118" i="1"/>
  <c r="AC119" i="1"/>
  <c r="P119" i="1" s="1"/>
  <c r="AE119" i="1"/>
  <c r="Q119" i="1" s="1"/>
  <c r="AF119" i="1"/>
  <c r="S119" i="1" s="1"/>
  <c r="AG119" i="1"/>
  <c r="CU119" i="1" s="1"/>
  <c r="T119" i="1" s="1"/>
  <c r="AH119" i="1"/>
  <c r="AI119" i="1"/>
  <c r="CW119" i="1" s="1"/>
  <c r="V119" i="1" s="1"/>
  <c r="AJ119" i="1"/>
  <c r="CX119" i="1" s="1"/>
  <c r="W119" i="1" s="1"/>
  <c r="CR119" i="1"/>
  <c r="CV119" i="1"/>
  <c r="U119" i="1" s="1"/>
  <c r="GL119" i="1"/>
  <c r="GN119" i="1"/>
  <c r="GO119" i="1"/>
  <c r="GP119" i="1"/>
  <c r="GV119" i="1"/>
  <c r="GX119" i="1"/>
  <c r="HC119" i="1"/>
  <c r="AC120" i="1"/>
  <c r="P120" i="1" s="1"/>
  <c r="AE120" i="1"/>
  <c r="Q120" i="1" s="1"/>
  <c r="AF120" i="1"/>
  <c r="S120" i="1" s="1"/>
  <c r="AG120" i="1"/>
  <c r="CU120" i="1" s="1"/>
  <c r="T120" i="1" s="1"/>
  <c r="AH120" i="1"/>
  <c r="AI120" i="1"/>
  <c r="CW120" i="1" s="1"/>
  <c r="V120" i="1" s="1"/>
  <c r="AJ120" i="1"/>
  <c r="CX120" i="1" s="1"/>
  <c r="W120" i="1" s="1"/>
  <c r="CR120" i="1"/>
  <c r="CV120" i="1"/>
  <c r="U120" i="1" s="1"/>
  <c r="GL120" i="1"/>
  <c r="GN120" i="1"/>
  <c r="GO120" i="1"/>
  <c r="GP120" i="1"/>
  <c r="GV120" i="1"/>
  <c r="GX120" i="1"/>
  <c r="HC120" i="1"/>
  <c r="AC121" i="1"/>
  <c r="P121" i="1" s="1"/>
  <c r="AE121" i="1"/>
  <c r="Q121" i="1" s="1"/>
  <c r="AF121" i="1"/>
  <c r="S121" i="1" s="1"/>
  <c r="AG121" i="1"/>
  <c r="CU121" i="1" s="1"/>
  <c r="T121" i="1" s="1"/>
  <c r="AH121" i="1"/>
  <c r="AI121" i="1"/>
  <c r="CW121" i="1" s="1"/>
  <c r="V121" i="1" s="1"/>
  <c r="AJ121" i="1"/>
  <c r="CX121" i="1" s="1"/>
  <c r="W121" i="1" s="1"/>
  <c r="CR121" i="1"/>
  <c r="CV121" i="1"/>
  <c r="U121" i="1" s="1"/>
  <c r="GL121" i="1"/>
  <c r="GN121" i="1"/>
  <c r="GO121" i="1"/>
  <c r="GP121" i="1"/>
  <c r="GV121" i="1"/>
  <c r="GX121" i="1"/>
  <c r="HC121" i="1"/>
  <c r="AC122" i="1"/>
  <c r="P122" i="1" s="1"/>
  <c r="AE122" i="1"/>
  <c r="Q122" i="1" s="1"/>
  <c r="AF122" i="1"/>
  <c r="S122" i="1" s="1"/>
  <c r="AG122" i="1"/>
  <c r="CU122" i="1" s="1"/>
  <c r="T122" i="1" s="1"/>
  <c r="AH122" i="1"/>
  <c r="AI122" i="1"/>
  <c r="CW122" i="1" s="1"/>
  <c r="V122" i="1" s="1"/>
  <c r="AJ122" i="1"/>
  <c r="CX122" i="1" s="1"/>
  <c r="W122" i="1" s="1"/>
  <c r="CR122" i="1"/>
  <c r="CV122" i="1"/>
  <c r="U122" i="1" s="1"/>
  <c r="GL122" i="1"/>
  <c r="GN122" i="1"/>
  <c r="GO122" i="1"/>
  <c r="GP122" i="1"/>
  <c r="GV122" i="1"/>
  <c r="GX122" i="1"/>
  <c r="HC122" i="1"/>
  <c r="AC123" i="1"/>
  <c r="P123" i="1" s="1"/>
  <c r="AE123" i="1"/>
  <c r="Q123" i="1" s="1"/>
  <c r="AF123" i="1"/>
  <c r="S123" i="1" s="1"/>
  <c r="AG123" i="1"/>
  <c r="CU123" i="1" s="1"/>
  <c r="T123" i="1" s="1"/>
  <c r="AH123" i="1"/>
  <c r="AI123" i="1"/>
  <c r="CW123" i="1" s="1"/>
  <c r="V123" i="1" s="1"/>
  <c r="AJ123" i="1"/>
  <c r="CX123" i="1" s="1"/>
  <c r="W123" i="1" s="1"/>
  <c r="CR123" i="1"/>
  <c r="CV123" i="1"/>
  <c r="U123" i="1" s="1"/>
  <c r="GL123" i="1"/>
  <c r="GN123" i="1"/>
  <c r="GO123" i="1"/>
  <c r="GP123" i="1"/>
  <c r="GV123" i="1"/>
  <c r="GX123" i="1"/>
  <c r="HC123" i="1"/>
  <c r="AC124" i="1"/>
  <c r="P124" i="1" s="1"/>
  <c r="AE124" i="1"/>
  <c r="Q124" i="1" s="1"/>
  <c r="AF124" i="1"/>
  <c r="S124" i="1" s="1"/>
  <c r="AG124" i="1"/>
  <c r="CU124" i="1" s="1"/>
  <c r="T124" i="1" s="1"/>
  <c r="AH124" i="1"/>
  <c r="AI124" i="1"/>
  <c r="CW124" i="1" s="1"/>
  <c r="V124" i="1" s="1"/>
  <c r="AJ124" i="1"/>
  <c r="CX124" i="1" s="1"/>
  <c r="W124" i="1" s="1"/>
  <c r="CR124" i="1"/>
  <c r="CV124" i="1"/>
  <c r="U124" i="1" s="1"/>
  <c r="GL124" i="1"/>
  <c r="GN124" i="1"/>
  <c r="GO124" i="1"/>
  <c r="GP124" i="1"/>
  <c r="GV124" i="1"/>
  <c r="GX124" i="1"/>
  <c r="HC124" i="1"/>
  <c r="AC125" i="1"/>
  <c r="P125" i="1" s="1"/>
  <c r="AE125" i="1"/>
  <c r="Q125" i="1" s="1"/>
  <c r="AF125" i="1"/>
  <c r="S125" i="1" s="1"/>
  <c r="AG125" i="1"/>
  <c r="CU125" i="1" s="1"/>
  <c r="T125" i="1" s="1"/>
  <c r="AH125" i="1"/>
  <c r="AI125" i="1"/>
  <c r="CW125" i="1" s="1"/>
  <c r="V125" i="1" s="1"/>
  <c r="AJ125" i="1"/>
  <c r="CX125" i="1" s="1"/>
  <c r="W125" i="1" s="1"/>
  <c r="CR125" i="1"/>
  <c r="CV125" i="1"/>
  <c r="U125" i="1" s="1"/>
  <c r="GL125" i="1"/>
  <c r="GN125" i="1"/>
  <c r="GO125" i="1"/>
  <c r="GP125" i="1"/>
  <c r="GV125" i="1"/>
  <c r="GX125" i="1"/>
  <c r="HC125" i="1"/>
  <c r="AC126" i="1"/>
  <c r="P126" i="1" s="1"/>
  <c r="AE126" i="1"/>
  <c r="Q126" i="1" s="1"/>
  <c r="AF126" i="1"/>
  <c r="S126" i="1" s="1"/>
  <c r="AG126" i="1"/>
  <c r="CU126" i="1" s="1"/>
  <c r="T126" i="1" s="1"/>
  <c r="AH126" i="1"/>
  <c r="AI126" i="1"/>
  <c r="CW126" i="1" s="1"/>
  <c r="V126" i="1" s="1"/>
  <c r="AJ126" i="1"/>
  <c r="CX126" i="1" s="1"/>
  <c r="W126" i="1" s="1"/>
  <c r="CR126" i="1"/>
  <c r="CV126" i="1"/>
  <c r="U126" i="1" s="1"/>
  <c r="GL126" i="1"/>
  <c r="GN126" i="1"/>
  <c r="GO126" i="1"/>
  <c r="GP126" i="1"/>
  <c r="GV126" i="1"/>
  <c r="GX126" i="1"/>
  <c r="HC126" i="1"/>
  <c r="AC127" i="1"/>
  <c r="P127" i="1" s="1"/>
  <c r="AE127" i="1"/>
  <c r="Q127" i="1" s="1"/>
  <c r="AF127" i="1"/>
  <c r="S127" i="1" s="1"/>
  <c r="AG127" i="1"/>
  <c r="CU127" i="1" s="1"/>
  <c r="T127" i="1" s="1"/>
  <c r="AH127" i="1"/>
  <c r="AI127" i="1"/>
  <c r="CW127" i="1" s="1"/>
  <c r="V127" i="1" s="1"/>
  <c r="AJ127" i="1"/>
  <c r="CX127" i="1" s="1"/>
  <c r="W127" i="1" s="1"/>
  <c r="CR127" i="1"/>
  <c r="CV127" i="1"/>
  <c r="U127" i="1" s="1"/>
  <c r="GL127" i="1"/>
  <c r="GN127" i="1"/>
  <c r="GO127" i="1"/>
  <c r="GP127" i="1"/>
  <c r="GV127" i="1"/>
  <c r="GX127" i="1"/>
  <c r="HC127" i="1"/>
  <c r="AC128" i="1"/>
  <c r="P128" i="1" s="1"/>
  <c r="AE128" i="1"/>
  <c r="Q128" i="1" s="1"/>
  <c r="AF128" i="1"/>
  <c r="S128" i="1" s="1"/>
  <c r="AG128" i="1"/>
  <c r="CU128" i="1" s="1"/>
  <c r="T128" i="1" s="1"/>
  <c r="AH128" i="1"/>
  <c r="AI128" i="1"/>
  <c r="CW128" i="1" s="1"/>
  <c r="V128" i="1" s="1"/>
  <c r="AJ128" i="1"/>
  <c r="CX128" i="1" s="1"/>
  <c r="W128" i="1" s="1"/>
  <c r="CR128" i="1"/>
  <c r="CV128" i="1"/>
  <c r="U128" i="1" s="1"/>
  <c r="GL128" i="1"/>
  <c r="GN128" i="1"/>
  <c r="GO128" i="1"/>
  <c r="GP128" i="1"/>
  <c r="GV128" i="1"/>
  <c r="GX128" i="1"/>
  <c r="HC128" i="1"/>
  <c r="AC129" i="1"/>
  <c r="P129" i="1" s="1"/>
  <c r="AE129" i="1"/>
  <c r="Q129" i="1" s="1"/>
  <c r="AF129" i="1"/>
  <c r="S129" i="1" s="1"/>
  <c r="AG129" i="1"/>
  <c r="CU129" i="1" s="1"/>
  <c r="T129" i="1" s="1"/>
  <c r="AH129" i="1"/>
  <c r="AI129" i="1"/>
  <c r="CW129" i="1" s="1"/>
  <c r="V129" i="1" s="1"/>
  <c r="AJ129" i="1"/>
  <c r="CX129" i="1" s="1"/>
  <c r="W129" i="1" s="1"/>
  <c r="CR129" i="1"/>
  <c r="CV129" i="1"/>
  <c r="U129" i="1" s="1"/>
  <c r="GL129" i="1"/>
  <c r="GN129" i="1"/>
  <c r="GO129" i="1"/>
  <c r="GP129" i="1"/>
  <c r="GV129" i="1"/>
  <c r="GX129" i="1"/>
  <c r="HC129" i="1"/>
  <c r="AC130" i="1"/>
  <c r="P130" i="1" s="1"/>
  <c r="AE130" i="1"/>
  <c r="Q130" i="1" s="1"/>
  <c r="AF130" i="1"/>
  <c r="S130" i="1" s="1"/>
  <c r="AG130" i="1"/>
  <c r="CU130" i="1" s="1"/>
  <c r="T130" i="1" s="1"/>
  <c r="AH130" i="1"/>
  <c r="AI130" i="1"/>
  <c r="CW130" i="1" s="1"/>
  <c r="V130" i="1" s="1"/>
  <c r="AJ130" i="1"/>
  <c r="CX130" i="1" s="1"/>
  <c r="W130" i="1" s="1"/>
  <c r="CR130" i="1"/>
  <c r="CV130" i="1"/>
  <c r="U130" i="1" s="1"/>
  <c r="GL130" i="1"/>
  <c r="GN130" i="1"/>
  <c r="GO130" i="1"/>
  <c r="GP130" i="1"/>
  <c r="GV130" i="1"/>
  <c r="GX130" i="1"/>
  <c r="HC130" i="1"/>
  <c r="AC131" i="1"/>
  <c r="P131" i="1" s="1"/>
  <c r="AE131" i="1"/>
  <c r="Q131" i="1" s="1"/>
  <c r="AF131" i="1"/>
  <c r="S131" i="1" s="1"/>
  <c r="AG131" i="1"/>
  <c r="CU131" i="1" s="1"/>
  <c r="T131" i="1" s="1"/>
  <c r="AH131" i="1"/>
  <c r="AI131" i="1"/>
  <c r="CW131" i="1" s="1"/>
  <c r="V131" i="1" s="1"/>
  <c r="AJ131" i="1"/>
  <c r="CR131" i="1"/>
  <c r="CT131" i="1"/>
  <c r="CV131" i="1"/>
  <c r="U131" i="1" s="1"/>
  <c r="CX131" i="1"/>
  <c r="W131" i="1" s="1"/>
  <c r="GL131" i="1"/>
  <c r="GN131" i="1"/>
  <c r="GO131" i="1"/>
  <c r="GP131" i="1"/>
  <c r="GV131" i="1"/>
  <c r="GX131" i="1"/>
  <c r="HC131" i="1"/>
  <c r="S132" i="1"/>
  <c r="AC132" i="1"/>
  <c r="AE132" i="1"/>
  <c r="Q132" i="1" s="1"/>
  <c r="AF132" i="1"/>
  <c r="AG132" i="1"/>
  <c r="CU132" i="1" s="1"/>
  <c r="T132" i="1" s="1"/>
  <c r="AH132" i="1"/>
  <c r="AI132" i="1"/>
  <c r="CW132" i="1" s="1"/>
  <c r="V132" i="1" s="1"/>
  <c r="AJ132" i="1"/>
  <c r="CR132" i="1"/>
  <c r="CT132" i="1"/>
  <c r="CV132" i="1"/>
  <c r="U132" i="1" s="1"/>
  <c r="CX132" i="1"/>
  <c r="W132" i="1" s="1"/>
  <c r="GL132" i="1"/>
  <c r="GN132" i="1"/>
  <c r="GO132" i="1"/>
  <c r="GP132" i="1"/>
  <c r="GV132" i="1"/>
  <c r="GX132" i="1"/>
  <c r="HC132" i="1"/>
  <c r="S133" i="1"/>
  <c r="AC133" i="1"/>
  <c r="AE133" i="1"/>
  <c r="Q133" i="1" s="1"/>
  <c r="AF133" i="1"/>
  <c r="AG133" i="1"/>
  <c r="CU133" i="1" s="1"/>
  <c r="T133" i="1" s="1"/>
  <c r="AH133" i="1"/>
  <c r="AI133" i="1"/>
  <c r="CW133" i="1" s="1"/>
  <c r="V133" i="1" s="1"/>
  <c r="AJ133" i="1"/>
  <c r="CR133" i="1"/>
  <c r="CT133" i="1"/>
  <c r="CV133" i="1"/>
  <c r="U133" i="1" s="1"/>
  <c r="CX133" i="1"/>
  <c r="W133" i="1" s="1"/>
  <c r="GL133" i="1"/>
  <c r="GN133" i="1"/>
  <c r="GO133" i="1"/>
  <c r="GP133" i="1"/>
  <c r="GV133" i="1"/>
  <c r="GX133" i="1"/>
  <c r="HC133" i="1"/>
  <c r="S134" i="1"/>
  <c r="AC134" i="1"/>
  <c r="AE134" i="1"/>
  <c r="Q134" i="1" s="1"/>
  <c r="AF134" i="1"/>
  <c r="AG134" i="1"/>
  <c r="CU134" i="1" s="1"/>
  <c r="T134" i="1" s="1"/>
  <c r="AH134" i="1"/>
  <c r="AI134" i="1"/>
  <c r="CW134" i="1" s="1"/>
  <c r="V134" i="1" s="1"/>
  <c r="AJ134" i="1"/>
  <c r="CR134" i="1"/>
  <c r="CT134" i="1"/>
  <c r="CV134" i="1"/>
  <c r="U134" i="1" s="1"/>
  <c r="CX134" i="1"/>
  <c r="W134" i="1" s="1"/>
  <c r="GL134" i="1"/>
  <c r="GN134" i="1"/>
  <c r="GO134" i="1"/>
  <c r="GP134" i="1"/>
  <c r="GV134" i="1"/>
  <c r="GX134" i="1"/>
  <c r="HC134" i="1"/>
  <c r="S135" i="1"/>
  <c r="AC135" i="1"/>
  <c r="AE135" i="1"/>
  <c r="Q135" i="1" s="1"/>
  <c r="AF135" i="1"/>
  <c r="AG135" i="1"/>
  <c r="CU135" i="1" s="1"/>
  <c r="T135" i="1" s="1"/>
  <c r="AH135" i="1"/>
  <c r="AI135" i="1"/>
  <c r="CW135" i="1" s="1"/>
  <c r="V135" i="1" s="1"/>
  <c r="AJ135" i="1"/>
  <c r="CR135" i="1"/>
  <c r="CT135" i="1"/>
  <c r="CV135" i="1"/>
  <c r="U135" i="1" s="1"/>
  <c r="CX135" i="1"/>
  <c r="W135" i="1" s="1"/>
  <c r="GL135" i="1"/>
  <c r="GN135" i="1"/>
  <c r="GO135" i="1"/>
  <c r="GP135" i="1"/>
  <c r="GV135" i="1"/>
  <c r="GX135" i="1"/>
  <c r="HC135" i="1"/>
  <c r="S136" i="1"/>
  <c r="AC136" i="1"/>
  <c r="AE136" i="1"/>
  <c r="Q136" i="1" s="1"/>
  <c r="AF136" i="1"/>
  <c r="AG136" i="1"/>
  <c r="CU136" i="1" s="1"/>
  <c r="T136" i="1" s="1"/>
  <c r="AH136" i="1"/>
  <c r="AI136" i="1"/>
  <c r="CW136" i="1" s="1"/>
  <c r="V136" i="1" s="1"/>
  <c r="AJ136" i="1"/>
  <c r="CR136" i="1"/>
  <c r="CT136" i="1"/>
  <c r="CV136" i="1"/>
  <c r="U136" i="1" s="1"/>
  <c r="CX136" i="1"/>
  <c r="W136" i="1" s="1"/>
  <c r="GL136" i="1"/>
  <c r="GN136" i="1"/>
  <c r="GO136" i="1"/>
  <c r="GP136" i="1"/>
  <c r="GV136" i="1"/>
  <c r="GX136" i="1"/>
  <c r="HC136" i="1"/>
  <c r="S137" i="1"/>
  <c r="AC137" i="1"/>
  <c r="AE137" i="1"/>
  <c r="Q137" i="1" s="1"/>
  <c r="AF137" i="1"/>
  <c r="AG137" i="1"/>
  <c r="CU137" i="1" s="1"/>
  <c r="T137" i="1" s="1"/>
  <c r="AH137" i="1"/>
  <c r="AI137" i="1"/>
  <c r="CW137" i="1" s="1"/>
  <c r="V137" i="1" s="1"/>
  <c r="AJ137" i="1"/>
  <c r="CR137" i="1"/>
  <c r="CT137" i="1"/>
  <c r="CV137" i="1"/>
  <c r="U137" i="1" s="1"/>
  <c r="CX137" i="1"/>
  <c r="W137" i="1" s="1"/>
  <c r="GL137" i="1"/>
  <c r="GN137" i="1"/>
  <c r="GO137" i="1"/>
  <c r="GP137" i="1"/>
  <c r="GV137" i="1"/>
  <c r="GX137" i="1"/>
  <c r="HC137" i="1"/>
  <c r="S138" i="1"/>
  <c r="AC138" i="1"/>
  <c r="AE138" i="1"/>
  <c r="Q138" i="1" s="1"/>
  <c r="AF138" i="1"/>
  <c r="AG138" i="1"/>
  <c r="CU138" i="1" s="1"/>
  <c r="T138" i="1" s="1"/>
  <c r="AH138" i="1"/>
  <c r="AI138" i="1"/>
  <c r="CW138" i="1" s="1"/>
  <c r="V138" i="1" s="1"/>
  <c r="AJ138" i="1"/>
  <c r="CR138" i="1"/>
  <c r="CT138" i="1"/>
  <c r="CV138" i="1"/>
  <c r="U138" i="1" s="1"/>
  <c r="CX138" i="1"/>
  <c r="W138" i="1" s="1"/>
  <c r="GL138" i="1"/>
  <c r="GN138" i="1"/>
  <c r="GO138" i="1"/>
  <c r="GP138" i="1"/>
  <c r="GV138" i="1"/>
  <c r="GX138" i="1"/>
  <c r="HC138" i="1"/>
  <c r="S139" i="1"/>
  <c r="AC139" i="1"/>
  <c r="AE139" i="1"/>
  <c r="Q139" i="1" s="1"/>
  <c r="AF139" i="1"/>
  <c r="AG139" i="1"/>
  <c r="CU139" i="1" s="1"/>
  <c r="T139" i="1" s="1"/>
  <c r="AH139" i="1"/>
  <c r="AI139" i="1"/>
  <c r="CW139" i="1" s="1"/>
  <c r="V139" i="1" s="1"/>
  <c r="AJ139" i="1"/>
  <c r="CR139" i="1"/>
  <c r="CT139" i="1"/>
  <c r="CV139" i="1"/>
  <c r="U139" i="1" s="1"/>
  <c r="CX139" i="1"/>
  <c r="W139" i="1" s="1"/>
  <c r="GL139" i="1"/>
  <c r="GN139" i="1"/>
  <c r="GO139" i="1"/>
  <c r="GP139" i="1"/>
  <c r="GV139" i="1"/>
  <c r="GX139" i="1"/>
  <c r="HC139" i="1"/>
  <c r="S140" i="1"/>
  <c r="AC140" i="1"/>
  <c r="AE140" i="1"/>
  <c r="Q140" i="1" s="1"/>
  <c r="AF140" i="1"/>
  <c r="AG140" i="1"/>
  <c r="CU140" i="1" s="1"/>
  <c r="T140" i="1" s="1"/>
  <c r="AH140" i="1"/>
  <c r="AI140" i="1"/>
  <c r="CW140" i="1" s="1"/>
  <c r="V140" i="1" s="1"/>
  <c r="AJ140" i="1"/>
  <c r="CR140" i="1"/>
  <c r="CT140" i="1"/>
  <c r="CV140" i="1"/>
  <c r="U140" i="1" s="1"/>
  <c r="CX140" i="1"/>
  <c r="W140" i="1" s="1"/>
  <c r="GL140" i="1"/>
  <c r="GN140" i="1"/>
  <c r="GO140" i="1"/>
  <c r="GP140" i="1"/>
  <c r="GV140" i="1"/>
  <c r="GX140" i="1"/>
  <c r="HC140" i="1"/>
  <c r="S141" i="1"/>
  <c r="AC141" i="1"/>
  <c r="AE141" i="1"/>
  <c r="Q141" i="1" s="1"/>
  <c r="AF141" i="1"/>
  <c r="AG141" i="1"/>
  <c r="CU141" i="1" s="1"/>
  <c r="T141" i="1" s="1"/>
  <c r="AH141" i="1"/>
  <c r="AI141" i="1"/>
  <c r="CW141" i="1" s="1"/>
  <c r="V141" i="1" s="1"/>
  <c r="AJ141" i="1"/>
  <c r="CR141" i="1"/>
  <c r="CT141" i="1"/>
  <c r="CV141" i="1"/>
  <c r="U141" i="1" s="1"/>
  <c r="CX141" i="1"/>
  <c r="W141" i="1" s="1"/>
  <c r="GL141" i="1"/>
  <c r="GN141" i="1"/>
  <c r="GO141" i="1"/>
  <c r="GP141" i="1"/>
  <c r="GV141" i="1"/>
  <c r="GX141" i="1"/>
  <c r="HC141" i="1"/>
  <c r="S142" i="1"/>
  <c r="AC142" i="1"/>
  <c r="AE142" i="1"/>
  <c r="Q142" i="1" s="1"/>
  <c r="AF142" i="1"/>
  <c r="AG142" i="1"/>
  <c r="CU142" i="1" s="1"/>
  <c r="T142" i="1" s="1"/>
  <c r="AH142" i="1"/>
  <c r="AI142" i="1"/>
  <c r="CW142" i="1" s="1"/>
  <c r="V142" i="1" s="1"/>
  <c r="AJ142" i="1"/>
  <c r="CR142" i="1"/>
  <c r="CT142" i="1"/>
  <c r="CV142" i="1"/>
  <c r="U142" i="1" s="1"/>
  <c r="CX142" i="1"/>
  <c r="W142" i="1" s="1"/>
  <c r="GL142" i="1"/>
  <c r="GN142" i="1"/>
  <c r="GO142" i="1"/>
  <c r="GP142" i="1"/>
  <c r="GV142" i="1"/>
  <c r="GX142" i="1"/>
  <c r="HC142" i="1"/>
  <c r="S143" i="1"/>
  <c r="AC143" i="1"/>
  <c r="AE143" i="1"/>
  <c r="Q143" i="1" s="1"/>
  <c r="AF143" i="1"/>
  <c r="AG143" i="1"/>
  <c r="CU143" i="1" s="1"/>
  <c r="T143" i="1" s="1"/>
  <c r="AH143" i="1"/>
  <c r="AI143" i="1"/>
  <c r="CW143" i="1" s="1"/>
  <c r="V143" i="1" s="1"/>
  <c r="AJ143" i="1"/>
  <c r="CR143" i="1"/>
  <c r="CT143" i="1"/>
  <c r="CV143" i="1"/>
  <c r="U143" i="1" s="1"/>
  <c r="CX143" i="1"/>
  <c r="W143" i="1" s="1"/>
  <c r="GL143" i="1"/>
  <c r="GN143" i="1"/>
  <c r="GO143" i="1"/>
  <c r="GP143" i="1"/>
  <c r="GV143" i="1"/>
  <c r="GX143" i="1"/>
  <c r="HC143" i="1"/>
  <c r="S144" i="1"/>
  <c r="AC144" i="1"/>
  <c r="AE144" i="1"/>
  <c r="AF144" i="1"/>
  <c r="AG144" i="1"/>
  <c r="CU144" i="1" s="1"/>
  <c r="T144" i="1" s="1"/>
  <c r="AH144" i="1"/>
  <c r="AI144" i="1"/>
  <c r="CW144" i="1" s="1"/>
  <c r="V144" i="1" s="1"/>
  <c r="AJ144" i="1"/>
  <c r="CR144" i="1"/>
  <c r="CT144" i="1"/>
  <c r="CV144" i="1"/>
  <c r="U144" i="1" s="1"/>
  <c r="CX144" i="1"/>
  <c r="W144" i="1" s="1"/>
  <c r="GL144" i="1"/>
  <c r="GN144" i="1"/>
  <c r="GO144" i="1"/>
  <c r="GP144" i="1"/>
  <c r="GV144" i="1"/>
  <c r="GX144" i="1"/>
  <c r="HC144" i="1"/>
  <c r="S145" i="1"/>
  <c r="AC145" i="1"/>
  <c r="AE145" i="1"/>
  <c r="AF145" i="1"/>
  <c r="AG145" i="1"/>
  <c r="CU145" i="1" s="1"/>
  <c r="T145" i="1" s="1"/>
  <c r="AH145" i="1"/>
  <c r="AI145" i="1"/>
  <c r="CW145" i="1" s="1"/>
  <c r="V145" i="1" s="1"/>
  <c r="AJ145" i="1"/>
  <c r="CT145" i="1"/>
  <c r="CV145" i="1"/>
  <c r="U145" i="1" s="1"/>
  <c r="CX145" i="1"/>
  <c r="W145" i="1" s="1"/>
  <c r="GL145" i="1"/>
  <c r="GN145" i="1"/>
  <c r="GO145" i="1"/>
  <c r="GP145" i="1"/>
  <c r="GV145" i="1"/>
  <c r="GX145" i="1"/>
  <c r="HC145" i="1"/>
  <c r="S146" i="1"/>
  <c r="U146" i="1"/>
  <c r="AC146" i="1"/>
  <c r="AE146" i="1"/>
  <c r="CR146" i="1" s="1"/>
  <c r="AF146" i="1"/>
  <c r="AG146" i="1"/>
  <c r="CU146" i="1" s="1"/>
  <c r="T146" i="1" s="1"/>
  <c r="AH146" i="1"/>
  <c r="AI146" i="1"/>
  <c r="CW146" i="1" s="1"/>
  <c r="V146" i="1" s="1"/>
  <c r="AJ146" i="1"/>
  <c r="CT146" i="1"/>
  <c r="CV146" i="1"/>
  <c r="CX146" i="1"/>
  <c r="W146" i="1" s="1"/>
  <c r="GL146" i="1"/>
  <c r="GN146" i="1"/>
  <c r="GO146" i="1"/>
  <c r="GP146" i="1"/>
  <c r="GV146" i="1"/>
  <c r="GX146" i="1"/>
  <c r="HC146" i="1"/>
  <c r="S147" i="1"/>
  <c r="U147" i="1"/>
  <c r="AC147" i="1"/>
  <c r="AE147" i="1"/>
  <c r="Q147" i="1" s="1"/>
  <c r="AF147" i="1"/>
  <c r="AG147" i="1"/>
  <c r="CU147" i="1" s="1"/>
  <c r="T147" i="1" s="1"/>
  <c r="AH147" i="1"/>
  <c r="AI147" i="1"/>
  <c r="CW147" i="1" s="1"/>
  <c r="V147" i="1" s="1"/>
  <c r="AJ147" i="1"/>
  <c r="CR147" i="1"/>
  <c r="CT147" i="1"/>
  <c r="CV147" i="1"/>
  <c r="CX147" i="1"/>
  <c r="W147" i="1" s="1"/>
  <c r="GL147" i="1"/>
  <c r="GN147" i="1"/>
  <c r="GO147" i="1"/>
  <c r="GP147" i="1"/>
  <c r="GV147" i="1"/>
  <c r="GX147" i="1"/>
  <c r="HC147" i="1"/>
  <c r="Q148" i="1"/>
  <c r="S148" i="1"/>
  <c r="U148" i="1"/>
  <c r="AC148" i="1"/>
  <c r="AE148" i="1"/>
  <c r="AF148" i="1"/>
  <c r="AG148" i="1"/>
  <c r="CU148" i="1" s="1"/>
  <c r="T148" i="1" s="1"/>
  <c r="AH148" i="1"/>
  <c r="AI148" i="1"/>
  <c r="CW148" i="1" s="1"/>
  <c r="V148" i="1" s="1"/>
  <c r="AJ148" i="1"/>
  <c r="CR148" i="1"/>
  <c r="CT148" i="1"/>
  <c r="CV148" i="1"/>
  <c r="CX148" i="1"/>
  <c r="W148" i="1" s="1"/>
  <c r="GL148" i="1"/>
  <c r="GN148" i="1"/>
  <c r="GO148" i="1"/>
  <c r="GP148" i="1"/>
  <c r="GV148" i="1"/>
  <c r="GX148" i="1"/>
  <c r="HC148" i="1"/>
  <c r="S149" i="1"/>
  <c r="AC149" i="1"/>
  <c r="AE149" i="1"/>
  <c r="AF149" i="1"/>
  <c r="AG149" i="1"/>
  <c r="CU149" i="1" s="1"/>
  <c r="T149" i="1" s="1"/>
  <c r="AH149" i="1"/>
  <c r="AI149" i="1"/>
  <c r="CW149" i="1" s="1"/>
  <c r="V149" i="1" s="1"/>
  <c r="AJ149" i="1"/>
  <c r="CT149" i="1"/>
  <c r="CV149" i="1"/>
  <c r="U149" i="1" s="1"/>
  <c r="CX149" i="1"/>
  <c r="W149" i="1" s="1"/>
  <c r="GL149" i="1"/>
  <c r="GN149" i="1"/>
  <c r="GO149" i="1"/>
  <c r="GP149" i="1"/>
  <c r="GV149" i="1"/>
  <c r="GX149" i="1"/>
  <c r="HC149" i="1"/>
  <c r="S150" i="1"/>
  <c r="U150" i="1"/>
  <c r="AC150" i="1"/>
  <c r="AE150" i="1"/>
  <c r="CR150" i="1" s="1"/>
  <c r="AF150" i="1"/>
  <c r="AG150" i="1"/>
  <c r="CU150" i="1" s="1"/>
  <c r="T150" i="1" s="1"/>
  <c r="AH150" i="1"/>
  <c r="AI150" i="1"/>
  <c r="CW150" i="1" s="1"/>
  <c r="V150" i="1" s="1"/>
  <c r="AJ150" i="1"/>
  <c r="CT150" i="1"/>
  <c r="CV150" i="1"/>
  <c r="CX150" i="1"/>
  <c r="W150" i="1" s="1"/>
  <c r="GL150" i="1"/>
  <c r="GN150" i="1"/>
  <c r="GO150" i="1"/>
  <c r="GP150" i="1"/>
  <c r="GV150" i="1"/>
  <c r="GX150" i="1"/>
  <c r="HC150" i="1"/>
  <c r="S151" i="1"/>
  <c r="U151" i="1"/>
  <c r="AC151" i="1"/>
  <c r="AE151" i="1"/>
  <c r="Q151" i="1" s="1"/>
  <c r="AF151" i="1"/>
  <c r="AG151" i="1"/>
  <c r="CU151" i="1" s="1"/>
  <c r="T151" i="1" s="1"/>
  <c r="AH151" i="1"/>
  <c r="AI151" i="1"/>
  <c r="CW151" i="1" s="1"/>
  <c r="V151" i="1" s="1"/>
  <c r="AJ151" i="1"/>
  <c r="CR151" i="1"/>
  <c r="CT151" i="1"/>
  <c r="CV151" i="1"/>
  <c r="CX151" i="1"/>
  <c r="W151" i="1" s="1"/>
  <c r="GL151" i="1"/>
  <c r="GN151" i="1"/>
  <c r="GO151" i="1"/>
  <c r="GP151" i="1"/>
  <c r="GV151" i="1"/>
  <c r="GX151" i="1"/>
  <c r="HC151" i="1"/>
  <c r="Q152" i="1"/>
  <c r="S152" i="1"/>
  <c r="U152" i="1"/>
  <c r="AC152" i="1"/>
  <c r="AE152" i="1"/>
  <c r="AF152" i="1"/>
  <c r="AG152" i="1"/>
  <c r="CU152" i="1" s="1"/>
  <c r="T152" i="1" s="1"/>
  <c r="AH152" i="1"/>
  <c r="AI152" i="1"/>
  <c r="CW152" i="1" s="1"/>
  <c r="V152" i="1" s="1"/>
  <c r="AJ152" i="1"/>
  <c r="CR152" i="1"/>
  <c r="CT152" i="1"/>
  <c r="CV152" i="1"/>
  <c r="CX152" i="1"/>
  <c r="W152" i="1" s="1"/>
  <c r="GL152" i="1"/>
  <c r="GN152" i="1"/>
  <c r="GO152" i="1"/>
  <c r="GP152" i="1"/>
  <c r="GV152" i="1"/>
  <c r="GX152" i="1"/>
  <c r="HC152" i="1"/>
  <c r="S153" i="1"/>
  <c r="AC153" i="1"/>
  <c r="AE153" i="1"/>
  <c r="AF153" i="1"/>
  <c r="AG153" i="1"/>
  <c r="CU153" i="1" s="1"/>
  <c r="T153" i="1" s="1"/>
  <c r="AH153" i="1"/>
  <c r="AI153" i="1"/>
  <c r="CW153" i="1" s="1"/>
  <c r="V153" i="1" s="1"/>
  <c r="AJ153" i="1"/>
  <c r="CT153" i="1"/>
  <c r="CV153" i="1"/>
  <c r="U153" i="1" s="1"/>
  <c r="CX153" i="1"/>
  <c r="W153" i="1" s="1"/>
  <c r="GL153" i="1"/>
  <c r="GN153" i="1"/>
  <c r="GO153" i="1"/>
  <c r="GP153" i="1"/>
  <c r="GV153" i="1"/>
  <c r="GX153" i="1"/>
  <c r="HC153" i="1"/>
  <c r="Q154" i="1"/>
  <c r="S154" i="1"/>
  <c r="AC154" i="1"/>
  <c r="AE154" i="1"/>
  <c r="AF154" i="1"/>
  <c r="AG154" i="1"/>
  <c r="CU154" i="1" s="1"/>
  <c r="T154" i="1" s="1"/>
  <c r="AH154" i="1"/>
  <c r="AI154" i="1"/>
  <c r="CW154" i="1" s="1"/>
  <c r="V154" i="1" s="1"/>
  <c r="AJ154" i="1"/>
  <c r="CR154" i="1"/>
  <c r="CT154" i="1"/>
  <c r="CV154" i="1"/>
  <c r="U154" i="1" s="1"/>
  <c r="CX154" i="1"/>
  <c r="W154" i="1" s="1"/>
  <c r="GL154" i="1"/>
  <c r="GN154" i="1"/>
  <c r="GO154" i="1"/>
  <c r="GP154" i="1"/>
  <c r="GV154" i="1"/>
  <c r="GX154" i="1"/>
  <c r="HC154" i="1"/>
  <c r="S155" i="1"/>
  <c r="W155" i="1"/>
  <c r="AC155" i="1"/>
  <c r="AE155" i="1"/>
  <c r="Q155" i="1" s="1"/>
  <c r="AF155" i="1"/>
  <c r="AG155" i="1"/>
  <c r="CU155" i="1" s="1"/>
  <c r="T155" i="1" s="1"/>
  <c r="AH155" i="1"/>
  <c r="AI155" i="1"/>
  <c r="CW155" i="1" s="1"/>
  <c r="V155" i="1" s="1"/>
  <c r="AJ155" i="1"/>
  <c r="CT155" i="1"/>
  <c r="CV155" i="1"/>
  <c r="U155" i="1" s="1"/>
  <c r="CX155" i="1"/>
  <c r="GL155" i="1"/>
  <c r="GN155" i="1"/>
  <c r="GO155" i="1"/>
  <c r="GP155" i="1"/>
  <c r="GV155" i="1"/>
  <c r="GX155" i="1"/>
  <c r="HC155" i="1"/>
  <c r="Q156" i="1"/>
  <c r="S156" i="1"/>
  <c r="AC156" i="1"/>
  <c r="AE156" i="1"/>
  <c r="AF156" i="1"/>
  <c r="AG156" i="1"/>
  <c r="CU156" i="1" s="1"/>
  <c r="T156" i="1" s="1"/>
  <c r="AH156" i="1"/>
  <c r="AI156" i="1"/>
  <c r="CW156" i="1" s="1"/>
  <c r="V156" i="1" s="1"/>
  <c r="AJ156" i="1"/>
  <c r="CR156" i="1"/>
  <c r="CT156" i="1"/>
  <c r="CV156" i="1"/>
  <c r="U156" i="1" s="1"/>
  <c r="CX156" i="1"/>
  <c r="W156" i="1" s="1"/>
  <c r="GL156" i="1"/>
  <c r="GN156" i="1"/>
  <c r="GO156" i="1"/>
  <c r="GP156" i="1"/>
  <c r="GV156" i="1"/>
  <c r="GX156" i="1"/>
  <c r="HC156" i="1"/>
  <c r="S157" i="1"/>
  <c r="W157" i="1"/>
  <c r="AC157" i="1"/>
  <c r="AE157" i="1"/>
  <c r="Q157" i="1" s="1"/>
  <c r="AF157" i="1"/>
  <c r="AG157" i="1"/>
  <c r="CU157" i="1" s="1"/>
  <c r="T157" i="1" s="1"/>
  <c r="AH157" i="1"/>
  <c r="AI157" i="1"/>
  <c r="CW157" i="1" s="1"/>
  <c r="V157" i="1" s="1"/>
  <c r="AJ157" i="1"/>
  <c r="CT157" i="1"/>
  <c r="CV157" i="1"/>
  <c r="U157" i="1" s="1"/>
  <c r="CX157" i="1"/>
  <c r="GL157" i="1"/>
  <c r="GN157" i="1"/>
  <c r="GO157" i="1"/>
  <c r="GP157" i="1"/>
  <c r="GV157" i="1"/>
  <c r="GX157" i="1"/>
  <c r="HC157" i="1"/>
  <c r="Q158" i="1"/>
  <c r="S158" i="1"/>
  <c r="AC158" i="1"/>
  <c r="AE158" i="1"/>
  <c r="AF158" i="1"/>
  <c r="AG158" i="1"/>
  <c r="CU158" i="1" s="1"/>
  <c r="T158" i="1" s="1"/>
  <c r="AH158" i="1"/>
  <c r="AI158" i="1"/>
  <c r="CW158" i="1" s="1"/>
  <c r="V158" i="1" s="1"/>
  <c r="AJ158" i="1"/>
  <c r="CR158" i="1"/>
  <c r="CT158" i="1"/>
  <c r="CV158" i="1"/>
  <c r="U158" i="1" s="1"/>
  <c r="CX158" i="1"/>
  <c r="W158" i="1" s="1"/>
  <c r="GL158" i="1"/>
  <c r="GN158" i="1"/>
  <c r="GO158" i="1"/>
  <c r="GP158" i="1"/>
  <c r="GV158" i="1"/>
  <c r="GX158" i="1"/>
  <c r="HC158" i="1"/>
  <c r="S159" i="1"/>
  <c r="W159" i="1"/>
  <c r="AC159" i="1"/>
  <c r="AE159" i="1"/>
  <c r="Q159" i="1" s="1"/>
  <c r="AF159" i="1"/>
  <c r="AG159" i="1"/>
  <c r="CU159" i="1" s="1"/>
  <c r="T159" i="1" s="1"/>
  <c r="AH159" i="1"/>
  <c r="AI159" i="1"/>
  <c r="CW159" i="1" s="1"/>
  <c r="V159" i="1" s="1"/>
  <c r="AJ159" i="1"/>
  <c r="CT159" i="1"/>
  <c r="CV159" i="1"/>
  <c r="U159" i="1" s="1"/>
  <c r="DZ193" i="1" s="1"/>
  <c r="CX159" i="1"/>
  <c r="GL159" i="1"/>
  <c r="GN159" i="1"/>
  <c r="GO159" i="1"/>
  <c r="GP159" i="1"/>
  <c r="GV159" i="1"/>
  <c r="GX159" i="1"/>
  <c r="HC159" i="1"/>
  <c r="Q160" i="1"/>
  <c r="S160" i="1"/>
  <c r="AC160" i="1"/>
  <c r="AE160" i="1"/>
  <c r="AF160" i="1"/>
  <c r="AG160" i="1"/>
  <c r="CU160" i="1" s="1"/>
  <c r="T160" i="1" s="1"/>
  <c r="AH160" i="1"/>
  <c r="AI160" i="1"/>
  <c r="CW160" i="1" s="1"/>
  <c r="V160" i="1" s="1"/>
  <c r="AJ160" i="1"/>
  <c r="CR160" i="1"/>
  <c r="CT160" i="1"/>
  <c r="CV160" i="1"/>
  <c r="U160" i="1" s="1"/>
  <c r="CX160" i="1"/>
  <c r="W160" i="1" s="1"/>
  <c r="GL160" i="1"/>
  <c r="GN160" i="1"/>
  <c r="GO160" i="1"/>
  <c r="GP160" i="1"/>
  <c r="GV160" i="1"/>
  <c r="GX160" i="1"/>
  <c r="HC160" i="1"/>
  <c r="S161" i="1"/>
  <c r="W161" i="1"/>
  <c r="AC161" i="1"/>
  <c r="AE161" i="1"/>
  <c r="Q161" i="1" s="1"/>
  <c r="AF161" i="1"/>
  <c r="AG161" i="1"/>
  <c r="CU161" i="1" s="1"/>
  <c r="T161" i="1" s="1"/>
  <c r="AH161" i="1"/>
  <c r="AI161" i="1"/>
  <c r="CW161" i="1" s="1"/>
  <c r="V161" i="1" s="1"/>
  <c r="AJ161" i="1"/>
  <c r="CT161" i="1"/>
  <c r="CV161" i="1"/>
  <c r="U161" i="1" s="1"/>
  <c r="CX161" i="1"/>
  <c r="GL161" i="1"/>
  <c r="GN161" i="1"/>
  <c r="GO161" i="1"/>
  <c r="GP161" i="1"/>
  <c r="GV161" i="1"/>
  <c r="GX161" i="1"/>
  <c r="HC161" i="1"/>
  <c r="Q162" i="1"/>
  <c r="S162" i="1"/>
  <c r="AC162" i="1"/>
  <c r="AE162" i="1"/>
  <c r="AF162" i="1"/>
  <c r="AG162" i="1"/>
  <c r="CU162" i="1" s="1"/>
  <c r="T162" i="1" s="1"/>
  <c r="AH162" i="1"/>
  <c r="AI162" i="1"/>
  <c r="CW162" i="1" s="1"/>
  <c r="V162" i="1" s="1"/>
  <c r="AJ162" i="1"/>
  <c r="CR162" i="1"/>
  <c r="CT162" i="1"/>
  <c r="CV162" i="1"/>
  <c r="U162" i="1" s="1"/>
  <c r="CX162" i="1"/>
  <c r="W162" i="1" s="1"/>
  <c r="GL162" i="1"/>
  <c r="GN162" i="1"/>
  <c r="GO162" i="1"/>
  <c r="GP162" i="1"/>
  <c r="GV162" i="1"/>
  <c r="GX162" i="1"/>
  <c r="HC162" i="1"/>
  <c r="S163" i="1"/>
  <c r="W163" i="1"/>
  <c r="AC163" i="1"/>
  <c r="AE163" i="1"/>
  <c r="Q163" i="1" s="1"/>
  <c r="AF163" i="1"/>
  <c r="AG163" i="1"/>
  <c r="CU163" i="1" s="1"/>
  <c r="T163" i="1" s="1"/>
  <c r="AH163" i="1"/>
  <c r="AI163" i="1"/>
  <c r="CW163" i="1" s="1"/>
  <c r="V163" i="1" s="1"/>
  <c r="AJ163" i="1"/>
  <c r="CT163" i="1"/>
  <c r="CV163" i="1"/>
  <c r="U163" i="1" s="1"/>
  <c r="CX163" i="1"/>
  <c r="GL163" i="1"/>
  <c r="GN163" i="1"/>
  <c r="GO163" i="1"/>
  <c r="GP163" i="1"/>
  <c r="GV163" i="1"/>
  <c r="GX163" i="1"/>
  <c r="HC163" i="1"/>
  <c r="R164" i="1"/>
  <c r="W164" i="1"/>
  <c r="AC164" i="1"/>
  <c r="AE164" i="1"/>
  <c r="AF164" i="1"/>
  <c r="S164" i="1" s="1"/>
  <c r="AG164" i="1"/>
  <c r="CU164" i="1" s="1"/>
  <c r="T164" i="1" s="1"/>
  <c r="AH164" i="1"/>
  <c r="AI164" i="1"/>
  <c r="CW164" i="1" s="1"/>
  <c r="V164" i="1" s="1"/>
  <c r="AJ164" i="1"/>
  <c r="CS164" i="1"/>
  <c r="CT164" i="1"/>
  <c r="CV164" i="1"/>
  <c r="U164" i="1" s="1"/>
  <c r="CX164" i="1"/>
  <c r="GL164" i="1"/>
  <c r="GN164" i="1"/>
  <c r="GO164" i="1"/>
  <c r="GP164" i="1"/>
  <c r="GV164" i="1"/>
  <c r="GX164" i="1"/>
  <c r="HC164" i="1"/>
  <c r="R165" i="1"/>
  <c r="W165" i="1"/>
  <c r="AC165" i="1"/>
  <c r="AE165" i="1"/>
  <c r="AF165" i="1"/>
  <c r="S165" i="1" s="1"/>
  <c r="AG165" i="1"/>
  <c r="CU165" i="1" s="1"/>
  <c r="T165" i="1" s="1"/>
  <c r="AH165" i="1"/>
  <c r="AI165" i="1"/>
  <c r="CW165" i="1" s="1"/>
  <c r="V165" i="1" s="1"/>
  <c r="AJ165" i="1"/>
  <c r="CS165" i="1"/>
  <c r="CT165" i="1"/>
  <c r="CV165" i="1"/>
  <c r="U165" i="1" s="1"/>
  <c r="CX165" i="1"/>
  <c r="GL165" i="1"/>
  <c r="GN165" i="1"/>
  <c r="GO165" i="1"/>
  <c r="GP165" i="1"/>
  <c r="GV165" i="1"/>
  <c r="GX165" i="1"/>
  <c r="HC165" i="1"/>
  <c r="R166" i="1"/>
  <c r="W166" i="1"/>
  <c r="AC166" i="1"/>
  <c r="AE166" i="1"/>
  <c r="AF166" i="1"/>
  <c r="S166" i="1" s="1"/>
  <c r="AG166" i="1"/>
  <c r="CU166" i="1" s="1"/>
  <c r="T166" i="1" s="1"/>
  <c r="AH166" i="1"/>
  <c r="AI166" i="1"/>
  <c r="CW166" i="1" s="1"/>
  <c r="V166" i="1" s="1"/>
  <c r="AJ166" i="1"/>
  <c r="CS166" i="1"/>
  <c r="CT166" i="1"/>
  <c r="CV166" i="1"/>
  <c r="U166" i="1" s="1"/>
  <c r="CX166" i="1"/>
  <c r="GL166" i="1"/>
  <c r="GN166" i="1"/>
  <c r="GO166" i="1"/>
  <c r="GP166" i="1"/>
  <c r="GV166" i="1"/>
  <c r="GX166" i="1"/>
  <c r="HC166" i="1"/>
  <c r="Q167" i="1"/>
  <c r="R167" i="1"/>
  <c r="AC167" i="1"/>
  <c r="AE167" i="1"/>
  <c r="AD167" i="1" s="1"/>
  <c r="AF167" i="1"/>
  <c r="S167" i="1" s="1"/>
  <c r="AG167" i="1"/>
  <c r="CU167" i="1" s="1"/>
  <c r="T167" i="1" s="1"/>
  <c r="AH167" i="1"/>
  <c r="AI167" i="1"/>
  <c r="AJ167" i="1"/>
  <c r="CR167" i="1"/>
  <c r="CS167" i="1"/>
  <c r="CT167" i="1"/>
  <c r="CV167" i="1"/>
  <c r="U167" i="1" s="1"/>
  <c r="CW167" i="1"/>
  <c r="V167" i="1" s="1"/>
  <c r="CX167" i="1"/>
  <c r="W167" i="1" s="1"/>
  <c r="GL167" i="1"/>
  <c r="GN167" i="1"/>
  <c r="GO167" i="1"/>
  <c r="GP167" i="1"/>
  <c r="GV167" i="1"/>
  <c r="HC167" i="1"/>
  <c r="GX167" i="1" s="1"/>
  <c r="R168" i="1"/>
  <c r="S168" i="1"/>
  <c r="AC168" i="1"/>
  <c r="AE168" i="1"/>
  <c r="Q168" i="1" s="1"/>
  <c r="AF168" i="1"/>
  <c r="AG168" i="1"/>
  <c r="CU168" i="1" s="1"/>
  <c r="T168" i="1" s="1"/>
  <c r="AH168" i="1"/>
  <c r="AI168" i="1"/>
  <c r="AJ168" i="1"/>
  <c r="CR168" i="1"/>
  <c r="CS168" i="1"/>
  <c r="CT168" i="1"/>
  <c r="CV168" i="1"/>
  <c r="U168" i="1" s="1"/>
  <c r="CW168" i="1"/>
  <c r="V168" i="1" s="1"/>
  <c r="CX168" i="1"/>
  <c r="W168" i="1" s="1"/>
  <c r="GL168" i="1"/>
  <c r="GN168" i="1"/>
  <c r="GO168" i="1"/>
  <c r="GP168" i="1"/>
  <c r="GV168" i="1"/>
  <c r="HC168" i="1"/>
  <c r="GX168" i="1" s="1"/>
  <c r="R169" i="1"/>
  <c r="S169" i="1"/>
  <c r="AC169" i="1"/>
  <c r="AE169" i="1"/>
  <c r="Q169" i="1" s="1"/>
  <c r="AF169" i="1"/>
  <c r="AG169" i="1"/>
  <c r="CU169" i="1" s="1"/>
  <c r="T169" i="1" s="1"/>
  <c r="AH169" i="1"/>
  <c r="AI169" i="1"/>
  <c r="AJ169" i="1"/>
  <c r="CR169" i="1"/>
  <c r="CS169" i="1"/>
  <c r="CT169" i="1"/>
  <c r="CV169" i="1"/>
  <c r="U169" i="1" s="1"/>
  <c r="CW169" i="1"/>
  <c r="V169" i="1" s="1"/>
  <c r="CX169" i="1"/>
  <c r="W169" i="1" s="1"/>
  <c r="GL169" i="1"/>
  <c r="GN169" i="1"/>
  <c r="GO169" i="1"/>
  <c r="GP169" i="1"/>
  <c r="GV169" i="1"/>
  <c r="HC169" i="1"/>
  <c r="GX169" i="1" s="1"/>
  <c r="R170" i="1"/>
  <c r="S170" i="1"/>
  <c r="AC170" i="1"/>
  <c r="AE170" i="1"/>
  <c r="Q170" i="1" s="1"/>
  <c r="AF170" i="1"/>
  <c r="AG170" i="1"/>
  <c r="CU170" i="1" s="1"/>
  <c r="T170" i="1" s="1"/>
  <c r="AH170" i="1"/>
  <c r="AI170" i="1"/>
  <c r="AJ170" i="1"/>
  <c r="CR170" i="1"/>
  <c r="CS170" i="1"/>
  <c r="CT170" i="1"/>
  <c r="CV170" i="1"/>
  <c r="U170" i="1" s="1"/>
  <c r="CW170" i="1"/>
  <c r="V170" i="1" s="1"/>
  <c r="CX170" i="1"/>
  <c r="W170" i="1" s="1"/>
  <c r="GL170" i="1"/>
  <c r="GN170" i="1"/>
  <c r="GO170" i="1"/>
  <c r="GP170" i="1"/>
  <c r="GV170" i="1"/>
  <c r="HC170" i="1"/>
  <c r="GX170" i="1" s="1"/>
  <c r="R171" i="1"/>
  <c r="S171" i="1"/>
  <c r="AC171" i="1"/>
  <c r="AE171" i="1"/>
  <c r="Q171" i="1" s="1"/>
  <c r="AF171" i="1"/>
  <c r="AG171" i="1"/>
  <c r="CU171" i="1" s="1"/>
  <c r="T171" i="1" s="1"/>
  <c r="AH171" i="1"/>
  <c r="AI171" i="1"/>
  <c r="AJ171" i="1"/>
  <c r="CR171" i="1"/>
  <c r="CS171" i="1"/>
  <c r="CT171" i="1"/>
  <c r="CV171" i="1"/>
  <c r="U171" i="1" s="1"/>
  <c r="CW171" i="1"/>
  <c r="V171" i="1" s="1"/>
  <c r="CX171" i="1"/>
  <c r="W171" i="1" s="1"/>
  <c r="GL171" i="1"/>
  <c r="GN171" i="1"/>
  <c r="GO171" i="1"/>
  <c r="GP171" i="1"/>
  <c r="GV171" i="1"/>
  <c r="HC171" i="1"/>
  <c r="GX171" i="1" s="1"/>
  <c r="R172" i="1"/>
  <c r="S172" i="1"/>
  <c r="AC172" i="1"/>
  <c r="AE172" i="1"/>
  <c r="Q172" i="1" s="1"/>
  <c r="AF172" i="1"/>
  <c r="AG172" i="1"/>
  <c r="CU172" i="1" s="1"/>
  <c r="T172" i="1" s="1"/>
  <c r="AH172" i="1"/>
  <c r="AI172" i="1"/>
  <c r="AJ172" i="1"/>
  <c r="CR172" i="1"/>
  <c r="CS172" i="1"/>
  <c r="CT172" i="1"/>
  <c r="CV172" i="1"/>
  <c r="U172" i="1" s="1"/>
  <c r="CW172" i="1"/>
  <c r="V172" i="1" s="1"/>
  <c r="CX172" i="1"/>
  <c r="W172" i="1" s="1"/>
  <c r="GL172" i="1"/>
  <c r="GN172" i="1"/>
  <c r="GO172" i="1"/>
  <c r="GP172" i="1"/>
  <c r="GV172" i="1"/>
  <c r="HC172" i="1"/>
  <c r="GX172" i="1" s="1"/>
  <c r="R173" i="1"/>
  <c r="S173" i="1"/>
  <c r="AC173" i="1"/>
  <c r="AE173" i="1"/>
  <c r="Q173" i="1" s="1"/>
  <c r="AF173" i="1"/>
  <c r="AG173" i="1"/>
  <c r="CU173" i="1" s="1"/>
  <c r="T173" i="1" s="1"/>
  <c r="AH173" i="1"/>
  <c r="AI173" i="1"/>
  <c r="AJ173" i="1"/>
  <c r="CR173" i="1"/>
  <c r="CS173" i="1"/>
  <c r="CT173" i="1"/>
  <c r="CV173" i="1"/>
  <c r="U173" i="1" s="1"/>
  <c r="CW173" i="1"/>
  <c r="V173" i="1" s="1"/>
  <c r="CX173" i="1"/>
  <c r="W173" i="1" s="1"/>
  <c r="GL173" i="1"/>
  <c r="GN173" i="1"/>
  <c r="GO173" i="1"/>
  <c r="GP173" i="1"/>
  <c r="GV173" i="1"/>
  <c r="HC173" i="1"/>
  <c r="GX173" i="1" s="1"/>
  <c r="R174" i="1"/>
  <c r="S174" i="1"/>
  <c r="AC174" i="1"/>
  <c r="AE174" i="1"/>
  <c r="Q174" i="1" s="1"/>
  <c r="AF174" i="1"/>
  <c r="AG174" i="1"/>
  <c r="CU174" i="1" s="1"/>
  <c r="T174" i="1" s="1"/>
  <c r="AH174" i="1"/>
  <c r="AI174" i="1"/>
  <c r="AJ174" i="1"/>
  <c r="CR174" i="1"/>
  <c r="CS174" i="1"/>
  <c r="CT174" i="1"/>
  <c r="CV174" i="1"/>
  <c r="U174" i="1" s="1"/>
  <c r="CW174" i="1"/>
  <c r="V174" i="1" s="1"/>
  <c r="CX174" i="1"/>
  <c r="W174" i="1" s="1"/>
  <c r="GL174" i="1"/>
  <c r="GN174" i="1"/>
  <c r="GO174" i="1"/>
  <c r="GP174" i="1"/>
  <c r="GV174" i="1"/>
  <c r="HC174" i="1"/>
  <c r="GX174" i="1" s="1"/>
  <c r="R175" i="1"/>
  <c r="S175" i="1"/>
  <c r="AC175" i="1"/>
  <c r="AE175" i="1"/>
  <c r="Q175" i="1" s="1"/>
  <c r="AF175" i="1"/>
  <c r="AG175" i="1"/>
  <c r="CU175" i="1" s="1"/>
  <c r="T175" i="1" s="1"/>
  <c r="AH175" i="1"/>
  <c r="AI175" i="1"/>
  <c r="AJ175" i="1"/>
  <c r="CR175" i="1"/>
  <c r="CS175" i="1"/>
  <c r="CT175" i="1"/>
  <c r="CV175" i="1"/>
  <c r="U175" i="1" s="1"/>
  <c r="CW175" i="1"/>
  <c r="V175" i="1" s="1"/>
  <c r="CX175" i="1"/>
  <c r="W175" i="1" s="1"/>
  <c r="GL175" i="1"/>
  <c r="GN175" i="1"/>
  <c r="GO175" i="1"/>
  <c r="GP175" i="1"/>
  <c r="GV175" i="1"/>
  <c r="HC175" i="1"/>
  <c r="GX175" i="1" s="1"/>
  <c r="R176" i="1"/>
  <c r="S176" i="1"/>
  <c r="AC176" i="1"/>
  <c r="AE176" i="1"/>
  <c r="Q176" i="1" s="1"/>
  <c r="AF176" i="1"/>
  <c r="AG176" i="1"/>
  <c r="CU176" i="1" s="1"/>
  <c r="T176" i="1" s="1"/>
  <c r="AH176" i="1"/>
  <c r="AI176" i="1"/>
  <c r="AJ176" i="1"/>
  <c r="CR176" i="1"/>
  <c r="CS176" i="1"/>
  <c r="CT176" i="1"/>
  <c r="CV176" i="1"/>
  <c r="U176" i="1" s="1"/>
  <c r="CW176" i="1"/>
  <c r="V176" i="1" s="1"/>
  <c r="CX176" i="1"/>
  <c r="W176" i="1" s="1"/>
  <c r="GL176" i="1"/>
  <c r="GN176" i="1"/>
  <c r="GO176" i="1"/>
  <c r="GP176" i="1"/>
  <c r="GV176" i="1"/>
  <c r="HC176" i="1"/>
  <c r="GX176" i="1" s="1"/>
  <c r="R177" i="1"/>
  <c r="S177" i="1"/>
  <c r="AC177" i="1"/>
  <c r="AE177" i="1"/>
  <c r="Q177" i="1" s="1"/>
  <c r="AF177" i="1"/>
  <c r="AG177" i="1"/>
  <c r="CU177" i="1" s="1"/>
  <c r="T177" i="1" s="1"/>
  <c r="AH177" i="1"/>
  <c r="AI177" i="1"/>
  <c r="AJ177" i="1"/>
  <c r="CR177" i="1"/>
  <c r="CS177" i="1"/>
  <c r="CT177" i="1"/>
  <c r="CV177" i="1"/>
  <c r="U177" i="1" s="1"/>
  <c r="CW177" i="1"/>
  <c r="V177" i="1" s="1"/>
  <c r="CX177" i="1"/>
  <c r="W177" i="1" s="1"/>
  <c r="GL177" i="1"/>
  <c r="GN177" i="1"/>
  <c r="GO177" i="1"/>
  <c r="GP177" i="1"/>
  <c r="GV177" i="1"/>
  <c r="HC177" i="1"/>
  <c r="GX177" i="1" s="1"/>
  <c r="R178" i="1"/>
  <c r="S178" i="1"/>
  <c r="AC178" i="1"/>
  <c r="AE178" i="1"/>
  <c r="Q178" i="1" s="1"/>
  <c r="AF178" i="1"/>
  <c r="AG178" i="1"/>
  <c r="CU178" i="1" s="1"/>
  <c r="T178" i="1" s="1"/>
  <c r="AH178" i="1"/>
  <c r="AI178" i="1"/>
  <c r="AJ178" i="1"/>
  <c r="CR178" i="1"/>
  <c r="CS178" i="1"/>
  <c r="CT178" i="1"/>
  <c r="CV178" i="1"/>
  <c r="U178" i="1" s="1"/>
  <c r="CW178" i="1"/>
  <c r="V178" i="1" s="1"/>
  <c r="CX178" i="1"/>
  <c r="W178" i="1" s="1"/>
  <c r="GL178" i="1"/>
  <c r="GN178" i="1"/>
  <c r="GO178" i="1"/>
  <c r="GP178" i="1"/>
  <c r="GV178" i="1"/>
  <c r="HC178" i="1"/>
  <c r="GX178" i="1" s="1"/>
  <c r="S179" i="1"/>
  <c r="W179" i="1"/>
  <c r="AC179" i="1"/>
  <c r="AE179" i="1"/>
  <c r="Q179" i="1" s="1"/>
  <c r="AF179" i="1"/>
  <c r="AG179" i="1"/>
  <c r="CU179" i="1" s="1"/>
  <c r="T179" i="1" s="1"/>
  <c r="AH179" i="1"/>
  <c r="AI179" i="1"/>
  <c r="AJ179" i="1"/>
  <c r="CR179" i="1"/>
  <c r="CS179" i="1"/>
  <c r="CT179" i="1"/>
  <c r="CV179" i="1"/>
  <c r="U179" i="1" s="1"/>
  <c r="CW179" i="1"/>
  <c r="V179" i="1" s="1"/>
  <c r="CX179" i="1"/>
  <c r="GL179" i="1"/>
  <c r="GN179" i="1"/>
  <c r="GO179" i="1"/>
  <c r="GP179" i="1"/>
  <c r="GV179" i="1"/>
  <c r="GX179" i="1"/>
  <c r="HC179" i="1"/>
  <c r="S180" i="1"/>
  <c r="AC180" i="1"/>
  <c r="AE180" i="1"/>
  <c r="Q180" i="1" s="1"/>
  <c r="AF180" i="1"/>
  <c r="AG180" i="1"/>
  <c r="CU180" i="1" s="1"/>
  <c r="T180" i="1" s="1"/>
  <c r="AH180" i="1"/>
  <c r="AI180" i="1"/>
  <c r="CW180" i="1" s="1"/>
  <c r="V180" i="1" s="1"/>
  <c r="AJ180" i="1"/>
  <c r="CR180" i="1"/>
  <c r="CT180" i="1"/>
  <c r="CV180" i="1"/>
  <c r="U180" i="1" s="1"/>
  <c r="CX180" i="1"/>
  <c r="W180" i="1" s="1"/>
  <c r="GL180" i="1"/>
  <c r="GN180" i="1"/>
  <c r="GO180" i="1"/>
  <c r="GP180" i="1"/>
  <c r="GV180" i="1"/>
  <c r="GX180" i="1"/>
  <c r="HC180" i="1"/>
  <c r="S181" i="1"/>
  <c r="AC181" i="1"/>
  <c r="AE181" i="1"/>
  <c r="Q181" i="1" s="1"/>
  <c r="AF181" i="1"/>
  <c r="AG181" i="1"/>
  <c r="CU181" i="1" s="1"/>
  <c r="T181" i="1" s="1"/>
  <c r="AH181" i="1"/>
  <c r="AI181" i="1"/>
  <c r="CW181" i="1" s="1"/>
  <c r="V181" i="1" s="1"/>
  <c r="AJ181" i="1"/>
  <c r="CR181" i="1"/>
  <c r="CT181" i="1"/>
  <c r="CV181" i="1"/>
  <c r="U181" i="1" s="1"/>
  <c r="CX181" i="1"/>
  <c r="W181" i="1" s="1"/>
  <c r="GL181" i="1"/>
  <c r="GN181" i="1"/>
  <c r="GO181" i="1"/>
  <c r="GP181" i="1"/>
  <c r="GV181" i="1"/>
  <c r="GX181" i="1"/>
  <c r="HC181" i="1"/>
  <c r="S182" i="1"/>
  <c r="AC182" i="1"/>
  <c r="AE182" i="1"/>
  <c r="Q182" i="1" s="1"/>
  <c r="AF182" i="1"/>
  <c r="AG182" i="1"/>
  <c r="CU182" i="1" s="1"/>
  <c r="T182" i="1" s="1"/>
  <c r="AH182" i="1"/>
  <c r="AI182" i="1"/>
  <c r="CW182" i="1" s="1"/>
  <c r="V182" i="1" s="1"/>
  <c r="AJ182" i="1"/>
  <c r="CR182" i="1"/>
  <c r="CT182" i="1"/>
  <c r="CV182" i="1"/>
  <c r="U182" i="1" s="1"/>
  <c r="CX182" i="1"/>
  <c r="W182" i="1" s="1"/>
  <c r="GL182" i="1"/>
  <c r="GN182" i="1"/>
  <c r="GO182" i="1"/>
  <c r="GP182" i="1"/>
  <c r="GV182" i="1"/>
  <c r="GX182" i="1"/>
  <c r="HC182" i="1"/>
  <c r="S183" i="1"/>
  <c r="AC183" i="1"/>
  <c r="AE183" i="1"/>
  <c r="Q183" i="1" s="1"/>
  <c r="AF183" i="1"/>
  <c r="AG183" i="1"/>
  <c r="CU183" i="1" s="1"/>
  <c r="T183" i="1" s="1"/>
  <c r="AH183" i="1"/>
  <c r="AI183" i="1"/>
  <c r="CW183" i="1" s="1"/>
  <c r="V183" i="1" s="1"/>
  <c r="AJ183" i="1"/>
  <c r="CR183" i="1"/>
  <c r="CT183" i="1"/>
  <c r="CV183" i="1"/>
  <c r="U183" i="1" s="1"/>
  <c r="CX183" i="1"/>
  <c r="W183" i="1" s="1"/>
  <c r="GL183" i="1"/>
  <c r="GN183" i="1"/>
  <c r="GO183" i="1"/>
  <c r="GP183" i="1"/>
  <c r="GV183" i="1"/>
  <c r="GX183" i="1"/>
  <c r="HC183" i="1"/>
  <c r="S184" i="1"/>
  <c r="AC184" i="1"/>
  <c r="AE184" i="1"/>
  <c r="Q184" i="1" s="1"/>
  <c r="AF184" i="1"/>
  <c r="AG184" i="1"/>
  <c r="CU184" i="1" s="1"/>
  <c r="T184" i="1" s="1"/>
  <c r="AH184" i="1"/>
  <c r="AI184" i="1"/>
  <c r="CW184" i="1" s="1"/>
  <c r="V184" i="1" s="1"/>
  <c r="AJ184" i="1"/>
  <c r="CR184" i="1"/>
  <c r="CT184" i="1"/>
  <c r="CV184" i="1"/>
  <c r="U184" i="1" s="1"/>
  <c r="CX184" i="1"/>
  <c r="W184" i="1" s="1"/>
  <c r="GL184" i="1"/>
  <c r="GN184" i="1"/>
  <c r="GO184" i="1"/>
  <c r="GP184" i="1"/>
  <c r="GV184" i="1"/>
  <c r="GX184" i="1"/>
  <c r="HC184" i="1"/>
  <c r="S185" i="1"/>
  <c r="AC185" i="1"/>
  <c r="AE185" i="1"/>
  <c r="Q185" i="1" s="1"/>
  <c r="AF185" i="1"/>
  <c r="AG185" i="1"/>
  <c r="CU185" i="1" s="1"/>
  <c r="T185" i="1" s="1"/>
  <c r="AH185" i="1"/>
  <c r="AI185" i="1"/>
  <c r="CW185" i="1" s="1"/>
  <c r="V185" i="1" s="1"/>
  <c r="AJ185" i="1"/>
  <c r="CR185" i="1"/>
  <c r="CT185" i="1"/>
  <c r="CV185" i="1"/>
  <c r="U185" i="1" s="1"/>
  <c r="CX185" i="1"/>
  <c r="W185" i="1" s="1"/>
  <c r="GL185" i="1"/>
  <c r="GN185" i="1"/>
  <c r="GO185" i="1"/>
  <c r="GP185" i="1"/>
  <c r="GV185" i="1"/>
  <c r="GX185" i="1"/>
  <c r="HC185" i="1"/>
  <c r="S186" i="1"/>
  <c r="AC186" i="1"/>
  <c r="AE186" i="1"/>
  <c r="Q186" i="1" s="1"/>
  <c r="AF186" i="1"/>
  <c r="AG186" i="1"/>
  <c r="CU186" i="1" s="1"/>
  <c r="T186" i="1" s="1"/>
  <c r="AH186" i="1"/>
  <c r="AI186" i="1"/>
  <c r="CW186" i="1" s="1"/>
  <c r="V186" i="1" s="1"/>
  <c r="AJ186" i="1"/>
  <c r="CR186" i="1"/>
  <c r="CT186" i="1"/>
  <c r="CV186" i="1"/>
  <c r="U186" i="1" s="1"/>
  <c r="CX186" i="1"/>
  <c r="W186" i="1" s="1"/>
  <c r="GL186" i="1"/>
  <c r="GN186" i="1"/>
  <c r="GO186" i="1"/>
  <c r="GP186" i="1"/>
  <c r="GV186" i="1"/>
  <c r="GX186" i="1"/>
  <c r="HC186" i="1"/>
  <c r="S187" i="1"/>
  <c r="AC187" i="1"/>
  <c r="AE187" i="1"/>
  <c r="Q187" i="1" s="1"/>
  <c r="AF187" i="1"/>
  <c r="AG187" i="1"/>
  <c r="CU187" i="1" s="1"/>
  <c r="T187" i="1" s="1"/>
  <c r="AH187" i="1"/>
  <c r="AI187" i="1"/>
  <c r="CW187" i="1" s="1"/>
  <c r="V187" i="1" s="1"/>
  <c r="AJ187" i="1"/>
  <c r="CR187" i="1"/>
  <c r="CT187" i="1"/>
  <c r="CV187" i="1"/>
  <c r="U187" i="1" s="1"/>
  <c r="CX187" i="1"/>
  <c r="W187" i="1" s="1"/>
  <c r="GL187" i="1"/>
  <c r="GN187" i="1"/>
  <c r="GO187" i="1"/>
  <c r="GP187" i="1"/>
  <c r="GV187" i="1"/>
  <c r="GX187" i="1"/>
  <c r="HC187" i="1"/>
  <c r="S188" i="1"/>
  <c r="AC188" i="1"/>
  <c r="AE188" i="1"/>
  <c r="Q188" i="1" s="1"/>
  <c r="AF188" i="1"/>
  <c r="AG188" i="1"/>
  <c r="CU188" i="1" s="1"/>
  <c r="T188" i="1" s="1"/>
  <c r="AH188" i="1"/>
  <c r="AI188" i="1"/>
  <c r="CW188" i="1" s="1"/>
  <c r="V188" i="1" s="1"/>
  <c r="AJ188" i="1"/>
  <c r="CR188" i="1"/>
  <c r="CT188" i="1"/>
  <c r="CV188" i="1"/>
  <c r="U188" i="1" s="1"/>
  <c r="CX188" i="1"/>
  <c r="W188" i="1" s="1"/>
  <c r="GL188" i="1"/>
  <c r="GN188" i="1"/>
  <c r="GO188" i="1"/>
  <c r="GP188" i="1"/>
  <c r="GV188" i="1"/>
  <c r="GX188" i="1"/>
  <c r="HC188" i="1"/>
  <c r="S189" i="1"/>
  <c r="AC189" i="1"/>
  <c r="AE189" i="1"/>
  <c r="Q189" i="1" s="1"/>
  <c r="AF189" i="1"/>
  <c r="AG189" i="1"/>
  <c r="CU189" i="1" s="1"/>
  <c r="T189" i="1" s="1"/>
  <c r="AH189" i="1"/>
  <c r="AI189" i="1"/>
  <c r="CW189" i="1" s="1"/>
  <c r="V189" i="1" s="1"/>
  <c r="AJ189" i="1"/>
  <c r="CR189" i="1"/>
  <c r="CT189" i="1"/>
  <c r="CV189" i="1"/>
  <c r="U189" i="1" s="1"/>
  <c r="CX189" i="1"/>
  <c r="W189" i="1" s="1"/>
  <c r="GL189" i="1"/>
  <c r="GN189" i="1"/>
  <c r="GO189" i="1"/>
  <c r="GP189" i="1"/>
  <c r="GV189" i="1"/>
  <c r="GX189" i="1"/>
  <c r="HC189" i="1"/>
  <c r="S190" i="1"/>
  <c r="AC190" i="1"/>
  <c r="AE190" i="1"/>
  <c r="Q190" i="1" s="1"/>
  <c r="AF190" i="1"/>
  <c r="AG190" i="1"/>
  <c r="CU190" i="1" s="1"/>
  <c r="T190" i="1" s="1"/>
  <c r="AH190" i="1"/>
  <c r="AI190" i="1"/>
  <c r="CW190" i="1" s="1"/>
  <c r="V190" i="1" s="1"/>
  <c r="AJ190" i="1"/>
  <c r="CR190" i="1"/>
  <c r="CT190" i="1"/>
  <c r="CV190" i="1"/>
  <c r="U190" i="1" s="1"/>
  <c r="CX190" i="1"/>
  <c r="W190" i="1" s="1"/>
  <c r="GL190" i="1"/>
  <c r="GN190" i="1"/>
  <c r="GO190" i="1"/>
  <c r="GP190" i="1"/>
  <c r="GV190" i="1"/>
  <c r="GX190" i="1"/>
  <c r="HC190" i="1"/>
  <c r="S191" i="1"/>
  <c r="AC191" i="1"/>
  <c r="AE191" i="1"/>
  <c r="Q191" i="1" s="1"/>
  <c r="AF191" i="1"/>
  <c r="AG191" i="1"/>
  <c r="CU191" i="1" s="1"/>
  <c r="T191" i="1" s="1"/>
  <c r="AH191" i="1"/>
  <c r="AI191" i="1"/>
  <c r="CW191" i="1" s="1"/>
  <c r="V191" i="1" s="1"/>
  <c r="AJ191" i="1"/>
  <c r="CR191" i="1"/>
  <c r="CT191" i="1"/>
  <c r="CV191" i="1"/>
  <c r="U191" i="1" s="1"/>
  <c r="CX191" i="1"/>
  <c r="W191" i="1" s="1"/>
  <c r="GL191" i="1"/>
  <c r="GN191" i="1"/>
  <c r="GO191" i="1"/>
  <c r="GP191" i="1"/>
  <c r="GV191" i="1"/>
  <c r="GX191" i="1"/>
  <c r="HC191" i="1"/>
  <c r="B193" i="1"/>
  <c r="B26" i="1" s="1"/>
  <c r="C193" i="1"/>
  <c r="C26" i="1" s="1"/>
  <c r="D193" i="1"/>
  <c r="D26" i="1" s="1"/>
  <c r="F193" i="1"/>
  <c r="F26" i="1" s="1"/>
  <c r="G193" i="1"/>
  <c r="G26" i="1" s="1"/>
  <c r="BX193" i="1"/>
  <c r="BX26" i="1" s="1"/>
  <c r="CK193" i="1"/>
  <c r="CK26" i="1" s="1"/>
  <c r="CL193" i="1"/>
  <c r="CL26" i="1" s="1"/>
  <c r="CM193" i="1"/>
  <c r="CM26" i="1" s="1"/>
  <c r="FP193" i="1"/>
  <c r="FT193" i="1"/>
  <c r="FT26" i="1" s="1"/>
  <c r="GC193" i="1"/>
  <c r="GC26" i="1" s="1"/>
  <c r="GD193" i="1"/>
  <c r="GD26" i="1" s="1"/>
  <c r="GE193" i="1"/>
  <c r="GE26" i="1" s="1"/>
  <c r="D223" i="1"/>
  <c r="B225" i="1"/>
  <c r="E225" i="1"/>
  <c r="G225" i="1"/>
  <c r="Z225" i="1"/>
  <c r="AA225" i="1"/>
  <c r="AM225" i="1"/>
  <c r="AN225" i="1"/>
  <c r="BE225" i="1"/>
  <c r="BF225" i="1"/>
  <c r="BG225" i="1"/>
  <c r="BH225" i="1"/>
  <c r="BI225" i="1"/>
  <c r="BJ225" i="1"/>
  <c r="BK225" i="1"/>
  <c r="BL225" i="1"/>
  <c r="BM225" i="1"/>
  <c r="BN225" i="1"/>
  <c r="BO225" i="1"/>
  <c r="BP225" i="1"/>
  <c r="BQ225" i="1"/>
  <c r="BR225" i="1"/>
  <c r="BS225" i="1"/>
  <c r="BT225" i="1"/>
  <c r="BU225" i="1"/>
  <c r="BV225" i="1"/>
  <c r="BW225" i="1"/>
  <c r="CN225" i="1"/>
  <c r="CO225" i="1"/>
  <c r="CP225" i="1"/>
  <c r="CQ225" i="1"/>
  <c r="CR225" i="1"/>
  <c r="CS225" i="1"/>
  <c r="CT225" i="1"/>
  <c r="CU225" i="1"/>
  <c r="CV225" i="1"/>
  <c r="CW225" i="1"/>
  <c r="CX225" i="1"/>
  <c r="CY225" i="1"/>
  <c r="CZ225" i="1"/>
  <c r="DA225" i="1"/>
  <c r="DB225" i="1"/>
  <c r="DC225" i="1"/>
  <c r="DD225" i="1"/>
  <c r="DE225" i="1"/>
  <c r="DF225" i="1"/>
  <c r="DR225" i="1"/>
  <c r="DS225" i="1"/>
  <c r="EE225" i="1"/>
  <c r="EF225" i="1"/>
  <c r="EW225" i="1"/>
  <c r="EX225" i="1"/>
  <c r="EY225" i="1"/>
  <c r="EZ225" i="1"/>
  <c r="FA225" i="1"/>
  <c r="FB225" i="1"/>
  <c r="FC225" i="1"/>
  <c r="FD225" i="1"/>
  <c r="FE225" i="1"/>
  <c r="FF225" i="1"/>
  <c r="FG225" i="1"/>
  <c r="FH225" i="1"/>
  <c r="FI225" i="1"/>
  <c r="FJ225" i="1"/>
  <c r="FK225" i="1"/>
  <c r="FL225" i="1"/>
  <c r="FM225" i="1"/>
  <c r="FN225" i="1"/>
  <c r="FO225" i="1"/>
  <c r="GF225" i="1"/>
  <c r="GG225" i="1"/>
  <c r="GH225" i="1"/>
  <c r="GI225" i="1"/>
  <c r="GJ225" i="1"/>
  <c r="GK225" i="1"/>
  <c r="GL225" i="1"/>
  <c r="GM225" i="1"/>
  <c r="GN225" i="1"/>
  <c r="GO225" i="1"/>
  <c r="GP225" i="1"/>
  <c r="GQ225" i="1"/>
  <c r="GR225" i="1"/>
  <c r="GS225" i="1"/>
  <c r="GT225" i="1"/>
  <c r="GU225" i="1"/>
  <c r="GV225" i="1"/>
  <c r="GW225" i="1"/>
  <c r="GX225" i="1"/>
  <c r="C227" i="1"/>
  <c r="D227" i="1"/>
  <c r="I227" i="1"/>
  <c r="K227" i="1"/>
  <c r="Q227" i="1"/>
  <c r="R227" i="1"/>
  <c r="AB227" i="1"/>
  <c r="AC227" i="1"/>
  <c r="AE227" i="1"/>
  <c r="AD227" i="1" s="1"/>
  <c r="AF227" i="1"/>
  <c r="AG227" i="1"/>
  <c r="AH227" i="1"/>
  <c r="AI227" i="1"/>
  <c r="CW227" i="1" s="1"/>
  <c r="V227" i="1" s="1"/>
  <c r="AJ227" i="1"/>
  <c r="CX227" i="1" s="1"/>
  <c r="W227" i="1" s="1"/>
  <c r="CQ227" i="1"/>
  <c r="CS227" i="1"/>
  <c r="CU227" i="1"/>
  <c r="T227" i="1" s="1"/>
  <c r="CV227" i="1"/>
  <c r="U227" i="1" s="1"/>
  <c r="GL227" i="1"/>
  <c r="GN227" i="1"/>
  <c r="GP227" i="1"/>
  <c r="GV227" i="1"/>
  <c r="HC227" i="1"/>
  <c r="GX227" i="1" s="1"/>
  <c r="C228" i="1"/>
  <c r="D228" i="1"/>
  <c r="I228" i="1"/>
  <c r="K228" i="1"/>
  <c r="R228" i="1"/>
  <c r="S228" i="1"/>
  <c r="V228" i="1"/>
  <c r="AC228" i="1"/>
  <c r="AE228" i="1"/>
  <c r="AD228" i="1" s="1"/>
  <c r="AF228" i="1"/>
  <c r="AG228" i="1"/>
  <c r="CU228" i="1" s="1"/>
  <c r="T228" i="1" s="1"/>
  <c r="AH228" i="1"/>
  <c r="AI228" i="1"/>
  <c r="AJ228" i="1"/>
  <c r="CR228" i="1"/>
  <c r="CS228" i="1"/>
  <c r="CT228" i="1"/>
  <c r="CV228" i="1"/>
  <c r="U228" i="1" s="1"/>
  <c r="CW228" i="1"/>
  <c r="CX228" i="1"/>
  <c r="W228" i="1" s="1"/>
  <c r="GL228" i="1"/>
  <c r="GN228" i="1"/>
  <c r="GP228" i="1"/>
  <c r="GV228" i="1"/>
  <c r="HC228" i="1" s="1"/>
  <c r="GX228" i="1" s="1"/>
  <c r="I229" i="1"/>
  <c r="P229" i="1" s="1"/>
  <c r="K229" i="1"/>
  <c r="Q229" i="1"/>
  <c r="U229" i="1"/>
  <c r="AC229" i="1"/>
  <c r="AE229" i="1"/>
  <c r="AD229" i="1" s="1"/>
  <c r="AB229" i="1" s="1"/>
  <c r="AF229" i="1"/>
  <c r="AG229" i="1"/>
  <c r="AH229" i="1"/>
  <c r="AI229" i="1"/>
  <c r="CW229" i="1" s="1"/>
  <c r="V229" i="1" s="1"/>
  <c r="AJ229" i="1"/>
  <c r="CX229" i="1" s="1"/>
  <c r="W229" i="1" s="1"/>
  <c r="CQ229" i="1"/>
  <c r="CS229" i="1"/>
  <c r="CU229" i="1"/>
  <c r="T229" i="1" s="1"/>
  <c r="CV229" i="1"/>
  <c r="GL229" i="1"/>
  <c r="BZ266" i="1" s="1"/>
  <c r="GN229" i="1"/>
  <c r="GP229" i="1"/>
  <c r="GV229" i="1"/>
  <c r="HC229" i="1"/>
  <c r="I230" i="1"/>
  <c r="S230" i="1" s="1"/>
  <c r="K230" i="1"/>
  <c r="P230" i="1"/>
  <c r="T230" i="1"/>
  <c r="AC230" i="1"/>
  <c r="AE230" i="1"/>
  <c r="AF230" i="1"/>
  <c r="AG230" i="1"/>
  <c r="AH230" i="1"/>
  <c r="CV230" i="1" s="1"/>
  <c r="U230" i="1" s="1"/>
  <c r="AI230" i="1"/>
  <c r="CW230" i="1" s="1"/>
  <c r="V230" i="1" s="1"/>
  <c r="AJ230" i="1"/>
  <c r="CQ230" i="1"/>
  <c r="CT230" i="1"/>
  <c r="CU230" i="1"/>
  <c r="CX230" i="1"/>
  <c r="W230" i="1" s="1"/>
  <c r="GL230" i="1"/>
  <c r="GN230" i="1"/>
  <c r="GP230" i="1"/>
  <c r="GV230" i="1"/>
  <c r="HC230" i="1"/>
  <c r="GX230" i="1" s="1"/>
  <c r="I231" i="1"/>
  <c r="K231" i="1"/>
  <c r="P231" i="1"/>
  <c r="CP231" i="1" s="1"/>
  <c r="O231" i="1" s="1"/>
  <c r="GM231" i="1" s="1"/>
  <c r="GO231" i="1" s="1"/>
  <c r="R231" i="1"/>
  <c r="S231" i="1"/>
  <c r="CZ231" i="1" s="1"/>
  <c r="Y231" i="1" s="1"/>
  <c r="W231" i="1"/>
  <c r="AC231" i="1"/>
  <c r="AD231" i="1"/>
  <c r="AE231" i="1"/>
  <c r="Q231" i="1" s="1"/>
  <c r="AF231" i="1"/>
  <c r="AG231" i="1"/>
  <c r="AH231" i="1"/>
  <c r="CV231" i="1" s="1"/>
  <c r="U231" i="1" s="1"/>
  <c r="AI231" i="1"/>
  <c r="AJ231" i="1"/>
  <c r="CQ231" i="1"/>
  <c r="CR231" i="1"/>
  <c r="CS231" i="1"/>
  <c r="CT231" i="1"/>
  <c r="CU231" i="1"/>
  <c r="T231" i="1" s="1"/>
  <c r="CW231" i="1"/>
  <c r="V231" i="1" s="1"/>
  <c r="CX231" i="1"/>
  <c r="CY231" i="1"/>
  <c r="X231" i="1" s="1"/>
  <c r="GL231" i="1"/>
  <c r="GN231" i="1"/>
  <c r="GP231" i="1"/>
  <c r="GV231" i="1"/>
  <c r="HC231" i="1" s="1"/>
  <c r="GX231" i="1"/>
  <c r="I232" i="1"/>
  <c r="K232" i="1"/>
  <c r="R232" i="1"/>
  <c r="V232" i="1"/>
  <c r="AB232" i="1"/>
  <c r="AC232" i="1"/>
  <c r="AE232" i="1"/>
  <c r="AD232" i="1" s="1"/>
  <c r="AF232" i="1"/>
  <c r="S232" i="1" s="1"/>
  <c r="AG232" i="1"/>
  <c r="CU232" i="1" s="1"/>
  <c r="T232" i="1" s="1"/>
  <c r="AH232" i="1"/>
  <c r="AI232" i="1"/>
  <c r="AJ232" i="1"/>
  <c r="CX232" i="1" s="1"/>
  <c r="W232" i="1" s="1"/>
  <c r="CR232" i="1"/>
  <c r="CS232" i="1"/>
  <c r="CT232" i="1"/>
  <c r="CV232" i="1"/>
  <c r="U232" i="1" s="1"/>
  <c r="CW232" i="1"/>
  <c r="GL232" i="1"/>
  <c r="GN232" i="1"/>
  <c r="GP232" i="1"/>
  <c r="GV232" i="1"/>
  <c r="HC232" i="1" s="1"/>
  <c r="GX232" i="1" s="1"/>
  <c r="I233" i="1"/>
  <c r="P233" i="1" s="1"/>
  <c r="K233" i="1"/>
  <c r="U233" i="1"/>
  <c r="AB233" i="1"/>
  <c r="AC233" i="1"/>
  <c r="AE233" i="1"/>
  <c r="AD233" i="1" s="1"/>
  <c r="AF233" i="1"/>
  <c r="AG233" i="1"/>
  <c r="AH233" i="1"/>
  <c r="AI233" i="1"/>
  <c r="AJ233" i="1"/>
  <c r="CX233" i="1" s="1"/>
  <c r="CQ233" i="1"/>
  <c r="CR233" i="1"/>
  <c r="CS233" i="1"/>
  <c r="CU233" i="1"/>
  <c r="CV233" i="1"/>
  <c r="CW233" i="1"/>
  <c r="V233" i="1" s="1"/>
  <c r="GL233" i="1"/>
  <c r="GN233" i="1"/>
  <c r="GP233" i="1"/>
  <c r="GV233" i="1"/>
  <c r="HC233" i="1"/>
  <c r="I234" i="1"/>
  <c r="S234" i="1" s="1"/>
  <c r="K234" i="1"/>
  <c r="T234" i="1"/>
  <c r="AC234" i="1"/>
  <c r="AE234" i="1"/>
  <c r="AF234" i="1"/>
  <c r="AG234" i="1"/>
  <c r="AH234" i="1"/>
  <c r="AI234" i="1"/>
  <c r="CW234" i="1" s="1"/>
  <c r="AJ234" i="1"/>
  <c r="CQ234" i="1"/>
  <c r="CT234" i="1"/>
  <c r="CU234" i="1"/>
  <c r="CV234" i="1"/>
  <c r="U234" i="1" s="1"/>
  <c r="CX234" i="1"/>
  <c r="GL234" i="1"/>
  <c r="GN234" i="1"/>
  <c r="GP234" i="1"/>
  <c r="GV234" i="1"/>
  <c r="HC234" i="1"/>
  <c r="GX234" i="1" s="1"/>
  <c r="C235" i="1"/>
  <c r="D235" i="1"/>
  <c r="I235" i="1"/>
  <c r="K235" i="1"/>
  <c r="Q235" i="1"/>
  <c r="R235" i="1"/>
  <c r="AB235" i="1"/>
  <c r="AC235" i="1"/>
  <c r="AE235" i="1"/>
  <c r="AD235" i="1" s="1"/>
  <c r="AF235" i="1"/>
  <c r="AG235" i="1"/>
  <c r="AH235" i="1"/>
  <c r="AI235" i="1"/>
  <c r="CW235" i="1" s="1"/>
  <c r="V235" i="1" s="1"/>
  <c r="AJ235" i="1"/>
  <c r="CX235" i="1" s="1"/>
  <c r="W235" i="1" s="1"/>
  <c r="CQ235" i="1"/>
  <c r="CS235" i="1"/>
  <c r="CU235" i="1"/>
  <c r="T235" i="1" s="1"/>
  <c r="CV235" i="1"/>
  <c r="U235" i="1" s="1"/>
  <c r="GL235" i="1"/>
  <c r="GN235" i="1"/>
  <c r="GP235" i="1"/>
  <c r="GV235" i="1"/>
  <c r="HC235" i="1"/>
  <c r="GX235" i="1" s="1"/>
  <c r="C236" i="1"/>
  <c r="D236" i="1"/>
  <c r="I236" i="1"/>
  <c r="K236" i="1"/>
  <c r="R236" i="1"/>
  <c r="S236" i="1"/>
  <c r="V236" i="1"/>
  <c r="AC236" i="1"/>
  <c r="AE236" i="1"/>
  <c r="AD236" i="1" s="1"/>
  <c r="AF236" i="1"/>
  <c r="AG236" i="1"/>
  <c r="CU236" i="1" s="1"/>
  <c r="T236" i="1" s="1"/>
  <c r="AH236" i="1"/>
  <c r="AI236" i="1"/>
  <c r="AJ236" i="1"/>
  <c r="CR236" i="1"/>
  <c r="CS236" i="1"/>
  <c r="CT236" i="1"/>
  <c r="CV236" i="1"/>
  <c r="U236" i="1" s="1"/>
  <c r="CW236" i="1"/>
  <c r="CX236" i="1"/>
  <c r="W236" i="1" s="1"/>
  <c r="GL236" i="1"/>
  <c r="GN236" i="1"/>
  <c r="GP236" i="1"/>
  <c r="GV236" i="1"/>
  <c r="HC236" i="1"/>
  <c r="GX236" i="1" s="1"/>
  <c r="I237" i="1"/>
  <c r="P237" i="1" s="1"/>
  <c r="K237" i="1"/>
  <c r="T237" i="1"/>
  <c r="AC237" i="1"/>
  <c r="AE237" i="1"/>
  <c r="R237" i="1" s="1"/>
  <c r="AF237" i="1"/>
  <c r="AG237" i="1"/>
  <c r="AH237" i="1"/>
  <c r="CV237" i="1" s="1"/>
  <c r="U237" i="1" s="1"/>
  <c r="AI237" i="1"/>
  <c r="CW237" i="1" s="1"/>
  <c r="V237" i="1" s="1"/>
  <c r="AJ237" i="1"/>
  <c r="CX237" i="1" s="1"/>
  <c r="CQ237" i="1"/>
  <c r="CS237" i="1"/>
  <c r="CU237" i="1"/>
  <c r="GL237" i="1"/>
  <c r="GN237" i="1"/>
  <c r="GP237" i="1"/>
  <c r="GV237" i="1"/>
  <c r="HC237" i="1"/>
  <c r="GX237" i="1" s="1"/>
  <c r="I238" i="1"/>
  <c r="K238" i="1"/>
  <c r="S238" i="1"/>
  <c r="U238" i="1"/>
  <c r="AC238" i="1"/>
  <c r="AE238" i="1"/>
  <c r="AF238" i="1"/>
  <c r="AG238" i="1"/>
  <c r="AH238" i="1"/>
  <c r="AI238" i="1"/>
  <c r="CW238" i="1" s="1"/>
  <c r="V238" i="1" s="1"/>
  <c r="AJ238" i="1"/>
  <c r="CR238" i="1"/>
  <c r="CT238" i="1"/>
  <c r="CU238" i="1"/>
  <c r="T238" i="1" s="1"/>
  <c r="CV238" i="1"/>
  <c r="CX238" i="1"/>
  <c r="W238" i="1" s="1"/>
  <c r="GL238" i="1"/>
  <c r="GN238" i="1"/>
  <c r="GP238" i="1"/>
  <c r="GV238" i="1"/>
  <c r="HC238" i="1"/>
  <c r="GX238" i="1" s="1"/>
  <c r="I239" i="1"/>
  <c r="K239" i="1"/>
  <c r="R239" i="1"/>
  <c r="V239" i="1"/>
  <c r="AC239" i="1"/>
  <c r="CQ239" i="1" s="1"/>
  <c r="AD239" i="1"/>
  <c r="AE239" i="1"/>
  <c r="Q239" i="1" s="1"/>
  <c r="AF239" i="1"/>
  <c r="S239" i="1" s="1"/>
  <c r="AG239" i="1"/>
  <c r="CU239" i="1" s="1"/>
  <c r="T239" i="1" s="1"/>
  <c r="AH239" i="1"/>
  <c r="CV239" i="1" s="1"/>
  <c r="U239" i="1" s="1"/>
  <c r="AI239" i="1"/>
  <c r="AJ239" i="1"/>
  <c r="CR239" i="1"/>
  <c r="CS239" i="1"/>
  <c r="CT239" i="1"/>
  <c r="CW239" i="1"/>
  <c r="CX239" i="1"/>
  <c r="W239" i="1" s="1"/>
  <c r="GL239" i="1"/>
  <c r="GN239" i="1"/>
  <c r="GP239" i="1"/>
  <c r="CD266" i="1" s="1"/>
  <c r="GV239" i="1"/>
  <c r="HC239" i="1" s="1"/>
  <c r="GX239" i="1"/>
  <c r="I240" i="1"/>
  <c r="Q240" i="1" s="1"/>
  <c r="CP240" i="1" s="1"/>
  <c r="O240" i="1" s="1"/>
  <c r="K240" i="1"/>
  <c r="R240" i="1"/>
  <c r="S240" i="1"/>
  <c r="CZ240" i="1" s="1"/>
  <c r="Y240" i="1" s="1"/>
  <c r="AC240" i="1"/>
  <c r="P240" i="1" s="1"/>
  <c r="AD240" i="1"/>
  <c r="AE240" i="1"/>
  <c r="AF240" i="1"/>
  <c r="AG240" i="1"/>
  <c r="AH240" i="1"/>
  <c r="CV240" i="1" s="1"/>
  <c r="U240" i="1" s="1"/>
  <c r="AI240" i="1"/>
  <c r="AJ240" i="1"/>
  <c r="CQ240" i="1"/>
  <c r="CR240" i="1"/>
  <c r="CS240" i="1"/>
  <c r="CT240" i="1"/>
  <c r="CU240" i="1"/>
  <c r="T240" i="1" s="1"/>
  <c r="CW240" i="1"/>
  <c r="V240" i="1" s="1"/>
  <c r="CX240" i="1"/>
  <c r="W240" i="1" s="1"/>
  <c r="CY240" i="1"/>
  <c r="X240" i="1" s="1"/>
  <c r="GL240" i="1"/>
  <c r="GN240" i="1"/>
  <c r="GP240" i="1"/>
  <c r="GV240" i="1"/>
  <c r="HC240" i="1" s="1"/>
  <c r="GX240" i="1" s="1"/>
  <c r="I241" i="1"/>
  <c r="K241" i="1"/>
  <c r="R241" i="1"/>
  <c r="S241" i="1"/>
  <c r="CY241" i="1" s="1"/>
  <c r="X241" i="1" s="1"/>
  <c r="AC241" i="1"/>
  <c r="P241" i="1" s="1"/>
  <c r="AE241" i="1"/>
  <c r="AD241" i="1" s="1"/>
  <c r="AF241" i="1"/>
  <c r="AG241" i="1"/>
  <c r="CU241" i="1" s="1"/>
  <c r="T241" i="1" s="1"/>
  <c r="AH241" i="1"/>
  <c r="AI241" i="1"/>
  <c r="AJ241" i="1"/>
  <c r="CR241" i="1"/>
  <c r="CS241" i="1"/>
  <c r="CT241" i="1"/>
  <c r="CV241" i="1"/>
  <c r="U241" i="1" s="1"/>
  <c r="CW241" i="1"/>
  <c r="V241" i="1" s="1"/>
  <c r="CX241" i="1"/>
  <c r="W241" i="1" s="1"/>
  <c r="GL241" i="1"/>
  <c r="GN241" i="1"/>
  <c r="GP241" i="1"/>
  <c r="GV241" i="1"/>
  <c r="HC241" i="1" s="1"/>
  <c r="GX241" i="1" s="1"/>
  <c r="I242" i="1"/>
  <c r="P242" i="1" s="1"/>
  <c r="K242" i="1"/>
  <c r="R242" i="1"/>
  <c r="AC242" i="1"/>
  <c r="AE242" i="1"/>
  <c r="AD242" i="1" s="1"/>
  <c r="AB242" i="1" s="1"/>
  <c r="AF242" i="1"/>
  <c r="S242" i="1" s="1"/>
  <c r="AG242" i="1"/>
  <c r="AH242" i="1"/>
  <c r="AI242" i="1"/>
  <c r="AJ242" i="1"/>
  <c r="CX242" i="1" s="1"/>
  <c r="W242" i="1" s="1"/>
  <c r="CQ242" i="1"/>
  <c r="CR242" i="1"/>
  <c r="CS242" i="1"/>
  <c r="CU242" i="1"/>
  <c r="T242" i="1" s="1"/>
  <c r="CV242" i="1"/>
  <c r="U242" i="1" s="1"/>
  <c r="CW242" i="1"/>
  <c r="V242" i="1" s="1"/>
  <c r="GL242" i="1"/>
  <c r="GN242" i="1"/>
  <c r="GP242" i="1"/>
  <c r="GV242" i="1"/>
  <c r="HC242" i="1"/>
  <c r="GX242" i="1" s="1"/>
  <c r="I243" i="1"/>
  <c r="S243" i="1" s="1"/>
  <c r="K243" i="1"/>
  <c r="AC243" i="1"/>
  <c r="AE243" i="1"/>
  <c r="R243" i="1" s="1"/>
  <c r="AF243" i="1"/>
  <c r="AG243" i="1"/>
  <c r="AH243" i="1"/>
  <c r="AI243" i="1"/>
  <c r="CW243" i="1" s="1"/>
  <c r="V243" i="1" s="1"/>
  <c r="AJ243" i="1"/>
  <c r="CQ243" i="1"/>
  <c r="CR243" i="1"/>
  <c r="CT243" i="1"/>
  <c r="CU243" i="1"/>
  <c r="T243" i="1" s="1"/>
  <c r="CV243" i="1"/>
  <c r="U243" i="1" s="1"/>
  <c r="CX243" i="1"/>
  <c r="W243" i="1" s="1"/>
  <c r="GL243" i="1"/>
  <c r="GN243" i="1"/>
  <c r="GP243" i="1"/>
  <c r="GV243" i="1"/>
  <c r="HC243" i="1"/>
  <c r="GX243" i="1" s="1"/>
  <c r="I244" i="1"/>
  <c r="K244" i="1"/>
  <c r="P244" i="1"/>
  <c r="R244" i="1"/>
  <c r="S244" i="1"/>
  <c r="CZ244" i="1" s="1"/>
  <c r="Y244" i="1" s="1"/>
  <c r="AC244" i="1"/>
  <c r="AB244" i="1" s="1"/>
  <c r="AD244" i="1"/>
  <c r="AE244" i="1"/>
  <c r="Q244" i="1" s="1"/>
  <c r="AF244" i="1"/>
  <c r="AG244" i="1"/>
  <c r="AH244" i="1"/>
  <c r="CV244" i="1" s="1"/>
  <c r="U244" i="1" s="1"/>
  <c r="AI244" i="1"/>
  <c r="AJ244" i="1"/>
  <c r="CQ244" i="1"/>
  <c r="CR244" i="1"/>
  <c r="CS244" i="1"/>
  <c r="CT244" i="1"/>
  <c r="CU244" i="1"/>
  <c r="T244" i="1" s="1"/>
  <c r="CW244" i="1"/>
  <c r="V244" i="1" s="1"/>
  <c r="CX244" i="1"/>
  <c r="W244" i="1" s="1"/>
  <c r="CY244" i="1"/>
  <c r="X244" i="1" s="1"/>
  <c r="GL244" i="1"/>
  <c r="GN244" i="1"/>
  <c r="GP244" i="1"/>
  <c r="GV244" i="1"/>
  <c r="HC244" i="1" s="1"/>
  <c r="GX244" i="1" s="1"/>
  <c r="I245" i="1"/>
  <c r="K245" i="1"/>
  <c r="R245" i="1"/>
  <c r="S245" i="1"/>
  <c r="CY245" i="1" s="1"/>
  <c r="X245" i="1" s="1"/>
  <c r="AC245" i="1"/>
  <c r="P245" i="1" s="1"/>
  <c r="AE245" i="1"/>
  <c r="AD245" i="1" s="1"/>
  <c r="AF245" i="1"/>
  <c r="AG245" i="1"/>
  <c r="CU245" i="1" s="1"/>
  <c r="T245" i="1" s="1"/>
  <c r="AH245" i="1"/>
  <c r="AI245" i="1"/>
  <c r="AJ245" i="1"/>
  <c r="CR245" i="1"/>
  <c r="CS245" i="1"/>
  <c r="CT245" i="1"/>
  <c r="CV245" i="1"/>
  <c r="U245" i="1" s="1"/>
  <c r="CW245" i="1"/>
  <c r="V245" i="1" s="1"/>
  <c r="CX245" i="1"/>
  <c r="W245" i="1" s="1"/>
  <c r="GL245" i="1"/>
  <c r="GN245" i="1"/>
  <c r="GP245" i="1"/>
  <c r="GV245" i="1"/>
  <c r="HC245" i="1" s="1"/>
  <c r="GX245" i="1" s="1"/>
  <c r="I246" i="1"/>
  <c r="P246" i="1" s="1"/>
  <c r="K246" i="1"/>
  <c r="R246" i="1"/>
  <c r="AC246" i="1"/>
  <c r="AE246" i="1"/>
  <c r="AD246" i="1" s="1"/>
  <c r="AB246" i="1" s="1"/>
  <c r="AF246" i="1"/>
  <c r="S246" i="1" s="1"/>
  <c r="AG246" i="1"/>
  <c r="AH246" i="1"/>
  <c r="AI246" i="1"/>
  <c r="AJ246" i="1"/>
  <c r="CX246" i="1" s="1"/>
  <c r="W246" i="1" s="1"/>
  <c r="CQ246" i="1"/>
  <c r="CR246" i="1"/>
  <c r="CS246" i="1"/>
  <c r="CU246" i="1"/>
  <c r="T246" i="1" s="1"/>
  <c r="CV246" i="1"/>
  <c r="U246" i="1" s="1"/>
  <c r="CW246" i="1"/>
  <c r="V246" i="1" s="1"/>
  <c r="GL246" i="1"/>
  <c r="GN246" i="1"/>
  <c r="GP246" i="1"/>
  <c r="GV246" i="1"/>
  <c r="HC246" i="1"/>
  <c r="GX246" i="1" s="1"/>
  <c r="C247" i="1"/>
  <c r="D247" i="1"/>
  <c r="I247" i="1"/>
  <c r="K247" i="1"/>
  <c r="R247" i="1"/>
  <c r="S247" i="1"/>
  <c r="CY247" i="1" s="1"/>
  <c r="X247" i="1" s="1"/>
  <c r="AC247" i="1"/>
  <c r="P247" i="1" s="1"/>
  <c r="AE247" i="1"/>
  <c r="AD247" i="1" s="1"/>
  <c r="AF247" i="1"/>
  <c r="AG247" i="1"/>
  <c r="CU247" i="1" s="1"/>
  <c r="T247" i="1" s="1"/>
  <c r="AH247" i="1"/>
  <c r="AI247" i="1"/>
  <c r="AJ247" i="1"/>
  <c r="CR247" i="1"/>
  <c r="CS247" i="1"/>
  <c r="CT247" i="1"/>
  <c r="CV247" i="1"/>
  <c r="U247" i="1" s="1"/>
  <c r="CW247" i="1"/>
  <c r="V247" i="1" s="1"/>
  <c r="CX247" i="1"/>
  <c r="W247" i="1" s="1"/>
  <c r="GL247" i="1"/>
  <c r="GN247" i="1"/>
  <c r="GP247" i="1"/>
  <c r="GV247" i="1"/>
  <c r="HC247" i="1" s="1"/>
  <c r="GX247" i="1" s="1"/>
  <c r="C248" i="1"/>
  <c r="D248" i="1"/>
  <c r="I248" i="1"/>
  <c r="K248" i="1"/>
  <c r="P248" i="1"/>
  <c r="R248" i="1"/>
  <c r="S248" i="1"/>
  <c r="CZ248" i="1" s="1"/>
  <c r="Y248" i="1" s="1"/>
  <c r="AC248" i="1"/>
  <c r="AB248" i="1" s="1"/>
  <c r="AD248" i="1"/>
  <c r="AE248" i="1"/>
  <c r="Q248" i="1" s="1"/>
  <c r="AF248" i="1"/>
  <c r="AG248" i="1"/>
  <c r="AH248" i="1"/>
  <c r="CV248" i="1" s="1"/>
  <c r="U248" i="1" s="1"/>
  <c r="AI248" i="1"/>
  <c r="AJ248" i="1"/>
  <c r="CQ248" i="1"/>
  <c r="CR248" i="1"/>
  <c r="CS248" i="1"/>
  <c r="CT248" i="1"/>
  <c r="CU248" i="1"/>
  <c r="T248" i="1" s="1"/>
  <c r="CW248" i="1"/>
  <c r="V248" i="1" s="1"/>
  <c r="CX248" i="1"/>
  <c r="W248" i="1" s="1"/>
  <c r="CY248" i="1"/>
  <c r="X248" i="1" s="1"/>
  <c r="GL248" i="1"/>
  <c r="GN248" i="1"/>
  <c r="GP248" i="1"/>
  <c r="GV248" i="1"/>
  <c r="HC248" i="1" s="1"/>
  <c r="GX248" i="1" s="1"/>
  <c r="I249" i="1"/>
  <c r="K249" i="1"/>
  <c r="R249" i="1"/>
  <c r="S249" i="1"/>
  <c r="CY249" i="1" s="1"/>
  <c r="X249" i="1" s="1"/>
  <c r="AC249" i="1"/>
  <c r="P249" i="1" s="1"/>
  <c r="AE249" i="1"/>
  <c r="AD249" i="1" s="1"/>
  <c r="AF249" i="1"/>
  <c r="AG249" i="1"/>
  <c r="CU249" i="1" s="1"/>
  <c r="T249" i="1" s="1"/>
  <c r="AH249" i="1"/>
  <c r="AI249" i="1"/>
  <c r="AJ249" i="1"/>
  <c r="CR249" i="1"/>
  <c r="CS249" i="1"/>
  <c r="CT249" i="1"/>
  <c r="CV249" i="1"/>
  <c r="U249" i="1" s="1"/>
  <c r="CW249" i="1"/>
  <c r="V249" i="1" s="1"/>
  <c r="CX249" i="1"/>
  <c r="W249" i="1" s="1"/>
  <c r="GL249" i="1"/>
  <c r="GN249" i="1"/>
  <c r="GP249" i="1"/>
  <c r="GV249" i="1"/>
  <c r="HC249" i="1" s="1"/>
  <c r="GX249" i="1" s="1"/>
  <c r="I250" i="1"/>
  <c r="P250" i="1" s="1"/>
  <c r="K250" i="1"/>
  <c r="R250" i="1"/>
  <c r="AC250" i="1"/>
  <c r="AE250" i="1"/>
  <c r="AD250" i="1" s="1"/>
  <c r="AB250" i="1" s="1"/>
  <c r="AF250" i="1"/>
  <c r="S250" i="1" s="1"/>
  <c r="AG250" i="1"/>
  <c r="AH250" i="1"/>
  <c r="AI250" i="1"/>
  <c r="AJ250" i="1"/>
  <c r="CX250" i="1" s="1"/>
  <c r="W250" i="1" s="1"/>
  <c r="CQ250" i="1"/>
  <c r="CR250" i="1"/>
  <c r="CS250" i="1"/>
  <c r="CU250" i="1"/>
  <c r="T250" i="1" s="1"/>
  <c r="CV250" i="1"/>
  <c r="U250" i="1" s="1"/>
  <c r="CW250" i="1"/>
  <c r="V250" i="1" s="1"/>
  <c r="GL250" i="1"/>
  <c r="GN250" i="1"/>
  <c r="GP250" i="1"/>
  <c r="GV250" i="1"/>
  <c r="HC250" i="1"/>
  <c r="GX250" i="1" s="1"/>
  <c r="C251" i="1"/>
  <c r="D251" i="1"/>
  <c r="I251" i="1"/>
  <c r="K251" i="1"/>
  <c r="R251" i="1"/>
  <c r="S251" i="1"/>
  <c r="CY251" i="1" s="1"/>
  <c r="X251" i="1" s="1"/>
  <c r="AC251" i="1"/>
  <c r="P251" i="1" s="1"/>
  <c r="AE251" i="1"/>
  <c r="AD251" i="1" s="1"/>
  <c r="AF251" i="1"/>
  <c r="AG251" i="1"/>
  <c r="CU251" i="1" s="1"/>
  <c r="T251" i="1" s="1"/>
  <c r="AH251" i="1"/>
  <c r="AI251" i="1"/>
  <c r="AJ251" i="1"/>
  <c r="CR251" i="1"/>
  <c r="CS251" i="1"/>
  <c r="CT251" i="1"/>
  <c r="CV251" i="1"/>
  <c r="U251" i="1" s="1"/>
  <c r="CW251" i="1"/>
  <c r="V251" i="1" s="1"/>
  <c r="CX251" i="1"/>
  <c r="W251" i="1" s="1"/>
  <c r="GL251" i="1"/>
  <c r="GN251" i="1"/>
  <c r="GP251" i="1"/>
  <c r="GV251" i="1"/>
  <c r="HC251" i="1" s="1"/>
  <c r="GX251" i="1" s="1"/>
  <c r="C252" i="1"/>
  <c r="D252" i="1"/>
  <c r="I252" i="1"/>
  <c r="K252" i="1"/>
  <c r="P252" i="1"/>
  <c r="CP252" i="1" s="1"/>
  <c r="O252" i="1" s="1"/>
  <c r="R252" i="1"/>
  <c r="S252" i="1"/>
  <c r="CZ252" i="1" s="1"/>
  <c r="Y252" i="1" s="1"/>
  <c r="AC252" i="1"/>
  <c r="AD252" i="1"/>
  <c r="AE252" i="1"/>
  <c r="Q252" i="1" s="1"/>
  <c r="AF252" i="1"/>
  <c r="AG252" i="1"/>
  <c r="AH252" i="1"/>
  <c r="CV252" i="1" s="1"/>
  <c r="U252" i="1" s="1"/>
  <c r="AI252" i="1"/>
  <c r="AJ252" i="1"/>
  <c r="CQ252" i="1"/>
  <c r="CR252" i="1"/>
  <c r="CS252" i="1"/>
  <c r="CT252" i="1"/>
  <c r="CU252" i="1"/>
  <c r="T252" i="1" s="1"/>
  <c r="CW252" i="1"/>
  <c r="V252" i="1" s="1"/>
  <c r="CX252" i="1"/>
  <c r="W252" i="1" s="1"/>
  <c r="CY252" i="1"/>
  <c r="X252" i="1" s="1"/>
  <c r="GL252" i="1"/>
  <c r="GN252" i="1"/>
  <c r="GP252" i="1"/>
  <c r="GV252" i="1"/>
  <c r="HC252" i="1" s="1"/>
  <c r="GX252" i="1"/>
  <c r="I253" i="1"/>
  <c r="K253" i="1"/>
  <c r="R253" i="1"/>
  <c r="S253" i="1"/>
  <c r="AC253" i="1"/>
  <c r="AE253" i="1"/>
  <c r="AD253" i="1" s="1"/>
  <c r="AF253" i="1"/>
  <c r="AG253" i="1"/>
  <c r="CU253" i="1" s="1"/>
  <c r="T253" i="1" s="1"/>
  <c r="AH253" i="1"/>
  <c r="AI253" i="1"/>
  <c r="AJ253" i="1"/>
  <c r="CR253" i="1"/>
  <c r="CS253" i="1"/>
  <c r="CT253" i="1"/>
  <c r="CV253" i="1"/>
  <c r="U253" i="1" s="1"/>
  <c r="CW253" i="1"/>
  <c r="V253" i="1" s="1"/>
  <c r="CX253" i="1"/>
  <c r="W253" i="1" s="1"/>
  <c r="GL253" i="1"/>
  <c r="GN253" i="1"/>
  <c r="GP253" i="1"/>
  <c r="GV253" i="1"/>
  <c r="HC253" i="1" s="1"/>
  <c r="GX253" i="1" s="1"/>
  <c r="I254" i="1"/>
  <c r="P254" i="1" s="1"/>
  <c r="K254" i="1"/>
  <c r="R254" i="1"/>
  <c r="V254" i="1"/>
  <c r="AC254" i="1"/>
  <c r="AE254" i="1"/>
  <c r="AD254" i="1" s="1"/>
  <c r="AB254" i="1" s="1"/>
  <c r="AF254" i="1"/>
  <c r="AG254" i="1"/>
  <c r="AH254" i="1"/>
  <c r="AI254" i="1"/>
  <c r="AJ254" i="1"/>
  <c r="CX254" i="1" s="1"/>
  <c r="W254" i="1" s="1"/>
  <c r="CQ254" i="1"/>
  <c r="CR254" i="1"/>
  <c r="CS254" i="1"/>
  <c r="CU254" i="1"/>
  <c r="T254" i="1" s="1"/>
  <c r="CV254" i="1"/>
  <c r="U254" i="1" s="1"/>
  <c r="CW254" i="1"/>
  <c r="GL254" i="1"/>
  <c r="GN254" i="1"/>
  <c r="GP254" i="1"/>
  <c r="GV254" i="1"/>
  <c r="HC254" i="1"/>
  <c r="GX254" i="1" s="1"/>
  <c r="I255" i="1"/>
  <c r="Q255" i="1" s="1"/>
  <c r="K255" i="1"/>
  <c r="AC255" i="1"/>
  <c r="AE255" i="1"/>
  <c r="AF255" i="1"/>
  <c r="AG255" i="1"/>
  <c r="AH255" i="1"/>
  <c r="AI255" i="1"/>
  <c r="CW255" i="1" s="1"/>
  <c r="AJ255" i="1"/>
  <c r="CQ255" i="1"/>
  <c r="CT255" i="1"/>
  <c r="CU255" i="1"/>
  <c r="CV255" i="1"/>
  <c r="U255" i="1" s="1"/>
  <c r="CX255" i="1"/>
  <c r="GL255" i="1"/>
  <c r="GN255" i="1"/>
  <c r="CB266" i="1" s="1"/>
  <c r="GP255" i="1"/>
  <c r="GV255" i="1"/>
  <c r="HC255" i="1"/>
  <c r="GX255" i="1" s="1"/>
  <c r="I256" i="1"/>
  <c r="K256" i="1"/>
  <c r="P256" i="1"/>
  <c r="CP256" i="1" s="1"/>
  <c r="O256" i="1" s="1"/>
  <c r="R256" i="1"/>
  <c r="S256" i="1"/>
  <c r="CZ256" i="1" s="1"/>
  <c r="Y256" i="1" s="1"/>
  <c r="AC256" i="1"/>
  <c r="AB256" i="1" s="1"/>
  <c r="AD256" i="1"/>
  <c r="AE256" i="1"/>
  <c r="Q256" i="1" s="1"/>
  <c r="AF256" i="1"/>
  <c r="AG256" i="1"/>
  <c r="AH256" i="1"/>
  <c r="CV256" i="1" s="1"/>
  <c r="U256" i="1" s="1"/>
  <c r="AI256" i="1"/>
  <c r="AJ256" i="1"/>
  <c r="CQ256" i="1"/>
  <c r="CR256" i="1"/>
  <c r="CS256" i="1"/>
  <c r="CT256" i="1"/>
  <c r="CU256" i="1"/>
  <c r="T256" i="1" s="1"/>
  <c r="CW256" i="1"/>
  <c r="V256" i="1" s="1"/>
  <c r="CX256" i="1"/>
  <c r="W256" i="1" s="1"/>
  <c r="CY256" i="1"/>
  <c r="X256" i="1" s="1"/>
  <c r="GL256" i="1"/>
  <c r="GN256" i="1"/>
  <c r="GP256" i="1"/>
  <c r="GV256" i="1"/>
  <c r="HC256" i="1" s="1"/>
  <c r="GX256" i="1"/>
  <c r="C257" i="1"/>
  <c r="D257" i="1"/>
  <c r="I257" i="1"/>
  <c r="Q257" i="1" s="1"/>
  <c r="K257" i="1"/>
  <c r="AC257" i="1"/>
  <c r="AE257" i="1"/>
  <c r="AF257" i="1"/>
  <c r="AG257" i="1"/>
  <c r="AH257" i="1"/>
  <c r="AI257" i="1"/>
  <c r="CW257" i="1" s="1"/>
  <c r="AJ257" i="1"/>
  <c r="CQ257" i="1"/>
  <c r="CR257" i="1"/>
  <c r="CT257" i="1"/>
  <c r="CU257" i="1"/>
  <c r="CV257" i="1"/>
  <c r="U257" i="1" s="1"/>
  <c r="CX257" i="1"/>
  <c r="W257" i="1" s="1"/>
  <c r="GL257" i="1"/>
  <c r="GN257" i="1"/>
  <c r="GP257" i="1"/>
  <c r="GV257" i="1"/>
  <c r="HC257" i="1"/>
  <c r="GX257" i="1" s="1"/>
  <c r="C258" i="1"/>
  <c r="D258" i="1"/>
  <c r="I258" i="1"/>
  <c r="K258" i="1"/>
  <c r="R258" i="1"/>
  <c r="AC258" i="1"/>
  <c r="AE258" i="1"/>
  <c r="AD258" i="1" s="1"/>
  <c r="AB258" i="1" s="1"/>
  <c r="AF258" i="1"/>
  <c r="AG258" i="1"/>
  <c r="AH258" i="1"/>
  <c r="AI258" i="1"/>
  <c r="AJ258" i="1"/>
  <c r="CX258" i="1" s="1"/>
  <c r="W258" i="1" s="1"/>
  <c r="CQ258" i="1"/>
  <c r="CR258" i="1"/>
  <c r="CS258" i="1"/>
  <c r="CU258" i="1"/>
  <c r="T258" i="1" s="1"/>
  <c r="CV258" i="1"/>
  <c r="U258" i="1" s="1"/>
  <c r="CW258" i="1"/>
  <c r="V258" i="1" s="1"/>
  <c r="GL258" i="1"/>
  <c r="GN258" i="1"/>
  <c r="GP258" i="1"/>
  <c r="GV258" i="1"/>
  <c r="HC258" i="1"/>
  <c r="GX258" i="1" s="1"/>
  <c r="I259" i="1"/>
  <c r="K259" i="1"/>
  <c r="U259" i="1"/>
  <c r="AC259" i="1"/>
  <c r="AE259" i="1"/>
  <c r="CR259" i="1" s="1"/>
  <c r="AF259" i="1"/>
  <c r="AG259" i="1"/>
  <c r="AH259" i="1"/>
  <c r="AI259" i="1"/>
  <c r="CW259" i="1" s="1"/>
  <c r="V259" i="1" s="1"/>
  <c r="AJ259" i="1"/>
  <c r="CQ259" i="1"/>
  <c r="CT259" i="1"/>
  <c r="CU259" i="1"/>
  <c r="T259" i="1" s="1"/>
  <c r="CV259" i="1"/>
  <c r="CX259" i="1"/>
  <c r="W259" i="1" s="1"/>
  <c r="GL259" i="1"/>
  <c r="GN259" i="1"/>
  <c r="GP259" i="1"/>
  <c r="GV259" i="1"/>
  <c r="HC259" i="1"/>
  <c r="GX259" i="1" s="1"/>
  <c r="I260" i="1"/>
  <c r="K260" i="1"/>
  <c r="P260" i="1"/>
  <c r="CP260" i="1" s="1"/>
  <c r="O260" i="1" s="1"/>
  <c r="R260" i="1"/>
  <c r="S260" i="1"/>
  <c r="CZ260" i="1" s="1"/>
  <c r="Y260" i="1" s="1"/>
  <c r="T260" i="1"/>
  <c r="AC260" i="1"/>
  <c r="AD260" i="1"/>
  <c r="AE260" i="1"/>
  <c r="Q260" i="1" s="1"/>
  <c r="AF260" i="1"/>
  <c r="AG260" i="1"/>
  <c r="AH260" i="1"/>
  <c r="CV260" i="1" s="1"/>
  <c r="U260" i="1" s="1"/>
  <c r="AI260" i="1"/>
  <c r="AJ260" i="1"/>
  <c r="CQ260" i="1"/>
  <c r="CR260" i="1"/>
  <c r="CS260" i="1"/>
  <c r="CT260" i="1"/>
  <c r="CU260" i="1"/>
  <c r="CW260" i="1"/>
  <c r="V260" i="1" s="1"/>
  <c r="CX260" i="1"/>
  <c r="W260" i="1" s="1"/>
  <c r="CY260" i="1"/>
  <c r="X260" i="1" s="1"/>
  <c r="GL260" i="1"/>
  <c r="GN260" i="1"/>
  <c r="GP260" i="1"/>
  <c r="GV260" i="1"/>
  <c r="HC260" i="1" s="1"/>
  <c r="GX260" i="1" s="1"/>
  <c r="C261" i="1"/>
  <c r="D261" i="1"/>
  <c r="I261" i="1"/>
  <c r="Q261" i="1" s="1"/>
  <c r="K261" i="1"/>
  <c r="AC261" i="1"/>
  <c r="AE261" i="1"/>
  <c r="AF261" i="1"/>
  <c r="AG261" i="1"/>
  <c r="AH261" i="1"/>
  <c r="AI261" i="1"/>
  <c r="CW261" i="1" s="1"/>
  <c r="AJ261" i="1"/>
  <c r="CQ261" i="1"/>
  <c r="CT261" i="1"/>
  <c r="CU261" i="1"/>
  <c r="CV261" i="1"/>
  <c r="U261" i="1" s="1"/>
  <c r="CX261" i="1"/>
  <c r="GL261" i="1"/>
  <c r="GN261" i="1"/>
  <c r="GP261" i="1"/>
  <c r="GV261" i="1"/>
  <c r="HC261" i="1"/>
  <c r="GX261" i="1" s="1"/>
  <c r="C262" i="1"/>
  <c r="D262" i="1"/>
  <c r="I262" i="1"/>
  <c r="K262" i="1"/>
  <c r="R262" i="1"/>
  <c r="AB262" i="1"/>
  <c r="AC262" i="1"/>
  <c r="AE262" i="1"/>
  <c r="AD262" i="1" s="1"/>
  <c r="AF262" i="1"/>
  <c r="AG262" i="1"/>
  <c r="AH262" i="1"/>
  <c r="AI262" i="1"/>
  <c r="AJ262" i="1"/>
  <c r="CX262" i="1" s="1"/>
  <c r="W262" i="1" s="1"/>
  <c r="CQ262" i="1"/>
  <c r="CR262" i="1"/>
  <c r="CS262" i="1"/>
  <c r="CU262" i="1"/>
  <c r="T262" i="1" s="1"/>
  <c r="CV262" i="1"/>
  <c r="U262" i="1" s="1"/>
  <c r="CW262" i="1"/>
  <c r="V262" i="1" s="1"/>
  <c r="GL262" i="1"/>
  <c r="GN262" i="1"/>
  <c r="GP262" i="1"/>
  <c r="GV262" i="1"/>
  <c r="HC262" i="1"/>
  <c r="GX262" i="1" s="1"/>
  <c r="I263" i="1"/>
  <c r="K263" i="1"/>
  <c r="U263" i="1"/>
  <c r="AC263" i="1"/>
  <c r="AE263" i="1"/>
  <c r="AF263" i="1"/>
  <c r="AG263" i="1"/>
  <c r="AH263" i="1"/>
  <c r="AI263" i="1"/>
  <c r="CW263" i="1" s="1"/>
  <c r="V263" i="1" s="1"/>
  <c r="AJ263" i="1"/>
  <c r="CQ263" i="1"/>
  <c r="CT263" i="1"/>
  <c r="CU263" i="1"/>
  <c r="T263" i="1" s="1"/>
  <c r="CV263" i="1"/>
  <c r="CX263" i="1"/>
  <c r="W263" i="1" s="1"/>
  <c r="GL263" i="1"/>
  <c r="GN263" i="1"/>
  <c r="GP263" i="1"/>
  <c r="GV263" i="1"/>
  <c r="HC263" i="1"/>
  <c r="GX263" i="1" s="1"/>
  <c r="I264" i="1"/>
  <c r="K264" i="1"/>
  <c r="P264" i="1"/>
  <c r="R264" i="1"/>
  <c r="S264" i="1"/>
  <c r="CZ264" i="1" s="1"/>
  <c r="Y264" i="1" s="1"/>
  <c r="T264" i="1"/>
  <c r="AC264" i="1"/>
  <c r="AD264" i="1"/>
  <c r="AE264" i="1"/>
  <c r="Q264" i="1" s="1"/>
  <c r="AF264" i="1"/>
  <c r="AG264" i="1"/>
  <c r="AH264" i="1"/>
  <c r="CV264" i="1" s="1"/>
  <c r="U264" i="1" s="1"/>
  <c r="AI264" i="1"/>
  <c r="AJ264" i="1"/>
  <c r="CQ264" i="1"/>
  <c r="CR264" i="1"/>
  <c r="CS264" i="1"/>
  <c r="CT264" i="1"/>
  <c r="CU264" i="1"/>
  <c r="CW264" i="1"/>
  <c r="V264" i="1" s="1"/>
  <c r="CX264" i="1"/>
  <c r="W264" i="1" s="1"/>
  <c r="CY264" i="1"/>
  <c r="X264" i="1" s="1"/>
  <c r="GL264" i="1"/>
  <c r="GN264" i="1"/>
  <c r="GP264" i="1"/>
  <c r="GV264" i="1"/>
  <c r="HC264" i="1" s="1"/>
  <c r="GX264" i="1" s="1"/>
  <c r="B266" i="1"/>
  <c r="C266" i="1"/>
  <c r="C225" i="1" s="1"/>
  <c r="D266" i="1"/>
  <c r="D225" i="1" s="1"/>
  <c r="F266" i="1"/>
  <c r="F225" i="1" s="1"/>
  <c r="G266" i="1"/>
  <c r="AZ266" i="1"/>
  <c r="BX266" i="1"/>
  <c r="BX225" i="1" s="1"/>
  <c r="BY266" i="1"/>
  <c r="AP266" i="1" s="1"/>
  <c r="CI266" i="1"/>
  <c r="CI225" i="1" s="1"/>
  <c r="CK266" i="1"/>
  <c r="CK225" i="1" s="1"/>
  <c r="CL266" i="1"/>
  <c r="CL225" i="1" s="1"/>
  <c r="CM266" i="1"/>
  <c r="CM225" i="1" s="1"/>
  <c r="FP266" i="1"/>
  <c r="FP225" i="1" s="1"/>
  <c r="FQ266" i="1"/>
  <c r="GC266" i="1"/>
  <c r="GC225" i="1" s="1"/>
  <c r="GD266" i="1"/>
  <c r="EU266" i="1" s="1"/>
  <c r="EU225" i="1" s="1"/>
  <c r="GE266" i="1"/>
  <c r="GE225" i="1" s="1"/>
  <c r="D296" i="1"/>
  <c r="E298" i="1"/>
  <c r="Z298" i="1"/>
  <c r="AA298" i="1"/>
  <c r="AM298" i="1"/>
  <c r="AN298" i="1"/>
  <c r="BE298" i="1"/>
  <c r="BF298" i="1"/>
  <c r="BG298" i="1"/>
  <c r="BH298" i="1"/>
  <c r="BI298" i="1"/>
  <c r="BJ298" i="1"/>
  <c r="BK298" i="1"/>
  <c r="BL298" i="1"/>
  <c r="BM298" i="1"/>
  <c r="BN298" i="1"/>
  <c r="BO298" i="1"/>
  <c r="BP298" i="1"/>
  <c r="BQ298" i="1"/>
  <c r="BR298" i="1"/>
  <c r="BS298" i="1"/>
  <c r="BT298" i="1"/>
  <c r="BU298" i="1"/>
  <c r="BV298" i="1"/>
  <c r="BW298" i="1"/>
  <c r="CN298" i="1"/>
  <c r="CO298" i="1"/>
  <c r="CP298" i="1"/>
  <c r="CQ298" i="1"/>
  <c r="CR298" i="1"/>
  <c r="CS298" i="1"/>
  <c r="CT298" i="1"/>
  <c r="CU298" i="1"/>
  <c r="CV298" i="1"/>
  <c r="CW298" i="1"/>
  <c r="CX298" i="1"/>
  <c r="CY298" i="1"/>
  <c r="CZ298" i="1"/>
  <c r="DA298" i="1"/>
  <c r="DB298" i="1"/>
  <c r="DC298" i="1"/>
  <c r="DD298" i="1"/>
  <c r="DE298" i="1"/>
  <c r="DF298" i="1"/>
  <c r="DR298" i="1"/>
  <c r="DS298" i="1"/>
  <c r="EE298" i="1"/>
  <c r="EF298" i="1"/>
  <c r="EW298" i="1"/>
  <c r="EX298" i="1"/>
  <c r="EY298" i="1"/>
  <c r="EZ298" i="1"/>
  <c r="FA298" i="1"/>
  <c r="FB298" i="1"/>
  <c r="FC298" i="1"/>
  <c r="FD298" i="1"/>
  <c r="FE298" i="1"/>
  <c r="FF298" i="1"/>
  <c r="FG298" i="1"/>
  <c r="FH298" i="1"/>
  <c r="FI298" i="1"/>
  <c r="FJ298" i="1"/>
  <c r="FK298" i="1"/>
  <c r="FL298" i="1"/>
  <c r="FM298" i="1"/>
  <c r="FN298" i="1"/>
  <c r="FO298" i="1"/>
  <c r="GF298" i="1"/>
  <c r="GG298" i="1"/>
  <c r="GH298" i="1"/>
  <c r="GI298" i="1"/>
  <c r="GJ298" i="1"/>
  <c r="GK298" i="1"/>
  <c r="GL298" i="1"/>
  <c r="GM298" i="1"/>
  <c r="GN298" i="1"/>
  <c r="GO298" i="1"/>
  <c r="GP298" i="1"/>
  <c r="GQ298" i="1"/>
  <c r="GR298" i="1"/>
  <c r="GS298" i="1"/>
  <c r="GT298" i="1"/>
  <c r="GU298" i="1"/>
  <c r="GV298" i="1"/>
  <c r="GW298" i="1"/>
  <c r="GX298" i="1"/>
  <c r="C300" i="1"/>
  <c r="D300" i="1"/>
  <c r="P300" i="1"/>
  <c r="U300" i="1"/>
  <c r="AC300" i="1"/>
  <c r="AE300" i="1"/>
  <c r="AF300" i="1"/>
  <c r="S300" i="1" s="1"/>
  <c r="AG300" i="1"/>
  <c r="AH300" i="1"/>
  <c r="AI300" i="1"/>
  <c r="CW300" i="1" s="1"/>
  <c r="V300" i="1" s="1"/>
  <c r="AJ300" i="1"/>
  <c r="CQ300" i="1"/>
  <c r="CT300" i="1"/>
  <c r="CU300" i="1"/>
  <c r="T300" i="1" s="1"/>
  <c r="CV300" i="1"/>
  <c r="CX300" i="1"/>
  <c r="W300" i="1" s="1"/>
  <c r="GL300" i="1"/>
  <c r="GN300" i="1"/>
  <c r="GP300" i="1"/>
  <c r="GV300" i="1"/>
  <c r="HC300" i="1"/>
  <c r="GX300" i="1" s="1"/>
  <c r="C301" i="1"/>
  <c r="D301" i="1"/>
  <c r="P301" i="1"/>
  <c r="S301" i="1"/>
  <c r="AC301" i="1"/>
  <c r="AB301" i="1" s="1"/>
  <c r="AD301" i="1"/>
  <c r="AE301" i="1"/>
  <c r="Q301" i="1" s="1"/>
  <c r="AF301" i="1"/>
  <c r="AG301" i="1"/>
  <c r="AH301" i="1"/>
  <c r="CV301" i="1" s="1"/>
  <c r="U301" i="1" s="1"/>
  <c r="AI301" i="1"/>
  <c r="AJ301" i="1"/>
  <c r="CQ301" i="1"/>
  <c r="CR301" i="1"/>
  <c r="CS301" i="1"/>
  <c r="CT301" i="1"/>
  <c r="CU301" i="1"/>
  <c r="T301" i="1" s="1"/>
  <c r="CW301" i="1"/>
  <c r="V301" i="1" s="1"/>
  <c r="CX301" i="1"/>
  <c r="W301" i="1" s="1"/>
  <c r="GL301" i="1"/>
  <c r="GN301" i="1"/>
  <c r="GP301" i="1"/>
  <c r="GV301" i="1"/>
  <c r="HC301" i="1" s="1"/>
  <c r="GX301" i="1" s="1"/>
  <c r="C302" i="1"/>
  <c r="D302" i="1"/>
  <c r="I302" i="1"/>
  <c r="Q302" i="1" s="1"/>
  <c r="K302" i="1"/>
  <c r="AC302" i="1"/>
  <c r="AE302" i="1"/>
  <c r="AF302" i="1"/>
  <c r="AG302" i="1"/>
  <c r="AH302" i="1"/>
  <c r="AI302" i="1"/>
  <c r="CW302" i="1" s="1"/>
  <c r="AJ302" i="1"/>
  <c r="CX302" i="1" s="1"/>
  <c r="CQ302" i="1"/>
  <c r="CR302" i="1"/>
  <c r="CU302" i="1"/>
  <c r="CV302" i="1"/>
  <c r="U302" i="1" s="1"/>
  <c r="GL302" i="1"/>
  <c r="GN302" i="1"/>
  <c r="GP302" i="1"/>
  <c r="GV302" i="1"/>
  <c r="HC302" i="1"/>
  <c r="C303" i="1"/>
  <c r="D303" i="1"/>
  <c r="I303" i="1"/>
  <c r="K303" i="1"/>
  <c r="R303" i="1"/>
  <c r="AC303" i="1"/>
  <c r="P303" i="1" s="1"/>
  <c r="AE303" i="1"/>
  <c r="AD303" i="1" s="1"/>
  <c r="AB303" i="1" s="1"/>
  <c r="AF303" i="1"/>
  <c r="AG303" i="1"/>
  <c r="CU303" i="1" s="1"/>
  <c r="T303" i="1" s="1"/>
  <c r="AH303" i="1"/>
  <c r="AI303" i="1"/>
  <c r="AJ303" i="1"/>
  <c r="CX303" i="1" s="1"/>
  <c r="W303" i="1" s="1"/>
  <c r="CR303" i="1"/>
  <c r="CS303" i="1"/>
  <c r="CV303" i="1"/>
  <c r="U303" i="1" s="1"/>
  <c r="CW303" i="1"/>
  <c r="V303" i="1" s="1"/>
  <c r="GL303" i="1"/>
  <c r="GN303" i="1"/>
  <c r="GP303" i="1"/>
  <c r="GV303" i="1"/>
  <c r="HC303" i="1"/>
  <c r="GX303" i="1" s="1"/>
  <c r="I304" i="1"/>
  <c r="P304" i="1" s="1"/>
  <c r="K304" i="1"/>
  <c r="AC304" i="1"/>
  <c r="AE304" i="1"/>
  <c r="AF304" i="1"/>
  <c r="S304" i="1" s="1"/>
  <c r="AG304" i="1"/>
  <c r="AH304" i="1"/>
  <c r="AI304" i="1"/>
  <c r="CW304" i="1" s="1"/>
  <c r="V304" i="1" s="1"/>
  <c r="AJ304" i="1"/>
  <c r="CX304" i="1" s="1"/>
  <c r="W304" i="1" s="1"/>
  <c r="CQ304" i="1"/>
  <c r="CU304" i="1"/>
  <c r="T304" i="1" s="1"/>
  <c r="CV304" i="1"/>
  <c r="U304" i="1" s="1"/>
  <c r="GL304" i="1"/>
  <c r="GN304" i="1"/>
  <c r="GP304" i="1"/>
  <c r="GV304" i="1"/>
  <c r="HC304" i="1"/>
  <c r="GX304" i="1" s="1"/>
  <c r="I305" i="1"/>
  <c r="K305" i="1"/>
  <c r="P305" i="1"/>
  <c r="S305" i="1"/>
  <c r="T305" i="1"/>
  <c r="AC305" i="1"/>
  <c r="AD305" i="1"/>
  <c r="AE305" i="1"/>
  <c r="Q305" i="1" s="1"/>
  <c r="AF305" i="1"/>
  <c r="AG305" i="1"/>
  <c r="AH305" i="1"/>
  <c r="CV305" i="1" s="1"/>
  <c r="U305" i="1" s="1"/>
  <c r="AI305" i="1"/>
  <c r="CW305" i="1" s="1"/>
  <c r="V305" i="1" s="1"/>
  <c r="AJ305" i="1"/>
  <c r="CQ305" i="1"/>
  <c r="CR305" i="1"/>
  <c r="CT305" i="1"/>
  <c r="CU305" i="1"/>
  <c r="CX305" i="1"/>
  <c r="W305" i="1" s="1"/>
  <c r="GL305" i="1"/>
  <c r="GN305" i="1"/>
  <c r="GP305" i="1"/>
  <c r="GV305" i="1"/>
  <c r="HC305" i="1" s="1"/>
  <c r="GX305" i="1" s="1"/>
  <c r="P306" i="1"/>
  <c r="U306" i="1"/>
  <c r="AC306" i="1"/>
  <c r="AE306" i="1"/>
  <c r="CR306" i="1" s="1"/>
  <c r="AF306" i="1"/>
  <c r="S306" i="1" s="1"/>
  <c r="AG306" i="1"/>
  <c r="AH306" i="1"/>
  <c r="AI306" i="1"/>
  <c r="CW306" i="1" s="1"/>
  <c r="V306" i="1" s="1"/>
  <c r="AJ306" i="1"/>
  <c r="CQ306" i="1"/>
  <c r="CT306" i="1"/>
  <c r="CU306" i="1"/>
  <c r="T306" i="1" s="1"/>
  <c r="CV306" i="1"/>
  <c r="CX306" i="1"/>
  <c r="W306" i="1" s="1"/>
  <c r="GL306" i="1"/>
  <c r="GN306" i="1"/>
  <c r="GP306" i="1"/>
  <c r="GV306" i="1"/>
  <c r="HC306" i="1"/>
  <c r="GX306" i="1" s="1"/>
  <c r="P307" i="1"/>
  <c r="R307" i="1"/>
  <c r="V307" i="1"/>
  <c r="AC307" i="1"/>
  <c r="AE307" i="1"/>
  <c r="AD307" i="1" s="1"/>
  <c r="AB307" i="1" s="1"/>
  <c r="AF307" i="1"/>
  <c r="AG307" i="1"/>
  <c r="AH307" i="1"/>
  <c r="AI307" i="1"/>
  <c r="AJ307" i="1"/>
  <c r="CX307" i="1" s="1"/>
  <c r="W307" i="1" s="1"/>
  <c r="CQ307" i="1"/>
  <c r="CR307" i="1"/>
  <c r="CS307" i="1"/>
  <c r="CU307" i="1"/>
  <c r="T307" i="1" s="1"/>
  <c r="CV307" i="1"/>
  <c r="U307" i="1" s="1"/>
  <c r="CW307" i="1"/>
  <c r="GL307" i="1"/>
  <c r="GN307" i="1"/>
  <c r="GP307" i="1"/>
  <c r="GV307" i="1"/>
  <c r="HC307" i="1"/>
  <c r="GX307" i="1" s="1"/>
  <c r="R308" i="1"/>
  <c r="S308" i="1"/>
  <c r="W308" i="1"/>
  <c r="AC308" i="1"/>
  <c r="AE308" i="1"/>
  <c r="AD308" i="1" s="1"/>
  <c r="AF308" i="1"/>
  <c r="AG308" i="1"/>
  <c r="CU308" i="1" s="1"/>
  <c r="T308" i="1" s="1"/>
  <c r="AH308" i="1"/>
  <c r="AI308" i="1"/>
  <c r="AJ308" i="1"/>
  <c r="CR308" i="1"/>
  <c r="CS308" i="1"/>
  <c r="CT308" i="1"/>
  <c r="CV308" i="1"/>
  <c r="U308" i="1" s="1"/>
  <c r="CW308" i="1"/>
  <c r="V308" i="1" s="1"/>
  <c r="CX308" i="1"/>
  <c r="GL308" i="1"/>
  <c r="GN308" i="1"/>
  <c r="GP308" i="1"/>
  <c r="GV308" i="1"/>
  <c r="HC308" i="1" s="1"/>
  <c r="GX308" i="1" s="1"/>
  <c r="P309" i="1"/>
  <c r="CP309" i="1" s="1"/>
  <c r="O309" i="1" s="1"/>
  <c r="R309" i="1"/>
  <c r="S309" i="1"/>
  <c r="CZ309" i="1" s="1"/>
  <c r="Y309" i="1" s="1"/>
  <c r="AC309" i="1"/>
  <c r="AB309" i="1" s="1"/>
  <c r="AD309" i="1"/>
  <c r="AE309" i="1"/>
  <c r="Q309" i="1" s="1"/>
  <c r="AF309" i="1"/>
  <c r="AG309" i="1"/>
  <c r="AH309" i="1"/>
  <c r="CV309" i="1" s="1"/>
  <c r="U309" i="1" s="1"/>
  <c r="AI309" i="1"/>
  <c r="AJ309" i="1"/>
  <c r="CQ309" i="1"/>
  <c r="CR309" i="1"/>
  <c r="CS309" i="1"/>
  <c r="CT309" i="1"/>
  <c r="CU309" i="1"/>
  <c r="T309" i="1" s="1"/>
  <c r="CW309" i="1"/>
  <c r="V309" i="1" s="1"/>
  <c r="CX309" i="1"/>
  <c r="W309" i="1" s="1"/>
  <c r="CY309" i="1"/>
  <c r="X309" i="1" s="1"/>
  <c r="GL309" i="1"/>
  <c r="GN309" i="1"/>
  <c r="GP309" i="1"/>
  <c r="GV309" i="1"/>
  <c r="HC309" i="1" s="1"/>
  <c r="GX309" i="1"/>
  <c r="P310" i="1"/>
  <c r="S310" i="1"/>
  <c r="U310" i="1"/>
  <c r="AC310" i="1"/>
  <c r="AE310" i="1"/>
  <c r="Q310" i="1" s="1"/>
  <c r="AF310" i="1"/>
  <c r="AG310" i="1"/>
  <c r="AH310" i="1"/>
  <c r="AI310" i="1"/>
  <c r="CW310" i="1" s="1"/>
  <c r="V310" i="1" s="1"/>
  <c r="AJ310" i="1"/>
  <c r="CQ310" i="1"/>
  <c r="CT310" i="1"/>
  <c r="CU310" i="1"/>
  <c r="T310" i="1" s="1"/>
  <c r="CV310" i="1"/>
  <c r="CX310" i="1"/>
  <c r="W310" i="1" s="1"/>
  <c r="GL310" i="1"/>
  <c r="GN310" i="1"/>
  <c r="GP310" i="1"/>
  <c r="GV310" i="1"/>
  <c r="HC310" i="1"/>
  <c r="GX310" i="1" s="1"/>
  <c r="P311" i="1"/>
  <c r="R311" i="1"/>
  <c r="V311" i="1"/>
  <c r="AC311" i="1"/>
  <c r="AE311" i="1"/>
  <c r="AD311" i="1" s="1"/>
  <c r="AB311" i="1" s="1"/>
  <c r="AF311" i="1"/>
  <c r="AG311" i="1"/>
  <c r="AH311" i="1"/>
  <c r="AI311" i="1"/>
  <c r="AJ311" i="1"/>
  <c r="CX311" i="1" s="1"/>
  <c r="W311" i="1" s="1"/>
  <c r="CQ311" i="1"/>
  <c r="CR311" i="1"/>
  <c r="CS311" i="1"/>
  <c r="CU311" i="1"/>
  <c r="T311" i="1" s="1"/>
  <c r="CV311" i="1"/>
  <c r="U311" i="1" s="1"/>
  <c r="CW311" i="1"/>
  <c r="GL311" i="1"/>
  <c r="GN311" i="1"/>
  <c r="GP311" i="1"/>
  <c r="GV311" i="1"/>
  <c r="HC311" i="1"/>
  <c r="GX311" i="1" s="1"/>
  <c r="R312" i="1"/>
  <c r="S312" i="1"/>
  <c r="W312" i="1"/>
  <c r="AC312" i="1"/>
  <c r="AE312" i="1"/>
  <c r="AD312" i="1" s="1"/>
  <c r="AF312" i="1"/>
  <c r="AG312" i="1"/>
  <c r="CU312" i="1" s="1"/>
  <c r="T312" i="1" s="1"/>
  <c r="AH312" i="1"/>
  <c r="AI312" i="1"/>
  <c r="AJ312" i="1"/>
  <c r="CR312" i="1"/>
  <c r="CS312" i="1"/>
  <c r="CT312" i="1"/>
  <c r="CV312" i="1"/>
  <c r="U312" i="1" s="1"/>
  <c r="CW312" i="1"/>
  <c r="V312" i="1" s="1"/>
  <c r="CX312" i="1"/>
  <c r="GL312" i="1"/>
  <c r="GN312" i="1"/>
  <c r="GP312" i="1"/>
  <c r="GV312" i="1"/>
  <c r="HC312" i="1" s="1"/>
  <c r="GX312" i="1" s="1"/>
  <c r="P313" i="1"/>
  <c r="CP313" i="1" s="1"/>
  <c r="O313" i="1" s="1"/>
  <c r="R313" i="1"/>
  <c r="S313" i="1"/>
  <c r="CZ313" i="1" s="1"/>
  <c r="Y313" i="1" s="1"/>
  <c r="AC313" i="1"/>
  <c r="AB313" i="1" s="1"/>
  <c r="AD313" i="1"/>
  <c r="AE313" i="1"/>
  <c r="Q313" i="1" s="1"/>
  <c r="AF313" i="1"/>
  <c r="AG313" i="1"/>
  <c r="AH313" i="1"/>
  <c r="CV313" i="1" s="1"/>
  <c r="U313" i="1" s="1"/>
  <c r="AI313" i="1"/>
  <c r="AJ313" i="1"/>
  <c r="CQ313" i="1"/>
  <c r="CR313" i="1"/>
  <c r="CS313" i="1"/>
  <c r="CT313" i="1"/>
  <c r="CU313" i="1"/>
  <c r="T313" i="1" s="1"/>
  <c r="CW313" i="1"/>
  <c r="V313" i="1" s="1"/>
  <c r="CX313" i="1"/>
  <c r="W313" i="1" s="1"/>
  <c r="CY313" i="1"/>
  <c r="X313" i="1" s="1"/>
  <c r="GL313" i="1"/>
  <c r="GN313" i="1"/>
  <c r="GP313" i="1"/>
  <c r="GV313" i="1"/>
  <c r="HC313" i="1" s="1"/>
  <c r="GX313" i="1"/>
  <c r="P314" i="1"/>
  <c r="S314" i="1"/>
  <c r="U314" i="1"/>
  <c r="AC314" i="1"/>
  <c r="AE314" i="1"/>
  <c r="Q314" i="1" s="1"/>
  <c r="AF314" i="1"/>
  <c r="AG314" i="1"/>
  <c r="AH314" i="1"/>
  <c r="AI314" i="1"/>
  <c r="CW314" i="1" s="1"/>
  <c r="V314" i="1" s="1"/>
  <c r="AJ314" i="1"/>
  <c r="CQ314" i="1"/>
  <c r="CT314" i="1"/>
  <c r="CU314" i="1"/>
  <c r="T314" i="1" s="1"/>
  <c r="CV314" i="1"/>
  <c r="CX314" i="1"/>
  <c r="W314" i="1" s="1"/>
  <c r="GL314" i="1"/>
  <c r="GN314" i="1"/>
  <c r="GP314" i="1"/>
  <c r="GV314" i="1"/>
  <c r="HC314" i="1"/>
  <c r="GX314" i="1" s="1"/>
  <c r="P315" i="1"/>
  <c r="R315" i="1"/>
  <c r="V315" i="1"/>
  <c r="AC315" i="1"/>
  <c r="AE315" i="1"/>
  <c r="AD315" i="1" s="1"/>
  <c r="AB315" i="1" s="1"/>
  <c r="AF315" i="1"/>
  <c r="AG315" i="1"/>
  <c r="AH315" i="1"/>
  <c r="AI315" i="1"/>
  <c r="AJ315" i="1"/>
  <c r="CX315" i="1" s="1"/>
  <c r="W315" i="1" s="1"/>
  <c r="CQ315" i="1"/>
  <c r="CR315" i="1"/>
  <c r="CS315" i="1"/>
  <c r="CU315" i="1"/>
  <c r="T315" i="1" s="1"/>
  <c r="CV315" i="1"/>
  <c r="U315" i="1" s="1"/>
  <c r="CW315" i="1"/>
  <c r="GL315" i="1"/>
  <c r="GN315" i="1"/>
  <c r="GP315" i="1"/>
  <c r="GV315" i="1"/>
  <c r="HC315" i="1"/>
  <c r="GX315" i="1" s="1"/>
  <c r="R316" i="1"/>
  <c r="S316" i="1"/>
  <c r="W316" i="1"/>
  <c r="AC316" i="1"/>
  <c r="AE316" i="1"/>
  <c r="AD316" i="1" s="1"/>
  <c r="AF316" i="1"/>
  <c r="AG316" i="1"/>
  <c r="CU316" i="1" s="1"/>
  <c r="T316" i="1" s="1"/>
  <c r="AH316" i="1"/>
  <c r="AI316" i="1"/>
  <c r="AJ316" i="1"/>
  <c r="CR316" i="1"/>
  <c r="CS316" i="1"/>
  <c r="CT316" i="1"/>
  <c r="CV316" i="1"/>
  <c r="U316" i="1" s="1"/>
  <c r="CW316" i="1"/>
  <c r="V316" i="1" s="1"/>
  <c r="CX316" i="1"/>
  <c r="GL316" i="1"/>
  <c r="GN316" i="1"/>
  <c r="GP316" i="1"/>
  <c r="GV316" i="1"/>
  <c r="HC316" i="1" s="1"/>
  <c r="GX316" i="1" s="1"/>
  <c r="P317" i="1"/>
  <c r="CP317" i="1" s="1"/>
  <c r="O317" i="1" s="1"/>
  <c r="R317" i="1"/>
  <c r="S317" i="1"/>
  <c r="CZ317" i="1" s="1"/>
  <c r="Y317" i="1" s="1"/>
  <c r="AC317" i="1"/>
  <c r="AB317" i="1" s="1"/>
  <c r="AD317" i="1"/>
  <c r="AE317" i="1"/>
  <c r="Q317" i="1" s="1"/>
  <c r="AF317" i="1"/>
  <c r="AG317" i="1"/>
  <c r="AH317" i="1"/>
  <c r="CV317" i="1" s="1"/>
  <c r="U317" i="1" s="1"/>
  <c r="AI317" i="1"/>
  <c r="AJ317" i="1"/>
  <c r="CQ317" i="1"/>
  <c r="CR317" i="1"/>
  <c r="CS317" i="1"/>
  <c r="CT317" i="1"/>
  <c r="CU317" i="1"/>
  <c r="T317" i="1" s="1"/>
  <c r="CW317" i="1"/>
  <c r="V317" i="1" s="1"/>
  <c r="CX317" i="1"/>
  <c r="W317" i="1" s="1"/>
  <c r="CY317" i="1"/>
  <c r="X317" i="1" s="1"/>
  <c r="GL317" i="1"/>
  <c r="GN317" i="1"/>
  <c r="GP317" i="1"/>
  <c r="GV317" i="1"/>
  <c r="HC317" i="1" s="1"/>
  <c r="GX317" i="1"/>
  <c r="P318" i="1"/>
  <c r="S318" i="1"/>
  <c r="U318" i="1"/>
  <c r="AC318" i="1"/>
  <c r="AE318" i="1"/>
  <c r="Q318" i="1" s="1"/>
  <c r="AF318" i="1"/>
  <c r="AG318" i="1"/>
  <c r="AH318" i="1"/>
  <c r="AI318" i="1"/>
  <c r="CW318" i="1" s="1"/>
  <c r="V318" i="1" s="1"/>
  <c r="AJ318" i="1"/>
  <c r="CQ318" i="1"/>
  <c r="CT318" i="1"/>
  <c r="CU318" i="1"/>
  <c r="T318" i="1" s="1"/>
  <c r="CV318" i="1"/>
  <c r="CX318" i="1"/>
  <c r="W318" i="1" s="1"/>
  <c r="GL318" i="1"/>
  <c r="GN318" i="1"/>
  <c r="GP318" i="1"/>
  <c r="GV318" i="1"/>
  <c r="HC318" i="1"/>
  <c r="GX318" i="1" s="1"/>
  <c r="P319" i="1"/>
  <c r="R319" i="1"/>
  <c r="V319" i="1"/>
  <c r="AC319" i="1"/>
  <c r="AE319" i="1"/>
  <c r="AD319" i="1" s="1"/>
  <c r="AB319" i="1" s="1"/>
  <c r="AF319" i="1"/>
  <c r="AG319" i="1"/>
  <c r="AH319" i="1"/>
  <c r="AI319" i="1"/>
  <c r="AJ319" i="1"/>
  <c r="CX319" i="1" s="1"/>
  <c r="W319" i="1" s="1"/>
  <c r="CQ319" i="1"/>
  <c r="CR319" i="1"/>
  <c r="CS319" i="1"/>
  <c r="CU319" i="1"/>
  <c r="T319" i="1" s="1"/>
  <c r="CV319" i="1"/>
  <c r="U319" i="1" s="1"/>
  <c r="CW319" i="1"/>
  <c r="GL319" i="1"/>
  <c r="GN319" i="1"/>
  <c r="GP319" i="1"/>
  <c r="GV319" i="1"/>
  <c r="HC319" i="1"/>
  <c r="GX319" i="1" s="1"/>
  <c r="R320" i="1"/>
  <c r="S320" i="1"/>
  <c r="W320" i="1"/>
  <c r="AC320" i="1"/>
  <c r="AE320" i="1"/>
  <c r="AD320" i="1" s="1"/>
  <c r="AF320" i="1"/>
  <c r="AG320" i="1"/>
  <c r="CU320" i="1" s="1"/>
  <c r="T320" i="1" s="1"/>
  <c r="AH320" i="1"/>
  <c r="AI320" i="1"/>
  <c r="AJ320" i="1"/>
  <c r="CR320" i="1"/>
  <c r="CS320" i="1"/>
  <c r="CT320" i="1"/>
  <c r="CV320" i="1"/>
  <c r="U320" i="1" s="1"/>
  <c r="CW320" i="1"/>
  <c r="V320" i="1" s="1"/>
  <c r="CX320" i="1"/>
  <c r="GL320" i="1"/>
  <c r="GN320" i="1"/>
  <c r="GP320" i="1"/>
  <c r="GV320" i="1"/>
  <c r="HC320" i="1" s="1"/>
  <c r="GX320" i="1" s="1"/>
  <c r="P321" i="1"/>
  <c r="CP321" i="1" s="1"/>
  <c r="O321" i="1" s="1"/>
  <c r="R321" i="1"/>
  <c r="S321" i="1"/>
  <c r="CZ321" i="1" s="1"/>
  <c r="Y321" i="1" s="1"/>
  <c r="AC321" i="1"/>
  <c r="AB321" i="1" s="1"/>
  <c r="AD321" i="1"/>
  <c r="AE321" i="1"/>
  <c r="Q321" i="1" s="1"/>
  <c r="AF321" i="1"/>
  <c r="AG321" i="1"/>
  <c r="AH321" i="1"/>
  <c r="CV321" i="1" s="1"/>
  <c r="U321" i="1" s="1"/>
  <c r="AI321" i="1"/>
  <c r="AJ321" i="1"/>
  <c r="CQ321" i="1"/>
  <c r="CR321" i="1"/>
  <c r="CS321" i="1"/>
  <c r="CT321" i="1"/>
  <c r="CU321" i="1"/>
  <c r="T321" i="1" s="1"/>
  <c r="CW321" i="1"/>
  <c r="V321" i="1" s="1"/>
  <c r="CX321" i="1"/>
  <c r="W321" i="1" s="1"/>
  <c r="CY321" i="1"/>
  <c r="X321" i="1" s="1"/>
  <c r="GL321" i="1"/>
  <c r="GN321" i="1"/>
  <c r="GP321" i="1"/>
  <c r="GV321" i="1"/>
  <c r="HC321" i="1" s="1"/>
  <c r="GX321" i="1"/>
  <c r="P322" i="1"/>
  <c r="S322" i="1"/>
  <c r="U322" i="1"/>
  <c r="AC322" i="1"/>
  <c r="AE322" i="1"/>
  <c r="Q322" i="1" s="1"/>
  <c r="AF322" i="1"/>
  <c r="AG322" i="1"/>
  <c r="AH322" i="1"/>
  <c r="AI322" i="1"/>
  <c r="CW322" i="1" s="1"/>
  <c r="V322" i="1" s="1"/>
  <c r="AJ322" i="1"/>
  <c r="CQ322" i="1"/>
  <c r="CT322" i="1"/>
  <c r="CU322" i="1"/>
  <c r="T322" i="1" s="1"/>
  <c r="CV322" i="1"/>
  <c r="CX322" i="1"/>
  <c r="W322" i="1" s="1"/>
  <c r="GL322" i="1"/>
  <c r="GN322" i="1"/>
  <c r="GP322" i="1"/>
  <c r="GV322" i="1"/>
  <c r="HC322" i="1"/>
  <c r="GX322" i="1" s="1"/>
  <c r="P323" i="1"/>
  <c r="R323" i="1"/>
  <c r="V323" i="1"/>
  <c r="AC323" i="1"/>
  <c r="AE323" i="1"/>
  <c r="AD323" i="1" s="1"/>
  <c r="AB323" i="1" s="1"/>
  <c r="AF323" i="1"/>
  <c r="AG323" i="1"/>
  <c r="AH323" i="1"/>
  <c r="AI323" i="1"/>
  <c r="AJ323" i="1"/>
  <c r="CX323" i="1" s="1"/>
  <c r="W323" i="1" s="1"/>
  <c r="CQ323" i="1"/>
  <c r="CR323" i="1"/>
  <c r="CS323" i="1"/>
  <c r="CU323" i="1"/>
  <c r="T323" i="1" s="1"/>
  <c r="CV323" i="1"/>
  <c r="U323" i="1" s="1"/>
  <c r="CW323" i="1"/>
  <c r="GL323" i="1"/>
  <c r="GN323" i="1"/>
  <c r="GP323" i="1"/>
  <c r="GV323" i="1"/>
  <c r="HC323" i="1"/>
  <c r="GX323" i="1" s="1"/>
  <c r="R324" i="1"/>
  <c r="S324" i="1"/>
  <c r="W324" i="1"/>
  <c r="AC324" i="1"/>
  <c r="AE324" i="1"/>
  <c r="AD324" i="1" s="1"/>
  <c r="AF324" i="1"/>
  <c r="AG324" i="1"/>
  <c r="CU324" i="1" s="1"/>
  <c r="T324" i="1" s="1"/>
  <c r="AH324" i="1"/>
  <c r="AI324" i="1"/>
  <c r="AJ324" i="1"/>
  <c r="CR324" i="1"/>
  <c r="CS324" i="1"/>
  <c r="CT324" i="1"/>
  <c r="CV324" i="1"/>
  <c r="U324" i="1" s="1"/>
  <c r="CW324" i="1"/>
  <c r="V324" i="1" s="1"/>
  <c r="CX324" i="1"/>
  <c r="GL324" i="1"/>
  <c r="GN324" i="1"/>
  <c r="GP324" i="1"/>
  <c r="GV324" i="1"/>
  <c r="HC324" i="1" s="1"/>
  <c r="GX324" i="1" s="1"/>
  <c r="P325" i="1"/>
  <c r="CP325" i="1" s="1"/>
  <c r="O325" i="1" s="1"/>
  <c r="R325" i="1"/>
  <c r="S325" i="1"/>
  <c r="CZ325" i="1" s="1"/>
  <c r="Y325" i="1" s="1"/>
  <c r="AC325" i="1"/>
  <c r="AB325" i="1" s="1"/>
  <c r="AD325" i="1"/>
  <c r="AE325" i="1"/>
  <c r="Q325" i="1" s="1"/>
  <c r="AF325" i="1"/>
  <c r="AG325" i="1"/>
  <c r="AH325" i="1"/>
  <c r="CV325" i="1" s="1"/>
  <c r="U325" i="1" s="1"/>
  <c r="AI325" i="1"/>
  <c r="AJ325" i="1"/>
  <c r="CQ325" i="1"/>
  <c r="CR325" i="1"/>
  <c r="CS325" i="1"/>
  <c r="CT325" i="1"/>
  <c r="CU325" i="1"/>
  <c r="T325" i="1" s="1"/>
  <c r="CW325" i="1"/>
  <c r="V325" i="1" s="1"/>
  <c r="CX325" i="1"/>
  <c r="W325" i="1" s="1"/>
  <c r="CY325" i="1"/>
  <c r="X325" i="1" s="1"/>
  <c r="GL325" i="1"/>
  <c r="GN325" i="1"/>
  <c r="GP325" i="1"/>
  <c r="GV325" i="1"/>
  <c r="HC325" i="1" s="1"/>
  <c r="GX325" i="1"/>
  <c r="P326" i="1"/>
  <c r="S326" i="1"/>
  <c r="U326" i="1"/>
  <c r="AC326" i="1"/>
  <c r="AE326" i="1"/>
  <c r="Q326" i="1" s="1"/>
  <c r="AF326" i="1"/>
  <c r="AG326" i="1"/>
  <c r="AH326" i="1"/>
  <c r="AI326" i="1"/>
  <c r="CW326" i="1" s="1"/>
  <c r="V326" i="1" s="1"/>
  <c r="AJ326" i="1"/>
  <c r="CQ326" i="1"/>
  <c r="CT326" i="1"/>
  <c r="CU326" i="1"/>
  <c r="T326" i="1" s="1"/>
  <c r="CV326" i="1"/>
  <c r="CX326" i="1"/>
  <c r="W326" i="1" s="1"/>
  <c r="GL326" i="1"/>
  <c r="GN326" i="1"/>
  <c r="GP326" i="1"/>
  <c r="GV326" i="1"/>
  <c r="HC326" i="1"/>
  <c r="GX326" i="1" s="1"/>
  <c r="P327" i="1"/>
  <c r="R327" i="1"/>
  <c r="V327" i="1"/>
  <c r="AC327" i="1"/>
  <c r="AE327" i="1"/>
  <c r="AD327" i="1" s="1"/>
  <c r="AB327" i="1" s="1"/>
  <c r="AF327" i="1"/>
  <c r="AG327" i="1"/>
  <c r="AH327" i="1"/>
  <c r="AI327" i="1"/>
  <c r="AJ327" i="1"/>
  <c r="CX327" i="1" s="1"/>
  <c r="W327" i="1" s="1"/>
  <c r="CQ327" i="1"/>
  <c r="CR327" i="1"/>
  <c r="CS327" i="1"/>
  <c r="CU327" i="1"/>
  <c r="T327" i="1" s="1"/>
  <c r="CV327" i="1"/>
  <c r="U327" i="1" s="1"/>
  <c r="CW327" i="1"/>
  <c r="GL327" i="1"/>
  <c r="GN327" i="1"/>
  <c r="GP327" i="1"/>
  <c r="GV327" i="1"/>
  <c r="HC327" i="1"/>
  <c r="GX327" i="1" s="1"/>
  <c r="R328" i="1"/>
  <c r="S328" i="1"/>
  <c r="W328" i="1"/>
  <c r="AC328" i="1"/>
  <c r="AE328" i="1"/>
  <c r="AD328" i="1" s="1"/>
  <c r="AF328" i="1"/>
  <c r="AG328" i="1"/>
  <c r="CU328" i="1" s="1"/>
  <c r="T328" i="1" s="1"/>
  <c r="AH328" i="1"/>
  <c r="AI328" i="1"/>
  <c r="AJ328" i="1"/>
  <c r="CR328" i="1"/>
  <c r="CS328" i="1"/>
  <c r="CT328" i="1"/>
  <c r="CV328" i="1"/>
  <c r="U328" i="1" s="1"/>
  <c r="CW328" i="1"/>
  <c r="V328" i="1" s="1"/>
  <c r="CX328" i="1"/>
  <c r="GL328" i="1"/>
  <c r="GN328" i="1"/>
  <c r="GP328" i="1"/>
  <c r="GV328" i="1"/>
  <c r="HC328" i="1" s="1"/>
  <c r="GX328" i="1" s="1"/>
  <c r="P329" i="1"/>
  <c r="CP329" i="1" s="1"/>
  <c r="O329" i="1" s="1"/>
  <c r="R329" i="1"/>
  <c r="S329" i="1"/>
  <c r="CZ329" i="1" s="1"/>
  <c r="Y329" i="1" s="1"/>
  <c r="AC329" i="1"/>
  <c r="AB329" i="1" s="1"/>
  <c r="AD329" i="1"/>
  <c r="AE329" i="1"/>
  <c r="Q329" i="1" s="1"/>
  <c r="AF329" i="1"/>
  <c r="AG329" i="1"/>
  <c r="AH329" i="1"/>
  <c r="CV329" i="1" s="1"/>
  <c r="U329" i="1" s="1"/>
  <c r="AI329" i="1"/>
  <c r="AJ329" i="1"/>
  <c r="CQ329" i="1"/>
  <c r="CR329" i="1"/>
  <c r="CS329" i="1"/>
  <c r="CT329" i="1"/>
  <c r="CU329" i="1"/>
  <c r="T329" i="1" s="1"/>
  <c r="CW329" i="1"/>
  <c r="V329" i="1" s="1"/>
  <c r="CX329" i="1"/>
  <c r="W329" i="1" s="1"/>
  <c r="CY329" i="1"/>
  <c r="X329" i="1" s="1"/>
  <c r="GL329" i="1"/>
  <c r="GN329" i="1"/>
  <c r="GP329" i="1"/>
  <c r="GV329" i="1"/>
  <c r="HC329" i="1" s="1"/>
  <c r="GX329" i="1"/>
  <c r="P330" i="1"/>
  <c r="S330" i="1"/>
  <c r="U330" i="1"/>
  <c r="AC330" i="1"/>
  <c r="AE330" i="1"/>
  <c r="Q330" i="1" s="1"/>
  <c r="AF330" i="1"/>
  <c r="AG330" i="1"/>
  <c r="AH330" i="1"/>
  <c r="AI330" i="1"/>
  <c r="CW330" i="1" s="1"/>
  <c r="V330" i="1" s="1"/>
  <c r="AJ330" i="1"/>
  <c r="CQ330" i="1"/>
  <c r="CT330" i="1"/>
  <c r="CU330" i="1"/>
  <c r="T330" i="1" s="1"/>
  <c r="CV330" i="1"/>
  <c r="CX330" i="1"/>
  <c r="W330" i="1" s="1"/>
  <c r="GL330" i="1"/>
  <c r="GN330" i="1"/>
  <c r="GP330" i="1"/>
  <c r="GV330" i="1"/>
  <c r="HC330" i="1"/>
  <c r="GX330" i="1" s="1"/>
  <c r="P331" i="1"/>
  <c r="U331" i="1"/>
  <c r="AC331" i="1"/>
  <c r="AE331" i="1"/>
  <c r="AD331" i="1" s="1"/>
  <c r="AB331" i="1" s="1"/>
  <c r="AF331" i="1"/>
  <c r="AG331" i="1"/>
  <c r="AH331" i="1"/>
  <c r="AI331" i="1"/>
  <c r="CW331" i="1" s="1"/>
  <c r="V331" i="1" s="1"/>
  <c r="AJ331" i="1"/>
  <c r="CX331" i="1" s="1"/>
  <c r="W331" i="1" s="1"/>
  <c r="CQ331" i="1"/>
  <c r="CS331" i="1"/>
  <c r="CU331" i="1"/>
  <c r="T331" i="1" s="1"/>
  <c r="CV331" i="1"/>
  <c r="GL331" i="1"/>
  <c r="GN331" i="1"/>
  <c r="GP331" i="1"/>
  <c r="GV331" i="1"/>
  <c r="HC331" i="1"/>
  <c r="GX331" i="1" s="1"/>
  <c r="R332" i="1"/>
  <c r="AB332" i="1"/>
  <c r="AC332" i="1"/>
  <c r="AE332" i="1"/>
  <c r="AD332" i="1" s="1"/>
  <c r="AF332" i="1"/>
  <c r="S332" i="1" s="1"/>
  <c r="AG332" i="1"/>
  <c r="CU332" i="1" s="1"/>
  <c r="T332" i="1" s="1"/>
  <c r="AH332" i="1"/>
  <c r="AI332" i="1"/>
  <c r="AJ332" i="1"/>
  <c r="CX332" i="1" s="1"/>
  <c r="W332" i="1" s="1"/>
  <c r="CR332" i="1"/>
  <c r="CS332" i="1"/>
  <c r="CT332" i="1"/>
  <c r="CV332" i="1"/>
  <c r="U332" i="1" s="1"/>
  <c r="CW332" i="1"/>
  <c r="V332" i="1" s="1"/>
  <c r="GL332" i="1"/>
  <c r="GN332" i="1"/>
  <c r="GP332" i="1"/>
  <c r="GV332" i="1"/>
  <c r="HC332" i="1" s="1"/>
  <c r="GX332" i="1" s="1"/>
  <c r="R333" i="1"/>
  <c r="S333" i="1"/>
  <c r="CZ333" i="1" s="1"/>
  <c r="Y333" i="1" s="1"/>
  <c r="W333" i="1"/>
  <c r="AC333" i="1"/>
  <c r="P333" i="1" s="1"/>
  <c r="AD333" i="1"/>
  <c r="AE333" i="1"/>
  <c r="Q333" i="1" s="1"/>
  <c r="AF333" i="1"/>
  <c r="AG333" i="1"/>
  <c r="AH333" i="1"/>
  <c r="CV333" i="1" s="1"/>
  <c r="U333" i="1" s="1"/>
  <c r="AI333" i="1"/>
  <c r="AJ333" i="1"/>
  <c r="CQ333" i="1"/>
  <c r="CR333" i="1"/>
  <c r="CS333" i="1"/>
  <c r="CT333" i="1"/>
  <c r="CU333" i="1"/>
  <c r="T333" i="1" s="1"/>
  <c r="CW333" i="1"/>
  <c r="V333" i="1" s="1"/>
  <c r="CX333" i="1"/>
  <c r="CY333" i="1"/>
  <c r="X333" i="1" s="1"/>
  <c r="GL333" i="1"/>
  <c r="GN333" i="1"/>
  <c r="GP333" i="1"/>
  <c r="GV333" i="1"/>
  <c r="HC333" i="1" s="1"/>
  <c r="GX333" i="1" s="1"/>
  <c r="P334" i="1"/>
  <c r="S334" i="1"/>
  <c r="AC334" i="1"/>
  <c r="AE334" i="1"/>
  <c r="AD334" i="1" s="1"/>
  <c r="AF334" i="1"/>
  <c r="AG334" i="1"/>
  <c r="AH334" i="1"/>
  <c r="AI334" i="1"/>
  <c r="CW334" i="1" s="1"/>
  <c r="V334" i="1" s="1"/>
  <c r="AJ334" i="1"/>
  <c r="CQ334" i="1"/>
  <c r="CT334" i="1"/>
  <c r="CU334" i="1"/>
  <c r="T334" i="1" s="1"/>
  <c r="CV334" i="1"/>
  <c r="U334" i="1" s="1"/>
  <c r="CX334" i="1"/>
  <c r="W334" i="1" s="1"/>
  <c r="GL334" i="1"/>
  <c r="GN334" i="1"/>
  <c r="GP334" i="1"/>
  <c r="GV334" i="1"/>
  <c r="HC334" i="1"/>
  <c r="GX334" i="1" s="1"/>
  <c r="P335" i="1"/>
  <c r="U335" i="1"/>
  <c r="AC335" i="1"/>
  <c r="AE335" i="1"/>
  <c r="AD335" i="1" s="1"/>
  <c r="AB335" i="1" s="1"/>
  <c r="AF335" i="1"/>
  <c r="AG335" i="1"/>
  <c r="AH335" i="1"/>
  <c r="AI335" i="1"/>
  <c r="CW335" i="1" s="1"/>
  <c r="V335" i="1" s="1"/>
  <c r="AJ335" i="1"/>
  <c r="CX335" i="1" s="1"/>
  <c r="W335" i="1" s="1"/>
  <c r="CQ335" i="1"/>
  <c r="CS335" i="1"/>
  <c r="CU335" i="1"/>
  <c r="T335" i="1" s="1"/>
  <c r="CV335" i="1"/>
  <c r="GL335" i="1"/>
  <c r="GN335" i="1"/>
  <c r="GP335" i="1"/>
  <c r="GV335" i="1"/>
  <c r="HC335" i="1"/>
  <c r="GX335" i="1" s="1"/>
  <c r="R336" i="1"/>
  <c r="AB336" i="1"/>
  <c r="AC336" i="1"/>
  <c r="AE336" i="1"/>
  <c r="AD336" i="1" s="1"/>
  <c r="AF336" i="1"/>
  <c r="S336" i="1" s="1"/>
  <c r="AG336" i="1"/>
  <c r="CU336" i="1" s="1"/>
  <c r="T336" i="1" s="1"/>
  <c r="AH336" i="1"/>
  <c r="AI336" i="1"/>
  <c r="AJ336" i="1"/>
  <c r="CX336" i="1" s="1"/>
  <c r="W336" i="1" s="1"/>
  <c r="CR336" i="1"/>
  <c r="CS336" i="1"/>
  <c r="CT336" i="1"/>
  <c r="CV336" i="1"/>
  <c r="U336" i="1" s="1"/>
  <c r="CW336" i="1"/>
  <c r="V336" i="1" s="1"/>
  <c r="GL336" i="1"/>
  <c r="GN336" i="1"/>
  <c r="GP336" i="1"/>
  <c r="GV336" i="1"/>
  <c r="HC336" i="1" s="1"/>
  <c r="GX336" i="1" s="1"/>
  <c r="R337" i="1"/>
  <c r="S337" i="1"/>
  <c r="CZ337" i="1" s="1"/>
  <c r="Y337" i="1" s="1"/>
  <c r="W337" i="1"/>
  <c r="AC337" i="1"/>
  <c r="P337" i="1" s="1"/>
  <c r="CP337" i="1" s="1"/>
  <c r="O337" i="1" s="1"/>
  <c r="GM337" i="1" s="1"/>
  <c r="GO337" i="1" s="1"/>
  <c r="AD337" i="1"/>
  <c r="AE337" i="1"/>
  <c r="Q337" i="1" s="1"/>
  <c r="AF337" i="1"/>
  <c r="AG337" i="1"/>
  <c r="AH337" i="1"/>
  <c r="CV337" i="1" s="1"/>
  <c r="U337" i="1" s="1"/>
  <c r="AI337" i="1"/>
  <c r="AJ337" i="1"/>
  <c r="CQ337" i="1"/>
  <c r="CR337" i="1"/>
  <c r="CS337" i="1"/>
  <c r="CT337" i="1"/>
  <c r="CU337" i="1"/>
  <c r="T337" i="1" s="1"/>
  <c r="CW337" i="1"/>
  <c r="V337" i="1" s="1"/>
  <c r="CX337" i="1"/>
  <c r="CY337" i="1"/>
  <c r="X337" i="1" s="1"/>
  <c r="GL337" i="1"/>
  <c r="GN337" i="1"/>
  <c r="GP337" i="1"/>
  <c r="GV337" i="1"/>
  <c r="HC337" i="1" s="1"/>
  <c r="GX337" i="1" s="1"/>
  <c r="P338" i="1"/>
  <c r="S338" i="1"/>
  <c r="AC338" i="1"/>
  <c r="AE338" i="1"/>
  <c r="AD338" i="1" s="1"/>
  <c r="AF338" i="1"/>
  <c r="AG338" i="1"/>
  <c r="AH338" i="1"/>
  <c r="AI338" i="1"/>
  <c r="CW338" i="1" s="1"/>
  <c r="V338" i="1" s="1"/>
  <c r="AJ338" i="1"/>
  <c r="CQ338" i="1"/>
  <c r="CT338" i="1"/>
  <c r="CU338" i="1"/>
  <c r="T338" i="1" s="1"/>
  <c r="CV338" i="1"/>
  <c r="U338" i="1" s="1"/>
  <c r="CX338" i="1"/>
  <c r="W338" i="1" s="1"/>
  <c r="GL338" i="1"/>
  <c r="GN338" i="1"/>
  <c r="GP338" i="1"/>
  <c r="GV338" i="1"/>
  <c r="HC338" i="1"/>
  <c r="GX338" i="1" s="1"/>
  <c r="P339" i="1"/>
  <c r="U339" i="1"/>
  <c r="AC339" i="1"/>
  <c r="AE339" i="1"/>
  <c r="AD339" i="1" s="1"/>
  <c r="AB339" i="1" s="1"/>
  <c r="AF339" i="1"/>
  <c r="AG339" i="1"/>
  <c r="AH339" i="1"/>
  <c r="AI339" i="1"/>
  <c r="CW339" i="1" s="1"/>
  <c r="V339" i="1" s="1"/>
  <c r="AJ339" i="1"/>
  <c r="CX339" i="1" s="1"/>
  <c r="W339" i="1" s="1"/>
  <c r="CQ339" i="1"/>
  <c r="CS339" i="1"/>
  <c r="CU339" i="1"/>
  <c r="T339" i="1" s="1"/>
  <c r="CV339" i="1"/>
  <c r="GL339" i="1"/>
  <c r="GN339" i="1"/>
  <c r="GP339" i="1"/>
  <c r="GV339" i="1"/>
  <c r="HC339" i="1"/>
  <c r="GX339" i="1" s="1"/>
  <c r="R340" i="1"/>
  <c r="AB340" i="1"/>
  <c r="AC340" i="1"/>
  <c r="AE340" i="1"/>
  <c r="AD340" i="1" s="1"/>
  <c r="AF340" i="1"/>
  <c r="S340" i="1" s="1"/>
  <c r="AG340" i="1"/>
  <c r="CU340" i="1" s="1"/>
  <c r="T340" i="1" s="1"/>
  <c r="AH340" i="1"/>
  <c r="AI340" i="1"/>
  <c r="AJ340" i="1"/>
  <c r="CX340" i="1" s="1"/>
  <c r="W340" i="1" s="1"/>
  <c r="CR340" i="1"/>
  <c r="CS340" i="1"/>
  <c r="CT340" i="1"/>
  <c r="CV340" i="1"/>
  <c r="U340" i="1" s="1"/>
  <c r="CW340" i="1"/>
  <c r="V340" i="1" s="1"/>
  <c r="GL340" i="1"/>
  <c r="GN340" i="1"/>
  <c r="GP340" i="1"/>
  <c r="GV340" i="1"/>
  <c r="HC340" i="1" s="1"/>
  <c r="GX340" i="1" s="1"/>
  <c r="R341" i="1"/>
  <c r="S341" i="1"/>
  <c r="CZ341" i="1" s="1"/>
  <c r="Y341" i="1" s="1"/>
  <c r="W341" i="1"/>
  <c r="AC341" i="1"/>
  <c r="P341" i="1" s="1"/>
  <c r="CP341" i="1" s="1"/>
  <c r="O341" i="1" s="1"/>
  <c r="AD341" i="1"/>
  <c r="AE341" i="1"/>
  <c r="Q341" i="1" s="1"/>
  <c r="AF341" i="1"/>
  <c r="AG341" i="1"/>
  <c r="AH341" i="1"/>
  <c r="CV341" i="1" s="1"/>
  <c r="U341" i="1" s="1"/>
  <c r="AI341" i="1"/>
  <c r="AJ341" i="1"/>
  <c r="CQ341" i="1"/>
  <c r="CR341" i="1"/>
  <c r="CS341" i="1"/>
  <c r="CT341" i="1"/>
  <c r="CU341" i="1"/>
  <c r="T341" i="1" s="1"/>
  <c r="CW341" i="1"/>
  <c r="V341" i="1" s="1"/>
  <c r="CX341" i="1"/>
  <c r="CY341" i="1"/>
  <c r="X341" i="1" s="1"/>
  <c r="GL341" i="1"/>
  <c r="GN341" i="1"/>
  <c r="GP341" i="1"/>
  <c r="GV341" i="1"/>
  <c r="HC341" i="1" s="1"/>
  <c r="GX341" i="1" s="1"/>
  <c r="P342" i="1"/>
  <c r="S342" i="1"/>
  <c r="AC342" i="1"/>
  <c r="AE342" i="1"/>
  <c r="AD342" i="1" s="1"/>
  <c r="AF342" i="1"/>
  <c r="AG342" i="1"/>
  <c r="AH342" i="1"/>
  <c r="AI342" i="1"/>
  <c r="CW342" i="1" s="1"/>
  <c r="V342" i="1" s="1"/>
  <c r="AJ342" i="1"/>
  <c r="CQ342" i="1"/>
  <c r="CT342" i="1"/>
  <c r="CU342" i="1"/>
  <c r="T342" i="1" s="1"/>
  <c r="CV342" i="1"/>
  <c r="U342" i="1" s="1"/>
  <c r="CX342" i="1"/>
  <c r="W342" i="1" s="1"/>
  <c r="GL342" i="1"/>
  <c r="GN342" i="1"/>
  <c r="GP342" i="1"/>
  <c r="GV342" i="1"/>
  <c r="HC342" i="1"/>
  <c r="GX342" i="1" s="1"/>
  <c r="P343" i="1"/>
  <c r="U343" i="1"/>
  <c r="AC343" i="1"/>
  <c r="AE343" i="1"/>
  <c r="AD343" i="1" s="1"/>
  <c r="AB343" i="1" s="1"/>
  <c r="AF343" i="1"/>
  <c r="AG343" i="1"/>
  <c r="AH343" i="1"/>
  <c r="AI343" i="1"/>
  <c r="CW343" i="1" s="1"/>
  <c r="V343" i="1" s="1"/>
  <c r="AJ343" i="1"/>
  <c r="CX343" i="1" s="1"/>
  <c r="W343" i="1" s="1"/>
  <c r="CQ343" i="1"/>
  <c r="CS343" i="1"/>
  <c r="CU343" i="1"/>
  <c r="T343" i="1" s="1"/>
  <c r="CV343" i="1"/>
  <c r="GL343" i="1"/>
  <c r="GN343" i="1"/>
  <c r="GP343" i="1"/>
  <c r="GV343" i="1"/>
  <c r="HC343" i="1"/>
  <c r="GX343" i="1" s="1"/>
  <c r="R344" i="1"/>
  <c r="AB344" i="1"/>
  <c r="AC344" i="1"/>
  <c r="AE344" i="1"/>
  <c r="AD344" i="1" s="1"/>
  <c r="AF344" i="1"/>
  <c r="S344" i="1" s="1"/>
  <c r="AG344" i="1"/>
  <c r="CU344" i="1" s="1"/>
  <c r="T344" i="1" s="1"/>
  <c r="AH344" i="1"/>
  <c r="AI344" i="1"/>
  <c r="AJ344" i="1"/>
  <c r="CX344" i="1" s="1"/>
  <c r="W344" i="1" s="1"/>
  <c r="CR344" i="1"/>
  <c r="CS344" i="1"/>
  <c r="CT344" i="1"/>
  <c r="CV344" i="1"/>
  <c r="U344" i="1" s="1"/>
  <c r="CW344" i="1"/>
  <c r="V344" i="1" s="1"/>
  <c r="GL344" i="1"/>
  <c r="GN344" i="1"/>
  <c r="GP344" i="1"/>
  <c r="GV344" i="1"/>
  <c r="HC344" i="1" s="1"/>
  <c r="GX344" i="1" s="1"/>
  <c r="R345" i="1"/>
  <c r="S345" i="1"/>
  <c r="CZ345" i="1" s="1"/>
  <c r="Y345" i="1" s="1"/>
  <c r="W345" i="1"/>
  <c r="AC345" i="1"/>
  <c r="P345" i="1" s="1"/>
  <c r="CP345" i="1" s="1"/>
  <c r="O345" i="1" s="1"/>
  <c r="GM345" i="1" s="1"/>
  <c r="GO345" i="1" s="1"/>
  <c r="AD345" i="1"/>
  <c r="AE345" i="1"/>
  <c r="Q345" i="1" s="1"/>
  <c r="AF345" i="1"/>
  <c r="AG345" i="1"/>
  <c r="AH345" i="1"/>
  <c r="CV345" i="1" s="1"/>
  <c r="U345" i="1" s="1"/>
  <c r="AI345" i="1"/>
  <c r="AJ345" i="1"/>
  <c r="CQ345" i="1"/>
  <c r="CR345" i="1"/>
  <c r="CS345" i="1"/>
  <c r="CT345" i="1"/>
  <c r="CU345" i="1"/>
  <c r="T345" i="1" s="1"/>
  <c r="CW345" i="1"/>
  <c r="V345" i="1" s="1"/>
  <c r="CX345" i="1"/>
  <c r="CY345" i="1"/>
  <c r="X345" i="1" s="1"/>
  <c r="GL345" i="1"/>
  <c r="GN345" i="1"/>
  <c r="GP345" i="1"/>
  <c r="GV345" i="1"/>
  <c r="HC345" i="1" s="1"/>
  <c r="GX345" i="1" s="1"/>
  <c r="P346" i="1"/>
  <c r="S346" i="1"/>
  <c r="AC346" i="1"/>
  <c r="AE346" i="1"/>
  <c r="AD346" i="1" s="1"/>
  <c r="AF346" i="1"/>
  <c r="AG346" i="1"/>
  <c r="AH346" i="1"/>
  <c r="AI346" i="1"/>
  <c r="CW346" i="1" s="1"/>
  <c r="V346" i="1" s="1"/>
  <c r="AJ346" i="1"/>
  <c r="CQ346" i="1"/>
  <c r="CT346" i="1"/>
  <c r="CU346" i="1"/>
  <c r="T346" i="1" s="1"/>
  <c r="CV346" i="1"/>
  <c r="U346" i="1" s="1"/>
  <c r="CX346" i="1"/>
  <c r="W346" i="1" s="1"/>
  <c r="GL346" i="1"/>
  <c r="GN346" i="1"/>
  <c r="GP346" i="1"/>
  <c r="GV346" i="1"/>
  <c r="HC346" i="1"/>
  <c r="GX346" i="1" s="1"/>
  <c r="P347" i="1"/>
  <c r="U347" i="1"/>
  <c r="AC347" i="1"/>
  <c r="AE347" i="1"/>
  <c r="AD347" i="1" s="1"/>
  <c r="AB347" i="1" s="1"/>
  <c r="AF347" i="1"/>
  <c r="AG347" i="1"/>
  <c r="AH347" i="1"/>
  <c r="AI347" i="1"/>
  <c r="CW347" i="1" s="1"/>
  <c r="V347" i="1" s="1"/>
  <c r="AJ347" i="1"/>
  <c r="CX347" i="1" s="1"/>
  <c r="W347" i="1" s="1"/>
  <c r="CQ347" i="1"/>
  <c r="CS347" i="1"/>
  <c r="CU347" i="1"/>
  <c r="T347" i="1" s="1"/>
  <c r="CV347" i="1"/>
  <c r="GL347" i="1"/>
  <c r="GN347" i="1"/>
  <c r="GP347" i="1"/>
  <c r="GV347" i="1"/>
  <c r="HC347" i="1"/>
  <c r="GX347" i="1" s="1"/>
  <c r="R348" i="1"/>
  <c r="AB348" i="1"/>
  <c r="AC348" i="1"/>
  <c r="AE348" i="1"/>
  <c r="AD348" i="1" s="1"/>
  <c r="AF348" i="1"/>
  <c r="S348" i="1" s="1"/>
  <c r="AG348" i="1"/>
  <c r="CU348" i="1" s="1"/>
  <c r="T348" i="1" s="1"/>
  <c r="AH348" i="1"/>
  <c r="AI348" i="1"/>
  <c r="AJ348" i="1"/>
  <c r="CX348" i="1" s="1"/>
  <c r="W348" i="1" s="1"/>
  <c r="CR348" i="1"/>
  <c r="CS348" i="1"/>
  <c r="CT348" i="1"/>
  <c r="CV348" i="1"/>
  <c r="U348" i="1" s="1"/>
  <c r="CW348" i="1"/>
  <c r="V348" i="1" s="1"/>
  <c r="GL348" i="1"/>
  <c r="GN348" i="1"/>
  <c r="GP348" i="1"/>
  <c r="GV348" i="1"/>
  <c r="HC348" i="1" s="1"/>
  <c r="GX348" i="1" s="1"/>
  <c r="R349" i="1"/>
  <c r="S349" i="1"/>
  <c r="CZ349" i="1" s="1"/>
  <c r="Y349" i="1" s="1"/>
  <c r="W349" i="1"/>
  <c r="AC349" i="1"/>
  <c r="P349" i="1" s="1"/>
  <c r="CP349" i="1" s="1"/>
  <c r="O349" i="1" s="1"/>
  <c r="AD349" i="1"/>
  <c r="AE349" i="1"/>
  <c r="Q349" i="1" s="1"/>
  <c r="AF349" i="1"/>
  <c r="AG349" i="1"/>
  <c r="AH349" i="1"/>
  <c r="CV349" i="1" s="1"/>
  <c r="U349" i="1" s="1"/>
  <c r="AI349" i="1"/>
  <c r="AJ349" i="1"/>
  <c r="CQ349" i="1"/>
  <c r="CR349" i="1"/>
  <c r="CS349" i="1"/>
  <c r="CT349" i="1"/>
  <c r="CU349" i="1"/>
  <c r="T349" i="1" s="1"/>
  <c r="CW349" i="1"/>
  <c r="V349" i="1" s="1"/>
  <c r="CX349" i="1"/>
  <c r="CY349" i="1"/>
  <c r="X349" i="1" s="1"/>
  <c r="GL349" i="1"/>
  <c r="GN349" i="1"/>
  <c r="GP349" i="1"/>
  <c r="GV349" i="1"/>
  <c r="HC349" i="1" s="1"/>
  <c r="GX349" i="1" s="1"/>
  <c r="C350" i="1"/>
  <c r="D350" i="1"/>
  <c r="I350" i="1"/>
  <c r="P350" i="1" s="1"/>
  <c r="K350" i="1"/>
  <c r="T350" i="1"/>
  <c r="AC350" i="1"/>
  <c r="AB350" i="1" s="1"/>
  <c r="AD350" i="1"/>
  <c r="AE350" i="1"/>
  <c r="AF350" i="1"/>
  <c r="AG350" i="1"/>
  <c r="AH350" i="1"/>
  <c r="AI350" i="1"/>
  <c r="CW350" i="1" s="1"/>
  <c r="AJ350" i="1"/>
  <c r="CQ350" i="1"/>
  <c r="CR350" i="1"/>
  <c r="CT350" i="1"/>
  <c r="CU350" i="1"/>
  <c r="CV350" i="1"/>
  <c r="U350" i="1" s="1"/>
  <c r="CX350" i="1"/>
  <c r="GL350" i="1"/>
  <c r="GN350" i="1"/>
  <c r="GP350" i="1"/>
  <c r="GV350" i="1"/>
  <c r="HC350" i="1"/>
  <c r="GX350" i="1" s="1"/>
  <c r="C351" i="1"/>
  <c r="D351" i="1"/>
  <c r="I351" i="1"/>
  <c r="K351" i="1"/>
  <c r="P351" i="1"/>
  <c r="T351" i="1"/>
  <c r="U351" i="1"/>
  <c r="AC351" i="1"/>
  <c r="AE351" i="1"/>
  <c r="Q351" i="1" s="1"/>
  <c r="AF351" i="1"/>
  <c r="S351" i="1" s="1"/>
  <c r="AG351" i="1"/>
  <c r="AH351" i="1"/>
  <c r="AI351" i="1"/>
  <c r="AJ351" i="1"/>
  <c r="CQ351" i="1"/>
  <c r="CS351" i="1"/>
  <c r="CT351" i="1"/>
  <c r="CU351" i="1"/>
  <c r="CV351" i="1"/>
  <c r="CW351" i="1"/>
  <c r="V351" i="1" s="1"/>
  <c r="CX351" i="1"/>
  <c r="W351" i="1" s="1"/>
  <c r="GL351" i="1"/>
  <c r="GN351" i="1"/>
  <c r="GP351" i="1"/>
  <c r="GV351" i="1"/>
  <c r="HC351" i="1" s="1"/>
  <c r="GX351" i="1" s="1"/>
  <c r="P352" i="1"/>
  <c r="S352" i="1"/>
  <c r="AC352" i="1"/>
  <c r="AB352" i="1" s="1"/>
  <c r="AD352" i="1"/>
  <c r="AE352" i="1"/>
  <c r="Q352" i="1" s="1"/>
  <c r="AF352" i="1"/>
  <c r="AG352" i="1"/>
  <c r="AH352" i="1"/>
  <c r="CV352" i="1" s="1"/>
  <c r="U352" i="1" s="1"/>
  <c r="AI352" i="1"/>
  <c r="CW352" i="1" s="1"/>
  <c r="V352" i="1" s="1"/>
  <c r="AJ352" i="1"/>
  <c r="CQ352" i="1"/>
  <c r="CR352" i="1"/>
  <c r="CT352" i="1"/>
  <c r="CU352" i="1"/>
  <c r="T352" i="1" s="1"/>
  <c r="CX352" i="1"/>
  <c r="W352" i="1" s="1"/>
  <c r="GL352" i="1"/>
  <c r="GN352" i="1"/>
  <c r="GP352" i="1"/>
  <c r="GV352" i="1"/>
  <c r="HC352" i="1" s="1"/>
  <c r="GX352" i="1" s="1"/>
  <c r="P353" i="1"/>
  <c r="AC353" i="1"/>
  <c r="AE353" i="1"/>
  <c r="AD353" i="1" s="1"/>
  <c r="AB353" i="1" s="1"/>
  <c r="AF353" i="1"/>
  <c r="S353" i="1" s="1"/>
  <c r="AG353" i="1"/>
  <c r="AH353" i="1"/>
  <c r="AI353" i="1"/>
  <c r="CW353" i="1" s="1"/>
  <c r="V353" i="1" s="1"/>
  <c r="AJ353" i="1"/>
  <c r="CX353" i="1" s="1"/>
  <c r="W353" i="1" s="1"/>
  <c r="CQ353" i="1"/>
  <c r="CR353" i="1"/>
  <c r="CU353" i="1"/>
  <c r="T353" i="1" s="1"/>
  <c r="CV353" i="1"/>
  <c r="U353" i="1" s="1"/>
  <c r="GL353" i="1"/>
  <c r="GN353" i="1"/>
  <c r="GP353" i="1"/>
  <c r="GV353" i="1"/>
  <c r="HC353" i="1"/>
  <c r="GX353" i="1" s="1"/>
  <c r="R354" i="1"/>
  <c r="AC354" i="1"/>
  <c r="P354" i="1" s="1"/>
  <c r="CP354" i="1" s="1"/>
  <c r="O354" i="1" s="1"/>
  <c r="AE354" i="1"/>
  <c r="Q354" i="1" s="1"/>
  <c r="AF354" i="1"/>
  <c r="S354" i="1" s="1"/>
  <c r="AG354" i="1"/>
  <c r="CU354" i="1" s="1"/>
  <c r="T354" i="1" s="1"/>
  <c r="AH354" i="1"/>
  <c r="AI354" i="1"/>
  <c r="AJ354" i="1"/>
  <c r="CX354" i="1" s="1"/>
  <c r="W354" i="1" s="1"/>
  <c r="CR354" i="1"/>
  <c r="CS354" i="1"/>
  <c r="CV354" i="1"/>
  <c r="U354" i="1" s="1"/>
  <c r="CW354" i="1"/>
  <c r="V354" i="1" s="1"/>
  <c r="GL354" i="1"/>
  <c r="GN354" i="1"/>
  <c r="GP354" i="1"/>
  <c r="GV354" i="1"/>
  <c r="HC354" i="1"/>
  <c r="GX354" i="1" s="1"/>
  <c r="R355" i="1"/>
  <c r="S355" i="1"/>
  <c r="CY355" i="1" s="1"/>
  <c r="X355" i="1" s="1"/>
  <c r="AC355" i="1"/>
  <c r="AB355" i="1" s="1"/>
  <c r="AD355" i="1"/>
  <c r="AE355" i="1"/>
  <c r="Q355" i="1" s="1"/>
  <c r="AF355" i="1"/>
  <c r="AG355" i="1"/>
  <c r="CU355" i="1" s="1"/>
  <c r="T355" i="1" s="1"/>
  <c r="AH355" i="1"/>
  <c r="CV355" i="1" s="1"/>
  <c r="U355" i="1" s="1"/>
  <c r="AI355" i="1"/>
  <c r="AJ355" i="1"/>
  <c r="CR355" i="1"/>
  <c r="CS355" i="1"/>
  <c r="CT355" i="1"/>
  <c r="CW355" i="1"/>
  <c r="V355" i="1" s="1"/>
  <c r="CX355" i="1"/>
  <c r="W355" i="1" s="1"/>
  <c r="GL355" i="1"/>
  <c r="GN355" i="1"/>
  <c r="GP355" i="1"/>
  <c r="GV355" i="1"/>
  <c r="HC355" i="1" s="1"/>
  <c r="GX355" i="1" s="1"/>
  <c r="P356" i="1"/>
  <c r="S356" i="1"/>
  <c r="AC356" i="1"/>
  <c r="AB356" i="1" s="1"/>
  <c r="AD356" i="1"/>
  <c r="AE356" i="1"/>
  <c r="Q356" i="1" s="1"/>
  <c r="AF356" i="1"/>
  <c r="AG356" i="1"/>
  <c r="AH356" i="1"/>
  <c r="CV356" i="1" s="1"/>
  <c r="U356" i="1" s="1"/>
  <c r="AI356" i="1"/>
  <c r="CW356" i="1" s="1"/>
  <c r="V356" i="1" s="1"/>
  <c r="AJ356" i="1"/>
  <c r="CQ356" i="1"/>
  <c r="CR356" i="1"/>
  <c r="CT356" i="1"/>
  <c r="CU356" i="1"/>
  <c r="T356" i="1" s="1"/>
  <c r="CX356" i="1"/>
  <c r="W356" i="1" s="1"/>
  <c r="GL356" i="1"/>
  <c r="GN356" i="1"/>
  <c r="GP356" i="1"/>
  <c r="GV356" i="1"/>
  <c r="HC356" i="1" s="1"/>
  <c r="GX356" i="1" s="1"/>
  <c r="P357" i="1"/>
  <c r="AC357" i="1"/>
  <c r="AE357" i="1"/>
  <c r="AD357" i="1" s="1"/>
  <c r="AB357" i="1" s="1"/>
  <c r="AF357" i="1"/>
  <c r="S357" i="1" s="1"/>
  <c r="AG357" i="1"/>
  <c r="AH357" i="1"/>
  <c r="AI357" i="1"/>
  <c r="CW357" i="1" s="1"/>
  <c r="V357" i="1" s="1"/>
  <c r="AJ357" i="1"/>
  <c r="CX357" i="1" s="1"/>
  <c r="W357" i="1" s="1"/>
  <c r="CQ357" i="1"/>
  <c r="CR357" i="1"/>
  <c r="CU357" i="1"/>
  <c r="T357" i="1" s="1"/>
  <c r="CV357" i="1"/>
  <c r="U357" i="1" s="1"/>
  <c r="GL357" i="1"/>
  <c r="GN357" i="1"/>
  <c r="GP357" i="1"/>
  <c r="GV357" i="1"/>
  <c r="HC357" i="1"/>
  <c r="GX357" i="1" s="1"/>
  <c r="R358" i="1"/>
  <c r="AC358" i="1"/>
  <c r="P358" i="1" s="1"/>
  <c r="CP358" i="1" s="1"/>
  <c r="O358" i="1" s="1"/>
  <c r="AE358" i="1"/>
  <c r="Q358" i="1" s="1"/>
  <c r="AF358" i="1"/>
  <c r="S358" i="1" s="1"/>
  <c r="AG358" i="1"/>
  <c r="CU358" i="1" s="1"/>
  <c r="T358" i="1" s="1"/>
  <c r="AH358" i="1"/>
  <c r="AI358" i="1"/>
  <c r="AJ358" i="1"/>
  <c r="CX358" i="1" s="1"/>
  <c r="W358" i="1" s="1"/>
  <c r="CR358" i="1"/>
  <c r="CS358" i="1"/>
  <c r="CV358" i="1"/>
  <c r="U358" i="1" s="1"/>
  <c r="CW358" i="1"/>
  <c r="V358" i="1" s="1"/>
  <c r="GL358" i="1"/>
  <c r="GN358" i="1"/>
  <c r="GP358" i="1"/>
  <c r="GV358" i="1"/>
  <c r="HC358" i="1"/>
  <c r="GX358" i="1" s="1"/>
  <c r="R359" i="1"/>
  <c r="S359" i="1"/>
  <c r="CY359" i="1" s="1"/>
  <c r="X359" i="1" s="1"/>
  <c r="AC359" i="1"/>
  <c r="AB359" i="1" s="1"/>
  <c r="AD359" i="1"/>
  <c r="AE359" i="1"/>
  <c r="Q359" i="1" s="1"/>
  <c r="AF359" i="1"/>
  <c r="AG359" i="1"/>
  <c r="CU359" i="1" s="1"/>
  <c r="T359" i="1" s="1"/>
  <c r="AH359" i="1"/>
  <c r="CV359" i="1" s="1"/>
  <c r="U359" i="1" s="1"/>
  <c r="AI359" i="1"/>
  <c r="AJ359" i="1"/>
  <c r="CR359" i="1"/>
  <c r="CS359" i="1"/>
  <c r="CT359" i="1"/>
  <c r="CW359" i="1"/>
  <c r="V359" i="1" s="1"/>
  <c r="CX359" i="1"/>
  <c r="W359" i="1" s="1"/>
  <c r="GL359" i="1"/>
  <c r="GN359" i="1"/>
  <c r="GP359" i="1"/>
  <c r="GV359" i="1"/>
  <c r="HC359" i="1" s="1"/>
  <c r="GX359" i="1" s="1"/>
  <c r="P360" i="1"/>
  <c r="S360" i="1"/>
  <c r="AC360" i="1"/>
  <c r="AB360" i="1" s="1"/>
  <c r="AD360" i="1"/>
  <c r="AE360" i="1"/>
  <c r="Q360" i="1" s="1"/>
  <c r="AF360" i="1"/>
  <c r="AG360" i="1"/>
  <c r="AH360" i="1"/>
  <c r="CV360" i="1" s="1"/>
  <c r="U360" i="1" s="1"/>
  <c r="AI360" i="1"/>
  <c r="CW360" i="1" s="1"/>
  <c r="V360" i="1" s="1"/>
  <c r="AJ360" i="1"/>
  <c r="CQ360" i="1"/>
  <c r="CR360" i="1"/>
  <c r="CT360" i="1"/>
  <c r="CU360" i="1"/>
  <c r="T360" i="1" s="1"/>
  <c r="CX360" i="1"/>
  <c r="W360" i="1" s="1"/>
  <c r="GL360" i="1"/>
  <c r="GN360" i="1"/>
  <c r="GP360" i="1"/>
  <c r="GV360" i="1"/>
  <c r="HC360" i="1" s="1"/>
  <c r="GX360" i="1" s="1"/>
  <c r="P361" i="1"/>
  <c r="AC361" i="1"/>
  <c r="AE361" i="1"/>
  <c r="AD361" i="1" s="1"/>
  <c r="AB361" i="1" s="1"/>
  <c r="AF361" i="1"/>
  <c r="S361" i="1" s="1"/>
  <c r="AG361" i="1"/>
  <c r="AH361" i="1"/>
  <c r="AI361" i="1"/>
  <c r="CW361" i="1" s="1"/>
  <c r="V361" i="1" s="1"/>
  <c r="AJ361" i="1"/>
  <c r="CX361" i="1" s="1"/>
  <c r="W361" i="1" s="1"/>
  <c r="CQ361" i="1"/>
  <c r="CR361" i="1"/>
  <c r="CU361" i="1"/>
  <c r="T361" i="1" s="1"/>
  <c r="CV361" i="1"/>
  <c r="U361" i="1" s="1"/>
  <c r="GL361" i="1"/>
  <c r="GN361" i="1"/>
  <c r="GP361" i="1"/>
  <c r="GV361" i="1"/>
  <c r="HC361" i="1"/>
  <c r="GX361" i="1" s="1"/>
  <c r="R362" i="1"/>
  <c r="AC362" i="1"/>
  <c r="P362" i="1" s="1"/>
  <c r="CP362" i="1" s="1"/>
  <c r="O362" i="1" s="1"/>
  <c r="AE362" i="1"/>
  <c r="Q362" i="1" s="1"/>
  <c r="AF362" i="1"/>
  <c r="S362" i="1" s="1"/>
  <c r="AG362" i="1"/>
  <c r="CU362" i="1" s="1"/>
  <c r="T362" i="1" s="1"/>
  <c r="AH362" i="1"/>
  <c r="AI362" i="1"/>
  <c r="AJ362" i="1"/>
  <c r="CX362" i="1" s="1"/>
  <c r="W362" i="1" s="1"/>
  <c r="CR362" i="1"/>
  <c r="CS362" i="1"/>
  <c r="CV362" i="1"/>
  <c r="U362" i="1" s="1"/>
  <c r="CW362" i="1"/>
  <c r="V362" i="1" s="1"/>
  <c r="GL362" i="1"/>
  <c r="GN362" i="1"/>
  <c r="GP362" i="1"/>
  <c r="GV362" i="1"/>
  <c r="HC362" i="1"/>
  <c r="GX362" i="1" s="1"/>
  <c r="R363" i="1"/>
  <c r="S363" i="1"/>
  <c r="CY363" i="1" s="1"/>
  <c r="X363" i="1" s="1"/>
  <c r="AC363" i="1"/>
  <c r="AB363" i="1" s="1"/>
  <c r="AD363" i="1"/>
  <c r="AE363" i="1"/>
  <c r="Q363" i="1" s="1"/>
  <c r="AF363" i="1"/>
  <c r="AG363" i="1"/>
  <c r="CU363" i="1" s="1"/>
  <c r="T363" i="1" s="1"/>
  <c r="AH363" i="1"/>
  <c r="CV363" i="1" s="1"/>
  <c r="U363" i="1" s="1"/>
  <c r="AI363" i="1"/>
  <c r="AJ363" i="1"/>
  <c r="CR363" i="1"/>
  <c r="CS363" i="1"/>
  <c r="CT363" i="1"/>
  <c r="CW363" i="1"/>
  <c r="V363" i="1" s="1"/>
  <c r="CX363" i="1"/>
  <c r="W363" i="1" s="1"/>
  <c r="GL363" i="1"/>
  <c r="GN363" i="1"/>
  <c r="GP363" i="1"/>
  <c r="GV363" i="1"/>
  <c r="HC363" i="1" s="1"/>
  <c r="GX363" i="1" s="1"/>
  <c r="P364" i="1"/>
  <c r="S364" i="1"/>
  <c r="AC364" i="1"/>
  <c r="AB364" i="1" s="1"/>
  <c r="AD364" i="1"/>
  <c r="AE364" i="1"/>
  <c r="Q364" i="1" s="1"/>
  <c r="AF364" i="1"/>
  <c r="AG364" i="1"/>
  <c r="AH364" i="1"/>
  <c r="CV364" i="1" s="1"/>
  <c r="U364" i="1" s="1"/>
  <c r="AI364" i="1"/>
  <c r="CW364" i="1" s="1"/>
  <c r="V364" i="1" s="1"/>
  <c r="AJ364" i="1"/>
  <c r="CQ364" i="1"/>
  <c r="CR364" i="1"/>
  <c r="CT364" i="1"/>
  <c r="CU364" i="1"/>
  <c r="T364" i="1" s="1"/>
  <c r="CX364" i="1"/>
  <c r="W364" i="1" s="1"/>
  <c r="GL364" i="1"/>
  <c r="GN364" i="1"/>
  <c r="GP364" i="1"/>
  <c r="GV364" i="1"/>
  <c r="HC364" i="1" s="1"/>
  <c r="GX364" i="1" s="1"/>
  <c r="P365" i="1"/>
  <c r="AC365" i="1"/>
  <c r="AE365" i="1"/>
  <c r="AD365" i="1" s="1"/>
  <c r="AB365" i="1" s="1"/>
  <c r="AF365" i="1"/>
  <c r="S365" i="1" s="1"/>
  <c r="AG365" i="1"/>
  <c r="AH365" i="1"/>
  <c r="AI365" i="1"/>
  <c r="CW365" i="1" s="1"/>
  <c r="V365" i="1" s="1"/>
  <c r="AJ365" i="1"/>
  <c r="CX365" i="1" s="1"/>
  <c r="W365" i="1" s="1"/>
  <c r="CQ365" i="1"/>
  <c r="CR365" i="1"/>
  <c r="CU365" i="1"/>
  <c r="T365" i="1" s="1"/>
  <c r="CV365" i="1"/>
  <c r="U365" i="1" s="1"/>
  <c r="GL365" i="1"/>
  <c r="GN365" i="1"/>
  <c r="GP365" i="1"/>
  <c r="GV365" i="1"/>
  <c r="HC365" i="1"/>
  <c r="GX365" i="1" s="1"/>
  <c r="R366" i="1"/>
  <c r="AC366" i="1"/>
  <c r="P366" i="1" s="1"/>
  <c r="CP366" i="1" s="1"/>
  <c r="O366" i="1" s="1"/>
  <c r="AE366" i="1"/>
  <c r="Q366" i="1" s="1"/>
  <c r="AF366" i="1"/>
  <c r="S366" i="1" s="1"/>
  <c r="AG366" i="1"/>
  <c r="CU366" i="1" s="1"/>
  <c r="T366" i="1" s="1"/>
  <c r="AH366" i="1"/>
  <c r="AI366" i="1"/>
  <c r="AJ366" i="1"/>
  <c r="CX366" i="1" s="1"/>
  <c r="W366" i="1" s="1"/>
  <c r="CR366" i="1"/>
  <c r="CS366" i="1"/>
  <c r="CV366" i="1"/>
  <c r="U366" i="1" s="1"/>
  <c r="CW366" i="1"/>
  <c r="V366" i="1" s="1"/>
  <c r="GL366" i="1"/>
  <c r="GN366" i="1"/>
  <c r="GP366" i="1"/>
  <c r="GV366" i="1"/>
  <c r="HC366" i="1"/>
  <c r="GX366" i="1" s="1"/>
  <c r="R367" i="1"/>
  <c r="S367" i="1"/>
  <c r="CY367" i="1" s="1"/>
  <c r="X367" i="1" s="1"/>
  <c r="AC367" i="1"/>
  <c r="AB367" i="1" s="1"/>
  <c r="AD367" i="1"/>
  <c r="AE367" i="1"/>
  <c r="Q367" i="1" s="1"/>
  <c r="AF367" i="1"/>
  <c r="AG367" i="1"/>
  <c r="CU367" i="1" s="1"/>
  <c r="T367" i="1" s="1"/>
  <c r="AH367" i="1"/>
  <c r="CV367" i="1" s="1"/>
  <c r="U367" i="1" s="1"/>
  <c r="AI367" i="1"/>
  <c r="AJ367" i="1"/>
  <c r="CR367" i="1"/>
  <c r="CS367" i="1"/>
  <c r="CT367" i="1"/>
  <c r="CW367" i="1"/>
  <c r="V367" i="1" s="1"/>
  <c r="CX367" i="1"/>
  <c r="W367" i="1" s="1"/>
  <c r="GL367" i="1"/>
  <c r="GN367" i="1"/>
  <c r="GP367" i="1"/>
  <c r="GV367" i="1"/>
  <c r="HC367" i="1" s="1"/>
  <c r="GX367" i="1" s="1"/>
  <c r="P368" i="1"/>
  <c r="S368" i="1"/>
  <c r="AC368" i="1"/>
  <c r="AB368" i="1" s="1"/>
  <c r="AD368" i="1"/>
  <c r="AE368" i="1"/>
  <c r="Q368" i="1" s="1"/>
  <c r="AF368" i="1"/>
  <c r="AG368" i="1"/>
  <c r="AH368" i="1"/>
  <c r="CV368" i="1" s="1"/>
  <c r="U368" i="1" s="1"/>
  <c r="AI368" i="1"/>
  <c r="CW368" i="1" s="1"/>
  <c r="V368" i="1" s="1"/>
  <c r="AJ368" i="1"/>
  <c r="CQ368" i="1"/>
  <c r="CR368" i="1"/>
  <c r="CT368" i="1"/>
  <c r="CU368" i="1"/>
  <c r="T368" i="1" s="1"/>
  <c r="CX368" i="1"/>
  <c r="W368" i="1" s="1"/>
  <c r="GL368" i="1"/>
  <c r="GN368" i="1"/>
  <c r="GP368" i="1"/>
  <c r="GV368" i="1"/>
  <c r="HC368" i="1" s="1"/>
  <c r="GX368" i="1" s="1"/>
  <c r="P369" i="1"/>
  <c r="AC369" i="1"/>
  <c r="AE369" i="1"/>
  <c r="AD369" i="1" s="1"/>
  <c r="AB369" i="1" s="1"/>
  <c r="AF369" i="1"/>
  <c r="S369" i="1" s="1"/>
  <c r="AG369" i="1"/>
  <c r="AH369" i="1"/>
  <c r="AI369" i="1"/>
  <c r="CW369" i="1" s="1"/>
  <c r="V369" i="1" s="1"/>
  <c r="AJ369" i="1"/>
  <c r="CX369" i="1" s="1"/>
  <c r="W369" i="1" s="1"/>
  <c r="CQ369" i="1"/>
  <c r="CR369" i="1"/>
  <c r="CU369" i="1"/>
  <c r="T369" i="1" s="1"/>
  <c r="CV369" i="1"/>
  <c r="U369" i="1" s="1"/>
  <c r="GL369" i="1"/>
  <c r="GN369" i="1"/>
  <c r="GP369" i="1"/>
  <c r="GV369" i="1"/>
  <c r="HC369" i="1"/>
  <c r="GX369" i="1" s="1"/>
  <c r="R370" i="1"/>
  <c r="AC370" i="1"/>
  <c r="P370" i="1" s="1"/>
  <c r="CP370" i="1" s="1"/>
  <c r="O370" i="1" s="1"/>
  <c r="AE370" i="1"/>
  <c r="Q370" i="1" s="1"/>
  <c r="AF370" i="1"/>
  <c r="S370" i="1" s="1"/>
  <c r="AG370" i="1"/>
  <c r="CU370" i="1" s="1"/>
  <c r="T370" i="1" s="1"/>
  <c r="AH370" i="1"/>
  <c r="AI370" i="1"/>
  <c r="AJ370" i="1"/>
  <c r="CX370" i="1" s="1"/>
  <c r="W370" i="1" s="1"/>
  <c r="CR370" i="1"/>
  <c r="CS370" i="1"/>
  <c r="CV370" i="1"/>
  <c r="U370" i="1" s="1"/>
  <c r="CW370" i="1"/>
  <c r="V370" i="1" s="1"/>
  <c r="GL370" i="1"/>
  <c r="GN370" i="1"/>
  <c r="GP370" i="1"/>
  <c r="GV370" i="1"/>
  <c r="HC370" i="1"/>
  <c r="GX370" i="1" s="1"/>
  <c r="R371" i="1"/>
  <c r="S371" i="1"/>
  <c r="CY371" i="1" s="1"/>
  <c r="X371" i="1" s="1"/>
  <c r="AC371" i="1"/>
  <c r="AE371" i="1"/>
  <c r="AD371" i="1" s="1"/>
  <c r="AF371" i="1"/>
  <c r="AG371" i="1"/>
  <c r="CU371" i="1" s="1"/>
  <c r="T371" i="1" s="1"/>
  <c r="AH371" i="1"/>
  <c r="AI371" i="1"/>
  <c r="AJ371" i="1"/>
  <c r="CR371" i="1"/>
  <c r="CS371" i="1"/>
  <c r="CT371" i="1"/>
  <c r="CV371" i="1"/>
  <c r="U371" i="1" s="1"/>
  <c r="CW371" i="1"/>
  <c r="V371" i="1" s="1"/>
  <c r="CX371" i="1"/>
  <c r="W371" i="1" s="1"/>
  <c r="GL371" i="1"/>
  <c r="GN371" i="1"/>
  <c r="GP371" i="1"/>
  <c r="GV371" i="1"/>
  <c r="HC371" i="1" s="1"/>
  <c r="GX371" i="1" s="1"/>
  <c r="P372" i="1"/>
  <c r="S372" i="1"/>
  <c r="AC372" i="1"/>
  <c r="AB372" i="1" s="1"/>
  <c r="AD372" i="1"/>
  <c r="AE372" i="1"/>
  <c r="Q372" i="1" s="1"/>
  <c r="AF372" i="1"/>
  <c r="AG372" i="1"/>
  <c r="AH372" i="1"/>
  <c r="CV372" i="1" s="1"/>
  <c r="U372" i="1" s="1"/>
  <c r="AI372" i="1"/>
  <c r="AJ372" i="1"/>
  <c r="CQ372" i="1"/>
  <c r="CR372" i="1"/>
  <c r="CS372" i="1"/>
  <c r="CT372" i="1"/>
  <c r="CU372" i="1"/>
  <c r="T372" i="1" s="1"/>
  <c r="CW372" i="1"/>
  <c r="V372" i="1" s="1"/>
  <c r="CX372" i="1"/>
  <c r="W372" i="1" s="1"/>
  <c r="GL372" i="1"/>
  <c r="GN372" i="1"/>
  <c r="GP372" i="1"/>
  <c r="GV372" i="1"/>
  <c r="HC372" i="1" s="1"/>
  <c r="GX372" i="1" s="1"/>
  <c r="P373" i="1"/>
  <c r="AC373" i="1"/>
  <c r="AB373" i="1" s="1"/>
  <c r="AE373" i="1"/>
  <c r="AD373" i="1" s="1"/>
  <c r="AF373" i="1"/>
  <c r="S373" i="1" s="1"/>
  <c r="AG373" i="1"/>
  <c r="AH373" i="1"/>
  <c r="AI373" i="1"/>
  <c r="CW373" i="1" s="1"/>
  <c r="V373" i="1" s="1"/>
  <c r="AJ373" i="1"/>
  <c r="CQ373" i="1"/>
  <c r="CR373" i="1"/>
  <c r="CT373" i="1"/>
  <c r="CU373" i="1"/>
  <c r="T373" i="1" s="1"/>
  <c r="CV373" i="1"/>
  <c r="U373" i="1" s="1"/>
  <c r="CX373" i="1"/>
  <c r="W373" i="1" s="1"/>
  <c r="GL373" i="1"/>
  <c r="GN373" i="1"/>
  <c r="GP373" i="1"/>
  <c r="GV373" i="1"/>
  <c r="HC373" i="1"/>
  <c r="GX373" i="1" s="1"/>
  <c r="R374" i="1"/>
  <c r="AC374" i="1"/>
  <c r="P374" i="1" s="1"/>
  <c r="CP374" i="1" s="1"/>
  <c r="O374" i="1" s="1"/>
  <c r="AE374" i="1"/>
  <c r="Q374" i="1" s="1"/>
  <c r="AF374" i="1"/>
  <c r="S374" i="1" s="1"/>
  <c r="AG374" i="1"/>
  <c r="CU374" i="1" s="1"/>
  <c r="T374" i="1" s="1"/>
  <c r="AH374" i="1"/>
  <c r="AI374" i="1"/>
  <c r="AJ374" i="1"/>
  <c r="CX374" i="1" s="1"/>
  <c r="W374" i="1" s="1"/>
  <c r="CR374" i="1"/>
  <c r="CS374" i="1"/>
  <c r="CV374" i="1"/>
  <c r="U374" i="1" s="1"/>
  <c r="CW374" i="1"/>
  <c r="V374" i="1" s="1"/>
  <c r="GL374" i="1"/>
  <c r="GN374" i="1"/>
  <c r="GP374" i="1"/>
  <c r="GV374" i="1"/>
  <c r="HC374" i="1"/>
  <c r="GX374" i="1" s="1"/>
  <c r="R375" i="1"/>
  <c r="S375" i="1"/>
  <c r="CY375" i="1" s="1"/>
  <c r="X375" i="1" s="1"/>
  <c r="AC375" i="1"/>
  <c r="AE375" i="1"/>
  <c r="AD375" i="1" s="1"/>
  <c r="AF375" i="1"/>
  <c r="AG375" i="1"/>
  <c r="CU375" i="1" s="1"/>
  <c r="T375" i="1" s="1"/>
  <c r="AH375" i="1"/>
  <c r="AI375" i="1"/>
  <c r="AJ375" i="1"/>
  <c r="CR375" i="1"/>
  <c r="CS375" i="1"/>
  <c r="CT375" i="1"/>
  <c r="CV375" i="1"/>
  <c r="U375" i="1" s="1"/>
  <c r="CW375" i="1"/>
  <c r="V375" i="1" s="1"/>
  <c r="CX375" i="1"/>
  <c r="W375" i="1" s="1"/>
  <c r="GL375" i="1"/>
  <c r="GN375" i="1"/>
  <c r="GP375" i="1"/>
  <c r="GV375" i="1"/>
  <c r="HC375" i="1" s="1"/>
  <c r="GX375" i="1" s="1"/>
  <c r="P376" i="1"/>
  <c r="S376" i="1"/>
  <c r="AC376" i="1"/>
  <c r="AB376" i="1" s="1"/>
  <c r="AD376" i="1"/>
  <c r="AE376" i="1"/>
  <c r="Q376" i="1" s="1"/>
  <c r="AF376" i="1"/>
  <c r="AG376" i="1"/>
  <c r="AH376" i="1"/>
  <c r="CV376" i="1" s="1"/>
  <c r="U376" i="1" s="1"/>
  <c r="AI376" i="1"/>
  <c r="AJ376" i="1"/>
  <c r="CQ376" i="1"/>
  <c r="CR376" i="1"/>
  <c r="CS376" i="1"/>
  <c r="CT376" i="1"/>
  <c r="CU376" i="1"/>
  <c r="T376" i="1" s="1"/>
  <c r="CW376" i="1"/>
  <c r="V376" i="1" s="1"/>
  <c r="CX376" i="1"/>
  <c r="W376" i="1" s="1"/>
  <c r="GL376" i="1"/>
  <c r="GN376" i="1"/>
  <c r="GP376" i="1"/>
  <c r="GV376" i="1"/>
  <c r="HC376" i="1" s="1"/>
  <c r="GX376" i="1" s="1"/>
  <c r="P377" i="1"/>
  <c r="AC377" i="1"/>
  <c r="AB377" i="1" s="1"/>
  <c r="AE377" i="1"/>
  <c r="AD377" i="1" s="1"/>
  <c r="AF377" i="1"/>
  <c r="S377" i="1" s="1"/>
  <c r="AG377" i="1"/>
  <c r="AH377" i="1"/>
  <c r="AI377" i="1"/>
  <c r="CW377" i="1" s="1"/>
  <c r="V377" i="1" s="1"/>
  <c r="AJ377" i="1"/>
  <c r="CQ377" i="1"/>
  <c r="CR377" i="1"/>
  <c r="CT377" i="1"/>
  <c r="CU377" i="1"/>
  <c r="T377" i="1" s="1"/>
  <c r="CV377" i="1"/>
  <c r="U377" i="1" s="1"/>
  <c r="CX377" i="1"/>
  <c r="W377" i="1" s="1"/>
  <c r="GL377" i="1"/>
  <c r="GN377" i="1"/>
  <c r="GP377" i="1"/>
  <c r="GV377" i="1"/>
  <c r="HC377" i="1"/>
  <c r="GX377" i="1" s="1"/>
  <c r="R378" i="1"/>
  <c r="AC378" i="1"/>
  <c r="P378" i="1" s="1"/>
  <c r="CP378" i="1" s="1"/>
  <c r="O378" i="1" s="1"/>
  <c r="AE378" i="1"/>
  <c r="Q378" i="1" s="1"/>
  <c r="AF378" i="1"/>
  <c r="S378" i="1" s="1"/>
  <c r="AG378" i="1"/>
  <c r="AH378" i="1"/>
  <c r="AI378" i="1"/>
  <c r="AJ378" i="1"/>
  <c r="CX378" i="1" s="1"/>
  <c r="W378" i="1" s="1"/>
  <c r="CQ378" i="1"/>
  <c r="CR378" i="1"/>
  <c r="CS378" i="1"/>
  <c r="CU378" i="1"/>
  <c r="T378" i="1" s="1"/>
  <c r="CV378" i="1"/>
  <c r="U378" i="1" s="1"/>
  <c r="CW378" i="1"/>
  <c r="V378" i="1" s="1"/>
  <c r="GL378" i="1"/>
  <c r="GN378" i="1"/>
  <c r="GP378" i="1"/>
  <c r="GV378" i="1"/>
  <c r="HC378" i="1"/>
  <c r="GX378" i="1" s="1"/>
  <c r="R379" i="1"/>
  <c r="S379" i="1"/>
  <c r="CY379" i="1" s="1"/>
  <c r="X379" i="1" s="1"/>
  <c r="AC379" i="1"/>
  <c r="AB379" i="1" s="1"/>
  <c r="AE379" i="1"/>
  <c r="AD379" i="1" s="1"/>
  <c r="AF379" i="1"/>
  <c r="AG379" i="1"/>
  <c r="CU379" i="1" s="1"/>
  <c r="T379" i="1" s="1"/>
  <c r="AH379" i="1"/>
  <c r="AI379" i="1"/>
  <c r="AJ379" i="1"/>
  <c r="CR379" i="1"/>
  <c r="CS379" i="1"/>
  <c r="CT379" i="1"/>
  <c r="CV379" i="1"/>
  <c r="U379" i="1" s="1"/>
  <c r="CW379" i="1"/>
  <c r="V379" i="1" s="1"/>
  <c r="CX379" i="1"/>
  <c r="W379" i="1" s="1"/>
  <c r="GL379" i="1"/>
  <c r="GN379" i="1"/>
  <c r="GP379" i="1"/>
  <c r="GV379" i="1"/>
  <c r="HC379" i="1" s="1"/>
  <c r="GX379" i="1" s="1"/>
  <c r="P380" i="1"/>
  <c r="S380" i="1"/>
  <c r="AC380" i="1"/>
  <c r="AB380" i="1" s="1"/>
  <c r="AD380" i="1"/>
  <c r="AE380" i="1"/>
  <c r="Q380" i="1" s="1"/>
  <c r="AF380" i="1"/>
  <c r="AG380" i="1"/>
  <c r="AH380" i="1"/>
  <c r="CV380" i="1" s="1"/>
  <c r="U380" i="1" s="1"/>
  <c r="AI380" i="1"/>
  <c r="AJ380" i="1"/>
  <c r="CQ380" i="1"/>
  <c r="CR380" i="1"/>
  <c r="CS380" i="1"/>
  <c r="CT380" i="1"/>
  <c r="CU380" i="1"/>
  <c r="T380" i="1" s="1"/>
  <c r="CW380" i="1"/>
  <c r="V380" i="1" s="1"/>
  <c r="CX380" i="1"/>
  <c r="W380" i="1" s="1"/>
  <c r="GL380" i="1"/>
  <c r="GN380" i="1"/>
  <c r="GP380" i="1"/>
  <c r="GV380" i="1"/>
  <c r="HC380" i="1" s="1"/>
  <c r="GX380" i="1" s="1"/>
  <c r="P381" i="1"/>
  <c r="AC381" i="1"/>
  <c r="AE381" i="1"/>
  <c r="AD381" i="1" s="1"/>
  <c r="AF381" i="1"/>
  <c r="S381" i="1" s="1"/>
  <c r="AG381" i="1"/>
  <c r="AH381" i="1"/>
  <c r="AI381" i="1"/>
  <c r="CW381" i="1" s="1"/>
  <c r="V381" i="1" s="1"/>
  <c r="AJ381" i="1"/>
  <c r="CQ381" i="1"/>
  <c r="CR381" i="1"/>
  <c r="CT381" i="1"/>
  <c r="CU381" i="1"/>
  <c r="T381" i="1" s="1"/>
  <c r="CV381" i="1"/>
  <c r="U381" i="1" s="1"/>
  <c r="CX381" i="1"/>
  <c r="W381" i="1" s="1"/>
  <c r="GL381" i="1"/>
  <c r="GN381" i="1"/>
  <c r="GP381" i="1"/>
  <c r="GV381" i="1"/>
  <c r="HC381" i="1"/>
  <c r="GX381" i="1" s="1"/>
  <c r="R382" i="1"/>
  <c r="AC382" i="1"/>
  <c r="P382" i="1" s="1"/>
  <c r="AE382" i="1"/>
  <c r="Q382" i="1" s="1"/>
  <c r="AF382" i="1"/>
  <c r="S382" i="1" s="1"/>
  <c r="AG382" i="1"/>
  <c r="CU382" i="1" s="1"/>
  <c r="T382" i="1" s="1"/>
  <c r="AH382" i="1"/>
  <c r="AI382" i="1"/>
  <c r="AJ382" i="1"/>
  <c r="CX382" i="1" s="1"/>
  <c r="W382" i="1" s="1"/>
  <c r="CR382" i="1"/>
  <c r="CS382" i="1"/>
  <c r="CV382" i="1"/>
  <c r="U382" i="1" s="1"/>
  <c r="CW382" i="1"/>
  <c r="V382" i="1" s="1"/>
  <c r="GL382" i="1"/>
  <c r="GN382" i="1"/>
  <c r="GP382" i="1"/>
  <c r="GV382" i="1"/>
  <c r="HC382" i="1"/>
  <c r="GX382" i="1" s="1"/>
  <c r="R383" i="1"/>
  <c r="S383" i="1"/>
  <c r="CY383" i="1" s="1"/>
  <c r="X383" i="1" s="1"/>
  <c r="AC383" i="1"/>
  <c r="AB383" i="1" s="1"/>
  <c r="AE383" i="1"/>
  <c r="AD383" i="1" s="1"/>
  <c r="AF383" i="1"/>
  <c r="AG383" i="1"/>
  <c r="CU383" i="1" s="1"/>
  <c r="T383" i="1" s="1"/>
  <c r="AH383" i="1"/>
  <c r="AI383" i="1"/>
  <c r="AJ383" i="1"/>
  <c r="CR383" i="1"/>
  <c r="CS383" i="1"/>
  <c r="CT383" i="1"/>
  <c r="CV383" i="1"/>
  <c r="U383" i="1" s="1"/>
  <c r="CW383" i="1"/>
  <c r="V383" i="1" s="1"/>
  <c r="CX383" i="1"/>
  <c r="W383" i="1" s="1"/>
  <c r="GL383" i="1"/>
  <c r="GN383" i="1"/>
  <c r="GP383" i="1"/>
  <c r="GV383" i="1"/>
  <c r="HC383" i="1" s="1"/>
  <c r="GX383" i="1" s="1"/>
  <c r="P384" i="1"/>
  <c r="S384" i="1"/>
  <c r="AC384" i="1"/>
  <c r="AB384" i="1" s="1"/>
  <c r="AD384" i="1"/>
  <c r="AE384" i="1"/>
  <c r="Q384" i="1" s="1"/>
  <c r="AF384" i="1"/>
  <c r="AG384" i="1"/>
  <c r="AH384" i="1"/>
  <c r="CV384" i="1" s="1"/>
  <c r="U384" i="1" s="1"/>
  <c r="AI384" i="1"/>
  <c r="AJ384" i="1"/>
  <c r="CQ384" i="1"/>
  <c r="CR384" i="1"/>
  <c r="CS384" i="1"/>
  <c r="CT384" i="1"/>
  <c r="CU384" i="1"/>
  <c r="T384" i="1" s="1"/>
  <c r="CW384" i="1"/>
  <c r="V384" i="1" s="1"/>
  <c r="CX384" i="1"/>
  <c r="W384" i="1" s="1"/>
  <c r="GL384" i="1"/>
  <c r="GN384" i="1"/>
  <c r="GP384" i="1"/>
  <c r="GV384" i="1"/>
  <c r="HC384" i="1" s="1"/>
  <c r="GX384" i="1" s="1"/>
  <c r="P385" i="1"/>
  <c r="AC385" i="1"/>
  <c r="AE385" i="1"/>
  <c r="AD385" i="1" s="1"/>
  <c r="AF385" i="1"/>
  <c r="S385" i="1" s="1"/>
  <c r="AG385" i="1"/>
  <c r="AH385" i="1"/>
  <c r="AI385" i="1"/>
  <c r="CW385" i="1" s="1"/>
  <c r="V385" i="1" s="1"/>
  <c r="AJ385" i="1"/>
  <c r="CQ385" i="1"/>
  <c r="CR385" i="1"/>
  <c r="CT385" i="1"/>
  <c r="CU385" i="1"/>
  <c r="T385" i="1" s="1"/>
  <c r="CV385" i="1"/>
  <c r="U385" i="1" s="1"/>
  <c r="CX385" i="1"/>
  <c r="W385" i="1" s="1"/>
  <c r="GL385" i="1"/>
  <c r="GN385" i="1"/>
  <c r="GP385" i="1"/>
  <c r="GV385" i="1"/>
  <c r="HC385" i="1"/>
  <c r="GX385" i="1" s="1"/>
  <c r="R386" i="1"/>
  <c r="AC386" i="1"/>
  <c r="P386" i="1" s="1"/>
  <c r="AE386" i="1"/>
  <c r="Q386" i="1" s="1"/>
  <c r="AF386" i="1"/>
  <c r="S386" i="1" s="1"/>
  <c r="AG386" i="1"/>
  <c r="CU386" i="1" s="1"/>
  <c r="T386" i="1" s="1"/>
  <c r="AH386" i="1"/>
  <c r="AI386" i="1"/>
  <c r="AJ386" i="1"/>
  <c r="CX386" i="1" s="1"/>
  <c r="W386" i="1" s="1"/>
  <c r="CR386" i="1"/>
  <c r="CS386" i="1"/>
  <c r="CV386" i="1"/>
  <c r="U386" i="1" s="1"/>
  <c r="CW386" i="1"/>
  <c r="V386" i="1" s="1"/>
  <c r="GL386" i="1"/>
  <c r="GN386" i="1"/>
  <c r="GP386" i="1"/>
  <c r="GV386" i="1"/>
  <c r="HC386" i="1"/>
  <c r="GX386" i="1" s="1"/>
  <c r="R387" i="1"/>
  <c r="S387" i="1"/>
  <c r="CY387" i="1" s="1"/>
  <c r="X387" i="1" s="1"/>
  <c r="AC387" i="1"/>
  <c r="AB387" i="1" s="1"/>
  <c r="AE387" i="1"/>
  <c r="AD387" i="1" s="1"/>
  <c r="AF387" i="1"/>
  <c r="AG387" i="1"/>
  <c r="CU387" i="1" s="1"/>
  <c r="T387" i="1" s="1"/>
  <c r="AH387" i="1"/>
  <c r="AI387" i="1"/>
  <c r="AJ387" i="1"/>
  <c r="CR387" i="1"/>
  <c r="CS387" i="1"/>
  <c r="CT387" i="1"/>
  <c r="CV387" i="1"/>
  <c r="U387" i="1" s="1"/>
  <c r="CW387" i="1"/>
  <c r="V387" i="1" s="1"/>
  <c r="CX387" i="1"/>
  <c r="W387" i="1" s="1"/>
  <c r="GL387" i="1"/>
  <c r="GN387" i="1"/>
  <c r="GP387" i="1"/>
  <c r="GV387" i="1"/>
  <c r="HC387" i="1" s="1"/>
  <c r="GX387" i="1" s="1"/>
  <c r="P388" i="1"/>
  <c r="S388" i="1"/>
  <c r="AC388" i="1"/>
  <c r="AB388" i="1" s="1"/>
  <c r="AD388" i="1"/>
  <c r="AE388" i="1"/>
  <c r="Q388" i="1" s="1"/>
  <c r="AF388" i="1"/>
  <c r="AG388" i="1"/>
  <c r="AH388" i="1"/>
  <c r="CV388" i="1" s="1"/>
  <c r="U388" i="1" s="1"/>
  <c r="AI388" i="1"/>
  <c r="AJ388" i="1"/>
  <c r="CQ388" i="1"/>
  <c r="CR388" i="1"/>
  <c r="CS388" i="1"/>
  <c r="CT388" i="1"/>
  <c r="CU388" i="1"/>
  <c r="T388" i="1" s="1"/>
  <c r="CW388" i="1"/>
  <c r="V388" i="1" s="1"/>
  <c r="CX388" i="1"/>
  <c r="W388" i="1" s="1"/>
  <c r="GL388" i="1"/>
  <c r="GN388" i="1"/>
  <c r="GP388" i="1"/>
  <c r="GV388" i="1"/>
  <c r="HC388" i="1" s="1"/>
  <c r="GX388" i="1" s="1"/>
  <c r="P389" i="1"/>
  <c r="AC389" i="1"/>
  <c r="AE389" i="1"/>
  <c r="AD389" i="1" s="1"/>
  <c r="AF389" i="1"/>
  <c r="S389" i="1" s="1"/>
  <c r="AG389" i="1"/>
  <c r="AH389" i="1"/>
  <c r="AI389" i="1"/>
  <c r="CW389" i="1" s="1"/>
  <c r="V389" i="1" s="1"/>
  <c r="AJ389" i="1"/>
  <c r="CQ389" i="1"/>
  <c r="CR389" i="1"/>
  <c r="CT389" i="1"/>
  <c r="CU389" i="1"/>
  <c r="T389" i="1" s="1"/>
  <c r="CV389" i="1"/>
  <c r="U389" i="1" s="1"/>
  <c r="CX389" i="1"/>
  <c r="W389" i="1" s="1"/>
  <c r="GL389" i="1"/>
  <c r="GN389" i="1"/>
  <c r="GP389" i="1"/>
  <c r="GV389" i="1"/>
  <c r="HC389" i="1"/>
  <c r="GX389" i="1" s="1"/>
  <c r="R390" i="1"/>
  <c r="AC390" i="1"/>
  <c r="P390" i="1" s="1"/>
  <c r="AE390" i="1"/>
  <c r="Q390" i="1" s="1"/>
  <c r="AF390" i="1"/>
  <c r="S390" i="1" s="1"/>
  <c r="AG390" i="1"/>
  <c r="CU390" i="1" s="1"/>
  <c r="T390" i="1" s="1"/>
  <c r="AH390" i="1"/>
  <c r="AI390" i="1"/>
  <c r="AJ390" i="1"/>
  <c r="CX390" i="1" s="1"/>
  <c r="W390" i="1" s="1"/>
  <c r="CR390" i="1"/>
  <c r="CS390" i="1"/>
  <c r="CV390" i="1"/>
  <c r="U390" i="1" s="1"/>
  <c r="CW390" i="1"/>
  <c r="V390" i="1" s="1"/>
  <c r="GL390" i="1"/>
  <c r="BZ411" i="1" s="1"/>
  <c r="GN390" i="1"/>
  <c r="GP390" i="1"/>
  <c r="GV390" i="1"/>
  <c r="HC390" i="1"/>
  <c r="GX390" i="1" s="1"/>
  <c r="R391" i="1"/>
  <c r="S391" i="1"/>
  <c r="CY391" i="1" s="1"/>
  <c r="X391" i="1" s="1"/>
  <c r="AC391" i="1"/>
  <c r="AE391" i="1"/>
  <c r="AD391" i="1" s="1"/>
  <c r="AF391" i="1"/>
  <c r="AG391" i="1"/>
  <c r="CU391" i="1" s="1"/>
  <c r="T391" i="1" s="1"/>
  <c r="AH391" i="1"/>
  <c r="AI391" i="1"/>
  <c r="AJ391" i="1"/>
  <c r="CR391" i="1"/>
  <c r="CS391" i="1"/>
  <c r="CT391" i="1"/>
  <c r="CV391" i="1"/>
  <c r="U391" i="1" s="1"/>
  <c r="CW391" i="1"/>
  <c r="V391" i="1" s="1"/>
  <c r="CX391" i="1"/>
  <c r="W391" i="1" s="1"/>
  <c r="GL391" i="1"/>
  <c r="GN391" i="1"/>
  <c r="GP391" i="1"/>
  <c r="GV391" i="1"/>
  <c r="HC391" i="1" s="1"/>
  <c r="GX391" i="1" s="1"/>
  <c r="I392" i="1"/>
  <c r="K392" i="1"/>
  <c r="R392" i="1"/>
  <c r="AC392" i="1"/>
  <c r="P392" i="1" s="1"/>
  <c r="AE392" i="1"/>
  <c r="Q392" i="1" s="1"/>
  <c r="AF392" i="1"/>
  <c r="S392" i="1" s="1"/>
  <c r="AG392" i="1"/>
  <c r="CU392" i="1" s="1"/>
  <c r="T392" i="1" s="1"/>
  <c r="AH392" i="1"/>
  <c r="AI392" i="1"/>
  <c r="AJ392" i="1"/>
  <c r="CX392" i="1" s="1"/>
  <c r="W392" i="1" s="1"/>
  <c r="CR392" i="1"/>
  <c r="CS392" i="1"/>
  <c r="CV392" i="1"/>
  <c r="U392" i="1" s="1"/>
  <c r="CW392" i="1"/>
  <c r="V392" i="1" s="1"/>
  <c r="GL392" i="1"/>
  <c r="GN392" i="1"/>
  <c r="GP392" i="1"/>
  <c r="CD411" i="1" s="1"/>
  <c r="GV392" i="1"/>
  <c r="HC392" i="1"/>
  <c r="GX392" i="1" s="1"/>
  <c r="I393" i="1"/>
  <c r="P393" i="1" s="1"/>
  <c r="K393" i="1"/>
  <c r="AC393" i="1"/>
  <c r="AE393" i="1"/>
  <c r="AD393" i="1" s="1"/>
  <c r="AF393" i="1"/>
  <c r="S393" i="1" s="1"/>
  <c r="AG393" i="1"/>
  <c r="AH393" i="1"/>
  <c r="AI393" i="1"/>
  <c r="CW393" i="1" s="1"/>
  <c r="V393" i="1" s="1"/>
  <c r="AJ393" i="1"/>
  <c r="CQ393" i="1"/>
  <c r="CR393" i="1"/>
  <c r="CT393" i="1"/>
  <c r="CU393" i="1"/>
  <c r="T393" i="1" s="1"/>
  <c r="CV393" i="1"/>
  <c r="U393" i="1" s="1"/>
  <c r="CX393" i="1"/>
  <c r="W393" i="1" s="1"/>
  <c r="GL393" i="1"/>
  <c r="GN393" i="1"/>
  <c r="GP393" i="1"/>
  <c r="GV393" i="1"/>
  <c r="HC393" i="1"/>
  <c r="GX393" i="1" s="1"/>
  <c r="R394" i="1"/>
  <c r="AC394" i="1"/>
  <c r="P394" i="1" s="1"/>
  <c r="CP394" i="1" s="1"/>
  <c r="O394" i="1" s="1"/>
  <c r="AE394" i="1"/>
  <c r="Q394" i="1" s="1"/>
  <c r="AF394" i="1"/>
  <c r="S394" i="1" s="1"/>
  <c r="AG394" i="1"/>
  <c r="AH394" i="1"/>
  <c r="AI394" i="1"/>
  <c r="AJ394" i="1"/>
  <c r="CX394" i="1" s="1"/>
  <c r="W394" i="1" s="1"/>
  <c r="CQ394" i="1"/>
  <c r="CR394" i="1"/>
  <c r="CS394" i="1"/>
  <c r="CU394" i="1"/>
  <c r="T394" i="1" s="1"/>
  <c r="CV394" i="1"/>
  <c r="U394" i="1" s="1"/>
  <c r="CW394" i="1"/>
  <c r="V394" i="1" s="1"/>
  <c r="GL394" i="1"/>
  <c r="GN394" i="1"/>
  <c r="GP394" i="1"/>
  <c r="GV394" i="1"/>
  <c r="HC394" i="1"/>
  <c r="GX394" i="1" s="1"/>
  <c r="R395" i="1"/>
  <c r="S395" i="1"/>
  <c r="CY395" i="1" s="1"/>
  <c r="X395" i="1" s="1"/>
  <c r="AC395" i="1"/>
  <c r="AB395" i="1" s="1"/>
  <c r="AE395" i="1"/>
  <c r="AD395" i="1" s="1"/>
  <c r="AF395" i="1"/>
  <c r="AG395" i="1"/>
  <c r="CU395" i="1" s="1"/>
  <c r="T395" i="1" s="1"/>
  <c r="AH395" i="1"/>
  <c r="AI395" i="1"/>
  <c r="AJ395" i="1"/>
  <c r="CR395" i="1"/>
  <c r="CS395" i="1"/>
  <c r="CT395" i="1"/>
  <c r="CV395" i="1"/>
  <c r="U395" i="1" s="1"/>
  <c r="CW395" i="1"/>
  <c r="V395" i="1" s="1"/>
  <c r="CX395" i="1"/>
  <c r="W395" i="1" s="1"/>
  <c r="GL395" i="1"/>
  <c r="GN395" i="1"/>
  <c r="GP395" i="1"/>
  <c r="GV395" i="1"/>
  <c r="HC395" i="1" s="1"/>
  <c r="GX395" i="1" s="1"/>
  <c r="P396" i="1"/>
  <c r="S396" i="1"/>
  <c r="AC396" i="1"/>
  <c r="AB396" i="1" s="1"/>
  <c r="AD396" i="1"/>
  <c r="AE396" i="1"/>
  <c r="Q396" i="1" s="1"/>
  <c r="AF396" i="1"/>
  <c r="AG396" i="1"/>
  <c r="AH396" i="1"/>
  <c r="CV396" i="1" s="1"/>
  <c r="U396" i="1" s="1"/>
  <c r="AI396" i="1"/>
  <c r="AJ396" i="1"/>
  <c r="CQ396" i="1"/>
  <c r="CR396" i="1"/>
  <c r="CS396" i="1"/>
  <c r="CT396" i="1"/>
  <c r="CU396" i="1"/>
  <c r="T396" i="1" s="1"/>
  <c r="CW396" i="1"/>
  <c r="V396" i="1" s="1"/>
  <c r="CX396" i="1"/>
  <c r="W396" i="1" s="1"/>
  <c r="GL396" i="1"/>
  <c r="GN396" i="1"/>
  <c r="GP396" i="1"/>
  <c r="GV396" i="1"/>
  <c r="HC396" i="1" s="1"/>
  <c r="GX396" i="1" s="1"/>
  <c r="P397" i="1"/>
  <c r="AC397" i="1"/>
  <c r="AE397" i="1"/>
  <c r="AD397" i="1" s="1"/>
  <c r="AF397" i="1"/>
  <c r="S397" i="1" s="1"/>
  <c r="AG397" i="1"/>
  <c r="AH397" i="1"/>
  <c r="AI397" i="1"/>
  <c r="CW397" i="1" s="1"/>
  <c r="V397" i="1" s="1"/>
  <c r="AJ397" i="1"/>
  <c r="CQ397" i="1"/>
  <c r="CR397" i="1"/>
  <c r="CT397" i="1"/>
  <c r="CU397" i="1"/>
  <c r="T397" i="1" s="1"/>
  <c r="CV397" i="1"/>
  <c r="U397" i="1" s="1"/>
  <c r="CX397" i="1"/>
  <c r="W397" i="1" s="1"/>
  <c r="GL397" i="1"/>
  <c r="GN397" i="1"/>
  <c r="GP397" i="1"/>
  <c r="GV397" i="1"/>
  <c r="HC397" i="1"/>
  <c r="GX397" i="1" s="1"/>
  <c r="I398" i="1"/>
  <c r="K398" i="1"/>
  <c r="P398" i="1"/>
  <c r="S398" i="1"/>
  <c r="AC398" i="1"/>
  <c r="AB398" i="1" s="1"/>
  <c r="AD398" i="1"/>
  <c r="AE398" i="1"/>
  <c r="Q398" i="1" s="1"/>
  <c r="AF398" i="1"/>
  <c r="AG398" i="1"/>
  <c r="AH398" i="1"/>
  <c r="CV398" i="1" s="1"/>
  <c r="U398" i="1" s="1"/>
  <c r="AI398" i="1"/>
  <c r="AJ398" i="1"/>
  <c r="CQ398" i="1"/>
  <c r="CR398" i="1"/>
  <c r="CS398" i="1"/>
  <c r="CT398" i="1"/>
  <c r="CU398" i="1"/>
  <c r="T398" i="1" s="1"/>
  <c r="CW398" i="1"/>
  <c r="V398" i="1" s="1"/>
  <c r="CX398" i="1"/>
  <c r="W398" i="1" s="1"/>
  <c r="GL398" i="1"/>
  <c r="GN398" i="1"/>
  <c r="GP398" i="1"/>
  <c r="GV398" i="1"/>
  <c r="HC398" i="1" s="1"/>
  <c r="GX398" i="1" s="1"/>
  <c r="I399" i="1"/>
  <c r="K399" i="1"/>
  <c r="R399" i="1"/>
  <c r="S399" i="1"/>
  <c r="CY399" i="1" s="1"/>
  <c r="X399" i="1" s="1"/>
  <c r="AC399" i="1"/>
  <c r="AB399" i="1" s="1"/>
  <c r="AE399" i="1"/>
  <c r="AD399" i="1" s="1"/>
  <c r="AF399" i="1"/>
  <c r="AG399" i="1"/>
  <c r="CU399" i="1" s="1"/>
  <c r="T399" i="1" s="1"/>
  <c r="AH399" i="1"/>
  <c r="AI399" i="1"/>
  <c r="AJ399" i="1"/>
  <c r="CR399" i="1"/>
  <c r="CS399" i="1"/>
  <c r="CT399" i="1"/>
  <c r="CV399" i="1"/>
  <c r="U399" i="1" s="1"/>
  <c r="CW399" i="1"/>
  <c r="V399" i="1" s="1"/>
  <c r="CX399" i="1"/>
  <c r="W399" i="1" s="1"/>
  <c r="GL399" i="1"/>
  <c r="GN399" i="1"/>
  <c r="GP399" i="1"/>
  <c r="GV399" i="1"/>
  <c r="HC399" i="1" s="1"/>
  <c r="GX399" i="1" s="1"/>
  <c r="P400" i="1"/>
  <c r="S400" i="1"/>
  <c r="AC400" i="1"/>
  <c r="AB400" i="1" s="1"/>
  <c r="AD400" i="1"/>
  <c r="AE400" i="1"/>
  <c r="Q400" i="1" s="1"/>
  <c r="AF400" i="1"/>
  <c r="AG400" i="1"/>
  <c r="AH400" i="1"/>
  <c r="CV400" i="1" s="1"/>
  <c r="U400" i="1" s="1"/>
  <c r="AI400" i="1"/>
  <c r="AJ400" i="1"/>
  <c r="CQ400" i="1"/>
  <c r="CR400" i="1"/>
  <c r="CS400" i="1"/>
  <c r="CT400" i="1"/>
  <c r="CU400" i="1"/>
  <c r="T400" i="1" s="1"/>
  <c r="CW400" i="1"/>
  <c r="V400" i="1" s="1"/>
  <c r="CX400" i="1"/>
  <c r="W400" i="1" s="1"/>
  <c r="GL400" i="1"/>
  <c r="GN400" i="1"/>
  <c r="GP400" i="1"/>
  <c r="GV400" i="1"/>
  <c r="HC400" i="1" s="1"/>
  <c r="GX400" i="1" s="1"/>
  <c r="P401" i="1"/>
  <c r="AC401" i="1"/>
  <c r="AE401" i="1"/>
  <c r="AD401" i="1" s="1"/>
  <c r="AF401" i="1"/>
  <c r="S401" i="1" s="1"/>
  <c r="AG401" i="1"/>
  <c r="AH401" i="1"/>
  <c r="AI401" i="1"/>
  <c r="CW401" i="1" s="1"/>
  <c r="V401" i="1" s="1"/>
  <c r="AJ401" i="1"/>
  <c r="CQ401" i="1"/>
  <c r="CR401" i="1"/>
  <c r="CT401" i="1"/>
  <c r="CU401" i="1"/>
  <c r="T401" i="1" s="1"/>
  <c r="CV401" i="1"/>
  <c r="U401" i="1" s="1"/>
  <c r="CX401" i="1"/>
  <c r="W401" i="1" s="1"/>
  <c r="GL401" i="1"/>
  <c r="GN401" i="1"/>
  <c r="GP401" i="1"/>
  <c r="GV401" i="1"/>
  <c r="HC401" i="1"/>
  <c r="GX401" i="1" s="1"/>
  <c r="R402" i="1"/>
  <c r="AC402" i="1"/>
  <c r="P402" i="1" s="1"/>
  <c r="AE402" i="1"/>
  <c r="Q402" i="1" s="1"/>
  <c r="AF402" i="1"/>
  <c r="S402" i="1" s="1"/>
  <c r="AG402" i="1"/>
  <c r="AH402" i="1"/>
  <c r="AI402" i="1"/>
  <c r="AJ402" i="1"/>
  <c r="CX402" i="1" s="1"/>
  <c r="W402" i="1" s="1"/>
  <c r="CQ402" i="1"/>
  <c r="CR402" i="1"/>
  <c r="CS402" i="1"/>
  <c r="CU402" i="1"/>
  <c r="T402" i="1" s="1"/>
  <c r="CV402" i="1"/>
  <c r="U402" i="1" s="1"/>
  <c r="CW402" i="1"/>
  <c r="V402" i="1" s="1"/>
  <c r="GL402" i="1"/>
  <c r="GN402" i="1"/>
  <c r="GP402" i="1"/>
  <c r="GV402" i="1"/>
  <c r="HC402" i="1"/>
  <c r="GX402" i="1" s="1"/>
  <c r="R403" i="1"/>
  <c r="S403" i="1"/>
  <c r="CY403" i="1" s="1"/>
  <c r="X403" i="1" s="1"/>
  <c r="AC403" i="1"/>
  <c r="AE403" i="1"/>
  <c r="AD403" i="1" s="1"/>
  <c r="AF403" i="1"/>
  <c r="AG403" i="1"/>
  <c r="CU403" i="1" s="1"/>
  <c r="T403" i="1" s="1"/>
  <c r="AH403" i="1"/>
  <c r="AI403" i="1"/>
  <c r="AJ403" i="1"/>
  <c r="CR403" i="1"/>
  <c r="CS403" i="1"/>
  <c r="CT403" i="1"/>
  <c r="CV403" i="1"/>
  <c r="U403" i="1" s="1"/>
  <c r="CW403" i="1"/>
  <c r="V403" i="1" s="1"/>
  <c r="CX403" i="1"/>
  <c r="W403" i="1" s="1"/>
  <c r="GL403" i="1"/>
  <c r="GN403" i="1"/>
  <c r="GP403" i="1"/>
  <c r="GV403" i="1"/>
  <c r="HC403" i="1" s="1"/>
  <c r="GX403" i="1" s="1"/>
  <c r="P404" i="1"/>
  <c r="S404" i="1"/>
  <c r="AC404" i="1"/>
  <c r="AB404" i="1" s="1"/>
  <c r="AD404" i="1"/>
  <c r="AE404" i="1"/>
  <c r="Q404" i="1" s="1"/>
  <c r="AF404" i="1"/>
  <c r="AG404" i="1"/>
  <c r="AH404" i="1"/>
  <c r="CV404" i="1" s="1"/>
  <c r="U404" i="1" s="1"/>
  <c r="AI404" i="1"/>
  <c r="AJ404" i="1"/>
  <c r="CQ404" i="1"/>
  <c r="CR404" i="1"/>
  <c r="CS404" i="1"/>
  <c r="CT404" i="1"/>
  <c r="CU404" i="1"/>
  <c r="T404" i="1" s="1"/>
  <c r="CW404" i="1"/>
  <c r="V404" i="1" s="1"/>
  <c r="CX404" i="1"/>
  <c r="W404" i="1" s="1"/>
  <c r="GL404" i="1"/>
  <c r="GN404" i="1"/>
  <c r="GP404" i="1"/>
  <c r="GV404" i="1"/>
  <c r="HC404" i="1" s="1"/>
  <c r="GX404" i="1" s="1"/>
  <c r="P405" i="1"/>
  <c r="AC405" i="1"/>
  <c r="AE405" i="1"/>
  <c r="AD405" i="1" s="1"/>
  <c r="AF405" i="1"/>
  <c r="S405" i="1" s="1"/>
  <c r="AG405" i="1"/>
  <c r="AH405" i="1"/>
  <c r="AI405" i="1"/>
  <c r="CW405" i="1" s="1"/>
  <c r="V405" i="1" s="1"/>
  <c r="AJ405" i="1"/>
  <c r="CQ405" i="1"/>
  <c r="CR405" i="1"/>
  <c r="CT405" i="1"/>
  <c r="CU405" i="1"/>
  <c r="T405" i="1" s="1"/>
  <c r="CV405" i="1"/>
  <c r="U405" i="1" s="1"/>
  <c r="CX405" i="1"/>
  <c r="W405" i="1" s="1"/>
  <c r="GL405" i="1"/>
  <c r="GN405" i="1"/>
  <c r="GP405" i="1"/>
  <c r="GV405" i="1"/>
  <c r="HC405" i="1"/>
  <c r="GX405" i="1" s="1"/>
  <c r="R406" i="1"/>
  <c r="AC406" i="1"/>
  <c r="P406" i="1" s="1"/>
  <c r="CP406" i="1" s="1"/>
  <c r="O406" i="1" s="1"/>
  <c r="AE406" i="1"/>
  <c r="Q406" i="1" s="1"/>
  <c r="AF406" i="1"/>
  <c r="S406" i="1" s="1"/>
  <c r="AG406" i="1"/>
  <c r="AH406" i="1"/>
  <c r="AI406" i="1"/>
  <c r="AJ406" i="1"/>
  <c r="CX406" i="1" s="1"/>
  <c r="W406" i="1" s="1"/>
  <c r="CQ406" i="1"/>
  <c r="CR406" i="1"/>
  <c r="CS406" i="1"/>
  <c r="CU406" i="1"/>
  <c r="T406" i="1" s="1"/>
  <c r="CV406" i="1"/>
  <c r="U406" i="1" s="1"/>
  <c r="CW406" i="1"/>
  <c r="V406" i="1" s="1"/>
  <c r="GL406" i="1"/>
  <c r="GN406" i="1"/>
  <c r="GP406" i="1"/>
  <c r="GV406" i="1"/>
  <c r="HC406" i="1"/>
  <c r="GX406" i="1" s="1"/>
  <c r="R407" i="1"/>
  <c r="S407" i="1"/>
  <c r="CY407" i="1" s="1"/>
  <c r="X407" i="1" s="1"/>
  <c r="AC407" i="1"/>
  <c r="AB407" i="1" s="1"/>
  <c r="AE407" i="1"/>
  <c r="AD407" i="1" s="1"/>
  <c r="AF407" i="1"/>
  <c r="AG407" i="1"/>
  <c r="CU407" i="1" s="1"/>
  <c r="T407" i="1" s="1"/>
  <c r="AH407" i="1"/>
  <c r="AI407" i="1"/>
  <c r="AJ407" i="1"/>
  <c r="CR407" i="1"/>
  <c r="CS407" i="1"/>
  <c r="CT407" i="1"/>
  <c r="CV407" i="1"/>
  <c r="U407" i="1" s="1"/>
  <c r="CW407" i="1"/>
  <c r="V407" i="1" s="1"/>
  <c r="CX407" i="1"/>
  <c r="W407" i="1" s="1"/>
  <c r="GL407" i="1"/>
  <c r="GN407" i="1"/>
  <c r="GP407" i="1"/>
  <c r="GV407" i="1"/>
  <c r="HC407" i="1" s="1"/>
  <c r="GX407" i="1" s="1"/>
  <c r="I408" i="1"/>
  <c r="K408" i="1"/>
  <c r="R408" i="1"/>
  <c r="AC408" i="1"/>
  <c r="P408" i="1" s="1"/>
  <c r="CP408" i="1" s="1"/>
  <c r="O408" i="1" s="1"/>
  <c r="AE408" i="1"/>
  <c r="Q408" i="1" s="1"/>
  <c r="AF408" i="1"/>
  <c r="S408" i="1" s="1"/>
  <c r="AG408" i="1"/>
  <c r="CU408" i="1" s="1"/>
  <c r="T408" i="1" s="1"/>
  <c r="AH408" i="1"/>
  <c r="AI408" i="1"/>
  <c r="AJ408" i="1"/>
  <c r="CX408" i="1" s="1"/>
  <c r="W408" i="1" s="1"/>
  <c r="CR408" i="1"/>
  <c r="CS408" i="1"/>
  <c r="CV408" i="1"/>
  <c r="U408" i="1" s="1"/>
  <c r="CW408" i="1"/>
  <c r="V408" i="1" s="1"/>
  <c r="GL408" i="1"/>
  <c r="GN408" i="1"/>
  <c r="GP408" i="1"/>
  <c r="GV408" i="1"/>
  <c r="HC408" i="1"/>
  <c r="GX408" i="1" s="1"/>
  <c r="I409" i="1"/>
  <c r="P409" i="1" s="1"/>
  <c r="K409" i="1"/>
  <c r="AC409" i="1"/>
  <c r="AE409" i="1"/>
  <c r="AD409" i="1" s="1"/>
  <c r="AB409" i="1" s="1"/>
  <c r="AF409" i="1"/>
  <c r="S409" i="1" s="1"/>
  <c r="AG409" i="1"/>
  <c r="AH409" i="1"/>
  <c r="AI409" i="1"/>
  <c r="CW409" i="1" s="1"/>
  <c r="V409" i="1" s="1"/>
  <c r="AJ409" i="1"/>
  <c r="CX409" i="1" s="1"/>
  <c r="W409" i="1" s="1"/>
  <c r="CQ409" i="1"/>
  <c r="CR409" i="1"/>
  <c r="CU409" i="1"/>
  <c r="T409" i="1" s="1"/>
  <c r="CV409" i="1"/>
  <c r="U409" i="1" s="1"/>
  <c r="GL409" i="1"/>
  <c r="GN409" i="1"/>
  <c r="FT411" i="1" s="1"/>
  <c r="GP409" i="1"/>
  <c r="GV409" i="1"/>
  <c r="HC409" i="1"/>
  <c r="GX409" i="1" s="1"/>
  <c r="B411" i="1"/>
  <c r="B298" i="1" s="1"/>
  <c r="C411" i="1"/>
  <c r="C298" i="1" s="1"/>
  <c r="D411" i="1"/>
  <c r="D298" i="1" s="1"/>
  <c r="F411" i="1"/>
  <c r="F298" i="1" s="1"/>
  <c r="G411" i="1"/>
  <c r="G298" i="1" s="1"/>
  <c r="BX411" i="1"/>
  <c r="BX298" i="1" s="1"/>
  <c r="BY411" i="1"/>
  <c r="BY298" i="1" s="1"/>
  <c r="CB411" i="1"/>
  <c r="CB298" i="1" s="1"/>
  <c r="CK411" i="1"/>
  <c r="CK298" i="1" s="1"/>
  <c r="CL411" i="1"/>
  <c r="CL298" i="1" s="1"/>
  <c r="CM411" i="1"/>
  <c r="BD411" i="1" s="1"/>
  <c r="BD298" i="1" s="1"/>
  <c r="FP411" i="1"/>
  <c r="FP298" i="1" s="1"/>
  <c r="FQ411" i="1"/>
  <c r="FQ298" i="1" s="1"/>
  <c r="FR411" i="1"/>
  <c r="FR298" i="1" s="1"/>
  <c r="FV411" i="1"/>
  <c r="GC411" i="1"/>
  <c r="GC298" i="1" s="1"/>
  <c r="GD411" i="1"/>
  <c r="GE411" i="1"/>
  <c r="GE298" i="1" s="1"/>
  <c r="F436" i="1"/>
  <c r="D441" i="1"/>
  <c r="E443" i="1"/>
  <c r="Z443" i="1"/>
  <c r="AA443" i="1"/>
  <c r="AM443" i="1"/>
  <c r="AN443" i="1"/>
  <c r="BE443" i="1"/>
  <c r="BF443" i="1"/>
  <c r="BG443" i="1"/>
  <c r="BH443" i="1"/>
  <c r="BI443" i="1"/>
  <c r="BJ443" i="1"/>
  <c r="BK443" i="1"/>
  <c r="BL443" i="1"/>
  <c r="BM443" i="1"/>
  <c r="BN443" i="1"/>
  <c r="BO443" i="1"/>
  <c r="BP443" i="1"/>
  <c r="BQ443" i="1"/>
  <c r="BR443" i="1"/>
  <c r="BS443" i="1"/>
  <c r="BT443" i="1"/>
  <c r="BU443" i="1"/>
  <c r="BV443" i="1"/>
  <c r="BW443" i="1"/>
  <c r="CN443" i="1"/>
  <c r="CO443" i="1"/>
  <c r="CP443" i="1"/>
  <c r="CQ443" i="1"/>
  <c r="CR443" i="1"/>
  <c r="CS443" i="1"/>
  <c r="CT443" i="1"/>
  <c r="CU443" i="1"/>
  <c r="CV443" i="1"/>
  <c r="CW443" i="1"/>
  <c r="CX443" i="1"/>
  <c r="CY443" i="1"/>
  <c r="CZ443" i="1"/>
  <c r="DA443" i="1"/>
  <c r="DB443" i="1"/>
  <c r="DC443" i="1"/>
  <c r="DD443" i="1"/>
  <c r="DE443" i="1"/>
  <c r="DF443" i="1"/>
  <c r="DR443" i="1"/>
  <c r="DS443" i="1"/>
  <c r="EE443" i="1"/>
  <c r="EF443" i="1"/>
  <c r="EW443" i="1"/>
  <c r="EX443" i="1"/>
  <c r="EY443" i="1"/>
  <c r="EZ443" i="1"/>
  <c r="FA443" i="1"/>
  <c r="FB443" i="1"/>
  <c r="FC443" i="1"/>
  <c r="FD443" i="1"/>
  <c r="FE443" i="1"/>
  <c r="FF443" i="1"/>
  <c r="FG443" i="1"/>
  <c r="FH443" i="1"/>
  <c r="FI443" i="1"/>
  <c r="FJ443" i="1"/>
  <c r="FK443" i="1"/>
  <c r="FL443" i="1"/>
  <c r="FM443" i="1"/>
  <c r="FN443" i="1"/>
  <c r="FO443" i="1"/>
  <c r="GF443" i="1"/>
  <c r="GG443" i="1"/>
  <c r="GH443" i="1"/>
  <c r="GI443" i="1"/>
  <c r="GJ443" i="1"/>
  <c r="GK443" i="1"/>
  <c r="GL443" i="1"/>
  <c r="GM443" i="1"/>
  <c r="GN443" i="1"/>
  <c r="GO443" i="1"/>
  <c r="GP443" i="1"/>
  <c r="GQ443" i="1"/>
  <c r="GR443" i="1"/>
  <c r="GS443" i="1"/>
  <c r="GT443" i="1"/>
  <c r="GU443" i="1"/>
  <c r="GV443" i="1"/>
  <c r="GW443" i="1"/>
  <c r="GX443" i="1"/>
  <c r="C445" i="1"/>
  <c r="D445" i="1"/>
  <c r="I445" i="1"/>
  <c r="K445" i="1"/>
  <c r="P445" i="1"/>
  <c r="CP445" i="1" s="1"/>
  <c r="O445" i="1" s="1"/>
  <c r="R445" i="1"/>
  <c r="S445" i="1"/>
  <c r="CZ445" i="1" s="1"/>
  <c r="Y445" i="1" s="1"/>
  <c r="T445" i="1"/>
  <c r="AC445" i="1"/>
  <c r="AD445" i="1"/>
  <c r="AE445" i="1"/>
  <c r="Q445" i="1" s="1"/>
  <c r="AF445" i="1"/>
  <c r="AG445" i="1"/>
  <c r="AH445" i="1"/>
  <c r="CV445" i="1" s="1"/>
  <c r="U445" i="1" s="1"/>
  <c r="AI445" i="1"/>
  <c r="AJ445" i="1"/>
  <c r="CQ445" i="1"/>
  <c r="CR445" i="1"/>
  <c r="CS445" i="1"/>
  <c r="CT445" i="1"/>
  <c r="CU445" i="1"/>
  <c r="CW445" i="1"/>
  <c r="V445" i="1" s="1"/>
  <c r="CX445" i="1"/>
  <c r="W445" i="1" s="1"/>
  <c r="CY445" i="1"/>
  <c r="X445" i="1" s="1"/>
  <c r="GL445" i="1"/>
  <c r="GN445" i="1"/>
  <c r="GP445" i="1"/>
  <c r="GV445" i="1"/>
  <c r="HC445" i="1" s="1"/>
  <c r="GX445" i="1" s="1"/>
  <c r="C446" i="1"/>
  <c r="D446" i="1"/>
  <c r="I446" i="1"/>
  <c r="K446" i="1"/>
  <c r="AC446" i="1"/>
  <c r="AE446" i="1"/>
  <c r="CR446" i="1" s="1"/>
  <c r="AF446" i="1"/>
  <c r="AG446" i="1"/>
  <c r="AH446" i="1"/>
  <c r="AI446" i="1"/>
  <c r="CW446" i="1" s="1"/>
  <c r="AJ446" i="1"/>
  <c r="CQ446" i="1"/>
  <c r="CT446" i="1"/>
  <c r="CU446" i="1"/>
  <c r="CV446" i="1"/>
  <c r="U446" i="1" s="1"/>
  <c r="CX446" i="1"/>
  <c r="GL446" i="1"/>
  <c r="GN446" i="1"/>
  <c r="GP446" i="1"/>
  <c r="GV446" i="1"/>
  <c r="HC446" i="1"/>
  <c r="GX446" i="1" s="1"/>
  <c r="Q447" i="1"/>
  <c r="R447" i="1"/>
  <c r="AB447" i="1"/>
  <c r="AC447" i="1"/>
  <c r="P447" i="1" s="1"/>
  <c r="AE447" i="1"/>
  <c r="AD447" i="1" s="1"/>
  <c r="AF447" i="1"/>
  <c r="AG447" i="1"/>
  <c r="AH447" i="1"/>
  <c r="AI447" i="1"/>
  <c r="CW447" i="1" s="1"/>
  <c r="V447" i="1" s="1"/>
  <c r="AJ447" i="1"/>
  <c r="CX447" i="1" s="1"/>
  <c r="W447" i="1" s="1"/>
  <c r="CQ447" i="1"/>
  <c r="CS447" i="1"/>
  <c r="CU447" i="1"/>
  <c r="T447" i="1" s="1"/>
  <c r="CV447" i="1"/>
  <c r="U447" i="1" s="1"/>
  <c r="GL447" i="1"/>
  <c r="GN447" i="1"/>
  <c r="GP447" i="1"/>
  <c r="GV447" i="1"/>
  <c r="HC447" i="1"/>
  <c r="GX447" i="1" s="1"/>
  <c r="R448" i="1"/>
  <c r="S448" i="1"/>
  <c r="V448" i="1"/>
  <c r="AC448" i="1"/>
  <c r="AE448" i="1"/>
  <c r="AD448" i="1" s="1"/>
  <c r="AF448" i="1"/>
  <c r="AG448" i="1"/>
  <c r="CU448" i="1" s="1"/>
  <c r="T448" i="1" s="1"/>
  <c r="AH448" i="1"/>
  <c r="AI448" i="1"/>
  <c r="AJ448" i="1"/>
  <c r="CR448" i="1"/>
  <c r="CS448" i="1"/>
  <c r="CT448" i="1"/>
  <c r="CV448" i="1"/>
  <c r="U448" i="1" s="1"/>
  <c r="CW448" i="1"/>
  <c r="CX448" i="1"/>
  <c r="W448" i="1" s="1"/>
  <c r="GL448" i="1"/>
  <c r="GN448" i="1"/>
  <c r="GP448" i="1"/>
  <c r="GV448" i="1"/>
  <c r="HC448" i="1" s="1"/>
  <c r="GX448" i="1" s="1"/>
  <c r="P449" i="1"/>
  <c r="CP449" i="1" s="1"/>
  <c r="O449" i="1" s="1"/>
  <c r="GM449" i="1" s="1"/>
  <c r="GO449" i="1" s="1"/>
  <c r="R449" i="1"/>
  <c r="S449" i="1"/>
  <c r="CZ449" i="1" s="1"/>
  <c r="Y449" i="1" s="1"/>
  <c r="X449" i="1"/>
  <c r="AC449" i="1"/>
  <c r="AD449" i="1"/>
  <c r="AE449" i="1"/>
  <c r="Q449" i="1" s="1"/>
  <c r="AF449" i="1"/>
  <c r="AG449" i="1"/>
  <c r="AH449" i="1"/>
  <c r="CV449" i="1" s="1"/>
  <c r="U449" i="1" s="1"/>
  <c r="AI449" i="1"/>
  <c r="AJ449" i="1"/>
  <c r="CQ449" i="1"/>
  <c r="CR449" i="1"/>
  <c r="CS449" i="1"/>
  <c r="CT449" i="1"/>
  <c r="CU449" i="1"/>
  <c r="T449" i="1" s="1"/>
  <c r="CW449" i="1"/>
  <c r="V449" i="1" s="1"/>
  <c r="CX449" i="1"/>
  <c r="W449" i="1" s="1"/>
  <c r="CY449" i="1"/>
  <c r="GL449" i="1"/>
  <c r="GN449" i="1"/>
  <c r="GP449" i="1"/>
  <c r="GV449" i="1"/>
  <c r="HC449" i="1" s="1"/>
  <c r="GX449" i="1"/>
  <c r="P450" i="1"/>
  <c r="T450" i="1"/>
  <c r="AC450" i="1"/>
  <c r="AE450" i="1"/>
  <c r="Q450" i="1" s="1"/>
  <c r="AF450" i="1"/>
  <c r="S450" i="1" s="1"/>
  <c r="AG450" i="1"/>
  <c r="AH450" i="1"/>
  <c r="CV450" i="1" s="1"/>
  <c r="U450" i="1" s="1"/>
  <c r="AI450" i="1"/>
  <c r="CW450" i="1" s="1"/>
  <c r="V450" i="1" s="1"/>
  <c r="AJ450" i="1"/>
  <c r="CQ450" i="1"/>
  <c r="CT450" i="1"/>
  <c r="CU450" i="1"/>
  <c r="CX450" i="1"/>
  <c r="W450" i="1" s="1"/>
  <c r="GL450" i="1"/>
  <c r="GN450" i="1"/>
  <c r="GP450" i="1"/>
  <c r="GV450" i="1"/>
  <c r="HC450" i="1"/>
  <c r="GX450" i="1" s="1"/>
  <c r="AC451" i="1"/>
  <c r="P451" i="1" s="1"/>
  <c r="AE451" i="1"/>
  <c r="AD451" i="1" s="1"/>
  <c r="AB451" i="1" s="1"/>
  <c r="AF451" i="1"/>
  <c r="AG451" i="1"/>
  <c r="CU451" i="1" s="1"/>
  <c r="T451" i="1" s="1"/>
  <c r="AH451" i="1"/>
  <c r="AI451" i="1"/>
  <c r="CW451" i="1" s="1"/>
  <c r="V451" i="1" s="1"/>
  <c r="AJ451" i="1"/>
  <c r="CX451" i="1" s="1"/>
  <c r="W451" i="1" s="1"/>
  <c r="CV451" i="1"/>
  <c r="U451" i="1" s="1"/>
  <c r="GL451" i="1"/>
  <c r="GN451" i="1"/>
  <c r="GP451" i="1"/>
  <c r="GV451" i="1"/>
  <c r="HC451" i="1"/>
  <c r="GX451" i="1" s="1"/>
  <c r="R452" i="1"/>
  <c r="S452" i="1"/>
  <c r="V452" i="1"/>
  <c r="AC452" i="1"/>
  <c r="AE452" i="1"/>
  <c r="AD452" i="1" s="1"/>
  <c r="AF452" i="1"/>
  <c r="AG452" i="1"/>
  <c r="CU452" i="1" s="1"/>
  <c r="T452" i="1" s="1"/>
  <c r="AH452" i="1"/>
  <c r="AI452" i="1"/>
  <c r="AJ452" i="1"/>
  <c r="CR452" i="1"/>
  <c r="CS452" i="1"/>
  <c r="CT452" i="1"/>
  <c r="CV452" i="1"/>
  <c r="U452" i="1" s="1"/>
  <c r="CW452" i="1"/>
  <c r="CX452" i="1"/>
  <c r="W452" i="1" s="1"/>
  <c r="GL452" i="1"/>
  <c r="GN452" i="1"/>
  <c r="GP452" i="1"/>
  <c r="GV452" i="1"/>
  <c r="HC452" i="1" s="1"/>
  <c r="GX452" i="1" s="1"/>
  <c r="S453" i="1"/>
  <c r="AC453" i="1"/>
  <c r="AB453" i="1" s="1"/>
  <c r="AD453" i="1"/>
  <c r="AE453" i="1"/>
  <c r="Q453" i="1" s="1"/>
  <c r="AF453" i="1"/>
  <c r="AG453" i="1"/>
  <c r="CU453" i="1" s="1"/>
  <c r="T453" i="1" s="1"/>
  <c r="AH453" i="1"/>
  <c r="CV453" i="1" s="1"/>
  <c r="U453" i="1" s="1"/>
  <c r="AI453" i="1"/>
  <c r="AJ453" i="1"/>
  <c r="CR453" i="1"/>
  <c r="CS453" i="1"/>
  <c r="CT453" i="1"/>
  <c r="CW453" i="1"/>
  <c r="V453" i="1" s="1"/>
  <c r="CX453" i="1"/>
  <c r="W453" i="1" s="1"/>
  <c r="GL453" i="1"/>
  <c r="GN453" i="1"/>
  <c r="GP453" i="1"/>
  <c r="GV453" i="1"/>
  <c r="HC453" i="1" s="1"/>
  <c r="GX453" i="1"/>
  <c r="P454" i="1"/>
  <c r="Q454" i="1"/>
  <c r="AC454" i="1"/>
  <c r="AE454" i="1"/>
  <c r="AF454" i="1"/>
  <c r="S454" i="1" s="1"/>
  <c r="AG454" i="1"/>
  <c r="AH454" i="1"/>
  <c r="CV454" i="1" s="1"/>
  <c r="U454" i="1" s="1"/>
  <c r="AI454" i="1"/>
  <c r="CW454" i="1" s="1"/>
  <c r="V454" i="1" s="1"/>
  <c r="AJ454" i="1"/>
  <c r="CQ454" i="1"/>
  <c r="CT454" i="1"/>
  <c r="CU454" i="1"/>
  <c r="T454" i="1" s="1"/>
  <c r="CX454" i="1"/>
  <c r="W454" i="1" s="1"/>
  <c r="GL454" i="1"/>
  <c r="GN454" i="1"/>
  <c r="GP454" i="1"/>
  <c r="GV454" i="1"/>
  <c r="HC454" i="1"/>
  <c r="GX454" i="1" s="1"/>
  <c r="Q455" i="1"/>
  <c r="U455" i="1"/>
  <c r="AC455" i="1"/>
  <c r="P455" i="1" s="1"/>
  <c r="AE455" i="1"/>
  <c r="AD455" i="1" s="1"/>
  <c r="AB455" i="1" s="1"/>
  <c r="AF455" i="1"/>
  <c r="AG455" i="1"/>
  <c r="AH455" i="1"/>
  <c r="AI455" i="1"/>
  <c r="CW455" i="1" s="1"/>
  <c r="V455" i="1" s="1"/>
  <c r="AJ455" i="1"/>
  <c r="CX455" i="1" s="1"/>
  <c r="W455" i="1" s="1"/>
  <c r="CQ455" i="1"/>
  <c r="CS455" i="1"/>
  <c r="CU455" i="1"/>
  <c r="T455" i="1" s="1"/>
  <c r="CV455" i="1"/>
  <c r="GL455" i="1"/>
  <c r="GN455" i="1"/>
  <c r="GP455" i="1"/>
  <c r="GV455" i="1"/>
  <c r="HC455" i="1"/>
  <c r="GX455" i="1" s="1"/>
  <c r="R456" i="1"/>
  <c r="S456" i="1"/>
  <c r="AC456" i="1"/>
  <c r="AE456" i="1"/>
  <c r="AD456" i="1" s="1"/>
  <c r="AF456" i="1"/>
  <c r="AG456" i="1"/>
  <c r="CU456" i="1" s="1"/>
  <c r="T456" i="1" s="1"/>
  <c r="AH456" i="1"/>
  <c r="AI456" i="1"/>
  <c r="AJ456" i="1"/>
  <c r="CX456" i="1" s="1"/>
  <c r="W456" i="1" s="1"/>
  <c r="CR456" i="1"/>
  <c r="CS456" i="1"/>
  <c r="CT456" i="1"/>
  <c r="CV456" i="1"/>
  <c r="U456" i="1" s="1"/>
  <c r="CW456" i="1"/>
  <c r="V456" i="1" s="1"/>
  <c r="GL456" i="1"/>
  <c r="GN456" i="1"/>
  <c r="GP456" i="1"/>
  <c r="GV456" i="1"/>
  <c r="HC456" i="1" s="1"/>
  <c r="GX456" i="1" s="1"/>
  <c r="P457" i="1"/>
  <c r="CP457" i="1" s="1"/>
  <c r="O457" i="1" s="1"/>
  <c r="R457" i="1"/>
  <c r="S457" i="1"/>
  <c r="CZ457" i="1" s="1"/>
  <c r="Y457" i="1" s="1"/>
  <c r="W457" i="1"/>
  <c r="AC457" i="1"/>
  <c r="AD457" i="1"/>
  <c r="AE457" i="1"/>
  <c r="Q457" i="1" s="1"/>
  <c r="AF457" i="1"/>
  <c r="AG457" i="1"/>
  <c r="AH457" i="1"/>
  <c r="CV457" i="1" s="1"/>
  <c r="U457" i="1" s="1"/>
  <c r="AI457" i="1"/>
  <c r="AJ457" i="1"/>
  <c r="CQ457" i="1"/>
  <c r="CR457" i="1"/>
  <c r="CS457" i="1"/>
  <c r="CT457" i="1"/>
  <c r="CU457" i="1"/>
  <c r="T457" i="1" s="1"/>
  <c r="CW457" i="1"/>
  <c r="V457" i="1" s="1"/>
  <c r="CX457" i="1"/>
  <c r="CY457" i="1"/>
  <c r="X457" i="1" s="1"/>
  <c r="GL457" i="1"/>
  <c r="GN457" i="1"/>
  <c r="GP457" i="1"/>
  <c r="GV457" i="1"/>
  <c r="HC457" i="1" s="1"/>
  <c r="GX457" i="1"/>
  <c r="P458" i="1"/>
  <c r="Q458" i="1"/>
  <c r="T458" i="1"/>
  <c r="AC458" i="1"/>
  <c r="AD458" i="1"/>
  <c r="AE458" i="1"/>
  <c r="AF458" i="1"/>
  <c r="S458" i="1" s="1"/>
  <c r="AG458" i="1"/>
  <c r="AH458" i="1"/>
  <c r="CV458" i="1" s="1"/>
  <c r="U458" i="1" s="1"/>
  <c r="AI458" i="1"/>
  <c r="CW458" i="1" s="1"/>
  <c r="V458" i="1" s="1"/>
  <c r="AJ458" i="1"/>
  <c r="CQ458" i="1"/>
  <c r="CR458" i="1"/>
  <c r="CT458" i="1"/>
  <c r="CU458" i="1"/>
  <c r="CX458" i="1"/>
  <c r="W458" i="1" s="1"/>
  <c r="GL458" i="1"/>
  <c r="GN458" i="1"/>
  <c r="GP458" i="1"/>
  <c r="GV458" i="1"/>
  <c r="GX458" i="1"/>
  <c r="HC458" i="1"/>
  <c r="C459" i="1"/>
  <c r="D459" i="1"/>
  <c r="I459" i="1"/>
  <c r="K459" i="1"/>
  <c r="U459" i="1"/>
  <c r="AB459" i="1"/>
  <c r="AC459" i="1"/>
  <c r="P459" i="1" s="1"/>
  <c r="AE459" i="1"/>
  <c r="AD459" i="1" s="1"/>
  <c r="AF459" i="1"/>
  <c r="AG459" i="1"/>
  <c r="AH459" i="1"/>
  <c r="AI459" i="1"/>
  <c r="AJ459" i="1"/>
  <c r="CX459" i="1" s="1"/>
  <c r="CQ459" i="1"/>
  <c r="CR459" i="1"/>
  <c r="CS459" i="1"/>
  <c r="CU459" i="1"/>
  <c r="CV459" i="1"/>
  <c r="CW459" i="1"/>
  <c r="V459" i="1" s="1"/>
  <c r="GL459" i="1"/>
  <c r="GN459" i="1"/>
  <c r="GP459" i="1"/>
  <c r="GV459" i="1"/>
  <c r="HC459" i="1"/>
  <c r="GX459" i="1" s="1"/>
  <c r="C460" i="1"/>
  <c r="D460" i="1"/>
  <c r="I460" i="1"/>
  <c r="K460" i="1"/>
  <c r="R460" i="1"/>
  <c r="S460" i="1"/>
  <c r="CZ460" i="1" s="1"/>
  <c r="Y460" i="1" s="1"/>
  <c r="AC460" i="1"/>
  <c r="P460" i="1" s="1"/>
  <c r="AD460" i="1"/>
  <c r="AE460" i="1"/>
  <c r="AF460" i="1"/>
  <c r="AG460" i="1"/>
  <c r="AH460" i="1"/>
  <c r="CV460" i="1" s="1"/>
  <c r="U460" i="1" s="1"/>
  <c r="AI460" i="1"/>
  <c r="AJ460" i="1"/>
  <c r="CQ460" i="1"/>
  <c r="CR460" i="1"/>
  <c r="CS460" i="1"/>
  <c r="CT460" i="1"/>
  <c r="CU460" i="1"/>
  <c r="T460" i="1" s="1"/>
  <c r="CW460" i="1"/>
  <c r="V460" i="1" s="1"/>
  <c r="CX460" i="1"/>
  <c r="W460" i="1" s="1"/>
  <c r="CY460" i="1"/>
  <c r="X460" i="1" s="1"/>
  <c r="GL460" i="1"/>
  <c r="GN460" i="1"/>
  <c r="GP460" i="1"/>
  <c r="GV460" i="1"/>
  <c r="HC460" i="1" s="1"/>
  <c r="GX460" i="1" s="1"/>
  <c r="P461" i="1"/>
  <c r="S461" i="1"/>
  <c r="AC461" i="1"/>
  <c r="AB461" i="1" s="1"/>
  <c r="AE461" i="1"/>
  <c r="AD461" i="1" s="1"/>
  <c r="AF461" i="1"/>
  <c r="AG461" i="1"/>
  <c r="AH461" i="1"/>
  <c r="AI461" i="1"/>
  <c r="CW461" i="1" s="1"/>
  <c r="V461" i="1" s="1"/>
  <c r="AJ461" i="1"/>
  <c r="CQ461" i="1"/>
  <c r="CR461" i="1"/>
  <c r="CT461" i="1"/>
  <c r="CU461" i="1"/>
  <c r="T461" i="1" s="1"/>
  <c r="CV461" i="1"/>
  <c r="U461" i="1" s="1"/>
  <c r="CX461" i="1"/>
  <c r="W461" i="1" s="1"/>
  <c r="GL461" i="1"/>
  <c r="GN461" i="1"/>
  <c r="GP461" i="1"/>
  <c r="GV461" i="1"/>
  <c r="HC461" i="1"/>
  <c r="GX461" i="1" s="1"/>
  <c r="P462" i="1"/>
  <c r="R462" i="1"/>
  <c r="AC462" i="1"/>
  <c r="AE462" i="1"/>
  <c r="AD462" i="1" s="1"/>
  <c r="AB462" i="1" s="1"/>
  <c r="AF462" i="1"/>
  <c r="S462" i="1" s="1"/>
  <c r="AG462" i="1"/>
  <c r="AH462" i="1"/>
  <c r="AI462" i="1"/>
  <c r="AJ462" i="1"/>
  <c r="CX462" i="1" s="1"/>
  <c r="W462" i="1" s="1"/>
  <c r="CQ462" i="1"/>
  <c r="CR462" i="1"/>
  <c r="CS462" i="1"/>
  <c r="CU462" i="1"/>
  <c r="T462" i="1" s="1"/>
  <c r="CV462" i="1"/>
  <c r="U462" i="1" s="1"/>
  <c r="CW462" i="1"/>
  <c r="V462" i="1" s="1"/>
  <c r="GL462" i="1"/>
  <c r="GN462" i="1"/>
  <c r="GP462" i="1"/>
  <c r="GV462" i="1"/>
  <c r="HC462" i="1"/>
  <c r="GX462" i="1" s="1"/>
  <c r="R463" i="1"/>
  <c r="S463" i="1"/>
  <c r="CZ463" i="1" s="1"/>
  <c r="Y463" i="1" s="1"/>
  <c r="AC463" i="1"/>
  <c r="AE463" i="1"/>
  <c r="Q463" i="1" s="1"/>
  <c r="AF463" i="1"/>
  <c r="AG463" i="1"/>
  <c r="CU463" i="1" s="1"/>
  <c r="T463" i="1" s="1"/>
  <c r="AH463" i="1"/>
  <c r="AI463" i="1"/>
  <c r="AJ463" i="1"/>
  <c r="CR463" i="1"/>
  <c r="CS463" i="1"/>
  <c r="CT463" i="1"/>
  <c r="CV463" i="1"/>
  <c r="U463" i="1" s="1"/>
  <c r="CW463" i="1"/>
  <c r="V463" i="1" s="1"/>
  <c r="CX463" i="1"/>
  <c r="W463" i="1" s="1"/>
  <c r="GL463" i="1"/>
  <c r="GN463" i="1"/>
  <c r="GP463" i="1"/>
  <c r="GV463" i="1"/>
  <c r="HC463" i="1" s="1"/>
  <c r="GX463" i="1" s="1"/>
  <c r="P464" i="1"/>
  <c r="CP464" i="1" s="1"/>
  <c r="O464" i="1" s="1"/>
  <c r="GM464" i="1" s="1"/>
  <c r="GO464" i="1" s="1"/>
  <c r="R464" i="1"/>
  <c r="S464" i="1"/>
  <c r="CZ464" i="1" s="1"/>
  <c r="Y464" i="1" s="1"/>
  <c r="AC464" i="1"/>
  <c r="AB464" i="1" s="1"/>
  <c r="AD464" i="1"/>
  <c r="AE464" i="1"/>
  <c r="Q464" i="1" s="1"/>
  <c r="AF464" i="1"/>
  <c r="AG464" i="1"/>
  <c r="AH464" i="1"/>
  <c r="CV464" i="1" s="1"/>
  <c r="U464" i="1" s="1"/>
  <c r="AI464" i="1"/>
  <c r="AJ464" i="1"/>
  <c r="CQ464" i="1"/>
  <c r="CR464" i="1"/>
  <c r="CS464" i="1"/>
  <c r="CT464" i="1"/>
  <c r="CU464" i="1"/>
  <c r="T464" i="1" s="1"/>
  <c r="CW464" i="1"/>
  <c r="V464" i="1" s="1"/>
  <c r="CX464" i="1"/>
  <c r="W464" i="1" s="1"/>
  <c r="CY464" i="1"/>
  <c r="X464" i="1" s="1"/>
  <c r="GL464" i="1"/>
  <c r="GN464" i="1"/>
  <c r="GP464" i="1"/>
  <c r="GV464" i="1"/>
  <c r="HC464" i="1" s="1"/>
  <c r="GX464" i="1" s="1"/>
  <c r="C465" i="1"/>
  <c r="D465" i="1"/>
  <c r="I465" i="1"/>
  <c r="K465" i="1"/>
  <c r="AC465" i="1"/>
  <c r="AE465" i="1"/>
  <c r="AD465" i="1" s="1"/>
  <c r="AF465" i="1"/>
  <c r="AG465" i="1"/>
  <c r="AH465" i="1"/>
  <c r="AI465" i="1"/>
  <c r="CW465" i="1" s="1"/>
  <c r="V465" i="1" s="1"/>
  <c r="AJ465" i="1"/>
  <c r="CQ465" i="1"/>
  <c r="CR465" i="1"/>
  <c r="CT465" i="1"/>
  <c r="CU465" i="1"/>
  <c r="T465" i="1" s="1"/>
  <c r="CV465" i="1"/>
  <c r="U465" i="1" s="1"/>
  <c r="CX465" i="1"/>
  <c r="W465" i="1" s="1"/>
  <c r="GL465" i="1"/>
  <c r="GN465" i="1"/>
  <c r="GP465" i="1"/>
  <c r="GV465" i="1"/>
  <c r="HC465" i="1"/>
  <c r="GX465" i="1" s="1"/>
  <c r="C466" i="1"/>
  <c r="D466" i="1"/>
  <c r="I466" i="1"/>
  <c r="K466" i="1"/>
  <c r="R466" i="1"/>
  <c r="AC466" i="1"/>
  <c r="AE466" i="1"/>
  <c r="AD466" i="1" s="1"/>
  <c r="AB466" i="1" s="1"/>
  <c r="AF466" i="1"/>
  <c r="S466" i="1" s="1"/>
  <c r="AG466" i="1"/>
  <c r="AH466" i="1"/>
  <c r="AI466" i="1"/>
  <c r="AJ466" i="1"/>
  <c r="CX466" i="1" s="1"/>
  <c r="W466" i="1" s="1"/>
  <c r="CQ466" i="1"/>
  <c r="CR466" i="1"/>
  <c r="CS466" i="1"/>
  <c r="CU466" i="1"/>
  <c r="T466" i="1" s="1"/>
  <c r="CV466" i="1"/>
  <c r="U466" i="1" s="1"/>
  <c r="CW466" i="1"/>
  <c r="V466" i="1" s="1"/>
  <c r="GL466" i="1"/>
  <c r="GN466" i="1"/>
  <c r="GP466" i="1"/>
  <c r="GV466" i="1"/>
  <c r="HC466" i="1"/>
  <c r="GX466" i="1" s="1"/>
  <c r="R467" i="1"/>
  <c r="S467" i="1"/>
  <c r="CZ467" i="1" s="1"/>
  <c r="Y467" i="1" s="1"/>
  <c r="AC467" i="1"/>
  <c r="AE467" i="1"/>
  <c r="Q467" i="1" s="1"/>
  <c r="AF467" i="1"/>
  <c r="AG467" i="1"/>
  <c r="CU467" i="1" s="1"/>
  <c r="T467" i="1" s="1"/>
  <c r="AH467" i="1"/>
  <c r="AI467" i="1"/>
  <c r="AJ467" i="1"/>
  <c r="CR467" i="1"/>
  <c r="CS467" i="1"/>
  <c r="CT467" i="1"/>
  <c r="CV467" i="1"/>
  <c r="U467" i="1" s="1"/>
  <c r="CW467" i="1"/>
  <c r="V467" i="1" s="1"/>
  <c r="CX467" i="1"/>
  <c r="W467" i="1" s="1"/>
  <c r="GL467" i="1"/>
  <c r="GN467" i="1"/>
  <c r="GP467" i="1"/>
  <c r="GV467" i="1"/>
  <c r="HC467" i="1" s="1"/>
  <c r="GX467" i="1" s="1"/>
  <c r="P468" i="1"/>
  <c r="R468" i="1"/>
  <c r="S468" i="1"/>
  <c r="CZ468" i="1" s="1"/>
  <c r="Y468" i="1" s="1"/>
  <c r="AC468" i="1"/>
  <c r="AB468" i="1" s="1"/>
  <c r="AD468" i="1"/>
  <c r="AE468" i="1"/>
  <c r="Q468" i="1" s="1"/>
  <c r="AF468" i="1"/>
  <c r="AG468" i="1"/>
  <c r="AH468" i="1"/>
  <c r="CV468" i="1" s="1"/>
  <c r="U468" i="1" s="1"/>
  <c r="AI468" i="1"/>
  <c r="AJ468" i="1"/>
  <c r="CQ468" i="1"/>
  <c r="CR468" i="1"/>
  <c r="CS468" i="1"/>
  <c r="CT468" i="1"/>
  <c r="CU468" i="1"/>
  <c r="T468" i="1" s="1"/>
  <c r="CW468" i="1"/>
  <c r="V468" i="1" s="1"/>
  <c r="CX468" i="1"/>
  <c r="W468" i="1" s="1"/>
  <c r="CY468" i="1"/>
  <c r="X468" i="1" s="1"/>
  <c r="GL468" i="1"/>
  <c r="GN468" i="1"/>
  <c r="GP468" i="1"/>
  <c r="GV468" i="1"/>
  <c r="HC468" i="1" s="1"/>
  <c r="GX468" i="1" s="1"/>
  <c r="P469" i="1"/>
  <c r="S469" i="1"/>
  <c r="AC469" i="1"/>
  <c r="AB469" i="1" s="1"/>
  <c r="AE469" i="1"/>
  <c r="AD469" i="1" s="1"/>
  <c r="AF469" i="1"/>
  <c r="AG469" i="1"/>
  <c r="AH469" i="1"/>
  <c r="AI469" i="1"/>
  <c r="CW469" i="1" s="1"/>
  <c r="V469" i="1" s="1"/>
  <c r="AJ469" i="1"/>
  <c r="CQ469" i="1"/>
  <c r="CR469" i="1"/>
  <c r="CT469" i="1"/>
  <c r="CU469" i="1"/>
  <c r="T469" i="1" s="1"/>
  <c r="CV469" i="1"/>
  <c r="U469" i="1" s="1"/>
  <c r="CX469" i="1"/>
  <c r="W469" i="1" s="1"/>
  <c r="GL469" i="1"/>
  <c r="GN469" i="1"/>
  <c r="GP469" i="1"/>
  <c r="GV469" i="1"/>
  <c r="HC469" i="1"/>
  <c r="GX469" i="1" s="1"/>
  <c r="P470" i="1"/>
  <c r="R470" i="1"/>
  <c r="AC470" i="1"/>
  <c r="AE470" i="1"/>
  <c r="AD470" i="1" s="1"/>
  <c r="AB470" i="1" s="1"/>
  <c r="AF470" i="1"/>
  <c r="S470" i="1" s="1"/>
  <c r="AG470" i="1"/>
  <c r="AH470" i="1"/>
  <c r="AI470" i="1"/>
  <c r="AJ470" i="1"/>
  <c r="CX470" i="1" s="1"/>
  <c r="W470" i="1" s="1"/>
  <c r="CQ470" i="1"/>
  <c r="CR470" i="1"/>
  <c r="CS470" i="1"/>
  <c r="CU470" i="1"/>
  <c r="T470" i="1" s="1"/>
  <c r="CV470" i="1"/>
  <c r="U470" i="1" s="1"/>
  <c r="CW470" i="1"/>
  <c r="V470" i="1" s="1"/>
  <c r="GL470" i="1"/>
  <c r="GN470" i="1"/>
  <c r="GP470" i="1"/>
  <c r="GV470" i="1"/>
  <c r="HC470" i="1"/>
  <c r="GX470" i="1" s="1"/>
  <c r="C471" i="1"/>
  <c r="D471" i="1"/>
  <c r="I471" i="1"/>
  <c r="K471" i="1"/>
  <c r="R471" i="1"/>
  <c r="S471" i="1"/>
  <c r="CZ471" i="1" s="1"/>
  <c r="Y471" i="1" s="1"/>
  <c r="AC471" i="1"/>
  <c r="AE471" i="1"/>
  <c r="Q471" i="1" s="1"/>
  <c r="AF471" i="1"/>
  <c r="AG471" i="1"/>
  <c r="CU471" i="1" s="1"/>
  <c r="T471" i="1" s="1"/>
  <c r="AH471" i="1"/>
  <c r="AI471" i="1"/>
  <c r="AJ471" i="1"/>
  <c r="CR471" i="1"/>
  <c r="CS471" i="1"/>
  <c r="CT471" i="1"/>
  <c r="CV471" i="1"/>
  <c r="U471" i="1" s="1"/>
  <c r="CW471" i="1"/>
  <c r="V471" i="1" s="1"/>
  <c r="CX471" i="1"/>
  <c r="W471" i="1" s="1"/>
  <c r="GL471" i="1"/>
  <c r="GN471" i="1"/>
  <c r="GP471" i="1"/>
  <c r="GV471" i="1"/>
  <c r="HC471" i="1" s="1"/>
  <c r="GX471" i="1" s="1"/>
  <c r="C472" i="1"/>
  <c r="D472" i="1"/>
  <c r="I472" i="1"/>
  <c r="K472" i="1"/>
  <c r="P472" i="1"/>
  <c r="R472" i="1"/>
  <c r="S472" i="1"/>
  <c r="CZ472" i="1" s="1"/>
  <c r="Y472" i="1" s="1"/>
  <c r="AC472" i="1"/>
  <c r="AB472" i="1" s="1"/>
  <c r="AD472" i="1"/>
  <c r="AE472" i="1"/>
  <c r="Q472" i="1" s="1"/>
  <c r="AF472" i="1"/>
  <c r="AG472" i="1"/>
  <c r="AH472" i="1"/>
  <c r="CV472" i="1" s="1"/>
  <c r="U472" i="1" s="1"/>
  <c r="AI472" i="1"/>
  <c r="AJ472" i="1"/>
  <c r="CQ472" i="1"/>
  <c r="CR472" i="1"/>
  <c r="CS472" i="1"/>
  <c r="CT472" i="1"/>
  <c r="CU472" i="1"/>
  <c r="T472" i="1" s="1"/>
  <c r="CW472" i="1"/>
  <c r="V472" i="1" s="1"/>
  <c r="CX472" i="1"/>
  <c r="W472" i="1" s="1"/>
  <c r="CY472" i="1"/>
  <c r="X472" i="1" s="1"/>
  <c r="GL472" i="1"/>
  <c r="GN472" i="1"/>
  <c r="GP472" i="1"/>
  <c r="GV472" i="1"/>
  <c r="HC472" i="1" s="1"/>
  <c r="GX472" i="1" s="1"/>
  <c r="P473" i="1"/>
  <c r="S473" i="1"/>
  <c r="AC473" i="1"/>
  <c r="AE473" i="1"/>
  <c r="AD473" i="1" s="1"/>
  <c r="AF473" i="1"/>
  <c r="AG473" i="1"/>
  <c r="AH473" i="1"/>
  <c r="AI473" i="1"/>
  <c r="CW473" i="1" s="1"/>
  <c r="V473" i="1" s="1"/>
  <c r="AJ473" i="1"/>
  <c r="CQ473" i="1"/>
  <c r="CR473" i="1"/>
  <c r="CT473" i="1"/>
  <c r="CU473" i="1"/>
  <c r="T473" i="1" s="1"/>
  <c r="CV473" i="1"/>
  <c r="U473" i="1" s="1"/>
  <c r="CX473" i="1"/>
  <c r="W473" i="1" s="1"/>
  <c r="GL473" i="1"/>
  <c r="GN473" i="1"/>
  <c r="GP473" i="1"/>
  <c r="GV473" i="1"/>
  <c r="HC473" i="1"/>
  <c r="GX473" i="1" s="1"/>
  <c r="P474" i="1"/>
  <c r="R474" i="1"/>
  <c r="AC474" i="1"/>
  <c r="AE474" i="1"/>
  <c r="AD474" i="1" s="1"/>
  <c r="AB474" i="1" s="1"/>
  <c r="AF474" i="1"/>
  <c r="S474" i="1" s="1"/>
  <c r="AG474" i="1"/>
  <c r="AH474" i="1"/>
  <c r="AI474" i="1"/>
  <c r="AJ474" i="1"/>
  <c r="CX474" i="1" s="1"/>
  <c r="W474" i="1" s="1"/>
  <c r="CQ474" i="1"/>
  <c r="CR474" i="1"/>
  <c r="CS474" i="1"/>
  <c r="CU474" i="1"/>
  <c r="T474" i="1" s="1"/>
  <c r="CV474" i="1"/>
  <c r="U474" i="1" s="1"/>
  <c r="CW474" i="1"/>
  <c r="V474" i="1" s="1"/>
  <c r="GL474" i="1"/>
  <c r="GN474" i="1"/>
  <c r="GP474" i="1"/>
  <c r="GV474" i="1"/>
  <c r="HC474" i="1"/>
  <c r="GX474" i="1" s="1"/>
  <c r="R475" i="1"/>
  <c r="S475" i="1"/>
  <c r="CZ475" i="1" s="1"/>
  <c r="Y475" i="1" s="1"/>
  <c r="AC475" i="1"/>
  <c r="AE475" i="1"/>
  <c r="Q475" i="1" s="1"/>
  <c r="AF475" i="1"/>
  <c r="AG475" i="1"/>
  <c r="CU475" i="1" s="1"/>
  <c r="T475" i="1" s="1"/>
  <c r="AH475" i="1"/>
  <c r="AI475" i="1"/>
  <c r="AJ475" i="1"/>
  <c r="CR475" i="1"/>
  <c r="CS475" i="1"/>
  <c r="CT475" i="1"/>
  <c r="CV475" i="1"/>
  <c r="U475" i="1" s="1"/>
  <c r="CW475" i="1"/>
  <c r="V475" i="1" s="1"/>
  <c r="CX475" i="1"/>
  <c r="W475" i="1" s="1"/>
  <c r="GL475" i="1"/>
  <c r="GN475" i="1"/>
  <c r="GP475" i="1"/>
  <c r="GV475" i="1"/>
  <c r="HC475" i="1" s="1"/>
  <c r="GX475" i="1" s="1"/>
  <c r="P476" i="1"/>
  <c r="CP476" i="1" s="1"/>
  <c r="O476" i="1" s="1"/>
  <c r="GM476" i="1" s="1"/>
  <c r="GO476" i="1" s="1"/>
  <c r="R476" i="1"/>
  <c r="S476" i="1"/>
  <c r="CZ476" i="1" s="1"/>
  <c r="Y476" i="1" s="1"/>
  <c r="AC476" i="1"/>
  <c r="AB476" i="1" s="1"/>
  <c r="AD476" i="1"/>
  <c r="AE476" i="1"/>
  <c r="Q476" i="1" s="1"/>
  <c r="AF476" i="1"/>
  <c r="AG476" i="1"/>
  <c r="AH476" i="1"/>
  <c r="CV476" i="1" s="1"/>
  <c r="U476" i="1" s="1"/>
  <c r="AI476" i="1"/>
  <c r="AJ476" i="1"/>
  <c r="CQ476" i="1"/>
  <c r="CR476" i="1"/>
  <c r="CS476" i="1"/>
  <c r="CT476" i="1"/>
  <c r="CU476" i="1"/>
  <c r="T476" i="1" s="1"/>
  <c r="CW476" i="1"/>
  <c r="V476" i="1" s="1"/>
  <c r="CX476" i="1"/>
  <c r="W476" i="1" s="1"/>
  <c r="CY476" i="1"/>
  <c r="X476" i="1" s="1"/>
  <c r="GL476" i="1"/>
  <c r="GN476" i="1"/>
  <c r="GP476" i="1"/>
  <c r="GV476" i="1"/>
  <c r="HC476" i="1" s="1"/>
  <c r="GX476" i="1" s="1"/>
  <c r="C477" i="1"/>
  <c r="D477" i="1"/>
  <c r="I477" i="1"/>
  <c r="K477" i="1"/>
  <c r="AC477" i="1"/>
  <c r="AE477" i="1"/>
  <c r="AD477" i="1" s="1"/>
  <c r="AF477" i="1"/>
  <c r="AG477" i="1"/>
  <c r="AH477" i="1"/>
  <c r="AI477" i="1"/>
  <c r="CW477" i="1" s="1"/>
  <c r="V477" i="1" s="1"/>
  <c r="AJ477" i="1"/>
  <c r="CQ477" i="1"/>
  <c r="CR477" i="1"/>
  <c r="CT477" i="1"/>
  <c r="CU477" i="1"/>
  <c r="T477" i="1" s="1"/>
  <c r="CV477" i="1"/>
  <c r="U477" i="1" s="1"/>
  <c r="CX477" i="1"/>
  <c r="W477" i="1" s="1"/>
  <c r="GL477" i="1"/>
  <c r="GN477" i="1"/>
  <c r="GP477" i="1"/>
  <c r="GV477" i="1"/>
  <c r="HC477" i="1"/>
  <c r="GX477" i="1" s="1"/>
  <c r="C478" i="1"/>
  <c r="D478" i="1"/>
  <c r="I478" i="1"/>
  <c r="K478" i="1"/>
  <c r="R478" i="1"/>
  <c r="AC478" i="1"/>
  <c r="AE478" i="1"/>
  <c r="AD478" i="1" s="1"/>
  <c r="AB478" i="1" s="1"/>
  <c r="AF478" i="1"/>
  <c r="S478" i="1" s="1"/>
  <c r="AG478" i="1"/>
  <c r="AH478" i="1"/>
  <c r="AI478" i="1"/>
  <c r="AJ478" i="1"/>
  <c r="CX478" i="1" s="1"/>
  <c r="W478" i="1" s="1"/>
  <c r="CQ478" i="1"/>
  <c r="CR478" i="1"/>
  <c r="CS478" i="1"/>
  <c r="CU478" i="1"/>
  <c r="T478" i="1" s="1"/>
  <c r="CV478" i="1"/>
  <c r="U478" i="1" s="1"/>
  <c r="CW478" i="1"/>
  <c r="V478" i="1" s="1"/>
  <c r="GL478" i="1"/>
  <c r="GN478" i="1"/>
  <c r="GP478" i="1"/>
  <c r="GV478" i="1"/>
  <c r="HC478" i="1"/>
  <c r="GX478" i="1" s="1"/>
  <c r="R479" i="1"/>
  <c r="S479" i="1"/>
  <c r="CZ479" i="1" s="1"/>
  <c r="Y479" i="1" s="1"/>
  <c r="AC479" i="1"/>
  <c r="AE479" i="1"/>
  <c r="Q479" i="1" s="1"/>
  <c r="AF479" i="1"/>
  <c r="AG479" i="1"/>
  <c r="CU479" i="1" s="1"/>
  <c r="T479" i="1" s="1"/>
  <c r="AH479" i="1"/>
  <c r="AI479" i="1"/>
  <c r="AJ479" i="1"/>
  <c r="CR479" i="1"/>
  <c r="CS479" i="1"/>
  <c r="CT479" i="1"/>
  <c r="CV479" i="1"/>
  <c r="U479" i="1" s="1"/>
  <c r="CW479" i="1"/>
  <c r="V479" i="1" s="1"/>
  <c r="CX479" i="1"/>
  <c r="W479" i="1" s="1"/>
  <c r="GL479" i="1"/>
  <c r="GN479" i="1"/>
  <c r="GP479" i="1"/>
  <c r="GV479" i="1"/>
  <c r="HC479" i="1" s="1"/>
  <c r="GX479" i="1" s="1"/>
  <c r="P480" i="1"/>
  <c r="R480" i="1"/>
  <c r="S480" i="1"/>
  <c r="CZ480" i="1" s="1"/>
  <c r="Y480" i="1" s="1"/>
  <c r="AC480" i="1"/>
  <c r="AB480" i="1" s="1"/>
  <c r="AD480" i="1"/>
  <c r="AE480" i="1"/>
  <c r="Q480" i="1" s="1"/>
  <c r="AF480" i="1"/>
  <c r="AG480" i="1"/>
  <c r="AH480" i="1"/>
  <c r="CV480" i="1" s="1"/>
  <c r="U480" i="1" s="1"/>
  <c r="AI480" i="1"/>
  <c r="AJ480" i="1"/>
  <c r="CQ480" i="1"/>
  <c r="CR480" i="1"/>
  <c r="CS480" i="1"/>
  <c r="CT480" i="1"/>
  <c r="CU480" i="1"/>
  <c r="T480" i="1" s="1"/>
  <c r="CW480" i="1"/>
  <c r="V480" i="1" s="1"/>
  <c r="CX480" i="1"/>
  <c r="W480" i="1" s="1"/>
  <c r="CY480" i="1"/>
  <c r="X480" i="1" s="1"/>
  <c r="GL480" i="1"/>
  <c r="GN480" i="1"/>
  <c r="GP480" i="1"/>
  <c r="GV480" i="1"/>
  <c r="HC480" i="1" s="1"/>
  <c r="GX480" i="1" s="1"/>
  <c r="P481" i="1"/>
  <c r="S481" i="1"/>
  <c r="AC481" i="1"/>
  <c r="AB481" i="1" s="1"/>
  <c r="AE481" i="1"/>
  <c r="AD481" i="1" s="1"/>
  <c r="AF481" i="1"/>
  <c r="AG481" i="1"/>
  <c r="AH481" i="1"/>
  <c r="AI481" i="1"/>
  <c r="CW481" i="1" s="1"/>
  <c r="V481" i="1" s="1"/>
  <c r="AJ481" i="1"/>
  <c r="CQ481" i="1"/>
  <c r="CR481" i="1"/>
  <c r="CT481" i="1"/>
  <c r="CU481" i="1"/>
  <c r="T481" i="1" s="1"/>
  <c r="CV481" i="1"/>
  <c r="U481" i="1" s="1"/>
  <c r="CX481" i="1"/>
  <c r="W481" i="1" s="1"/>
  <c r="GL481" i="1"/>
  <c r="GN481" i="1"/>
  <c r="GP481" i="1"/>
  <c r="GV481" i="1"/>
  <c r="HC481" i="1"/>
  <c r="GX481" i="1" s="1"/>
  <c r="P482" i="1"/>
  <c r="R482" i="1"/>
  <c r="AC482" i="1"/>
  <c r="AE482" i="1"/>
  <c r="AD482" i="1" s="1"/>
  <c r="AB482" i="1" s="1"/>
  <c r="AF482" i="1"/>
  <c r="S482" i="1" s="1"/>
  <c r="AG482" i="1"/>
  <c r="AH482" i="1"/>
  <c r="AI482" i="1"/>
  <c r="AJ482" i="1"/>
  <c r="CX482" i="1" s="1"/>
  <c r="W482" i="1" s="1"/>
  <c r="CQ482" i="1"/>
  <c r="CR482" i="1"/>
  <c r="CS482" i="1"/>
  <c r="CU482" i="1"/>
  <c r="T482" i="1" s="1"/>
  <c r="CV482" i="1"/>
  <c r="U482" i="1" s="1"/>
  <c r="CW482" i="1"/>
  <c r="V482" i="1" s="1"/>
  <c r="GL482" i="1"/>
  <c r="FR508" i="1" s="1"/>
  <c r="GN482" i="1"/>
  <c r="GP482" i="1"/>
  <c r="GV482" i="1"/>
  <c r="HC482" i="1"/>
  <c r="GX482" i="1" s="1"/>
  <c r="C483" i="1"/>
  <c r="D483" i="1"/>
  <c r="I483" i="1"/>
  <c r="K483" i="1"/>
  <c r="R483" i="1"/>
  <c r="S483" i="1"/>
  <c r="CZ483" i="1" s="1"/>
  <c r="Y483" i="1" s="1"/>
  <c r="AC483" i="1"/>
  <c r="AE483" i="1"/>
  <c r="Q483" i="1" s="1"/>
  <c r="AF483" i="1"/>
  <c r="AG483" i="1"/>
  <c r="CU483" i="1" s="1"/>
  <c r="T483" i="1" s="1"/>
  <c r="AH483" i="1"/>
  <c r="AI483" i="1"/>
  <c r="AJ483" i="1"/>
  <c r="CR483" i="1"/>
  <c r="CS483" i="1"/>
  <c r="CT483" i="1"/>
  <c r="CV483" i="1"/>
  <c r="U483" i="1" s="1"/>
  <c r="CW483" i="1"/>
  <c r="V483" i="1" s="1"/>
  <c r="CX483" i="1"/>
  <c r="W483" i="1" s="1"/>
  <c r="GL483" i="1"/>
  <c r="GN483" i="1"/>
  <c r="GP483" i="1"/>
  <c r="GV483" i="1"/>
  <c r="HC483" i="1" s="1"/>
  <c r="GX483" i="1" s="1"/>
  <c r="C484" i="1"/>
  <c r="D484" i="1"/>
  <c r="I484" i="1"/>
  <c r="K484" i="1"/>
  <c r="P484" i="1"/>
  <c r="CP484" i="1" s="1"/>
  <c r="O484" i="1" s="1"/>
  <c r="GM484" i="1" s="1"/>
  <c r="GO484" i="1" s="1"/>
  <c r="R484" i="1"/>
  <c r="S484" i="1"/>
  <c r="CZ484" i="1" s="1"/>
  <c r="Y484" i="1" s="1"/>
  <c r="AC484" i="1"/>
  <c r="AB484" i="1" s="1"/>
  <c r="AD484" i="1"/>
  <c r="AE484" i="1"/>
  <c r="Q484" i="1" s="1"/>
  <c r="AF484" i="1"/>
  <c r="AG484" i="1"/>
  <c r="AH484" i="1"/>
  <c r="CV484" i="1" s="1"/>
  <c r="U484" i="1" s="1"/>
  <c r="AI484" i="1"/>
  <c r="AJ484" i="1"/>
  <c r="CQ484" i="1"/>
  <c r="CR484" i="1"/>
  <c r="CS484" i="1"/>
  <c r="CT484" i="1"/>
  <c r="CU484" i="1"/>
  <c r="T484" i="1" s="1"/>
  <c r="CW484" i="1"/>
  <c r="V484" i="1" s="1"/>
  <c r="CX484" i="1"/>
  <c r="W484" i="1" s="1"/>
  <c r="CY484" i="1"/>
  <c r="X484" i="1" s="1"/>
  <c r="GL484" i="1"/>
  <c r="GN484" i="1"/>
  <c r="GP484" i="1"/>
  <c r="GV484" i="1"/>
  <c r="HC484" i="1" s="1"/>
  <c r="GX484" i="1" s="1"/>
  <c r="I485" i="1"/>
  <c r="Q485" i="1" s="1"/>
  <c r="P485" i="1"/>
  <c r="CP485" i="1" s="1"/>
  <c r="O485" i="1" s="1"/>
  <c r="GM485" i="1" s="1"/>
  <c r="GO485" i="1" s="1"/>
  <c r="R485" i="1"/>
  <c r="S485" i="1"/>
  <c r="CZ485" i="1" s="1"/>
  <c r="Y485" i="1" s="1"/>
  <c r="AC485" i="1"/>
  <c r="AB485" i="1" s="1"/>
  <c r="AD485" i="1"/>
  <c r="AE485" i="1"/>
  <c r="AF485" i="1"/>
  <c r="AG485" i="1"/>
  <c r="AH485" i="1"/>
  <c r="CV485" i="1" s="1"/>
  <c r="U485" i="1" s="1"/>
  <c r="AI485" i="1"/>
  <c r="AJ485" i="1"/>
  <c r="CQ485" i="1"/>
  <c r="CR485" i="1"/>
  <c r="CS485" i="1"/>
  <c r="CT485" i="1"/>
  <c r="CU485" i="1"/>
  <c r="T485" i="1" s="1"/>
  <c r="CW485" i="1"/>
  <c r="V485" i="1" s="1"/>
  <c r="CX485" i="1"/>
  <c r="W485" i="1" s="1"/>
  <c r="CY485" i="1"/>
  <c r="X485" i="1" s="1"/>
  <c r="GL485" i="1"/>
  <c r="GN485" i="1"/>
  <c r="CB508" i="1" s="1"/>
  <c r="GP485" i="1"/>
  <c r="GV485" i="1"/>
  <c r="HC485" i="1" s="1"/>
  <c r="GX485" i="1" s="1"/>
  <c r="I486" i="1"/>
  <c r="Q486" i="1" s="1"/>
  <c r="P486" i="1"/>
  <c r="CP486" i="1" s="1"/>
  <c r="O486" i="1" s="1"/>
  <c r="GM486" i="1" s="1"/>
  <c r="GO486" i="1" s="1"/>
  <c r="R486" i="1"/>
  <c r="S486" i="1"/>
  <c r="CZ486" i="1" s="1"/>
  <c r="Y486" i="1" s="1"/>
  <c r="AC486" i="1"/>
  <c r="AB486" i="1" s="1"/>
  <c r="AD486" i="1"/>
  <c r="AE486" i="1"/>
  <c r="AF486" i="1"/>
  <c r="AG486" i="1"/>
  <c r="AH486" i="1"/>
  <c r="CV486" i="1" s="1"/>
  <c r="U486" i="1" s="1"/>
  <c r="AI486" i="1"/>
  <c r="AJ486" i="1"/>
  <c r="CQ486" i="1"/>
  <c r="CR486" i="1"/>
  <c r="CS486" i="1"/>
  <c r="CT486" i="1"/>
  <c r="CU486" i="1"/>
  <c r="T486" i="1" s="1"/>
  <c r="CW486" i="1"/>
  <c r="V486" i="1" s="1"/>
  <c r="CX486" i="1"/>
  <c r="W486" i="1" s="1"/>
  <c r="CY486" i="1"/>
  <c r="X486" i="1" s="1"/>
  <c r="GL486" i="1"/>
  <c r="GN486" i="1"/>
  <c r="GP486" i="1"/>
  <c r="GV486" i="1"/>
  <c r="HC486" i="1" s="1"/>
  <c r="GX486" i="1" s="1"/>
  <c r="P487" i="1"/>
  <c r="S487" i="1"/>
  <c r="AC487" i="1"/>
  <c r="AE487" i="1"/>
  <c r="AD487" i="1" s="1"/>
  <c r="AF487" i="1"/>
  <c r="AG487" i="1"/>
  <c r="AH487" i="1"/>
  <c r="AI487" i="1"/>
  <c r="CW487" i="1" s="1"/>
  <c r="V487" i="1" s="1"/>
  <c r="AJ487" i="1"/>
  <c r="CQ487" i="1"/>
  <c r="CR487" i="1"/>
  <c r="CT487" i="1"/>
  <c r="CU487" i="1"/>
  <c r="T487" i="1" s="1"/>
  <c r="CV487" i="1"/>
  <c r="U487" i="1" s="1"/>
  <c r="CX487" i="1"/>
  <c r="W487" i="1" s="1"/>
  <c r="GL487" i="1"/>
  <c r="GN487" i="1"/>
  <c r="GP487" i="1"/>
  <c r="GV487" i="1"/>
  <c r="HC487" i="1"/>
  <c r="GX487" i="1" s="1"/>
  <c r="P488" i="1"/>
  <c r="R488" i="1"/>
  <c r="AC488" i="1"/>
  <c r="AE488" i="1"/>
  <c r="AD488" i="1" s="1"/>
  <c r="AB488" i="1" s="1"/>
  <c r="AF488" i="1"/>
  <c r="S488" i="1" s="1"/>
  <c r="AG488" i="1"/>
  <c r="AH488" i="1"/>
  <c r="AI488" i="1"/>
  <c r="AJ488" i="1"/>
  <c r="CX488" i="1" s="1"/>
  <c r="W488" i="1" s="1"/>
  <c r="CQ488" i="1"/>
  <c r="CR488" i="1"/>
  <c r="CS488" i="1"/>
  <c r="CU488" i="1"/>
  <c r="T488" i="1" s="1"/>
  <c r="CV488" i="1"/>
  <c r="U488" i="1" s="1"/>
  <c r="CW488" i="1"/>
  <c r="V488" i="1" s="1"/>
  <c r="GL488" i="1"/>
  <c r="GN488" i="1"/>
  <c r="GP488" i="1"/>
  <c r="FV508" i="1" s="1"/>
  <c r="GV488" i="1"/>
  <c r="HC488" i="1"/>
  <c r="GX488" i="1" s="1"/>
  <c r="R489" i="1"/>
  <c r="S489" i="1"/>
  <c r="CZ489" i="1" s="1"/>
  <c r="Y489" i="1" s="1"/>
  <c r="AC489" i="1"/>
  <c r="AE489" i="1"/>
  <c r="Q489" i="1" s="1"/>
  <c r="AF489" i="1"/>
  <c r="AG489" i="1"/>
  <c r="CU489" i="1" s="1"/>
  <c r="T489" i="1" s="1"/>
  <c r="AH489" i="1"/>
  <c r="AI489" i="1"/>
  <c r="AJ489" i="1"/>
  <c r="CR489" i="1"/>
  <c r="CS489" i="1"/>
  <c r="CT489" i="1"/>
  <c r="CV489" i="1"/>
  <c r="U489" i="1" s="1"/>
  <c r="CW489" i="1"/>
  <c r="V489" i="1" s="1"/>
  <c r="CX489" i="1"/>
  <c r="W489" i="1" s="1"/>
  <c r="GL489" i="1"/>
  <c r="GN489" i="1"/>
  <c r="GP489" i="1"/>
  <c r="GV489" i="1"/>
  <c r="HC489" i="1" s="1"/>
  <c r="GX489" i="1" s="1"/>
  <c r="P490" i="1"/>
  <c r="R490" i="1"/>
  <c r="S490" i="1"/>
  <c r="CZ490" i="1" s="1"/>
  <c r="Y490" i="1" s="1"/>
  <c r="AC490" i="1"/>
  <c r="AB490" i="1" s="1"/>
  <c r="AD490" i="1"/>
  <c r="AE490" i="1"/>
  <c r="Q490" i="1" s="1"/>
  <c r="AF490" i="1"/>
  <c r="AG490" i="1"/>
  <c r="AH490" i="1"/>
  <c r="CV490" i="1" s="1"/>
  <c r="U490" i="1" s="1"/>
  <c r="AI490" i="1"/>
  <c r="AJ490" i="1"/>
  <c r="CQ490" i="1"/>
  <c r="CR490" i="1"/>
  <c r="CS490" i="1"/>
  <c r="CT490" i="1"/>
  <c r="CU490" i="1"/>
  <c r="T490" i="1" s="1"/>
  <c r="CW490" i="1"/>
  <c r="V490" i="1" s="1"/>
  <c r="CX490" i="1"/>
  <c r="W490" i="1" s="1"/>
  <c r="CY490" i="1"/>
  <c r="X490" i="1" s="1"/>
  <c r="GL490" i="1"/>
  <c r="GN490" i="1"/>
  <c r="GP490" i="1"/>
  <c r="GV490" i="1"/>
  <c r="HC490" i="1" s="1"/>
  <c r="GX490" i="1" s="1"/>
  <c r="C491" i="1"/>
  <c r="D491" i="1"/>
  <c r="I491" i="1"/>
  <c r="K491" i="1"/>
  <c r="AC491" i="1"/>
  <c r="AE491" i="1"/>
  <c r="AD491" i="1" s="1"/>
  <c r="AF491" i="1"/>
  <c r="AG491" i="1"/>
  <c r="AH491" i="1"/>
  <c r="AI491" i="1"/>
  <c r="CW491" i="1" s="1"/>
  <c r="V491" i="1" s="1"/>
  <c r="AJ491" i="1"/>
  <c r="CQ491" i="1"/>
  <c r="CR491" i="1"/>
  <c r="CT491" i="1"/>
  <c r="CU491" i="1"/>
  <c r="T491" i="1" s="1"/>
  <c r="CV491" i="1"/>
  <c r="U491" i="1" s="1"/>
  <c r="CX491" i="1"/>
  <c r="W491" i="1" s="1"/>
  <c r="GL491" i="1"/>
  <c r="GN491" i="1"/>
  <c r="GP491" i="1"/>
  <c r="GV491" i="1"/>
  <c r="HC491" i="1"/>
  <c r="GX491" i="1" s="1"/>
  <c r="C492" i="1"/>
  <c r="D492" i="1"/>
  <c r="I492" i="1"/>
  <c r="K492" i="1"/>
  <c r="R492" i="1"/>
  <c r="AC492" i="1"/>
  <c r="AE492" i="1"/>
  <c r="AD492" i="1" s="1"/>
  <c r="AB492" i="1" s="1"/>
  <c r="AF492" i="1"/>
  <c r="S492" i="1" s="1"/>
  <c r="AG492" i="1"/>
  <c r="AH492" i="1"/>
  <c r="AI492" i="1"/>
  <c r="AJ492" i="1"/>
  <c r="CX492" i="1" s="1"/>
  <c r="W492" i="1" s="1"/>
  <c r="CQ492" i="1"/>
  <c r="CR492" i="1"/>
  <c r="CS492" i="1"/>
  <c r="CU492" i="1"/>
  <c r="T492" i="1" s="1"/>
  <c r="CV492" i="1"/>
  <c r="U492" i="1" s="1"/>
  <c r="CW492" i="1"/>
  <c r="V492" i="1" s="1"/>
  <c r="GL492" i="1"/>
  <c r="GN492" i="1"/>
  <c r="GP492" i="1"/>
  <c r="GV492" i="1"/>
  <c r="HC492" i="1"/>
  <c r="GX492" i="1" s="1"/>
  <c r="R493" i="1"/>
  <c r="S493" i="1"/>
  <c r="CZ493" i="1" s="1"/>
  <c r="Y493" i="1" s="1"/>
  <c r="AC493" i="1"/>
  <c r="AE493" i="1"/>
  <c r="Q493" i="1" s="1"/>
  <c r="AF493" i="1"/>
  <c r="AG493" i="1"/>
  <c r="CU493" i="1" s="1"/>
  <c r="T493" i="1" s="1"/>
  <c r="AH493" i="1"/>
  <c r="AI493" i="1"/>
  <c r="AJ493" i="1"/>
  <c r="CR493" i="1"/>
  <c r="CS493" i="1"/>
  <c r="CT493" i="1"/>
  <c r="CV493" i="1"/>
  <c r="U493" i="1" s="1"/>
  <c r="CW493" i="1"/>
  <c r="V493" i="1" s="1"/>
  <c r="CX493" i="1"/>
  <c r="W493" i="1" s="1"/>
  <c r="GL493" i="1"/>
  <c r="GN493" i="1"/>
  <c r="GP493" i="1"/>
  <c r="GV493" i="1"/>
  <c r="HC493" i="1" s="1"/>
  <c r="GX493" i="1" s="1"/>
  <c r="P494" i="1"/>
  <c r="R494" i="1"/>
  <c r="S494" i="1"/>
  <c r="CZ494" i="1" s="1"/>
  <c r="Y494" i="1" s="1"/>
  <c r="AC494" i="1"/>
  <c r="AB494" i="1" s="1"/>
  <c r="AD494" i="1"/>
  <c r="AE494" i="1"/>
  <c r="Q494" i="1" s="1"/>
  <c r="AF494" i="1"/>
  <c r="AG494" i="1"/>
  <c r="AH494" i="1"/>
  <c r="CV494" i="1" s="1"/>
  <c r="U494" i="1" s="1"/>
  <c r="AI494" i="1"/>
  <c r="AJ494" i="1"/>
  <c r="CQ494" i="1"/>
  <c r="CR494" i="1"/>
  <c r="CS494" i="1"/>
  <c r="CT494" i="1"/>
  <c r="CU494" i="1"/>
  <c r="T494" i="1" s="1"/>
  <c r="CW494" i="1"/>
  <c r="V494" i="1" s="1"/>
  <c r="CX494" i="1"/>
  <c r="W494" i="1" s="1"/>
  <c r="CY494" i="1"/>
  <c r="X494" i="1" s="1"/>
  <c r="GL494" i="1"/>
  <c r="GN494" i="1"/>
  <c r="GP494" i="1"/>
  <c r="GV494" i="1"/>
  <c r="HC494" i="1" s="1"/>
  <c r="GX494" i="1" s="1"/>
  <c r="P495" i="1"/>
  <c r="S495" i="1"/>
  <c r="AC495" i="1"/>
  <c r="AE495" i="1"/>
  <c r="AD495" i="1" s="1"/>
  <c r="AF495" i="1"/>
  <c r="AG495" i="1"/>
  <c r="AH495" i="1"/>
  <c r="AI495" i="1"/>
  <c r="CW495" i="1" s="1"/>
  <c r="V495" i="1" s="1"/>
  <c r="AJ495" i="1"/>
  <c r="CQ495" i="1"/>
  <c r="CR495" i="1"/>
  <c r="CT495" i="1"/>
  <c r="CU495" i="1"/>
  <c r="T495" i="1" s="1"/>
  <c r="CV495" i="1"/>
  <c r="U495" i="1" s="1"/>
  <c r="CX495" i="1"/>
  <c r="W495" i="1" s="1"/>
  <c r="GL495" i="1"/>
  <c r="GN495" i="1"/>
  <c r="GP495" i="1"/>
  <c r="GV495" i="1"/>
  <c r="HC495" i="1"/>
  <c r="GX495" i="1" s="1"/>
  <c r="P496" i="1"/>
  <c r="R496" i="1"/>
  <c r="AC496" i="1"/>
  <c r="AE496" i="1"/>
  <c r="AD496" i="1" s="1"/>
  <c r="AB496" i="1" s="1"/>
  <c r="AF496" i="1"/>
  <c r="S496" i="1" s="1"/>
  <c r="AG496" i="1"/>
  <c r="AH496" i="1"/>
  <c r="AI496" i="1"/>
  <c r="AJ496" i="1"/>
  <c r="CX496" i="1" s="1"/>
  <c r="W496" i="1" s="1"/>
  <c r="CQ496" i="1"/>
  <c r="CR496" i="1"/>
  <c r="CS496" i="1"/>
  <c r="CU496" i="1"/>
  <c r="T496" i="1" s="1"/>
  <c r="CV496" i="1"/>
  <c r="U496" i="1" s="1"/>
  <c r="CW496" i="1"/>
  <c r="V496" i="1" s="1"/>
  <c r="GL496" i="1"/>
  <c r="GN496" i="1"/>
  <c r="GP496" i="1"/>
  <c r="GV496" i="1"/>
  <c r="HC496" i="1"/>
  <c r="GX496" i="1" s="1"/>
  <c r="R497" i="1"/>
  <c r="S497" i="1"/>
  <c r="CZ497" i="1" s="1"/>
  <c r="Y497" i="1" s="1"/>
  <c r="AC497" i="1"/>
  <c r="AE497" i="1"/>
  <c r="Q497" i="1" s="1"/>
  <c r="AF497" i="1"/>
  <c r="AG497" i="1"/>
  <c r="CU497" i="1" s="1"/>
  <c r="T497" i="1" s="1"/>
  <c r="AH497" i="1"/>
  <c r="AI497" i="1"/>
  <c r="AJ497" i="1"/>
  <c r="CR497" i="1"/>
  <c r="CS497" i="1"/>
  <c r="CT497" i="1"/>
  <c r="CV497" i="1"/>
  <c r="U497" i="1" s="1"/>
  <c r="CW497" i="1"/>
  <c r="V497" i="1" s="1"/>
  <c r="CX497" i="1"/>
  <c r="W497" i="1" s="1"/>
  <c r="GL497" i="1"/>
  <c r="GN497" i="1"/>
  <c r="GP497" i="1"/>
  <c r="GV497" i="1"/>
  <c r="HC497" i="1" s="1"/>
  <c r="GX497" i="1" s="1"/>
  <c r="P498" i="1"/>
  <c r="R498" i="1"/>
  <c r="S498" i="1"/>
  <c r="CZ498" i="1" s="1"/>
  <c r="Y498" i="1" s="1"/>
  <c r="AC498" i="1"/>
  <c r="AB498" i="1" s="1"/>
  <c r="AD498" i="1"/>
  <c r="AE498" i="1"/>
  <c r="Q498" i="1" s="1"/>
  <c r="AF498" i="1"/>
  <c r="AG498" i="1"/>
  <c r="AH498" i="1"/>
  <c r="CV498" i="1" s="1"/>
  <c r="U498" i="1" s="1"/>
  <c r="AI498" i="1"/>
  <c r="AJ498" i="1"/>
  <c r="CQ498" i="1"/>
  <c r="CR498" i="1"/>
  <c r="CS498" i="1"/>
  <c r="CT498" i="1"/>
  <c r="CU498" i="1"/>
  <c r="T498" i="1" s="1"/>
  <c r="CW498" i="1"/>
  <c r="V498" i="1" s="1"/>
  <c r="CX498" i="1"/>
  <c r="W498" i="1" s="1"/>
  <c r="CY498" i="1"/>
  <c r="X498" i="1" s="1"/>
  <c r="GL498" i="1"/>
  <c r="GN498" i="1"/>
  <c r="GP498" i="1"/>
  <c r="GV498" i="1"/>
  <c r="HC498" i="1" s="1"/>
  <c r="GX498" i="1" s="1"/>
  <c r="C499" i="1"/>
  <c r="D499" i="1"/>
  <c r="I499" i="1"/>
  <c r="K499" i="1"/>
  <c r="AC499" i="1"/>
  <c r="AE499" i="1"/>
  <c r="AD499" i="1" s="1"/>
  <c r="AF499" i="1"/>
  <c r="AG499" i="1"/>
  <c r="AH499" i="1"/>
  <c r="AI499" i="1"/>
  <c r="CW499" i="1" s="1"/>
  <c r="V499" i="1" s="1"/>
  <c r="AJ499" i="1"/>
  <c r="CQ499" i="1"/>
  <c r="CR499" i="1"/>
  <c r="CT499" i="1"/>
  <c r="CU499" i="1"/>
  <c r="T499" i="1" s="1"/>
  <c r="CV499" i="1"/>
  <c r="U499" i="1" s="1"/>
  <c r="CX499" i="1"/>
  <c r="W499" i="1" s="1"/>
  <c r="GL499" i="1"/>
  <c r="GN499" i="1"/>
  <c r="GP499" i="1"/>
  <c r="GV499" i="1"/>
  <c r="HC499" i="1"/>
  <c r="GX499" i="1" s="1"/>
  <c r="C500" i="1"/>
  <c r="D500" i="1"/>
  <c r="I500" i="1"/>
  <c r="K500" i="1"/>
  <c r="R500" i="1"/>
  <c r="AC500" i="1"/>
  <c r="AE500" i="1"/>
  <c r="AD500" i="1" s="1"/>
  <c r="AB500" i="1" s="1"/>
  <c r="AF500" i="1"/>
  <c r="S500" i="1" s="1"/>
  <c r="AG500" i="1"/>
  <c r="AH500" i="1"/>
  <c r="AI500" i="1"/>
  <c r="AJ500" i="1"/>
  <c r="CX500" i="1" s="1"/>
  <c r="W500" i="1" s="1"/>
  <c r="CQ500" i="1"/>
  <c r="CR500" i="1"/>
  <c r="CS500" i="1"/>
  <c r="CU500" i="1"/>
  <c r="T500" i="1" s="1"/>
  <c r="CV500" i="1"/>
  <c r="U500" i="1" s="1"/>
  <c r="CW500" i="1"/>
  <c r="V500" i="1" s="1"/>
  <c r="GL500" i="1"/>
  <c r="GN500" i="1"/>
  <c r="GP500" i="1"/>
  <c r="GV500" i="1"/>
  <c r="HC500" i="1"/>
  <c r="GX500" i="1" s="1"/>
  <c r="R501" i="1"/>
  <c r="S501" i="1"/>
  <c r="CZ501" i="1" s="1"/>
  <c r="Y501" i="1" s="1"/>
  <c r="AC501" i="1"/>
  <c r="AE501" i="1"/>
  <c r="Q501" i="1" s="1"/>
  <c r="AF501" i="1"/>
  <c r="AG501" i="1"/>
  <c r="CU501" i="1" s="1"/>
  <c r="T501" i="1" s="1"/>
  <c r="AH501" i="1"/>
  <c r="AI501" i="1"/>
  <c r="AJ501" i="1"/>
  <c r="CR501" i="1"/>
  <c r="CS501" i="1"/>
  <c r="CT501" i="1"/>
  <c r="CV501" i="1"/>
  <c r="U501" i="1" s="1"/>
  <c r="CW501" i="1"/>
  <c r="V501" i="1" s="1"/>
  <c r="CX501" i="1"/>
  <c r="W501" i="1" s="1"/>
  <c r="GL501" i="1"/>
  <c r="GN501" i="1"/>
  <c r="GP501" i="1"/>
  <c r="GV501" i="1"/>
  <c r="HC501" i="1" s="1"/>
  <c r="GX501" i="1" s="1"/>
  <c r="P502" i="1"/>
  <c r="R502" i="1"/>
  <c r="S502" i="1"/>
  <c r="CZ502" i="1" s="1"/>
  <c r="Y502" i="1" s="1"/>
  <c r="AC502" i="1"/>
  <c r="AB502" i="1" s="1"/>
  <c r="AD502" i="1"/>
  <c r="AE502" i="1"/>
  <c r="Q502" i="1" s="1"/>
  <c r="AF502" i="1"/>
  <c r="AG502" i="1"/>
  <c r="AH502" i="1"/>
  <c r="CV502" i="1" s="1"/>
  <c r="U502" i="1" s="1"/>
  <c r="AI502" i="1"/>
  <c r="AJ502" i="1"/>
  <c r="CQ502" i="1"/>
  <c r="CR502" i="1"/>
  <c r="CS502" i="1"/>
  <c r="CT502" i="1"/>
  <c r="CU502" i="1"/>
  <c r="T502" i="1" s="1"/>
  <c r="CW502" i="1"/>
  <c r="V502" i="1" s="1"/>
  <c r="CX502" i="1"/>
  <c r="W502" i="1" s="1"/>
  <c r="CY502" i="1"/>
  <c r="X502" i="1" s="1"/>
  <c r="GL502" i="1"/>
  <c r="GN502" i="1"/>
  <c r="GP502" i="1"/>
  <c r="GV502" i="1"/>
  <c r="HC502" i="1" s="1"/>
  <c r="GX502" i="1" s="1"/>
  <c r="C503" i="1"/>
  <c r="D503" i="1"/>
  <c r="I503" i="1"/>
  <c r="K503" i="1"/>
  <c r="AC503" i="1"/>
  <c r="AE503" i="1"/>
  <c r="AD503" i="1" s="1"/>
  <c r="AF503" i="1"/>
  <c r="AG503" i="1"/>
  <c r="AH503" i="1"/>
  <c r="AI503" i="1"/>
  <c r="CW503" i="1" s="1"/>
  <c r="V503" i="1" s="1"/>
  <c r="AJ503" i="1"/>
  <c r="CQ503" i="1"/>
  <c r="CR503" i="1"/>
  <c r="CT503" i="1"/>
  <c r="CU503" i="1"/>
  <c r="T503" i="1" s="1"/>
  <c r="CV503" i="1"/>
  <c r="U503" i="1" s="1"/>
  <c r="CX503" i="1"/>
  <c r="W503" i="1" s="1"/>
  <c r="GL503" i="1"/>
  <c r="GN503" i="1"/>
  <c r="GP503" i="1"/>
  <c r="GV503" i="1"/>
  <c r="HC503" i="1"/>
  <c r="GX503" i="1" s="1"/>
  <c r="C504" i="1"/>
  <c r="D504" i="1"/>
  <c r="I504" i="1"/>
  <c r="K504" i="1"/>
  <c r="R504" i="1"/>
  <c r="AC504" i="1"/>
  <c r="AE504" i="1"/>
  <c r="AD504" i="1" s="1"/>
  <c r="AB504" i="1" s="1"/>
  <c r="AF504" i="1"/>
  <c r="S504" i="1" s="1"/>
  <c r="AG504" i="1"/>
  <c r="AH504" i="1"/>
  <c r="AI504" i="1"/>
  <c r="AJ504" i="1"/>
  <c r="CX504" i="1" s="1"/>
  <c r="W504" i="1" s="1"/>
  <c r="CQ504" i="1"/>
  <c r="CR504" i="1"/>
  <c r="CS504" i="1"/>
  <c r="CU504" i="1"/>
  <c r="T504" i="1" s="1"/>
  <c r="CV504" i="1"/>
  <c r="U504" i="1" s="1"/>
  <c r="CW504" i="1"/>
  <c r="V504" i="1" s="1"/>
  <c r="GL504" i="1"/>
  <c r="GN504" i="1"/>
  <c r="GP504" i="1"/>
  <c r="GV504" i="1"/>
  <c r="HC504" i="1"/>
  <c r="GX504" i="1" s="1"/>
  <c r="R505" i="1"/>
  <c r="S505" i="1"/>
  <c r="CZ505" i="1" s="1"/>
  <c r="Y505" i="1" s="1"/>
  <c r="AC505" i="1"/>
  <c r="AE505" i="1"/>
  <c r="Q505" i="1" s="1"/>
  <c r="AF505" i="1"/>
  <c r="AG505" i="1"/>
  <c r="CU505" i="1" s="1"/>
  <c r="T505" i="1" s="1"/>
  <c r="AH505" i="1"/>
  <c r="AI505" i="1"/>
  <c r="AJ505" i="1"/>
  <c r="CR505" i="1"/>
  <c r="CS505" i="1"/>
  <c r="CT505" i="1"/>
  <c r="CV505" i="1"/>
  <c r="U505" i="1" s="1"/>
  <c r="CW505" i="1"/>
  <c r="V505" i="1" s="1"/>
  <c r="CX505" i="1"/>
  <c r="W505" i="1" s="1"/>
  <c r="GL505" i="1"/>
  <c r="GN505" i="1"/>
  <c r="GP505" i="1"/>
  <c r="GV505" i="1"/>
  <c r="HC505" i="1" s="1"/>
  <c r="GX505" i="1" s="1"/>
  <c r="P506" i="1"/>
  <c r="R506" i="1"/>
  <c r="S506" i="1"/>
  <c r="CZ506" i="1" s="1"/>
  <c r="Y506" i="1" s="1"/>
  <c r="AC506" i="1"/>
  <c r="AB506" i="1" s="1"/>
  <c r="AD506" i="1"/>
  <c r="AE506" i="1"/>
  <c r="Q506" i="1" s="1"/>
  <c r="AF506" i="1"/>
  <c r="AG506" i="1"/>
  <c r="AH506" i="1"/>
  <c r="CV506" i="1" s="1"/>
  <c r="U506" i="1" s="1"/>
  <c r="AI506" i="1"/>
  <c r="AJ506" i="1"/>
  <c r="CQ506" i="1"/>
  <c r="CR506" i="1"/>
  <c r="CS506" i="1"/>
  <c r="CT506" i="1"/>
  <c r="CU506" i="1"/>
  <c r="T506" i="1" s="1"/>
  <c r="CW506" i="1"/>
  <c r="V506" i="1" s="1"/>
  <c r="CX506" i="1"/>
  <c r="W506" i="1" s="1"/>
  <c r="CY506" i="1"/>
  <c r="X506" i="1" s="1"/>
  <c r="GL506" i="1"/>
  <c r="GN506" i="1"/>
  <c r="GP506" i="1"/>
  <c r="GV506" i="1"/>
  <c r="HC506" i="1" s="1"/>
  <c r="GX506" i="1" s="1"/>
  <c r="B508" i="1"/>
  <c r="B443" i="1" s="1"/>
  <c r="C508" i="1"/>
  <c r="C443" i="1" s="1"/>
  <c r="D508" i="1"/>
  <c r="D443" i="1" s="1"/>
  <c r="F508" i="1"/>
  <c r="F443" i="1" s="1"/>
  <c r="G508" i="1"/>
  <c r="G443" i="1" s="1"/>
  <c r="BX508" i="1"/>
  <c r="BX443" i="1" s="1"/>
  <c r="BY508" i="1"/>
  <c r="BY443" i="1" s="1"/>
  <c r="BZ508" i="1"/>
  <c r="BZ443" i="1" s="1"/>
  <c r="CD508" i="1"/>
  <c r="CD443" i="1" s="1"/>
  <c r="CI508" i="1"/>
  <c r="CI443" i="1" s="1"/>
  <c r="CK508" i="1"/>
  <c r="CK443" i="1" s="1"/>
  <c r="CL508" i="1"/>
  <c r="CL443" i="1" s="1"/>
  <c r="CM508" i="1"/>
  <c r="CM443" i="1" s="1"/>
  <c r="FP508" i="1"/>
  <c r="EG508" i="1" s="1"/>
  <c r="FQ508" i="1"/>
  <c r="FQ443" i="1" s="1"/>
  <c r="FT508" i="1"/>
  <c r="FT443" i="1" s="1"/>
  <c r="GC508" i="1"/>
  <c r="GC443" i="1" s="1"/>
  <c r="GD508" i="1"/>
  <c r="GD443" i="1" s="1"/>
  <c r="GE508" i="1"/>
  <c r="GE443" i="1" s="1"/>
  <c r="D538" i="1"/>
  <c r="E540" i="1"/>
  <c r="Z540" i="1"/>
  <c r="AA540" i="1"/>
  <c r="AM540" i="1"/>
  <c r="AN540" i="1"/>
  <c r="BE540" i="1"/>
  <c r="BF540" i="1"/>
  <c r="BG540" i="1"/>
  <c r="BH540" i="1"/>
  <c r="BI540" i="1"/>
  <c r="BJ540" i="1"/>
  <c r="BK540" i="1"/>
  <c r="BL540" i="1"/>
  <c r="BM540" i="1"/>
  <c r="BN540" i="1"/>
  <c r="BO540" i="1"/>
  <c r="BP540" i="1"/>
  <c r="BQ540" i="1"/>
  <c r="BR540" i="1"/>
  <c r="BS540" i="1"/>
  <c r="BT540" i="1"/>
  <c r="BU540" i="1"/>
  <c r="BV540" i="1"/>
  <c r="BW540" i="1"/>
  <c r="CN540" i="1"/>
  <c r="CO540" i="1"/>
  <c r="CP540" i="1"/>
  <c r="CQ540" i="1"/>
  <c r="CR540" i="1"/>
  <c r="CS540" i="1"/>
  <c r="CT540" i="1"/>
  <c r="CU540" i="1"/>
  <c r="CV540" i="1"/>
  <c r="CW540" i="1"/>
  <c r="CX540" i="1"/>
  <c r="CY540" i="1"/>
  <c r="CZ540" i="1"/>
  <c r="DA540" i="1"/>
  <c r="DB540" i="1"/>
  <c r="DC540" i="1"/>
  <c r="DD540" i="1"/>
  <c r="DE540" i="1"/>
  <c r="DF540" i="1"/>
  <c r="DR540" i="1"/>
  <c r="DS540" i="1"/>
  <c r="EE540" i="1"/>
  <c r="EF540" i="1"/>
  <c r="EW540" i="1"/>
  <c r="EX540" i="1"/>
  <c r="EY540" i="1"/>
  <c r="EZ540" i="1"/>
  <c r="FA540" i="1"/>
  <c r="FB540" i="1"/>
  <c r="FC540" i="1"/>
  <c r="FD540" i="1"/>
  <c r="FE540" i="1"/>
  <c r="FF540" i="1"/>
  <c r="FG540" i="1"/>
  <c r="FH540" i="1"/>
  <c r="FI540" i="1"/>
  <c r="FJ540" i="1"/>
  <c r="FK540" i="1"/>
  <c r="FL540" i="1"/>
  <c r="FM540" i="1"/>
  <c r="FN540" i="1"/>
  <c r="FO540" i="1"/>
  <c r="GF540" i="1"/>
  <c r="GG540" i="1"/>
  <c r="GH540" i="1"/>
  <c r="GI540" i="1"/>
  <c r="GJ540" i="1"/>
  <c r="GK540" i="1"/>
  <c r="GL540" i="1"/>
  <c r="GM540" i="1"/>
  <c r="GN540" i="1"/>
  <c r="GO540" i="1"/>
  <c r="GP540" i="1"/>
  <c r="GQ540" i="1"/>
  <c r="GR540" i="1"/>
  <c r="GS540" i="1"/>
  <c r="GT540" i="1"/>
  <c r="GU540" i="1"/>
  <c r="GV540" i="1"/>
  <c r="GW540" i="1"/>
  <c r="GX540" i="1"/>
  <c r="C542" i="1"/>
  <c r="D542" i="1"/>
  <c r="I542" i="1"/>
  <c r="K542" i="1"/>
  <c r="R542" i="1"/>
  <c r="S542" i="1"/>
  <c r="CZ542" i="1" s="1"/>
  <c r="Y542" i="1" s="1"/>
  <c r="AC542" i="1"/>
  <c r="AE542" i="1"/>
  <c r="Q542" i="1" s="1"/>
  <c r="AF542" i="1"/>
  <c r="AG542" i="1"/>
  <c r="CU542" i="1" s="1"/>
  <c r="T542" i="1" s="1"/>
  <c r="AH542" i="1"/>
  <c r="AI542" i="1"/>
  <c r="AJ542" i="1"/>
  <c r="CR542" i="1"/>
  <c r="CS542" i="1"/>
  <c r="CT542" i="1"/>
  <c r="CV542" i="1"/>
  <c r="U542" i="1" s="1"/>
  <c r="CW542" i="1"/>
  <c r="V542" i="1" s="1"/>
  <c r="CX542" i="1"/>
  <c r="W542" i="1" s="1"/>
  <c r="GL542" i="1"/>
  <c r="GN542" i="1"/>
  <c r="GP542" i="1"/>
  <c r="GV542" i="1"/>
  <c r="HC542" i="1" s="1"/>
  <c r="GX542" i="1" s="1"/>
  <c r="C543" i="1"/>
  <c r="D543" i="1"/>
  <c r="I543" i="1"/>
  <c r="K543" i="1"/>
  <c r="P543" i="1"/>
  <c r="CP543" i="1" s="1"/>
  <c r="O543" i="1" s="1"/>
  <c r="GM543" i="1" s="1"/>
  <c r="GO543" i="1" s="1"/>
  <c r="R543" i="1"/>
  <c r="S543" i="1"/>
  <c r="CZ543" i="1" s="1"/>
  <c r="Y543" i="1" s="1"/>
  <c r="AC543" i="1"/>
  <c r="AB543" i="1" s="1"/>
  <c r="AD543" i="1"/>
  <c r="AE543" i="1"/>
  <c r="Q543" i="1" s="1"/>
  <c r="AF543" i="1"/>
  <c r="AG543" i="1"/>
  <c r="AH543" i="1"/>
  <c r="CV543" i="1" s="1"/>
  <c r="U543" i="1" s="1"/>
  <c r="AI543" i="1"/>
  <c r="AJ543" i="1"/>
  <c r="CQ543" i="1"/>
  <c r="CR543" i="1"/>
  <c r="CS543" i="1"/>
  <c r="CT543" i="1"/>
  <c r="CU543" i="1"/>
  <c r="T543" i="1" s="1"/>
  <c r="CW543" i="1"/>
  <c r="V543" i="1" s="1"/>
  <c r="CX543" i="1"/>
  <c r="W543" i="1" s="1"/>
  <c r="CY543" i="1"/>
  <c r="X543" i="1" s="1"/>
  <c r="GL543" i="1"/>
  <c r="GN543" i="1"/>
  <c r="GP543" i="1"/>
  <c r="GV543" i="1"/>
  <c r="HC543" i="1" s="1"/>
  <c r="GX543" i="1"/>
  <c r="I544" i="1"/>
  <c r="Q544" i="1" s="1"/>
  <c r="P544" i="1"/>
  <c r="R544" i="1"/>
  <c r="S544" i="1"/>
  <c r="CZ544" i="1" s="1"/>
  <c r="Y544" i="1" s="1"/>
  <c r="T544" i="1"/>
  <c r="AC544" i="1"/>
  <c r="AD544" i="1"/>
  <c r="AE544" i="1"/>
  <c r="AF544" i="1"/>
  <c r="AG544" i="1"/>
  <c r="AH544" i="1"/>
  <c r="CV544" i="1" s="1"/>
  <c r="U544" i="1" s="1"/>
  <c r="AI544" i="1"/>
  <c r="AJ544" i="1"/>
  <c r="CQ544" i="1"/>
  <c r="CR544" i="1"/>
  <c r="CS544" i="1"/>
  <c r="CT544" i="1"/>
  <c r="CU544" i="1"/>
  <c r="CW544" i="1"/>
  <c r="V544" i="1" s="1"/>
  <c r="CX544" i="1"/>
  <c r="W544" i="1" s="1"/>
  <c r="CY544" i="1"/>
  <c r="X544" i="1" s="1"/>
  <c r="GL544" i="1"/>
  <c r="GN544" i="1"/>
  <c r="GP544" i="1"/>
  <c r="GV544" i="1"/>
  <c r="HC544" i="1" s="1"/>
  <c r="GX544" i="1"/>
  <c r="I545" i="1"/>
  <c r="Q545" i="1" s="1"/>
  <c r="P545" i="1"/>
  <c r="CP545" i="1" s="1"/>
  <c r="O545" i="1" s="1"/>
  <c r="R545" i="1"/>
  <c r="S545" i="1"/>
  <c r="CZ545" i="1" s="1"/>
  <c r="Y545" i="1" s="1"/>
  <c r="T545" i="1"/>
  <c r="AC545" i="1"/>
  <c r="AD545" i="1"/>
  <c r="AE545" i="1"/>
  <c r="AF545" i="1"/>
  <c r="AG545" i="1"/>
  <c r="AH545" i="1"/>
  <c r="CV545" i="1" s="1"/>
  <c r="U545" i="1" s="1"/>
  <c r="AI545" i="1"/>
  <c r="AJ545" i="1"/>
  <c r="CQ545" i="1"/>
  <c r="CR545" i="1"/>
  <c r="CS545" i="1"/>
  <c r="CT545" i="1"/>
  <c r="CU545" i="1"/>
  <c r="CW545" i="1"/>
  <c r="V545" i="1" s="1"/>
  <c r="CX545" i="1"/>
  <c r="W545" i="1" s="1"/>
  <c r="CY545" i="1"/>
  <c r="X545" i="1" s="1"/>
  <c r="GL545" i="1"/>
  <c r="GN545" i="1"/>
  <c r="GP545" i="1"/>
  <c r="GV545" i="1"/>
  <c r="HC545" i="1" s="1"/>
  <c r="GX545" i="1" s="1"/>
  <c r="C546" i="1"/>
  <c r="D546" i="1"/>
  <c r="I546" i="1"/>
  <c r="K546" i="1"/>
  <c r="AC546" i="1"/>
  <c r="AE546" i="1"/>
  <c r="CR546" i="1" s="1"/>
  <c r="AF546" i="1"/>
  <c r="AG546" i="1"/>
  <c r="AH546" i="1"/>
  <c r="AI546" i="1"/>
  <c r="CW546" i="1" s="1"/>
  <c r="AJ546" i="1"/>
  <c r="CQ546" i="1"/>
  <c r="CT546" i="1"/>
  <c r="CU546" i="1"/>
  <c r="CV546" i="1"/>
  <c r="U546" i="1" s="1"/>
  <c r="CX546" i="1"/>
  <c r="GL546" i="1"/>
  <c r="GN546" i="1"/>
  <c r="GP546" i="1"/>
  <c r="GV546" i="1"/>
  <c r="HC546" i="1"/>
  <c r="GX546" i="1" s="1"/>
  <c r="C547" i="1"/>
  <c r="D547" i="1"/>
  <c r="I547" i="1"/>
  <c r="K547" i="1"/>
  <c r="R547" i="1"/>
  <c r="AB547" i="1"/>
  <c r="AC547" i="1"/>
  <c r="AE547" i="1"/>
  <c r="AD547" i="1" s="1"/>
  <c r="AF547" i="1"/>
  <c r="AG547" i="1"/>
  <c r="AH547" i="1"/>
  <c r="AI547" i="1"/>
  <c r="AJ547" i="1"/>
  <c r="CX547" i="1" s="1"/>
  <c r="W547" i="1" s="1"/>
  <c r="CQ547" i="1"/>
  <c r="CR547" i="1"/>
  <c r="CS547" i="1"/>
  <c r="CU547" i="1"/>
  <c r="T547" i="1" s="1"/>
  <c r="CV547" i="1"/>
  <c r="U547" i="1" s="1"/>
  <c r="CW547" i="1"/>
  <c r="V547" i="1" s="1"/>
  <c r="GL547" i="1"/>
  <c r="GN547" i="1"/>
  <c r="GP547" i="1"/>
  <c r="GV547" i="1"/>
  <c r="HC547" i="1"/>
  <c r="GX547" i="1" s="1"/>
  <c r="AC548" i="1"/>
  <c r="AE548" i="1"/>
  <c r="AD548" i="1" s="1"/>
  <c r="AB548" i="1" s="1"/>
  <c r="AF548" i="1"/>
  <c r="AG548" i="1"/>
  <c r="AH548" i="1"/>
  <c r="AI548" i="1"/>
  <c r="AJ548" i="1"/>
  <c r="CX548" i="1" s="1"/>
  <c r="CQ548" i="1"/>
  <c r="CR548" i="1"/>
  <c r="CS548" i="1"/>
  <c r="CU548" i="1"/>
  <c r="CV548" i="1"/>
  <c r="CW548" i="1"/>
  <c r="GL548" i="1"/>
  <c r="GN548" i="1"/>
  <c r="GP548" i="1"/>
  <c r="GV548" i="1"/>
  <c r="HC548" i="1"/>
  <c r="I549" i="1"/>
  <c r="R549" i="1" s="1"/>
  <c r="AB549" i="1"/>
  <c r="AC549" i="1"/>
  <c r="AE549" i="1"/>
  <c r="AD549" i="1" s="1"/>
  <c r="AF549" i="1"/>
  <c r="AG549" i="1"/>
  <c r="AH549" i="1"/>
  <c r="AI549" i="1"/>
  <c r="AJ549" i="1"/>
  <c r="CX549" i="1" s="1"/>
  <c r="CQ549" i="1"/>
  <c r="CR549" i="1"/>
  <c r="CS549" i="1"/>
  <c r="CU549" i="1"/>
  <c r="CV549" i="1"/>
  <c r="CW549" i="1"/>
  <c r="V549" i="1" s="1"/>
  <c r="GL549" i="1"/>
  <c r="GN549" i="1"/>
  <c r="GP549" i="1"/>
  <c r="GV549" i="1"/>
  <c r="HC549" i="1"/>
  <c r="R550" i="1"/>
  <c r="V550" i="1"/>
  <c r="AC550" i="1"/>
  <c r="AE550" i="1"/>
  <c r="Q550" i="1" s="1"/>
  <c r="AF550" i="1"/>
  <c r="S550" i="1" s="1"/>
  <c r="AG550" i="1"/>
  <c r="CU550" i="1" s="1"/>
  <c r="T550" i="1" s="1"/>
  <c r="AH550" i="1"/>
  <c r="AI550" i="1"/>
  <c r="AJ550" i="1"/>
  <c r="CX550" i="1" s="1"/>
  <c r="W550" i="1" s="1"/>
  <c r="CR550" i="1"/>
  <c r="CS550" i="1"/>
  <c r="CT550" i="1"/>
  <c r="CV550" i="1"/>
  <c r="U550" i="1" s="1"/>
  <c r="CW550" i="1"/>
  <c r="GL550" i="1"/>
  <c r="GN550" i="1"/>
  <c r="GP550" i="1"/>
  <c r="GV550" i="1"/>
  <c r="HC550" i="1" s="1"/>
  <c r="GX550" i="1" s="1"/>
  <c r="R551" i="1"/>
  <c r="S551" i="1"/>
  <c r="CZ551" i="1" s="1"/>
  <c r="Y551" i="1" s="1"/>
  <c r="AC551" i="1"/>
  <c r="AB551" i="1" s="1"/>
  <c r="AD551" i="1"/>
  <c r="AE551" i="1"/>
  <c r="Q551" i="1" s="1"/>
  <c r="AF551" i="1"/>
  <c r="AG551" i="1"/>
  <c r="CU551" i="1" s="1"/>
  <c r="T551" i="1" s="1"/>
  <c r="AH551" i="1"/>
  <c r="CV551" i="1" s="1"/>
  <c r="U551" i="1" s="1"/>
  <c r="AI551" i="1"/>
  <c r="AJ551" i="1"/>
  <c r="CR551" i="1"/>
  <c r="CS551" i="1"/>
  <c r="CT551" i="1"/>
  <c r="CW551" i="1"/>
  <c r="V551" i="1" s="1"/>
  <c r="CX551" i="1"/>
  <c r="W551" i="1" s="1"/>
  <c r="CY551" i="1"/>
  <c r="X551" i="1" s="1"/>
  <c r="GL551" i="1"/>
  <c r="GN551" i="1"/>
  <c r="GP551" i="1"/>
  <c r="GV551" i="1"/>
  <c r="HC551" i="1" s="1"/>
  <c r="GX551" i="1"/>
  <c r="P552" i="1"/>
  <c r="S552" i="1"/>
  <c r="T552" i="1"/>
  <c r="AC552" i="1"/>
  <c r="AE552" i="1"/>
  <c r="AF552" i="1"/>
  <c r="AG552" i="1"/>
  <c r="AH552" i="1"/>
  <c r="CV552" i="1" s="1"/>
  <c r="U552" i="1" s="1"/>
  <c r="AI552" i="1"/>
  <c r="CW552" i="1" s="1"/>
  <c r="V552" i="1" s="1"/>
  <c r="AJ552" i="1"/>
  <c r="CQ552" i="1"/>
  <c r="CT552" i="1"/>
  <c r="CU552" i="1"/>
  <c r="CX552" i="1"/>
  <c r="W552" i="1" s="1"/>
  <c r="GL552" i="1"/>
  <c r="GN552" i="1"/>
  <c r="GP552" i="1"/>
  <c r="GV552" i="1"/>
  <c r="HC552" i="1"/>
  <c r="GX552" i="1" s="1"/>
  <c r="P553" i="1"/>
  <c r="Q553" i="1"/>
  <c r="R553" i="1"/>
  <c r="U553" i="1"/>
  <c r="AB553" i="1"/>
  <c r="AC553" i="1"/>
  <c r="AE553" i="1"/>
  <c r="AD553" i="1" s="1"/>
  <c r="AF553" i="1"/>
  <c r="AG553" i="1"/>
  <c r="AH553" i="1"/>
  <c r="AI553" i="1"/>
  <c r="AJ553" i="1"/>
  <c r="CX553" i="1" s="1"/>
  <c r="W553" i="1" s="1"/>
  <c r="CQ553" i="1"/>
  <c r="CR553" i="1"/>
  <c r="CS553" i="1"/>
  <c r="CU553" i="1"/>
  <c r="T553" i="1" s="1"/>
  <c r="CV553" i="1"/>
  <c r="CW553" i="1"/>
  <c r="V553" i="1" s="1"/>
  <c r="GL553" i="1"/>
  <c r="GN553" i="1"/>
  <c r="GP553" i="1"/>
  <c r="GV553" i="1"/>
  <c r="HC553" i="1"/>
  <c r="GX553" i="1" s="1"/>
  <c r="R554" i="1"/>
  <c r="V554" i="1"/>
  <c r="AC554" i="1"/>
  <c r="AE554" i="1"/>
  <c r="Q554" i="1" s="1"/>
  <c r="AF554" i="1"/>
  <c r="S554" i="1" s="1"/>
  <c r="AG554" i="1"/>
  <c r="CU554" i="1" s="1"/>
  <c r="T554" i="1" s="1"/>
  <c r="AH554" i="1"/>
  <c r="AI554" i="1"/>
  <c r="AJ554" i="1"/>
  <c r="CX554" i="1" s="1"/>
  <c r="W554" i="1" s="1"/>
  <c r="CR554" i="1"/>
  <c r="CS554" i="1"/>
  <c r="CT554" i="1"/>
  <c r="CV554" i="1"/>
  <c r="U554" i="1" s="1"/>
  <c r="CW554" i="1"/>
  <c r="GL554" i="1"/>
  <c r="GN554" i="1"/>
  <c r="GP554" i="1"/>
  <c r="GV554" i="1"/>
  <c r="HC554" i="1" s="1"/>
  <c r="GX554" i="1" s="1"/>
  <c r="R555" i="1"/>
  <c r="S555" i="1"/>
  <c r="CZ555" i="1" s="1"/>
  <c r="Y555" i="1" s="1"/>
  <c r="AC555" i="1"/>
  <c r="AB555" i="1" s="1"/>
  <c r="AD555" i="1"/>
  <c r="AE555" i="1"/>
  <c r="Q555" i="1" s="1"/>
  <c r="AF555" i="1"/>
  <c r="AG555" i="1"/>
  <c r="CU555" i="1" s="1"/>
  <c r="T555" i="1" s="1"/>
  <c r="AH555" i="1"/>
  <c r="CV555" i="1" s="1"/>
  <c r="U555" i="1" s="1"/>
  <c r="AI555" i="1"/>
  <c r="AJ555" i="1"/>
  <c r="CR555" i="1"/>
  <c r="CS555" i="1"/>
  <c r="CT555" i="1"/>
  <c r="CW555" i="1"/>
  <c r="V555" i="1" s="1"/>
  <c r="CX555" i="1"/>
  <c r="W555" i="1" s="1"/>
  <c r="CY555" i="1"/>
  <c r="X555" i="1" s="1"/>
  <c r="GL555" i="1"/>
  <c r="GN555" i="1"/>
  <c r="GP555" i="1"/>
  <c r="GV555" i="1"/>
  <c r="HC555" i="1" s="1"/>
  <c r="GX555" i="1"/>
  <c r="C556" i="1"/>
  <c r="D556" i="1"/>
  <c r="R556" i="1"/>
  <c r="S556" i="1"/>
  <c r="V556" i="1"/>
  <c r="AC556" i="1"/>
  <c r="AE556" i="1"/>
  <c r="Q556" i="1" s="1"/>
  <c r="AF556" i="1"/>
  <c r="AG556" i="1"/>
  <c r="CU556" i="1" s="1"/>
  <c r="T556" i="1" s="1"/>
  <c r="AH556" i="1"/>
  <c r="AI556" i="1"/>
  <c r="AJ556" i="1"/>
  <c r="CR556" i="1"/>
  <c r="CS556" i="1"/>
  <c r="CT556" i="1"/>
  <c r="CV556" i="1"/>
  <c r="U556" i="1" s="1"/>
  <c r="CW556" i="1"/>
  <c r="CX556" i="1"/>
  <c r="W556" i="1" s="1"/>
  <c r="GL556" i="1"/>
  <c r="GN556" i="1"/>
  <c r="GP556" i="1"/>
  <c r="GV556" i="1"/>
  <c r="HC556" i="1" s="1"/>
  <c r="GX556" i="1" s="1"/>
  <c r="C557" i="1"/>
  <c r="D557" i="1"/>
  <c r="P557" i="1"/>
  <c r="U557" i="1"/>
  <c r="AC557" i="1"/>
  <c r="AE557" i="1"/>
  <c r="AD557" i="1" s="1"/>
  <c r="AB557" i="1" s="1"/>
  <c r="AF557" i="1"/>
  <c r="AG557" i="1"/>
  <c r="AH557" i="1"/>
  <c r="AI557" i="1"/>
  <c r="CW557" i="1" s="1"/>
  <c r="V557" i="1" s="1"/>
  <c r="AJ557" i="1"/>
  <c r="CX557" i="1" s="1"/>
  <c r="W557" i="1" s="1"/>
  <c r="CQ557" i="1"/>
  <c r="CS557" i="1"/>
  <c r="CU557" i="1"/>
  <c r="T557" i="1" s="1"/>
  <c r="CV557" i="1"/>
  <c r="GL557" i="1"/>
  <c r="GN557" i="1"/>
  <c r="GP557" i="1"/>
  <c r="FV577" i="1" s="1"/>
  <c r="GV557" i="1"/>
  <c r="HC557" i="1"/>
  <c r="GX557" i="1" s="1"/>
  <c r="I558" i="1"/>
  <c r="P558" i="1" s="1"/>
  <c r="Q558" i="1"/>
  <c r="AC558" i="1"/>
  <c r="AE558" i="1"/>
  <c r="AD558" i="1" s="1"/>
  <c r="AB558" i="1" s="1"/>
  <c r="AF558" i="1"/>
  <c r="AG558" i="1"/>
  <c r="AH558" i="1"/>
  <c r="AI558" i="1"/>
  <c r="CW558" i="1" s="1"/>
  <c r="V558" i="1" s="1"/>
  <c r="AJ558" i="1"/>
  <c r="CX558" i="1" s="1"/>
  <c r="W558" i="1" s="1"/>
  <c r="CQ558" i="1"/>
  <c r="CS558" i="1"/>
  <c r="CU558" i="1"/>
  <c r="T558" i="1" s="1"/>
  <c r="CV558" i="1"/>
  <c r="FR558" i="1"/>
  <c r="GL558" i="1"/>
  <c r="GN558" i="1"/>
  <c r="GO558" i="1"/>
  <c r="GP558" i="1"/>
  <c r="GV558" i="1"/>
  <c r="HC558" i="1"/>
  <c r="GX558" i="1" s="1"/>
  <c r="I559" i="1"/>
  <c r="S559" i="1"/>
  <c r="AC559" i="1"/>
  <c r="P559" i="1" s="1"/>
  <c r="AE559" i="1"/>
  <c r="AD559" i="1" s="1"/>
  <c r="AF559" i="1"/>
  <c r="AG559" i="1"/>
  <c r="AH559" i="1"/>
  <c r="AI559" i="1"/>
  <c r="CW559" i="1" s="1"/>
  <c r="V559" i="1" s="1"/>
  <c r="AJ559" i="1"/>
  <c r="CR559" i="1"/>
  <c r="CT559" i="1"/>
  <c r="CU559" i="1"/>
  <c r="T559" i="1" s="1"/>
  <c r="CV559" i="1"/>
  <c r="U559" i="1" s="1"/>
  <c r="CX559" i="1"/>
  <c r="W559" i="1" s="1"/>
  <c r="GL559" i="1"/>
  <c r="GN559" i="1"/>
  <c r="GO559" i="1"/>
  <c r="GP559" i="1"/>
  <c r="GV559" i="1"/>
  <c r="HC559" i="1" s="1"/>
  <c r="GX559" i="1"/>
  <c r="C560" i="1"/>
  <c r="D560" i="1"/>
  <c r="AC560" i="1"/>
  <c r="AE560" i="1"/>
  <c r="AD560" i="1" s="1"/>
  <c r="AF560" i="1"/>
  <c r="S560" i="1" s="1"/>
  <c r="AG560" i="1"/>
  <c r="CU560" i="1" s="1"/>
  <c r="T560" i="1" s="1"/>
  <c r="AH560" i="1"/>
  <c r="AI560" i="1"/>
  <c r="CW560" i="1" s="1"/>
  <c r="V560" i="1" s="1"/>
  <c r="AJ560" i="1"/>
  <c r="CS560" i="1"/>
  <c r="CT560" i="1"/>
  <c r="CV560" i="1"/>
  <c r="U560" i="1" s="1"/>
  <c r="CX560" i="1"/>
  <c r="W560" i="1" s="1"/>
  <c r="GL560" i="1"/>
  <c r="GN560" i="1"/>
  <c r="GP560" i="1"/>
  <c r="GV560" i="1"/>
  <c r="HC560" i="1"/>
  <c r="GX560" i="1" s="1"/>
  <c r="C561" i="1"/>
  <c r="D561" i="1"/>
  <c r="P561" i="1"/>
  <c r="Q561" i="1"/>
  <c r="AC561" i="1"/>
  <c r="AE561" i="1"/>
  <c r="R561" i="1" s="1"/>
  <c r="AF561" i="1"/>
  <c r="AG561" i="1"/>
  <c r="AH561" i="1"/>
  <c r="AI561" i="1"/>
  <c r="CW561" i="1" s="1"/>
  <c r="V561" i="1" s="1"/>
  <c r="AJ561" i="1"/>
  <c r="CX561" i="1" s="1"/>
  <c r="W561" i="1" s="1"/>
  <c r="CQ561" i="1"/>
  <c r="CS561" i="1"/>
  <c r="CU561" i="1"/>
  <c r="T561" i="1" s="1"/>
  <c r="CV561" i="1"/>
  <c r="U561" i="1" s="1"/>
  <c r="GL561" i="1"/>
  <c r="FR577" i="1" s="1"/>
  <c r="GN561" i="1"/>
  <c r="GP561" i="1"/>
  <c r="GV561" i="1"/>
  <c r="HC561" i="1"/>
  <c r="GX561" i="1" s="1"/>
  <c r="Q562" i="1"/>
  <c r="AC562" i="1"/>
  <c r="AE562" i="1"/>
  <c r="AD562" i="1" s="1"/>
  <c r="AF562" i="1"/>
  <c r="S562" i="1" s="1"/>
  <c r="AG562" i="1"/>
  <c r="CU562" i="1" s="1"/>
  <c r="T562" i="1" s="1"/>
  <c r="AH562" i="1"/>
  <c r="AI562" i="1"/>
  <c r="AJ562" i="1"/>
  <c r="CX562" i="1" s="1"/>
  <c r="W562" i="1" s="1"/>
  <c r="CR562" i="1"/>
  <c r="CS562" i="1"/>
  <c r="CT562" i="1"/>
  <c r="CV562" i="1"/>
  <c r="U562" i="1" s="1"/>
  <c r="CW562" i="1"/>
  <c r="V562" i="1" s="1"/>
  <c r="GL562" i="1"/>
  <c r="GN562" i="1"/>
  <c r="GO562" i="1"/>
  <c r="GP562" i="1"/>
  <c r="GV562" i="1"/>
  <c r="HC562" i="1"/>
  <c r="GX562" i="1" s="1"/>
  <c r="Q563" i="1"/>
  <c r="AC563" i="1"/>
  <c r="AE563" i="1"/>
  <c r="AD563" i="1" s="1"/>
  <c r="AF563" i="1"/>
  <c r="S563" i="1" s="1"/>
  <c r="AG563" i="1"/>
  <c r="CU563" i="1" s="1"/>
  <c r="T563" i="1" s="1"/>
  <c r="AH563" i="1"/>
  <c r="AI563" i="1"/>
  <c r="AJ563" i="1"/>
  <c r="CX563" i="1" s="1"/>
  <c r="W563" i="1" s="1"/>
  <c r="CR563" i="1"/>
  <c r="CS563" i="1"/>
  <c r="CT563" i="1"/>
  <c r="CV563" i="1"/>
  <c r="U563" i="1" s="1"/>
  <c r="CW563" i="1"/>
  <c r="V563" i="1" s="1"/>
  <c r="GL563" i="1"/>
  <c r="GN563" i="1"/>
  <c r="GO563" i="1"/>
  <c r="GP563" i="1"/>
  <c r="GV563" i="1"/>
  <c r="HC563" i="1"/>
  <c r="GX563" i="1" s="1"/>
  <c r="C564" i="1"/>
  <c r="D564" i="1"/>
  <c r="I564" i="1"/>
  <c r="K564" i="1"/>
  <c r="Q564" i="1"/>
  <c r="AC564" i="1"/>
  <c r="AE564" i="1"/>
  <c r="AD564" i="1" s="1"/>
  <c r="AF564" i="1"/>
  <c r="S564" i="1" s="1"/>
  <c r="AG564" i="1"/>
  <c r="CU564" i="1" s="1"/>
  <c r="T564" i="1" s="1"/>
  <c r="AH564" i="1"/>
  <c r="AI564" i="1"/>
  <c r="AJ564" i="1"/>
  <c r="CX564" i="1" s="1"/>
  <c r="W564" i="1" s="1"/>
  <c r="CR564" i="1"/>
  <c r="CS564" i="1"/>
  <c r="CT564" i="1"/>
  <c r="CV564" i="1"/>
  <c r="U564" i="1" s="1"/>
  <c r="CW564" i="1"/>
  <c r="V564" i="1" s="1"/>
  <c r="GL564" i="1"/>
  <c r="GN564" i="1"/>
  <c r="GP564" i="1"/>
  <c r="GV564" i="1"/>
  <c r="HC564" i="1" s="1"/>
  <c r="GX564" i="1" s="1"/>
  <c r="C565" i="1"/>
  <c r="D565" i="1"/>
  <c r="I565" i="1"/>
  <c r="K565" i="1"/>
  <c r="R565" i="1"/>
  <c r="V565" i="1"/>
  <c r="W565" i="1"/>
  <c r="AC565" i="1"/>
  <c r="AB565" i="1" s="1"/>
  <c r="AD565" i="1"/>
  <c r="AE565" i="1"/>
  <c r="Q565" i="1" s="1"/>
  <c r="AF565" i="1"/>
  <c r="S565" i="1" s="1"/>
  <c r="AG565" i="1"/>
  <c r="AH565" i="1"/>
  <c r="CV565" i="1" s="1"/>
  <c r="U565" i="1" s="1"/>
  <c r="AI565" i="1"/>
  <c r="AJ565" i="1"/>
  <c r="CQ565" i="1"/>
  <c r="CR565" i="1"/>
  <c r="CS565" i="1"/>
  <c r="CT565" i="1"/>
  <c r="CU565" i="1"/>
  <c r="T565" i="1" s="1"/>
  <c r="CW565" i="1"/>
  <c r="CX565" i="1"/>
  <c r="GL565" i="1"/>
  <c r="GN565" i="1"/>
  <c r="GP565" i="1"/>
  <c r="GV565" i="1"/>
  <c r="HC565" i="1" s="1"/>
  <c r="GX565" i="1" s="1"/>
  <c r="I566" i="1"/>
  <c r="Q566" i="1" s="1"/>
  <c r="V566" i="1"/>
  <c r="AC566" i="1"/>
  <c r="AB566" i="1" s="1"/>
  <c r="AD566" i="1"/>
  <c r="AE566" i="1"/>
  <c r="AF566" i="1"/>
  <c r="S566" i="1" s="1"/>
  <c r="AG566" i="1"/>
  <c r="CU566" i="1" s="1"/>
  <c r="T566" i="1" s="1"/>
  <c r="AH566" i="1"/>
  <c r="CV566" i="1" s="1"/>
  <c r="AI566" i="1"/>
  <c r="AJ566" i="1"/>
  <c r="CR566" i="1"/>
  <c r="CS566" i="1"/>
  <c r="CT566" i="1"/>
  <c r="CW566" i="1"/>
  <c r="CX566" i="1"/>
  <c r="W566" i="1" s="1"/>
  <c r="GL566" i="1"/>
  <c r="GN566" i="1"/>
  <c r="CB577" i="1" s="1"/>
  <c r="GP566" i="1"/>
  <c r="GV566" i="1"/>
  <c r="HC566" i="1" s="1"/>
  <c r="GX566" i="1"/>
  <c r="I567" i="1"/>
  <c r="Q567" i="1" s="1"/>
  <c r="T567" i="1"/>
  <c r="AC567" i="1"/>
  <c r="P567" i="1" s="1"/>
  <c r="CP567" i="1" s="1"/>
  <c r="O567" i="1" s="1"/>
  <c r="AD567" i="1"/>
  <c r="AE567" i="1"/>
  <c r="AF567" i="1"/>
  <c r="S567" i="1" s="1"/>
  <c r="AG567" i="1"/>
  <c r="AH567" i="1"/>
  <c r="CV567" i="1" s="1"/>
  <c r="AI567" i="1"/>
  <c r="AJ567" i="1"/>
  <c r="CQ567" i="1"/>
  <c r="CR567" i="1"/>
  <c r="CS567" i="1"/>
  <c r="CU567" i="1"/>
  <c r="CW567" i="1"/>
  <c r="V567" i="1" s="1"/>
  <c r="CX567" i="1"/>
  <c r="W567" i="1" s="1"/>
  <c r="GL567" i="1"/>
  <c r="GN567" i="1"/>
  <c r="GP567" i="1"/>
  <c r="GV567" i="1"/>
  <c r="HC567" i="1" s="1"/>
  <c r="GX567" i="1"/>
  <c r="I568" i="1"/>
  <c r="Q568" i="1" s="1"/>
  <c r="S568" i="1"/>
  <c r="AC568" i="1"/>
  <c r="P568" i="1" s="1"/>
  <c r="CP568" i="1" s="1"/>
  <c r="O568" i="1" s="1"/>
  <c r="AD568" i="1"/>
  <c r="AE568" i="1"/>
  <c r="AF568" i="1"/>
  <c r="AG568" i="1"/>
  <c r="AH568" i="1"/>
  <c r="CV568" i="1" s="1"/>
  <c r="AI568" i="1"/>
  <c r="AJ568" i="1"/>
  <c r="CQ568" i="1"/>
  <c r="CR568" i="1"/>
  <c r="CS568" i="1"/>
  <c r="CT568" i="1"/>
  <c r="CU568" i="1"/>
  <c r="T568" i="1" s="1"/>
  <c r="CW568" i="1"/>
  <c r="V568" i="1" s="1"/>
  <c r="CX568" i="1"/>
  <c r="GL568" i="1"/>
  <c r="GN568" i="1"/>
  <c r="GP568" i="1"/>
  <c r="GV568" i="1"/>
  <c r="HC568" i="1" s="1"/>
  <c r="GX568" i="1"/>
  <c r="I569" i="1"/>
  <c r="Q569" i="1" s="1"/>
  <c r="R569" i="1"/>
  <c r="V569" i="1"/>
  <c r="W569" i="1"/>
  <c r="AC569" i="1"/>
  <c r="AB569" i="1" s="1"/>
  <c r="AD569" i="1"/>
  <c r="AE569" i="1"/>
  <c r="AF569" i="1"/>
  <c r="S569" i="1" s="1"/>
  <c r="AG569" i="1"/>
  <c r="AH569" i="1"/>
  <c r="CV569" i="1" s="1"/>
  <c r="U569" i="1" s="1"/>
  <c r="AI569" i="1"/>
  <c r="AJ569" i="1"/>
  <c r="CQ569" i="1"/>
  <c r="CR569" i="1"/>
  <c r="CS569" i="1"/>
  <c r="CT569" i="1"/>
  <c r="CU569" i="1"/>
  <c r="T569" i="1" s="1"/>
  <c r="CW569" i="1"/>
  <c r="CX569" i="1"/>
  <c r="GL569" i="1"/>
  <c r="GN569" i="1"/>
  <c r="GP569" i="1"/>
  <c r="GV569" i="1"/>
  <c r="HC569" i="1" s="1"/>
  <c r="GX569" i="1" s="1"/>
  <c r="Q570" i="1"/>
  <c r="S570" i="1"/>
  <c r="W570" i="1"/>
  <c r="AC570" i="1"/>
  <c r="AD570" i="1"/>
  <c r="AE570" i="1"/>
  <c r="AF570" i="1"/>
  <c r="AG570" i="1"/>
  <c r="AH570" i="1"/>
  <c r="AI570" i="1"/>
  <c r="CW570" i="1" s="1"/>
  <c r="V570" i="1" s="1"/>
  <c r="AJ570" i="1"/>
  <c r="CQ570" i="1"/>
  <c r="CR570" i="1"/>
  <c r="CT570" i="1"/>
  <c r="CU570" i="1"/>
  <c r="T570" i="1" s="1"/>
  <c r="CV570" i="1"/>
  <c r="U570" i="1" s="1"/>
  <c r="CX570" i="1"/>
  <c r="GL570" i="1"/>
  <c r="GN570" i="1"/>
  <c r="GP570" i="1"/>
  <c r="GV570" i="1"/>
  <c r="HC570" i="1"/>
  <c r="GX570" i="1" s="1"/>
  <c r="P571" i="1"/>
  <c r="AC571" i="1"/>
  <c r="AE571" i="1"/>
  <c r="R571" i="1" s="1"/>
  <c r="AF571" i="1"/>
  <c r="AG571" i="1"/>
  <c r="AH571" i="1"/>
  <c r="CV571" i="1" s="1"/>
  <c r="U571" i="1" s="1"/>
  <c r="AI571" i="1"/>
  <c r="CW571" i="1" s="1"/>
  <c r="V571" i="1" s="1"/>
  <c r="AJ571" i="1"/>
  <c r="CX571" i="1" s="1"/>
  <c r="W571" i="1" s="1"/>
  <c r="CQ571" i="1"/>
  <c r="CS571" i="1"/>
  <c r="CU571" i="1"/>
  <c r="T571" i="1" s="1"/>
  <c r="GL571" i="1"/>
  <c r="GN571" i="1"/>
  <c r="GP571" i="1"/>
  <c r="GV571" i="1"/>
  <c r="HC571" i="1"/>
  <c r="GX571" i="1" s="1"/>
  <c r="C572" i="1"/>
  <c r="D572" i="1"/>
  <c r="Q572" i="1"/>
  <c r="S572" i="1"/>
  <c r="W572" i="1"/>
  <c r="AC572" i="1"/>
  <c r="AD572" i="1"/>
  <c r="AE572" i="1"/>
  <c r="AF572" i="1"/>
  <c r="AG572" i="1"/>
  <c r="AH572" i="1"/>
  <c r="AI572" i="1"/>
  <c r="CW572" i="1" s="1"/>
  <c r="V572" i="1" s="1"/>
  <c r="AJ572" i="1"/>
  <c r="CQ572" i="1"/>
  <c r="CR572" i="1"/>
  <c r="CT572" i="1"/>
  <c r="CU572" i="1"/>
  <c r="T572" i="1" s="1"/>
  <c r="CV572" i="1"/>
  <c r="U572" i="1" s="1"/>
  <c r="CX572" i="1"/>
  <c r="GL572" i="1"/>
  <c r="GN572" i="1"/>
  <c r="GP572" i="1"/>
  <c r="GV572" i="1"/>
  <c r="HC572" i="1"/>
  <c r="GX572" i="1" s="1"/>
  <c r="C573" i="1"/>
  <c r="D573" i="1"/>
  <c r="P573" i="1"/>
  <c r="R573" i="1"/>
  <c r="AC573" i="1"/>
  <c r="AE573" i="1"/>
  <c r="Q573" i="1" s="1"/>
  <c r="AF573" i="1"/>
  <c r="S573" i="1" s="1"/>
  <c r="AG573" i="1"/>
  <c r="AH573" i="1"/>
  <c r="AI573" i="1"/>
  <c r="AJ573" i="1"/>
  <c r="CX573" i="1" s="1"/>
  <c r="W573" i="1" s="1"/>
  <c r="CQ573" i="1"/>
  <c r="CR573" i="1"/>
  <c r="CS573" i="1"/>
  <c r="CU573" i="1"/>
  <c r="T573" i="1" s="1"/>
  <c r="CV573" i="1"/>
  <c r="U573" i="1" s="1"/>
  <c r="CW573" i="1"/>
  <c r="V573" i="1" s="1"/>
  <c r="GL573" i="1"/>
  <c r="GN573" i="1"/>
  <c r="GP573" i="1"/>
  <c r="GV573" i="1"/>
  <c r="HC573" i="1"/>
  <c r="GX573" i="1" s="1"/>
  <c r="I574" i="1"/>
  <c r="P574" i="1" s="1"/>
  <c r="R574" i="1"/>
  <c r="AC574" i="1"/>
  <c r="AE574" i="1"/>
  <c r="AD574" i="1" s="1"/>
  <c r="AB574" i="1" s="1"/>
  <c r="AF574" i="1"/>
  <c r="S574" i="1" s="1"/>
  <c r="AG574" i="1"/>
  <c r="AH574" i="1"/>
  <c r="AI574" i="1"/>
  <c r="AJ574" i="1"/>
  <c r="CX574" i="1" s="1"/>
  <c r="W574" i="1" s="1"/>
  <c r="CQ574" i="1"/>
  <c r="CR574" i="1"/>
  <c r="CS574" i="1"/>
  <c r="CU574" i="1"/>
  <c r="T574" i="1" s="1"/>
  <c r="CV574" i="1"/>
  <c r="U574" i="1" s="1"/>
  <c r="CW574" i="1"/>
  <c r="V574" i="1" s="1"/>
  <c r="GL574" i="1"/>
  <c r="GN574" i="1"/>
  <c r="GO574" i="1"/>
  <c r="GP574" i="1"/>
  <c r="GV574" i="1"/>
  <c r="HC574" i="1"/>
  <c r="GX574" i="1" s="1"/>
  <c r="I575" i="1"/>
  <c r="P575" i="1"/>
  <c r="S575" i="1"/>
  <c r="AC575" i="1"/>
  <c r="AB575" i="1" s="1"/>
  <c r="AE575" i="1"/>
  <c r="AD575" i="1" s="1"/>
  <c r="AF575" i="1"/>
  <c r="AG575" i="1"/>
  <c r="AH575" i="1"/>
  <c r="AI575" i="1"/>
  <c r="CW575" i="1" s="1"/>
  <c r="V575" i="1" s="1"/>
  <c r="AJ575" i="1"/>
  <c r="CQ575" i="1"/>
  <c r="CR575" i="1"/>
  <c r="CT575" i="1"/>
  <c r="CU575" i="1"/>
  <c r="T575" i="1" s="1"/>
  <c r="CV575" i="1"/>
  <c r="U575" i="1" s="1"/>
  <c r="CX575" i="1"/>
  <c r="W575" i="1" s="1"/>
  <c r="GL575" i="1"/>
  <c r="GN575" i="1"/>
  <c r="FT577" i="1" s="1"/>
  <c r="GO575" i="1"/>
  <c r="GP575" i="1"/>
  <c r="GV575" i="1"/>
  <c r="HC575" i="1" s="1"/>
  <c r="GX575" i="1" s="1"/>
  <c r="B577" i="1"/>
  <c r="B540" i="1" s="1"/>
  <c r="C577" i="1"/>
  <c r="C540" i="1" s="1"/>
  <c r="D577" i="1"/>
  <c r="D540" i="1" s="1"/>
  <c r="F577" i="1"/>
  <c r="F540" i="1" s="1"/>
  <c r="G577" i="1"/>
  <c r="G540" i="1" s="1"/>
  <c r="BX577" i="1"/>
  <c r="BX540" i="1" s="1"/>
  <c r="BZ577" i="1"/>
  <c r="BZ540" i="1" s="1"/>
  <c r="CD577" i="1"/>
  <c r="CD540" i="1" s="1"/>
  <c r="CK577" i="1"/>
  <c r="CK540" i="1" s="1"/>
  <c r="CL577" i="1"/>
  <c r="CL540" i="1" s="1"/>
  <c r="CM577" i="1"/>
  <c r="CM540" i="1" s="1"/>
  <c r="FP577" i="1"/>
  <c r="FP540" i="1" s="1"/>
  <c r="GC577" i="1"/>
  <c r="GC540" i="1" s="1"/>
  <c r="GD577" i="1"/>
  <c r="GD540" i="1" s="1"/>
  <c r="GE577" i="1"/>
  <c r="GE540" i="1" s="1"/>
  <c r="D607" i="1"/>
  <c r="E609" i="1"/>
  <c r="Z609" i="1"/>
  <c r="AA609" i="1"/>
  <c r="AM609" i="1"/>
  <c r="AN609" i="1"/>
  <c r="BE609" i="1"/>
  <c r="BF609" i="1"/>
  <c r="BG609" i="1"/>
  <c r="BH609" i="1"/>
  <c r="BI609" i="1"/>
  <c r="BJ609" i="1"/>
  <c r="BK609" i="1"/>
  <c r="BL609" i="1"/>
  <c r="BM609" i="1"/>
  <c r="BN609" i="1"/>
  <c r="BO609" i="1"/>
  <c r="BP609" i="1"/>
  <c r="BQ609" i="1"/>
  <c r="BR609" i="1"/>
  <c r="BS609" i="1"/>
  <c r="BT609" i="1"/>
  <c r="BU609" i="1"/>
  <c r="BV609" i="1"/>
  <c r="BW609" i="1"/>
  <c r="CN609" i="1"/>
  <c r="CO609" i="1"/>
  <c r="CP609" i="1"/>
  <c r="CQ609" i="1"/>
  <c r="CR609" i="1"/>
  <c r="CS609" i="1"/>
  <c r="CT609" i="1"/>
  <c r="CU609" i="1"/>
  <c r="CV609" i="1"/>
  <c r="CW609" i="1"/>
  <c r="CX609" i="1"/>
  <c r="CY609" i="1"/>
  <c r="CZ609" i="1"/>
  <c r="DA609" i="1"/>
  <c r="DB609" i="1"/>
  <c r="DC609" i="1"/>
  <c r="DD609" i="1"/>
  <c r="DE609" i="1"/>
  <c r="DF609" i="1"/>
  <c r="DR609" i="1"/>
  <c r="DS609" i="1"/>
  <c r="EE609" i="1"/>
  <c r="EF609" i="1"/>
  <c r="EW609" i="1"/>
  <c r="EX609" i="1"/>
  <c r="EY609" i="1"/>
  <c r="EZ609" i="1"/>
  <c r="FA609" i="1"/>
  <c r="FB609" i="1"/>
  <c r="FC609" i="1"/>
  <c r="FD609" i="1"/>
  <c r="FE609" i="1"/>
  <c r="FF609" i="1"/>
  <c r="FG609" i="1"/>
  <c r="FH609" i="1"/>
  <c r="FI609" i="1"/>
  <c r="FJ609" i="1"/>
  <c r="FK609" i="1"/>
  <c r="FL609" i="1"/>
  <c r="FM609" i="1"/>
  <c r="FN609" i="1"/>
  <c r="FO609" i="1"/>
  <c r="GF609" i="1"/>
  <c r="GG609" i="1"/>
  <c r="GH609" i="1"/>
  <c r="GI609" i="1"/>
  <c r="GJ609" i="1"/>
  <c r="GK609" i="1"/>
  <c r="GL609" i="1"/>
  <c r="GM609" i="1"/>
  <c r="GN609" i="1"/>
  <c r="GO609" i="1"/>
  <c r="GP609" i="1"/>
  <c r="GQ609" i="1"/>
  <c r="GR609" i="1"/>
  <c r="GS609" i="1"/>
  <c r="GT609" i="1"/>
  <c r="GU609" i="1"/>
  <c r="GV609" i="1"/>
  <c r="GW609" i="1"/>
  <c r="GX609" i="1"/>
  <c r="C611" i="1"/>
  <c r="D611" i="1"/>
  <c r="I611" i="1"/>
  <c r="K611" i="1"/>
  <c r="R611" i="1"/>
  <c r="S611" i="1"/>
  <c r="CZ611" i="1" s="1"/>
  <c r="Y611" i="1" s="1"/>
  <c r="AC611" i="1"/>
  <c r="AE611" i="1"/>
  <c r="Q611" i="1" s="1"/>
  <c r="AF611" i="1"/>
  <c r="AG611" i="1"/>
  <c r="CU611" i="1" s="1"/>
  <c r="T611" i="1" s="1"/>
  <c r="AH611" i="1"/>
  <c r="AI611" i="1"/>
  <c r="AJ611" i="1"/>
  <c r="CR611" i="1"/>
  <c r="CS611" i="1"/>
  <c r="CT611" i="1"/>
  <c r="CV611" i="1"/>
  <c r="U611" i="1" s="1"/>
  <c r="CW611" i="1"/>
  <c r="V611" i="1" s="1"/>
  <c r="CX611" i="1"/>
  <c r="W611" i="1" s="1"/>
  <c r="GL611" i="1"/>
  <c r="GN611" i="1"/>
  <c r="GP611" i="1"/>
  <c r="GV611" i="1"/>
  <c r="HC611" i="1" s="1"/>
  <c r="GX611" i="1" s="1"/>
  <c r="C612" i="1"/>
  <c r="D612" i="1"/>
  <c r="I612" i="1"/>
  <c r="K612" i="1"/>
  <c r="P612" i="1"/>
  <c r="CP612" i="1" s="1"/>
  <c r="O612" i="1" s="1"/>
  <c r="R612" i="1"/>
  <c r="S612" i="1"/>
  <c r="CZ612" i="1" s="1"/>
  <c r="Y612" i="1" s="1"/>
  <c r="AC612" i="1"/>
  <c r="AB612" i="1" s="1"/>
  <c r="AD612" i="1"/>
  <c r="AE612" i="1"/>
  <c r="Q612" i="1" s="1"/>
  <c r="AF612" i="1"/>
  <c r="AG612" i="1"/>
  <c r="AH612" i="1"/>
  <c r="CV612" i="1" s="1"/>
  <c r="U612" i="1" s="1"/>
  <c r="AI612" i="1"/>
  <c r="AJ612" i="1"/>
  <c r="CQ612" i="1"/>
  <c r="CR612" i="1"/>
  <c r="CS612" i="1"/>
  <c r="CT612" i="1"/>
  <c r="CU612" i="1"/>
  <c r="T612" i="1" s="1"/>
  <c r="CW612" i="1"/>
  <c r="V612" i="1" s="1"/>
  <c r="CX612" i="1"/>
  <c r="W612" i="1" s="1"/>
  <c r="CY612" i="1"/>
  <c r="X612" i="1" s="1"/>
  <c r="GL612" i="1"/>
  <c r="GN612" i="1"/>
  <c r="GP612" i="1"/>
  <c r="GV612" i="1"/>
  <c r="HC612" i="1" s="1"/>
  <c r="GX612" i="1" s="1"/>
  <c r="I613" i="1"/>
  <c r="Q613" i="1" s="1"/>
  <c r="P613" i="1"/>
  <c r="CP613" i="1" s="1"/>
  <c r="O613" i="1" s="1"/>
  <c r="R613" i="1"/>
  <c r="S613" i="1"/>
  <c r="CZ613" i="1" s="1"/>
  <c r="Y613" i="1" s="1"/>
  <c r="AC613" i="1"/>
  <c r="AB613" i="1" s="1"/>
  <c r="AD613" i="1"/>
  <c r="AE613" i="1"/>
  <c r="AF613" i="1"/>
  <c r="AG613" i="1"/>
  <c r="AH613" i="1"/>
  <c r="CV613" i="1" s="1"/>
  <c r="U613" i="1" s="1"/>
  <c r="AI613" i="1"/>
  <c r="AJ613" i="1"/>
  <c r="CQ613" i="1"/>
  <c r="CR613" i="1"/>
  <c r="CS613" i="1"/>
  <c r="CT613" i="1"/>
  <c r="CU613" i="1"/>
  <c r="T613" i="1" s="1"/>
  <c r="CW613" i="1"/>
  <c r="V613" i="1" s="1"/>
  <c r="CX613" i="1"/>
  <c r="W613" i="1" s="1"/>
  <c r="CY613" i="1"/>
  <c r="X613" i="1" s="1"/>
  <c r="GL613" i="1"/>
  <c r="GN613" i="1"/>
  <c r="GP613" i="1"/>
  <c r="GV613" i="1"/>
  <c r="HC613" i="1" s="1"/>
  <c r="GX613" i="1" s="1"/>
  <c r="I614" i="1"/>
  <c r="Q614" i="1" s="1"/>
  <c r="P614" i="1"/>
  <c r="CP614" i="1" s="1"/>
  <c r="O614" i="1" s="1"/>
  <c r="R614" i="1"/>
  <c r="S614" i="1"/>
  <c r="CZ614" i="1" s="1"/>
  <c r="Y614" i="1" s="1"/>
  <c r="AC614" i="1"/>
  <c r="AB614" i="1" s="1"/>
  <c r="AD614" i="1"/>
  <c r="AE614" i="1"/>
  <c r="AF614" i="1"/>
  <c r="AG614" i="1"/>
  <c r="AH614" i="1"/>
  <c r="CV614" i="1" s="1"/>
  <c r="U614" i="1" s="1"/>
  <c r="AI614" i="1"/>
  <c r="AJ614" i="1"/>
  <c r="CQ614" i="1"/>
  <c r="CR614" i="1"/>
  <c r="CS614" i="1"/>
  <c r="CT614" i="1"/>
  <c r="CU614" i="1"/>
  <c r="T614" i="1" s="1"/>
  <c r="CW614" i="1"/>
  <c r="V614" i="1" s="1"/>
  <c r="CX614" i="1"/>
  <c r="W614" i="1" s="1"/>
  <c r="CY614" i="1"/>
  <c r="X614" i="1" s="1"/>
  <c r="GL614" i="1"/>
  <c r="GN614" i="1"/>
  <c r="GP614" i="1"/>
  <c r="GV614" i="1"/>
  <c r="HC614" i="1" s="1"/>
  <c r="GX614" i="1" s="1"/>
  <c r="C615" i="1"/>
  <c r="D615" i="1"/>
  <c r="I615" i="1"/>
  <c r="K615" i="1"/>
  <c r="AC615" i="1"/>
  <c r="AE615" i="1"/>
  <c r="AD615" i="1" s="1"/>
  <c r="AF615" i="1"/>
  <c r="AG615" i="1"/>
  <c r="AH615" i="1"/>
  <c r="AI615" i="1"/>
  <c r="CW615" i="1" s="1"/>
  <c r="V615" i="1" s="1"/>
  <c r="AJ615" i="1"/>
  <c r="CQ615" i="1"/>
  <c r="CR615" i="1"/>
  <c r="CT615" i="1"/>
  <c r="CU615" i="1"/>
  <c r="T615" i="1" s="1"/>
  <c r="CV615" i="1"/>
  <c r="U615" i="1" s="1"/>
  <c r="CX615" i="1"/>
  <c r="W615" i="1" s="1"/>
  <c r="GL615" i="1"/>
  <c r="GN615" i="1"/>
  <c r="GP615" i="1"/>
  <c r="GV615" i="1"/>
  <c r="HC615" i="1"/>
  <c r="GX615" i="1" s="1"/>
  <c r="C616" i="1"/>
  <c r="D616" i="1"/>
  <c r="I616" i="1"/>
  <c r="K616" i="1"/>
  <c r="R616" i="1"/>
  <c r="AC616" i="1"/>
  <c r="AE616" i="1"/>
  <c r="AD616" i="1" s="1"/>
  <c r="AB616" i="1" s="1"/>
  <c r="AF616" i="1"/>
  <c r="S616" i="1" s="1"/>
  <c r="AG616" i="1"/>
  <c r="AH616" i="1"/>
  <c r="AI616" i="1"/>
  <c r="AJ616" i="1"/>
  <c r="CX616" i="1" s="1"/>
  <c r="W616" i="1" s="1"/>
  <c r="CQ616" i="1"/>
  <c r="CR616" i="1"/>
  <c r="CS616" i="1"/>
  <c r="CU616" i="1"/>
  <c r="T616" i="1" s="1"/>
  <c r="CV616" i="1"/>
  <c r="U616" i="1" s="1"/>
  <c r="CW616" i="1"/>
  <c r="V616" i="1" s="1"/>
  <c r="GL616" i="1"/>
  <c r="GN616" i="1"/>
  <c r="GP616" i="1"/>
  <c r="GV616" i="1"/>
  <c r="HC616" i="1"/>
  <c r="GX616" i="1" s="1"/>
  <c r="I617" i="1"/>
  <c r="P617" i="1" s="1"/>
  <c r="R617" i="1"/>
  <c r="AC617" i="1"/>
  <c r="AE617" i="1"/>
  <c r="AD617" i="1" s="1"/>
  <c r="AB617" i="1" s="1"/>
  <c r="AF617" i="1"/>
  <c r="S617" i="1" s="1"/>
  <c r="AG617" i="1"/>
  <c r="AH617" i="1"/>
  <c r="AI617" i="1"/>
  <c r="AJ617" i="1"/>
  <c r="CX617" i="1" s="1"/>
  <c r="W617" i="1" s="1"/>
  <c r="CQ617" i="1"/>
  <c r="CR617" i="1"/>
  <c r="CS617" i="1"/>
  <c r="CU617" i="1"/>
  <c r="T617" i="1" s="1"/>
  <c r="CV617" i="1"/>
  <c r="U617" i="1" s="1"/>
  <c r="CW617" i="1"/>
  <c r="V617" i="1" s="1"/>
  <c r="GL617" i="1"/>
  <c r="GN617" i="1"/>
  <c r="GP617" i="1"/>
  <c r="GV617" i="1"/>
  <c r="HC617" i="1"/>
  <c r="GX617" i="1" s="1"/>
  <c r="I618" i="1"/>
  <c r="P618" i="1" s="1"/>
  <c r="R618" i="1"/>
  <c r="AC618" i="1"/>
  <c r="AE618" i="1"/>
  <c r="AD618" i="1" s="1"/>
  <c r="AB618" i="1" s="1"/>
  <c r="AF618" i="1"/>
  <c r="S618" i="1" s="1"/>
  <c r="AG618" i="1"/>
  <c r="AH618" i="1"/>
  <c r="AI618" i="1"/>
  <c r="AJ618" i="1"/>
  <c r="CX618" i="1" s="1"/>
  <c r="W618" i="1" s="1"/>
  <c r="CQ618" i="1"/>
  <c r="CR618" i="1"/>
  <c r="CS618" i="1"/>
  <c r="CU618" i="1"/>
  <c r="T618" i="1" s="1"/>
  <c r="CV618" i="1"/>
  <c r="U618" i="1" s="1"/>
  <c r="CW618" i="1"/>
  <c r="V618" i="1" s="1"/>
  <c r="GL618" i="1"/>
  <c r="GN618" i="1"/>
  <c r="GP618" i="1"/>
  <c r="GV618" i="1"/>
  <c r="HC618" i="1"/>
  <c r="GX618" i="1" s="1"/>
  <c r="C619" i="1"/>
  <c r="D619" i="1"/>
  <c r="I619" i="1"/>
  <c r="K619" i="1"/>
  <c r="R619" i="1"/>
  <c r="S619" i="1"/>
  <c r="CZ619" i="1" s="1"/>
  <c r="Y619" i="1" s="1"/>
  <c r="AC619" i="1"/>
  <c r="AE619" i="1"/>
  <c r="Q619" i="1" s="1"/>
  <c r="AF619" i="1"/>
  <c r="AG619" i="1"/>
  <c r="CU619" i="1" s="1"/>
  <c r="T619" i="1" s="1"/>
  <c r="AH619" i="1"/>
  <c r="AI619" i="1"/>
  <c r="AJ619" i="1"/>
  <c r="CR619" i="1"/>
  <c r="CS619" i="1"/>
  <c r="CT619" i="1"/>
  <c r="CV619" i="1"/>
  <c r="U619" i="1" s="1"/>
  <c r="CW619" i="1"/>
  <c r="V619" i="1" s="1"/>
  <c r="CX619" i="1"/>
  <c r="W619" i="1" s="1"/>
  <c r="GL619" i="1"/>
  <c r="GN619" i="1"/>
  <c r="GP619" i="1"/>
  <c r="GV619" i="1"/>
  <c r="HC619" i="1" s="1"/>
  <c r="GX619" i="1" s="1"/>
  <c r="C620" i="1"/>
  <c r="D620" i="1"/>
  <c r="I620" i="1"/>
  <c r="K620" i="1"/>
  <c r="P620" i="1"/>
  <c r="R620" i="1"/>
  <c r="S620" i="1"/>
  <c r="CZ620" i="1" s="1"/>
  <c r="Y620" i="1" s="1"/>
  <c r="AC620" i="1"/>
  <c r="AB620" i="1" s="1"/>
  <c r="AD620" i="1"/>
  <c r="AE620" i="1"/>
  <c r="Q620" i="1" s="1"/>
  <c r="AF620" i="1"/>
  <c r="AG620" i="1"/>
  <c r="AH620" i="1"/>
  <c r="CV620" i="1" s="1"/>
  <c r="U620" i="1" s="1"/>
  <c r="AI620" i="1"/>
  <c r="AJ620" i="1"/>
  <c r="CQ620" i="1"/>
  <c r="CR620" i="1"/>
  <c r="CS620" i="1"/>
  <c r="CT620" i="1"/>
  <c r="CU620" i="1"/>
  <c r="T620" i="1" s="1"/>
  <c r="CW620" i="1"/>
  <c r="V620" i="1" s="1"/>
  <c r="CX620" i="1"/>
  <c r="W620" i="1" s="1"/>
  <c r="CY620" i="1"/>
  <c r="X620" i="1" s="1"/>
  <c r="GL620" i="1"/>
  <c r="GN620" i="1"/>
  <c r="GP620" i="1"/>
  <c r="GV620" i="1"/>
  <c r="HC620" i="1" s="1"/>
  <c r="GX620" i="1" s="1"/>
  <c r="I621" i="1"/>
  <c r="Q621" i="1" s="1"/>
  <c r="P621" i="1"/>
  <c r="R621" i="1"/>
  <c r="S621" i="1"/>
  <c r="CZ621" i="1" s="1"/>
  <c r="Y621" i="1" s="1"/>
  <c r="AC621" i="1"/>
  <c r="AB621" i="1" s="1"/>
  <c r="AD621" i="1"/>
  <c r="AE621" i="1"/>
  <c r="AF621" i="1"/>
  <c r="AG621" i="1"/>
  <c r="AH621" i="1"/>
  <c r="CV621" i="1" s="1"/>
  <c r="U621" i="1" s="1"/>
  <c r="AI621" i="1"/>
  <c r="AJ621" i="1"/>
  <c r="CQ621" i="1"/>
  <c r="CR621" i="1"/>
  <c r="CS621" i="1"/>
  <c r="CT621" i="1"/>
  <c r="CU621" i="1"/>
  <c r="T621" i="1" s="1"/>
  <c r="CW621" i="1"/>
  <c r="V621" i="1" s="1"/>
  <c r="CX621" i="1"/>
  <c r="W621" i="1" s="1"/>
  <c r="CY621" i="1"/>
  <c r="X621" i="1" s="1"/>
  <c r="GL621" i="1"/>
  <c r="GN621" i="1"/>
  <c r="GP621" i="1"/>
  <c r="GV621" i="1"/>
  <c r="HC621" i="1" s="1"/>
  <c r="GX621" i="1" s="1"/>
  <c r="I622" i="1"/>
  <c r="Q622" i="1" s="1"/>
  <c r="P622" i="1"/>
  <c r="R622" i="1"/>
  <c r="S622" i="1"/>
  <c r="CZ622" i="1" s="1"/>
  <c r="Y622" i="1" s="1"/>
  <c r="AC622" i="1"/>
  <c r="AB622" i="1" s="1"/>
  <c r="AD622" i="1"/>
  <c r="AE622" i="1"/>
  <c r="AF622" i="1"/>
  <c r="AG622" i="1"/>
  <c r="AH622" i="1"/>
  <c r="CV622" i="1" s="1"/>
  <c r="U622" i="1" s="1"/>
  <c r="AI622" i="1"/>
  <c r="AJ622" i="1"/>
  <c r="CQ622" i="1"/>
  <c r="CR622" i="1"/>
  <c r="CS622" i="1"/>
  <c r="CT622" i="1"/>
  <c r="CU622" i="1"/>
  <c r="T622" i="1" s="1"/>
  <c r="CW622" i="1"/>
  <c r="V622" i="1" s="1"/>
  <c r="CX622" i="1"/>
  <c r="W622" i="1" s="1"/>
  <c r="CY622" i="1"/>
  <c r="X622" i="1" s="1"/>
  <c r="GL622" i="1"/>
  <c r="GN622" i="1"/>
  <c r="GP622" i="1"/>
  <c r="GV622" i="1"/>
  <c r="HC622" i="1" s="1"/>
  <c r="GX622" i="1" s="1"/>
  <c r="C623" i="1"/>
  <c r="D623" i="1"/>
  <c r="R623" i="1"/>
  <c r="S623" i="1"/>
  <c r="CZ623" i="1" s="1"/>
  <c r="Y623" i="1" s="1"/>
  <c r="AC623" i="1"/>
  <c r="AE623" i="1"/>
  <c r="Q623" i="1" s="1"/>
  <c r="AF623" i="1"/>
  <c r="AG623" i="1"/>
  <c r="CU623" i="1" s="1"/>
  <c r="T623" i="1" s="1"/>
  <c r="AH623" i="1"/>
  <c r="AI623" i="1"/>
  <c r="AJ623" i="1"/>
  <c r="CR623" i="1"/>
  <c r="CS623" i="1"/>
  <c r="CT623" i="1"/>
  <c r="CV623" i="1"/>
  <c r="U623" i="1" s="1"/>
  <c r="CW623" i="1"/>
  <c r="V623" i="1" s="1"/>
  <c r="CX623" i="1"/>
  <c r="W623" i="1" s="1"/>
  <c r="GL623" i="1"/>
  <c r="GN623" i="1"/>
  <c r="GP623" i="1"/>
  <c r="GV623" i="1"/>
  <c r="HC623" i="1" s="1"/>
  <c r="GX623" i="1" s="1"/>
  <c r="C624" i="1"/>
  <c r="D624" i="1"/>
  <c r="P624" i="1"/>
  <c r="R624" i="1"/>
  <c r="AC624" i="1"/>
  <c r="AE624" i="1"/>
  <c r="AD624" i="1" s="1"/>
  <c r="AB624" i="1" s="1"/>
  <c r="AF624" i="1"/>
  <c r="S624" i="1" s="1"/>
  <c r="AG624" i="1"/>
  <c r="AH624" i="1"/>
  <c r="AI624" i="1"/>
  <c r="AJ624" i="1"/>
  <c r="CX624" i="1" s="1"/>
  <c r="W624" i="1" s="1"/>
  <c r="CQ624" i="1"/>
  <c r="CR624" i="1"/>
  <c r="CS624" i="1"/>
  <c r="CU624" i="1"/>
  <c r="T624" i="1" s="1"/>
  <c r="CV624" i="1"/>
  <c r="U624" i="1" s="1"/>
  <c r="CW624" i="1"/>
  <c r="V624" i="1" s="1"/>
  <c r="GL624" i="1"/>
  <c r="GN624" i="1"/>
  <c r="GP624" i="1"/>
  <c r="GV624" i="1"/>
  <c r="HC624" i="1"/>
  <c r="GX624" i="1" s="1"/>
  <c r="I625" i="1"/>
  <c r="P625" i="1" s="1"/>
  <c r="R625" i="1"/>
  <c r="AC625" i="1"/>
  <c r="AE625" i="1"/>
  <c r="AD625" i="1" s="1"/>
  <c r="AB625" i="1" s="1"/>
  <c r="AF625" i="1"/>
  <c r="S625" i="1" s="1"/>
  <c r="AG625" i="1"/>
  <c r="AH625" i="1"/>
  <c r="AI625" i="1"/>
  <c r="AJ625" i="1"/>
  <c r="CX625" i="1" s="1"/>
  <c r="W625" i="1" s="1"/>
  <c r="CQ625" i="1"/>
  <c r="CR625" i="1"/>
  <c r="CS625" i="1"/>
  <c r="CU625" i="1"/>
  <c r="T625" i="1" s="1"/>
  <c r="CV625" i="1"/>
  <c r="U625" i="1" s="1"/>
  <c r="CW625" i="1"/>
  <c r="V625" i="1" s="1"/>
  <c r="GL625" i="1"/>
  <c r="GN625" i="1"/>
  <c r="GP625" i="1"/>
  <c r="GV625" i="1"/>
  <c r="HC625" i="1"/>
  <c r="GX625" i="1" s="1"/>
  <c r="I626" i="1"/>
  <c r="P626" i="1" s="1"/>
  <c r="R626" i="1"/>
  <c r="AC626" i="1"/>
  <c r="AE626" i="1"/>
  <c r="AD626" i="1" s="1"/>
  <c r="AB626" i="1" s="1"/>
  <c r="AF626" i="1"/>
  <c r="S626" i="1" s="1"/>
  <c r="AG626" i="1"/>
  <c r="AH626" i="1"/>
  <c r="AI626" i="1"/>
  <c r="AJ626" i="1"/>
  <c r="CX626" i="1" s="1"/>
  <c r="W626" i="1" s="1"/>
  <c r="CQ626" i="1"/>
  <c r="CR626" i="1"/>
  <c r="CS626" i="1"/>
  <c r="CU626" i="1"/>
  <c r="T626" i="1" s="1"/>
  <c r="CV626" i="1"/>
  <c r="U626" i="1" s="1"/>
  <c r="CW626" i="1"/>
  <c r="V626" i="1" s="1"/>
  <c r="GL626" i="1"/>
  <c r="GN626" i="1"/>
  <c r="GP626" i="1"/>
  <c r="GV626" i="1"/>
  <c r="HC626" i="1"/>
  <c r="GX626" i="1" s="1"/>
  <c r="I627" i="1"/>
  <c r="P627" i="1" s="1"/>
  <c r="R627" i="1"/>
  <c r="AC627" i="1"/>
  <c r="AE627" i="1"/>
  <c r="AD627" i="1" s="1"/>
  <c r="AB627" i="1" s="1"/>
  <c r="AF627" i="1"/>
  <c r="S627" i="1" s="1"/>
  <c r="AG627" i="1"/>
  <c r="AH627" i="1"/>
  <c r="AI627" i="1"/>
  <c r="AJ627" i="1"/>
  <c r="CX627" i="1" s="1"/>
  <c r="W627" i="1" s="1"/>
  <c r="CQ627" i="1"/>
  <c r="CR627" i="1"/>
  <c r="CS627" i="1"/>
  <c r="CU627" i="1"/>
  <c r="T627" i="1" s="1"/>
  <c r="CV627" i="1"/>
  <c r="U627" i="1" s="1"/>
  <c r="CW627" i="1"/>
  <c r="V627" i="1" s="1"/>
  <c r="GL627" i="1"/>
  <c r="GN627" i="1"/>
  <c r="GP627" i="1"/>
  <c r="GV627" i="1"/>
  <c r="HC627" i="1"/>
  <c r="GX627" i="1" s="1"/>
  <c r="I628" i="1"/>
  <c r="P628" i="1" s="1"/>
  <c r="R628" i="1"/>
  <c r="AC628" i="1"/>
  <c r="AE628" i="1"/>
  <c r="AD628" i="1" s="1"/>
  <c r="AB628" i="1" s="1"/>
  <c r="AF628" i="1"/>
  <c r="S628" i="1" s="1"/>
  <c r="AG628" i="1"/>
  <c r="AH628" i="1"/>
  <c r="AI628" i="1"/>
  <c r="AJ628" i="1"/>
  <c r="CX628" i="1" s="1"/>
  <c r="W628" i="1" s="1"/>
  <c r="CQ628" i="1"/>
  <c r="CR628" i="1"/>
  <c r="CS628" i="1"/>
  <c r="CU628" i="1"/>
  <c r="T628" i="1" s="1"/>
  <c r="CV628" i="1"/>
  <c r="U628" i="1" s="1"/>
  <c r="CW628" i="1"/>
  <c r="V628" i="1" s="1"/>
  <c r="GL628" i="1"/>
  <c r="GN628" i="1"/>
  <c r="GP628" i="1"/>
  <c r="GV628" i="1"/>
  <c r="HC628" i="1"/>
  <c r="GX628" i="1" s="1"/>
  <c r="C629" i="1"/>
  <c r="D629" i="1"/>
  <c r="I629" i="1"/>
  <c r="K629" i="1"/>
  <c r="R629" i="1"/>
  <c r="S629" i="1"/>
  <c r="CZ629" i="1" s="1"/>
  <c r="Y629" i="1" s="1"/>
  <c r="AC629" i="1"/>
  <c r="AE629" i="1"/>
  <c r="Q629" i="1" s="1"/>
  <c r="AF629" i="1"/>
  <c r="AG629" i="1"/>
  <c r="CU629" i="1" s="1"/>
  <c r="T629" i="1" s="1"/>
  <c r="AH629" i="1"/>
  <c r="AI629" i="1"/>
  <c r="AJ629" i="1"/>
  <c r="CR629" i="1"/>
  <c r="CS629" i="1"/>
  <c r="CT629" i="1"/>
  <c r="CV629" i="1"/>
  <c r="U629" i="1" s="1"/>
  <c r="CW629" i="1"/>
  <c r="V629" i="1" s="1"/>
  <c r="CX629" i="1"/>
  <c r="W629" i="1" s="1"/>
  <c r="GL629" i="1"/>
  <c r="GN629" i="1"/>
  <c r="GP629" i="1"/>
  <c r="GV629" i="1"/>
  <c r="HC629" i="1" s="1"/>
  <c r="GX629" i="1" s="1"/>
  <c r="C630" i="1"/>
  <c r="D630" i="1"/>
  <c r="I630" i="1"/>
  <c r="K630" i="1"/>
  <c r="P630" i="1"/>
  <c r="CP630" i="1" s="1"/>
  <c r="O630" i="1" s="1"/>
  <c r="GM630" i="1" s="1"/>
  <c r="GO630" i="1" s="1"/>
  <c r="R630" i="1"/>
  <c r="S630" i="1"/>
  <c r="CZ630" i="1" s="1"/>
  <c r="Y630" i="1" s="1"/>
  <c r="AC630" i="1"/>
  <c r="AB630" i="1" s="1"/>
  <c r="AD630" i="1"/>
  <c r="AE630" i="1"/>
  <c r="Q630" i="1" s="1"/>
  <c r="AF630" i="1"/>
  <c r="AG630" i="1"/>
  <c r="AH630" i="1"/>
  <c r="CV630" i="1" s="1"/>
  <c r="U630" i="1" s="1"/>
  <c r="AI630" i="1"/>
  <c r="AJ630" i="1"/>
  <c r="CQ630" i="1"/>
  <c r="CR630" i="1"/>
  <c r="CS630" i="1"/>
  <c r="CT630" i="1"/>
  <c r="CU630" i="1"/>
  <c r="T630" i="1" s="1"/>
  <c r="CW630" i="1"/>
  <c r="V630" i="1" s="1"/>
  <c r="CX630" i="1"/>
  <c r="W630" i="1" s="1"/>
  <c r="CY630" i="1"/>
  <c r="X630" i="1" s="1"/>
  <c r="GL630" i="1"/>
  <c r="GN630" i="1"/>
  <c r="GP630" i="1"/>
  <c r="GV630" i="1"/>
  <c r="HC630" i="1" s="1"/>
  <c r="GX630" i="1" s="1"/>
  <c r="I631" i="1"/>
  <c r="Q631" i="1" s="1"/>
  <c r="P631" i="1"/>
  <c r="CP631" i="1" s="1"/>
  <c r="O631" i="1" s="1"/>
  <c r="GM631" i="1" s="1"/>
  <c r="GO631" i="1" s="1"/>
  <c r="R631" i="1"/>
  <c r="S631" i="1"/>
  <c r="CZ631" i="1" s="1"/>
  <c r="Y631" i="1" s="1"/>
  <c r="AC631" i="1"/>
  <c r="AB631" i="1" s="1"/>
  <c r="AD631" i="1"/>
  <c r="AE631" i="1"/>
  <c r="AF631" i="1"/>
  <c r="AG631" i="1"/>
  <c r="AH631" i="1"/>
  <c r="CV631" i="1" s="1"/>
  <c r="U631" i="1" s="1"/>
  <c r="AI631" i="1"/>
  <c r="AJ631" i="1"/>
  <c r="CQ631" i="1"/>
  <c r="CR631" i="1"/>
  <c r="CS631" i="1"/>
  <c r="CT631" i="1"/>
  <c r="CU631" i="1"/>
  <c r="T631" i="1" s="1"/>
  <c r="CW631" i="1"/>
  <c r="V631" i="1" s="1"/>
  <c r="CX631" i="1"/>
  <c r="W631" i="1" s="1"/>
  <c r="CY631" i="1"/>
  <c r="X631" i="1" s="1"/>
  <c r="GL631" i="1"/>
  <c r="GN631" i="1"/>
  <c r="GP631" i="1"/>
  <c r="GV631" i="1"/>
  <c r="HC631" i="1" s="1"/>
  <c r="GX631" i="1" s="1"/>
  <c r="I632" i="1"/>
  <c r="Q632" i="1" s="1"/>
  <c r="P632" i="1"/>
  <c r="CP632" i="1" s="1"/>
  <c r="O632" i="1" s="1"/>
  <c r="GM632" i="1" s="1"/>
  <c r="GO632" i="1" s="1"/>
  <c r="R632" i="1"/>
  <c r="S632" i="1"/>
  <c r="CZ632" i="1" s="1"/>
  <c r="Y632" i="1" s="1"/>
  <c r="AC632" i="1"/>
  <c r="AB632" i="1" s="1"/>
  <c r="AD632" i="1"/>
  <c r="AE632" i="1"/>
  <c r="AF632" i="1"/>
  <c r="AG632" i="1"/>
  <c r="AH632" i="1"/>
  <c r="CV632" i="1" s="1"/>
  <c r="U632" i="1" s="1"/>
  <c r="AI632" i="1"/>
  <c r="AJ632" i="1"/>
  <c r="CQ632" i="1"/>
  <c r="CR632" i="1"/>
  <c r="CS632" i="1"/>
  <c r="CT632" i="1"/>
  <c r="CU632" i="1"/>
  <c r="T632" i="1" s="1"/>
  <c r="CW632" i="1"/>
  <c r="V632" i="1" s="1"/>
  <c r="CX632" i="1"/>
  <c r="W632" i="1" s="1"/>
  <c r="CY632" i="1"/>
  <c r="X632" i="1" s="1"/>
  <c r="GL632" i="1"/>
  <c r="GN632" i="1"/>
  <c r="GP632" i="1"/>
  <c r="GV632" i="1"/>
  <c r="HC632" i="1" s="1"/>
  <c r="GX632" i="1" s="1"/>
  <c r="I633" i="1"/>
  <c r="Q633" i="1" s="1"/>
  <c r="P633" i="1"/>
  <c r="CP633" i="1" s="1"/>
  <c r="O633" i="1" s="1"/>
  <c r="GM633" i="1" s="1"/>
  <c r="GO633" i="1" s="1"/>
  <c r="R633" i="1"/>
  <c r="S633" i="1"/>
  <c r="CZ633" i="1" s="1"/>
  <c r="Y633" i="1" s="1"/>
  <c r="AC633" i="1"/>
  <c r="AB633" i="1" s="1"/>
  <c r="AD633" i="1"/>
  <c r="AE633" i="1"/>
  <c r="AF633" i="1"/>
  <c r="AG633" i="1"/>
  <c r="AH633" i="1"/>
  <c r="CV633" i="1" s="1"/>
  <c r="U633" i="1" s="1"/>
  <c r="AI633" i="1"/>
  <c r="AJ633" i="1"/>
  <c r="CQ633" i="1"/>
  <c r="CR633" i="1"/>
  <c r="CS633" i="1"/>
  <c r="CT633" i="1"/>
  <c r="CU633" i="1"/>
  <c r="T633" i="1" s="1"/>
  <c r="CW633" i="1"/>
  <c r="V633" i="1" s="1"/>
  <c r="CX633" i="1"/>
  <c r="W633" i="1" s="1"/>
  <c r="CY633" i="1"/>
  <c r="X633" i="1" s="1"/>
  <c r="GL633" i="1"/>
  <c r="GN633" i="1"/>
  <c r="GP633" i="1"/>
  <c r="GV633" i="1"/>
  <c r="HC633" i="1" s="1"/>
  <c r="GX633" i="1" s="1"/>
  <c r="I634" i="1"/>
  <c r="Q634" i="1" s="1"/>
  <c r="P634" i="1"/>
  <c r="CP634" i="1" s="1"/>
  <c r="O634" i="1" s="1"/>
  <c r="GM634" i="1" s="1"/>
  <c r="GO634" i="1" s="1"/>
  <c r="R634" i="1"/>
  <c r="S634" i="1"/>
  <c r="CZ634" i="1" s="1"/>
  <c r="Y634" i="1" s="1"/>
  <c r="AC634" i="1"/>
  <c r="AB634" i="1" s="1"/>
  <c r="AD634" i="1"/>
  <c r="AE634" i="1"/>
  <c r="AF634" i="1"/>
  <c r="AG634" i="1"/>
  <c r="AH634" i="1"/>
  <c r="CV634" i="1" s="1"/>
  <c r="U634" i="1" s="1"/>
  <c r="AI634" i="1"/>
  <c r="AJ634" i="1"/>
  <c r="CQ634" i="1"/>
  <c r="CR634" i="1"/>
  <c r="CS634" i="1"/>
  <c r="CT634" i="1"/>
  <c r="CU634" i="1"/>
  <c r="T634" i="1" s="1"/>
  <c r="CW634" i="1"/>
  <c r="V634" i="1" s="1"/>
  <c r="CX634" i="1"/>
  <c r="W634" i="1" s="1"/>
  <c r="CY634" i="1"/>
  <c r="X634" i="1" s="1"/>
  <c r="GL634" i="1"/>
  <c r="GN634" i="1"/>
  <c r="GP634" i="1"/>
  <c r="GV634" i="1"/>
  <c r="HC634" i="1" s="1"/>
  <c r="GX634" i="1" s="1"/>
  <c r="C635" i="1"/>
  <c r="D635" i="1"/>
  <c r="R635" i="1"/>
  <c r="S635" i="1"/>
  <c r="CZ635" i="1" s="1"/>
  <c r="Y635" i="1" s="1"/>
  <c r="AC635" i="1"/>
  <c r="AE635" i="1"/>
  <c r="Q635" i="1" s="1"/>
  <c r="AF635" i="1"/>
  <c r="AG635" i="1"/>
  <c r="CU635" i="1" s="1"/>
  <c r="T635" i="1" s="1"/>
  <c r="AH635" i="1"/>
  <c r="AI635" i="1"/>
  <c r="AJ635" i="1"/>
  <c r="CR635" i="1"/>
  <c r="CS635" i="1"/>
  <c r="CT635" i="1"/>
  <c r="CV635" i="1"/>
  <c r="U635" i="1" s="1"/>
  <c r="CW635" i="1"/>
  <c r="V635" i="1" s="1"/>
  <c r="CX635" i="1"/>
  <c r="W635" i="1" s="1"/>
  <c r="GL635" i="1"/>
  <c r="GN635" i="1"/>
  <c r="GP635" i="1"/>
  <c r="GV635" i="1"/>
  <c r="HC635" i="1" s="1"/>
  <c r="GX635" i="1" s="1"/>
  <c r="C636" i="1"/>
  <c r="D636" i="1"/>
  <c r="P636" i="1"/>
  <c r="R636" i="1"/>
  <c r="AC636" i="1"/>
  <c r="AE636" i="1"/>
  <c r="AD636" i="1" s="1"/>
  <c r="AB636" i="1" s="1"/>
  <c r="AF636" i="1"/>
  <c r="S636" i="1" s="1"/>
  <c r="AG636" i="1"/>
  <c r="AH636" i="1"/>
  <c r="AI636" i="1"/>
  <c r="AJ636" i="1"/>
  <c r="CX636" i="1" s="1"/>
  <c r="W636" i="1" s="1"/>
  <c r="CQ636" i="1"/>
  <c r="CR636" i="1"/>
  <c r="CS636" i="1"/>
  <c r="CU636" i="1"/>
  <c r="T636" i="1" s="1"/>
  <c r="CV636" i="1"/>
  <c r="U636" i="1" s="1"/>
  <c r="CW636" i="1"/>
  <c r="V636" i="1" s="1"/>
  <c r="GL636" i="1"/>
  <c r="GN636" i="1"/>
  <c r="GP636" i="1"/>
  <c r="GV636" i="1"/>
  <c r="HC636" i="1"/>
  <c r="GX636" i="1" s="1"/>
  <c r="I637" i="1"/>
  <c r="P637" i="1" s="1"/>
  <c r="R637" i="1"/>
  <c r="AC637" i="1"/>
  <c r="AE637" i="1"/>
  <c r="AD637" i="1" s="1"/>
  <c r="AB637" i="1" s="1"/>
  <c r="AF637" i="1"/>
  <c r="S637" i="1" s="1"/>
  <c r="AG637" i="1"/>
  <c r="AH637" i="1"/>
  <c r="AI637" i="1"/>
  <c r="AJ637" i="1"/>
  <c r="CX637" i="1" s="1"/>
  <c r="W637" i="1" s="1"/>
  <c r="CQ637" i="1"/>
  <c r="CR637" i="1"/>
  <c r="CS637" i="1"/>
  <c r="CU637" i="1"/>
  <c r="T637" i="1" s="1"/>
  <c r="CV637" i="1"/>
  <c r="U637" i="1" s="1"/>
  <c r="CW637" i="1"/>
  <c r="V637" i="1" s="1"/>
  <c r="GL637" i="1"/>
  <c r="GN637" i="1"/>
  <c r="GP637" i="1"/>
  <c r="GV637" i="1"/>
  <c r="HC637" i="1"/>
  <c r="GX637" i="1" s="1"/>
  <c r="I638" i="1"/>
  <c r="P638" i="1" s="1"/>
  <c r="R638" i="1"/>
  <c r="AC638" i="1"/>
  <c r="AE638" i="1"/>
  <c r="AD638" i="1" s="1"/>
  <c r="AB638" i="1" s="1"/>
  <c r="AF638" i="1"/>
  <c r="S638" i="1" s="1"/>
  <c r="AG638" i="1"/>
  <c r="AH638" i="1"/>
  <c r="AI638" i="1"/>
  <c r="AJ638" i="1"/>
  <c r="CX638" i="1" s="1"/>
  <c r="W638" i="1" s="1"/>
  <c r="CQ638" i="1"/>
  <c r="CR638" i="1"/>
  <c r="CS638" i="1"/>
  <c r="CU638" i="1"/>
  <c r="T638" i="1" s="1"/>
  <c r="CV638" i="1"/>
  <c r="U638" i="1" s="1"/>
  <c r="CW638" i="1"/>
  <c r="V638" i="1" s="1"/>
  <c r="GL638" i="1"/>
  <c r="GN638" i="1"/>
  <c r="GP638" i="1"/>
  <c r="GV638" i="1"/>
  <c r="HC638" i="1"/>
  <c r="GX638" i="1" s="1"/>
  <c r="I639" i="1"/>
  <c r="P639" i="1" s="1"/>
  <c r="R639" i="1"/>
  <c r="AC639" i="1"/>
  <c r="AE639" i="1"/>
  <c r="AD639" i="1" s="1"/>
  <c r="AB639" i="1" s="1"/>
  <c r="AF639" i="1"/>
  <c r="S639" i="1" s="1"/>
  <c r="AG639" i="1"/>
  <c r="AH639" i="1"/>
  <c r="AI639" i="1"/>
  <c r="AJ639" i="1"/>
  <c r="CX639" i="1" s="1"/>
  <c r="W639" i="1" s="1"/>
  <c r="CQ639" i="1"/>
  <c r="CR639" i="1"/>
  <c r="CS639" i="1"/>
  <c r="CU639" i="1"/>
  <c r="T639" i="1" s="1"/>
  <c r="CV639" i="1"/>
  <c r="U639" i="1" s="1"/>
  <c r="CW639" i="1"/>
  <c r="V639" i="1" s="1"/>
  <c r="GL639" i="1"/>
  <c r="GN639" i="1"/>
  <c r="GP639" i="1"/>
  <c r="GV639" i="1"/>
  <c r="HC639" i="1"/>
  <c r="GX639" i="1" s="1"/>
  <c r="I640" i="1"/>
  <c r="P640" i="1" s="1"/>
  <c r="R640" i="1"/>
  <c r="AC640" i="1"/>
  <c r="AE640" i="1"/>
  <c r="AD640" i="1" s="1"/>
  <c r="AB640" i="1" s="1"/>
  <c r="AF640" i="1"/>
  <c r="S640" i="1" s="1"/>
  <c r="AG640" i="1"/>
  <c r="AH640" i="1"/>
  <c r="AI640" i="1"/>
  <c r="AJ640" i="1"/>
  <c r="CX640" i="1" s="1"/>
  <c r="W640" i="1" s="1"/>
  <c r="CQ640" i="1"/>
  <c r="CR640" i="1"/>
  <c r="CS640" i="1"/>
  <c r="CU640" i="1"/>
  <c r="T640" i="1" s="1"/>
  <c r="CV640" i="1"/>
  <c r="U640" i="1" s="1"/>
  <c r="CW640" i="1"/>
  <c r="V640" i="1" s="1"/>
  <c r="GL640" i="1"/>
  <c r="GN640" i="1"/>
  <c r="GP640" i="1"/>
  <c r="GV640" i="1"/>
  <c r="HC640" i="1"/>
  <c r="GX640" i="1" s="1"/>
  <c r="C641" i="1"/>
  <c r="D641" i="1"/>
  <c r="I641" i="1"/>
  <c r="K641" i="1"/>
  <c r="R641" i="1"/>
  <c r="S641" i="1"/>
  <c r="CZ641" i="1" s="1"/>
  <c r="Y641" i="1" s="1"/>
  <c r="AC641" i="1"/>
  <c r="AE641" i="1"/>
  <c r="Q641" i="1" s="1"/>
  <c r="AF641" i="1"/>
  <c r="AG641" i="1"/>
  <c r="CU641" i="1" s="1"/>
  <c r="T641" i="1" s="1"/>
  <c r="AH641" i="1"/>
  <c r="AI641" i="1"/>
  <c r="AJ641" i="1"/>
  <c r="CR641" i="1"/>
  <c r="CS641" i="1"/>
  <c r="CT641" i="1"/>
  <c r="CV641" i="1"/>
  <c r="U641" i="1" s="1"/>
  <c r="CW641" i="1"/>
  <c r="V641" i="1" s="1"/>
  <c r="CX641" i="1"/>
  <c r="W641" i="1" s="1"/>
  <c r="GL641" i="1"/>
  <c r="GN641" i="1"/>
  <c r="GP641" i="1"/>
  <c r="GV641" i="1"/>
  <c r="HC641" i="1" s="1"/>
  <c r="GX641" i="1" s="1"/>
  <c r="C642" i="1"/>
  <c r="D642" i="1"/>
  <c r="I642" i="1"/>
  <c r="K642" i="1"/>
  <c r="P642" i="1"/>
  <c r="R642" i="1"/>
  <c r="S642" i="1"/>
  <c r="CZ642" i="1" s="1"/>
  <c r="Y642" i="1" s="1"/>
  <c r="AC642" i="1"/>
  <c r="AB642" i="1" s="1"/>
  <c r="AD642" i="1"/>
  <c r="AE642" i="1"/>
  <c r="Q642" i="1" s="1"/>
  <c r="AF642" i="1"/>
  <c r="AG642" i="1"/>
  <c r="AH642" i="1"/>
  <c r="CV642" i="1" s="1"/>
  <c r="U642" i="1" s="1"/>
  <c r="AI642" i="1"/>
  <c r="AJ642" i="1"/>
  <c r="CQ642" i="1"/>
  <c r="CR642" i="1"/>
  <c r="CS642" i="1"/>
  <c r="CT642" i="1"/>
  <c r="CU642" i="1"/>
  <c r="T642" i="1" s="1"/>
  <c r="CW642" i="1"/>
  <c r="V642" i="1" s="1"/>
  <c r="CX642" i="1"/>
  <c r="W642" i="1" s="1"/>
  <c r="CY642" i="1"/>
  <c r="X642" i="1" s="1"/>
  <c r="GL642" i="1"/>
  <c r="GN642" i="1"/>
  <c r="GP642" i="1"/>
  <c r="GV642" i="1"/>
  <c r="HC642" i="1" s="1"/>
  <c r="GX642" i="1" s="1"/>
  <c r="I643" i="1"/>
  <c r="Q643" i="1" s="1"/>
  <c r="P643" i="1"/>
  <c r="R643" i="1"/>
  <c r="S643" i="1"/>
  <c r="CZ643" i="1" s="1"/>
  <c r="Y643" i="1" s="1"/>
  <c r="AC643" i="1"/>
  <c r="AB643" i="1" s="1"/>
  <c r="AD643" i="1"/>
  <c r="AE643" i="1"/>
  <c r="AF643" i="1"/>
  <c r="AG643" i="1"/>
  <c r="AH643" i="1"/>
  <c r="CV643" i="1" s="1"/>
  <c r="U643" i="1" s="1"/>
  <c r="AI643" i="1"/>
  <c r="AJ643" i="1"/>
  <c r="CQ643" i="1"/>
  <c r="CR643" i="1"/>
  <c r="CS643" i="1"/>
  <c r="CT643" i="1"/>
  <c r="CU643" i="1"/>
  <c r="T643" i="1" s="1"/>
  <c r="CW643" i="1"/>
  <c r="V643" i="1" s="1"/>
  <c r="CX643" i="1"/>
  <c r="W643" i="1" s="1"/>
  <c r="CY643" i="1"/>
  <c r="X643" i="1" s="1"/>
  <c r="GL643" i="1"/>
  <c r="GN643" i="1"/>
  <c r="GP643" i="1"/>
  <c r="GV643" i="1"/>
  <c r="HC643" i="1" s="1"/>
  <c r="GX643" i="1" s="1"/>
  <c r="I644" i="1"/>
  <c r="Q644" i="1" s="1"/>
  <c r="P644" i="1"/>
  <c r="R644" i="1"/>
  <c r="S644" i="1"/>
  <c r="CZ644" i="1" s="1"/>
  <c r="Y644" i="1" s="1"/>
  <c r="AC644" i="1"/>
  <c r="AB644" i="1" s="1"/>
  <c r="AD644" i="1"/>
  <c r="AE644" i="1"/>
  <c r="AF644" i="1"/>
  <c r="AG644" i="1"/>
  <c r="AH644" i="1"/>
  <c r="CV644" i="1" s="1"/>
  <c r="U644" i="1" s="1"/>
  <c r="AI644" i="1"/>
  <c r="AJ644" i="1"/>
  <c r="CQ644" i="1"/>
  <c r="CR644" i="1"/>
  <c r="CS644" i="1"/>
  <c r="CT644" i="1"/>
  <c r="CU644" i="1"/>
  <c r="T644" i="1" s="1"/>
  <c r="CW644" i="1"/>
  <c r="V644" i="1" s="1"/>
  <c r="CX644" i="1"/>
  <c r="W644" i="1" s="1"/>
  <c r="CY644" i="1"/>
  <c r="X644" i="1" s="1"/>
  <c r="GL644" i="1"/>
  <c r="GN644" i="1"/>
  <c r="GP644" i="1"/>
  <c r="GV644" i="1"/>
  <c r="HC644" i="1" s="1"/>
  <c r="GX644" i="1" s="1"/>
  <c r="I645" i="1"/>
  <c r="Q645" i="1" s="1"/>
  <c r="P645" i="1"/>
  <c r="R645" i="1"/>
  <c r="S645" i="1"/>
  <c r="CZ645" i="1" s="1"/>
  <c r="Y645" i="1" s="1"/>
  <c r="AC645" i="1"/>
  <c r="AB645" i="1" s="1"/>
  <c r="AD645" i="1"/>
  <c r="AE645" i="1"/>
  <c r="AF645" i="1"/>
  <c r="AG645" i="1"/>
  <c r="AH645" i="1"/>
  <c r="CV645" i="1" s="1"/>
  <c r="U645" i="1" s="1"/>
  <c r="AI645" i="1"/>
  <c r="AJ645" i="1"/>
  <c r="CQ645" i="1"/>
  <c r="CR645" i="1"/>
  <c r="CS645" i="1"/>
  <c r="CT645" i="1"/>
  <c r="CU645" i="1"/>
  <c r="T645" i="1" s="1"/>
  <c r="CW645" i="1"/>
  <c r="V645" i="1" s="1"/>
  <c r="CX645" i="1"/>
  <c r="W645" i="1" s="1"/>
  <c r="CY645" i="1"/>
  <c r="X645" i="1" s="1"/>
  <c r="GL645" i="1"/>
  <c r="GN645" i="1"/>
  <c r="GP645" i="1"/>
  <c r="GV645" i="1"/>
  <c r="HC645" i="1" s="1"/>
  <c r="GX645" i="1" s="1"/>
  <c r="I646" i="1"/>
  <c r="Q646" i="1" s="1"/>
  <c r="P646" i="1"/>
  <c r="R646" i="1"/>
  <c r="S646" i="1"/>
  <c r="CZ646" i="1" s="1"/>
  <c r="Y646" i="1" s="1"/>
  <c r="AC646" i="1"/>
  <c r="AB646" i="1" s="1"/>
  <c r="AD646" i="1"/>
  <c r="AE646" i="1"/>
  <c r="AF646" i="1"/>
  <c r="AG646" i="1"/>
  <c r="AH646" i="1"/>
  <c r="CV646" i="1" s="1"/>
  <c r="U646" i="1" s="1"/>
  <c r="AI646" i="1"/>
  <c r="AJ646" i="1"/>
  <c r="CQ646" i="1"/>
  <c r="CR646" i="1"/>
  <c r="CS646" i="1"/>
  <c r="CT646" i="1"/>
  <c r="CU646" i="1"/>
  <c r="T646" i="1" s="1"/>
  <c r="CW646" i="1"/>
  <c r="V646" i="1" s="1"/>
  <c r="CX646" i="1"/>
  <c r="W646" i="1" s="1"/>
  <c r="CY646" i="1"/>
  <c r="X646" i="1" s="1"/>
  <c r="GL646" i="1"/>
  <c r="GN646" i="1"/>
  <c r="GP646" i="1"/>
  <c r="GV646" i="1"/>
  <c r="HC646" i="1" s="1"/>
  <c r="GX646" i="1" s="1"/>
  <c r="C647" i="1"/>
  <c r="D647" i="1"/>
  <c r="R647" i="1"/>
  <c r="S647" i="1"/>
  <c r="CZ647" i="1" s="1"/>
  <c r="Y647" i="1" s="1"/>
  <c r="AC647" i="1"/>
  <c r="AE647" i="1"/>
  <c r="Q647" i="1" s="1"/>
  <c r="AF647" i="1"/>
  <c r="AG647" i="1"/>
  <c r="CU647" i="1" s="1"/>
  <c r="T647" i="1" s="1"/>
  <c r="AH647" i="1"/>
  <c r="AI647" i="1"/>
  <c r="AJ647" i="1"/>
  <c r="CR647" i="1"/>
  <c r="CS647" i="1"/>
  <c r="CT647" i="1"/>
  <c r="CV647" i="1"/>
  <c r="U647" i="1" s="1"/>
  <c r="CW647" i="1"/>
  <c r="V647" i="1" s="1"/>
  <c r="CX647" i="1"/>
  <c r="W647" i="1" s="1"/>
  <c r="GL647" i="1"/>
  <c r="GN647" i="1"/>
  <c r="GP647" i="1"/>
  <c r="GV647" i="1"/>
  <c r="HC647" i="1" s="1"/>
  <c r="GX647" i="1" s="1"/>
  <c r="C648" i="1"/>
  <c r="D648" i="1"/>
  <c r="P648" i="1"/>
  <c r="R648" i="1"/>
  <c r="AC648" i="1"/>
  <c r="AE648" i="1"/>
  <c r="AD648" i="1" s="1"/>
  <c r="AB648" i="1" s="1"/>
  <c r="AF648" i="1"/>
  <c r="S648" i="1" s="1"/>
  <c r="AG648" i="1"/>
  <c r="AH648" i="1"/>
  <c r="AI648" i="1"/>
  <c r="AJ648" i="1"/>
  <c r="CX648" i="1" s="1"/>
  <c r="W648" i="1" s="1"/>
  <c r="CQ648" i="1"/>
  <c r="CR648" i="1"/>
  <c r="CS648" i="1"/>
  <c r="CU648" i="1"/>
  <c r="T648" i="1" s="1"/>
  <c r="CV648" i="1"/>
  <c r="U648" i="1" s="1"/>
  <c r="CW648" i="1"/>
  <c r="V648" i="1" s="1"/>
  <c r="GL648" i="1"/>
  <c r="GN648" i="1"/>
  <c r="GP648" i="1"/>
  <c r="GV648" i="1"/>
  <c r="HC648" i="1"/>
  <c r="GX648" i="1" s="1"/>
  <c r="I649" i="1"/>
  <c r="P649" i="1" s="1"/>
  <c r="R649" i="1"/>
  <c r="AC649" i="1"/>
  <c r="AE649" i="1"/>
  <c r="AD649" i="1" s="1"/>
  <c r="AB649" i="1" s="1"/>
  <c r="AF649" i="1"/>
  <c r="S649" i="1" s="1"/>
  <c r="AG649" i="1"/>
  <c r="AH649" i="1"/>
  <c r="AI649" i="1"/>
  <c r="AJ649" i="1"/>
  <c r="CX649" i="1" s="1"/>
  <c r="W649" i="1" s="1"/>
  <c r="CQ649" i="1"/>
  <c r="CR649" i="1"/>
  <c r="CS649" i="1"/>
  <c r="CU649" i="1"/>
  <c r="T649" i="1" s="1"/>
  <c r="CV649" i="1"/>
  <c r="U649" i="1" s="1"/>
  <c r="CW649" i="1"/>
  <c r="V649" i="1" s="1"/>
  <c r="GL649" i="1"/>
  <c r="GN649" i="1"/>
  <c r="GP649" i="1"/>
  <c r="GV649" i="1"/>
  <c r="HC649" i="1"/>
  <c r="GX649" i="1" s="1"/>
  <c r="I650" i="1"/>
  <c r="P650" i="1" s="1"/>
  <c r="R650" i="1"/>
  <c r="AC650" i="1"/>
  <c r="AE650" i="1"/>
  <c r="AD650" i="1" s="1"/>
  <c r="AB650" i="1" s="1"/>
  <c r="AF650" i="1"/>
  <c r="S650" i="1" s="1"/>
  <c r="AG650" i="1"/>
  <c r="AH650" i="1"/>
  <c r="AI650" i="1"/>
  <c r="AJ650" i="1"/>
  <c r="CX650" i="1" s="1"/>
  <c r="W650" i="1" s="1"/>
  <c r="CQ650" i="1"/>
  <c r="CR650" i="1"/>
  <c r="CS650" i="1"/>
  <c r="CU650" i="1"/>
  <c r="T650" i="1" s="1"/>
  <c r="CV650" i="1"/>
  <c r="U650" i="1" s="1"/>
  <c r="CW650" i="1"/>
  <c r="V650" i="1" s="1"/>
  <c r="GL650" i="1"/>
  <c r="GN650" i="1"/>
  <c r="GP650" i="1"/>
  <c r="GV650" i="1"/>
  <c r="HC650" i="1"/>
  <c r="GX650" i="1" s="1"/>
  <c r="I651" i="1"/>
  <c r="P651" i="1" s="1"/>
  <c r="R651" i="1"/>
  <c r="AC651" i="1"/>
  <c r="AE651" i="1"/>
  <c r="AD651" i="1" s="1"/>
  <c r="AB651" i="1" s="1"/>
  <c r="AF651" i="1"/>
  <c r="S651" i="1" s="1"/>
  <c r="AG651" i="1"/>
  <c r="AH651" i="1"/>
  <c r="AI651" i="1"/>
  <c r="AJ651" i="1"/>
  <c r="CX651" i="1" s="1"/>
  <c r="W651" i="1" s="1"/>
  <c r="CQ651" i="1"/>
  <c r="CR651" i="1"/>
  <c r="CS651" i="1"/>
  <c r="CU651" i="1"/>
  <c r="T651" i="1" s="1"/>
  <c r="CV651" i="1"/>
  <c r="U651" i="1" s="1"/>
  <c r="CW651" i="1"/>
  <c r="V651" i="1" s="1"/>
  <c r="GL651" i="1"/>
  <c r="GN651" i="1"/>
  <c r="GP651" i="1"/>
  <c r="GV651" i="1"/>
  <c r="HC651" i="1"/>
  <c r="GX651" i="1" s="1"/>
  <c r="I652" i="1"/>
  <c r="P652" i="1" s="1"/>
  <c r="R652" i="1"/>
  <c r="AC652" i="1"/>
  <c r="AE652" i="1"/>
  <c r="AD652" i="1" s="1"/>
  <c r="AB652" i="1" s="1"/>
  <c r="AF652" i="1"/>
  <c r="S652" i="1" s="1"/>
  <c r="AG652" i="1"/>
  <c r="AH652" i="1"/>
  <c r="AI652" i="1"/>
  <c r="AJ652" i="1"/>
  <c r="CX652" i="1" s="1"/>
  <c r="W652" i="1" s="1"/>
  <c r="CQ652" i="1"/>
  <c r="CR652" i="1"/>
  <c r="CS652" i="1"/>
  <c r="CU652" i="1"/>
  <c r="T652" i="1" s="1"/>
  <c r="CV652" i="1"/>
  <c r="U652" i="1" s="1"/>
  <c r="CW652" i="1"/>
  <c r="V652" i="1" s="1"/>
  <c r="GL652" i="1"/>
  <c r="GN652" i="1"/>
  <c r="GP652" i="1"/>
  <c r="GV652" i="1"/>
  <c r="HC652" i="1"/>
  <c r="GX652" i="1" s="1"/>
  <c r="C653" i="1"/>
  <c r="D653" i="1"/>
  <c r="I653" i="1"/>
  <c r="K653" i="1"/>
  <c r="S653" i="1"/>
  <c r="AC653" i="1"/>
  <c r="AE653" i="1"/>
  <c r="Q653" i="1" s="1"/>
  <c r="AF653" i="1"/>
  <c r="AG653" i="1"/>
  <c r="CU653" i="1" s="1"/>
  <c r="T653" i="1" s="1"/>
  <c r="AH653" i="1"/>
  <c r="AI653" i="1"/>
  <c r="AJ653" i="1"/>
  <c r="CR653" i="1"/>
  <c r="CS653" i="1"/>
  <c r="CT653" i="1"/>
  <c r="CV653" i="1"/>
  <c r="U653" i="1" s="1"/>
  <c r="CW653" i="1"/>
  <c r="V653" i="1" s="1"/>
  <c r="CX653" i="1"/>
  <c r="W653" i="1" s="1"/>
  <c r="GL653" i="1"/>
  <c r="GN653" i="1"/>
  <c r="GP653" i="1"/>
  <c r="GV653" i="1"/>
  <c r="HC653" i="1" s="1"/>
  <c r="GX653" i="1" s="1"/>
  <c r="C654" i="1"/>
  <c r="D654" i="1"/>
  <c r="I654" i="1"/>
  <c r="K654" i="1"/>
  <c r="P654" i="1"/>
  <c r="R654" i="1"/>
  <c r="AC654" i="1"/>
  <c r="AD654" i="1"/>
  <c r="AB654" i="1" s="1"/>
  <c r="AE654" i="1"/>
  <c r="Q654" i="1" s="1"/>
  <c r="AF654" i="1"/>
  <c r="S654" i="1" s="1"/>
  <c r="AG654" i="1"/>
  <c r="AH654" i="1"/>
  <c r="CV654" i="1" s="1"/>
  <c r="U654" i="1" s="1"/>
  <c r="AI654" i="1"/>
  <c r="AJ654" i="1"/>
  <c r="CX654" i="1" s="1"/>
  <c r="W654" i="1" s="1"/>
  <c r="CQ654" i="1"/>
  <c r="CR654" i="1"/>
  <c r="CS654" i="1"/>
  <c r="CU654" i="1"/>
  <c r="T654" i="1" s="1"/>
  <c r="CW654" i="1"/>
  <c r="V654" i="1" s="1"/>
  <c r="GL654" i="1"/>
  <c r="GN654" i="1"/>
  <c r="GP654" i="1"/>
  <c r="GV654" i="1"/>
  <c r="HC654" i="1" s="1"/>
  <c r="GX654" i="1" s="1"/>
  <c r="I655" i="1"/>
  <c r="Q655" i="1" s="1"/>
  <c r="P655" i="1"/>
  <c r="R655" i="1"/>
  <c r="AC655" i="1"/>
  <c r="AD655" i="1"/>
  <c r="AB655" i="1" s="1"/>
  <c r="AE655" i="1"/>
  <c r="AF655" i="1"/>
  <c r="S655" i="1" s="1"/>
  <c r="AG655" i="1"/>
  <c r="AH655" i="1"/>
  <c r="CV655" i="1" s="1"/>
  <c r="U655" i="1" s="1"/>
  <c r="AI655" i="1"/>
  <c r="AJ655" i="1"/>
  <c r="CX655" i="1" s="1"/>
  <c r="W655" i="1" s="1"/>
  <c r="CQ655" i="1"/>
  <c r="CR655" i="1"/>
  <c r="CS655" i="1"/>
  <c r="CU655" i="1"/>
  <c r="T655" i="1" s="1"/>
  <c r="CW655" i="1"/>
  <c r="V655" i="1" s="1"/>
  <c r="GL655" i="1"/>
  <c r="GN655" i="1"/>
  <c r="GP655" i="1"/>
  <c r="GV655" i="1"/>
  <c r="HC655" i="1" s="1"/>
  <c r="GX655" i="1" s="1"/>
  <c r="I656" i="1"/>
  <c r="Q656" i="1" s="1"/>
  <c r="P656" i="1"/>
  <c r="R656" i="1"/>
  <c r="AC656" i="1"/>
  <c r="AD656" i="1"/>
  <c r="AB656" i="1" s="1"/>
  <c r="AE656" i="1"/>
  <c r="AF656" i="1"/>
  <c r="S656" i="1" s="1"/>
  <c r="AG656" i="1"/>
  <c r="AH656" i="1"/>
  <c r="CV656" i="1" s="1"/>
  <c r="U656" i="1" s="1"/>
  <c r="AI656" i="1"/>
  <c r="AJ656" i="1"/>
  <c r="CX656" i="1" s="1"/>
  <c r="W656" i="1" s="1"/>
  <c r="CQ656" i="1"/>
  <c r="CR656" i="1"/>
  <c r="CS656" i="1"/>
  <c r="CU656" i="1"/>
  <c r="T656" i="1" s="1"/>
  <c r="CW656" i="1"/>
  <c r="V656" i="1" s="1"/>
  <c r="GL656" i="1"/>
  <c r="GN656" i="1"/>
  <c r="GP656" i="1"/>
  <c r="GV656" i="1"/>
  <c r="HC656" i="1" s="1"/>
  <c r="GX656" i="1" s="1"/>
  <c r="I657" i="1"/>
  <c r="Q657" i="1" s="1"/>
  <c r="P657" i="1"/>
  <c r="R657" i="1"/>
  <c r="AC657" i="1"/>
  <c r="AD657" i="1"/>
  <c r="AB657" i="1" s="1"/>
  <c r="AE657" i="1"/>
  <c r="AF657" i="1"/>
  <c r="S657" i="1" s="1"/>
  <c r="AG657" i="1"/>
  <c r="AH657" i="1"/>
  <c r="CV657" i="1" s="1"/>
  <c r="U657" i="1" s="1"/>
  <c r="AI657" i="1"/>
  <c r="AJ657" i="1"/>
  <c r="CX657" i="1" s="1"/>
  <c r="W657" i="1" s="1"/>
  <c r="CQ657" i="1"/>
  <c r="CR657" i="1"/>
  <c r="CS657" i="1"/>
  <c r="CU657" i="1"/>
  <c r="T657" i="1" s="1"/>
  <c r="CW657" i="1"/>
  <c r="V657" i="1" s="1"/>
  <c r="GL657" i="1"/>
  <c r="GN657" i="1"/>
  <c r="GP657" i="1"/>
  <c r="GV657" i="1"/>
  <c r="HC657" i="1" s="1"/>
  <c r="GX657" i="1" s="1"/>
  <c r="I658" i="1"/>
  <c r="Q658" i="1" s="1"/>
  <c r="P658" i="1"/>
  <c r="R658" i="1"/>
  <c r="AC658" i="1"/>
  <c r="AD658" i="1"/>
  <c r="AB658" i="1" s="1"/>
  <c r="AE658" i="1"/>
  <c r="AF658" i="1"/>
  <c r="S658" i="1" s="1"/>
  <c r="AG658" i="1"/>
  <c r="AH658" i="1"/>
  <c r="CV658" i="1" s="1"/>
  <c r="U658" i="1" s="1"/>
  <c r="AI658" i="1"/>
  <c r="AJ658" i="1"/>
  <c r="CX658" i="1" s="1"/>
  <c r="W658" i="1" s="1"/>
  <c r="CQ658" i="1"/>
  <c r="CR658" i="1"/>
  <c r="CS658" i="1"/>
  <c r="CU658" i="1"/>
  <c r="T658" i="1" s="1"/>
  <c r="CW658" i="1"/>
  <c r="V658" i="1" s="1"/>
  <c r="GL658" i="1"/>
  <c r="GN658" i="1"/>
  <c r="GP658" i="1"/>
  <c r="GV658" i="1"/>
  <c r="HC658" i="1" s="1"/>
  <c r="GX658" i="1" s="1"/>
  <c r="C659" i="1"/>
  <c r="D659" i="1"/>
  <c r="S659" i="1"/>
  <c r="AC659" i="1"/>
  <c r="AE659" i="1"/>
  <c r="Q659" i="1" s="1"/>
  <c r="AF659" i="1"/>
  <c r="AG659" i="1"/>
  <c r="CU659" i="1" s="1"/>
  <c r="T659" i="1" s="1"/>
  <c r="AH659" i="1"/>
  <c r="AI659" i="1"/>
  <c r="CW659" i="1" s="1"/>
  <c r="V659" i="1" s="1"/>
  <c r="AJ659" i="1"/>
  <c r="CR659" i="1"/>
  <c r="CT659" i="1"/>
  <c r="CV659" i="1"/>
  <c r="U659" i="1" s="1"/>
  <c r="CX659" i="1"/>
  <c r="W659" i="1" s="1"/>
  <c r="GL659" i="1"/>
  <c r="GN659" i="1"/>
  <c r="GP659" i="1"/>
  <c r="GV659" i="1"/>
  <c r="HC659" i="1" s="1"/>
  <c r="GX659" i="1" s="1"/>
  <c r="C660" i="1"/>
  <c r="D660" i="1"/>
  <c r="P660" i="1"/>
  <c r="R660" i="1"/>
  <c r="AC660" i="1"/>
  <c r="AD660" i="1"/>
  <c r="AE660" i="1"/>
  <c r="Q660" i="1" s="1"/>
  <c r="AF660" i="1"/>
  <c r="AB660" i="1" s="1"/>
  <c r="AG660" i="1"/>
  <c r="AH660" i="1"/>
  <c r="CV660" i="1" s="1"/>
  <c r="U660" i="1" s="1"/>
  <c r="AI660" i="1"/>
  <c r="AJ660" i="1"/>
  <c r="CX660" i="1" s="1"/>
  <c r="W660" i="1" s="1"/>
  <c r="CQ660" i="1"/>
  <c r="CR660" i="1"/>
  <c r="CS660" i="1"/>
  <c r="CU660" i="1"/>
  <c r="T660" i="1" s="1"/>
  <c r="CW660" i="1"/>
  <c r="V660" i="1" s="1"/>
  <c r="GL660" i="1"/>
  <c r="GN660" i="1"/>
  <c r="GP660" i="1"/>
  <c r="GV660" i="1"/>
  <c r="GX660" i="1"/>
  <c r="HC660" i="1"/>
  <c r="I661" i="1"/>
  <c r="P661" i="1" s="1"/>
  <c r="R661" i="1"/>
  <c r="AC661" i="1"/>
  <c r="AD661" i="1"/>
  <c r="AE661" i="1"/>
  <c r="AF661" i="1"/>
  <c r="AB661" i="1" s="1"/>
  <c r="AG661" i="1"/>
  <c r="AH661" i="1"/>
  <c r="CV661" i="1" s="1"/>
  <c r="U661" i="1" s="1"/>
  <c r="AI661" i="1"/>
  <c r="AJ661" i="1"/>
  <c r="CX661" i="1" s="1"/>
  <c r="W661" i="1" s="1"/>
  <c r="CQ661" i="1"/>
  <c r="CR661" i="1"/>
  <c r="CS661" i="1"/>
  <c r="CU661" i="1"/>
  <c r="T661" i="1" s="1"/>
  <c r="CW661" i="1"/>
  <c r="V661" i="1" s="1"/>
  <c r="GL661" i="1"/>
  <c r="GN661" i="1"/>
  <c r="GP661" i="1"/>
  <c r="GV661" i="1"/>
  <c r="HC661" i="1"/>
  <c r="I662" i="1"/>
  <c r="P662" i="1" s="1"/>
  <c r="R662" i="1"/>
  <c r="AC662" i="1"/>
  <c r="AD662" i="1"/>
  <c r="AE662" i="1"/>
  <c r="AF662" i="1"/>
  <c r="AB662" i="1" s="1"/>
  <c r="AG662" i="1"/>
  <c r="AH662" i="1"/>
  <c r="CV662" i="1" s="1"/>
  <c r="U662" i="1" s="1"/>
  <c r="AI662" i="1"/>
  <c r="AJ662" i="1"/>
  <c r="CX662" i="1" s="1"/>
  <c r="W662" i="1" s="1"/>
  <c r="CQ662" i="1"/>
  <c r="CR662" i="1"/>
  <c r="CS662" i="1"/>
  <c r="CU662" i="1"/>
  <c r="T662" i="1" s="1"/>
  <c r="CW662" i="1"/>
  <c r="V662" i="1" s="1"/>
  <c r="GL662" i="1"/>
  <c r="GN662" i="1"/>
  <c r="GP662" i="1"/>
  <c r="GV662" i="1"/>
  <c r="HC662" i="1"/>
  <c r="I663" i="1"/>
  <c r="P663" i="1" s="1"/>
  <c r="R663" i="1"/>
  <c r="AC663" i="1"/>
  <c r="AD663" i="1"/>
  <c r="AE663" i="1"/>
  <c r="AF663" i="1"/>
  <c r="AB663" i="1" s="1"/>
  <c r="AG663" i="1"/>
  <c r="AH663" i="1"/>
  <c r="CV663" i="1" s="1"/>
  <c r="U663" i="1" s="1"/>
  <c r="AI663" i="1"/>
  <c r="AJ663" i="1"/>
  <c r="CX663" i="1" s="1"/>
  <c r="W663" i="1" s="1"/>
  <c r="CQ663" i="1"/>
  <c r="CR663" i="1"/>
  <c r="CS663" i="1"/>
  <c r="CU663" i="1"/>
  <c r="T663" i="1" s="1"/>
  <c r="CW663" i="1"/>
  <c r="V663" i="1" s="1"/>
  <c r="GL663" i="1"/>
  <c r="GN663" i="1"/>
  <c r="GP663" i="1"/>
  <c r="GV663" i="1"/>
  <c r="HC663" i="1"/>
  <c r="I664" i="1"/>
  <c r="P664" i="1" s="1"/>
  <c r="R664" i="1"/>
  <c r="AC664" i="1"/>
  <c r="AD664" i="1"/>
  <c r="AE664" i="1"/>
  <c r="AF664" i="1"/>
  <c r="AB664" i="1" s="1"/>
  <c r="AG664" i="1"/>
  <c r="AH664" i="1"/>
  <c r="CV664" i="1" s="1"/>
  <c r="U664" i="1" s="1"/>
  <c r="AI664" i="1"/>
  <c r="AJ664" i="1"/>
  <c r="CX664" i="1" s="1"/>
  <c r="W664" i="1" s="1"/>
  <c r="CQ664" i="1"/>
  <c r="CR664" i="1"/>
  <c r="CS664" i="1"/>
  <c r="CU664" i="1"/>
  <c r="T664" i="1" s="1"/>
  <c r="CW664" i="1"/>
  <c r="V664" i="1" s="1"/>
  <c r="GL664" i="1"/>
  <c r="GN664" i="1"/>
  <c r="GP664" i="1"/>
  <c r="GV664" i="1"/>
  <c r="HC664" i="1"/>
  <c r="C665" i="1"/>
  <c r="D665" i="1"/>
  <c r="I665" i="1"/>
  <c r="K665" i="1"/>
  <c r="S665" i="1"/>
  <c r="AC665" i="1"/>
  <c r="AE665" i="1"/>
  <c r="Q665" i="1" s="1"/>
  <c r="AF665" i="1"/>
  <c r="AG665" i="1"/>
  <c r="CU665" i="1" s="1"/>
  <c r="T665" i="1" s="1"/>
  <c r="AH665" i="1"/>
  <c r="AI665" i="1"/>
  <c r="CW665" i="1" s="1"/>
  <c r="V665" i="1" s="1"/>
  <c r="AJ665" i="1"/>
  <c r="CR665" i="1"/>
  <c r="CT665" i="1"/>
  <c r="CV665" i="1"/>
  <c r="U665" i="1" s="1"/>
  <c r="CX665" i="1"/>
  <c r="W665" i="1" s="1"/>
  <c r="GL665" i="1"/>
  <c r="GN665" i="1"/>
  <c r="GP665" i="1"/>
  <c r="GV665" i="1"/>
  <c r="HC665" i="1" s="1"/>
  <c r="GX665" i="1" s="1"/>
  <c r="C666" i="1"/>
  <c r="D666" i="1"/>
  <c r="I666" i="1"/>
  <c r="K666" i="1"/>
  <c r="P666" i="1"/>
  <c r="R666" i="1"/>
  <c r="AC666" i="1"/>
  <c r="AD666" i="1"/>
  <c r="AB666" i="1" s="1"/>
  <c r="AE666" i="1"/>
  <c r="Q666" i="1" s="1"/>
  <c r="AF666" i="1"/>
  <c r="S666" i="1" s="1"/>
  <c r="AG666" i="1"/>
  <c r="AH666" i="1"/>
  <c r="CV666" i="1" s="1"/>
  <c r="U666" i="1" s="1"/>
  <c r="AI666" i="1"/>
  <c r="AJ666" i="1"/>
  <c r="CX666" i="1" s="1"/>
  <c r="W666" i="1" s="1"/>
  <c r="CQ666" i="1"/>
  <c r="CR666" i="1"/>
  <c r="CS666" i="1"/>
  <c r="CU666" i="1"/>
  <c r="T666" i="1" s="1"/>
  <c r="CW666" i="1"/>
  <c r="V666" i="1" s="1"/>
  <c r="GL666" i="1"/>
  <c r="GN666" i="1"/>
  <c r="GP666" i="1"/>
  <c r="GV666" i="1"/>
  <c r="HC666" i="1" s="1"/>
  <c r="GX666" i="1" s="1"/>
  <c r="I667" i="1"/>
  <c r="Q667" i="1" s="1"/>
  <c r="P667" i="1"/>
  <c r="R667" i="1"/>
  <c r="AC667" i="1"/>
  <c r="AD667" i="1"/>
  <c r="AB667" i="1" s="1"/>
  <c r="AE667" i="1"/>
  <c r="AF667" i="1"/>
  <c r="S667" i="1" s="1"/>
  <c r="AG667" i="1"/>
  <c r="AH667" i="1"/>
  <c r="CV667" i="1" s="1"/>
  <c r="U667" i="1" s="1"/>
  <c r="AI667" i="1"/>
  <c r="AJ667" i="1"/>
  <c r="CX667" i="1" s="1"/>
  <c r="W667" i="1" s="1"/>
  <c r="CQ667" i="1"/>
  <c r="CR667" i="1"/>
  <c r="CS667" i="1"/>
  <c r="CU667" i="1"/>
  <c r="T667" i="1" s="1"/>
  <c r="CW667" i="1"/>
  <c r="V667" i="1" s="1"/>
  <c r="GL667" i="1"/>
  <c r="GN667" i="1"/>
  <c r="GP667" i="1"/>
  <c r="GV667" i="1"/>
  <c r="HC667" i="1" s="1"/>
  <c r="GX667" i="1" s="1"/>
  <c r="I668" i="1"/>
  <c r="Q668" i="1" s="1"/>
  <c r="P668" i="1"/>
  <c r="R668" i="1"/>
  <c r="AC668" i="1"/>
  <c r="AD668" i="1"/>
  <c r="AB668" i="1" s="1"/>
  <c r="AE668" i="1"/>
  <c r="AF668" i="1"/>
  <c r="S668" i="1" s="1"/>
  <c r="AG668" i="1"/>
  <c r="AH668" i="1"/>
  <c r="CV668" i="1" s="1"/>
  <c r="U668" i="1" s="1"/>
  <c r="AI668" i="1"/>
  <c r="AJ668" i="1"/>
  <c r="CX668" i="1" s="1"/>
  <c r="W668" i="1" s="1"/>
  <c r="CQ668" i="1"/>
  <c r="CR668" i="1"/>
  <c r="CS668" i="1"/>
  <c r="CU668" i="1"/>
  <c r="T668" i="1" s="1"/>
  <c r="CW668" i="1"/>
  <c r="V668" i="1" s="1"/>
  <c r="GL668" i="1"/>
  <c r="GN668" i="1"/>
  <c r="GP668" i="1"/>
  <c r="GV668" i="1"/>
  <c r="HC668" i="1" s="1"/>
  <c r="GX668" i="1" s="1"/>
  <c r="S669" i="1"/>
  <c r="AC669" i="1"/>
  <c r="P669" i="1" s="1"/>
  <c r="AE669" i="1"/>
  <c r="AD669" i="1" s="1"/>
  <c r="AF669" i="1"/>
  <c r="AG669" i="1"/>
  <c r="CU669" i="1" s="1"/>
  <c r="T669" i="1" s="1"/>
  <c r="AH669" i="1"/>
  <c r="AI669" i="1"/>
  <c r="CW669" i="1" s="1"/>
  <c r="V669" i="1" s="1"/>
  <c r="AJ669" i="1"/>
  <c r="CR669" i="1"/>
  <c r="CT669" i="1"/>
  <c r="CV669" i="1"/>
  <c r="U669" i="1" s="1"/>
  <c r="CX669" i="1"/>
  <c r="W669" i="1" s="1"/>
  <c r="GL669" i="1"/>
  <c r="GN669" i="1"/>
  <c r="GP669" i="1"/>
  <c r="GV669" i="1"/>
  <c r="HC669" i="1"/>
  <c r="GX669" i="1" s="1"/>
  <c r="P670" i="1"/>
  <c r="R670" i="1"/>
  <c r="AC670" i="1"/>
  <c r="AD670" i="1"/>
  <c r="AE670" i="1"/>
  <c r="Q670" i="1" s="1"/>
  <c r="AF670" i="1"/>
  <c r="AB670" i="1" s="1"/>
  <c r="AG670" i="1"/>
  <c r="AH670" i="1"/>
  <c r="CV670" i="1" s="1"/>
  <c r="U670" i="1" s="1"/>
  <c r="AI670" i="1"/>
  <c r="AJ670" i="1"/>
  <c r="CX670" i="1" s="1"/>
  <c r="W670" i="1" s="1"/>
  <c r="CQ670" i="1"/>
  <c r="CR670" i="1"/>
  <c r="CS670" i="1"/>
  <c r="CU670" i="1"/>
  <c r="T670" i="1" s="1"/>
  <c r="CW670" i="1"/>
  <c r="V670" i="1" s="1"/>
  <c r="GL670" i="1"/>
  <c r="GN670" i="1"/>
  <c r="GP670" i="1"/>
  <c r="GV670" i="1"/>
  <c r="GX670" i="1"/>
  <c r="HC670" i="1"/>
  <c r="S671" i="1"/>
  <c r="AC671" i="1"/>
  <c r="AE671" i="1"/>
  <c r="Q671" i="1" s="1"/>
  <c r="AF671" i="1"/>
  <c r="AG671" i="1"/>
  <c r="CU671" i="1" s="1"/>
  <c r="T671" i="1" s="1"/>
  <c r="AH671" i="1"/>
  <c r="AI671" i="1"/>
  <c r="CW671" i="1" s="1"/>
  <c r="V671" i="1" s="1"/>
  <c r="AJ671" i="1"/>
  <c r="CR671" i="1"/>
  <c r="CT671" i="1"/>
  <c r="CV671" i="1"/>
  <c r="U671" i="1" s="1"/>
  <c r="CX671" i="1"/>
  <c r="W671" i="1" s="1"/>
  <c r="GL671" i="1"/>
  <c r="GN671" i="1"/>
  <c r="GP671" i="1"/>
  <c r="GV671" i="1"/>
  <c r="HC671" i="1" s="1"/>
  <c r="GX671" i="1" s="1"/>
  <c r="P672" i="1"/>
  <c r="R672" i="1"/>
  <c r="AC672" i="1"/>
  <c r="AD672" i="1"/>
  <c r="AB672" i="1" s="1"/>
  <c r="AE672" i="1"/>
  <c r="Q672" i="1" s="1"/>
  <c r="AF672" i="1"/>
  <c r="S672" i="1" s="1"/>
  <c r="AG672" i="1"/>
  <c r="AH672" i="1"/>
  <c r="CV672" i="1" s="1"/>
  <c r="U672" i="1" s="1"/>
  <c r="AI672" i="1"/>
  <c r="AJ672" i="1"/>
  <c r="CX672" i="1" s="1"/>
  <c r="W672" i="1" s="1"/>
  <c r="CQ672" i="1"/>
  <c r="CR672" i="1"/>
  <c r="CS672" i="1"/>
  <c r="CU672" i="1"/>
  <c r="T672" i="1" s="1"/>
  <c r="CW672" i="1"/>
  <c r="V672" i="1" s="1"/>
  <c r="GL672" i="1"/>
  <c r="GN672" i="1"/>
  <c r="GP672" i="1"/>
  <c r="GV672" i="1"/>
  <c r="HC672" i="1" s="1"/>
  <c r="GX672" i="1" s="1"/>
  <c r="S673" i="1"/>
  <c r="AC673" i="1"/>
  <c r="P673" i="1" s="1"/>
  <c r="AE673" i="1"/>
  <c r="AD673" i="1" s="1"/>
  <c r="AF673" i="1"/>
  <c r="AG673" i="1"/>
  <c r="CU673" i="1" s="1"/>
  <c r="T673" i="1" s="1"/>
  <c r="AH673" i="1"/>
  <c r="AI673" i="1"/>
  <c r="CW673" i="1" s="1"/>
  <c r="V673" i="1" s="1"/>
  <c r="AJ673" i="1"/>
  <c r="CR673" i="1"/>
  <c r="CT673" i="1"/>
  <c r="CV673" i="1"/>
  <c r="U673" i="1" s="1"/>
  <c r="CX673" i="1"/>
  <c r="W673" i="1" s="1"/>
  <c r="GL673" i="1"/>
  <c r="GN673" i="1"/>
  <c r="GP673" i="1"/>
  <c r="GV673" i="1"/>
  <c r="HC673" i="1"/>
  <c r="GX673" i="1" s="1"/>
  <c r="P674" i="1"/>
  <c r="R674" i="1"/>
  <c r="AC674" i="1"/>
  <c r="AD674" i="1"/>
  <c r="AE674" i="1"/>
  <c r="Q674" i="1" s="1"/>
  <c r="AF674" i="1"/>
  <c r="AB674" i="1" s="1"/>
  <c r="AG674" i="1"/>
  <c r="AH674" i="1"/>
  <c r="CV674" i="1" s="1"/>
  <c r="U674" i="1" s="1"/>
  <c r="AI674" i="1"/>
  <c r="AJ674" i="1"/>
  <c r="CX674" i="1" s="1"/>
  <c r="W674" i="1" s="1"/>
  <c r="CQ674" i="1"/>
  <c r="CR674" i="1"/>
  <c r="CS674" i="1"/>
  <c r="CU674" i="1"/>
  <c r="T674" i="1" s="1"/>
  <c r="CW674" i="1"/>
  <c r="V674" i="1" s="1"/>
  <c r="GL674" i="1"/>
  <c r="GN674" i="1"/>
  <c r="GP674" i="1"/>
  <c r="GV674" i="1"/>
  <c r="GX674" i="1"/>
  <c r="HC674" i="1"/>
  <c r="C675" i="1"/>
  <c r="D675" i="1"/>
  <c r="I675" i="1"/>
  <c r="K675" i="1"/>
  <c r="S675" i="1"/>
  <c r="AC675" i="1"/>
  <c r="AE675" i="1"/>
  <c r="Q675" i="1" s="1"/>
  <c r="AF675" i="1"/>
  <c r="AG675" i="1"/>
  <c r="CU675" i="1" s="1"/>
  <c r="T675" i="1" s="1"/>
  <c r="AH675" i="1"/>
  <c r="AI675" i="1"/>
  <c r="CW675" i="1" s="1"/>
  <c r="V675" i="1" s="1"/>
  <c r="AJ675" i="1"/>
  <c r="CR675" i="1"/>
  <c r="CT675" i="1"/>
  <c r="CV675" i="1"/>
  <c r="U675" i="1" s="1"/>
  <c r="CX675" i="1"/>
  <c r="W675" i="1" s="1"/>
  <c r="GL675" i="1"/>
  <c r="GN675" i="1"/>
  <c r="GP675" i="1"/>
  <c r="GV675" i="1"/>
  <c r="HC675" i="1" s="1"/>
  <c r="GX675" i="1" s="1"/>
  <c r="C676" i="1"/>
  <c r="D676" i="1"/>
  <c r="I676" i="1"/>
  <c r="K676" i="1"/>
  <c r="P676" i="1"/>
  <c r="R676" i="1"/>
  <c r="AC676" i="1"/>
  <c r="AD676" i="1"/>
  <c r="AB676" i="1" s="1"/>
  <c r="AE676" i="1"/>
  <c r="Q676" i="1" s="1"/>
  <c r="AF676" i="1"/>
  <c r="S676" i="1" s="1"/>
  <c r="AG676" i="1"/>
  <c r="AH676" i="1"/>
  <c r="CV676" i="1" s="1"/>
  <c r="U676" i="1" s="1"/>
  <c r="AI676" i="1"/>
  <c r="AJ676" i="1"/>
  <c r="CX676" i="1" s="1"/>
  <c r="W676" i="1" s="1"/>
  <c r="CQ676" i="1"/>
  <c r="CR676" i="1"/>
  <c r="CS676" i="1"/>
  <c r="CU676" i="1"/>
  <c r="T676" i="1" s="1"/>
  <c r="CW676" i="1"/>
  <c r="V676" i="1" s="1"/>
  <c r="GL676" i="1"/>
  <c r="GN676" i="1"/>
  <c r="GP676" i="1"/>
  <c r="GV676" i="1"/>
  <c r="HC676" i="1" s="1"/>
  <c r="GX676" i="1" s="1"/>
  <c r="I677" i="1"/>
  <c r="Q677" i="1" s="1"/>
  <c r="P677" i="1"/>
  <c r="R677" i="1"/>
  <c r="AC677" i="1"/>
  <c r="AD677" i="1"/>
  <c r="AB677" i="1" s="1"/>
  <c r="AE677" i="1"/>
  <c r="AF677" i="1"/>
  <c r="S677" i="1" s="1"/>
  <c r="AG677" i="1"/>
  <c r="AH677" i="1"/>
  <c r="CV677" i="1" s="1"/>
  <c r="U677" i="1" s="1"/>
  <c r="AI677" i="1"/>
  <c r="AJ677" i="1"/>
  <c r="CX677" i="1" s="1"/>
  <c r="W677" i="1" s="1"/>
  <c r="CQ677" i="1"/>
  <c r="CR677" i="1"/>
  <c r="CS677" i="1"/>
  <c r="CU677" i="1"/>
  <c r="T677" i="1" s="1"/>
  <c r="CW677" i="1"/>
  <c r="V677" i="1" s="1"/>
  <c r="GL677" i="1"/>
  <c r="BZ688" i="1" s="1"/>
  <c r="GN677" i="1"/>
  <c r="GP677" i="1"/>
  <c r="CD688" i="1" s="1"/>
  <c r="GV677" i="1"/>
  <c r="HC677" i="1" s="1"/>
  <c r="GX677" i="1" s="1"/>
  <c r="I678" i="1"/>
  <c r="Q678" i="1" s="1"/>
  <c r="P678" i="1"/>
  <c r="R678" i="1"/>
  <c r="AC678" i="1"/>
  <c r="AD678" i="1"/>
  <c r="AB678" i="1" s="1"/>
  <c r="AE678" i="1"/>
  <c r="AF678" i="1"/>
  <c r="S678" i="1" s="1"/>
  <c r="AG678" i="1"/>
  <c r="AH678" i="1"/>
  <c r="CV678" i="1" s="1"/>
  <c r="U678" i="1" s="1"/>
  <c r="AI678" i="1"/>
  <c r="AJ678" i="1"/>
  <c r="CX678" i="1" s="1"/>
  <c r="W678" i="1" s="1"/>
  <c r="CQ678" i="1"/>
  <c r="CR678" i="1"/>
  <c r="CS678" i="1"/>
  <c r="CU678" i="1"/>
  <c r="T678" i="1" s="1"/>
  <c r="CW678" i="1"/>
  <c r="V678" i="1" s="1"/>
  <c r="GL678" i="1"/>
  <c r="GN678" i="1"/>
  <c r="FT688" i="1" s="1"/>
  <c r="GP678" i="1"/>
  <c r="GV678" i="1"/>
  <c r="HC678" i="1" s="1"/>
  <c r="GX678" i="1" s="1"/>
  <c r="S679" i="1"/>
  <c r="AC679" i="1"/>
  <c r="P679" i="1" s="1"/>
  <c r="AE679" i="1"/>
  <c r="AD679" i="1" s="1"/>
  <c r="AF679" i="1"/>
  <c r="AG679" i="1"/>
  <c r="CU679" i="1" s="1"/>
  <c r="T679" i="1" s="1"/>
  <c r="AH679" i="1"/>
  <c r="AI679" i="1"/>
  <c r="CW679" i="1" s="1"/>
  <c r="V679" i="1" s="1"/>
  <c r="AJ679" i="1"/>
  <c r="CR679" i="1"/>
  <c r="CT679" i="1"/>
  <c r="CV679" i="1"/>
  <c r="U679" i="1" s="1"/>
  <c r="CX679" i="1"/>
  <c r="W679" i="1" s="1"/>
  <c r="GL679" i="1"/>
  <c r="GN679" i="1"/>
  <c r="GP679" i="1"/>
  <c r="GV679" i="1"/>
  <c r="HC679" i="1"/>
  <c r="GX679" i="1" s="1"/>
  <c r="P680" i="1"/>
  <c r="R680" i="1"/>
  <c r="AC680" i="1"/>
  <c r="AD680" i="1"/>
  <c r="AE680" i="1"/>
  <c r="Q680" i="1" s="1"/>
  <c r="AF680" i="1"/>
  <c r="AB680" i="1" s="1"/>
  <c r="AG680" i="1"/>
  <c r="AH680" i="1"/>
  <c r="CV680" i="1" s="1"/>
  <c r="U680" i="1" s="1"/>
  <c r="AI680" i="1"/>
  <c r="AJ680" i="1"/>
  <c r="CX680" i="1" s="1"/>
  <c r="W680" i="1" s="1"/>
  <c r="CQ680" i="1"/>
  <c r="CR680" i="1"/>
  <c r="CS680" i="1"/>
  <c r="CU680" i="1"/>
  <c r="T680" i="1" s="1"/>
  <c r="CW680" i="1"/>
  <c r="V680" i="1" s="1"/>
  <c r="GL680" i="1"/>
  <c r="GN680" i="1"/>
  <c r="GP680" i="1"/>
  <c r="GV680" i="1"/>
  <c r="GX680" i="1"/>
  <c r="HC680" i="1"/>
  <c r="S681" i="1"/>
  <c r="AC681" i="1"/>
  <c r="AE681" i="1"/>
  <c r="Q681" i="1" s="1"/>
  <c r="AF681" i="1"/>
  <c r="AG681" i="1"/>
  <c r="CU681" i="1" s="1"/>
  <c r="T681" i="1" s="1"/>
  <c r="AH681" i="1"/>
  <c r="AI681" i="1"/>
  <c r="CW681" i="1" s="1"/>
  <c r="V681" i="1" s="1"/>
  <c r="AJ681" i="1"/>
  <c r="CR681" i="1"/>
  <c r="CT681" i="1"/>
  <c r="CV681" i="1"/>
  <c r="U681" i="1" s="1"/>
  <c r="CX681" i="1"/>
  <c r="W681" i="1" s="1"/>
  <c r="GL681" i="1"/>
  <c r="GN681" i="1"/>
  <c r="GP681" i="1"/>
  <c r="GV681" i="1"/>
  <c r="HC681" i="1" s="1"/>
  <c r="GX681" i="1" s="1"/>
  <c r="P682" i="1"/>
  <c r="R682" i="1"/>
  <c r="AC682" i="1"/>
  <c r="AD682" i="1"/>
  <c r="AB682" i="1" s="1"/>
  <c r="AE682" i="1"/>
  <c r="Q682" i="1" s="1"/>
  <c r="AF682" i="1"/>
  <c r="S682" i="1" s="1"/>
  <c r="AG682" i="1"/>
  <c r="AH682" i="1"/>
  <c r="CV682" i="1" s="1"/>
  <c r="U682" i="1" s="1"/>
  <c r="AI682" i="1"/>
  <c r="AJ682" i="1"/>
  <c r="CX682" i="1" s="1"/>
  <c r="W682" i="1" s="1"/>
  <c r="CQ682" i="1"/>
  <c r="CR682" i="1"/>
  <c r="CS682" i="1"/>
  <c r="CU682" i="1"/>
  <c r="T682" i="1" s="1"/>
  <c r="CW682" i="1"/>
  <c r="V682" i="1" s="1"/>
  <c r="GL682" i="1"/>
  <c r="GN682" i="1"/>
  <c r="GP682" i="1"/>
  <c r="GV682" i="1"/>
  <c r="HC682" i="1" s="1"/>
  <c r="GX682" i="1" s="1"/>
  <c r="C683" i="1"/>
  <c r="D683" i="1"/>
  <c r="S683" i="1"/>
  <c r="AC683" i="1"/>
  <c r="AE683" i="1"/>
  <c r="Q683" i="1" s="1"/>
  <c r="AF683" i="1"/>
  <c r="AG683" i="1"/>
  <c r="CU683" i="1" s="1"/>
  <c r="T683" i="1" s="1"/>
  <c r="AH683" i="1"/>
  <c r="AI683" i="1"/>
  <c r="CW683" i="1" s="1"/>
  <c r="V683" i="1" s="1"/>
  <c r="AJ683" i="1"/>
  <c r="CR683" i="1"/>
  <c r="CT683" i="1"/>
  <c r="CV683" i="1"/>
  <c r="U683" i="1" s="1"/>
  <c r="CX683" i="1"/>
  <c r="W683" i="1" s="1"/>
  <c r="GL683" i="1"/>
  <c r="GN683" i="1"/>
  <c r="GP683" i="1"/>
  <c r="GV683" i="1"/>
  <c r="HC683" i="1" s="1"/>
  <c r="GX683" i="1" s="1"/>
  <c r="C684" i="1"/>
  <c r="D684" i="1"/>
  <c r="P684" i="1"/>
  <c r="R684" i="1"/>
  <c r="AC684" i="1"/>
  <c r="AD684" i="1"/>
  <c r="AE684" i="1"/>
  <c r="Q684" i="1" s="1"/>
  <c r="AF684" i="1"/>
  <c r="AB684" i="1" s="1"/>
  <c r="AG684" i="1"/>
  <c r="AH684" i="1"/>
  <c r="CV684" i="1" s="1"/>
  <c r="U684" i="1" s="1"/>
  <c r="AI684" i="1"/>
  <c r="AJ684" i="1"/>
  <c r="CX684" i="1" s="1"/>
  <c r="W684" i="1" s="1"/>
  <c r="CQ684" i="1"/>
  <c r="CR684" i="1"/>
  <c r="CS684" i="1"/>
  <c r="CU684" i="1"/>
  <c r="T684" i="1" s="1"/>
  <c r="CW684" i="1"/>
  <c r="V684" i="1" s="1"/>
  <c r="GL684" i="1"/>
  <c r="GN684" i="1"/>
  <c r="GP684" i="1"/>
  <c r="GV684" i="1"/>
  <c r="GX684" i="1"/>
  <c r="HC684" i="1"/>
  <c r="S685" i="1"/>
  <c r="AC685" i="1"/>
  <c r="AE685" i="1"/>
  <c r="Q685" i="1" s="1"/>
  <c r="AF685" i="1"/>
  <c r="AG685" i="1"/>
  <c r="CU685" i="1" s="1"/>
  <c r="T685" i="1" s="1"/>
  <c r="AH685" i="1"/>
  <c r="AI685" i="1"/>
  <c r="CW685" i="1" s="1"/>
  <c r="V685" i="1" s="1"/>
  <c r="AJ685" i="1"/>
  <c r="CR685" i="1"/>
  <c r="CT685" i="1"/>
  <c r="CV685" i="1"/>
  <c r="U685" i="1" s="1"/>
  <c r="CX685" i="1"/>
  <c r="W685" i="1" s="1"/>
  <c r="GL685" i="1"/>
  <c r="GN685" i="1"/>
  <c r="CB688" i="1" s="1"/>
  <c r="GO685" i="1"/>
  <c r="GP685" i="1"/>
  <c r="GV685" i="1"/>
  <c r="GX685" i="1"/>
  <c r="HC685" i="1"/>
  <c r="S686" i="1"/>
  <c r="AC686" i="1"/>
  <c r="AE686" i="1"/>
  <c r="Q686" i="1" s="1"/>
  <c r="AF686" i="1"/>
  <c r="AG686" i="1"/>
  <c r="CU686" i="1" s="1"/>
  <c r="T686" i="1" s="1"/>
  <c r="AH686" i="1"/>
  <c r="AI686" i="1"/>
  <c r="CW686" i="1" s="1"/>
  <c r="V686" i="1" s="1"/>
  <c r="AJ686" i="1"/>
  <c r="CR686" i="1"/>
  <c r="CT686" i="1"/>
  <c r="CV686" i="1"/>
  <c r="U686" i="1" s="1"/>
  <c r="CX686" i="1"/>
  <c r="W686" i="1" s="1"/>
  <c r="GL686" i="1"/>
  <c r="FR688" i="1" s="1"/>
  <c r="GN686" i="1"/>
  <c r="GO686" i="1"/>
  <c r="GP686" i="1"/>
  <c r="FV688" i="1" s="1"/>
  <c r="GV686" i="1"/>
  <c r="GX686" i="1"/>
  <c r="HC686" i="1"/>
  <c r="B688" i="1"/>
  <c r="B609" i="1" s="1"/>
  <c r="C688" i="1"/>
  <c r="C609" i="1" s="1"/>
  <c r="D688" i="1"/>
  <c r="D609" i="1" s="1"/>
  <c r="F688" i="1"/>
  <c r="F609" i="1" s="1"/>
  <c r="G688" i="1"/>
  <c r="G609" i="1" s="1"/>
  <c r="AJ688" i="1"/>
  <c r="BB688" i="1"/>
  <c r="BX688" i="1"/>
  <c r="AO688" i="1" s="1"/>
  <c r="CG688" i="1"/>
  <c r="CG609" i="1" s="1"/>
  <c r="CK688" i="1"/>
  <c r="CK609" i="1" s="1"/>
  <c r="CL688" i="1"/>
  <c r="CL609" i="1" s="1"/>
  <c r="CM688" i="1"/>
  <c r="BD688" i="1" s="1"/>
  <c r="DZ688" i="1"/>
  <c r="FP688" i="1"/>
  <c r="FP609" i="1" s="1"/>
  <c r="GC688" i="1"/>
  <c r="GC609" i="1" s="1"/>
  <c r="GD688" i="1"/>
  <c r="GD609" i="1" s="1"/>
  <c r="GE688" i="1"/>
  <c r="GE609" i="1" s="1"/>
  <c r="D718" i="1"/>
  <c r="E720" i="1"/>
  <c r="Z720" i="1"/>
  <c r="AA720" i="1"/>
  <c r="AM720" i="1"/>
  <c r="AN720" i="1"/>
  <c r="BE720" i="1"/>
  <c r="BF720" i="1"/>
  <c r="BG720" i="1"/>
  <c r="BH720" i="1"/>
  <c r="BI720" i="1"/>
  <c r="BJ720" i="1"/>
  <c r="BK720" i="1"/>
  <c r="BL720" i="1"/>
  <c r="BM720" i="1"/>
  <c r="BN720" i="1"/>
  <c r="BO720" i="1"/>
  <c r="BP720" i="1"/>
  <c r="BQ720" i="1"/>
  <c r="BR720" i="1"/>
  <c r="BS720" i="1"/>
  <c r="BT720" i="1"/>
  <c r="BU720" i="1"/>
  <c r="BV720" i="1"/>
  <c r="BW720" i="1"/>
  <c r="CN720" i="1"/>
  <c r="CO720" i="1"/>
  <c r="CP720" i="1"/>
  <c r="CQ720" i="1"/>
  <c r="CR720" i="1"/>
  <c r="CS720" i="1"/>
  <c r="CT720" i="1"/>
  <c r="CU720" i="1"/>
  <c r="CV720" i="1"/>
  <c r="CW720" i="1"/>
  <c r="CX720" i="1"/>
  <c r="CY720" i="1"/>
  <c r="CZ720" i="1"/>
  <c r="DA720" i="1"/>
  <c r="DB720" i="1"/>
  <c r="DC720" i="1"/>
  <c r="DD720" i="1"/>
  <c r="DE720" i="1"/>
  <c r="DF720" i="1"/>
  <c r="DR720" i="1"/>
  <c r="DS720" i="1"/>
  <c r="EE720" i="1"/>
  <c r="EF720" i="1"/>
  <c r="EW720" i="1"/>
  <c r="EX720" i="1"/>
  <c r="EY720" i="1"/>
  <c r="EZ720" i="1"/>
  <c r="FA720" i="1"/>
  <c r="FB720" i="1"/>
  <c r="FC720" i="1"/>
  <c r="FD720" i="1"/>
  <c r="FE720" i="1"/>
  <c r="FF720" i="1"/>
  <c r="FG720" i="1"/>
  <c r="FH720" i="1"/>
  <c r="FI720" i="1"/>
  <c r="FJ720" i="1"/>
  <c r="FK720" i="1"/>
  <c r="FL720" i="1"/>
  <c r="FM720" i="1"/>
  <c r="FN720" i="1"/>
  <c r="FO720" i="1"/>
  <c r="GF720" i="1"/>
  <c r="GG720" i="1"/>
  <c r="GH720" i="1"/>
  <c r="GI720" i="1"/>
  <c r="GJ720" i="1"/>
  <c r="GK720" i="1"/>
  <c r="GL720" i="1"/>
  <c r="GM720" i="1"/>
  <c r="GN720" i="1"/>
  <c r="GO720" i="1"/>
  <c r="GP720" i="1"/>
  <c r="GQ720" i="1"/>
  <c r="GR720" i="1"/>
  <c r="GS720" i="1"/>
  <c r="GT720" i="1"/>
  <c r="GU720" i="1"/>
  <c r="GV720" i="1"/>
  <c r="GW720" i="1"/>
  <c r="GX720" i="1"/>
  <c r="C722" i="1"/>
  <c r="D722" i="1"/>
  <c r="I722" i="1"/>
  <c r="K722" i="1"/>
  <c r="AC722" i="1"/>
  <c r="AE722" i="1"/>
  <c r="AF722" i="1"/>
  <c r="AG722" i="1"/>
  <c r="CU722" i="1" s="1"/>
  <c r="T722" i="1" s="1"/>
  <c r="AH722" i="1"/>
  <c r="AI722" i="1"/>
  <c r="CW722" i="1" s="1"/>
  <c r="AJ722" i="1"/>
  <c r="CR722" i="1"/>
  <c r="CT722" i="1"/>
  <c r="CV722" i="1"/>
  <c r="U722" i="1" s="1"/>
  <c r="CX722" i="1"/>
  <c r="GL722" i="1"/>
  <c r="GN722" i="1"/>
  <c r="GP722" i="1"/>
  <c r="GV722" i="1"/>
  <c r="HC722" i="1"/>
  <c r="C723" i="1"/>
  <c r="D723" i="1"/>
  <c r="I723" i="1"/>
  <c r="K723" i="1"/>
  <c r="P723" i="1"/>
  <c r="R723" i="1"/>
  <c r="V723" i="1"/>
  <c r="AC723" i="1"/>
  <c r="AD723" i="1"/>
  <c r="AE723" i="1"/>
  <c r="Q723" i="1" s="1"/>
  <c r="AF723" i="1"/>
  <c r="AG723" i="1"/>
  <c r="AH723" i="1"/>
  <c r="CV723" i="1" s="1"/>
  <c r="U723" i="1" s="1"/>
  <c r="AI723" i="1"/>
  <c r="AJ723" i="1"/>
  <c r="CX723" i="1" s="1"/>
  <c r="W723" i="1" s="1"/>
  <c r="CQ723" i="1"/>
  <c r="CR723" i="1"/>
  <c r="CS723" i="1"/>
  <c r="CU723" i="1"/>
  <c r="T723" i="1" s="1"/>
  <c r="CW723" i="1"/>
  <c r="GL723" i="1"/>
  <c r="GN723" i="1"/>
  <c r="GP723" i="1"/>
  <c r="GV723" i="1"/>
  <c r="GX723" i="1"/>
  <c r="HC723" i="1"/>
  <c r="AC724" i="1"/>
  <c r="AD724" i="1"/>
  <c r="AE724" i="1"/>
  <c r="AF724" i="1"/>
  <c r="AG724" i="1"/>
  <c r="AH724" i="1"/>
  <c r="CV724" i="1" s="1"/>
  <c r="AI724" i="1"/>
  <c r="AJ724" i="1"/>
  <c r="CX724" i="1" s="1"/>
  <c r="CQ724" i="1"/>
  <c r="CR724" i="1"/>
  <c r="CS724" i="1"/>
  <c r="CU724" i="1"/>
  <c r="CW724" i="1"/>
  <c r="GL724" i="1"/>
  <c r="GN724" i="1"/>
  <c r="GP724" i="1"/>
  <c r="GV724" i="1"/>
  <c r="HC724" i="1"/>
  <c r="I725" i="1"/>
  <c r="AC725" i="1"/>
  <c r="AD725" i="1"/>
  <c r="AE725" i="1"/>
  <c r="AF725" i="1"/>
  <c r="AG725" i="1"/>
  <c r="AH725" i="1"/>
  <c r="CV725" i="1" s="1"/>
  <c r="AI725" i="1"/>
  <c r="AJ725" i="1"/>
  <c r="CX725" i="1" s="1"/>
  <c r="CQ725" i="1"/>
  <c r="CR725" i="1"/>
  <c r="CS725" i="1"/>
  <c r="CU725" i="1"/>
  <c r="CW725" i="1"/>
  <c r="V725" i="1" s="1"/>
  <c r="GL725" i="1"/>
  <c r="GN725" i="1"/>
  <c r="GP725" i="1"/>
  <c r="GV725" i="1"/>
  <c r="HC725" i="1"/>
  <c r="I726" i="1"/>
  <c r="R726" i="1" s="1"/>
  <c r="V726" i="1"/>
  <c r="AC726" i="1"/>
  <c r="AD726" i="1"/>
  <c r="AE726" i="1"/>
  <c r="AF726" i="1"/>
  <c r="AG726" i="1"/>
  <c r="AH726" i="1"/>
  <c r="CV726" i="1" s="1"/>
  <c r="AI726" i="1"/>
  <c r="AJ726" i="1"/>
  <c r="CX726" i="1" s="1"/>
  <c r="CQ726" i="1"/>
  <c r="CR726" i="1"/>
  <c r="CS726" i="1"/>
  <c r="CU726" i="1"/>
  <c r="CW726" i="1"/>
  <c r="GL726" i="1"/>
  <c r="GN726" i="1"/>
  <c r="GP726" i="1"/>
  <c r="GV726" i="1"/>
  <c r="HC726" i="1" s="1"/>
  <c r="GX726" i="1" s="1"/>
  <c r="I727" i="1"/>
  <c r="R727" i="1"/>
  <c r="V727" i="1"/>
  <c r="AC727" i="1"/>
  <c r="AD727" i="1"/>
  <c r="AE727" i="1"/>
  <c r="AF727" i="1"/>
  <c r="AG727" i="1"/>
  <c r="AH727" i="1"/>
  <c r="CV727" i="1" s="1"/>
  <c r="U727" i="1" s="1"/>
  <c r="AI727" i="1"/>
  <c r="AJ727" i="1"/>
  <c r="CX727" i="1" s="1"/>
  <c r="W727" i="1" s="1"/>
  <c r="CQ727" i="1"/>
  <c r="CR727" i="1"/>
  <c r="CS727" i="1"/>
  <c r="CU727" i="1"/>
  <c r="T727" i="1" s="1"/>
  <c r="CW727" i="1"/>
  <c r="GL727" i="1"/>
  <c r="GN727" i="1"/>
  <c r="GP727" i="1"/>
  <c r="GV727" i="1"/>
  <c r="HC727" i="1" s="1"/>
  <c r="GX727" i="1" s="1"/>
  <c r="C728" i="1"/>
  <c r="D728" i="1"/>
  <c r="I728" i="1"/>
  <c r="K728" i="1"/>
  <c r="S728" i="1"/>
  <c r="AC728" i="1"/>
  <c r="AE728" i="1"/>
  <c r="Q728" i="1" s="1"/>
  <c r="AF728" i="1"/>
  <c r="AG728" i="1"/>
  <c r="CU728" i="1" s="1"/>
  <c r="T728" i="1" s="1"/>
  <c r="AH728" i="1"/>
  <c r="AI728" i="1"/>
  <c r="CW728" i="1" s="1"/>
  <c r="V728" i="1" s="1"/>
  <c r="AJ728" i="1"/>
  <c r="CR728" i="1"/>
  <c r="CT728" i="1"/>
  <c r="CV728" i="1"/>
  <c r="U728" i="1" s="1"/>
  <c r="CX728" i="1"/>
  <c r="W728" i="1" s="1"/>
  <c r="GL728" i="1"/>
  <c r="GN728" i="1"/>
  <c r="GP728" i="1"/>
  <c r="GV728" i="1"/>
  <c r="HC728" i="1"/>
  <c r="GX728" i="1" s="1"/>
  <c r="C729" i="1"/>
  <c r="D729" i="1"/>
  <c r="I729" i="1"/>
  <c r="K729" i="1"/>
  <c r="P729" i="1"/>
  <c r="R729" i="1"/>
  <c r="AC729" i="1"/>
  <c r="AD729" i="1"/>
  <c r="AE729" i="1"/>
  <c r="Q729" i="1" s="1"/>
  <c r="AF729" i="1"/>
  <c r="AG729" i="1"/>
  <c r="AH729" i="1"/>
  <c r="CV729" i="1" s="1"/>
  <c r="U729" i="1" s="1"/>
  <c r="AI729" i="1"/>
  <c r="AJ729" i="1"/>
  <c r="CX729" i="1" s="1"/>
  <c r="W729" i="1" s="1"/>
  <c r="CQ729" i="1"/>
  <c r="CR729" i="1"/>
  <c r="CS729" i="1"/>
  <c r="CU729" i="1"/>
  <c r="T729" i="1" s="1"/>
  <c r="CW729" i="1"/>
  <c r="V729" i="1" s="1"/>
  <c r="GL729" i="1"/>
  <c r="GN729" i="1"/>
  <c r="GP729" i="1"/>
  <c r="GV729" i="1"/>
  <c r="GX729" i="1"/>
  <c r="HC729" i="1"/>
  <c r="I730" i="1"/>
  <c r="P730" i="1" s="1"/>
  <c r="T730" i="1"/>
  <c r="AC730" i="1"/>
  <c r="AE730" i="1"/>
  <c r="R730" i="1" s="1"/>
  <c r="AF730" i="1"/>
  <c r="AG730" i="1"/>
  <c r="AH730" i="1"/>
  <c r="AI730" i="1"/>
  <c r="CW730" i="1" s="1"/>
  <c r="V730" i="1" s="1"/>
  <c r="AJ730" i="1"/>
  <c r="CX730" i="1" s="1"/>
  <c r="CQ730" i="1"/>
  <c r="CS730" i="1"/>
  <c r="CU730" i="1"/>
  <c r="CV730" i="1"/>
  <c r="U730" i="1" s="1"/>
  <c r="GL730" i="1"/>
  <c r="GN730" i="1"/>
  <c r="GP730" i="1"/>
  <c r="GV730" i="1"/>
  <c r="GX730" i="1"/>
  <c r="HC730" i="1"/>
  <c r="I731" i="1"/>
  <c r="Q731" i="1" s="1"/>
  <c r="P731" i="1"/>
  <c r="CP731" i="1" s="1"/>
  <c r="O731" i="1" s="1"/>
  <c r="R731" i="1"/>
  <c r="AC731" i="1"/>
  <c r="AD731" i="1"/>
  <c r="AB731" i="1" s="1"/>
  <c r="AE731" i="1"/>
  <c r="AF731" i="1"/>
  <c r="S731" i="1" s="1"/>
  <c r="AG731" i="1"/>
  <c r="AH731" i="1"/>
  <c r="CV731" i="1" s="1"/>
  <c r="U731" i="1" s="1"/>
  <c r="AI731" i="1"/>
  <c r="AJ731" i="1"/>
  <c r="CX731" i="1" s="1"/>
  <c r="W731" i="1" s="1"/>
  <c r="CQ731" i="1"/>
  <c r="CR731" i="1"/>
  <c r="CS731" i="1"/>
  <c r="CU731" i="1"/>
  <c r="T731" i="1" s="1"/>
  <c r="CW731" i="1"/>
  <c r="V731" i="1" s="1"/>
  <c r="GL731" i="1"/>
  <c r="GN731" i="1"/>
  <c r="GP731" i="1"/>
  <c r="GV731" i="1"/>
  <c r="GX731" i="1"/>
  <c r="HC731" i="1"/>
  <c r="C732" i="1"/>
  <c r="D732" i="1"/>
  <c r="I732" i="1"/>
  <c r="K732" i="1"/>
  <c r="AC732" i="1"/>
  <c r="AE732" i="1"/>
  <c r="R732" i="1" s="1"/>
  <c r="AF732" i="1"/>
  <c r="AG732" i="1"/>
  <c r="CU732" i="1" s="1"/>
  <c r="T732" i="1" s="1"/>
  <c r="AH732" i="1"/>
  <c r="AI732" i="1"/>
  <c r="CW732" i="1" s="1"/>
  <c r="V732" i="1" s="1"/>
  <c r="AJ732" i="1"/>
  <c r="CR732" i="1"/>
  <c r="CT732" i="1"/>
  <c r="CV732" i="1"/>
  <c r="U732" i="1" s="1"/>
  <c r="CX732" i="1"/>
  <c r="W732" i="1" s="1"/>
  <c r="GL732" i="1"/>
  <c r="GN732" i="1"/>
  <c r="GP732" i="1"/>
  <c r="GV732" i="1"/>
  <c r="HC732" i="1"/>
  <c r="GX732" i="1" s="1"/>
  <c r="C733" i="1"/>
  <c r="D733" i="1"/>
  <c r="I733" i="1"/>
  <c r="K733" i="1"/>
  <c r="P733" i="1"/>
  <c r="R733" i="1"/>
  <c r="AC733" i="1"/>
  <c r="AD733" i="1"/>
  <c r="AE733" i="1"/>
  <c r="Q733" i="1" s="1"/>
  <c r="AF733" i="1"/>
  <c r="S733" i="1" s="1"/>
  <c r="AG733" i="1"/>
  <c r="AH733" i="1"/>
  <c r="CV733" i="1" s="1"/>
  <c r="U733" i="1" s="1"/>
  <c r="AI733" i="1"/>
  <c r="AJ733" i="1"/>
  <c r="CX733" i="1" s="1"/>
  <c r="W733" i="1" s="1"/>
  <c r="CQ733" i="1"/>
  <c r="CR733" i="1"/>
  <c r="CS733" i="1"/>
  <c r="CU733" i="1"/>
  <c r="T733" i="1" s="1"/>
  <c r="CW733" i="1"/>
  <c r="V733" i="1" s="1"/>
  <c r="GL733" i="1"/>
  <c r="GN733" i="1"/>
  <c r="GP733" i="1"/>
  <c r="GV733" i="1"/>
  <c r="HC733" i="1" s="1"/>
  <c r="GX733" i="1" s="1"/>
  <c r="I734" i="1"/>
  <c r="P734" i="1" s="1"/>
  <c r="R734" i="1"/>
  <c r="AC734" i="1"/>
  <c r="AD734" i="1"/>
  <c r="AE734" i="1"/>
  <c r="AF734" i="1"/>
  <c r="S734" i="1" s="1"/>
  <c r="AG734" i="1"/>
  <c r="AH734" i="1"/>
  <c r="CV734" i="1" s="1"/>
  <c r="U734" i="1" s="1"/>
  <c r="AI734" i="1"/>
  <c r="AJ734" i="1"/>
  <c r="CX734" i="1" s="1"/>
  <c r="W734" i="1" s="1"/>
  <c r="CQ734" i="1"/>
  <c r="CR734" i="1"/>
  <c r="CS734" i="1"/>
  <c r="CU734" i="1"/>
  <c r="T734" i="1" s="1"/>
  <c r="CW734" i="1"/>
  <c r="V734" i="1" s="1"/>
  <c r="GL734" i="1"/>
  <c r="GN734" i="1"/>
  <c r="GP734" i="1"/>
  <c r="GV734" i="1"/>
  <c r="HC734" i="1"/>
  <c r="I735" i="1"/>
  <c r="P735" i="1" s="1"/>
  <c r="R735" i="1"/>
  <c r="AC735" i="1"/>
  <c r="AD735" i="1"/>
  <c r="AE735" i="1"/>
  <c r="AF735" i="1"/>
  <c r="S735" i="1" s="1"/>
  <c r="AG735" i="1"/>
  <c r="AH735" i="1"/>
  <c r="CV735" i="1" s="1"/>
  <c r="U735" i="1" s="1"/>
  <c r="AI735" i="1"/>
  <c r="AJ735" i="1"/>
  <c r="CX735" i="1" s="1"/>
  <c r="W735" i="1" s="1"/>
  <c r="CQ735" i="1"/>
  <c r="CR735" i="1"/>
  <c r="CS735" i="1"/>
  <c r="CU735" i="1"/>
  <c r="T735" i="1" s="1"/>
  <c r="CW735" i="1"/>
  <c r="V735" i="1" s="1"/>
  <c r="GL735" i="1"/>
  <c r="GN735" i="1"/>
  <c r="GP735" i="1"/>
  <c r="GV735" i="1"/>
  <c r="HC735" i="1"/>
  <c r="S736" i="1"/>
  <c r="AC736" i="1"/>
  <c r="P736" i="1" s="1"/>
  <c r="AE736" i="1"/>
  <c r="AD736" i="1" s="1"/>
  <c r="AF736" i="1"/>
  <c r="AG736" i="1"/>
  <c r="CU736" i="1" s="1"/>
  <c r="T736" i="1" s="1"/>
  <c r="AH736" i="1"/>
  <c r="AI736" i="1"/>
  <c r="CW736" i="1" s="1"/>
  <c r="V736" i="1" s="1"/>
  <c r="AJ736" i="1"/>
  <c r="CR736" i="1"/>
  <c r="CT736" i="1"/>
  <c r="CV736" i="1"/>
  <c r="U736" i="1" s="1"/>
  <c r="CX736" i="1"/>
  <c r="W736" i="1" s="1"/>
  <c r="GL736" i="1"/>
  <c r="GN736" i="1"/>
  <c r="GP736" i="1"/>
  <c r="GV736" i="1"/>
  <c r="HC736" i="1" s="1"/>
  <c r="GX736" i="1" s="1"/>
  <c r="P737" i="1"/>
  <c r="R737" i="1"/>
  <c r="AC737" i="1"/>
  <c r="AD737" i="1"/>
  <c r="AB737" i="1" s="1"/>
  <c r="AE737" i="1"/>
  <c r="Q737" i="1" s="1"/>
  <c r="AF737" i="1"/>
  <c r="S737" i="1" s="1"/>
  <c r="AG737" i="1"/>
  <c r="AH737" i="1"/>
  <c r="CV737" i="1" s="1"/>
  <c r="U737" i="1" s="1"/>
  <c r="AI737" i="1"/>
  <c r="AJ737" i="1"/>
  <c r="CX737" i="1" s="1"/>
  <c r="W737" i="1" s="1"/>
  <c r="CQ737" i="1"/>
  <c r="CR737" i="1"/>
  <c r="CS737" i="1"/>
  <c r="CU737" i="1"/>
  <c r="T737" i="1" s="1"/>
  <c r="CW737" i="1"/>
  <c r="V737" i="1" s="1"/>
  <c r="GL737" i="1"/>
  <c r="GN737" i="1"/>
  <c r="GP737" i="1"/>
  <c r="GV737" i="1"/>
  <c r="GX737" i="1"/>
  <c r="HC737" i="1"/>
  <c r="S738" i="1"/>
  <c r="CY738" i="1" s="1"/>
  <c r="X738" i="1" s="1"/>
  <c r="AC738" i="1"/>
  <c r="AE738" i="1"/>
  <c r="R738" i="1" s="1"/>
  <c r="CZ738" i="1" s="1"/>
  <c r="Y738" i="1" s="1"/>
  <c r="AF738" i="1"/>
  <c r="AG738" i="1"/>
  <c r="CU738" i="1" s="1"/>
  <c r="T738" i="1" s="1"/>
  <c r="AH738" i="1"/>
  <c r="AI738" i="1"/>
  <c r="CW738" i="1" s="1"/>
  <c r="V738" i="1" s="1"/>
  <c r="AJ738" i="1"/>
  <c r="CR738" i="1"/>
  <c r="CT738" i="1"/>
  <c r="CV738" i="1"/>
  <c r="U738" i="1" s="1"/>
  <c r="CX738" i="1"/>
  <c r="W738" i="1" s="1"/>
  <c r="GL738" i="1"/>
  <c r="GN738" i="1"/>
  <c r="GP738" i="1"/>
  <c r="GV738" i="1"/>
  <c r="HC738" i="1"/>
  <c r="GX738" i="1" s="1"/>
  <c r="P739" i="1"/>
  <c r="R739" i="1"/>
  <c r="AC739" i="1"/>
  <c r="AD739" i="1"/>
  <c r="AE739" i="1"/>
  <c r="Q739" i="1" s="1"/>
  <c r="AF739" i="1"/>
  <c r="S739" i="1" s="1"/>
  <c r="AG739" i="1"/>
  <c r="AH739" i="1"/>
  <c r="CV739" i="1" s="1"/>
  <c r="U739" i="1" s="1"/>
  <c r="AI739" i="1"/>
  <c r="AJ739" i="1"/>
  <c r="CX739" i="1" s="1"/>
  <c r="W739" i="1" s="1"/>
  <c r="CQ739" i="1"/>
  <c r="CR739" i="1"/>
  <c r="CS739" i="1"/>
  <c r="CU739" i="1"/>
  <c r="T739" i="1" s="1"/>
  <c r="CW739" i="1"/>
  <c r="V739" i="1" s="1"/>
  <c r="GL739" i="1"/>
  <c r="GN739" i="1"/>
  <c r="GP739" i="1"/>
  <c r="GV739" i="1"/>
  <c r="GX739" i="1"/>
  <c r="HC739" i="1"/>
  <c r="S740" i="1"/>
  <c r="AC740" i="1"/>
  <c r="P740" i="1" s="1"/>
  <c r="AE740" i="1"/>
  <c r="AD740" i="1" s="1"/>
  <c r="AF740" i="1"/>
  <c r="AG740" i="1"/>
  <c r="CU740" i="1" s="1"/>
  <c r="T740" i="1" s="1"/>
  <c r="AH740" i="1"/>
  <c r="AI740" i="1"/>
  <c r="CW740" i="1" s="1"/>
  <c r="V740" i="1" s="1"/>
  <c r="AJ740" i="1"/>
  <c r="CR740" i="1"/>
  <c r="CT740" i="1"/>
  <c r="CV740" i="1"/>
  <c r="U740" i="1" s="1"/>
  <c r="CX740" i="1"/>
  <c r="W740" i="1" s="1"/>
  <c r="GL740" i="1"/>
  <c r="GN740" i="1"/>
  <c r="GP740" i="1"/>
  <c r="GV740" i="1"/>
  <c r="HC740" i="1" s="1"/>
  <c r="GX740" i="1" s="1"/>
  <c r="P741" i="1"/>
  <c r="R741" i="1"/>
  <c r="AC741" i="1"/>
  <c r="AD741" i="1"/>
  <c r="AB741" i="1" s="1"/>
  <c r="AE741" i="1"/>
  <c r="Q741" i="1" s="1"/>
  <c r="AF741" i="1"/>
  <c r="S741" i="1" s="1"/>
  <c r="AG741" i="1"/>
  <c r="AH741" i="1"/>
  <c r="CV741" i="1" s="1"/>
  <c r="U741" i="1" s="1"/>
  <c r="AI741" i="1"/>
  <c r="AJ741" i="1"/>
  <c r="CX741" i="1" s="1"/>
  <c r="W741" i="1" s="1"/>
  <c r="CQ741" i="1"/>
  <c r="CR741" i="1"/>
  <c r="CS741" i="1"/>
  <c r="CU741" i="1"/>
  <c r="T741" i="1" s="1"/>
  <c r="CW741" i="1"/>
  <c r="V741" i="1" s="1"/>
  <c r="GL741" i="1"/>
  <c r="GN741" i="1"/>
  <c r="GP741" i="1"/>
  <c r="GV741" i="1"/>
  <c r="GX741" i="1"/>
  <c r="HC741" i="1"/>
  <c r="S742" i="1"/>
  <c r="CY742" i="1" s="1"/>
  <c r="X742" i="1" s="1"/>
  <c r="AC742" i="1"/>
  <c r="AE742" i="1"/>
  <c r="R742" i="1" s="1"/>
  <c r="CZ742" i="1" s="1"/>
  <c r="Y742" i="1" s="1"/>
  <c r="AF742" i="1"/>
  <c r="AG742" i="1"/>
  <c r="CU742" i="1" s="1"/>
  <c r="T742" i="1" s="1"/>
  <c r="AH742" i="1"/>
  <c r="AI742" i="1"/>
  <c r="CW742" i="1" s="1"/>
  <c r="V742" i="1" s="1"/>
  <c r="AJ742" i="1"/>
  <c r="CR742" i="1"/>
  <c r="CT742" i="1"/>
  <c r="CV742" i="1"/>
  <c r="U742" i="1" s="1"/>
  <c r="CX742" i="1"/>
  <c r="W742" i="1" s="1"/>
  <c r="GL742" i="1"/>
  <c r="GN742" i="1"/>
  <c r="GP742" i="1"/>
  <c r="GV742" i="1"/>
  <c r="HC742" i="1"/>
  <c r="GX742" i="1" s="1"/>
  <c r="P743" i="1"/>
  <c r="R743" i="1"/>
  <c r="AC743" i="1"/>
  <c r="AD743" i="1"/>
  <c r="AE743" i="1"/>
  <c r="Q743" i="1" s="1"/>
  <c r="AF743" i="1"/>
  <c r="S743" i="1" s="1"/>
  <c r="AG743" i="1"/>
  <c r="AH743" i="1"/>
  <c r="CV743" i="1" s="1"/>
  <c r="U743" i="1" s="1"/>
  <c r="AI743" i="1"/>
  <c r="AJ743" i="1"/>
  <c r="CX743" i="1" s="1"/>
  <c r="W743" i="1" s="1"/>
  <c r="CQ743" i="1"/>
  <c r="CR743" i="1"/>
  <c r="CS743" i="1"/>
  <c r="CU743" i="1"/>
  <c r="T743" i="1" s="1"/>
  <c r="CW743" i="1"/>
  <c r="V743" i="1" s="1"/>
  <c r="GL743" i="1"/>
  <c r="GN743" i="1"/>
  <c r="GP743" i="1"/>
  <c r="GV743" i="1"/>
  <c r="GX743" i="1"/>
  <c r="HC743" i="1"/>
  <c r="S744" i="1"/>
  <c r="AC744" i="1"/>
  <c r="P744" i="1" s="1"/>
  <c r="AE744" i="1"/>
  <c r="AD744" i="1" s="1"/>
  <c r="AF744" i="1"/>
  <c r="AG744" i="1"/>
  <c r="CU744" i="1" s="1"/>
  <c r="T744" i="1" s="1"/>
  <c r="AH744" i="1"/>
  <c r="AI744" i="1"/>
  <c r="CW744" i="1" s="1"/>
  <c r="V744" i="1" s="1"/>
  <c r="AJ744" i="1"/>
  <c r="CR744" i="1"/>
  <c r="CT744" i="1"/>
  <c r="CV744" i="1"/>
  <c r="U744" i="1" s="1"/>
  <c r="CX744" i="1"/>
  <c r="W744" i="1" s="1"/>
  <c r="GL744" i="1"/>
  <c r="GN744" i="1"/>
  <c r="GP744" i="1"/>
  <c r="GV744" i="1"/>
  <c r="HC744" i="1" s="1"/>
  <c r="GX744" i="1" s="1"/>
  <c r="P745" i="1"/>
  <c r="R745" i="1"/>
  <c r="AC745" i="1"/>
  <c r="AD745" i="1"/>
  <c r="AB745" i="1" s="1"/>
  <c r="AE745" i="1"/>
  <c r="Q745" i="1" s="1"/>
  <c r="AF745" i="1"/>
  <c r="S745" i="1" s="1"/>
  <c r="AG745" i="1"/>
  <c r="AH745" i="1"/>
  <c r="CV745" i="1" s="1"/>
  <c r="U745" i="1" s="1"/>
  <c r="AI745" i="1"/>
  <c r="AJ745" i="1"/>
  <c r="CX745" i="1" s="1"/>
  <c r="W745" i="1" s="1"/>
  <c r="CQ745" i="1"/>
  <c r="CR745" i="1"/>
  <c r="CS745" i="1"/>
  <c r="CU745" i="1"/>
  <c r="T745" i="1" s="1"/>
  <c r="CW745" i="1"/>
  <c r="V745" i="1" s="1"/>
  <c r="GL745" i="1"/>
  <c r="GN745" i="1"/>
  <c r="GP745" i="1"/>
  <c r="GV745" i="1"/>
  <c r="GX745" i="1"/>
  <c r="HC745" i="1"/>
  <c r="S746" i="1"/>
  <c r="AC746" i="1"/>
  <c r="AE746" i="1"/>
  <c r="R746" i="1" s="1"/>
  <c r="CZ746" i="1" s="1"/>
  <c r="Y746" i="1" s="1"/>
  <c r="AF746" i="1"/>
  <c r="AG746" i="1"/>
  <c r="CU746" i="1" s="1"/>
  <c r="T746" i="1" s="1"/>
  <c r="AH746" i="1"/>
  <c r="AI746" i="1"/>
  <c r="CW746" i="1" s="1"/>
  <c r="V746" i="1" s="1"/>
  <c r="AJ746" i="1"/>
  <c r="CR746" i="1"/>
  <c r="CT746" i="1"/>
  <c r="CV746" i="1"/>
  <c r="U746" i="1" s="1"/>
  <c r="CX746" i="1"/>
  <c r="W746" i="1" s="1"/>
  <c r="GL746" i="1"/>
  <c r="GN746" i="1"/>
  <c r="GP746" i="1"/>
  <c r="GV746" i="1"/>
  <c r="HC746" i="1"/>
  <c r="GX746" i="1" s="1"/>
  <c r="P747" i="1"/>
  <c r="R747" i="1"/>
  <c r="AC747" i="1"/>
  <c r="AD747" i="1"/>
  <c r="AE747" i="1"/>
  <c r="Q747" i="1" s="1"/>
  <c r="AF747" i="1"/>
  <c r="S747" i="1" s="1"/>
  <c r="AG747" i="1"/>
  <c r="AH747" i="1"/>
  <c r="CV747" i="1" s="1"/>
  <c r="U747" i="1" s="1"/>
  <c r="AI747" i="1"/>
  <c r="AJ747" i="1"/>
  <c r="CX747" i="1" s="1"/>
  <c r="W747" i="1" s="1"/>
  <c r="CQ747" i="1"/>
  <c r="CR747" i="1"/>
  <c r="CS747" i="1"/>
  <c r="CU747" i="1"/>
  <c r="T747" i="1" s="1"/>
  <c r="CW747" i="1"/>
  <c r="V747" i="1" s="1"/>
  <c r="GL747" i="1"/>
  <c r="GN747" i="1"/>
  <c r="GP747" i="1"/>
  <c r="GV747" i="1"/>
  <c r="GX747" i="1"/>
  <c r="HC747" i="1"/>
  <c r="S748" i="1"/>
  <c r="AC748" i="1"/>
  <c r="P748" i="1" s="1"/>
  <c r="AE748" i="1"/>
  <c r="AD748" i="1" s="1"/>
  <c r="AF748" i="1"/>
  <c r="AG748" i="1"/>
  <c r="CU748" i="1" s="1"/>
  <c r="T748" i="1" s="1"/>
  <c r="AH748" i="1"/>
  <c r="AI748" i="1"/>
  <c r="CW748" i="1" s="1"/>
  <c r="V748" i="1" s="1"/>
  <c r="AJ748" i="1"/>
  <c r="CR748" i="1"/>
  <c r="CT748" i="1"/>
  <c r="CV748" i="1"/>
  <c r="U748" i="1" s="1"/>
  <c r="CX748" i="1"/>
  <c r="W748" i="1" s="1"/>
  <c r="GL748" i="1"/>
  <c r="GN748" i="1"/>
  <c r="GP748" i="1"/>
  <c r="GV748" i="1"/>
  <c r="HC748" i="1" s="1"/>
  <c r="GX748" i="1" s="1"/>
  <c r="P749" i="1"/>
  <c r="R749" i="1"/>
  <c r="AC749" i="1"/>
  <c r="AD749" i="1"/>
  <c r="AB749" i="1" s="1"/>
  <c r="AE749" i="1"/>
  <c r="Q749" i="1" s="1"/>
  <c r="AF749" i="1"/>
  <c r="S749" i="1" s="1"/>
  <c r="AG749" i="1"/>
  <c r="AH749" i="1"/>
  <c r="CV749" i="1" s="1"/>
  <c r="U749" i="1" s="1"/>
  <c r="AI749" i="1"/>
  <c r="AJ749" i="1"/>
  <c r="CX749" i="1" s="1"/>
  <c r="W749" i="1" s="1"/>
  <c r="CQ749" i="1"/>
  <c r="CR749" i="1"/>
  <c r="CS749" i="1"/>
  <c r="CU749" i="1"/>
  <c r="T749" i="1" s="1"/>
  <c r="CW749" i="1"/>
  <c r="V749" i="1" s="1"/>
  <c r="GL749" i="1"/>
  <c r="GN749" i="1"/>
  <c r="GP749" i="1"/>
  <c r="GV749" i="1"/>
  <c r="GX749" i="1"/>
  <c r="HC749" i="1"/>
  <c r="I750" i="1"/>
  <c r="K750" i="1"/>
  <c r="S750" i="1"/>
  <c r="AC750" i="1"/>
  <c r="P750" i="1" s="1"/>
  <c r="AE750" i="1"/>
  <c r="AD750" i="1" s="1"/>
  <c r="AF750" i="1"/>
  <c r="AG750" i="1"/>
  <c r="CU750" i="1" s="1"/>
  <c r="T750" i="1" s="1"/>
  <c r="AH750" i="1"/>
  <c r="AI750" i="1"/>
  <c r="CW750" i="1" s="1"/>
  <c r="V750" i="1" s="1"/>
  <c r="AJ750" i="1"/>
  <c r="CR750" i="1"/>
  <c r="CT750" i="1"/>
  <c r="CV750" i="1"/>
  <c r="U750" i="1" s="1"/>
  <c r="CX750" i="1"/>
  <c r="W750" i="1" s="1"/>
  <c r="GL750" i="1"/>
  <c r="GN750" i="1"/>
  <c r="GP750" i="1"/>
  <c r="GV750" i="1"/>
  <c r="HC750" i="1" s="1"/>
  <c r="GX750" i="1" s="1"/>
  <c r="I751" i="1"/>
  <c r="K751" i="1"/>
  <c r="P751" i="1"/>
  <c r="R751" i="1"/>
  <c r="AC751" i="1"/>
  <c r="AD751" i="1"/>
  <c r="AE751" i="1"/>
  <c r="Q751" i="1" s="1"/>
  <c r="AF751" i="1"/>
  <c r="S751" i="1" s="1"/>
  <c r="AG751" i="1"/>
  <c r="AH751" i="1"/>
  <c r="CV751" i="1" s="1"/>
  <c r="U751" i="1" s="1"/>
  <c r="AI751" i="1"/>
  <c r="AJ751" i="1"/>
  <c r="CX751" i="1" s="1"/>
  <c r="W751" i="1" s="1"/>
  <c r="CQ751" i="1"/>
  <c r="CR751" i="1"/>
  <c r="CS751" i="1"/>
  <c r="CU751" i="1"/>
  <c r="T751" i="1" s="1"/>
  <c r="CW751" i="1"/>
  <c r="V751" i="1" s="1"/>
  <c r="GL751" i="1"/>
  <c r="GN751" i="1"/>
  <c r="GP751" i="1"/>
  <c r="GV751" i="1"/>
  <c r="GX751" i="1"/>
  <c r="HC751" i="1"/>
  <c r="C752" i="1"/>
  <c r="D752" i="1"/>
  <c r="S752" i="1"/>
  <c r="CY752" i="1" s="1"/>
  <c r="X752" i="1" s="1"/>
  <c r="AC752" i="1"/>
  <c r="AE752" i="1"/>
  <c r="R752" i="1" s="1"/>
  <c r="CZ752" i="1" s="1"/>
  <c r="Y752" i="1" s="1"/>
  <c r="AF752" i="1"/>
  <c r="AG752" i="1"/>
  <c r="CU752" i="1" s="1"/>
  <c r="T752" i="1" s="1"/>
  <c r="AH752" i="1"/>
  <c r="AI752" i="1"/>
  <c r="CW752" i="1" s="1"/>
  <c r="V752" i="1" s="1"/>
  <c r="AJ752" i="1"/>
  <c r="CR752" i="1"/>
  <c r="CT752" i="1"/>
  <c r="CV752" i="1"/>
  <c r="U752" i="1" s="1"/>
  <c r="CX752" i="1"/>
  <c r="W752" i="1" s="1"/>
  <c r="GL752" i="1"/>
  <c r="GN752" i="1"/>
  <c r="GP752" i="1"/>
  <c r="GV752" i="1"/>
  <c r="HC752" i="1"/>
  <c r="GX752" i="1" s="1"/>
  <c r="C753" i="1"/>
  <c r="D753" i="1"/>
  <c r="P753" i="1"/>
  <c r="R753" i="1"/>
  <c r="AC753" i="1"/>
  <c r="AD753" i="1"/>
  <c r="AB753" i="1" s="1"/>
  <c r="AE753" i="1"/>
  <c r="Q753" i="1" s="1"/>
  <c r="AF753" i="1"/>
  <c r="S753" i="1" s="1"/>
  <c r="AG753" i="1"/>
  <c r="AH753" i="1"/>
  <c r="CV753" i="1" s="1"/>
  <c r="U753" i="1" s="1"/>
  <c r="AI753" i="1"/>
  <c r="AJ753" i="1"/>
  <c r="CX753" i="1" s="1"/>
  <c r="W753" i="1" s="1"/>
  <c r="CQ753" i="1"/>
  <c r="CR753" i="1"/>
  <c r="CS753" i="1"/>
  <c r="CU753" i="1"/>
  <c r="T753" i="1" s="1"/>
  <c r="CW753" i="1"/>
  <c r="V753" i="1" s="1"/>
  <c r="GL753" i="1"/>
  <c r="GN753" i="1"/>
  <c r="GP753" i="1"/>
  <c r="GV753" i="1"/>
  <c r="GX753" i="1"/>
  <c r="HC753" i="1"/>
  <c r="I754" i="1"/>
  <c r="Q754" i="1" s="1"/>
  <c r="P754" i="1"/>
  <c r="R754" i="1"/>
  <c r="AC754" i="1"/>
  <c r="AD754" i="1"/>
  <c r="AB754" i="1" s="1"/>
  <c r="AE754" i="1"/>
  <c r="AF754" i="1"/>
  <c r="S754" i="1" s="1"/>
  <c r="AG754" i="1"/>
  <c r="AH754" i="1"/>
  <c r="CV754" i="1" s="1"/>
  <c r="U754" i="1" s="1"/>
  <c r="AI754" i="1"/>
  <c r="AJ754" i="1"/>
  <c r="CX754" i="1" s="1"/>
  <c r="W754" i="1" s="1"/>
  <c r="CQ754" i="1"/>
  <c r="CR754" i="1"/>
  <c r="CS754" i="1"/>
  <c r="CU754" i="1"/>
  <c r="T754" i="1" s="1"/>
  <c r="CW754" i="1"/>
  <c r="V754" i="1" s="1"/>
  <c r="GL754" i="1"/>
  <c r="GN754" i="1"/>
  <c r="GP754" i="1"/>
  <c r="GV754" i="1"/>
  <c r="GX754" i="1"/>
  <c r="HC754" i="1"/>
  <c r="I755" i="1"/>
  <c r="Q755" i="1" s="1"/>
  <c r="P755" i="1"/>
  <c r="CP755" i="1" s="1"/>
  <c r="O755" i="1" s="1"/>
  <c r="R755" i="1"/>
  <c r="AC755" i="1"/>
  <c r="AD755" i="1"/>
  <c r="AB755" i="1" s="1"/>
  <c r="AE755" i="1"/>
  <c r="AF755" i="1"/>
  <c r="S755" i="1" s="1"/>
  <c r="AG755" i="1"/>
  <c r="AH755" i="1"/>
  <c r="CV755" i="1" s="1"/>
  <c r="U755" i="1" s="1"/>
  <c r="AI755" i="1"/>
  <c r="AJ755" i="1"/>
  <c r="CX755" i="1" s="1"/>
  <c r="W755" i="1" s="1"/>
  <c r="CQ755" i="1"/>
  <c r="CR755" i="1"/>
  <c r="CS755" i="1"/>
  <c r="CU755" i="1"/>
  <c r="T755" i="1" s="1"/>
  <c r="CW755" i="1"/>
  <c r="V755" i="1" s="1"/>
  <c r="GL755" i="1"/>
  <c r="GN755" i="1"/>
  <c r="GP755" i="1"/>
  <c r="GV755" i="1"/>
  <c r="GX755" i="1"/>
  <c r="HC755" i="1"/>
  <c r="C756" i="1"/>
  <c r="D756" i="1"/>
  <c r="I756" i="1"/>
  <c r="K756" i="1"/>
  <c r="AC756" i="1"/>
  <c r="AE756" i="1"/>
  <c r="R756" i="1" s="1"/>
  <c r="AF756" i="1"/>
  <c r="AG756" i="1"/>
  <c r="CU756" i="1" s="1"/>
  <c r="T756" i="1" s="1"/>
  <c r="AH756" i="1"/>
  <c r="AI756" i="1"/>
  <c r="CW756" i="1" s="1"/>
  <c r="V756" i="1" s="1"/>
  <c r="AJ756" i="1"/>
  <c r="CR756" i="1"/>
  <c r="CT756" i="1"/>
  <c r="CV756" i="1"/>
  <c r="U756" i="1" s="1"/>
  <c r="CX756" i="1"/>
  <c r="W756" i="1" s="1"/>
  <c r="GL756" i="1"/>
  <c r="GN756" i="1"/>
  <c r="GP756" i="1"/>
  <c r="GV756" i="1"/>
  <c r="HC756" i="1"/>
  <c r="GX756" i="1" s="1"/>
  <c r="C757" i="1"/>
  <c r="D757" i="1"/>
  <c r="I757" i="1"/>
  <c r="K757" i="1"/>
  <c r="P757" i="1"/>
  <c r="R757" i="1"/>
  <c r="AC757" i="1"/>
  <c r="AD757" i="1"/>
  <c r="AE757" i="1"/>
  <c r="Q757" i="1" s="1"/>
  <c r="AF757" i="1"/>
  <c r="S757" i="1" s="1"/>
  <c r="AG757" i="1"/>
  <c r="AH757" i="1"/>
  <c r="CV757" i="1" s="1"/>
  <c r="U757" i="1" s="1"/>
  <c r="AI757" i="1"/>
  <c r="AJ757" i="1"/>
  <c r="CX757" i="1" s="1"/>
  <c r="W757" i="1" s="1"/>
  <c r="CQ757" i="1"/>
  <c r="CR757" i="1"/>
  <c r="CS757" i="1"/>
  <c r="CU757" i="1"/>
  <c r="T757" i="1" s="1"/>
  <c r="CW757" i="1"/>
  <c r="V757" i="1" s="1"/>
  <c r="GL757" i="1"/>
  <c r="GN757" i="1"/>
  <c r="GP757" i="1"/>
  <c r="GV757" i="1"/>
  <c r="GX757" i="1"/>
  <c r="HC757" i="1"/>
  <c r="I758" i="1"/>
  <c r="P758" i="1" s="1"/>
  <c r="R758" i="1"/>
  <c r="AC758" i="1"/>
  <c r="AD758" i="1"/>
  <c r="AE758" i="1"/>
  <c r="AF758" i="1"/>
  <c r="S758" i="1" s="1"/>
  <c r="AG758" i="1"/>
  <c r="AH758" i="1"/>
  <c r="CV758" i="1" s="1"/>
  <c r="U758" i="1" s="1"/>
  <c r="AI758" i="1"/>
  <c r="AJ758" i="1"/>
  <c r="CX758" i="1" s="1"/>
  <c r="W758" i="1" s="1"/>
  <c r="CQ758" i="1"/>
  <c r="CR758" i="1"/>
  <c r="CS758" i="1"/>
  <c r="CU758" i="1"/>
  <c r="T758" i="1" s="1"/>
  <c r="CW758" i="1"/>
  <c r="V758" i="1" s="1"/>
  <c r="GL758" i="1"/>
  <c r="GN758" i="1"/>
  <c r="GP758" i="1"/>
  <c r="GV758" i="1"/>
  <c r="HC758" i="1"/>
  <c r="I759" i="1"/>
  <c r="P759" i="1" s="1"/>
  <c r="R759" i="1"/>
  <c r="AC759" i="1"/>
  <c r="AD759" i="1"/>
  <c r="AE759" i="1"/>
  <c r="AF759" i="1"/>
  <c r="S759" i="1" s="1"/>
  <c r="AG759" i="1"/>
  <c r="AH759" i="1"/>
  <c r="CV759" i="1" s="1"/>
  <c r="U759" i="1" s="1"/>
  <c r="AI759" i="1"/>
  <c r="AJ759" i="1"/>
  <c r="CX759" i="1" s="1"/>
  <c r="W759" i="1" s="1"/>
  <c r="CQ759" i="1"/>
  <c r="CR759" i="1"/>
  <c r="CS759" i="1"/>
  <c r="CU759" i="1"/>
  <c r="T759" i="1" s="1"/>
  <c r="CW759" i="1"/>
  <c r="V759" i="1" s="1"/>
  <c r="GL759" i="1"/>
  <c r="GN759" i="1"/>
  <c r="GP759" i="1"/>
  <c r="GV759" i="1"/>
  <c r="HC759" i="1"/>
  <c r="C760" i="1"/>
  <c r="D760" i="1"/>
  <c r="I760" i="1"/>
  <c r="K760" i="1"/>
  <c r="S760" i="1"/>
  <c r="AC760" i="1"/>
  <c r="P760" i="1" s="1"/>
  <c r="AE760" i="1"/>
  <c r="AD760" i="1" s="1"/>
  <c r="AF760" i="1"/>
  <c r="AG760" i="1"/>
  <c r="CU760" i="1" s="1"/>
  <c r="T760" i="1" s="1"/>
  <c r="AH760" i="1"/>
  <c r="AI760" i="1"/>
  <c r="CW760" i="1" s="1"/>
  <c r="V760" i="1" s="1"/>
  <c r="AJ760" i="1"/>
  <c r="CR760" i="1"/>
  <c r="CT760" i="1"/>
  <c r="CV760" i="1"/>
  <c r="U760" i="1" s="1"/>
  <c r="CX760" i="1"/>
  <c r="W760" i="1" s="1"/>
  <c r="GL760" i="1"/>
  <c r="GN760" i="1"/>
  <c r="GP760" i="1"/>
  <c r="GV760" i="1"/>
  <c r="HC760" i="1" s="1"/>
  <c r="GX760" i="1" s="1"/>
  <c r="C761" i="1"/>
  <c r="D761" i="1"/>
  <c r="I761" i="1"/>
  <c r="K761" i="1"/>
  <c r="P761" i="1"/>
  <c r="R761" i="1"/>
  <c r="AC761" i="1"/>
  <c r="AD761" i="1"/>
  <c r="AB761" i="1" s="1"/>
  <c r="AE761" i="1"/>
  <c r="Q761" i="1" s="1"/>
  <c r="AF761" i="1"/>
  <c r="S761" i="1" s="1"/>
  <c r="AG761" i="1"/>
  <c r="AH761" i="1"/>
  <c r="CV761" i="1" s="1"/>
  <c r="U761" i="1" s="1"/>
  <c r="AI761" i="1"/>
  <c r="AJ761" i="1"/>
  <c r="CX761" i="1" s="1"/>
  <c r="W761" i="1" s="1"/>
  <c r="CQ761" i="1"/>
  <c r="CR761" i="1"/>
  <c r="CS761" i="1"/>
  <c r="CU761" i="1"/>
  <c r="T761" i="1" s="1"/>
  <c r="CW761" i="1"/>
  <c r="V761" i="1" s="1"/>
  <c r="GL761" i="1"/>
  <c r="GN761" i="1"/>
  <c r="GP761" i="1"/>
  <c r="GV761" i="1"/>
  <c r="GX761" i="1"/>
  <c r="HC761" i="1"/>
  <c r="I762" i="1"/>
  <c r="Q762" i="1" s="1"/>
  <c r="P762" i="1"/>
  <c r="CP762" i="1" s="1"/>
  <c r="O762" i="1" s="1"/>
  <c r="R762" i="1"/>
  <c r="AC762" i="1"/>
  <c r="AD762" i="1"/>
  <c r="AB762" i="1" s="1"/>
  <c r="AE762" i="1"/>
  <c r="AF762" i="1"/>
  <c r="S762" i="1" s="1"/>
  <c r="AG762" i="1"/>
  <c r="AH762" i="1"/>
  <c r="CV762" i="1" s="1"/>
  <c r="U762" i="1" s="1"/>
  <c r="AI762" i="1"/>
  <c r="AJ762" i="1"/>
  <c r="CX762" i="1" s="1"/>
  <c r="W762" i="1" s="1"/>
  <c r="CQ762" i="1"/>
  <c r="CR762" i="1"/>
  <c r="CS762" i="1"/>
  <c r="CU762" i="1"/>
  <c r="T762" i="1" s="1"/>
  <c r="CW762" i="1"/>
  <c r="V762" i="1" s="1"/>
  <c r="GL762" i="1"/>
  <c r="BZ769" i="1" s="1"/>
  <c r="GN762" i="1"/>
  <c r="CB769" i="1" s="1"/>
  <c r="GP762" i="1"/>
  <c r="CD769" i="1" s="1"/>
  <c r="GV762" i="1"/>
  <c r="GX762" i="1"/>
  <c r="HC762" i="1"/>
  <c r="I763" i="1"/>
  <c r="Q763" i="1" s="1"/>
  <c r="P763" i="1"/>
  <c r="R763" i="1"/>
  <c r="AC763" i="1"/>
  <c r="AD763" i="1"/>
  <c r="AB763" i="1" s="1"/>
  <c r="AE763" i="1"/>
  <c r="AF763" i="1"/>
  <c r="S763" i="1" s="1"/>
  <c r="AG763" i="1"/>
  <c r="AH763" i="1"/>
  <c r="CV763" i="1" s="1"/>
  <c r="U763" i="1" s="1"/>
  <c r="AI763" i="1"/>
  <c r="AJ763" i="1"/>
  <c r="CX763" i="1" s="1"/>
  <c r="W763" i="1" s="1"/>
  <c r="CQ763" i="1"/>
  <c r="CR763" i="1"/>
  <c r="CS763" i="1"/>
  <c r="CU763" i="1"/>
  <c r="T763" i="1" s="1"/>
  <c r="CW763" i="1"/>
  <c r="V763" i="1" s="1"/>
  <c r="GL763" i="1"/>
  <c r="GN763" i="1"/>
  <c r="GP763" i="1"/>
  <c r="GV763" i="1"/>
  <c r="GX763" i="1"/>
  <c r="HC763" i="1"/>
  <c r="I764" i="1"/>
  <c r="Q764" i="1" s="1"/>
  <c r="P764" i="1"/>
  <c r="CP764" i="1" s="1"/>
  <c r="O764" i="1" s="1"/>
  <c r="R764" i="1"/>
  <c r="AC764" i="1"/>
  <c r="AD764" i="1"/>
  <c r="AB764" i="1" s="1"/>
  <c r="AE764" i="1"/>
  <c r="AF764" i="1"/>
  <c r="S764" i="1" s="1"/>
  <c r="AG764" i="1"/>
  <c r="AH764" i="1"/>
  <c r="CV764" i="1" s="1"/>
  <c r="U764" i="1" s="1"/>
  <c r="AI764" i="1"/>
  <c r="AJ764" i="1"/>
  <c r="CX764" i="1" s="1"/>
  <c r="W764" i="1" s="1"/>
  <c r="CQ764" i="1"/>
  <c r="CR764" i="1"/>
  <c r="CS764" i="1"/>
  <c r="CU764" i="1"/>
  <c r="T764" i="1" s="1"/>
  <c r="CW764" i="1"/>
  <c r="V764" i="1" s="1"/>
  <c r="GL764" i="1"/>
  <c r="GN764" i="1"/>
  <c r="GP764" i="1"/>
  <c r="GV764" i="1"/>
  <c r="GX764" i="1"/>
  <c r="HC764" i="1"/>
  <c r="I765" i="1"/>
  <c r="Q765" i="1" s="1"/>
  <c r="P765" i="1"/>
  <c r="R765" i="1"/>
  <c r="AC765" i="1"/>
  <c r="AD765" i="1"/>
  <c r="AB765" i="1" s="1"/>
  <c r="AE765" i="1"/>
  <c r="AF765" i="1"/>
  <c r="S765" i="1" s="1"/>
  <c r="AG765" i="1"/>
  <c r="AH765" i="1"/>
  <c r="CV765" i="1" s="1"/>
  <c r="U765" i="1" s="1"/>
  <c r="AI765" i="1"/>
  <c r="AJ765" i="1"/>
  <c r="CX765" i="1" s="1"/>
  <c r="W765" i="1" s="1"/>
  <c r="CQ765" i="1"/>
  <c r="CR765" i="1"/>
  <c r="CS765" i="1"/>
  <c r="CU765" i="1"/>
  <c r="T765" i="1" s="1"/>
  <c r="CW765" i="1"/>
  <c r="V765" i="1" s="1"/>
  <c r="GL765" i="1"/>
  <c r="FR769" i="1" s="1"/>
  <c r="GN765" i="1"/>
  <c r="FT769" i="1" s="1"/>
  <c r="GP765" i="1"/>
  <c r="GV765" i="1"/>
  <c r="GX765" i="1"/>
  <c r="HC765" i="1"/>
  <c r="S766" i="1"/>
  <c r="AC766" i="1"/>
  <c r="AE766" i="1"/>
  <c r="R766" i="1" s="1"/>
  <c r="CZ766" i="1" s="1"/>
  <c r="Y766" i="1" s="1"/>
  <c r="AF766" i="1"/>
  <c r="AG766" i="1"/>
  <c r="CU766" i="1" s="1"/>
  <c r="T766" i="1" s="1"/>
  <c r="AH766" i="1"/>
  <c r="AI766" i="1"/>
  <c r="CW766" i="1" s="1"/>
  <c r="V766" i="1" s="1"/>
  <c r="AJ766" i="1"/>
  <c r="CR766" i="1"/>
  <c r="CT766" i="1"/>
  <c r="CV766" i="1"/>
  <c r="U766" i="1" s="1"/>
  <c r="CX766" i="1"/>
  <c r="W766" i="1" s="1"/>
  <c r="GL766" i="1"/>
  <c r="GN766" i="1"/>
  <c r="GP766" i="1"/>
  <c r="GV766" i="1"/>
  <c r="HC766" i="1"/>
  <c r="GX766" i="1" s="1"/>
  <c r="P767" i="1"/>
  <c r="R767" i="1"/>
  <c r="AC767" i="1"/>
  <c r="AD767" i="1"/>
  <c r="AE767" i="1"/>
  <c r="Q767" i="1" s="1"/>
  <c r="AF767" i="1"/>
  <c r="S767" i="1" s="1"/>
  <c r="AG767" i="1"/>
  <c r="AH767" i="1"/>
  <c r="CV767" i="1" s="1"/>
  <c r="U767" i="1" s="1"/>
  <c r="AI767" i="1"/>
  <c r="AJ767" i="1"/>
  <c r="CX767" i="1" s="1"/>
  <c r="W767" i="1" s="1"/>
  <c r="CQ767" i="1"/>
  <c r="CR767" i="1"/>
  <c r="CS767" i="1"/>
  <c r="CU767" i="1"/>
  <c r="T767" i="1" s="1"/>
  <c r="CW767" i="1"/>
  <c r="V767" i="1" s="1"/>
  <c r="GL767" i="1"/>
  <c r="GN767" i="1"/>
  <c r="GP767" i="1"/>
  <c r="FV769" i="1" s="1"/>
  <c r="GV767" i="1"/>
  <c r="HC767" i="1" s="1"/>
  <c r="GX767" i="1" s="1"/>
  <c r="B769" i="1"/>
  <c r="B720" i="1" s="1"/>
  <c r="C769" i="1"/>
  <c r="C720" i="1" s="1"/>
  <c r="D769" i="1"/>
  <c r="D720" i="1" s="1"/>
  <c r="F769" i="1"/>
  <c r="F720" i="1" s="1"/>
  <c r="G769" i="1"/>
  <c r="G720" i="1" s="1"/>
  <c r="BX769" i="1"/>
  <c r="BX720" i="1" s="1"/>
  <c r="BY769" i="1"/>
  <c r="CI769" i="1" s="1"/>
  <c r="CK769" i="1"/>
  <c r="CK720" i="1" s="1"/>
  <c r="CL769" i="1"/>
  <c r="CL720" i="1" s="1"/>
  <c r="CM769" i="1"/>
  <c r="CM720" i="1" s="1"/>
  <c r="FP769" i="1"/>
  <c r="FP720" i="1" s="1"/>
  <c r="FQ769" i="1"/>
  <c r="EH769" i="1" s="1"/>
  <c r="GC769" i="1"/>
  <c r="GC720" i="1" s="1"/>
  <c r="GD769" i="1"/>
  <c r="GD720" i="1" s="1"/>
  <c r="GE769" i="1"/>
  <c r="GE720" i="1" s="1"/>
  <c r="D799" i="1"/>
  <c r="E801" i="1"/>
  <c r="Z801" i="1"/>
  <c r="AA801" i="1"/>
  <c r="AM801" i="1"/>
  <c r="AN801" i="1"/>
  <c r="BE801" i="1"/>
  <c r="BF801" i="1"/>
  <c r="BG801" i="1"/>
  <c r="BH801" i="1"/>
  <c r="BI801" i="1"/>
  <c r="BJ801" i="1"/>
  <c r="BK801" i="1"/>
  <c r="BL801" i="1"/>
  <c r="BM801" i="1"/>
  <c r="BN801" i="1"/>
  <c r="BO801" i="1"/>
  <c r="BP801" i="1"/>
  <c r="BQ801" i="1"/>
  <c r="BR801" i="1"/>
  <c r="BS801" i="1"/>
  <c r="BT801" i="1"/>
  <c r="BU801" i="1"/>
  <c r="BV801" i="1"/>
  <c r="BW801" i="1"/>
  <c r="CN801" i="1"/>
  <c r="CO801" i="1"/>
  <c r="CP801" i="1"/>
  <c r="CQ801" i="1"/>
  <c r="CR801" i="1"/>
  <c r="CS801" i="1"/>
  <c r="CT801" i="1"/>
  <c r="CU801" i="1"/>
  <c r="CV801" i="1"/>
  <c r="CW801" i="1"/>
  <c r="CX801" i="1"/>
  <c r="CY801" i="1"/>
  <c r="CZ801" i="1"/>
  <c r="DA801" i="1"/>
  <c r="DB801" i="1"/>
  <c r="DC801" i="1"/>
  <c r="DD801" i="1"/>
  <c r="DE801" i="1"/>
  <c r="DF801" i="1"/>
  <c r="DR801" i="1"/>
  <c r="DS801" i="1"/>
  <c r="EE801" i="1"/>
  <c r="EF801" i="1"/>
  <c r="EW801" i="1"/>
  <c r="EX801" i="1"/>
  <c r="EY801" i="1"/>
  <c r="EZ801" i="1"/>
  <c r="FA801" i="1"/>
  <c r="FB801" i="1"/>
  <c r="FC801" i="1"/>
  <c r="FD801" i="1"/>
  <c r="FE801" i="1"/>
  <c r="FF801" i="1"/>
  <c r="FG801" i="1"/>
  <c r="FH801" i="1"/>
  <c r="FI801" i="1"/>
  <c r="FJ801" i="1"/>
  <c r="FK801" i="1"/>
  <c r="FL801" i="1"/>
  <c r="FM801" i="1"/>
  <c r="FN801" i="1"/>
  <c r="FO801" i="1"/>
  <c r="GF801" i="1"/>
  <c r="GG801" i="1"/>
  <c r="GH801" i="1"/>
  <c r="GI801" i="1"/>
  <c r="GJ801" i="1"/>
  <c r="GK801" i="1"/>
  <c r="GL801" i="1"/>
  <c r="GM801" i="1"/>
  <c r="GN801" i="1"/>
  <c r="GO801" i="1"/>
  <c r="GP801" i="1"/>
  <c r="GQ801" i="1"/>
  <c r="GR801" i="1"/>
  <c r="GS801" i="1"/>
  <c r="GT801" i="1"/>
  <c r="GU801" i="1"/>
  <c r="GV801" i="1"/>
  <c r="GW801" i="1"/>
  <c r="GX801" i="1"/>
  <c r="S803" i="1"/>
  <c r="CY803" i="1" s="1"/>
  <c r="X803" i="1" s="1"/>
  <c r="AC803" i="1"/>
  <c r="AE803" i="1"/>
  <c r="R803" i="1" s="1"/>
  <c r="AF803" i="1"/>
  <c r="AG803" i="1"/>
  <c r="CU803" i="1" s="1"/>
  <c r="T803" i="1" s="1"/>
  <c r="AH803" i="1"/>
  <c r="AI803" i="1"/>
  <c r="CW803" i="1" s="1"/>
  <c r="V803" i="1" s="1"/>
  <c r="AJ803" i="1"/>
  <c r="CR803" i="1"/>
  <c r="CT803" i="1"/>
  <c r="CV803" i="1"/>
  <c r="U803" i="1" s="1"/>
  <c r="CX803" i="1"/>
  <c r="W803" i="1" s="1"/>
  <c r="GL803" i="1"/>
  <c r="GN803" i="1"/>
  <c r="GO803" i="1"/>
  <c r="GP803" i="1"/>
  <c r="GV803" i="1"/>
  <c r="GX803" i="1"/>
  <c r="HC803" i="1"/>
  <c r="S804" i="1"/>
  <c r="AC804" i="1"/>
  <c r="AE804" i="1"/>
  <c r="R804" i="1" s="1"/>
  <c r="AF804" i="1"/>
  <c r="AG804" i="1"/>
  <c r="CU804" i="1" s="1"/>
  <c r="T804" i="1" s="1"/>
  <c r="AH804" i="1"/>
  <c r="AI804" i="1"/>
  <c r="CW804" i="1" s="1"/>
  <c r="V804" i="1" s="1"/>
  <c r="AJ804" i="1"/>
  <c r="CR804" i="1"/>
  <c r="CT804" i="1"/>
  <c r="CV804" i="1"/>
  <c r="U804" i="1" s="1"/>
  <c r="CX804" i="1"/>
  <c r="W804" i="1" s="1"/>
  <c r="GL804" i="1"/>
  <c r="GN804" i="1"/>
  <c r="GO804" i="1"/>
  <c r="GP804" i="1"/>
  <c r="GV804" i="1"/>
  <c r="HC804" i="1" s="1"/>
  <c r="GX804" i="1" s="1"/>
  <c r="S805" i="1"/>
  <c r="CY805" i="1" s="1"/>
  <c r="X805" i="1" s="1"/>
  <c r="AC805" i="1"/>
  <c r="AE805" i="1"/>
  <c r="R805" i="1" s="1"/>
  <c r="CZ805" i="1" s="1"/>
  <c r="Y805" i="1" s="1"/>
  <c r="AF805" i="1"/>
  <c r="AG805" i="1"/>
  <c r="CU805" i="1" s="1"/>
  <c r="T805" i="1" s="1"/>
  <c r="AH805" i="1"/>
  <c r="AI805" i="1"/>
  <c r="CW805" i="1" s="1"/>
  <c r="V805" i="1" s="1"/>
  <c r="AJ805" i="1"/>
  <c r="CR805" i="1"/>
  <c r="CT805" i="1"/>
  <c r="CV805" i="1"/>
  <c r="U805" i="1" s="1"/>
  <c r="CX805" i="1"/>
  <c r="W805" i="1" s="1"/>
  <c r="GL805" i="1"/>
  <c r="GN805" i="1"/>
  <c r="GO805" i="1"/>
  <c r="GP805" i="1"/>
  <c r="GV805" i="1"/>
  <c r="GX805" i="1"/>
  <c r="HC805" i="1"/>
  <c r="S806" i="1"/>
  <c r="AC806" i="1"/>
  <c r="AE806" i="1"/>
  <c r="R806" i="1" s="1"/>
  <c r="CZ806" i="1" s="1"/>
  <c r="Y806" i="1" s="1"/>
  <c r="AF806" i="1"/>
  <c r="AG806" i="1"/>
  <c r="CU806" i="1" s="1"/>
  <c r="T806" i="1" s="1"/>
  <c r="AH806" i="1"/>
  <c r="AI806" i="1"/>
  <c r="CW806" i="1" s="1"/>
  <c r="V806" i="1" s="1"/>
  <c r="AJ806" i="1"/>
  <c r="CR806" i="1"/>
  <c r="CT806" i="1"/>
  <c r="CV806" i="1"/>
  <c r="U806" i="1" s="1"/>
  <c r="CX806" i="1"/>
  <c r="W806" i="1" s="1"/>
  <c r="GL806" i="1"/>
  <c r="GN806" i="1"/>
  <c r="GO806" i="1"/>
  <c r="GP806" i="1"/>
  <c r="GV806" i="1"/>
  <c r="GX806" i="1"/>
  <c r="HC806" i="1"/>
  <c r="S807" i="1"/>
  <c r="AC807" i="1"/>
  <c r="AE807" i="1"/>
  <c r="R807" i="1" s="1"/>
  <c r="CZ807" i="1" s="1"/>
  <c r="Y807" i="1" s="1"/>
  <c r="AF807" i="1"/>
  <c r="AG807" i="1"/>
  <c r="CU807" i="1" s="1"/>
  <c r="T807" i="1" s="1"/>
  <c r="AH807" i="1"/>
  <c r="AI807" i="1"/>
  <c r="CW807" i="1" s="1"/>
  <c r="V807" i="1" s="1"/>
  <c r="AJ807" i="1"/>
  <c r="CR807" i="1"/>
  <c r="CT807" i="1"/>
  <c r="CV807" i="1"/>
  <c r="U807" i="1" s="1"/>
  <c r="CX807" i="1"/>
  <c r="W807" i="1" s="1"/>
  <c r="GL807" i="1"/>
  <c r="GN807" i="1"/>
  <c r="CB816" i="1" s="1"/>
  <c r="GO807" i="1"/>
  <c r="GP807" i="1"/>
  <c r="GV807" i="1"/>
  <c r="GX807" i="1"/>
  <c r="HC807" i="1"/>
  <c r="S808" i="1"/>
  <c r="CY808" i="1" s="1"/>
  <c r="X808" i="1" s="1"/>
  <c r="AC808" i="1"/>
  <c r="AE808" i="1"/>
  <c r="R808" i="1" s="1"/>
  <c r="CZ808" i="1" s="1"/>
  <c r="Y808" i="1" s="1"/>
  <c r="AF808" i="1"/>
  <c r="AG808" i="1"/>
  <c r="CU808" i="1" s="1"/>
  <c r="T808" i="1" s="1"/>
  <c r="AH808" i="1"/>
  <c r="AI808" i="1"/>
  <c r="CW808" i="1" s="1"/>
  <c r="V808" i="1" s="1"/>
  <c r="AJ808" i="1"/>
  <c r="CR808" i="1"/>
  <c r="CT808" i="1"/>
  <c r="CV808" i="1"/>
  <c r="U808" i="1" s="1"/>
  <c r="CX808" i="1"/>
  <c r="W808" i="1" s="1"/>
  <c r="GL808" i="1"/>
  <c r="GN808" i="1"/>
  <c r="GO808" i="1"/>
  <c r="GP808" i="1"/>
  <c r="GV808" i="1"/>
  <c r="GX808" i="1"/>
  <c r="HC808" i="1"/>
  <c r="S809" i="1"/>
  <c r="CY809" i="1" s="1"/>
  <c r="X809" i="1" s="1"/>
  <c r="AC809" i="1"/>
  <c r="AE809" i="1"/>
  <c r="R809" i="1" s="1"/>
  <c r="CZ809" i="1" s="1"/>
  <c r="Y809" i="1" s="1"/>
  <c r="AF809" i="1"/>
  <c r="AG809" i="1"/>
  <c r="CU809" i="1" s="1"/>
  <c r="T809" i="1" s="1"/>
  <c r="AH809" i="1"/>
  <c r="AI809" i="1"/>
  <c r="CW809" i="1" s="1"/>
  <c r="V809" i="1" s="1"/>
  <c r="AJ809" i="1"/>
  <c r="CR809" i="1"/>
  <c r="CT809" i="1"/>
  <c r="CV809" i="1"/>
  <c r="U809" i="1" s="1"/>
  <c r="CX809" i="1"/>
  <c r="W809" i="1" s="1"/>
  <c r="GL809" i="1"/>
  <c r="BZ816" i="1" s="1"/>
  <c r="GN809" i="1"/>
  <c r="GO809" i="1"/>
  <c r="GP809" i="1"/>
  <c r="CD816" i="1" s="1"/>
  <c r="GV809" i="1"/>
  <c r="GX809" i="1"/>
  <c r="HC809" i="1"/>
  <c r="S810" i="1"/>
  <c r="AC810" i="1"/>
  <c r="AE810" i="1"/>
  <c r="R810" i="1" s="1"/>
  <c r="CZ810" i="1" s="1"/>
  <c r="Y810" i="1" s="1"/>
  <c r="AF810" i="1"/>
  <c r="AG810" i="1"/>
  <c r="CU810" i="1" s="1"/>
  <c r="T810" i="1" s="1"/>
  <c r="AH810" i="1"/>
  <c r="AI810" i="1"/>
  <c r="CW810" i="1" s="1"/>
  <c r="V810" i="1" s="1"/>
  <c r="AJ810" i="1"/>
  <c r="CR810" i="1"/>
  <c r="CT810" i="1"/>
  <c r="CV810" i="1"/>
  <c r="U810" i="1" s="1"/>
  <c r="CX810" i="1"/>
  <c r="W810" i="1" s="1"/>
  <c r="GL810" i="1"/>
  <c r="FR816" i="1" s="1"/>
  <c r="GN810" i="1"/>
  <c r="FT816" i="1" s="1"/>
  <c r="GO810" i="1"/>
  <c r="GP810" i="1"/>
  <c r="GV810" i="1"/>
  <c r="GX810" i="1"/>
  <c r="HC810" i="1"/>
  <c r="S811" i="1"/>
  <c r="AC811" i="1"/>
  <c r="AE811" i="1"/>
  <c r="R811" i="1" s="1"/>
  <c r="CZ811" i="1" s="1"/>
  <c r="Y811" i="1" s="1"/>
  <c r="AF811" i="1"/>
  <c r="AG811" i="1"/>
  <c r="CU811" i="1" s="1"/>
  <c r="T811" i="1" s="1"/>
  <c r="AH811" i="1"/>
  <c r="AI811" i="1"/>
  <c r="CW811" i="1" s="1"/>
  <c r="V811" i="1" s="1"/>
  <c r="AJ811" i="1"/>
  <c r="CR811" i="1"/>
  <c r="CT811" i="1"/>
  <c r="CV811" i="1"/>
  <c r="U811" i="1" s="1"/>
  <c r="CX811" i="1"/>
  <c r="W811" i="1" s="1"/>
  <c r="GL811" i="1"/>
  <c r="GN811" i="1"/>
  <c r="GO811" i="1"/>
  <c r="GP811" i="1"/>
  <c r="GV811" i="1"/>
  <c r="GX811" i="1"/>
  <c r="HC811" i="1"/>
  <c r="S812" i="1"/>
  <c r="CY812" i="1" s="1"/>
  <c r="X812" i="1" s="1"/>
  <c r="AC812" i="1"/>
  <c r="AE812" i="1"/>
  <c r="R812" i="1" s="1"/>
  <c r="CZ812" i="1" s="1"/>
  <c r="Y812" i="1" s="1"/>
  <c r="AF812" i="1"/>
  <c r="AG812" i="1"/>
  <c r="CU812" i="1" s="1"/>
  <c r="T812" i="1" s="1"/>
  <c r="AH812" i="1"/>
  <c r="AI812" i="1"/>
  <c r="CW812" i="1" s="1"/>
  <c r="V812" i="1" s="1"/>
  <c r="AJ812" i="1"/>
  <c r="CR812" i="1"/>
  <c r="CT812" i="1"/>
  <c r="CV812" i="1"/>
  <c r="U812" i="1" s="1"/>
  <c r="CX812" i="1"/>
  <c r="W812" i="1" s="1"/>
  <c r="GL812" i="1"/>
  <c r="GN812" i="1"/>
  <c r="GO812" i="1"/>
  <c r="GP812" i="1"/>
  <c r="FV816" i="1" s="1"/>
  <c r="GV812" i="1"/>
  <c r="HC812" i="1" s="1"/>
  <c r="GX812" i="1" s="1"/>
  <c r="I813" i="1"/>
  <c r="K813" i="1"/>
  <c r="S813" i="1"/>
  <c r="AC813" i="1"/>
  <c r="P813" i="1" s="1"/>
  <c r="AE813" i="1"/>
  <c r="AD813" i="1" s="1"/>
  <c r="AF813" i="1"/>
  <c r="AG813" i="1"/>
  <c r="CU813" i="1" s="1"/>
  <c r="T813" i="1" s="1"/>
  <c r="AH813" i="1"/>
  <c r="AI813" i="1"/>
  <c r="CW813" i="1" s="1"/>
  <c r="V813" i="1" s="1"/>
  <c r="AJ813" i="1"/>
  <c r="CR813" i="1"/>
  <c r="CT813" i="1"/>
  <c r="CV813" i="1"/>
  <c r="U813" i="1" s="1"/>
  <c r="CX813" i="1"/>
  <c r="W813" i="1" s="1"/>
  <c r="GL813" i="1"/>
  <c r="GN813" i="1"/>
  <c r="GP813" i="1"/>
  <c r="GV813" i="1"/>
  <c r="HC813" i="1"/>
  <c r="GX813" i="1" s="1"/>
  <c r="I814" i="1"/>
  <c r="K814" i="1"/>
  <c r="P814" i="1"/>
  <c r="R814" i="1"/>
  <c r="AC814" i="1"/>
  <c r="AD814" i="1"/>
  <c r="AB814" i="1" s="1"/>
  <c r="AE814" i="1"/>
  <c r="Q814" i="1" s="1"/>
  <c r="AF814" i="1"/>
  <c r="S814" i="1" s="1"/>
  <c r="AG814" i="1"/>
  <c r="AH814" i="1"/>
  <c r="CV814" i="1" s="1"/>
  <c r="U814" i="1" s="1"/>
  <c r="AI814" i="1"/>
  <c r="AJ814" i="1"/>
  <c r="CX814" i="1" s="1"/>
  <c r="W814" i="1" s="1"/>
  <c r="CQ814" i="1"/>
  <c r="CR814" i="1"/>
  <c r="CS814" i="1"/>
  <c r="CU814" i="1"/>
  <c r="T814" i="1" s="1"/>
  <c r="CW814" i="1"/>
  <c r="V814" i="1" s="1"/>
  <c r="GL814" i="1"/>
  <c r="GN814" i="1"/>
  <c r="GP814" i="1"/>
  <c r="GV814" i="1"/>
  <c r="GX814" i="1"/>
  <c r="HC814" i="1"/>
  <c r="B816" i="1"/>
  <c r="B801" i="1" s="1"/>
  <c r="C816" i="1"/>
  <c r="C801" i="1" s="1"/>
  <c r="D816" i="1"/>
  <c r="D801" i="1" s="1"/>
  <c r="F816" i="1"/>
  <c r="F801" i="1" s="1"/>
  <c r="G816" i="1"/>
  <c r="G801" i="1" s="1"/>
  <c r="AF816" i="1"/>
  <c r="S816" i="1" s="1"/>
  <c r="BX816" i="1"/>
  <c r="BX801" i="1" s="1"/>
  <c r="CK816" i="1"/>
  <c r="CK801" i="1" s="1"/>
  <c r="CL816" i="1"/>
  <c r="CL801" i="1" s="1"/>
  <c r="CM816" i="1"/>
  <c r="CM801" i="1" s="1"/>
  <c r="FP816" i="1"/>
  <c r="EG816" i="1" s="1"/>
  <c r="GC816" i="1"/>
  <c r="ET816" i="1" s="1"/>
  <c r="GD816" i="1"/>
  <c r="GD801" i="1" s="1"/>
  <c r="GE816" i="1"/>
  <c r="GE801" i="1" s="1"/>
  <c r="B846" i="1"/>
  <c r="B22" i="1" s="1"/>
  <c r="C846" i="1"/>
  <c r="C22" i="1" s="1"/>
  <c r="D846" i="1"/>
  <c r="D22" i="1" s="1"/>
  <c r="F846" i="1"/>
  <c r="F22" i="1" s="1"/>
  <c r="G846" i="1"/>
  <c r="G22" i="1" s="1"/>
  <c r="B876" i="1"/>
  <c r="B18" i="1" s="1"/>
  <c r="C876" i="1"/>
  <c r="C18" i="1" s="1"/>
  <c r="D876" i="1"/>
  <c r="D18" i="1" s="1"/>
  <c r="F876" i="1"/>
  <c r="F18" i="1" s="1"/>
  <c r="G876" i="1"/>
  <c r="G18" i="1" s="1"/>
  <c r="F12" i="6"/>
  <c r="G12" i="6"/>
  <c r="DF189" i="3" l="1"/>
  <c r="DH189" i="3"/>
  <c r="DG183" i="3"/>
  <c r="DI188" i="3"/>
  <c r="DG188" i="3"/>
  <c r="DH187" i="3"/>
  <c r="DI185" i="3"/>
  <c r="DI184" i="3"/>
  <c r="DF188" i="3"/>
  <c r="DJ188" i="3" s="1"/>
  <c r="DF187" i="3"/>
  <c r="DJ187" i="3" s="1"/>
  <c r="DF185" i="3"/>
  <c r="FV801" i="1"/>
  <c r="EM816" i="1"/>
  <c r="CP767" i="1"/>
  <c r="O767" i="1" s="1"/>
  <c r="S801" i="1"/>
  <c r="F831" i="1"/>
  <c r="CJ816" i="1"/>
  <c r="DZ816" i="1"/>
  <c r="EA816" i="1"/>
  <c r="DW816" i="1"/>
  <c r="CZ804" i="1"/>
  <c r="Y804" i="1" s="1"/>
  <c r="ED816" i="1" s="1"/>
  <c r="CI720" i="1"/>
  <c r="AZ769" i="1"/>
  <c r="FV720" i="1"/>
  <c r="EM769" i="1"/>
  <c r="CY767" i="1"/>
  <c r="X767" i="1" s="1"/>
  <c r="CZ767" i="1"/>
  <c r="Y767" i="1" s="1"/>
  <c r="FR720" i="1"/>
  <c r="FY769" i="1"/>
  <c r="EI769" i="1"/>
  <c r="GA769" i="1"/>
  <c r="CZ764" i="1"/>
  <c r="Y764" i="1" s="1"/>
  <c r="GM764" i="1" s="1"/>
  <c r="GO764" i="1" s="1"/>
  <c r="CY764" i="1"/>
  <c r="X764" i="1" s="1"/>
  <c r="CD720" i="1"/>
  <c r="AU769" i="1"/>
  <c r="CZ762" i="1"/>
  <c r="Y762" i="1" s="1"/>
  <c r="GM762" i="1" s="1"/>
  <c r="GO762" i="1" s="1"/>
  <c r="CY762" i="1"/>
  <c r="X762" i="1" s="1"/>
  <c r="CP757" i="1"/>
  <c r="O757" i="1" s="1"/>
  <c r="CZ755" i="1"/>
  <c r="Y755" i="1" s="1"/>
  <c r="GM755" i="1" s="1"/>
  <c r="GO755" i="1" s="1"/>
  <c r="CY755" i="1"/>
  <c r="X755" i="1" s="1"/>
  <c r="CZ753" i="1"/>
  <c r="Y753" i="1" s="1"/>
  <c r="CY753" i="1"/>
  <c r="X753" i="1" s="1"/>
  <c r="CP749" i="1"/>
  <c r="O749" i="1" s="1"/>
  <c r="CY747" i="1"/>
  <c r="X747" i="1" s="1"/>
  <c r="CZ747" i="1"/>
  <c r="Y747" i="1" s="1"/>
  <c r="CP743" i="1"/>
  <c r="O743" i="1" s="1"/>
  <c r="CZ737" i="1"/>
  <c r="Y737" i="1" s="1"/>
  <c r="CY737" i="1"/>
  <c r="X737" i="1" s="1"/>
  <c r="CY735" i="1"/>
  <c r="X735" i="1" s="1"/>
  <c r="CZ735" i="1"/>
  <c r="Y735" i="1" s="1"/>
  <c r="CY734" i="1"/>
  <c r="X734" i="1" s="1"/>
  <c r="CZ734" i="1"/>
  <c r="Y734" i="1" s="1"/>
  <c r="CP733" i="1"/>
  <c r="O733" i="1" s="1"/>
  <c r="CZ731" i="1"/>
  <c r="Y731" i="1" s="1"/>
  <c r="GM731" i="1" s="1"/>
  <c r="GO731" i="1" s="1"/>
  <c r="CY731" i="1"/>
  <c r="X731" i="1" s="1"/>
  <c r="EA769" i="1"/>
  <c r="CP753" i="1"/>
  <c r="O753" i="1" s="1"/>
  <c r="GM753" i="1" s="1"/>
  <c r="GO753" i="1" s="1"/>
  <c r="EK816" i="1"/>
  <c r="FT801" i="1"/>
  <c r="AG816" i="1"/>
  <c r="ET801" i="1"/>
  <c r="P829" i="1"/>
  <c r="CP814" i="1"/>
  <c r="O814" i="1" s="1"/>
  <c r="GM814" i="1" s="1"/>
  <c r="GO814" i="1" s="1"/>
  <c r="FU816" i="1" s="1"/>
  <c r="FR801" i="1"/>
  <c r="FY816" i="1"/>
  <c r="EI816" i="1"/>
  <c r="CY810" i="1"/>
  <c r="X810" i="1" s="1"/>
  <c r="CD801" i="1"/>
  <c r="AU816" i="1"/>
  <c r="CB801" i="1"/>
  <c r="AS816" i="1"/>
  <c r="CY806" i="1"/>
  <c r="X806" i="1" s="1"/>
  <c r="GB816" i="1"/>
  <c r="DY816" i="1"/>
  <c r="CY804" i="1"/>
  <c r="X804" i="1" s="1"/>
  <c r="EC816" i="1" s="1"/>
  <c r="AJ816" i="1"/>
  <c r="CY766" i="1"/>
  <c r="X766" i="1" s="1"/>
  <c r="CZ765" i="1"/>
  <c r="Y765" i="1" s="1"/>
  <c r="CY765" i="1"/>
  <c r="X765" i="1" s="1"/>
  <c r="CZ763" i="1"/>
  <c r="Y763" i="1" s="1"/>
  <c r="CY763" i="1"/>
  <c r="X763" i="1" s="1"/>
  <c r="BZ720" i="1"/>
  <c r="AQ769" i="1"/>
  <c r="CG769" i="1"/>
  <c r="CZ761" i="1"/>
  <c r="Y761" i="1" s="1"/>
  <c r="CY761" i="1"/>
  <c r="X761" i="1" s="1"/>
  <c r="CY759" i="1"/>
  <c r="X759" i="1" s="1"/>
  <c r="CZ759" i="1"/>
  <c r="Y759" i="1" s="1"/>
  <c r="CY758" i="1"/>
  <c r="X758" i="1" s="1"/>
  <c r="CZ758" i="1"/>
  <c r="Y758" i="1" s="1"/>
  <c r="CZ754" i="1"/>
  <c r="Y754" i="1" s="1"/>
  <c r="CY754" i="1"/>
  <c r="X754" i="1" s="1"/>
  <c r="CY751" i="1"/>
  <c r="X751" i="1" s="1"/>
  <c r="CZ751" i="1"/>
  <c r="Y751" i="1" s="1"/>
  <c r="CY746" i="1"/>
  <c r="X746" i="1" s="1"/>
  <c r="CZ745" i="1"/>
  <c r="Y745" i="1" s="1"/>
  <c r="CY745" i="1"/>
  <c r="X745" i="1" s="1"/>
  <c r="CP741" i="1"/>
  <c r="O741" i="1" s="1"/>
  <c r="CY739" i="1"/>
  <c r="X739" i="1" s="1"/>
  <c r="CZ739" i="1"/>
  <c r="Y739" i="1" s="1"/>
  <c r="CY814" i="1"/>
  <c r="X814" i="1" s="1"/>
  <c r="DX816" i="1"/>
  <c r="CZ814" i="1"/>
  <c r="Y814" i="1" s="1"/>
  <c r="BZ801" i="1"/>
  <c r="AQ816" i="1"/>
  <c r="CG816" i="1"/>
  <c r="CB720" i="1"/>
  <c r="AS769" i="1"/>
  <c r="CP747" i="1"/>
  <c r="O747" i="1" s="1"/>
  <c r="GM747" i="1" s="1"/>
  <c r="GO747" i="1" s="1"/>
  <c r="CZ741" i="1"/>
  <c r="Y741" i="1" s="1"/>
  <c r="CY741" i="1"/>
  <c r="X741" i="1" s="1"/>
  <c r="CP737" i="1"/>
  <c r="O737" i="1" s="1"/>
  <c r="P820" i="1"/>
  <c r="EG801" i="1"/>
  <c r="CY811" i="1"/>
  <c r="X811" i="1" s="1"/>
  <c r="CY807" i="1"/>
  <c r="X807" i="1" s="1"/>
  <c r="EB816" i="1"/>
  <c r="AH816" i="1"/>
  <c r="AI816" i="1"/>
  <c r="CZ803" i="1"/>
  <c r="Y803" i="1" s="1"/>
  <c r="EH720" i="1"/>
  <c r="P778" i="1"/>
  <c r="FT720" i="1"/>
  <c r="EK769" i="1"/>
  <c r="CP765" i="1"/>
  <c r="O765" i="1" s="1"/>
  <c r="CP763" i="1"/>
  <c r="O763" i="1" s="1"/>
  <c r="GM763" i="1" s="1"/>
  <c r="GO763" i="1" s="1"/>
  <c r="CP761" i="1"/>
  <c r="O761" i="1" s="1"/>
  <c r="CY757" i="1"/>
  <c r="X757" i="1" s="1"/>
  <c r="CZ757" i="1"/>
  <c r="Y757" i="1" s="1"/>
  <c r="CP754" i="1"/>
  <c r="O754" i="1" s="1"/>
  <c r="CP751" i="1"/>
  <c r="O751" i="1" s="1"/>
  <c r="CZ749" i="1"/>
  <c r="Y749" i="1" s="1"/>
  <c r="CY749" i="1"/>
  <c r="X749" i="1" s="1"/>
  <c r="CP745" i="1"/>
  <c r="O745" i="1" s="1"/>
  <c r="CY743" i="1"/>
  <c r="X743" i="1" s="1"/>
  <c r="CZ743" i="1"/>
  <c r="Y743" i="1" s="1"/>
  <c r="CP739" i="1"/>
  <c r="O739" i="1" s="1"/>
  <c r="CY733" i="1"/>
  <c r="X733" i="1" s="1"/>
  <c r="CZ733" i="1"/>
  <c r="Y733" i="1" s="1"/>
  <c r="EV816" i="1"/>
  <c r="BB816" i="1"/>
  <c r="Q812" i="1"/>
  <c r="Q811" i="1"/>
  <c r="Q810" i="1"/>
  <c r="Q809" i="1"/>
  <c r="Q808" i="1"/>
  <c r="Q807" i="1"/>
  <c r="Q806" i="1"/>
  <c r="Q805" i="1"/>
  <c r="Q804" i="1"/>
  <c r="Q803" i="1"/>
  <c r="GC801" i="1"/>
  <c r="EV769" i="1"/>
  <c r="BB769" i="1"/>
  <c r="AP769" i="1"/>
  <c r="AB767" i="1"/>
  <c r="Q766" i="1"/>
  <c r="AB759" i="1"/>
  <c r="AB758" i="1"/>
  <c r="AB757" i="1"/>
  <c r="Q756" i="1"/>
  <c r="CU539" i="3"/>
  <c r="CX540" i="3"/>
  <c r="CW540" i="3"/>
  <c r="CX542" i="3"/>
  <c r="Q752" i="1"/>
  <c r="AB751" i="1"/>
  <c r="AB747" i="1"/>
  <c r="Q746" i="1"/>
  <c r="AB743" i="1"/>
  <c r="Q742" i="1"/>
  <c r="AB739" i="1"/>
  <c r="Q738" i="1"/>
  <c r="AB735" i="1"/>
  <c r="AB734" i="1"/>
  <c r="AB733" i="1"/>
  <c r="Q732" i="1"/>
  <c r="CU523" i="3"/>
  <c r="CX524" i="3"/>
  <c r="CW524" i="3"/>
  <c r="CX526" i="3"/>
  <c r="S729" i="1"/>
  <c r="CT729" i="1"/>
  <c r="AB729" i="1"/>
  <c r="P725" i="1"/>
  <c r="GX725" i="1"/>
  <c r="Q725" i="1"/>
  <c r="CU489" i="3"/>
  <c r="CX493" i="3"/>
  <c r="CX497" i="3"/>
  <c r="CV489" i="3"/>
  <c r="CW491" i="3"/>
  <c r="CX494" i="3"/>
  <c r="CX489" i="3"/>
  <c r="CX491" i="3"/>
  <c r="S722" i="1"/>
  <c r="DZ609" i="1"/>
  <c r="DM688" i="1"/>
  <c r="BB609" i="1"/>
  <c r="F701" i="1"/>
  <c r="AJ609" i="1"/>
  <c r="W688" i="1"/>
  <c r="FY688" i="1"/>
  <c r="FR609" i="1"/>
  <c r="EI688" i="1"/>
  <c r="P686" i="1"/>
  <c r="CQ686" i="1"/>
  <c r="BZ609" i="1"/>
  <c r="AQ688" i="1"/>
  <c r="CP672" i="1"/>
  <c r="O672" i="1" s="1"/>
  <c r="CY668" i="1"/>
  <c r="X668" i="1" s="1"/>
  <c r="CZ668" i="1"/>
  <c r="Y668" i="1" s="1"/>
  <c r="CY667" i="1"/>
  <c r="X667" i="1" s="1"/>
  <c r="CZ667" i="1"/>
  <c r="Y667" i="1" s="1"/>
  <c r="CY666" i="1"/>
  <c r="X666" i="1" s="1"/>
  <c r="CZ666" i="1"/>
  <c r="Y666" i="1" s="1"/>
  <c r="CY658" i="1"/>
  <c r="X658" i="1" s="1"/>
  <c r="CZ658" i="1"/>
  <c r="Y658" i="1" s="1"/>
  <c r="CY657" i="1"/>
  <c r="X657" i="1" s="1"/>
  <c r="CZ657" i="1"/>
  <c r="Y657" i="1" s="1"/>
  <c r="CY656" i="1"/>
  <c r="X656" i="1" s="1"/>
  <c r="CZ656" i="1"/>
  <c r="Y656" i="1" s="1"/>
  <c r="CY655" i="1"/>
  <c r="X655" i="1" s="1"/>
  <c r="CZ655" i="1"/>
  <c r="Y655" i="1" s="1"/>
  <c r="CY654" i="1"/>
  <c r="X654" i="1" s="1"/>
  <c r="CZ654" i="1"/>
  <c r="Y654" i="1" s="1"/>
  <c r="CY640" i="1"/>
  <c r="X640" i="1" s="1"/>
  <c r="CZ640" i="1"/>
  <c r="Y640" i="1" s="1"/>
  <c r="CY639" i="1"/>
  <c r="X639" i="1" s="1"/>
  <c r="CZ639" i="1"/>
  <c r="Y639" i="1" s="1"/>
  <c r="CY638" i="1"/>
  <c r="X638" i="1" s="1"/>
  <c r="CZ638" i="1"/>
  <c r="Y638" i="1" s="1"/>
  <c r="CY637" i="1"/>
  <c r="X637" i="1" s="1"/>
  <c r="CZ637" i="1"/>
  <c r="Y637" i="1" s="1"/>
  <c r="CY636" i="1"/>
  <c r="X636" i="1" s="1"/>
  <c r="CZ636" i="1"/>
  <c r="Y636" i="1" s="1"/>
  <c r="AI688" i="1"/>
  <c r="AG688" i="1"/>
  <c r="CY574" i="1"/>
  <c r="X574" i="1" s="1"/>
  <c r="CZ574" i="1"/>
  <c r="Y574" i="1" s="1"/>
  <c r="FR574" i="1"/>
  <c r="CY573" i="1"/>
  <c r="X573" i="1" s="1"/>
  <c r="CZ573" i="1"/>
  <c r="Y573" i="1" s="1"/>
  <c r="CP573" i="1"/>
  <c r="O573" i="1" s="1"/>
  <c r="CZ569" i="1"/>
  <c r="Y569" i="1" s="1"/>
  <c r="CY569" i="1"/>
  <c r="X569" i="1" s="1"/>
  <c r="FR540" i="1"/>
  <c r="FY577" i="1"/>
  <c r="EI577" i="1"/>
  <c r="FV540" i="1"/>
  <c r="EM577" i="1"/>
  <c r="EU816" i="1"/>
  <c r="AO816" i="1"/>
  <c r="CS813" i="1"/>
  <c r="AB813" i="1"/>
  <c r="R813" i="1"/>
  <c r="CZ813" i="1" s="1"/>
  <c r="Y813" i="1" s="1"/>
  <c r="CQ812" i="1"/>
  <c r="AD812" i="1"/>
  <c r="AB812" i="1" s="1"/>
  <c r="P812" i="1"/>
  <c r="CQ811" i="1"/>
  <c r="AD811" i="1"/>
  <c r="AB811" i="1" s="1"/>
  <c r="P811" i="1"/>
  <c r="CQ810" i="1"/>
  <c r="AD810" i="1"/>
  <c r="AB810" i="1" s="1"/>
  <c r="P810" i="1"/>
  <c r="CQ809" i="1"/>
  <c r="AD809" i="1"/>
  <c r="AB809" i="1" s="1"/>
  <c r="P809" i="1"/>
  <c r="CQ808" i="1"/>
  <c r="AD808" i="1"/>
  <c r="AB808" i="1" s="1"/>
  <c r="P808" i="1"/>
  <c r="CQ807" i="1"/>
  <c r="AD807" i="1"/>
  <c r="AB807" i="1" s="1"/>
  <c r="P807" i="1"/>
  <c r="CQ806" i="1"/>
  <c r="AD806" i="1"/>
  <c r="AB806" i="1" s="1"/>
  <c r="P806" i="1"/>
  <c r="CQ805" i="1"/>
  <c r="AD805" i="1"/>
  <c r="AB805" i="1" s="1"/>
  <c r="P805" i="1"/>
  <c r="CQ804" i="1"/>
  <c r="AD804" i="1"/>
  <c r="AB804" i="1" s="1"/>
  <c r="P804" i="1"/>
  <c r="CQ803" i="1"/>
  <c r="AD803" i="1"/>
  <c r="AB803" i="1" s="1"/>
  <c r="P803" i="1"/>
  <c r="FP801" i="1"/>
  <c r="AF801" i="1"/>
  <c r="EU769" i="1"/>
  <c r="AO769" i="1"/>
  <c r="CQ766" i="1"/>
  <c r="AD766" i="1"/>
  <c r="AB766" i="1" s="1"/>
  <c r="P766" i="1"/>
  <c r="CP766" i="1" s="1"/>
  <c r="O766" i="1" s="1"/>
  <c r="GM766" i="1" s="1"/>
  <c r="GO766" i="1" s="1"/>
  <c r="CT765" i="1"/>
  <c r="CT764" i="1"/>
  <c r="CT763" i="1"/>
  <c r="CT762" i="1"/>
  <c r="CT761" i="1"/>
  <c r="CS760" i="1"/>
  <c r="AB760" i="1"/>
  <c r="R760" i="1"/>
  <c r="CY760" i="1" s="1"/>
  <c r="X760" i="1" s="1"/>
  <c r="Q759" i="1"/>
  <c r="CP759" i="1" s="1"/>
  <c r="O759" i="1" s="1"/>
  <c r="GM759" i="1" s="1"/>
  <c r="GO759" i="1" s="1"/>
  <c r="Q758" i="1"/>
  <c r="CP758" i="1" s="1"/>
  <c r="O758" i="1" s="1"/>
  <c r="GM758" i="1" s="1"/>
  <c r="GO758" i="1" s="1"/>
  <c r="CW546" i="3"/>
  <c r="CU544" i="3"/>
  <c r="CX547" i="3"/>
  <c r="CX544" i="3"/>
  <c r="CX546" i="3"/>
  <c r="CQ756" i="1"/>
  <c r="AD756" i="1"/>
  <c r="AB756" i="1" s="1"/>
  <c r="P756" i="1"/>
  <c r="CT755" i="1"/>
  <c r="CT754" i="1"/>
  <c r="CT753" i="1"/>
  <c r="CQ752" i="1"/>
  <c r="AD752" i="1"/>
  <c r="AB752" i="1" s="1"/>
  <c r="P752" i="1"/>
  <c r="CP752" i="1" s="1"/>
  <c r="O752" i="1" s="1"/>
  <c r="GM752" i="1" s="1"/>
  <c r="GO752" i="1" s="1"/>
  <c r="CS750" i="1"/>
  <c r="AB750" i="1"/>
  <c r="R750" i="1"/>
  <c r="CY750" i="1" s="1"/>
  <c r="X750" i="1" s="1"/>
  <c r="CT749" i="1"/>
  <c r="CS748" i="1"/>
  <c r="AB748" i="1"/>
  <c r="R748" i="1"/>
  <c r="CY748" i="1" s="1"/>
  <c r="X748" i="1" s="1"/>
  <c r="CQ746" i="1"/>
  <c r="AD746" i="1"/>
  <c r="AB746" i="1" s="1"/>
  <c r="P746" i="1"/>
  <c r="CP746" i="1" s="1"/>
  <c r="O746" i="1" s="1"/>
  <c r="GM746" i="1" s="1"/>
  <c r="GO746" i="1" s="1"/>
  <c r="CT745" i="1"/>
  <c r="CS744" i="1"/>
  <c r="AB744" i="1"/>
  <c r="R744" i="1"/>
  <c r="CY744" i="1" s="1"/>
  <c r="X744" i="1" s="1"/>
  <c r="CQ742" i="1"/>
  <c r="AD742" i="1"/>
  <c r="AB742" i="1" s="1"/>
  <c r="P742" i="1"/>
  <c r="CP742" i="1" s="1"/>
  <c r="O742" i="1" s="1"/>
  <c r="GM742" i="1" s="1"/>
  <c r="GO742" i="1" s="1"/>
  <c r="CT741" i="1"/>
  <c r="CS740" i="1"/>
  <c r="AB740" i="1"/>
  <c r="R740" i="1"/>
  <c r="CY740" i="1" s="1"/>
  <c r="X740" i="1" s="1"/>
  <c r="CQ738" i="1"/>
  <c r="AD738" i="1"/>
  <c r="AB738" i="1" s="1"/>
  <c r="P738" i="1"/>
  <c r="CP738" i="1" s="1"/>
  <c r="O738" i="1" s="1"/>
  <c r="GM738" i="1" s="1"/>
  <c r="GO738" i="1" s="1"/>
  <c r="CT737" i="1"/>
  <c r="CS736" i="1"/>
  <c r="AB736" i="1"/>
  <c r="R736" i="1"/>
  <c r="CY736" i="1" s="1"/>
  <c r="X736" i="1" s="1"/>
  <c r="Q735" i="1"/>
  <c r="CP735" i="1" s="1"/>
  <c r="O735" i="1" s="1"/>
  <c r="GM735" i="1" s="1"/>
  <c r="GO735" i="1" s="1"/>
  <c r="Q734" i="1"/>
  <c r="CP734" i="1" s="1"/>
  <c r="O734" i="1" s="1"/>
  <c r="GM734" i="1" s="1"/>
  <c r="GO734" i="1" s="1"/>
  <c r="CU529" i="3"/>
  <c r="CX533" i="3"/>
  <c r="CX529" i="3"/>
  <c r="CX531" i="3"/>
  <c r="CV529" i="3"/>
  <c r="CW531" i="3"/>
  <c r="CX534" i="3"/>
  <c r="CQ732" i="1"/>
  <c r="AD732" i="1"/>
  <c r="AB732" i="1" s="1"/>
  <c r="P732" i="1"/>
  <c r="CT731" i="1"/>
  <c r="CR730" i="1"/>
  <c r="AD730" i="1"/>
  <c r="AB730" i="1" s="1"/>
  <c r="CP729" i="1"/>
  <c r="O729" i="1" s="1"/>
  <c r="P728" i="1"/>
  <c r="CP728" i="1" s="1"/>
  <c r="O728" i="1" s="1"/>
  <c r="CQ728" i="1"/>
  <c r="P727" i="1"/>
  <c r="Q727" i="1"/>
  <c r="U726" i="1"/>
  <c r="T725" i="1"/>
  <c r="DY769" i="1" s="1"/>
  <c r="W725" i="1"/>
  <c r="EB769" i="1" s="1"/>
  <c r="S725" i="1"/>
  <c r="CT725" i="1"/>
  <c r="AB725" i="1"/>
  <c r="CP723" i="1"/>
  <c r="O723" i="1" s="1"/>
  <c r="W722" i="1"/>
  <c r="FQ720" i="1"/>
  <c r="BY720" i="1"/>
  <c r="F713" i="1"/>
  <c r="BD609" i="1"/>
  <c r="AX688" i="1"/>
  <c r="FV609" i="1"/>
  <c r="EM688" i="1"/>
  <c r="AS688" i="1"/>
  <c r="CB609" i="1"/>
  <c r="CY682" i="1"/>
  <c r="X682" i="1" s="1"/>
  <c r="CZ682" i="1"/>
  <c r="Y682" i="1" s="1"/>
  <c r="CP668" i="1"/>
  <c r="O668" i="1" s="1"/>
  <c r="GM668" i="1" s="1"/>
  <c r="GO668" i="1" s="1"/>
  <c r="CP667" i="1"/>
  <c r="O667" i="1" s="1"/>
  <c r="GM667" i="1" s="1"/>
  <c r="GO667" i="1" s="1"/>
  <c r="CP666" i="1"/>
  <c r="O666" i="1" s="1"/>
  <c r="GM666" i="1" s="1"/>
  <c r="GO666" i="1" s="1"/>
  <c r="CP658" i="1"/>
  <c r="O658" i="1" s="1"/>
  <c r="GM658" i="1" s="1"/>
  <c r="GO658" i="1" s="1"/>
  <c r="CP657" i="1"/>
  <c r="O657" i="1" s="1"/>
  <c r="GM657" i="1" s="1"/>
  <c r="GO657" i="1" s="1"/>
  <c r="CP656" i="1"/>
  <c r="O656" i="1" s="1"/>
  <c r="GM656" i="1" s="1"/>
  <c r="GO656" i="1" s="1"/>
  <c r="CP655" i="1"/>
  <c r="O655" i="1" s="1"/>
  <c r="GM655" i="1" s="1"/>
  <c r="GO655" i="1" s="1"/>
  <c r="CP654" i="1"/>
  <c r="O654" i="1" s="1"/>
  <c r="GM654" i="1" s="1"/>
  <c r="GO654" i="1" s="1"/>
  <c r="CP646" i="1"/>
  <c r="O646" i="1" s="1"/>
  <c r="GM646" i="1" s="1"/>
  <c r="GO646" i="1" s="1"/>
  <c r="CP645" i="1"/>
  <c r="O645" i="1" s="1"/>
  <c r="GM645" i="1" s="1"/>
  <c r="GO645" i="1" s="1"/>
  <c r="CP644" i="1"/>
  <c r="O644" i="1" s="1"/>
  <c r="GM644" i="1" s="1"/>
  <c r="GO644" i="1" s="1"/>
  <c r="CP643" i="1"/>
  <c r="O643" i="1" s="1"/>
  <c r="GM643" i="1" s="1"/>
  <c r="GO643" i="1" s="1"/>
  <c r="CP642" i="1"/>
  <c r="O642" i="1" s="1"/>
  <c r="GM642" i="1" s="1"/>
  <c r="GO642" i="1" s="1"/>
  <c r="CY628" i="1"/>
  <c r="X628" i="1" s="1"/>
  <c r="CZ628" i="1"/>
  <c r="Y628" i="1" s="1"/>
  <c r="CY627" i="1"/>
  <c r="X627" i="1" s="1"/>
  <c r="CZ627" i="1"/>
  <c r="Y627" i="1" s="1"/>
  <c r="CY626" i="1"/>
  <c r="X626" i="1" s="1"/>
  <c r="CZ626" i="1"/>
  <c r="Y626" i="1" s="1"/>
  <c r="CY625" i="1"/>
  <c r="X625" i="1" s="1"/>
  <c r="CZ625" i="1"/>
  <c r="Y625" i="1" s="1"/>
  <c r="CP625" i="1"/>
  <c r="O625" i="1" s="1"/>
  <c r="GM625" i="1" s="1"/>
  <c r="GO625" i="1" s="1"/>
  <c r="CY624" i="1"/>
  <c r="X624" i="1" s="1"/>
  <c r="CZ624" i="1"/>
  <c r="Y624" i="1" s="1"/>
  <c r="EB688" i="1"/>
  <c r="AH688" i="1"/>
  <c r="CY560" i="1"/>
  <c r="X560" i="1" s="1"/>
  <c r="BD816" i="1"/>
  <c r="Q813" i="1"/>
  <c r="CP813" i="1" s="1"/>
  <c r="O813" i="1" s="1"/>
  <c r="ET769" i="1"/>
  <c r="BD769" i="1"/>
  <c r="CZ760" i="1"/>
  <c r="Y760" i="1" s="1"/>
  <c r="Q760" i="1"/>
  <c r="CP760" i="1" s="1"/>
  <c r="O760" i="1" s="1"/>
  <c r="GM760" i="1" s="1"/>
  <c r="GO760" i="1" s="1"/>
  <c r="CU549" i="3"/>
  <c r="CX553" i="3"/>
  <c r="CX549" i="3"/>
  <c r="CX551" i="3"/>
  <c r="CX554" i="3"/>
  <c r="CV549" i="3"/>
  <c r="CW551" i="3"/>
  <c r="GX759" i="1"/>
  <c r="GX758" i="1"/>
  <c r="S756" i="1"/>
  <c r="CZ750" i="1"/>
  <c r="Y750" i="1" s="1"/>
  <c r="Q750" i="1"/>
  <c r="CP750" i="1" s="1"/>
  <c r="O750" i="1" s="1"/>
  <c r="GM750" i="1" s="1"/>
  <c r="GO750" i="1" s="1"/>
  <c r="CZ748" i="1"/>
  <c r="Y748" i="1" s="1"/>
  <c r="Q748" i="1"/>
  <c r="CP748" i="1" s="1"/>
  <c r="O748" i="1" s="1"/>
  <c r="CZ744" i="1"/>
  <c r="Y744" i="1" s="1"/>
  <c r="Q744" i="1"/>
  <c r="CP744" i="1" s="1"/>
  <c r="O744" i="1" s="1"/>
  <c r="GM744" i="1" s="1"/>
  <c r="GO744" i="1" s="1"/>
  <c r="CZ740" i="1"/>
  <c r="Y740" i="1" s="1"/>
  <c r="Q740" i="1"/>
  <c r="CP740" i="1" s="1"/>
  <c r="O740" i="1" s="1"/>
  <c r="CZ736" i="1"/>
  <c r="Y736" i="1" s="1"/>
  <c r="Q736" i="1"/>
  <c r="CP736" i="1" s="1"/>
  <c r="O736" i="1" s="1"/>
  <c r="GM736" i="1" s="1"/>
  <c r="GO736" i="1" s="1"/>
  <c r="GX735" i="1"/>
  <c r="GX734" i="1"/>
  <c r="S732" i="1"/>
  <c r="Q730" i="1"/>
  <c r="CP730" i="1" s="1"/>
  <c r="O730" i="1" s="1"/>
  <c r="S727" i="1"/>
  <c r="CT727" i="1"/>
  <c r="AB727" i="1"/>
  <c r="P726" i="1"/>
  <c r="Q726" i="1"/>
  <c r="I724" i="1"/>
  <c r="U724" i="1" s="1"/>
  <c r="AH769" i="1" s="1"/>
  <c r="S723" i="1"/>
  <c r="CT723" i="1"/>
  <c r="AB723" i="1"/>
  <c r="GX722" i="1"/>
  <c r="V722" i="1"/>
  <c r="AD722" i="1"/>
  <c r="R722" i="1"/>
  <c r="CS722" i="1"/>
  <c r="Q722" i="1"/>
  <c r="CZ686" i="1"/>
  <c r="Y686" i="1" s="1"/>
  <c r="CP682" i="1"/>
  <c r="O682" i="1" s="1"/>
  <c r="GM682" i="1" s="1"/>
  <c r="GO682" i="1" s="1"/>
  <c r="CZ681" i="1"/>
  <c r="Y681" i="1" s="1"/>
  <c r="CY678" i="1"/>
  <c r="X678" i="1" s="1"/>
  <c r="CZ678" i="1"/>
  <c r="Y678" i="1" s="1"/>
  <c r="CD609" i="1"/>
  <c r="AU688" i="1"/>
  <c r="CY677" i="1"/>
  <c r="X677" i="1" s="1"/>
  <c r="CZ677" i="1"/>
  <c r="Y677" i="1" s="1"/>
  <c r="CY676" i="1"/>
  <c r="X676" i="1" s="1"/>
  <c r="CZ676" i="1"/>
  <c r="Y676" i="1" s="1"/>
  <c r="CP660" i="1"/>
  <c r="O660" i="1" s="1"/>
  <c r="CY618" i="1"/>
  <c r="X618" i="1" s="1"/>
  <c r="CZ618" i="1"/>
  <c r="Y618" i="1" s="1"/>
  <c r="CY617" i="1"/>
  <c r="X617" i="1" s="1"/>
  <c r="CZ617" i="1"/>
  <c r="Y617" i="1" s="1"/>
  <c r="CY616" i="1"/>
  <c r="X616" i="1" s="1"/>
  <c r="CZ616" i="1"/>
  <c r="Y616" i="1" s="1"/>
  <c r="GM614" i="1"/>
  <c r="GO614" i="1" s="1"/>
  <c r="GM613" i="1"/>
  <c r="GO613" i="1" s="1"/>
  <c r="EA688" i="1"/>
  <c r="GM612" i="1"/>
  <c r="FT540" i="1"/>
  <c r="EK577" i="1"/>
  <c r="CB540" i="1"/>
  <c r="AS577" i="1"/>
  <c r="CZ565" i="1"/>
  <c r="Y565" i="1" s="1"/>
  <c r="CY565" i="1"/>
  <c r="X565" i="1" s="1"/>
  <c r="CZ554" i="1"/>
  <c r="Y554" i="1" s="1"/>
  <c r="CY554" i="1"/>
  <c r="X554" i="1" s="1"/>
  <c r="BC816" i="1"/>
  <c r="CT814" i="1"/>
  <c r="CQ813" i="1"/>
  <c r="CS812" i="1"/>
  <c r="CS811" i="1"/>
  <c r="CS810" i="1"/>
  <c r="CS809" i="1"/>
  <c r="CS808" i="1"/>
  <c r="CS807" i="1"/>
  <c r="CS806" i="1"/>
  <c r="CS805" i="1"/>
  <c r="CS804" i="1"/>
  <c r="CS803" i="1"/>
  <c r="EG769" i="1"/>
  <c r="BC769" i="1"/>
  <c r="CT767" i="1"/>
  <c r="CS766" i="1"/>
  <c r="CU556" i="3"/>
  <c r="CW558" i="3"/>
  <c r="CX559" i="3"/>
  <c r="CX558" i="3"/>
  <c r="CX561" i="3"/>
  <c r="CQ760" i="1"/>
  <c r="CT759" i="1"/>
  <c r="CT758" i="1"/>
  <c r="CT757" i="1"/>
  <c r="CS756" i="1"/>
  <c r="CS752" i="1"/>
  <c r="CT751" i="1"/>
  <c r="CQ750" i="1"/>
  <c r="CQ748" i="1"/>
  <c r="CT747" i="1"/>
  <c r="CS746" i="1"/>
  <c r="CQ744" i="1"/>
  <c r="CT743" i="1"/>
  <c r="CS742" i="1"/>
  <c r="CQ740" i="1"/>
  <c r="CT739" i="1"/>
  <c r="CS738" i="1"/>
  <c r="CQ736" i="1"/>
  <c r="CT735" i="1"/>
  <c r="CT734" i="1"/>
  <c r="CT733" i="1"/>
  <c r="CS732" i="1"/>
  <c r="W730" i="1"/>
  <c r="S730" i="1"/>
  <c r="CT730" i="1"/>
  <c r="T726" i="1"/>
  <c r="W726" i="1"/>
  <c r="S726" i="1"/>
  <c r="CT726" i="1"/>
  <c r="AB726" i="1"/>
  <c r="U725" i="1"/>
  <c r="DZ769" i="1" s="1"/>
  <c r="R725" i="1"/>
  <c r="DW769" i="1" s="1"/>
  <c r="T724" i="1"/>
  <c r="W724" i="1"/>
  <c r="S724" i="1"/>
  <c r="CT724" i="1"/>
  <c r="AB724" i="1"/>
  <c r="P722" i="1"/>
  <c r="EV688" i="1"/>
  <c r="AO609" i="1"/>
  <c r="F692" i="1"/>
  <c r="CP679" i="1"/>
  <c r="O679" i="1" s="1"/>
  <c r="FT609" i="1"/>
  <c r="EK688" i="1"/>
  <c r="CP678" i="1"/>
  <c r="O678" i="1" s="1"/>
  <c r="GM678" i="1" s="1"/>
  <c r="GO678" i="1" s="1"/>
  <c r="CP677" i="1"/>
  <c r="O677" i="1" s="1"/>
  <c r="GM677" i="1" s="1"/>
  <c r="GO677" i="1" s="1"/>
  <c r="CP676" i="1"/>
  <c r="O676" i="1" s="1"/>
  <c r="CY672" i="1"/>
  <c r="X672" i="1" s="1"/>
  <c r="CZ672" i="1"/>
  <c r="Y672" i="1" s="1"/>
  <c r="CY652" i="1"/>
  <c r="X652" i="1" s="1"/>
  <c r="CZ652" i="1"/>
  <c r="Y652" i="1" s="1"/>
  <c r="CY651" i="1"/>
  <c r="X651" i="1" s="1"/>
  <c r="CZ651" i="1"/>
  <c r="Y651" i="1" s="1"/>
  <c r="CY650" i="1"/>
  <c r="X650" i="1" s="1"/>
  <c r="CZ650" i="1"/>
  <c r="Y650" i="1" s="1"/>
  <c r="CY649" i="1"/>
  <c r="X649" i="1" s="1"/>
  <c r="CZ649" i="1"/>
  <c r="Y649" i="1" s="1"/>
  <c r="CY648" i="1"/>
  <c r="X648" i="1" s="1"/>
  <c r="CZ648" i="1"/>
  <c r="Y648" i="1" s="1"/>
  <c r="AB629" i="1"/>
  <c r="CP622" i="1"/>
  <c r="O622" i="1" s="1"/>
  <c r="GM622" i="1" s="1"/>
  <c r="GO622" i="1" s="1"/>
  <c r="CP621" i="1"/>
  <c r="O621" i="1" s="1"/>
  <c r="GM621" i="1" s="1"/>
  <c r="GO621" i="1" s="1"/>
  <c r="CP620" i="1"/>
  <c r="O620" i="1" s="1"/>
  <c r="GM620" i="1" s="1"/>
  <c r="GO620" i="1" s="1"/>
  <c r="AB615" i="1"/>
  <c r="DY688" i="1"/>
  <c r="FR559" i="1"/>
  <c r="CZ550" i="1"/>
  <c r="Y550" i="1" s="1"/>
  <c r="CY550" i="1"/>
  <c r="X550" i="1" s="1"/>
  <c r="EA577" i="1"/>
  <c r="CX521" i="3"/>
  <c r="CW516" i="3"/>
  <c r="CX518" i="3"/>
  <c r="CU515" i="3"/>
  <c r="CX516" i="3"/>
  <c r="CX522" i="3"/>
  <c r="AD728" i="1"/>
  <c r="AB728" i="1" s="1"/>
  <c r="AB722" i="1"/>
  <c r="EG688" i="1"/>
  <c r="BC688" i="1"/>
  <c r="AD686" i="1"/>
  <c r="AB686" i="1" s="1"/>
  <c r="CQ685" i="1"/>
  <c r="AD685" i="1"/>
  <c r="AB685" i="1" s="1"/>
  <c r="P685" i="1"/>
  <c r="CT684" i="1"/>
  <c r="S684" i="1"/>
  <c r="CQ683" i="1"/>
  <c r="AD683" i="1"/>
  <c r="AB683" i="1" s="1"/>
  <c r="P683" i="1"/>
  <c r="CP683" i="1" s="1"/>
  <c r="O683" i="1" s="1"/>
  <c r="CQ681" i="1"/>
  <c r="AD681" i="1"/>
  <c r="AB681" i="1" s="1"/>
  <c r="P681" i="1"/>
  <c r="CP681" i="1" s="1"/>
  <c r="O681" i="1" s="1"/>
  <c r="CT680" i="1"/>
  <c r="S680" i="1"/>
  <c r="CS679" i="1"/>
  <c r="AB679" i="1"/>
  <c r="R679" i="1"/>
  <c r="CZ679" i="1" s="1"/>
  <c r="Y679" i="1" s="1"/>
  <c r="CU484" i="3"/>
  <c r="CV484" i="3"/>
  <c r="CX486" i="3"/>
  <c r="CX484" i="3"/>
  <c r="CQ675" i="1"/>
  <c r="AD675" i="1"/>
  <c r="AB675" i="1" s="1"/>
  <c r="P675" i="1"/>
  <c r="CP675" i="1" s="1"/>
  <c r="O675" i="1" s="1"/>
  <c r="CT674" i="1"/>
  <c r="S674" i="1"/>
  <c r="CS673" i="1"/>
  <c r="AB673" i="1"/>
  <c r="R673" i="1"/>
  <c r="CZ673" i="1" s="1"/>
  <c r="Y673" i="1" s="1"/>
  <c r="CY671" i="1"/>
  <c r="X671" i="1" s="1"/>
  <c r="CQ671" i="1"/>
  <c r="AD671" i="1"/>
  <c r="AB671" i="1" s="1"/>
  <c r="P671" i="1"/>
  <c r="CP671" i="1" s="1"/>
  <c r="O671" i="1" s="1"/>
  <c r="CT670" i="1"/>
  <c r="S670" i="1"/>
  <c r="CS669" i="1"/>
  <c r="AB669" i="1"/>
  <c r="R669" i="1"/>
  <c r="CZ669" i="1" s="1"/>
  <c r="Y669" i="1" s="1"/>
  <c r="CU478" i="3"/>
  <c r="CV478" i="3"/>
  <c r="CX480" i="3"/>
  <c r="CX478" i="3"/>
  <c r="CQ665" i="1"/>
  <c r="AD665" i="1"/>
  <c r="AB665" i="1" s="1"/>
  <c r="P665" i="1"/>
  <c r="CP665" i="1" s="1"/>
  <c r="O665" i="1" s="1"/>
  <c r="CT664" i="1"/>
  <c r="S664" i="1"/>
  <c r="CT663" i="1"/>
  <c r="S663" i="1"/>
  <c r="CT662" i="1"/>
  <c r="S662" i="1"/>
  <c r="CT661" i="1"/>
  <c r="S661" i="1"/>
  <c r="CT660" i="1"/>
  <c r="S660" i="1"/>
  <c r="DX688" i="1" s="1"/>
  <c r="CQ659" i="1"/>
  <c r="AD659" i="1"/>
  <c r="AB659" i="1" s="1"/>
  <c r="P659" i="1"/>
  <c r="CP659" i="1" s="1"/>
  <c r="O659" i="1" s="1"/>
  <c r="CX459" i="3"/>
  <c r="CX457" i="3"/>
  <c r="CX460" i="3"/>
  <c r="CU457" i="3"/>
  <c r="CQ653" i="1"/>
  <c r="AD653" i="1"/>
  <c r="AB653" i="1" s="1"/>
  <c r="P653" i="1"/>
  <c r="CP653" i="1" s="1"/>
  <c r="O653" i="1" s="1"/>
  <c r="CT652" i="1"/>
  <c r="CT651" i="1"/>
  <c r="CT650" i="1"/>
  <c r="CT649" i="1"/>
  <c r="CT648" i="1"/>
  <c r="CY647" i="1"/>
  <c r="X647" i="1" s="1"/>
  <c r="CQ647" i="1"/>
  <c r="AD647" i="1"/>
  <c r="AB647" i="1" s="1"/>
  <c r="P647" i="1"/>
  <c r="CP647" i="1" s="1"/>
  <c r="O647" i="1" s="1"/>
  <c r="CW436" i="3"/>
  <c r="CU435" i="3"/>
  <c r="CX436" i="3"/>
  <c r="CV435" i="3"/>
  <c r="CY641" i="1"/>
  <c r="X641" i="1" s="1"/>
  <c r="CQ641" i="1"/>
  <c r="AD641" i="1"/>
  <c r="AB641" i="1" s="1"/>
  <c r="P641" i="1"/>
  <c r="CP641" i="1" s="1"/>
  <c r="O641" i="1" s="1"/>
  <c r="CT640" i="1"/>
  <c r="CT639" i="1"/>
  <c r="CT638" i="1"/>
  <c r="CT637" i="1"/>
  <c r="CT636" i="1"/>
  <c r="CY635" i="1"/>
  <c r="X635" i="1" s="1"/>
  <c r="CQ635" i="1"/>
  <c r="AD635" i="1"/>
  <c r="AB635" i="1" s="1"/>
  <c r="P635" i="1"/>
  <c r="CP635" i="1" s="1"/>
  <c r="O635" i="1" s="1"/>
  <c r="GM635" i="1" s="1"/>
  <c r="GO635" i="1" s="1"/>
  <c r="CU413" i="3"/>
  <c r="CX416" i="3"/>
  <c r="CX413" i="3"/>
  <c r="CY629" i="1"/>
  <c r="X629" i="1" s="1"/>
  <c r="CQ629" i="1"/>
  <c r="AD629" i="1"/>
  <c r="P629" i="1"/>
  <c r="CP629" i="1" s="1"/>
  <c r="O629" i="1" s="1"/>
  <c r="CT628" i="1"/>
  <c r="CT627" i="1"/>
  <c r="CT626" i="1"/>
  <c r="CT625" i="1"/>
  <c r="CT624" i="1"/>
  <c r="CY623" i="1"/>
  <c r="X623" i="1" s="1"/>
  <c r="CQ623" i="1"/>
  <c r="AD623" i="1"/>
  <c r="AB623" i="1" s="1"/>
  <c r="P623" i="1"/>
  <c r="CP623" i="1" s="1"/>
  <c r="O623" i="1" s="1"/>
  <c r="GM623" i="1" s="1"/>
  <c r="GO623" i="1" s="1"/>
  <c r="CU392" i="3"/>
  <c r="CW393" i="3"/>
  <c r="CX394" i="3"/>
  <c r="CV392" i="3"/>
  <c r="CX393" i="3"/>
  <c r="CY619" i="1"/>
  <c r="X619" i="1" s="1"/>
  <c r="CQ619" i="1"/>
  <c r="AD619" i="1"/>
  <c r="AB619" i="1" s="1"/>
  <c r="P619" i="1"/>
  <c r="CP619" i="1" s="1"/>
  <c r="O619" i="1" s="1"/>
  <c r="GM619" i="1" s="1"/>
  <c r="GO619" i="1" s="1"/>
  <c r="CT618" i="1"/>
  <c r="CT617" i="1"/>
  <c r="CT616" i="1"/>
  <c r="CS615" i="1"/>
  <c r="R615" i="1"/>
  <c r="CW381" i="3"/>
  <c r="CX381" i="3"/>
  <c r="CU380" i="3"/>
  <c r="CV380" i="3"/>
  <c r="CY611" i="1"/>
  <c r="X611" i="1" s="1"/>
  <c r="CQ611" i="1"/>
  <c r="AD611" i="1"/>
  <c r="AB611" i="1" s="1"/>
  <c r="P611" i="1"/>
  <c r="BX609" i="1"/>
  <c r="EU577" i="1"/>
  <c r="AO577" i="1"/>
  <c r="FR575" i="1"/>
  <c r="CS575" i="1"/>
  <c r="R575" i="1"/>
  <c r="CT574" i="1"/>
  <c r="CT573" i="1"/>
  <c r="R572" i="1"/>
  <c r="CS572" i="1"/>
  <c r="Q571" i="1"/>
  <c r="R570" i="1"/>
  <c r="CS570" i="1"/>
  <c r="AB568" i="1"/>
  <c r="CT567" i="1"/>
  <c r="CQ566" i="1"/>
  <c r="U566" i="1"/>
  <c r="R566" i="1"/>
  <c r="CZ566" i="1" s="1"/>
  <c r="Y566" i="1" s="1"/>
  <c r="R564" i="1"/>
  <c r="CY564" i="1" s="1"/>
  <c r="X564" i="1" s="1"/>
  <c r="CW352" i="3"/>
  <c r="CX354" i="3"/>
  <c r="CX358" i="3"/>
  <c r="CU351" i="3"/>
  <c r="CX352" i="3"/>
  <c r="CX355" i="3"/>
  <c r="CV351" i="3"/>
  <c r="CW353" i="3"/>
  <c r="CX356" i="3"/>
  <c r="R563" i="1"/>
  <c r="CY563" i="1" s="1"/>
  <c r="X563" i="1" s="1"/>
  <c r="R562" i="1"/>
  <c r="CZ562" i="1" s="1"/>
  <c r="Y562" i="1" s="1"/>
  <c r="CR561" i="1"/>
  <c r="AD561" i="1"/>
  <c r="AB561" i="1" s="1"/>
  <c r="CQ559" i="1"/>
  <c r="R558" i="1"/>
  <c r="S557" i="1"/>
  <c r="CT557" i="1"/>
  <c r="Q557" i="1"/>
  <c r="CQ555" i="1"/>
  <c r="CQ551" i="1"/>
  <c r="W546" i="1"/>
  <c r="AB545" i="1"/>
  <c r="CP544" i="1"/>
  <c r="O544" i="1" s="1"/>
  <c r="GM544" i="1" s="1"/>
  <c r="GO544" i="1" s="1"/>
  <c r="EG443" i="1"/>
  <c r="P512" i="1"/>
  <c r="CP506" i="1"/>
  <c r="O506" i="1" s="1"/>
  <c r="GM506" i="1" s="1"/>
  <c r="GO506" i="1" s="1"/>
  <c r="AB503" i="1"/>
  <c r="AB501" i="1"/>
  <c r="CP494" i="1"/>
  <c r="O494" i="1" s="1"/>
  <c r="GM494" i="1" s="1"/>
  <c r="GO494" i="1" s="1"/>
  <c r="AB491" i="1"/>
  <c r="AB487" i="1"/>
  <c r="CY482" i="1"/>
  <c r="X482" i="1" s="1"/>
  <c r="CZ482" i="1"/>
  <c r="Y482" i="1" s="1"/>
  <c r="CP481" i="1"/>
  <c r="O481" i="1" s="1"/>
  <c r="CP472" i="1"/>
  <c r="O472" i="1" s="1"/>
  <c r="GM472" i="1" s="1"/>
  <c r="GO472" i="1" s="1"/>
  <c r="CY462" i="1"/>
  <c r="X462" i="1" s="1"/>
  <c r="CZ462" i="1"/>
  <c r="Y462" i="1" s="1"/>
  <c r="AH508" i="1"/>
  <c r="DZ508" i="1"/>
  <c r="Q679" i="1"/>
  <c r="Q673" i="1"/>
  <c r="CP673" i="1" s="1"/>
  <c r="O673" i="1" s="1"/>
  <c r="Q669" i="1"/>
  <c r="CP669" i="1" s="1"/>
  <c r="O669" i="1" s="1"/>
  <c r="Q615" i="1"/>
  <c r="AD688" i="1" s="1"/>
  <c r="CX385" i="3"/>
  <c r="CU383" i="3"/>
  <c r="CX383" i="3"/>
  <c r="CM609" i="1"/>
  <c r="ET577" i="1"/>
  <c r="BD577" i="1"/>
  <c r="Q575" i="1"/>
  <c r="CP575" i="1" s="1"/>
  <c r="O575" i="1" s="1"/>
  <c r="S571" i="1"/>
  <c r="CT571" i="1"/>
  <c r="CZ568" i="1"/>
  <c r="Y568" i="1" s="1"/>
  <c r="AB567" i="1"/>
  <c r="P566" i="1"/>
  <c r="CP566" i="1" s="1"/>
  <c r="O566" i="1" s="1"/>
  <c r="P564" i="1"/>
  <c r="CP564" i="1" s="1"/>
  <c r="O564" i="1" s="1"/>
  <c r="CQ564" i="1"/>
  <c r="P563" i="1"/>
  <c r="CQ563" i="1"/>
  <c r="P562" i="1"/>
  <c r="CQ562" i="1"/>
  <c r="R560" i="1"/>
  <c r="CZ560" i="1" s="1"/>
  <c r="Y560" i="1" s="1"/>
  <c r="AB559" i="1"/>
  <c r="S558" i="1"/>
  <c r="CT558" i="1"/>
  <c r="CP557" i="1"/>
  <c r="O557" i="1" s="1"/>
  <c r="R552" i="1"/>
  <c r="CS552" i="1"/>
  <c r="Q552" i="1"/>
  <c r="CP552" i="1" s="1"/>
  <c r="O552" i="1" s="1"/>
  <c r="P549" i="1"/>
  <c r="Q549" i="1"/>
  <c r="W548" i="1"/>
  <c r="CT548" i="1"/>
  <c r="CW338" i="3"/>
  <c r="CU337" i="3"/>
  <c r="CX338" i="3"/>
  <c r="CV337" i="3"/>
  <c r="CX339" i="3"/>
  <c r="S546" i="1"/>
  <c r="P546" i="1"/>
  <c r="GM545" i="1"/>
  <c r="CY496" i="1"/>
  <c r="X496" i="1" s="1"/>
  <c r="CZ496" i="1"/>
  <c r="Y496" i="1" s="1"/>
  <c r="AB493" i="1"/>
  <c r="FV443" i="1"/>
  <c r="EM508" i="1"/>
  <c r="CB443" i="1"/>
  <c r="AS508" i="1"/>
  <c r="FR443" i="1"/>
  <c r="FY508" i="1"/>
  <c r="EI508" i="1"/>
  <c r="CY474" i="1"/>
  <c r="X474" i="1" s="1"/>
  <c r="CZ474" i="1"/>
  <c r="Y474" i="1" s="1"/>
  <c r="AB471" i="1"/>
  <c r="CY466" i="1"/>
  <c r="X466" i="1" s="1"/>
  <c r="CZ466" i="1"/>
  <c r="Y466" i="1" s="1"/>
  <c r="GM457" i="1"/>
  <c r="GO457" i="1" s="1"/>
  <c r="AI508" i="1"/>
  <c r="CS728" i="1"/>
  <c r="R728" i="1"/>
  <c r="CZ728" i="1" s="1"/>
  <c r="Y728" i="1" s="1"/>
  <c r="CW499" i="3"/>
  <c r="CX501" i="3"/>
  <c r="CX505" i="3"/>
  <c r="CU498" i="3"/>
  <c r="CX499" i="3"/>
  <c r="CX502" i="3"/>
  <c r="CX506" i="3"/>
  <c r="CV498" i="3"/>
  <c r="CQ722" i="1"/>
  <c r="EU688" i="1"/>
  <c r="CS686" i="1"/>
  <c r="R686" i="1"/>
  <c r="CY686" i="1" s="1"/>
  <c r="X686" i="1" s="1"/>
  <c r="CS685" i="1"/>
  <c r="R685" i="1"/>
  <c r="CZ685" i="1" s="1"/>
  <c r="Y685" i="1" s="1"/>
  <c r="CS683" i="1"/>
  <c r="R683" i="1"/>
  <c r="CY683" i="1" s="1"/>
  <c r="X683" i="1" s="1"/>
  <c r="CT682" i="1"/>
  <c r="CS681" i="1"/>
  <c r="R681" i="1"/>
  <c r="CY681" i="1" s="1"/>
  <c r="X681" i="1" s="1"/>
  <c r="CQ679" i="1"/>
  <c r="CT678" i="1"/>
  <c r="CT677" i="1"/>
  <c r="CT676" i="1"/>
  <c r="CS675" i="1"/>
  <c r="R675" i="1"/>
  <c r="CZ675" i="1" s="1"/>
  <c r="Y675" i="1" s="1"/>
  <c r="CQ673" i="1"/>
  <c r="CT672" i="1"/>
  <c r="CS671" i="1"/>
  <c r="R671" i="1"/>
  <c r="CZ671" i="1" s="1"/>
  <c r="Y671" i="1" s="1"/>
  <c r="CQ669" i="1"/>
  <c r="CT668" i="1"/>
  <c r="CT667" i="1"/>
  <c r="CT666" i="1"/>
  <c r="CS665" i="1"/>
  <c r="R665" i="1"/>
  <c r="CZ665" i="1" s="1"/>
  <c r="Y665" i="1" s="1"/>
  <c r="Q664" i="1"/>
  <c r="CP664" i="1" s="1"/>
  <c r="O664" i="1" s="1"/>
  <c r="Q663" i="1"/>
  <c r="Q662" i="1"/>
  <c r="CP662" i="1" s="1"/>
  <c r="O662" i="1" s="1"/>
  <c r="Q661" i="1"/>
  <c r="CP661" i="1" s="1"/>
  <c r="O661" i="1" s="1"/>
  <c r="CS659" i="1"/>
  <c r="R659" i="1"/>
  <c r="CZ659" i="1" s="1"/>
  <c r="Y659" i="1" s="1"/>
  <c r="CT658" i="1"/>
  <c r="CT657" i="1"/>
  <c r="CT656" i="1"/>
  <c r="CT655" i="1"/>
  <c r="CT654" i="1"/>
  <c r="R653" i="1"/>
  <c r="CZ653" i="1" s="1"/>
  <c r="Y653" i="1" s="1"/>
  <c r="Q652" i="1"/>
  <c r="CP652" i="1" s="1"/>
  <c r="O652" i="1" s="1"/>
  <c r="GM652" i="1" s="1"/>
  <c r="GO652" i="1" s="1"/>
  <c r="Q651" i="1"/>
  <c r="CP651" i="1" s="1"/>
  <c r="O651" i="1" s="1"/>
  <c r="GM651" i="1" s="1"/>
  <c r="GO651" i="1" s="1"/>
  <c r="Q650" i="1"/>
  <c r="CP650" i="1" s="1"/>
  <c r="O650" i="1" s="1"/>
  <c r="GM650" i="1" s="1"/>
  <c r="GO650" i="1" s="1"/>
  <c r="Q649" i="1"/>
  <c r="CP649" i="1" s="1"/>
  <c r="O649" i="1" s="1"/>
  <c r="GM649" i="1" s="1"/>
  <c r="GO649" i="1" s="1"/>
  <c r="Q648" i="1"/>
  <c r="CP648" i="1" s="1"/>
  <c r="O648" i="1" s="1"/>
  <c r="GM648" i="1" s="1"/>
  <c r="GO648" i="1" s="1"/>
  <c r="Q640" i="1"/>
  <c r="CP640" i="1" s="1"/>
  <c r="O640" i="1" s="1"/>
  <c r="GM640" i="1" s="1"/>
  <c r="GO640" i="1" s="1"/>
  <c r="Q639" i="1"/>
  <c r="CP639" i="1" s="1"/>
  <c r="O639" i="1" s="1"/>
  <c r="GM639" i="1" s="1"/>
  <c r="GO639" i="1" s="1"/>
  <c r="Q638" i="1"/>
  <c r="CP638" i="1" s="1"/>
  <c r="O638" i="1" s="1"/>
  <c r="GM638" i="1" s="1"/>
  <c r="GO638" i="1" s="1"/>
  <c r="Q637" i="1"/>
  <c r="CP637" i="1" s="1"/>
  <c r="O637" i="1" s="1"/>
  <c r="GM637" i="1" s="1"/>
  <c r="GO637" i="1" s="1"/>
  <c r="Q636" i="1"/>
  <c r="CP636" i="1" s="1"/>
  <c r="O636" i="1" s="1"/>
  <c r="GM636" i="1" s="1"/>
  <c r="GO636" i="1" s="1"/>
  <c r="Q628" i="1"/>
  <c r="CP628" i="1" s="1"/>
  <c r="O628" i="1" s="1"/>
  <c r="GM628" i="1" s="1"/>
  <c r="GO628" i="1" s="1"/>
  <c r="Q627" i="1"/>
  <c r="CP627" i="1" s="1"/>
  <c r="O627" i="1" s="1"/>
  <c r="GM627" i="1" s="1"/>
  <c r="GO627" i="1" s="1"/>
  <c r="Q626" i="1"/>
  <c r="CP626" i="1" s="1"/>
  <c r="O626" i="1" s="1"/>
  <c r="GM626" i="1" s="1"/>
  <c r="GO626" i="1" s="1"/>
  <c r="Q625" i="1"/>
  <c r="Q624" i="1"/>
  <c r="CP624" i="1" s="1"/>
  <c r="O624" i="1" s="1"/>
  <c r="GM624" i="1" s="1"/>
  <c r="GO624" i="1" s="1"/>
  <c r="Q618" i="1"/>
  <c r="CP618" i="1" s="1"/>
  <c r="O618" i="1" s="1"/>
  <c r="GM618" i="1" s="1"/>
  <c r="GO618" i="1" s="1"/>
  <c r="Q617" i="1"/>
  <c r="CP617" i="1" s="1"/>
  <c r="O617" i="1" s="1"/>
  <c r="GM617" i="1" s="1"/>
  <c r="GO617" i="1" s="1"/>
  <c r="Q616" i="1"/>
  <c r="CW387" i="3"/>
  <c r="CX387" i="3"/>
  <c r="CU386" i="3"/>
  <c r="CV386" i="3"/>
  <c r="P615" i="1"/>
  <c r="CP615" i="1" s="1"/>
  <c r="O615" i="1" s="1"/>
  <c r="EG577" i="1"/>
  <c r="BC577" i="1"/>
  <c r="AU577" i="1"/>
  <c r="AQ577" i="1"/>
  <c r="Q574" i="1"/>
  <c r="CP574" i="1" s="1"/>
  <c r="O574" i="1" s="1"/>
  <c r="GM574" i="1" s="1"/>
  <c r="AB572" i="1"/>
  <c r="P572" i="1"/>
  <c r="CP572" i="1" s="1"/>
  <c r="O572" i="1" s="1"/>
  <c r="AB570" i="1"/>
  <c r="P570" i="1"/>
  <c r="CP570" i="1" s="1"/>
  <c r="O570" i="1" s="1"/>
  <c r="P569" i="1"/>
  <c r="CP569" i="1" s="1"/>
  <c r="O569" i="1" s="1"/>
  <c r="GM569" i="1" s="1"/>
  <c r="GO569" i="1" s="1"/>
  <c r="U568" i="1"/>
  <c r="W568" i="1"/>
  <c r="R568" i="1"/>
  <c r="CY568" i="1" s="1"/>
  <c r="X568" i="1" s="1"/>
  <c r="GM568" i="1" s="1"/>
  <c r="GO568" i="1" s="1"/>
  <c r="P565" i="1"/>
  <c r="CP565" i="1" s="1"/>
  <c r="O565" i="1" s="1"/>
  <c r="AB564" i="1"/>
  <c r="AB563" i="1"/>
  <c r="AB562" i="1"/>
  <c r="S561" i="1"/>
  <c r="CT561" i="1"/>
  <c r="CP561" i="1"/>
  <c r="O561" i="1" s="1"/>
  <c r="CR560" i="1"/>
  <c r="P560" i="1"/>
  <c r="CQ560" i="1"/>
  <c r="Q560" i="1"/>
  <c r="CP558" i="1"/>
  <c r="O558" i="1" s="1"/>
  <c r="CR557" i="1"/>
  <c r="P556" i="1"/>
  <c r="CP556" i="1" s="1"/>
  <c r="O556" i="1" s="1"/>
  <c r="CQ556" i="1"/>
  <c r="CZ556" i="1"/>
  <c r="Y556" i="1" s="1"/>
  <c r="CY556" i="1"/>
  <c r="X556" i="1" s="1"/>
  <c r="CR552" i="1"/>
  <c r="AD552" i="1"/>
  <c r="AB552" i="1" s="1"/>
  <c r="GX549" i="1"/>
  <c r="GB577" i="1" s="1"/>
  <c r="U549" i="1"/>
  <c r="GX548" i="1"/>
  <c r="CJ577" i="1" s="1"/>
  <c r="T546" i="1"/>
  <c r="CY500" i="1"/>
  <c r="X500" i="1" s="1"/>
  <c r="CZ500" i="1"/>
  <c r="Y500" i="1" s="1"/>
  <c r="CP498" i="1"/>
  <c r="O498" i="1" s="1"/>
  <c r="GM498" i="1" s="1"/>
  <c r="GO498" i="1" s="1"/>
  <c r="CY488" i="1"/>
  <c r="X488" i="1" s="1"/>
  <c r="CZ488" i="1"/>
  <c r="Y488" i="1" s="1"/>
  <c r="CY478" i="1"/>
  <c r="X478" i="1" s="1"/>
  <c r="CZ478" i="1"/>
  <c r="Y478" i="1" s="1"/>
  <c r="CP468" i="1"/>
  <c r="O468" i="1" s="1"/>
  <c r="GM468" i="1" s="1"/>
  <c r="GO468" i="1" s="1"/>
  <c r="AB465" i="1"/>
  <c r="CY458" i="1"/>
  <c r="X458" i="1" s="1"/>
  <c r="GB508" i="1"/>
  <c r="CX513" i="3"/>
  <c r="CW508" i="3"/>
  <c r="CX510" i="3"/>
  <c r="CX514" i="3"/>
  <c r="CU507" i="3"/>
  <c r="CX508" i="3"/>
  <c r="ET688" i="1"/>
  <c r="CW482" i="3"/>
  <c r="CU481" i="3"/>
  <c r="CX482" i="3"/>
  <c r="CW476" i="3"/>
  <c r="CU475" i="3"/>
  <c r="CX476" i="3"/>
  <c r="GX664" i="1"/>
  <c r="GX663" i="1"/>
  <c r="GX662" i="1"/>
  <c r="GB688" i="1" s="1"/>
  <c r="GX661" i="1"/>
  <c r="CJ688" i="1" s="1"/>
  <c r="CU453" i="3"/>
  <c r="CV453" i="3"/>
  <c r="CX455" i="3"/>
  <c r="CX453" i="3"/>
  <c r="CX434" i="3"/>
  <c r="CW432" i="3"/>
  <c r="CU431" i="3"/>
  <c r="CX432" i="3"/>
  <c r="CU409" i="3"/>
  <c r="CX411" i="3"/>
  <c r="CU389" i="3"/>
  <c r="CX391" i="3"/>
  <c r="P616" i="1"/>
  <c r="S615" i="1"/>
  <c r="CX379" i="3"/>
  <c r="CX377" i="3"/>
  <c r="CU377" i="3"/>
  <c r="EV577" i="1"/>
  <c r="CG577" i="1"/>
  <c r="BB577" i="1"/>
  <c r="AD573" i="1"/>
  <c r="AB573" i="1" s="1"/>
  <c r="CR571" i="1"/>
  <c r="AD571" i="1"/>
  <c r="AB571" i="1" s="1"/>
  <c r="U567" i="1"/>
  <c r="R567" i="1"/>
  <c r="CZ567" i="1" s="1"/>
  <c r="Y567" i="1" s="1"/>
  <c r="AB560" i="1"/>
  <c r="R559" i="1"/>
  <c r="CS559" i="1"/>
  <c r="Q559" i="1"/>
  <c r="CP559" i="1" s="1"/>
  <c r="O559" i="1" s="1"/>
  <c r="CR558" i="1"/>
  <c r="U558" i="1"/>
  <c r="R557" i="1"/>
  <c r="DW577" i="1" s="1"/>
  <c r="AB556" i="1"/>
  <c r="P555" i="1"/>
  <c r="CP555" i="1" s="1"/>
  <c r="O555" i="1" s="1"/>
  <c r="GM555" i="1" s="1"/>
  <c r="GO555" i="1" s="1"/>
  <c r="P554" i="1"/>
  <c r="CP554" i="1" s="1"/>
  <c r="O554" i="1" s="1"/>
  <c r="CQ554" i="1"/>
  <c r="S553" i="1"/>
  <c r="CT553" i="1"/>
  <c r="P551" i="1"/>
  <c r="CP551" i="1" s="1"/>
  <c r="O551" i="1" s="1"/>
  <c r="GM551" i="1" s="1"/>
  <c r="GO551" i="1" s="1"/>
  <c r="P550" i="1"/>
  <c r="CP550" i="1" s="1"/>
  <c r="O550" i="1" s="1"/>
  <c r="CQ550" i="1"/>
  <c r="T549" i="1"/>
  <c r="DY577" i="1" s="1"/>
  <c r="W549" i="1"/>
  <c r="EB577" i="1" s="1"/>
  <c r="S549" i="1"/>
  <c r="CT549" i="1"/>
  <c r="I548" i="1"/>
  <c r="S548" i="1" s="1"/>
  <c r="S547" i="1"/>
  <c r="CT547" i="1"/>
  <c r="V546" i="1"/>
  <c r="AD546" i="1"/>
  <c r="AB546" i="1" s="1"/>
  <c r="R546" i="1"/>
  <c r="CS546" i="1"/>
  <c r="Q546" i="1"/>
  <c r="AB544" i="1"/>
  <c r="CY504" i="1"/>
  <c r="X504" i="1" s="1"/>
  <c r="CZ504" i="1"/>
  <c r="Y504" i="1" s="1"/>
  <c r="CP502" i="1"/>
  <c r="O502" i="1" s="1"/>
  <c r="GM502" i="1" s="1"/>
  <c r="GO502" i="1" s="1"/>
  <c r="AB499" i="1"/>
  <c r="AB497" i="1"/>
  <c r="AB495" i="1"/>
  <c r="CY492" i="1"/>
  <c r="X492" i="1" s="1"/>
  <c r="CZ492" i="1"/>
  <c r="Y492" i="1" s="1"/>
  <c r="CP490" i="1"/>
  <c r="O490" i="1" s="1"/>
  <c r="GM490" i="1" s="1"/>
  <c r="GO490" i="1" s="1"/>
  <c r="CP480" i="1"/>
  <c r="O480" i="1" s="1"/>
  <c r="GM480" i="1" s="1"/>
  <c r="GO480" i="1" s="1"/>
  <c r="AB477" i="1"/>
  <c r="AB473" i="1"/>
  <c r="CY470" i="1"/>
  <c r="X470" i="1" s="1"/>
  <c r="CZ470" i="1"/>
  <c r="Y470" i="1" s="1"/>
  <c r="CP469" i="1"/>
  <c r="O469" i="1" s="1"/>
  <c r="CJ508" i="1"/>
  <c r="CW360" i="3"/>
  <c r="CX362" i="3"/>
  <c r="CX366" i="3"/>
  <c r="CU359" i="3"/>
  <c r="CX360" i="3"/>
  <c r="CX363" i="3"/>
  <c r="CV359" i="3"/>
  <c r="CW361" i="3"/>
  <c r="CX364" i="3"/>
  <c r="AD556" i="1"/>
  <c r="AD554" i="1"/>
  <c r="AB554" i="1" s="1"/>
  <c r="AD550" i="1"/>
  <c r="AB550" i="1" s="1"/>
  <c r="CX336" i="3"/>
  <c r="CW335" i="3"/>
  <c r="CU334" i="3"/>
  <c r="CY542" i="1"/>
  <c r="X542" i="1" s="1"/>
  <c r="CQ542" i="1"/>
  <c r="AD542" i="1"/>
  <c r="AB542" i="1" s="1"/>
  <c r="P542" i="1"/>
  <c r="EU508" i="1"/>
  <c r="AO508" i="1"/>
  <c r="CY505" i="1"/>
  <c r="X505" i="1" s="1"/>
  <c r="CQ505" i="1"/>
  <c r="AD505" i="1"/>
  <c r="AB505" i="1" s="1"/>
  <c r="P505" i="1"/>
  <c r="CP505" i="1" s="1"/>
  <c r="O505" i="1" s="1"/>
  <c r="GM505" i="1" s="1"/>
  <c r="GO505" i="1" s="1"/>
  <c r="CT504" i="1"/>
  <c r="CS503" i="1"/>
  <c r="R503" i="1"/>
  <c r="CY501" i="1"/>
  <c r="X501" i="1" s="1"/>
  <c r="CQ501" i="1"/>
  <c r="AD501" i="1"/>
  <c r="P501" i="1"/>
  <c r="CP501" i="1" s="1"/>
  <c r="O501" i="1" s="1"/>
  <c r="GM501" i="1" s="1"/>
  <c r="GO501" i="1" s="1"/>
  <c r="CT500" i="1"/>
  <c r="CS499" i="1"/>
  <c r="R499" i="1"/>
  <c r="CY497" i="1"/>
  <c r="X497" i="1" s="1"/>
  <c r="CQ497" i="1"/>
  <c r="AD497" i="1"/>
  <c r="P497" i="1"/>
  <c r="CP497" i="1" s="1"/>
  <c r="O497" i="1" s="1"/>
  <c r="CT496" i="1"/>
  <c r="CS495" i="1"/>
  <c r="R495" i="1"/>
  <c r="CY493" i="1"/>
  <c r="X493" i="1" s="1"/>
  <c r="CQ493" i="1"/>
  <c r="AD493" i="1"/>
  <c r="P493" i="1"/>
  <c r="CP493" i="1" s="1"/>
  <c r="O493" i="1" s="1"/>
  <c r="GM493" i="1" s="1"/>
  <c r="GO493" i="1" s="1"/>
  <c r="CT492" i="1"/>
  <c r="CS491" i="1"/>
  <c r="R491" i="1"/>
  <c r="CY489" i="1"/>
  <c r="X489" i="1" s="1"/>
  <c r="CQ489" i="1"/>
  <c r="AD489" i="1"/>
  <c r="AB489" i="1" s="1"/>
  <c r="P489" i="1"/>
  <c r="CP489" i="1" s="1"/>
  <c r="O489" i="1" s="1"/>
  <c r="GM489" i="1" s="1"/>
  <c r="GO489" i="1" s="1"/>
  <c r="CT488" i="1"/>
  <c r="CS487" i="1"/>
  <c r="R487" i="1"/>
  <c r="CX292" i="3"/>
  <c r="CU290" i="3"/>
  <c r="CV290" i="3"/>
  <c r="CW292" i="3"/>
  <c r="CY483" i="1"/>
  <c r="X483" i="1" s="1"/>
  <c r="CQ483" i="1"/>
  <c r="AD483" i="1"/>
  <c r="AB483" i="1" s="1"/>
  <c r="P483" i="1"/>
  <c r="CP483" i="1" s="1"/>
  <c r="O483" i="1" s="1"/>
  <c r="GM483" i="1" s="1"/>
  <c r="GO483" i="1" s="1"/>
  <c r="CT482" i="1"/>
  <c r="CS481" i="1"/>
  <c r="R481" i="1"/>
  <c r="CY479" i="1"/>
  <c r="X479" i="1" s="1"/>
  <c r="CQ479" i="1"/>
  <c r="AD479" i="1"/>
  <c r="AB479" i="1" s="1"/>
  <c r="P479" i="1"/>
  <c r="CP479" i="1" s="1"/>
  <c r="O479" i="1" s="1"/>
  <c r="CT478" i="1"/>
  <c r="CS477" i="1"/>
  <c r="R477" i="1"/>
  <c r="CY475" i="1"/>
  <c r="X475" i="1" s="1"/>
  <c r="CQ475" i="1"/>
  <c r="AD475" i="1"/>
  <c r="AB475" i="1" s="1"/>
  <c r="P475" i="1"/>
  <c r="CP475" i="1" s="1"/>
  <c r="O475" i="1" s="1"/>
  <c r="GM475" i="1" s="1"/>
  <c r="GO475" i="1" s="1"/>
  <c r="CT474" i="1"/>
  <c r="CS473" i="1"/>
  <c r="R473" i="1"/>
  <c r="CX267" i="3"/>
  <c r="CX269" i="3"/>
  <c r="CU267" i="3"/>
  <c r="CY471" i="1"/>
  <c r="X471" i="1" s="1"/>
  <c r="CQ471" i="1"/>
  <c r="AD471" i="1"/>
  <c r="P471" i="1"/>
  <c r="CP471" i="1" s="1"/>
  <c r="O471" i="1" s="1"/>
  <c r="GM471" i="1" s="1"/>
  <c r="GO471" i="1" s="1"/>
  <c r="CT470" i="1"/>
  <c r="CS469" i="1"/>
  <c r="R469" i="1"/>
  <c r="CY467" i="1"/>
  <c r="X467" i="1" s="1"/>
  <c r="CQ467" i="1"/>
  <c r="AD467" i="1"/>
  <c r="AB467" i="1" s="1"/>
  <c r="P467" i="1"/>
  <c r="CP467" i="1" s="1"/>
  <c r="O467" i="1" s="1"/>
  <c r="CT466" i="1"/>
  <c r="CS465" i="1"/>
  <c r="R465" i="1"/>
  <c r="CY463" i="1"/>
  <c r="X463" i="1" s="1"/>
  <c r="CQ463" i="1"/>
  <c r="AD463" i="1"/>
  <c r="AB463" i="1" s="1"/>
  <c r="P463" i="1"/>
  <c r="CP463" i="1" s="1"/>
  <c r="O463" i="1" s="1"/>
  <c r="GM463" i="1" s="1"/>
  <c r="GO463" i="1" s="1"/>
  <c r="CT462" i="1"/>
  <c r="CS461" i="1"/>
  <c r="R461" i="1"/>
  <c r="R458" i="1"/>
  <c r="CZ458" i="1" s="1"/>
  <c r="Y458" i="1" s="1"/>
  <c r="CS458" i="1"/>
  <c r="CP458" i="1"/>
  <c r="O458" i="1" s="1"/>
  <c r="GM458" i="1" s="1"/>
  <c r="GO458" i="1" s="1"/>
  <c r="R455" i="1"/>
  <c r="CQ453" i="1"/>
  <c r="S451" i="1"/>
  <c r="CP451" i="1" s="1"/>
  <c r="O451" i="1" s="1"/>
  <c r="CT451" i="1"/>
  <c r="Q451" i="1"/>
  <c r="AB449" i="1"/>
  <c r="CR447" i="1"/>
  <c r="W446" i="1"/>
  <c r="EB508" i="1" s="1"/>
  <c r="AB445" i="1"/>
  <c r="FP443" i="1"/>
  <c r="AB405" i="1"/>
  <c r="CP400" i="1"/>
  <c r="O400" i="1" s="1"/>
  <c r="CP396" i="1"/>
  <c r="O396" i="1" s="1"/>
  <c r="AB393" i="1"/>
  <c r="CZ392" i="1"/>
  <c r="Y392" i="1" s="1"/>
  <c r="CY392" i="1"/>
  <c r="X392" i="1" s="1"/>
  <c r="CP390" i="1"/>
  <c r="O390" i="1" s="1"/>
  <c r="GM390" i="1" s="1"/>
  <c r="GO390" i="1" s="1"/>
  <c r="CP386" i="1"/>
  <c r="O386" i="1" s="1"/>
  <c r="CP382" i="1"/>
  <c r="O382" i="1" s="1"/>
  <c r="CZ378" i="1"/>
  <c r="Y378" i="1" s="1"/>
  <c r="CY378" i="1"/>
  <c r="X378" i="1" s="1"/>
  <c r="AB375" i="1"/>
  <c r="CZ374" i="1"/>
  <c r="Y374" i="1" s="1"/>
  <c r="GM374" i="1" s="1"/>
  <c r="GO374" i="1" s="1"/>
  <c r="CY374" i="1"/>
  <c r="X374" i="1" s="1"/>
  <c r="AB371" i="1"/>
  <c r="CZ370" i="1"/>
  <c r="Y370" i="1" s="1"/>
  <c r="CY370" i="1"/>
  <c r="X370" i="1" s="1"/>
  <c r="GM370" i="1" s="1"/>
  <c r="GO370" i="1" s="1"/>
  <c r="CZ366" i="1"/>
  <c r="Y366" i="1" s="1"/>
  <c r="CY366" i="1"/>
  <c r="X366" i="1" s="1"/>
  <c r="CZ362" i="1"/>
  <c r="Y362" i="1" s="1"/>
  <c r="CY362" i="1"/>
  <c r="X362" i="1" s="1"/>
  <c r="CZ358" i="1"/>
  <c r="Y358" i="1" s="1"/>
  <c r="GM358" i="1" s="1"/>
  <c r="GO358" i="1" s="1"/>
  <c r="CY358" i="1"/>
  <c r="X358" i="1" s="1"/>
  <c r="CZ354" i="1"/>
  <c r="Y354" i="1" s="1"/>
  <c r="CY354" i="1"/>
  <c r="X354" i="1" s="1"/>
  <c r="GM354" i="1" s="1"/>
  <c r="GO354" i="1" s="1"/>
  <c r="GM349" i="1"/>
  <c r="GO349" i="1" s="1"/>
  <c r="GM341" i="1"/>
  <c r="GO341" i="1" s="1"/>
  <c r="CP333" i="1"/>
  <c r="O333" i="1" s="1"/>
  <c r="GM333" i="1" s="1"/>
  <c r="GO333" i="1" s="1"/>
  <c r="ET508" i="1"/>
  <c r="EH508" i="1"/>
  <c r="BD508" i="1"/>
  <c r="AZ508" i="1"/>
  <c r="Q503" i="1"/>
  <c r="CW319" i="3"/>
  <c r="CX322" i="3"/>
  <c r="CX319" i="3"/>
  <c r="CW318" i="3"/>
  <c r="CX320" i="3"/>
  <c r="CU317" i="3"/>
  <c r="Q499" i="1"/>
  <c r="CU307" i="3"/>
  <c r="CX307" i="3"/>
  <c r="CX308" i="3"/>
  <c r="CX309" i="3"/>
  <c r="CX310" i="3"/>
  <c r="Q495" i="1"/>
  <c r="CP495" i="1" s="1"/>
  <c r="O495" i="1" s="1"/>
  <c r="Q491" i="1"/>
  <c r="CV295" i="3"/>
  <c r="CX295" i="3"/>
  <c r="CU295" i="3"/>
  <c r="CX296" i="3"/>
  <c r="CX298" i="3"/>
  <c r="Q487" i="1"/>
  <c r="CP487" i="1" s="1"/>
  <c r="O487" i="1" s="1"/>
  <c r="Q481" i="1"/>
  <c r="Q477" i="1"/>
  <c r="CX271" i="3"/>
  <c r="CX274" i="3"/>
  <c r="CU271" i="3"/>
  <c r="CX276" i="3"/>
  <c r="Q473" i="1"/>
  <c r="CP473" i="1" s="1"/>
  <c r="O473" i="1" s="1"/>
  <c r="Q469" i="1"/>
  <c r="Q465" i="1"/>
  <c r="CW256" i="3"/>
  <c r="CU253" i="3"/>
  <c r="CW254" i="3"/>
  <c r="CW255" i="3"/>
  <c r="CX256" i="3"/>
  <c r="CX254" i="3"/>
  <c r="Q461" i="1"/>
  <c r="CP461" i="1" s="1"/>
  <c r="O461" i="1" s="1"/>
  <c r="CU239" i="3"/>
  <c r="CW240" i="3"/>
  <c r="CX240" i="3"/>
  <c r="CX245" i="3"/>
  <c r="CX243" i="3"/>
  <c r="P456" i="1"/>
  <c r="CQ456" i="1"/>
  <c r="CY456" i="1"/>
  <c r="X456" i="1" s="1"/>
  <c r="CZ456" i="1"/>
  <c r="Y456" i="1" s="1"/>
  <c r="S455" i="1"/>
  <c r="CT455" i="1"/>
  <c r="R450" i="1"/>
  <c r="CS450" i="1"/>
  <c r="CP450" i="1"/>
  <c r="O450" i="1" s="1"/>
  <c r="CU230" i="3"/>
  <c r="CX234" i="3"/>
  <c r="CX235" i="3"/>
  <c r="CW232" i="3"/>
  <c r="CX238" i="3"/>
  <c r="CV230" i="3"/>
  <c r="CW231" i="3"/>
  <c r="CX232" i="3"/>
  <c r="P446" i="1"/>
  <c r="GM445" i="1"/>
  <c r="FV298" i="1"/>
  <c r="EM411" i="1"/>
  <c r="CZ409" i="1"/>
  <c r="Y409" i="1" s="1"/>
  <c r="CZ402" i="1"/>
  <c r="Y402" i="1" s="1"/>
  <c r="CY402" i="1"/>
  <c r="X402" i="1" s="1"/>
  <c r="CZ398" i="1"/>
  <c r="Y398" i="1" s="1"/>
  <c r="CD298" i="1"/>
  <c r="AU411" i="1"/>
  <c r="BZ298" i="1"/>
  <c r="CI411" i="1"/>
  <c r="AQ411" i="1"/>
  <c r="CZ389" i="1"/>
  <c r="Y389" i="1" s="1"/>
  <c r="CP388" i="1"/>
  <c r="O388" i="1" s="1"/>
  <c r="CP384" i="1"/>
  <c r="O384" i="1" s="1"/>
  <c r="CP380" i="1"/>
  <c r="O380" i="1" s="1"/>
  <c r="CY361" i="1"/>
  <c r="X361" i="1" s="1"/>
  <c r="DZ411" i="1"/>
  <c r="EB411" i="1"/>
  <c r="CY348" i="1"/>
  <c r="X348" i="1" s="1"/>
  <c r="CZ348" i="1"/>
  <c r="Y348" i="1" s="1"/>
  <c r="CY340" i="1"/>
  <c r="X340" i="1" s="1"/>
  <c r="CZ340" i="1"/>
  <c r="Y340" i="1" s="1"/>
  <c r="CY332" i="1"/>
  <c r="X332" i="1" s="1"/>
  <c r="CZ332" i="1"/>
  <c r="Y332" i="1" s="1"/>
  <c r="EA411" i="1"/>
  <c r="GB411" i="1"/>
  <c r="Q547" i="1"/>
  <c r="DV577" i="1" s="1"/>
  <c r="CX342" i="3"/>
  <c r="CW341" i="3"/>
  <c r="CU340" i="3"/>
  <c r="EK508" i="1"/>
  <c r="BC508" i="1"/>
  <c r="AU508" i="1"/>
  <c r="AQ508" i="1"/>
  <c r="Q504" i="1"/>
  <c r="CX330" i="3"/>
  <c r="CW325" i="3"/>
  <c r="CX327" i="3"/>
  <c r="CU324" i="3"/>
  <c r="CX325" i="3"/>
  <c r="CX328" i="3"/>
  <c r="P503" i="1"/>
  <c r="Q500" i="1"/>
  <c r="CX312" i="3"/>
  <c r="CU312" i="3"/>
  <c r="CX313" i="3"/>
  <c r="CX316" i="3"/>
  <c r="P499" i="1"/>
  <c r="Q496" i="1"/>
  <c r="CP496" i="1" s="1"/>
  <c r="O496" i="1" s="1"/>
  <c r="GM496" i="1" s="1"/>
  <c r="GO496" i="1" s="1"/>
  <c r="Q492" i="1"/>
  <c r="CX301" i="3"/>
  <c r="CU301" i="3"/>
  <c r="CW303" i="3"/>
  <c r="CX305" i="3"/>
  <c r="CX303" i="3"/>
  <c r="CX306" i="3"/>
  <c r="CV301" i="3"/>
  <c r="P491" i="1"/>
  <c r="Q488" i="1"/>
  <c r="CP488" i="1" s="1"/>
  <c r="O488" i="1" s="1"/>
  <c r="GM488" i="1" s="1"/>
  <c r="GO488" i="1" s="1"/>
  <c r="Q482" i="1"/>
  <c r="CP482" i="1" s="1"/>
  <c r="O482" i="1" s="1"/>
  <c r="GM482" i="1" s="1"/>
  <c r="GO482" i="1" s="1"/>
  <c r="Q478" i="1"/>
  <c r="CV278" i="3"/>
  <c r="CX278" i="3"/>
  <c r="CX281" i="3"/>
  <c r="CU278" i="3"/>
  <c r="CX279" i="3"/>
  <c r="CX283" i="3"/>
  <c r="P477" i="1"/>
  <c r="Q474" i="1"/>
  <c r="CP474" i="1" s="1"/>
  <c r="O474" i="1" s="1"/>
  <c r="GM474" i="1" s="1"/>
  <c r="GO474" i="1" s="1"/>
  <c r="Q470" i="1"/>
  <c r="CP470" i="1" s="1"/>
  <c r="O470" i="1" s="1"/>
  <c r="GM470" i="1" s="1"/>
  <c r="GO470" i="1" s="1"/>
  <c r="Q466" i="1"/>
  <c r="CU258" i="3"/>
  <c r="CW260" i="3"/>
  <c r="CW261" i="3"/>
  <c r="CX260" i="3"/>
  <c r="P465" i="1"/>
  <c r="Q462" i="1"/>
  <c r="CP462" i="1" s="1"/>
  <c r="O462" i="1" s="1"/>
  <c r="GM462" i="1" s="1"/>
  <c r="GO462" i="1" s="1"/>
  <c r="CU246" i="3"/>
  <c r="CX250" i="3"/>
  <c r="CX248" i="3"/>
  <c r="CV246" i="3"/>
  <c r="CW247" i="3"/>
  <c r="CX252" i="3"/>
  <c r="R459" i="1"/>
  <c r="AB458" i="1"/>
  <c r="AB456" i="1"/>
  <c r="R454" i="1"/>
  <c r="CZ454" i="1" s="1"/>
  <c r="Y454" i="1" s="1"/>
  <c r="CS454" i="1"/>
  <c r="CP454" i="1"/>
  <c r="O454" i="1" s="1"/>
  <c r="P453" i="1"/>
  <c r="P452" i="1"/>
  <c r="CP452" i="1" s="1"/>
  <c r="O452" i="1" s="1"/>
  <c r="GM452" i="1" s="1"/>
  <c r="GO452" i="1" s="1"/>
  <c r="CQ452" i="1"/>
  <c r="CY452" i="1"/>
  <c r="X452" i="1" s="1"/>
  <c r="CZ452" i="1"/>
  <c r="Y452" i="1" s="1"/>
  <c r="CS451" i="1"/>
  <c r="CR450" i="1"/>
  <c r="AD450" i="1"/>
  <c r="P448" i="1"/>
  <c r="CP448" i="1" s="1"/>
  <c r="O448" i="1" s="1"/>
  <c r="GM448" i="1" s="1"/>
  <c r="GO448" i="1" s="1"/>
  <c r="CQ448" i="1"/>
  <c r="CY448" i="1"/>
  <c r="X448" i="1" s="1"/>
  <c r="CZ448" i="1"/>
  <c r="Y448" i="1" s="1"/>
  <c r="S447" i="1"/>
  <c r="CP447" i="1" s="1"/>
  <c r="O447" i="1" s="1"/>
  <c r="CT447" i="1"/>
  <c r="T446" i="1"/>
  <c r="DY508" i="1" s="1"/>
  <c r="S446" i="1"/>
  <c r="GD298" i="1"/>
  <c r="EU411" i="1"/>
  <c r="CP404" i="1"/>
  <c r="O404" i="1" s="1"/>
  <c r="AB401" i="1"/>
  <c r="CP398" i="1"/>
  <c r="O398" i="1" s="1"/>
  <c r="AB397" i="1"/>
  <c r="CY393" i="1"/>
  <c r="X393" i="1" s="1"/>
  <c r="CP392" i="1"/>
  <c r="O392" i="1" s="1"/>
  <c r="GM392" i="1" s="1"/>
  <c r="GO392" i="1" s="1"/>
  <c r="AB391" i="1"/>
  <c r="CZ390" i="1"/>
  <c r="Y390" i="1" s="1"/>
  <c r="CY390" i="1"/>
  <c r="X390" i="1" s="1"/>
  <c r="CZ386" i="1"/>
  <c r="Y386" i="1" s="1"/>
  <c r="CY386" i="1"/>
  <c r="X386" i="1" s="1"/>
  <c r="CZ382" i="1"/>
  <c r="Y382" i="1" s="1"/>
  <c r="CY382" i="1"/>
  <c r="X382" i="1" s="1"/>
  <c r="GM378" i="1"/>
  <c r="GO378" i="1" s="1"/>
  <c r="CP377" i="1"/>
  <c r="O377" i="1" s="1"/>
  <c r="CZ372" i="1"/>
  <c r="Y372" i="1" s="1"/>
  <c r="GM366" i="1"/>
  <c r="GO366" i="1" s="1"/>
  <c r="CZ364" i="1"/>
  <c r="Y364" i="1" s="1"/>
  <c r="GM362" i="1"/>
  <c r="GO362" i="1" s="1"/>
  <c r="CZ356" i="1"/>
  <c r="Y356" i="1" s="1"/>
  <c r="AH411" i="1"/>
  <c r="AH266" i="1"/>
  <c r="P547" i="1"/>
  <c r="CW332" i="3"/>
  <c r="CU331" i="3"/>
  <c r="CX332" i="3"/>
  <c r="CV331" i="3"/>
  <c r="CX333" i="3"/>
  <c r="GA508" i="1"/>
  <c r="EV508" i="1"/>
  <c r="CG508" i="1"/>
  <c r="BB508" i="1"/>
  <c r="AP508" i="1"/>
  <c r="P504" i="1"/>
  <c r="S503" i="1"/>
  <c r="P500" i="1"/>
  <c r="S499" i="1"/>
  <c r="P492" i="1"/>
  <c r="CP492" i="1" s="1"/>
  <c r="O492" i="1" s="1"/>
  <c r="GM492" i="1" s="1"/>
  <c r="GO492" i="1" s="1"/>
  <c r="S491" i="1"/>
  <c r="CU285" i="3"/>
  <c r="CX289" i="3"/>
  <c r="CX285" i="3"/>
  <c r="CX287" i="3"/>
  <c r="P478" i="1"/>
  <c r="CP478" i="1" s="1"/>
  <c r="O478" i="1" s="1"/>
  <c r="S477" i="1"/>
  <c r="CX263" i="3"/>
  <c r="CX265" i="3"/>
  <c r="CU263" i="3"/>
  <c r="P466" i="1"/>
  <c r="CP466" i="1" s="1"/>
  <c r="O466" i="1" s="1"/>
  <c r="GM466" i="1" s="1"/>
  <c r="GO466" i="1" s="1"/>
  <c r="S465" i="1"/>
  <c r="AB460" i="1"/>
  <c r="Q460" i="1"/>
  <c r="CP460" i="1" s="1"/>
  <c r="O460" i="1" s="1"/>
  <c r="GM460" i="1" s="1"/>
  <c r="GO460" i="1" s="1"/>
  <c r="T459" i="1"/>
  <c r="AG508" i="1" s="1"/>
  <c r="W459" i="1"/>
  <c r="AJ508" i="1" s="1"/>
  <c r="S459" i="1"/>
  <c r="CT459" i="1"/>
  <c r="Q459" i="1"/>
  <c r="CP459" i="1" s="1"/>
  <c r="O459" i="1" s="1"/>
  <c r="AB457" i="1"/>
  <c r="CR455" i="1"/>
  <c r="CP455" i="1"/>
  <c r="O455" i="1" s="1"/>
  <c r="CR454" i="1"/>
  <c r="AD454" i="1"/>
  <c r="AB454" i="1" s="1"/>
  <c r="AB452" i="1"/>
  <c r="CR451" i="1"/>
  <c r="R451" i="1"/>
  <c r="AB450" i="1"/>
  <c r="AB448" i="1"/>
  <c r="V446" i="1"/>
  <c r="EA508" i="1" s="1"/>
  <c r="AD446" i="1"/>
  <c r="AB446" i="1" s="1"/>
  <c r="R446" i="1"/>
  <c r="CS446" i="1"/>
  <c r="Q446" i="1"/>
  <c r="FT298" i="1"/>
  <c r="EK411" i="1"/>
  <c r="CZ408" i="1"/>
  <c r="Y408" i="1" s="1"/>
  <c r="CY408" i="1"/>
  <c r="X408" i="1" s="1"/>
  <c r="GM408" i="1" s="1"/>
  <c r="GO408" i="1" s="1"/>
  <c r="CZ406" i="1"/>
  <c r="Y406" i="1" s="1"/>
  <c r="CY406" i="1"/>
  <c r="X406" i="1" s="1"/>
  <c r="GM406" i="1" s="1"/>
  <c r="GO406" i="1" s="1"/>
  <c r="AB403" i="1"/>
  <c r="CP402" i="1"/>
  <c r="O402" i="1" s="1"/>
  <c r="GM402" i="1" s="1"/>
  <c r="GO402" i="1" s="1"/>
  <c r="CP401" i="1"/>
  <c r="O401" i="1" s="1"/>
  <c r="CZ394" i="1"/>
  <c r="Y394" i="1" s="1"/>
  <c r="CY394" i="1"/>
  <c r="X394" i="1" s="1"/>
  <c r="GM394" i="1" s="1"/>
  <c r="GO394" i="1" s="1"/>
  <c r="AB389" i="1"/>
  <c r="AB385" i="1"/>
  <c r="AB381" i="1"/>
  <c r="CP376" i="1"/>
  <c r="O376" i="1" s="1"/>
  <c r="CY373" i="1"/>
  <c r="X373" i="1" s="1"/>
  <c r="CP372" i="1"/>
  <c r="O372" i="1" s="1"/>
  <c r="CP368" i="1"/>
  <c r="O368" i="1" s="1"/>
  <c r="CP364" i="1"/>
  <c r="O364" i="1" s="1"/>
  <c r="GM364" i="1" s="1"/>
  <c r="GO364" i="1" s="1"/>
  <c r="CP360" i="1"/>
  <c r="O360" i="1" s="1"/>
  <c r="CP356" i="1"/>
  <c r="O356" i="1" s="1"/>
  <c r="CP352" i="1"/>
  <c r="O352" i="1" s="1"/>
  <c r="CY344" i="1"/>
  <c r="X344" i="1" s="1"/>
  <c r="CZ344" i="1"/>
  <c r="Y344" i="1" s="1"/>
  <c r="CY336" i="1"/>
  <c r="X336" i="1" s="1"/>
  <c r="CZ336" i="1"/>
  <c r="Y336" i="1" s="1"/>
  <c r="DY411" i="1"/>
  <c r="Q456" i="1"/>
  <c r="R453" i="1"/>
  <c r="CY453" i="1" s="1"/>
  <c r="X453" i="1" s="1"/>
  <c r="Q452" i="1"/>
  <c r="CQ451" i="1"/>
  <c r="Q448" i="1"/>
  <c r="EG411" i="1"/>
  <c r="BC411" i="1"/>
  <c r="CT409" i="1"/>
  <c r="CQ408" i="1"/>
  <c r="AD408" i="1"/>
  <c r="AB408" i="1" s="1"/>
  <c r="CZ407" i="1"/>
  <c r="Y407" i="1" s="1"/>
  <c r="Q407" i="1"/>
  <c r="AD406" i="1"/>
  <c r="AB406" i="1" s="1"/>
  <c r="R404" i="1"/>
  <c r="CY404" i="1" s="1"/>
  <c r="X404" i="1" s="1"/>
  <c r="CZ403" i="1"/>
  <c r="Y403" i="1" s="1"/>
  <c r="Q403" i="1"/>
  <c r="AD402" i="1"/>
  <c r="AB402" i="1" s="1"/>
  <c r="R400" i="1"/>
  <c r="CY400" i="1" s="1"/>
  <c r="X400" i="1" s="1"/>
  <c r="CZ399" i="1"/>
  <c r="Y399" i="1" s="1"/>
  <c r="Q399" i="1"/>
  <c r="R398" i="1"/>
  <c r="CY398" i="1" s="1"/>
  <c r="X398" i="1" s="1"/>
  <c r="R396" i="1"/>
  <c r="CY396" i="1" s="1"/>
  <c r="X396" i="1" s="1"/>
  <c r="CZ395" i="1"/>
  <c r="Y395" i="1" s="1"/>
  <c r="Q395" i="1"/>
  <c r="AD394" i="1"/>
  <c r="AB394" i="1" s="1"/>
  <c r="CQ392" i="1"/>
  <c r="AD392" i="1"/>
  <c r="AB392" i="1" s="1"/>
  <c r="CZ391" i="1"/>
  <c r="Y391" i="1" s="1"/>
  <c r="Q391" i="1"/>
  <c r="CQ390" i="1"/>
  <c r="AD390" i="1"/>
  <c r="AB390" i="1" s="1"/>
  <c r="R388" i="1"/>
  <c r="CY388" i="1" s="1"/>
  <c r="X388" i="1" s="1"/>
  <c r="CZ387" i="1"/>
  <c r="Y387" i="1" s="1"/>
  <c r="Q387" i="1"/>
  <c r="CQ386" i="1"/>
  <c r="AD386" i="1"/>
  <c r="AB386" i="1" s="1"/>
  <c r="R384" i="1"/>
  <c r="CY384" i="1" s="1"/>
  <c r="X384" i="1" s="1"/>
  <c r="CZ383" i="1"/>
  <c r="Y383" i="1" s="1"/>
  <c r="Q383" i="1"/>
  <c r="CQ382" i="1"/>
  <c r="AD382" i="1"/>
  <c r="AB382" i="1" s="1"/>
  <c r="R380" i="1"/>
  <c r="CY380" i="1" s="1"/>
  <c r="X380" i="1" s="1"/>
  <c r="CZ379" i="1"/>
  <c r="Y379" i="1" s="1"/>
  <c r="Q379" i="1"/>
  <c r="AD378" i="1"/>
  <c r="AB378" i="1" s="1"/>
  <c r="R376" i="1"/>
  <c r="CY376" i="1" s="1"/>
  <c r="X376" i="1" s="1"/>
  <c r="CZ375" i="1"/>
  <c r="Y375" i="1" s="1"/>
  <c r="Q375" i="1"/>
  <c r="CQ374" i="1"/>
  <c r="AD374" i="1"/>
  <c r="AB374" i="1" s="1"/>
  <c r="R372" i="1"/>
  <c r="CY372" i="1" s="1"/>
  <c r="X372" i="1" s="1"/>
  <c r="CZ371" i="1"/>
  <c r="Y371" i="1" s="1"/>
  <c r="Q371" i="1"/>
  <c r="CQ370" i="1"/>
  <c r="AD370" i="1"/>
  <c r="AB370" i="1" s="1"/>
  <c r="CT369" i="1"/>
  <c r="CS368" i="1"/>
  <c r="R368" i="1"/>
  <c r="CY368" i="1" s="1"/>
  <c r="X368" i="1" s="1"/>
  <c r="CZ367" i="1"/>
  <c r="Y367" i="1" s="1"/>
  <c r="CQ366" i="1"/>
  <c r="AD366" i="1"/>
  <c r="AB366" i="1" s="1"/>
  <c r="CT365" i="1"/>
  <c r="CS364" i="1"/>
  <c r="R364" i="1"/>
  <c r="CY364" i="1" s="1"/>
  <c r="X364" i="1" s="1"/>
  <c r="CZ363" i="1"/>
  <c r="Y363" i="1" s="1"/>
  <c r="CQ362" i="1"/>
  <c r="AD362" i="1"/>
  <c r="AB362" i="1" s="1"/>
  <c r="CT361" i="1"/>
  <c r="CS360" i="1"/>
  <c r="R360" i="1"/>
  <c r="CY360" i="1" s="1"/>
  <c r="X360" i="1" s="1"/>
  <c r="CZ359" i="1"/>
  <c r="Y359" i="1" s="1"/>
  <c r="CQ358" i="1"/>
  <c r="AD358" i="1"/>
  <c r="AB358" i="1" s="1"/>
  <c r="CT357" i="1"/>
  <c r="CS356" i="1"/>
  <c r="R356" i="1"/>
  <c r="CY356" i="1" s="1"/>
  <c r="X356" i="1" s="1"/>
  <c r="CZ355" i="1"/>
  <c r="Y355" i="1" s="1"/>
  <c r="CQ354" i="1"/>
  <c r="AD354" i="1"/>
  <c r="AB354" i="1" s="1"/>
  <c r="CT353" i="1"/>
  <c r="CS352" i="1"/>
  <c r="R352" i="1"/>
  <c r="CY352" i="1" s="1"/>
  <c r="X352" i="1" s="1"/>
  <c r="CR351" i="1"/>
  <c r="AD351" i="1"/>
  <c r="AB351" i="1" s="1"/>
  <c r="R351" i="1"/>
  <c r="CY351" i="1" s="1"/>
  <c r="X351" i="1" s="1"/>
  <c r="CX214" i="3"/>
  <c r="CW215" i="3"/>
  <c r="CX218" i="3"/>
  <c r="CX215" i="3"/>
  <c r="CX220" i="3"/>
  <c r="CU214" i="3"/>
  <c r="V350" i="1"/>
  <c r="R350" i="1"/>
  <c r="CS350" i="1"/>
  <c r="R347" i="1"/>
  <c r="CR346" i="1"/>
  <c r="CP346" i="1"/>
  <c r="O346" i="1" s="1"/>
  <c r="R343" i="1"/>
  <c r="CR342" i="1"/>
  <c r="R339" i="1"/>
  <c r="CR338" i="1"/>
  <c r="R335" i="1"/>
  <c r="CR334" i="1"/>
  <c r="R331" i="1"/>
  <c r="CR330" i="1"/>
  <c r="AB330" i="1"/>
  <c r="CY328" i="1"/>
  <c r="X328" i="1" s="1"/>
  <c r="CZ328" i="1"/>
  <c r="Y328" i="1" s="1"/>
  <c r="CR326" i="1"/>
  <c r="CY324" i="1"/>
  <c r="X324" i="1" s="1"/>
  <c r="CZ324" i="1"/>
  <c r="Y324" i="1" s="1"/>
  <c r="CR322" i="1"/>
  <c r="CY320" i="1"/>
  <c r="X320" i="1" s="1"/>
  <c r="CZ320" i="1"/>
  <c r="Y320" i="1" s="1"/>
  <c r="CR318" i="1"/>
  <c r="CY316" i="1"/>
  <c r="X316" i="1" s="1"/>
  <c r="CZ316" i="1"/>
  <c r="Y316" i="1" s="1"/>
  <c r="CR314" i="1"/>
  <c r="AB314" i="1"/>
  <c r="CY312" i="1"/>
  <c r="X312" i="1" s="1"/>
  <c r="CZ312" i="1"/>
  <c r="Y312" i="1" s="1"/>
  <c r="CR310" i="1"/>
  <c r="CY308" i="1"/>
  <c r="X308" i="1" s="1"/>
  <c r="CZ308" i="1"/>
  <c r="Y308" i="1" s="1"/>
  <c r="GX302" i="1"/>
  <c r="CJ411" i="1" s="1"/>
  <c r="T302" i="1"/>
  <c r="AG411" i="1" s="1"/>
  <c r="V302" i="1"/>
  <c r="AI411" i="1" s="1"/>
  <c r="R302" i="1"/>
  <c r="CS302" i="1"/>
  <c r="AD302" i="1"/>
  <c r="AB302" i="1" s="1"/>
  <c r="CM298" i="1"/>
  <c r="ET266" i="1"/>
  <c r="AB264" i="1"/>
  <c r="S263" i="1"/>
  <c r="P263" i="1"/>
  <c r="CP263" i="1" s="1"/>
  <c r="O263" i="1" s="1"/>
  <c r="S262" i="1"/>
  <c r="CT262" i="1"/>
  <c r="V261" i="1"/>
  <c r="R261" i="1"/>
  <c r="CS261" i="1"/>
  <c r="AD261" i="1"/>
  <c r="T257" i="1"/>
  <c r="V255" i="1"/>
  <c r="R255" i="1"/>
  <c r="CS255" i="1"/>
  <c r="AD255" i="1"/>
  <c r="AB255" i="1" s="1"/>
  <c r="P253" i="1"/>
  <c r="CQ253" i="1"/>
  <c r="AB253" i="1"/>
  <c r="GM252" i="1"/>
  <c r="GO252" i="1" s="1"/>
  <c r="CY250" i="1"/>
  <c r="X250" i="1" s="1"/>
  <c r="CZ250" i="1"/>
  <c r="Y250" i="1" s="1"/>
  <c r="CY246" i="1"/>
  <c r="X246" i="1" s="1"/>
  <c r="CZ246" i="1"/>
  <c r="Y246" i="1" s="1"/>
  <c r="FR266" i="1"/>
  <c r="FT266" i="1"/>
  <c r="CD225" i="1"/>
  <c r="AU266" i="1"/>
  <c r="CZ239" i="1"/>
  <c r="Y239" i="1" s="1"/>
  <c r="CY239" i="1"/>
  <c r="X239" i="1" s="1"/>
  <c r="DZ266" i="1"/>
  <c r="AJ193" i="1"/>
  <c r="CW224" i="3"/>
  <c r="CU221" i="3"/>
  <c r="CW222" i="3"/>
  <c r="CW223" i="3"/>
  <c r="CX224" i="3"/>
  <c r="CX229" i="3"/>
  <c r="CX222" i="3"/>
  <c r="CX227" i="3"/>
  <c r="GA411" i="1"/>
  <c r="EV411" i="1"/>
  <c r="CG411" i="1"/>
  <c r="BB411" i="1"/>
  <c r="AP411" i="1"/>
  <c r="CS409" i="1"/>
  <c r="R409" i="1"/>
  <c r="CY409" i="1" s="1"/>
  <c r="X409" i="1" s="1"/>
  <c r="CT408" i="1"/>
  <c r="CQ407" i="1"/>
  <c r="P407" i="1"/>
  <c r="CP407" i="1" s="1"/>
  <c r="O407" i="1" s="1"/>
  <c r="GM407" i="1" s="1"/>
  <c r="GO407" i="1" s="1"/>
  <c r="CT406" i="1"/>
  <c r="CS405" i="1"/>
  <c r="R405" i="1"/>
  <c r="CY405" i="1" s="1"/>
  <c r="X405" i="1" s="1"/>
  <c r="CQ403" i="1"/>
  <c r="P403" i="1"/>
  <c r="CP403" i="1" s="1"/>
  <c r="O403" i="1" s="1"/>
  <c r="GM403" i="1" s="1"/>
  <c r="GO403" i="1" s="1"/>
  <c r="CT402" i="1"/>
  <c r="CS401" i="1"/>
  <c r="R401" i="1"/>
  <c r="CY401" i="1" s="1"/>
  <c r="X401" i="1" s="1"/>
  <c r="CQ399" i="1"/>
  <c r="P399" i="1"/>
  <c r="CP399" i="1" s="1"/>
  <c r="O399" i="1" s="1"/>
  <c r="GM399" i="1" s="1"/>
  <c r="GO399" i="1" s="1"/>
  <c r="CS397" i="1"/>
  <c r="R397" i="1"/>
  <c r="CY397" i="1" s="1"/>
  <c r="X397" i="1" s="1"/>
  <c r="CQ395" i="1"/>
  <c r="P395" i="1"/>
  <c r="CP395" i="1" s="1"/>
  <c r="O395" i="1" s="1"/>
  <c r="GM395" i="1" s="1"/>
  <c r="GO395" i="1" s="1"/>
  <c r="CT394" i="1"/>
  <c r="CS393" i="1"/>
  <c r="R393" i="1"/>
  <c r="CZ393" i="1" s="1"/>
  <c r="Y393" i="1" s="1"/>
  <c r="CT392" i="1"/>
  <c r="CQ391" i="1"/>
  <c r="P391" i="1"/>
  <c r="CP391" i="1" s="1"/>
  <c r="O391" i="1" s="1"/>
  <c r="GM391" i="1" s="1"/>
  <c r="GO391" i="1" s="1"/>
  <c r="CT390" i="1"/>
  <c r="CS389" i="1"/>
  <c r="R389" i="1"/>
  <c r="CY389" i="1" s="1"/>
  <c r="X389" i="1" s="1"/>
  <c r="CQ387" i="1"/>
  <c r="P387" i="1"/>
  <c r="CT386" i="1"/>
  <c r="CS385" i="1"/>
  <c r="R385" i="1"/>
  <c r="CY385" i="1" s="1"/>
  <c r="X385" i="1" s="1"/>
  <c r="CQ383" i="1"/>
  <c r="P383" i="1"/>
  <c r="CP383" i="1" s="1"/>
  <c r="O383" i="1" s="1"/>
  <c r="CT382" i="1"/>
  <c r="CS381" i="1"/>
  <c r="R381" i="1"/>
  <c r="CZ381" i="1" s="1"/>
  <c r="Y381" i="1" s="1"/>
  <c r="CQ379" i="1"/>
  <c r="P379" i="1"/>
  <c r="CP379" i="1" s="1"/>
  <c r="O379" i="1" s="1"/>
  <c r="GM379" i="1" s="1"/>
  <c r="GO379" i="1" s="1"/>
  <c r="CT378" i="1"/>
  <c r="CS377" i="1"/>
  <c r="R377" i="1"/>
  <c r="CZ377" i="1" s="1"/>
  <c r="Y377" i="1" s="1"/>
  <c r="CQ375" i="1"/>
  <c r="P375" i="1"/>
  <c r="CP375" i="1" s="1"/>
  <c r="O375" i="1" s="1"/>
  <c r="GM375" i="1" s="1"/>
  <c r="GO375" i="1" s="1"/>
  <c r="CT374" i="1"/>
  <c r="CS373" i="1"/>
  <c r="R373" i="1"/>
  <c r="CZ373" i="1" s="1"/>
  <c r="Y373" i="1" s="1"/>
  <c r="CQ371" i="1"/>
  <c r="P371" i="1"/>
  <c r="CP371" i="1" s="1"/>
  <c r="O371" i="1" s="1"/>
  <c r="GM371" i="1" s="1"/>
  <c r="GO371" i="1" s="1"/>
  <c r="CT370" i="1"/>
  <c r="CS369" i="1"/>
  <c r="R369" i="1"/>
  <c r="CY369" i="1" s="1"/>
  <c r="X369" i="1" s="1"/>
  <c r="CQ367" i="1"/>
  <c r="P367" i="1"/>
  <c r="CP367" i="1" s="1"/>
  <c r="O367" i="1" s="1"/>
  <c r="GM367" i="1" s="1"/>
  <c r="GO367" i="1" s="1"/>
  <c r="CT366" i="1"/>
  <c r="CS365" i="1"/>
  <c r="R365" i="1"/>
  <c r="CY365" i="1" s="1"/>
  <c r="X365" i="1" s="1"/>
  <c r="CQ363" i="1"/>
  <c r="P363" i="1"/>
  <c r="CP363" i="1" s="1"/>
  <c r="O363" i="1" s="1"/>
  <c r="GM363" i="1" s="1"/>
  <c r="GO363" i="1" s="1"/>
  <c r="CT362" i="1"/>
  <c r="CS361" i="1"/>
  <c r="R361" i="1"/>
  <c r="CZ361" i="1" s="1"/>
  <c r="Y361" i="1" s="1"/>
  <c r="CQ359" i="1"/>
  <c r="P359" i="1"/>
  <c r="CP359" i="1" s="1"/>
  <c r="O359" i="1" s="1"/>
  <c r="GM359" i="1" s="1"/>
  <c r="GO359" i="1" s="1"/>
  <c r="CT358" i="1"/>
  <c r="CS357" i="1"/>
  <c r="R357" i="1"/>
  <c r="CY357" i="1" s="1"/>
  <c r="X357" i="1" s="1"/>
  <c r="CQ355" i="1"/>
  <c r="P355" i="1"/>
  <c r="CP355" i="1" s="1"/>
  <c r="O355" i="1" s="1"/>
  <c r="GM355" i="1" s="1"/>
  <c r="GO355" i="1" s="1"/>
  <c r="CT354" i="1"/>
  <c r="CS353" i="1"/>
  <c r="R353" i="1"/>
  <c r="CY353" i="1" s="1"/>
  <c r="X353" i="1" s="1"/>
  <c r="W350" i="1"/>
  <c r="P348" i="1"/>
  <c r="CQ348" i="1"/>
  <c r="S347" i="1"/>
  <c r="CT347" i="1"/>
  <c r="Q347" i="1"/>
  <c r="CP347" i="1" s="1"/>
  <c r="O347" i="1" s="1"/>
  <c r="AB346" i="1"/>
  <c r="P344" i="1"/>
  <c r="CP344" i="1" s="1"/>
  <c r="O344" i="1" s="1"/>
  <c r="GM344" i="1" s="1"/>
  <c r="GO344" i="1" s="1"/>
  <c r="CQ344" i="1"/>
  <c r="S343" i="1"/>
  <c r="CT343" i="1"/>
  <c r="Q343" i="1"/>
  <c r="AB342" i="1"/>
  <c r="P340" i="1"/>
  <c r="CQ340" i="1"/>
  <c r="S339" i="1"/>
  <c r="CP339" i="1" s="1"/>
  <c r="O339" i="1" s="1"/>
  <c r="CT339" i="1"/>
  <c r="Q339" i="1"/>
  <c r="AB338" i="1"/>
  <c r="P336" i="1"/>
  <c r="CQ336" i="1"/>
  <c r="S335" i="1"/>
  <c r="CT335" i="1"/>
  <c r="Q335" i="1"/>
  <c r="CP335" i="1" s="1"/>
  <c r="O335" i="1" s="1"/>
  <c r="AB334" i="1"/>
  <c r="P332" i="1"/>
  <c r="CQ332" i="1"/>
  <c r="S331" i="1"/>
  <c r="CT331" i="1"/>
  <c r="Q331" i="1"/>
  <c r="CP331" i="1" s="1"/>
  <c r="O331" i="1" s="1"/>
  <c r="CP330" i="1"/>
  <c r="O330" i="1" s="1"/>
  <c r="CP326" i="1"/>
  <c r="O326" i="1" s="1"/>
  <c r="CP322" i="1"/>
  <c r="O322" i="1" s="1"/>
  <c r="CP318" i="1"/>
  <c r="O318" i="1" s="1"/>
  <c r="CP314" i="1"/>
  <c r="O314" i="1" s="1"/>
  <c r="CP310" i="1"/>
  <c r="O310" i="1" s="1"/>
  <c r="CP301" i="1"/>
  <c r="O301" i="1" s="1"/>
  <c r="P282" i="1"/>
  <c r="BD266" i="1"/>
  <c r="CP264" i="1"/>
  <c r="O264" i="1" s="1"/>
  <c r="GM264" i="1" s="1"/>
  <c r="GO264" i="1" s="1"/>
  <c r="W261" i="1"/>
  <c r="CR261" i="1"/>
  <c r="AB261" i="1"/>
  <c r="AB260" i="1"/>
  <c r="S259" i="1"/>
  <c r="P259" i="1"/>
  <c r="CP259" i="1" s="1"/>
  <c r="O259" i="1" s="1"/>
  <c r="S258" i="1"/>
  <c r="CT258" i="1"/>
  <c r="V257" i="1"/>
  <c r="R257" i="1"/>
  <c r="CS257" i="1"/>
  <c r="AD257" i="1"/>
  <c r="W255" i="1"/>
  <c r="CR255" i="1"/>
  <c r="CP248" i="1"/>
  <c r="O248" i="1" s="1"/>
  <c r="GM248" i="1" s="1"/>
  <c r="GO248" i="1" s="1"/>
  <c r="CP246" i="1"/>
  <c r="O246" i="1" s="1"/>
  <c r="CP244" i="1"/>
  <c r="O244" i="1" s="1"/>
  <c r="GM244" i="1" s="1"/>
  <c r="GO244" i="1" s="1"/>
  <c r="GM240" i="1"/>
  <c r="GO240" i="1" s="1"/>
  <c r="DY266" i="1"/>
  <c r="GB266" i="1"/>
  <c r="CG266" i="1"/>
  <c r="AQ266" i="1"/>
  <c r="BZ225" i="1"/>
  <c r="EI411" i="1"/>
  <c r="AS411" i="1"/>
  <c r="AO411" i="1"/>
  <c r="Q409" i="1"/>
  <c r="CP409" i="1" s="1"/>
  <c r="O409" i="1" s="1"/>
  <c r="Q405" i="1"/>
  <c r="CP405" i="1" s="1"/>
  <c r="O405" i="1" s="1"/>
  <c r="Q401" i="1"/>
  <c r="Q397" i="1"/>
  <c r="CP397" i="1" s="1"/>
  <c r="O397" i="1" s="1"/>
  <c r="Q393" i="1"/>
  <c r="CP393" i="1" s="1"/>
  <c r="O393" i="1" s="1"/>
  <c r="Q389" i="1"/>
  <c r="CP389" i="1" s="1"/>
  <c r="O389" i="1" s="1"/>
  <c r="GM389" i="1" s="1"/>
  <c r="GO389" i="1" s="1"/>
  <c r="Q385" i="1"/>
  <c r="CP385" i="1" s="1"/>
  <c r="O385" i="1" s="1"/>
  <c r="Q381" i="1"/>
  <c r="CP381" i="1" s="1"/>
  <c r="O381" i="1" s="1"/>
  <c r="Q377" i="1"/>
  <c r="Q373" i="1"/>
  <c r="CP373" i="1" s="1"/>
  <c r="O373" i="1" s="1"/>
  <c r="GM373" i="1" s="1"/>
  <c r="GO373" i="1" s="1"/>
  <c r="Q369" i="1"/>
  <c r="CP369" i="1" s="1"/>
  <c r="O369" i="1" s="1"/>
  <c r="Q365" i="1"/>
  <c r="CP365" i="1" s="1"/>
  <c r="O365" i="1" s="1"/>
  <c r="Q361" i="1"/>
  <c r="CP361" i="1" s="1"/>
  <c r="O361" i="1" s="1"/>
  <c r="Q357" i="1"/>
  <c r="CP357" i="1" s="1"/>
  <c r="O357" i="1" s="1"/>
  <c r="Q353" i="1"/>
  <c r="CP353" i="1" s="1"/>
  <c r="O353" i="1" s="1"/>
  <c r="CP351" i="1"/>
  <c r="O351" i="1" s="1"/>
  <c r="CX209" i="3"/>
  <c r="CU207" i="3"/>
  <c r="CW208" i="3"/>
  <c r="CX212" i="3"/>
  <c r="CX213" i="3"/>
  <c r="CW209" i="3"/>
  <c r="CX210" i="3"/>
  <c r="S350" i="1"/>
  <c r="CP343" i="1"/>
  <c r="O343" i="1" s="1"/>
  <c r="P328" i="1"/>
  <c r="CP328" i="1" s="1"/>
  <c r="O328" i="1" s="1"/>
  <c r="GM328" i="1" s="1"/>
  <c r="GO328" i="1" s="1"/>
  <c r="CQ328" i="1"/>
  <c r="AB328" i="1"/>
  <c r="S327" i="1"/>
  <c r="CT327" i="1"/>
  <c r="P324" i="1"/>
  <c r="CP324" i="1" s="1"/>
  <c r="O324" i="1" s="1"/>
  <c r="GM324" i="1" s="1"/>
  <c r="GO324" i="1" s="1"/>
  <c r="CQ324" i="1"/>
  <c r="AB324" i="1"/>
  <c r="S323" i="1"/>
  <c r="CT323" i="1"/>
  <c r="P320" i="1"/>
  <c r="CQ320" i="1"/>
  <c r="AB320" i="1"/>
  <c r="S319" i="1"/>
  <c r="CT319" i="1"/>
  <c r="P316" i="1"/>
  <c r="CQ316" i="1"/>
  <c r="AB316" i="1"/>
  <c r="S315" i="1"/>
  <c r="CT315" i="1"/>
  <c r="P312" i="1"/>
  <c r="CP312" i="1" s="1"/>
  <c r="O312" i="1" s="1"/>
  <c r="GM312" i="1" s="1"/>
  <c r="GO312" i="1" s="1"/>
  <c r="CQ312" i="1"/>
  <c r="AB312" i="1"/>
  <c r="S311" i="1"/>
  <c r="CT311" i="1"/>
  <c r="P308" i="1"/>
  <c r="CP308" i="1" s="1"/>
  <c r="O308" i="1" s="1"/>
  <c r="GM308" i="1" s="1"/>
  <c r="GO308" i="1" s="1"/>
  <c r="CQ308" i="1"/>
  <c r="AB308" i="1"/>
  <c r="S307" i="1"/>
  <c r="CT307" i="1"/>
  <c r="R304" i="1"/>
  <c r="CZ304" i="1" s="1"/>
  <c r="Y304" i="1" s="1"/>
  <c r="CS304" i="1"/>
  <c r="AD304" i="1"/>
  <c r="AB304" i="1" s="1"/>
  <c r="Q304" i="1"/>
  <c r="CP304" i="1" s="1"/>
  <c r="O304" i="1" s="1"/>
  <c r="S303" i="1"/>
  <c r="CT303" i="1"/>
  <c r="CU195" i="3"/>
  <c r="CV195" i="3"/>
  <c r="CW196" i="3"/>
  <c r="CX197" i="3"/>
  <c r="CX195" i="3"/>
  <c r="CX199" i="3"/>
  <c r="CX200" i="3"/>
  <c r="CW197" i="3"/>
  <c r="P302" i="1"/>
  <c r="R300" i="1"/>
  <c r="CS300" i="1"/>
  <c r="AD300" i="1"/>
  <c r="Q300" i="1"/>
  <c r="GA266" i="1"/>
  <c r="FQ225" i="1"/>
  <c r="AZ225" i="1"/>
  <c r="F277" i="1"/>
  <c r="R263" i="1"/>
  <c r="CS263" i="1"/>
  <c r="AD263" i="1"/>
  <c r="AB263" i="1" s="1"/>
  <c r="Q263" i="1"/>
  <c r="CV159" i="3"/>
  <c r="CU159" i="3"/>
  <c r="CX166" i="3"/>
  <c r="CX162" i="3"/>
  <c r="CX164" i="3"/>
  <c r="CX159" i="3"/>
  <c r="CW161" i="3"/>
  <c r="CX161" i="3"/>
  <c r="CX163" i="3"/>
  <c r="CX160" i="3"/>
  <c r="S261" i="1"/>
  <c r="P261" i="1"/>
  <c r="GM260" i="1"/>
  <c r="GO260" i="1" s="1"/>
  <c r="AB257" i="1"/>
  <c r="CB225" i="1"/>
  <c r="AS266" i="1"/>
  <c r="S255" i="1"/>
  <c r="P255" i="1"/>
  <c r="CP255" i="1" s="1"/>
  <c r="O255" i="1" s="1"/>
  <c r="S254" i="1"/>
  <c r="CT254" i="1"/>
  <c r="CY253" i="1"/>
  <c r="X253" i="1" s="1"/>
  <c r="CZ253" i="1"/>
  <c r="Y253" i="1" s="1"/>
  <c r="CP245" i="1"/>
  <c r="O245" i="1" s="1"/>
  <c r="GM245" i="1" s="1"/>
  <c r="GO245" i="1" s="1"/>
  <c r="CY232" i="1"/>
  <c r="X232" i="1" s="1"/>
  <c r="CZ232" i="1"/>
  <c r="Y232" i="1" s="1"/>
  <c r="FV266" i="1"/>
  <c r="DZ26" i="1"/>
  <c r="DM193" i="1"/>
  <c r="FY411" i="1"/>
  <c r="ET411" i="1"/>
  <c r="EH411" i="1"/>
  <c r="Q350" i="1"/>
  <c r="CP350" i="1" s="1"/>
  <c r="O350" i="1" s="1"/>
  <c r="AB349" i="1"/>
  <c r="CR347" i="1"/>
  <c r="R346" i="1"/>
  <c r="CS346" i="1"/>
  <c r="Q346" i="1"/>
  <c r="AB345" i="1"/>
  <c r="CR343" i="1"/>
  <c r="R342" i="1"/>
  <c r="CS342" i="1"/>
  <c r="Q342" i="1"/>
  <c r="CP342" i="1" s="1"/>
  <c r="O342" i="1" s="1"/>
  <c r="AB341" i="1"/>
  <c r="CR339" i="1"/>
  <c r="R338" i="1"/>
  <c r="CS338" i="1"/>
  <c r="Q338" i="1"/>
  <c r="CP338" i="1" s="1"/>
  <c r="O338" i="1" s="1"/>
  <c r="AB337" i="1"/>
  <c r="CR335" i="1"/>
  <c r="R334" i="1"/>
  <c r="CS334" i="1"/>
  <c r="Q334" i="1"/>
  <c r="CP334" i="1" s="1"/>
  <c r="O334" i="1" s="1"/>
  <c r="AB333" i="1"/>
  <c r="CR331" i="1"/>
  <c r="R330" i="1"/>
  <c r="CS330" i="1"/>
  <c r="AD330" i="1"/>
  <c r="GM329" i="1"/>
  <c r="GO329" i="1" s="1"/>
  <c r="R326" i="1"/>
  <c r="CS326" i="1"/>
  <c r="AD326" i="1"/>
  <c r="AB326" i="1" s="1"/>
  <c r="GM325" i="1"/>
  <c r="GO325" i="1" s="1"/>
  <c r="R322" i="1"/>
  <c r="CS322" i="1"/>
  <c r="AD322" i="1"/>
  <c r="AB322" i="1" s="1"/>
  <c r="GM321" i="1"/>
  <c r="GO321" i="1" s="1"/>
  <c r="R318" i="1"/>
  <c r="CS318" i="1"/>
  <c r="AD318" i="1"/>
  <c r="AB318" i="1" s="1"/>
  <c r="GM317" i="1"/>
  <c r="GO317" i="1" s="1"/>
  <c r="R314" i="1"/>
  <c r="CS314" i="1"/>
  <c r="AD314" i="1"/>
  <c r="GM313" i="1"/>
  <c r="GO313" i="1" s="1"/>
  <c r="R310" i="1"/>
  <c r="CS310" i="1"/>
  <c r="AD310" i="1"/>
  <c r="AB310" i="1" s="1"/>
  <c r="GM309" i="1"/>
  <c r="GO309" i="1" s="1"/>
  <c r="CZ306" i="1"/>
  <c r="Y306" i="1" s="1"/>
  <c r="R306" i="1"/>
  <c r="CY306" i="1" s="1"/>
  <c r="X306" i="1" s="1"/>
  <c r="CS306" i="1"/>
  <c r="AD306" i="1"/>
  <c r="AB306" i="1" s="1"/>
  <c r="Q306" i="1"/>
  <c r="CP306" i="1" s="1"/>
  <c r="O306" i="1" s="1"/>
  <c r="AB305" i="1"/>
  <c r="CP305" i="1"/>
  <c r="O305" i="1" s="1"/>
  <c r="CR304" i="1"/>
  <c r="W302" i="1"/>
  <c r="AJ411" i="1" s="1"/>
  <c r="S302" i="1"/>
  <c r="CR300" i="1"/>
  <c r="AB300" i="1"/>
  <c r="CP300" i="1"/>
  <c r="O300" i="1" s="1"/>
  <c r="EH266" i="1"/>
  <c r="AP225" i="1"/>
  <c r="F275" i="1"/>
  <c r="CR263" i="1"/>
  <c r="T261" i="1"/>
  <c r="R259" i="1"/>
  <c r="CS259" i="1"/>
  <c r="AD259" i="1"/>
  <c r="AB259" i="1" s="1"/>
  <c r="Q259" i="1"/>
  <c r="CU147" i="3"/>
  <c r="CX150" i="3"/>
  <c r="CX151" i="3"/>
  <c r="CX148" i="3"/>
  <c r="CX147" i="3"/>
  <c r="CW148" i="3"/>
  <c r="S257" i="1"/>
  <c r="P257" i="1"/>
  <c r="GM256" i="1"/>
  <c r="GO256" i="1" s="1"/>
  <c r="T255" i="1"/>
  <c r="AB252" i="1"/>
  <c r="CY243" i="1"/>
  <c r="X243" i="1" s="1"/>
  <c r="CZ243" i="1"/>
  <c r="Y243" i="1" s="1"/>
  <c r="CY242" i="1"/>
  <c r="X242" i="1" s="1"/>
  <c r="CZ242" i="1"/>
  <c r="Y242" i="1" s="1"/>
  <c r="AI266" i="1"/>
  <c r="Q243" i="1"/>
  <c r="P239" i="1"/>
  <c r="CP239" i="1" s="1"/>
  <c r="O239" i="1" s="1"/>
  <c r="GM239" i="1" s="1"/>
  <c r="GO239" i="1" s="1"/>
  <c r="P238" i="1"/>
  <c r="AB234" i="1"/>
  <c r="R230" i="1"/>
  <c r="CZ230" i="1" s="1"/>
  <c r="Y230" i="1" s="1"/>
  <c r="CS230" i="1"/>
  <c r="S229" i="1"/>
  <c r="CT229" i="1"/>
  <c r="EK193" i="1"/>
  <c r="CZ178" i="1"/>
  <c r="Y178" i="1" s="1"/>
  <c r="CY178" i="1"/>
  <c r="X178" i="1" s="1"/>
  <c r="CZ177" i="1"/>
  <c r="Y177" i="1" s="1"/>
  <c r="CY177" i="1"/>
  <c r="X177" i="1" s="1"/>
  <c r="CZ176" i="1"/>
  <c r="Y176" i="1" s="1"/>
  <c r="CY176" i="1"/>
  <c r="X176" i="1" s="1"/>
  <c r="CZ175" i="1"/>
  <c r="Y175" i="1" s="1"/>
  <c r="CY175" i="1"/>
  <c r="X175" i="1" s="1"/>
  <c r="CZ174" i="1"/>
  <c r="Y174" i="1" s="1"/>
  <c r="CY174" i="1"/>
  <c r="X174" i="1" s="1"/>
  <c r="CZ173" i="1"/>
  <c r="Y173" i="1" s="1"/>
  <c r="CY173" i="1"/>
  <c r="X173" i="1" s="1"/>
  <c r="CZ172" i="1"/>
  <c r="Y172" i="1" s="1"/>
  <c r="CY172" i="1"/>
  <c r="X172" i="1" s="1"/>
  <c r="CZ171" i="1"/>
  <c r="Y171" i="1" s="1"/>
  <c r="CY171" i="1"/>
  <c r="X171" i="1" s="1"/>
  <c r="CZ170" i="1"/>
  <c r="Y170" i="1" s="1"/>
  <c r="CY170" i="1"/>
  <c r="X170" i="1" s="1"/>
  <c r="CZ169" i="1"/>
  <c r="Y169" i="1" s="1"/>
  <c r="CY169" i="1"/>
  <c r="X169" i="1" s="1"/>
  <c r="BZ193" i="1"/>
  <c r="CZ168" i="1"/>
  <c r="Y168" i="1" s="1"/>
  <c r="CY168" i="1"/>
  <c r="X168" i="1" s="1"/>
  <c r="FR193" i="1"/>
  <c r="CZ167" i="1"/>
  <c r="Y167" i="1" s="1"/>
  <c r="CY167" i="1"/>
  <c r="X167" i="1" s="1"/>
  <c r="P162" i="1"/>
  <c r="CQ162" i="1"/>
  <c r="P154" i="1"/>
  <c r="CQ154" i="1"/>
  <c r="Q327" i="1"/>
  <c r="CP327" i="1" s="1"/>
  <c r="O327" i="1" s="1"/>
  <c r="Q323" i="1"/>
  <c r="Q319" i="1"/>
  <c r="CP319" i="1" s="1"/>
  <c r="O319" i="1" s="1"/>
  <c r="Q315" i="1"/>
  <c r="CP315" i="1" s="1"/>
  <c r="O315" i="1" s="1"/>
  <c r="Q311" i="1"/>
  <c r="CP311" i="1" s="1"/>
  <c r="O311" i="1" s="1"/>
  <c r="Q307" i="1"/>
  <c r="Q303" i="1"/>
  <c r="CU201" i="3"/>
  <c r="CX201" i="3"/>
  <c r="CW202" i="3"/>
  <c r="CX206" i="3"/>
  <c r="EG266" i="1"/>
  <c r="BC266" i="1"/>
  <c r="Q262" i="1"/>
  <c r="CU171" i="3"/>
  <c r="CX178" i="3"/>
  <c r="CV171" i="3"/>
  <c r="CW173" i="3"/>
  <c r="CX175" i="3"/>
  <c r="CX179" i="3"/>
  <c r="CX171" i="3"/>
  <c r="CX173" i="3"/>
  <c r="CX182" i="3"/>
  <c r="CX176" i="3"/>
  <c r="Q258" i="1"/>
  <c r="CU153" i="3"/>
  <c r="CX155" i="3"/>
  <c r="CX157" i="3"/>
  <c r="Q254" i="1"/>
  <c r="CP254" i="1" s="1"/>
  <c r="O254" i="1" s="1"/>
  <c r="AB251" i="1"/>
  <c r="Q250" i="1"/>
  <c r="CP250" i="1" s="1"/>
  <c r="O250" i="1" s="1"/>
  <c r="GM250" i="1" s="1"/>
  <c r="GO250" i="1" s="1"/>
  <c r="AB249" i="1"/>
  <c r="AB247" i="1"/>
  <c r="Q246" i="1"/>
  <c r="AB245" i="1"/>
  <c r="AD243" i="1"/>
  <c r="AB243" i="1" s="1"/>
  <c r="P243" i="1"/>
  <c r="CP243" i="1" s="1"/>
  <c r="O243" i="1" s="1"/>
  <c r="Q242" i="1"/>
  <c r="CP242" i="1" s="1"/>
  <c r="O242" i="1" s="1"/>
  <c r="GM242" i="1" s="1"/>
  <c r="GO242" i="1" s="1"/>
  <c r="AB241" i="1"/>
  <c r="AB239" i="1"/>
  <c r="CR237" i="1"/>
  <c r="AD237" i="1"/>
  <c r="AB237" i="1" s="1"/>
  <c r="P236" i="1"/>
  <c r="CQ236" i="1"/>
  <c r="CY236" i="1"/>
  <c r="X236" i="1" s="1"/>
  <c r="CZ236" i="1"/>
  <c r="Y236" i="1" s="1"/>
  <c r="S235" i="1"/>
  <c r="CT235" i="1"/>
  <c r="Q234" i="1"/>
  <c r="GX233" i="1"/>
  <c r="R233" i="1"/>
  <c r="AE266" i="1" s="1"/>
  <c r="CR230" i="1"/>
  <c r="AD230" i="1"/>
  <c r="P228" i="1"/>
  <c r="CQ228" i="1"/>
  <c r="CY228" i="1"/>
  <c r="X228" i="1" s="1"/>
  <c r="CZ228" i="1"/>
  <c r="Y228" i="1" s="1"/>
  <c r="S227" i="1"/>
  <c r="CT227" i="1"/>
  <c r="GD225" i="1"/>
  <c r="BY225" i="1"/>
  <c r="BB193" i="1"/>
  <c r="AB191" i="1"/>
  <c r="P191" i="1"/>
  <c r="CQ191" i="1"/>
  <c r="CY190" i="1"/>
  <c r="X190" i="1" s="1"/>
  <c r="P189" i="1"/>
  <c r="CQ189" i="1"/>
  <c r="CZ188" i="1"/>
  <c r="Y188" i="1" s="1"/>
  <c r="CY188" i="1"/>
  <c r="X188" i="1" s="1"/>
  <c r="P187" i="1"/>
  <c r="CQ187" i="1"/>
  <c r="CZ186" i="1"/>
  <c r="Y186" i="1" s="1"/>
  <c r="P185" i="1"/>
  <c r="CQ185" i="1"/>
  <c r="AB183" i="1"/>
  <c r="P183" i="1"/>
  <c r="CQ183" i="1"/>
  <c r="CY182" i="1"/>
  <c r="X182" i="1" s="1"/>
  <c r="P181" i="1"/>
  <c r="CQ181" i="1"/>
  <c r="CZ180" i="1"/>
  <c r="Y180" i="1" s="1"/>
  <c r="CY180" i="1"/>
  <c r="X180" i="1" s="1"/>
  <c r="FV193" i="1"/>
  <c r="CY166" i="1"/>
  <c r="X166" i="1" s="1"/>
  <c r="CZ166" i="1"/>
  <c r="Y166" i="1" s="1"/>
  <c r="CY165" i="1"/>
  <c r="X165" i="1" s="1"/>
  <c r="CZ165" i="1"/>
  <c r="Y165" i="1" s="1"/>
  <c r="CY164" i="1"/>
  <c r="X164" i="1" s="1"/>
  <c r="CZ164" i="1"/>
  <c r="Y164" i="1" s="1"/>
  <c r="AB160" i="1"/>
  <c r="P160" i="1"/>
  <c r="CQ160" i="1"/>
  <c r="CD193" i="1"/>
  <c r="CY154" i="1"/>
  <c r="X154" i="1" s="1"/>
  <c r="DY193" i="1"/>
  <c r="FR131" i="1"/>
  <c r="CP131" i="1"/>
  <c r="O131" i="1" s="1"/>
  <c r="FR130" i="1"/>
  <c r="CP130" i="1"/>
  <c r="O130" i="1" s="1"/>
  <c r="FR129" i="1"/>
  <c r="CP129" i="1"/>
  <c r="O129" i="1" s="1"/>
  <c r="FR128" i="1"/>
  <c r="CP128" i="1"/>
  <c r="O128" i="1" s="1"/>
  <c r="FR127" i="1"/>
  <c r="CP127" i="1"/>
  <c r="O127" i="1" s="1"/>
  <c r="FR126" i="1"/>
  <c r="CP126" i="1"/>
  <c r="O126" i="1" s="1"/>
  <c r="FR125" i="1"/>
  <c r="CP125" i="1"/>
  <c r="O125" i="1" s="1"/>
  <c r="FR124" i="1"/>
  <c r="CP124" i="1"/>
  <c r="O124" i="1" s="1"/>
  <c r="FR123" i="1"/>
  <c r="CP123" i="1"/>
  <c r="O123" i="1" s="1"/>
  <c r="FR122" i="1"/>
  <c r="CP122" i="1"/>
  <c r="O122" i="1" s="1"/>
  <c r="FR121" i="1"/>
  <c r="CP121" i="1"/>
  <c r="O121" i="1" s="1"/>
  <c r="FR120" i="1"/>
  <c r="CP120" i="1"/>
  <c r="O120" i="1" s="1"/>
  <c r="FR119" i="1"/>
  <c r="CP119" i="1"/>
  <c r="O119" i="1" s="1"/>
  <c r="FR118" i="1"/>
  <c r="CP118" i="1"/>
  <c r="O118" i="1" s="1"/>
  <c r="FR117" i="1"/>
  <c r="CP117" i="1"/>
  <c r="O117" i="1" s="1"/>
  <c r="AI193" i="1"/>
  <c r="EB193" i="1"/>
  <c r="Q348" i="1"/>
  <c r="Q344" i="1"/>
  <c r="Q340" i="1"/>
  <c r="Q336" i="1"/>
  <c r="Q332" i="1"/>
  <c r="Q328" i="1"/>
  <c r="Q324" i="1"/>
  <c r="Q320" i="1"/>
  <c r="Q316" i="1"/>
  <c r="Q312" i="1"/>
  <c r="Q308" i="1"/>
  <c r="CS305" i="1"/>
  <c r="R305" i="1"/>
  <c r="CY305" i="1" s="1"/>
  <c r="X305" i="1" s="1"/>
  <c r="CT304" i="1"/>
  <c r="CQ303" i="1"/>
  <c r="CT302" i="1"/>
  <c r="R301" i="1"/>
  <c r="EV266" i="1"/>
  <c r="BB266" i="1"/>
  <c r="P262" i="1"/>
  <c r="CP262" i="1" s="1"/>
  <c r="O262" i="1" s="1"/>
  <c r="P258" i="1"/>
  <c r="CP258" i="1" s="1"/>
  <c r="O258" i="1" s="1"/>
  <c r="Q253" i="1"/>
  <c r="CZ251" i="1"/>
  <c r="Y251" i="1" s="1"/>
  <c r="Q251" i="1"/>
  <c r="CP251" i="1" s="1"/>
  <c r="O251" i="1" s="1"/>
  <c r="GM251" i="1" s="1"/>
  <c r="GO251" i="1" s="1"/>
  <c r="CU135" i="3"/>
  <c r="CV135" i="3"/>
  <c r="CX138" i="3"/>
  <c r="CX135" i="3"/>
  <c r="CX140" i="3"/>
  <c r="CZ249" i="1"/>
  <c r="Y249" i="1" s="1"/>
  <c r="Q249" i="1"/>
  <c r="CP249" i="1" s="1"/>
  <c r="O249" i="1" s="1"/>
  <c r="GM249" i="1" s="1"/>
  <c r="GO249" i="1" s="1"/>
  <c r="CZ247" i="1"/>
  <c r="Y247" i="1" s="1"/>
  <c r="Q247" i="1"/>
  <c r="CP247" i="1" s="1"/>
  <c r="O247" i="1" s="1"/>
  <c r="GM247" i="1" s="1"/>
  <c r="GO247" i="1" s="1"/>
  <c r="CU123" i="3"/>
  <c r="CX128" i="3"/>
  <c r="CX123" i="3"/>
  <c r="CX126" i="3"/>
  <c r="CZ245" i="1"/>
  <c r="Y245" i="1" s="1"/>
  <c r="Q245" i="1"/>
  <c r="CZ241" i="1"/>
  <c r="Y241" i="1" s="1"/>
  <c r="Q241" i="1"/>
  <c r="CP241" i="1" s="1"/>
  <c r="O241" i="1" s="1"/>
  <c r="GM241" i="1" s="1"/>
  <c r="GO241" i="1" s="1"/>
  <c r="AB240" i="1"/>
  <c r="R238" i="1"/>
  <c r="CS238" i="1"/>
  <c r="Q237" i="1"/>
  <c r="CP237" i="1" s="1"/>
  <c r="O237" i="1" s="1"/>
  <c r="AB236" i="1"/>
  <c r="V234" i="1"/>
  <c r="EA266" i="1" s="1"/>
  <c r="R234" i="1"/>
  <c r="CY234" i="1" s="1"/>
  <c r="X234" i="1" s="1"/>
  <c r="CS234" i="1"/>
  <c r="P234" i="1"/>
  <c r="CP234" i="1" s="1"/>
  <c r="O234" i="1" s="1"/>
  <c r="T233" i="1"/>
  <c r="AG266" i="1" s="1"/>
  <c r="W233" i="1"/>
  <c r="AJ266" i="1" s="1"/>
  <c r="S233" i="1"/>
  <c r="CT233" i="1"/>
  <c r="Q233" i="1"/>
  <c r="AB231" i="1"/>
  <c r="AB230" i="1"/>
  <c r="CR229" i="1"/>
  <c r="CP229" i="1"/>
  <c r="O229" i="1" s="1"/>
  <c r="AB228" i="1"/>
  <c r="FP26" i="1"/>
  <c r="EG193" i="1"/>
  <c r="AB178" i="1"/>
  <c r="P178" i="1"/>
  <c r="CQ178" i="1"/>
  <c r="P177" i="1"/>
  <c r="CQ177" i="1"/>
  <c r="P176" i="1"/>
  <c r="CQ176" i="1"/>
  <c r="AB175" i="1"/>
  <c r="P175" i="1"/>
  <c r="CQ175" i="1"/>
  <c r="AB174" i="1"/>
  <c r="P174" i="1"/>
  <c r="CQ174" i="1"/>
  <c r="P173" i="1"/>
  <c r="CQ173" i="1"/>
  <c r="P172" i="1"/>
  <c r="CQ172" i="1"/>
  <c r="AB171" i="1"/>
  <c r="P171" i="1"/>
  <c r="CQ171" i="1"/>
  <c r="AB170" i="1"/>
  <c r="P170" i="1"/>
  <c r="CQ170" i="1"/>
  <c r="P169" i="1"/>
  <c r="CQ169" i="1"/>
  <c r="P168" i="1"/>
  <c r="CQ168" i="1"/>
  <c r="P167" i="1"/>
  <c r="AB167" i="1"/>
  <c r="CQ167" i="1"/>
  <c r="AD166" i="1"/>
  <c r="AB166" i="1" s="1"/>
  <c r="Q166" i="1"/>
  <c r="CR166" i="1"/>
  <c r="AD165" i="1"/>
  <c r="Q165" i="1"/>
  <c r="CR165" i="1"/>
  <c r="AD164" i="1"/>
  <c r="Q164" i="1"/>
  <c r="CR164" i="1"/>
  <c r="P158" i="1"/>
  <c r="CQ158" i="1"/>
  <c r="R153" i="1"/>
  <c r="CZ153" i="1" s="1"/>
  <c r="Y153" i="1" s="1"/>
  <c r="CS153" i="1"/>
  <c r="AD153" i="1"/>
  <c r="CR153" i="1"/>
  <c r="Q153" i="1"/>
  <c r="R149" i="1"/>
  <c r="CZ149" i="1" s="1"/>
  <c r="Y149" i="1" s="1"/>
  <c r="CS149" i="1"/>
  <c r="AD149" i="1"/>
  <c r="AB149" i="1" s="1"/>
  <c r="CR149" i="1"/>
  <c r="Q149" i="1"/>
  <c r="R145" i="1"/>
  <c r="CZ145" i="1" s="1"/>
  <c r="Y145" i="1" s="1"/>
  <c r="CS145" i="1"/>
  <c r="AD145" i="1"/>
  <c r="CR145" i="1"/>
  <c r="Q145" i="1"/>
  <c r="AO266" i="1"/>
  <c r="CX142" i="3"/>
  <c r="CX145" i="3"/>
  <c r="CX146" i="3"/>
  <c r="CU141" i="3"/>
  <c r="CW142" i="3"/>
  <c r="CQ251" i="1"/>
  <c r="CT250" i="1"/>
  <c r="CQ249" i="1"/>
  <c r="CU129" i="3"/>
  <c r="CW130" i="3"/>
  <c r="CX131" i="3"/>
  <c r="CV129" i="3"/>
  <c r="CQ247" i="1"/>
  <c r="CT246" i="1"/>
  <c r="CQ245" i="1"/>
  <c r="CS243" i="1"/>
  <c r="CT242" i="1"/>
  <c r="CQ241" i="1"/>
  <c r="CQ238" i="1"/>
  <c r="AD238" i="1"/>
  <c r="AB238" i="1" s="1"/>
  <c r="Q238" i="1"/>
  <c r="W237" i="1"/>
  <c r="S237" i="1"/>
  <c r="CT237" i="1"/>
  <c r="CR235" i="1"/>
  <c r="CV111" i="3"/>
  <c r="CX111" i="3"/>
  <c r="CX114" i="3"/>
  <c r="CX112" i="3"/>
  <c r="CX116" i="3"/>
  <c r="CU111" i="3"/>
  <c r="P235" i="1"/>
  <c r="CP235" i="1" s="1"/>
  <c r="O235" i="1" s="1"/>
  <c r="W234" i="1"/>
  <c r="EB266" i="1" s="1"/>
  <c r="CR234" i="1"/>
  <c r="AD234" i="1"/>
  <c r="P232" i="1"/>
  <c r="CQ232" i="1"/>
  <c r="Q230" i="1"/>
  <c r="CP230" i="1" s="1"/>
  <c r="O230" i="1" s="1"/>
  <c r="GX229" i="1"/>
  <c r="CJ266" i="1" s="1"/>
  <c r="R229" i="1"/>
  <c r="CR227" i="1"/>
  <c r="CX99" i="3"/>
  <c r="CX102" i="3"/>
  <c r="CU99" i="3"/>
  <c r="CX104" i="3"/>
  <c r="P227" i="1"/>
  <c r="EV193" i="1"/>
  <c r="CY191" i="1"/>
  <c r="X191" i="1" s="1"/>
  <c r="AB190" i="1"/>
  <c r="P190" i="1"/>
  <c r="CQ190" i="1"/>
  <c r="CZ189" i="1"/>
  <c r="Y189" i="1" s="1"/>
  <c r="P188" i="1"/>
  <c r="CQ188" i="1"/>
  <c r="P186" i="1"/>
  <c r="CQ186" i="1"/>
  <c r="AB184" i="1"/>
  <c r="P184" i="1"/>
  <c r="CQ184" i="1"/>
  <c r="CY183" i="1"/>
  <c r="X183" i="1" s="1"/>
  <c r="AB182" i="1"/>
  <c r="P182" i="1"/>
  <c r="CQ182" i="1"/>
  <c r="CZ181" i="1"/>
  <c r="Y181" i="1" s="1"/>
  <c r="P180" i="1"/>
  <c r="CQ180" i="1"/>
  <c r="AB179" i="1"/>
  <c r="P179" i="1"/>
  <c r="CQ179" i="1"/>
  <c r="CB193" i="1"/>
  <c r="P156" i="1"/>
  <c r="CQ156" i="1"/>
  <c r="BC193" i="1"/>
  <c r="AD191" i="1"/>
  <c r="AD190" i="1"/>
  <c r="AD189" i="1"/>
  <c r="AB189" i="1" s="1"/>
  <c r="AD188" i="1"/>
  <c r="AB188" i="1" s="1"/>
  <c r="AD187" i="1"/>
  <c r="AB187" i="1" s="1"/>
  <c r="AD186" i="1"/>
  <c r="AB186" i="1" s="1"/>
  <c r="AD185" i="1"/>
  <c r="AB185" i="1" s="1"/>
  <c r="AD184" i="1"/>
  <c r="AD183" i="1"/>
  <c r="AD182" i="1"/>
  <c r="AD181" i="1"/>
  <c r="AB181" i="1" s="1"/>
  <c r="AD180" i="1"/>
  <c r="AB180" i="1" s="1"/>
  <c r="AD179" i="1"/>
  <c r="AD178" i="1"/>
  <c r="AD177" i="1"/>
  <c r="AB177" i="1" s="1"/>
  <c r="AD176" i="1"/>
  <c r="AB176" i="1" s="1"/>
  <c r="AD175" i="1"/>
  <c r="AD174" i="1"/>
  <c r="AD173" i="1"/>
  <c r="AB173" i="1" s="1"/>
  <c r="AD172" i="1"/>
  <c r="AB172" i="1" s="1"/>
  <c r="AD171" i="1"/>
  <c r="AD170" i="1"/>
  <c r="AD169" i="1"/>
  <c r="AB169" i="1" s="1"/>
  <c r="AD168" i="1"/>
  <c r="AB168" i="1" s="1"/>
  <c r="R162" i="1"/>
  <c r="CZ162" i="1" s="1"/>
  <c r="Y162" i="1" s="1"/>
  <c r="CS162" i="1"/>
  <c r="AD162" i="1"/>
  <c r="AB162" i="1" s="1"/>
  <c r="R160" i="1"/>
  <c r="CZ160" i="1" s="1"/>
  <c r="Y160" i="1" s="1"/>
  <c r="CS160" i="1"/>
  <c r="AD160" i="1"/>
  <c r="R158" i="1"/>
  <c r="CZ158" i="1" s="1"/>
  <c r="Y158" i="1" s="1"/>
  <c r="CS158" i="1"/>
  <c r="AD158" i="1"/>
  <c r="AB158" i="1" s="1"/>
  <c r="R156" i="1"/>
  <c r="CZ156" i="1" s="1"/>
  <c r="Y156" i="1" s="1"/>
  <c r="CS156" i="1"/>
  <c r="AD156" i="1"/>
  <c r="AB156" i="1" s="1"/>
  <c r="R154" i="1"/>
  <c r="CZ154" i="1" s="1"/>
  <c r="Y154" i="1" s="1"/>
  <c r="CS154" i="1"/>
  <c r="AD154" i="1"/>
  <c r="AB154" i="1" s="1"/>
  <c r="R152" i="1"/>
  <c r="CZ152" i="1" s="1"/>
  <c r="Y152" i="1" s="1"/>
  <c r="CS152" i="1"/>
  <c r="AD152" i="1"/>
  <c r="AB152" i="1" s="1"/>
  <c r="CY152" i="1"/>
  <c r="X152" i="1" s="1"/>
  <c r="R148" i="1"/>
  <c r="CZ148" i="1" s="1"/>
  <c r="Y148" i="1" s="1"/>
  <c r="CS148" i="1"/>
  <c r="AD148" i="1"/>
  <c r="AB148" i="1" s="1"/>
  <c r="CY148" i="1"/>
  <c r="X148" i="1" s="1"/>
  <c r="Q144" i="1"/>
  <c r="R144" i="1"/>
  <c r="CZ144" i="1" s="1"/>
  <c r="Y144" i="1" s="1"/>
  <c r="CS144" i="1"/>
  <c r="AD144" i="1"/>
  <c r="AB144" i="1" s="1"/>
  <c r="CY141" i="1"/>
  <c r="X141" i="1" s="1"/>
  <c r="CY133" i="1"/>
  <c r="X133" i="1" s="1"/>
  <c r="CY115" i="1"/>
  <c r="X115" i="1" s="1"/>
  <c r="Q236" i="1"/>
  <c r="CU117" i="3"/>
  <c r="CX118" i="3"/>
  <c r="CX119" i="3"/>
  <c r="CW118" i="3"/>
  <c r="CX121" i="3"/>
  <c r="Q232" i="1"/>
  <c r="Q228" i="1"/>
  <c r="DV266" i="1" s="1"/>
  <c r="CV105" i="3"/>
  <c r="CW106" i="3"/>
  <c r="CX109" i="3"/>
  <c r="CU105" i="3"/>
  <c r="CX107" i="3"/>
  <c r="EU193" i="1"/>
  <c r="AO193" i="1"/>
  <c r="CS191" i="1"/>
  <c r="R191" i="1"/>
  <c r="CZ191" i="1" s="1"/>
  <c r="Y191" i="1" s="1"/>
  <c r="CS190" i="1"/>
  <c r="R190" i="1"/>
  <c r="CZ190" i="1" s="1"/>
  <c r="Y190" i="1" s="1"/>
  <c r="CS189" i="1"/>
  <c r="R189" i="1"/>
  <c r="CY189" i="1" s="1"/>
  <c r="X189" i="1" s="1"/>
  <c r="CS188" i="1"/>
  <c r="R188" i="1"/>
  <c r="CS187" i="1"/>
  <c r="R187" i="1"/>
  <c r="CY187" i="1" s="1"/>
  <c r="X187" i="1" s="1"/>
  <c r="CS186" i="1"/>
  <c r="R186" i="1"/>
  <c r="CY186" i="1" s="1"/>
  <c r="X186" i="1" s="1"/>
  <c r="CS185" i="1"/>
  <c r="R185" i="1"/>
  <c r="CZ185" i="1" s="1"/>
  <c r="Y185" i="1" s="1"/>
  <c r="CS184" i="1"/>
  <c r="R184" i="1"/>
  <c r="CZ184" i="1" s="1"/>
  <c r="Y184" i="1" s="1"/>
  <c r="CS183" i="1"/>
  <c r="R183" i="1"/>
  <c r="CZ183" i="1" s="1"/>
  <c r="Y183" i="1" s="1"/>
  <c r="CS182" i="1"/>
  <c r="R182" i="1"/>
  <c r="CZ182" i="1" s="1"/>
  <c r="Y182" i="1" s="1"/>
  <c r="CS181" i="1"/>
  <c r="R181" i="1"/>
  <c r="CY181" i="1" s="1"/>
  <c r="X181" i="1" s="1"/>
  <c r="CS180" i="1"/>
  <c r="R180" i="1"/>
  <c r="R179" i="1"/>
  <c r="CZ179" i="1" s="1"/>
  <c r="Y179" i="1" s="1"/>
  <c r="P166" i="1"/>
  <c r="CQ166" i="1"/>
  <c r="P165" i="1"/>
  <c r="CQ165" i="1"/>
  <c r="P164" i="1"/>
  <c r="CQ164" i="1"/>
  <c r="R163" i="1"/>
  <c r="CZ163" i="1" s="1"/>
  <c r="Y163" i="1" s="1"/>
  <c r="CS163" i="1"/>
  <c r="AD163" i="1"/>
  <c r="AB163" i="1" s="1"/>
  <c r="R161" i="1"/>
  <c r="CZ161" i="1" s="1"/>
  <c r="Y161" i="1" s="1"/>
  <c r="CS161" i="1"/>
  <c r="AD161" i="1"/>
  <c r="R159" i="1"/>
  <c r="CZ159" i="1" s="1"/>
  <c r="Y159" i="1" s="1"/>
  <c r="CS159" i="1"/>
  <c r="AD159" i="1"/>
  <c r="R157" i="1"/>
  <c r="CZ157" i="1" s="1"/>
  <c r="Y157" i="1" s="1"/>
  <c r="CS157" i="1"/>
  <c r="AD157" i="1"/>
  <c r="R155" i="1"/>
  <c r="CZ155" i="1" s="1"/>
  <c r="Y155" i="1" s="1"/>
  <c r="CS155" i="1"/>
  <c r="AD155" i="1"/>
  <c r="AB155" i="1" s="1"/>
  <c r="AB153" i="1"/>
  <c r="R150" i="1"/>
  <c r="CZ150" i="1" s="1"/>
  <c r="Y150" i="1" s="1"/>
  <c r="CS150" i="1"/>
  <c r="AD150" i="1"/>
  <c r="AB150" i="1" s="1"/>
  <c r="CY150" i="1"/>
  <c r="X150" i="1" s="1"/>
  <c r="R146" i="1"/>
  <c r="CZ146" i="1" s="1"/>
  <c r="Y146" i="1" s="1"/>
  <c r="CS146" i="1"/>
  <c r="AD146" i="1"/>
  <c r="AB145" i="1"/>
  <c r="CY143" i="1"/>
  <c r="X143" i="1" s="1"/>
  <c r="AB136" i="1"/>
  <c r="CY135" i="1"/>
  <c r="X135" i="1" s="1"/>
  <c r="ET193" i="1"/>
  <c r="BD193" i="1"/>
  <c r="AB165" i="1"/>
  <c r="AB164" i="1"/>
  <c r="CR163" i="1"/>
  <c r="P163" i="1"/>
  <c r="CQ163" i="1"/>
  <c r="CY163" i="1"/>
  <c r="X163" i="1" s="1"/>
  <c r="CR161" i="1"/>
  <c r="AB161" i="1"/>
  <c r="P161" i="1"/>
  <c r="CQ161" i="1"/>
  <c r="CR159" i="1"/>
  <c r="AB159" i="1"/>
  <c r="P159" i="1"/>
  <c r="CQ159" i="1"/>
  <c r="CY159" i="1"/>
  <c r="X159" i="1" s="1"/>
  <c r="CR157" i="1"/>
  <c r="AB157" i="1"/>
  <c r="P157" i="1"/>
  <c r="CQ157" i="1"/>
  <c r="CR155" i="1"/>
  <c r="P155" i="1"/>
  <c r="CQ155" i="1"/>
  <c r="CY155" i="1"/>
  <c r="X155" i="1" s="1"/>
  <c r="R151" i="1"/>
  <c r="CZ151" i="1" s="1"/>
  <c r="Y151" i="1" s="1"/>
  <c r="CS151" i="1"/>
  <c r="AD151" i="1"/>
  <c r="AB151" i="1" s="1"/>
  <c r="CY151" i="1"/>
  <c r="X151" i="1" s="1"/>
  <c r="Q150" i="1"/>
  <c r="R147" i="1"/>
  <c r="CZ147" i="1" s="1"/>
  <c r="Y147" i="1" s="1"/>
  <c r="CS147" i="1"/>
  <c r="AD147" i="1"/>
  <c r="AB147" i="1" s="1"/>
  <c r="CY147" i="1"/>
  <c r="X147" i="1" s="1"/>
  <c r="AB146" i="1"/>
  <c r="Q146" i="1"/>
  <c r="AB141" i="1"/>
  <c r="AB137" i="1"/>
  <c r="AB133" i="1"/>
  <c r="CZ130" i="1"/>
  <c r="Y130" i="1" s="1"/>
  <c r="CZ128" i="1"/>
  <c r="Y128" i="1" s="1"/>
  <c r="CZ126" i="1"/>
  <c r="Y126" i="1" s="1"/>
  <c r="CZ124" i="1"/>
  <c r="Y124" i="1" s="1"/>
  <c r="CZ122" i="1"/>
  <c r="Y122" i="1" s="1"/>
  <c r="CZ120" i="1"/>
  <c r="Y120" i="1" s="1"/>
  <c r="CZ118" i="1"/>
  <c r="Y118" i="1" s="1"/>
  <c r="CP116" i="1"/>
  <c r="O116" i="1" s="1"/>
  <c r="CY114" i="1"/>
  <c r="X114" i="1" s="1"/>
  <c r="CQ153" i="1"/>
  <c r="P153" i="1"/>
  <c r="CQ152" i="1"/>
  <c r="P152" i="1"/>
  <c r="CQ151" i="1"/>
  <c r="P151" i="1"/>
  <c r="CQ150" i="1"/>
  <c r="P150" i="1"/>
  <c r="CQ149" i="1"/>
  <c r="P149" i="1"/>
  <c r="CQ148" i="1"/>
  <c r="P148" i="1"/>
  <c r="CQ147" i="1"/>
  <c r="P147" i="1"/>
  <c r="CQ146" i="1"/>
  <c r="P146" i="1"/>
  <c r="CQ145" i="1"/>
  <c r="P145" i="1"/>
  <c r="CQ144" i="1"/>
  <c r="P144" i="1"/>
  <c r="CQ143" i="1"/>
  <c r="AD143" i="1"/>
  <c r="AB143" i="1" s="1"/>
  <c r="P143" i="1"/>
  <c r="CQ142" i="1"/>
  <c r="AD142" i="1"/>
  <c r="AB142" i="1" s="1"/>
  <c r="P142" i="1"/>
  <c r="CQ141" i="1"/>
  <c r="AD141" i="1"/>
  <c r="P141" i="1"/>
  <c r="CQ140" i="1"/>
  <c r="AD140" i="1"/>
  <c r="AB140" i="1" s="1"/>
  <c r="P140" i="1"/>
  <c r="CQ139" i="1"/>
  <c r="AD139" i="1"/>
  <c r="AB139" i="1" s="1"/>
  <c r="P139" i="1"/>
  <c r="CQ138" i="1"/>
  <c r="AD138" i="1"/>
  <c r="AB138" i="1" s="1"/>
  <c r="P138" i="1"/>
  <c r="CQ137" i="1"/>
  <c r="AD137" i="1"/>
  <c r="P137" i="1"/>
  <c r="CQ136" i="1"/>
  <c r="AD136" i="1"/>
  <c r="P136" i="1"/>
  <c r="CQ135" i="1"/>
  <c r="AD135" i="1"/>
  <c r="AB135" i="1" s="1"/>
  <c r="P135" i="1"/>
  <c r="CQ134" i="1"/>
  <c r="AD134" i="1"/>
  <c r="AB134" i="1" s="1"/>
  <c r="P134" i="1"/>
  <c r="CQ133" i="1"/>
  <c r="AD133" i="1"/>
  <c r="P133" i="1"/>
  <c r="CQ132" i="1"/>
  <c r="AD132" i="1"/>
  <c r="AB132" i="1" s="1"/>
  <c r="P132" i="1"/>
  <c r="CQ131" i="1"/>
  <c r="AD131" i="1"/>
  <c r="AB131" i="1" s="1"/>
  <c r="CQ130" i="1"/>
  <c r="AD130" i="1"/>
  <c r="AB130" i="1" s="1"/>
  <c r="CQ129" i="1"/>
  <c r="AD129" i="1"/>
  <c r="AB129" i="1" s="1"/>
  <c r="CQ128" i="1"/>
  <c r="AD128" i="1"/>
  <c r="AB128" i="1" s="1"/>
  <c r="CQ127" i="1"/>
  <c r="AD127" i="1"/>
  <c r="AB127" i="1" s="1"/>
  <c r="CQ126" i="1"/>
  <c r="AD126" i="1"/>
  <c r="AB126" i="1" s="1"/>
  <c r="CQ125" i="1"/>
  <c r="AD125" i="1"/>
  <c r="AB125" i="1" s="1"/>
  <c r="CQ124" i="1"/>
  <c r="AD124" i="1"/>
  <c r="AB124" i="1" s="1"/>
  <c r="CQ123" i="1"/>
  <c r="AD123" i="1"/>
  <c r="AB123" i="1" s="1"/>
  <c r="CQ122" i="1"/>
  <c r="AD122" i="1"/>
  <c r="AB122" i="1" s="1"/>
  <c r="CQ121" i="1"/>
  <c r="AD121" i="1"/>
  <c r="AB121" i="1" s="1"/>
  <c r="CQ120" i="1"/>
  <c r="AD120" i="1"/>
  <c r="AB120" i="1" s="1"/>
  <c r="CQ119" i="1"/>
  <c r="AD119" i="1"/>
  <c r="AB119" i="1" s="1"/>
  <c r="CQ118" i="1"/>
  <c r="AD118" i="1"/>
  <c r="AB118" i="1" s="1"/>
  <c r="CQ117" i="1"/>
  <c r="AD117" i="1"/>
  <c r="AB117" i="1" s="1"/>
  <c r="AD116" i="1"/>
  <c r="AB116" i="1" s="1"/>
  <c r="S116" i="1"/>
  <c r="CZ114" i="1"/>
  <c r="Y114" i="1" s="1"/>
  <c r="AB114" i="1"/>
  <c r="P114" i="1"/>
  <c r="AD113" i="1"/>
  <c r="R112" i="1"/>
  <c r="CS112" i="1"/>
  <c r="AB110" i="1"/>
  <c r="P110" i="1"/>
  <c r="AD109" i="1"/>
  <c r="AB109" i="1" s="1"/>
  <c r="R108" i="1"/>
  <c r="CS108" i="1"/>
  <c r="CZ106" i="1"/>
  <c r="Y106" i="1" s="1"/>
  <c r="AB106" i="1"/>
  <c r="P106" i="1"/>
  <c r="AD105" i="1"/>
  <c r="R104" i="1"/>
  <c r="CS104" i="1"/>
  <c r="Q104" i="1"/>
  <c r="CR103" i="1"/>
  <c r="P103" i="1"/>
  <c r="CQ103" i="1"/>
  <c r="AD102" i="1"/>
  <c r="AB102" i="1" s="1"/>
  <c r="R102" i="1"/>
  <c r="CZ102" i="1" s="1"/>
  <c r="Y102" i="1" s="1"/>
  <c r="CS102" i="1"/>
  <c r="CR99" i="1"/>
  <c r="P99" i="1"/>
  <c r="CQ99" i="1"/>
  <c r="AD98" i="1"/>
  <c r="AB98" i="1" s="1"/>
  <c r="R98" i="1"/>
  <c r="CZ98" i="1" s="1"/>
  <c r="Y98" i="1" s="1"/>
  <c r="CS98" i="1"/>
  <c r="CR95" i="1"/>
  <c r="P95" i="1"/>
  <c r="CQ95" i="1"/>
  <c r="AD94" i="1"/>
  <c r="AB94" i="1" s="1"/>
  <c r="R94" i="1"/>
  <c r="CZ94" i="1" s="1"/>
  <c r="Y94" i="1" s="1"/>
  <c r="CS94" i="1"/>
  <c r="P91" i="1"/>
  <c r="CQ91" i="1"/>
  <c r="AB91" i="1"/>
  <c r="FR88" i="1"/>
  <c r="CY85" i="1"/>
  <c r="X85" i="1" s="1"/>
  <c r="FR84" i="1"/>
  <c r="CY81" i="1"/>
  <c r="X81" i="1" s="1"/>
  <c r="FR80" i="1"/>
  <c r="CP76" i="1"/>
  <c r="O76" i="1" s="1"/>
  <c r="FR76" i="1"/>
  <c r="CT130" i="1"/>
  <c r="CT129" i="1"/>
  <c r="CT128" i="1"/>
  <c r="CT127" i="1"/>
  <c r="CT126" i="1"/>
  <c r="CT125" i="1"/>
  <c r="CT124" i="1"/>
  <c r="CT123" i="1"/>
  <c r="CT122" i="1"/>
  <c r="CT121" i="1"/>
  <c r="CT120" i="1"/>
  <c r="CT119" i="1"/>
  <c r="CT118" i="1"/>
  <c r="CT117" i="1"/>
  <c r="Q116" i="1"/>
  <c r="R115" i="1"/>
  <c r="CZ115" i="1" s="1"/>
  <c r="Y115" i="1" s="1"/>
  <c r="CS115" i="1"/>
  <c r="CZ113" i="1"/>
  <c r="Y113" i="1" s="1"/>
  <c r="AB113" i="1"/>
  <c r="P113" i="1"/>
  <c r="CQ112" i="1"/>
  <c r="R111" i="1"/>
  <c r="CZ111" i="1" s="1"/>
  <c r="Y111" i="1" s="1"/>
  <c r="CS111" i="1"/>
  <c r="P109" i="1"/>
  <c r="CQ108" i="1"/>
  <c r="R107" i="1"/>
  <c r="CZ107" i="1" s="1"/>
  <c r="Y107" i="1" s="1"/>
  <c r="CS107" i="1"/>
  <c r="AB105" i="1"/>
  <c r="P105" i="1"/>
  <c r="P102" i="1"/>
  <c r="CQ102" i="1"/>
  <c r="CY102" i="1"/>
  <c r="X102" i="1" s="1"/>
  <c r="AD101" i="1"/>
  <c r="R101" i="1"/>
  <c r="CZ101" i="1" s="1"/>
  <c r="Y101" i="1" s="1"/>
  <c r="CS101" i="1"/>
  <c r="P98" i="1"/>
  <c r="CQ98" i="1"/>
  <c r="AD97" i="1"/>
  <c r="AB97" i="1" s="1"/>
  <c r="R97" i="1"/>
  <c r="CZ97" i="1" s="1"/>
  <c r="Y97" i="1" s="1"/>
  <c r="CS97" i="1"/>
  <c r="P94" i="1"/>
  <c r="CQ94" i="1"/>
  <c r="AD93" i="1"/>
  <c r="R93" i="1"/>
  <c r="CZ93" i="1" s="1"/>
  <c r="Y93" i="1" s="1"/>
  <c r="CS93" i="1"/>
  <c r="FR87" i="1"/>
  <c r="FR83" i="1"/>
  <c r="CY80" i="1"/>
  <c r="X80" i="1" s="1"/>
  <c r="CP79" i="1"/>
  <c r="O79" i="1" s="1"/>
  <c r="FR79" i="1"/>
  <c r="CP75" i="1"/>
  <c r="O75" i="1" s="1"/>
  <c r="FR75" i="1"/>
  <c r="CS143" i="1"/>
  <c r="R143" i="1"/>
  <c r="CZ143" i="1" s="1"/>
  <c r="Y143" i="1" s="1"/>
  <c r="CS142" i="1"/>
  <c r="R142" i="1"/>
  <c r="CZ142" i="1" s="1"/>
  <c r="Y142" i="1" s="1"/>
  <c r="CS141" i="1"/>
  <c r="R141" i="1"/>
  <c r="CZ141" i="1" s="1"/>
  <c r="Y141" i="1" s="1"/>
  <c r="CS140" i="1"/>
  <c r="R140" i="1"/>
  <c r="CZ140" i="1" s="1"/>
  <c r="Y140" i="1" s="1"/>
  <c r="CS139" i="1"/>
  <c r="R139" i="1"/>
  <c r="CZ139" i="1" s="1"/>
  <c r="Y139" i="1" s="1"/>
  <c r="CS138" i="1"/>
  <c r="R138" i="1"/>
  <c r="CZ138" i="1" s="1"/>
  <c r="Y138" i="1" s="1"/>
  <c r="CS137" i="1"/>
  <c r="R137" i="1"/>
  <c r="CZ137" i="1" s="1"/>
  <c r="Y137" i="1" s="1"/>
  <c r="CS136" i="1"/>
  <c r="R136" i="1"/>
  <c r="CZ136" i="1" s="1"/>
  <c r="Y136" i="1" s="1"/>
  <c r="CS135" i="1"/>
  <c r="R135" i="1"/>
  <c r="CZ135" i="1" s="1"/>
  <c r="Y135" i="1" s="1"/>
  <c r="CS134" i="1"/>
  <c r="R134" i="1"/>
  <c r="CZ134" i="1" s="1"/>
  <c r="Y134" i="1" s="1"/>
  <c r="CS133" i="1"/>
  <c r="R133" i="1"/>
  <c r="CZ133" i="1" s="1"/>
  <c r="Y133" i="1" s="1"/>
  <c r="CS132" i="1"/>
  <c r="R132" i="1"/>
  <c r="CZ132" i="1" s="1"/>
  <c r="Y132" i="1" s="1"/>
  <c r="CS131" i="1"/>
  <c r="R131" i="1"/>
  <c r="CZ131" i="1" s="1"/>
  <c r="Y131" i="1" s="1"/>
  <c r="CS130" i="1"/>
  <c r="R130" i="1"/>
  <c r="CY130" i="1" s="1"/>
  <c r="X130" i="1" s="1"/>
  <c r="CS129" i="1"/>
  <c r="R129" i="1"/>
  <c r="CZ129" i="1" s="1"/>
  <c r="Y129" i="1" s="1"/>
  <c r="CS128" i="1"/>
  <c r="R128" i="1"/>
  <c r="CY128" i="1" s="1"/>
  <c r="X128" i="1" s="1"/>
  <c r="CS127" i="1"/>
  <c r="R127" i="1"/>
  <c r="CZ127" i="1" s="1"/>
  <c r="Y127" i="1" s="1"/>
  <c r="CS126" i="1"/>
  <c r="R126" i="1"/>
  <c r="CY126" i="1" s="1"/>
  <c r="X126" i="1" s="1"/>
  <c r="CS125" i="1"/>
  <c r="R125" i="1"/>
  <c r="CZ125" i="1" s="1"/>
  <c r="Y125" i="1" s="1"/>
  <c r="CS124" i="1"/>
  <c r="R124" i="1"/>
  <c r="CY124" i="1" s="1"/>
  <c r="X124" i="1" s="1"/>
  <c r="CS123" i="1"/>
  <c r="R123" i="1"/>
  <c r="CZ123" i="1" s="1"/>
  <c r="Y123" i="1" s="1"/>
  <c r="CS122" i="1"/>
  <c r="R122" i="1"/>
  <c r="CY122" i="1" s="1"/>
  <c r="X122" i="1" s="1"/>
  <c r="CS121" i="1"/>
  <c r="R121" i="1"/>
  <c r="CZ121" i="1" s="1"/>
  <c r="Y121" i="1" s="1"/>
  <c r="CS120" i="1"/>
  <c r="R120" i="1"/>
  <c r="CY120" i="1" s="1"/>
  <c r="X120" i="1" s="1"/>
  <c r="CS119" i="1"/>
  <c r="R119" i="1"/>
  <c r="CZ119" i="1" s="1"/>
  <c r="Y119" i="1" s="1"/>
  <c r="CS118" i="1"/>
  <c r="R118" i="1"/>
  <c r="CY118" i="1" s="1"/>
  <c r="X118" i="1" s="1"/>
  <c r="CS117" i="1"/>
  <c r="R117" i="1"/>
  <c r="CZ117" i="1" s="1"/>
  <c r="Y117" i="1" s="1"/>
  <c r="CS116" i="1"/>
  <c r="CQ115" i="1"/>
  <c r="R114" i="1"/>
  <c r="CS114" i="1"/>
  <c r="P112" i="1"/>
  <c r="CQ111" i="1"/>
  <c r="R110" i="1"/>
  <c r="CY110" i="1" s="1"/>
  <c r="X110" i="1" s="1"/>
  <c r="CS110" i="1"/>
  <c r="P108" i="1"/>
  <c r="CQ107" i="1"/>
  <c r="R106" i="1"/>
  <c r="CY106" i="1" s="1"/>
  <c r="X106" i="1" s="1"/>
  <c r="CS106" i="1"/>
  <c r="P104" i="1"/>
  <c r="AB104" i="1"/>
  <c r="P101" i="1"/>
  <c r="CQ101" i="1"/>
  <c r="AB101" i="1"/>
  <c r="CY101" i="1"/>
  <c r="X101" i="1" s="1"/>
  <c r="AD100" i="1"/>
  <c r="R100" i="1"/>
  <c r="CZ100" i="1" s="1"/>
  <c r="Y100" i="1" s="1"/>
  <c r="CS100" i="1"/>
  <c r="P97" i="1"/>
  <c r="CQ97" i="1"/>
  <c r="CY97" i="1"/>
  <c r="X97" i="1" s="1"/>
  <c r="AD96" i="1"/>
  <c r="R96" i="1"/>
  <c r="CZ96" i="1" s="1"/>
  <c r="Y96" i="1" s="1"/>
  <c r="CS96" i="1"/>
  <c r="P93" i="1"/>
  <c r="CQ93" i="1"/>
  <c r="AB93" i="1"/>
  <c r="AD92" i="1"/>
  <c r="R92" i="1"/>
  <c r="CZ92" i="1" s="1"/>
  <c r="Y92" i="1" s="1"/>
  <c r="CS92" i="1"/>
  <c r="CP90" i="1"/>
  <c r="O90" i="1" s="1"/>
  <c r="GM90" i="1" s="1"/>
  <c r="FR90" i="1"/>
  <c r="FR86" i="1"/>
  <c r="FR82" i="1"/>
  <c r="CP78" i="1"/>
  <c r="O78" i="1" s="1"/>
  <c r="FR78" i="1"/>
  <c r="CP74" i="1"/>
  <c r="O74" i="1" s="1"/>
  <c r="FR74" i="1"/>
  <c r="FR65" i="1"/>
  <c r="CP65" i="1"/>
  <c r="O65" i="1" s="1"/>
  <c r="GM65" i="1" s="1"/>
  <c r="P115" i="1"/>
  <c r="R113" i="1"/>
  <c r="CY113" i="1" s="1"/>
  <c r="X113" i="1" s="1"/>
  <c r="CS113" i="1"/>
  <c r="P111" i="1"/>
  <c r="R109" i="1"/>
  <c r="CY109" i="1" s="1"/>
  <c r="X109" i="1" s="1"/>
  <c r="CS109" i="1"/>
  <c r="P107" i="1"/>
  <c r="R105" i="1"/>
  <c r="CY105" i="1" s="1"/>
  <c r="X105" i="1" s="1"/>
  <c r="CS105" i="1"/>
  <c r="AD103" i="1"/>
  <c r="AB103" i="1" s="1"/>
  <c r="R103" i="1"/>
  <c r="CZ103" i="1" s="1"/>
  <c r="Y103" i="1" s="1"/>
  <c r="CS103" i="1"/>
  <c r="P100" i="1"/>
  <c r="CQ100" i="1"/>
  <c r="AB100" i="1"/>
  <c r="CY100" i="1"/>
  <c r="X100" i="1" s="1"/>
  <c r="AD99" i="1"/>
  <c r="AB99" i="1" s="1"/>
  <c r="R99" i="1"/>
  <c r="CZ99" i="1" s="1"/>
  <c r="Y99" i="1" s="1"/>
  <c r="CS99" i="1"/>
  <c r="P96" i="1"/>
  <c r="CQ96" i="1"/>
  <c r="AB96" i="1"/>
  <c r="CY96" i="1"/>
  <c r="X96" i="1" s="1"/>
  <c r="AD95" i="1"/>
  <c r="AB95" i="1" s="1"/>
  <c r="R95" i="1"/>
  <c r="CZ95" i="1" s="1"/>
  <c r="Y95" i="1" s="1"/>
  <c r="CS95" i="1"/>
  <c r="P92" i="1"/>
  <c r="CQ92" i="1"/>
  <c r="AB92" i="1"/>
  <c r="CY92" i="1"/>
  <c r="X92" i="1" s="1"/>
  <c r="CY90" i="1"/>
  <c r="X90" i="1" s="1"/>
  <c r="FR89" i="1"/>
  <c r="CY86" i="1"/>
  <c r="X86" i="1" s="1"/>
  <c r="FR85" i="1"/>
  <c r="CY82" i="1"/>
  <c r="X82" i="1" s="1"/>
  <c r="FR81" i="1"/>
  <c r="FR77" i="1"/>
  <c r="FR73" i="1"/>
  <c r="CY64" i="1"/>
  <c r="X64" i="1" s="1"/>
  <c r="CZ64" i="1"/>
  <c r="Y64" i="1" s="1"/>
  <c r="CS91" i="1"/>
  <c r="R91" i="1"/>
  <c r="CY91" i="1" s="1"/>
  <c r="X91" i="1" s="1"/>
  <c r="CS90" i="1"/>
  <c r="AB90" i="1"/>
  <c r="R90" i="1"/>
  <c r="CZ90" i="1" s="1"/>
  <c r="Y90" i="1" s="1"/>
  <c r="CS89" i="1"/>
  <c r="AB89" i="1"/>
  <c r="R89" i="1"/>
  <c r="CZ89" i="1" s="1"/>
  <c r="Y89" i="1" s="1"/>
  <c r="CS88" i="1"/>
  <c r="AB88" i="1"/>
  <c r="R88" i="1"/>
  <c r="CZ88" i="1" s="1"/>
  <c r="Y88" i="1" s="1"/>
  <c r="CS87" i="1"/>
  <c r="AB87" i="1"/>
  <c r="R87" i="1"/>
  <c r="CZ87" i="1" s="1"/>
  <c r="Y87" i="1" s="1"/>
  <c r="CS86" i="1"/>
  <c r="AB86" i="1"/>
  <c r="R86" i="1"/>
  <c r="CZ86" i="1" s="1"/>
  <c r="Y86" i="1" s="1"/>
  <c r="CS85" i="1"/>
  <c r="AB85" i="1"/>
  <c r="R85" i="1"/>
  <c r="CZ85" i="1" s="1"/>
  <c r="Y85" i="1" s="1"/>
  <c r="CS84" i="1"/>
  <c r="AB84" i="1"/>
  <c r="R84" i="1"/>
  <c r="CZ84" i="1" s="1"/>
  <c r="Y84" i="1" s="1"/>
  <c r="CS83" i="1"/>
  <c r="AB83" i="1"/>
  <c r="R83" i="1"/>
  <c r="CZ83" i="1" s="1"/>
  <c r="Y83" i="1" s="1"/>
  <c r="CS82" i="1"/>
  <c r="AB82" i="1"/>
  <c r="R82" i="1"/>
  <c r="CZ82" i="1" s="1"/>
  <c r="Y82" i="1" s="1"/>
  <c r="CS81" i="1"/>
  <c r="AB81" i="1"/>
  <c r="R81" i="1"/>
  <c r="CZ81" i="1" s="1"/>
  <c r="Y81" i="1" s="1"/>
  <c r="CS80" i="1"/>
  <c r="AB80" i="1"/>
  <c r="R80" i="1"/>
  <c r="CZ80" i="1" s="1"/>
  <c r="Y80" i="1" s="1"/>
  <c r="CS79" i="1"/>
  <c r="AB79" i="1"/>
  <c r="R79" i="1"/>
  <c r="CZ79" i="1" s="1"/>
  <c r="Y79" i="1" s="1"/>
  <c r="CS78" i="1"/>
  <c r="AB78" i="1"/>
  <c r="R78" i="1"/>
  <c r="CZ78" i="1" s="1"/>
  <c r="Y78" i="1" s="1"/>
  <c r="CS77" i="1"/>
  <c r="AB77" i="1"/>
  <c r="R77" i="1"/>
  <c r="CZ77" i="1" s="1"/>
  <c r="Y77" i="1" s="1"/>
  <c r="CS76" i="1"/>
  <c r="AB76" i="1"/>
  <c r="R76" i="1"/>
  <c r="CZ76" i="1" s="1"/>
  <c r="Y76" i="1" s="1"/>
  <c r="CS75" i="1"/>
  <c r="AB75" i="1"/>
  <c r="R75" i="1"/>
  <c r="CZ75" i="1" s="1"/>
  <c r="Y75" i="1" s="1"/>
  <c r="CS74" i="1"/>
  <c r="AB74" i="1"/>
  <c r="R74" i="1"/>
  <c r="CZ74" i="1" s="1"/>
  <c r="Y74" i="1" s="1"/>
  <c r="CS73" i="1"/>
  <c r="AB73" i="1"/>
  <c r="R73" i="1"/>
  <c r="CZ73" i="1" s="1"/>
  <c r="Y73" i="1" s="1"/>
  <c r="R71" i="1"/>
  <c r="CS71" i="1"/>
  <c r="Q71" i="1"/>
  <c r="CR70" i="1"/>
  <c r="AB69" i="1"/>
  <c r="CP66" i="1"/>
  <c r="O66" i="1" s="1"/>
  <c r="GM66" i="1" s="1"/>
  <c r="AB66" i="1"/>
  <c r="P64" i="1"/>
  <c r="CP64" i="1" s="1"/>
  <c r="O64" i="1" s="1"/>
  <c r="CQ64" i="1"/>
  <c r="GX63" i="1"/>
  <c r="CJ193" i="1" s="1"/>
  <c r="AB62" i="1"/>
  <c r="P62" i="1"/>
  <c r="CQ62" i="1"/>
  <c r="CZ58" i="1"/>
  <c r="Y58" i="1" s="1"/>
  <c r="CY58" i="1"/>
  <c r="X58" i="1" s="1"/>
  <c r="CP58" i="1"/>
  <c r="O58" i="1" s="1"/>
  <c r="AB55" i="1"/>
  <c r="CZ54" i="1"/>
  <c r="Y54" i="1" s="1"/>
  <c r="CY54" i="1"/>
  <c r="X54" i="1" s="1"/>
  <c r="GX41" i="1"/>
  <c r="GB193" i="1" s="1"/>
  <c r="V41" i="1"/>
  <c r="EA193" i="1" s="1"/>
  <c r="AB39" i="1"/>
  <c r="CP29" i="1"/>
  <c r="O29" i="1" s="1"/>
  <c r="CV556" i="3"/>
  <c r="Q91" i="1"/>
  <c r="Q90" i="1"/>
  <c r="Q89" i="1"/>
  <c r="CP89" i="1" s="1"/>
  <c r="O89" i="1" s="1"/>
  <c r="Q88" i="1"/>
  <c r="CP88" i="1" s="1"/>
  <c r="O88" i="1" s="1"/>
  <c r="Q87" i="1"/>
  <c r="CP87" i="1" s="1"/>
  <c r="O87" i="1" s="1"/>
  <c r="Q86" i="1"/>
  <c r="CP86" i="1" s="1"/>
  <c r="O86" i="1" s="1"/>
  <c r="GM86" i="1" s="1"/>
  <c r="Q85" i="1"/>
  <c r="CP85" i="1" s="1"/>
  <c r="O85" i="1" s="1"/>
  <c r="GM85" i="1" s="1"/>
  <c r="Q84" i="1"/>
  <c r="CP84" i="1" s="1"/>
  <c r="O84" i="1" s="1"/>
  <c r="Q83" i="1"/>
  <c r="CP83" i="1" s="1"/>
  <c r="O83" i="1" s="1"/>
  <c r="Q82" i="1"/>
  <c r="CP82" i="1" s="1"/>
  <c r="O82" i="1" s="1"/>
  <c r="GM82" i="1" s="1"/>
  <c r="Q81" i="1"/>
  <c r="CP81" i="1" s="1"/>
  <c r="O81" i="1" s="1"/>
  <c r="GM81" i="1" s="1"/>
  <c r="Q80" i="1"/>
  <c r="CP80" i="1" s="1"/>
  <c r="O80" i="1" s="1"/>
  <c r="GM80" i="1" s="1"/>
  <c r="Q79" i="1"/>
  <c r="Q78" i="1"/>
  <c r="Q77" i="1"/>
  <c r="CP77" i="1" s="1"/>
  <c r="O77" i="1" s="1"/>
  <c r="Q76" i="1"/>
  <c r="Q75" i="1"/>
  <c r="Q74" i="1"/>
  <c r="Q73" i="1"/>
  <c r="CP73" i="1" s="1"/>
  <c r="O73" i="1" s="1"/>
  <c r="CP71" i="1"/>
  <c r="O71" i="1" s="1"/>
  <c r="AB70" i="1"/>
  <c r="CP56" i="1"/>
  <c r="O56" i="1" s="1"/>
  <c r="CZ45" i="1"/>
  <c r="Y45" i="1" s="1"/>
  <c r="CY45" i="1"/>
  <c r="X45" i="1" s="1"/>
  <c r="CP45" i="1"/>
  <c r="O45" i="1" s="1"/>
  <c r="CZ43" i="1"/>
  <c r="Y43" i="1" s="1"/>
  <c r="CY43" i="1"/>
  <c r="X43" i="1" s="1"/>
  <c r="CP43" i="1"/>
  <c r="O43" i="1" s="1"/>
  <c r="CP38" i="1"/>
  <c r="O38" i="1" s="1"/>
  <c r="GM33" i="1"/>
  <c r="CX562" i="3"/>
  <c r="CW557" i="3"/>
  <c r="CQ90" i="1"/>
  <c r="CQ89" i="1"/>
  <c r="CQ88" i="1"/>
  <c r="CQ87" i="1"/>
  <c r="CQ86" i="1"/>
  <c r="CQ85" i="1"/>
  <c r="CQ84" i="1"/>
  <c r="CQ83" i="1"/>
  <c r="CQ82" i="1"/>
  <c r="CQ81" i="1"/>
  <c r="CQ80" i="1"/>
  <c r="CQ79" i="1"/>
  <c r="CQ78" i="1"/>
  <c r="CQ77" i="1"/>
  <c r="CQ76" i="1"/>
  <c r="CQ75" i="1"/>
  <c r="CQ74" i="1"/>
  <c r="CQ73" i="1"/>
  <c r="AB71" i="1"/>
  <c r="R69" i="1"/>
  <c r="CS69" i="1"/>
  <c r="Q69" i="1"/>
  <c r="CP69" i="1" s="1"/>
  <c r="O69" i="1" s="1"/>
  <c r="AB65" i="1"/>
  <c r="P63" i="1"/>
  <c r="CQ63" i="1"/>
  <c r="S63" i="1"/>
  <c r="CY62" i="1"/>
  <c r="X62" i="1" s="1"/>
  <c r="CZ62" i="1"/>
  <c r="Y62" i="1" s="1"/>
  <c r="CP61" i="1"/>
  <c r="O61" i="1" s="1"/>
  <c r="GM61" i="1" s="1"/>
  <c r="GO61" i="1" s="1"/>
  <c r="CZ59" i="1"/>
  <c r="Y59" i="1" s="1"/>
  <c r="CY59" i="1"/>
  <c r="X59" i="1" s="1"/>
  <c r="CP59" i="1"/>
  <c r="O59" i="1" s="1"/>
  <c r="AB57" i="1"/>
  <c r="CP55" i="1"/>
  <c r="O55" i="1" s="1"/>
  <c r="CP54" i="1"/>
  <c r="O54" i="1" s="1"/>
  <c r="GM54" i="1" s="1"/>
  <c r="GO54" i="1" s="1"/>
  <c r="AB50" i="1"/>
  <c r="AB49" i="1"/>
  <c r="AB48" i="1"/>
  <c r="P41" i="1"/>
  <c r="Q41" i="1"/>
  <c r="S41" i="1"/>
  <c r="AB32" i="1"/>
  <c r="AB31" i="1"/>
  <c r="AB30" i="1"/>
  <c r="CZ29" i="1"/>
  <c r="Y29" i="1" s="1"/>
  <c r="CY29" i="1"/>
  <c r="X29" i="1" s="1"/>
  <c r="CP72" i="1"/>
  <c r="O72" i="1" s="1"/>
  <c r="GM72" i="1" s="1"/>
  <c r="R70" i="1"/>
  <c r="CS70" i="1"/>
  <c r="Q70" i="1"/>
  <c r="CP70" i="1" s="1"/>
  <c r="O70" i="1" s="1"/>
  <c r="AD69" i="1"/>
  <c r="S68" i="1"/>
  <c r="CT68" i="1"/>
  <c r="U63" i="1"/>
  <c r="AH193" i="1" s="1"/>
  <c r="T63" i="1"/>
  <c r="AG193" i="1" s="1"/>
  <c r="AB63" i="1"/>
  <c r="R63" i="1"/>
  <c r="AB56" i="1"/>
  <c r="CZ44" i="1"/>
  <c r="Y44" i="1" s="1"/>
  <c r="CY44" i="1"/>
  <c r="X44" i="1" s="1"/>
  <c r="CP44" i="1"/>
  <c r="O44" i="1" s="1"/>
  <c r="CZ42" i="1"/>
  <c r="Y42" i="1" s="1"/>
  <c r="CY42" i="1"/>
  <c r="X42" i="1" s="1"/>
  <c r="CP42" i="1"/>
  <c r="O42" i="1" s="1"/>
  <c r="GM42" i="1" s="1"/>
  <c r="CX555" i="3"/>
  <c r="Q62" i="1"/>
  <c r="AD59" i="1"/>
  <c r="AB59" i="1" s="1"/>
  <c r="AD58" i="1"/>
  <c r="AB58" i="1" s="1"/>
  <c r="AD54" i="1"/>
  <c r="AB54" i="1" s="1"/>
  <c r="FR52" i="1"/>
  <c r="FR51" i="1"/>
  <c r="CZ50" i="1"/>
  <c r="Y50" i="1" s="1"/>
  <c r="CZ49" i="1"/>
  <c r="Y49" i="1" s="1"/>
  <c r="CZ48" i="1"/>
  <c r="Y48" i="1" s="1"/>
  <c r="Q48" i="1"/>
  <c r="AD45" i="1"/>
  <c r="AB45" i="1" s="1"/>
  <c r="AD44" i="1"/>
  <c r="AB44" i="1" s="1"/>
  <c r="AD43" i="1"/>
  <c r="AB43" i="1" s="1"/>
  <c r="AD42" i="1"/>
  <c r="AB42" i="1" s="1"/>
  <c r="S39" i="1"/>
  <c r="R38" i="1"/>
  <c r="FR36" i="1"/>
  <c r="FR35" i="1"/>
  <c r="FR34" i="1"/>
  <c r="FR33" i="1"/>
  <c r="CZ32" i="1"/>
  <c r="Y32" i="1" s="1"/>
  <c r="CZ31" i="1"/>
  <c r="Y31" i="1" s="1"/>
  <c r="CZ30" i="1"/>
  <c r="Y30" i="1" s="1"/>
  <c r="Q30" i="1"/>
  <c r="CX11" i="3"/>
  <c r="CX15" i="3"/>
  <c r="CW10" i="3"/>
  <c r="CX12" i="3"/>
  <c r="CX16" i="3"/>
  <c r="CU9" i="3"/>
  <c r="CW11" i="3"/>
  <c r="CQ29" i="1"/>
  <c r="AD29" i="1"/>
  <c r="AB29" i="1" s="1"/>
  <c r="CX556" i="3"/>
  <c r="CX535" i="3"/>
  <c r="CV535" i="3"/>
  <c r="CX532" i="3"/>
  <c r="CX530" i="3"/>
  <c r="CX515" i="3"/>
  <c r="CX507" i="3"/>
  <c r="CX492" i="3"/>
  <c r="DI488" i="3"/>
  <c r="DJ488" i="3" s="1"/>
  <c r="DF488" i="3"/>
  <c r="DG488" i="3"/>
  <c r="DH488" i="3"/>
  <c r="CX485" i="3"/>
  <c r="CX477" i="3"/>
  <c r="DI463" i="3"/>
  <c r="DF463" i="3"/>
  <c r="DJ463" i="3" s="1"/>
  <c r="DG463" i="3"/>
  <c r="DH463" i="3"/>
  <c r="CV457" i="3"/>
  <c r="CX454" i="3"/>
  <c r="DF451" i="3"/>
  <c r="DJ451" i="3" s="1"/>
  <c r="DG451" i="3"/>
  <c r="DH451" i="3"/>
  <c r="DI451" i="3"/>
  <c r="DH446" i="3"/>
  <c r="DI446" i="3"/>
  <c r="DJ446" i="3" s="1"/>
  <c r="DF446" i="3"/>
  <c r="DG446" i="3"/>
  <c r="DH440" i="3"/>
  <c r="DI440" i="3"/>
  <c r="DF440" i="3"/>
  <c r="DG440" i="3"/>
  <c r="DJ440" i="3" s="1"/>
  <c r="DF427" i="3"/>
  <c r="DJ427" i="3" s="1"/>
  <c r="DG427" i="3"/>
  <c r="DH427" i="3"/>
  <c r="DI427" i="3"/>
  <c r="CW414" i="3"/>
  <c r="DI408" i="3"/>
  <c r="DF408" i="3"/>
  <c r="DJ408" i="3" s="1"/>
  <c r="DG408" i="3"/>
  <c r="DH408" i="3"/>
  <c r="DF395" i="3"/>
  <c r="DG395" i="3"/>
  <c r="DH395" i="3"/>
  <c r="DI395" i="3"/>
  <c r="DJ395" i="3" s="1"/>
  <c r="CV389" i="3"/>
  <c r="CW384" i="3"/>
  <c r="CT59" i="1"/>
  <c r="CT58" i="1"/>
  <c r="CS57" i="1"/>
  <c r="R57" i="1"/>
  <c r="CS56" i="1"/>
  <c r="R56" i="1"/>
  <c r="CS55" i="1"/>
  <c r="R55" i="1"/>
  <c r="CT54" i="1"/>
  <c r="CQ50" i="1"/>
  <c r="P50" i="1"/>
  <c r="CP50" i="1" s="1"/>
  <c r="O50" i="1" s="1"/>
  <c r="GM50" i="1" s="1"/>
  <c r="GO50" i="1" s="1"/>
  <c r="CQ49" i="1"/>
  <c r="P49" i="1"/>
  <c r="CP49" i="1" s="1"/>
  <c r="O49" i="1" s="1"/>
  <c r="CQ48" i="1"/>
  <c r="P48" i="1"/>
  <c r="CP48" i="1" s="1"/>
  <c r="O48" i="1" s="1"/>
  <c r="GM48" i="1" s="1"/>
  <c r="GO48" i="1" s="1"/>
  <c r="CT45" i="1"/>
  <c r="CT44" i="1"/>
  <c r="CT43" i="1"/>
  <c r="CT42" i="1"/>
  <c r="CS41" i="1"/>
  <c r="R41" i="1"/>
  <c r="CS40" i="1"/>
  <c r="R40" i="1"/>
  <c r="CS39" i="1"/>
  <c r="R39" i="1"/>
  <c r="CX19" i="3"/>
  <c r="CX23" i="3"/>
  <c r="CW18" i="3"/>
  <c r="CX20" i="3"/>
  <c r="CX24" i="3"/>
  <c r="CU17" i="3"/>
  <c r="CW19" i="3"/>
  <c r="CQ32" i="1"/>
  <c r="P32" i="1"/>
  <c r="CP32" i="1" s="1"/>
  <c r="O32" i="1" s="1"/>
  <c r="GM32" i="1" s="1"/>
  <c r="GO32" i="1" s="1"/>
  <c r="CQ31" i="1"/>
  <c r="P31" i="1"/>
  <c r="CQ30" i="1"/>
  <c r="P30" i="1"/>
  <c r="CT29" i="1"/>
  <c r="CW545" i="3"/>
  <c r="CX545" i="3"/>
  <c r="CX528" i="3"/>
  <c r="CX527" i="3"/>
  <c r="CX525" i="3"/>
  <c r="CX523" i="3"/>
  <c r="CV523" i="3"/>
  <c r="CW500" i="3"/>
  <c r="CX495" i="3"/>
  <c r="CX490" i="3"/>
  <c r="CX483" i="3"/>
  <c r="CX475" i="3"/>
  <c r="DH469" i="3"/>
  <c r="DI469" i="3"/>
  <c r="DF469" i="3"/>
  <c r="DG469" i="3"/>
  <c r="DJ469" i="3" s="1"/>
  <c r="CW458" i="3"/>
  <c r="DI452" i="3"/>
  <c r="DF452" i="3"/>
  <c r="DJ452" i="3" s="1"/>
  <c r="DG452" i="3"/>
  <c r="DH452" i="3"/>
  <c r="DF442" i="3"/>
  <c r="DJ442" i="3" s="1"/>
  <c r="DG442" i="3"/>
  <c r="DH442" i="3"/>
  <c r="DI442" i="3"/>
  <c r="CX437" i="3"/>
  <c r="DI428" i="3"/>
  <c r="DF428" i="3"/>
  <c r="DJ428" i="3" s="1"/>
  <c r="DG428" i="3"/>
  <c r="DH428" i="3"/>
  <c r="DF422" i="3"/>
  <c r="DJ422" i="3" s="1"/>
  <c r="DG422" i="3"/>
  <c r="DH422" i="3"/>
  <c r="DI422" i="3"/>
  <c r="DI404" i="3"/>
  <c r="DF404" i="3"/>
  <c r="DJ404" i="3" s="1"/>
  <c r="DG404" i="3"/>
  <c r="DH404" i="3"/>
  <c r="CW390" i="3"/>
  <c r="Q57" i="1"/>
  <c r="CP57" i="1" s="1"/>
  <c r="O57" i="1" s="1"/>
  <c r="Q56" i="1"/>
  <c r="Q55" i="1"/>
  <c r="Q40" i="1"/>
  <c r="Q39" i="1"/>
  <c r="CX27" i="3"/>
  <c r="CX31" i="3"/>
  <c r="CW26" i="3"/>
  <c r="CX28" i="3"/>
  <c r="CX32" i="3"/>
  <c r="CU25" i="3"/>
  <c r="CX557" i="3"/>
  <c r="CX552" i="3"/>
  <c r="CX550" i="3"/>
  <c r="CW550" i="3"/>
  <c r="CX548" i="3"/>
  <c r="CV544" i="3"/>
  <c r="CX543" i="3"/>
  <c r="CX541" i="3"/>
  <c r="CX539" i="3"/>
  <c r="CV539" i="3"/>
  <c r="DG538" i="3"/>
  <c r="DI538" i="3"/>
  <c r="DF538" i="3"/>
  <c r="DJ538" i="3" s="1"/>
  <c r="CX519" i="3"/>
  <c r="CX511" i="3"/>
  <c r="CX503" i="3"/>
  <c r="CX498" i="3"/>
  <c r="CX496" i="3"/>
  <c r="CX481" i="3"/>
  <c r="DF471" i="3"/>
  <c r="DJ471" i="3" s="1"/>
  <c r="DG471" i="3"/>
  <c r="DH471" i="3"/>
  <c r="DI471" i="3"/>
  <c r="DF466" i="3"/>
  <c r="DJ466" i="3" s="1"/>
  <c r="DG466" i="3"/>
  <c r="DH466" i="3"/>
  <c r="DI466" i="3"/>
  <c r="DH461" i="3"/>
  <c r="DI461" i="3"/>
  <c r="DJ461" i="3" s="1"/>
  <c r="DF461" i="3"/>
  <c r="DG461" i="3"/>
  <c r="DI448" i="3"/>
  <c r="DF448" i="3"/>
  <c r="DJ448" i="3" s="1"/>
  <c r="DG448" i="3"/>
  <c r="DH448" i="3"/>
  <c r="DI443" i="3"/>
  <c r="DF443" i="3"/>
  <c r="DJ443" i="3" s="1"/>
  <c r="DG443" i="3"/>
  <c r="DH443" i="3"/>
  <c r="CX438" i="3"/>
  <c r="CX435" i="3"/>
  <c r="CX433" i="3"/>
  <c r="DI423" i="3"/>
  <c r="DF423" i="3"/>
  <c r="DJ423" i="3" s="1"/>
  <c r="DG423" i="3"/>
  <c r="DH423" i="3"/>
  <c r="CX412" i="3"/>
  <c r="CX409" i="3"/>
  <c r="CX382" i="3"/>
  <c r="P39" i="1"/>
  <c r="CP39" i="1" s="1"/>
  <c r="O39" i="1" s="1"/>
  <c r="CX3" i="3"/>
  <c r="CX7" i="3"/>
  <c r="CW2" i="3"/>
  <c r="CX4" i="3"/>
  <c r="CX8" i="3"/>
  <c r="CU1" i="3"/>
  <c r="CW3" i="3"/>
  <c r="CX6" i="3"/>
  <c r="CX560" i="3"/>
  <c r="CX537" i="3"/>
  <c r="CV537" i="3"/>
  <c r="DG536" i="3"/>
  <c r="DI536" i="3"/>
  <c r="DF536" i="3"/>
  <c r="DJ536" i="3" s="1"/>
  <c r="CX520" i="3"/>
  <c r="CX517" i="3"/>
  <c r="CX512" i="3"/>
  <c r="CX509" i="3"/>
  <c r="CX504" i="3"/>
  <c r="DH487" i="3"/>
  <c r="DI487" i="3"/>
  <c r="DJ487" i="3" s="1"/>
  <c r="DF487" i="3"/>
  <c r="DG487" i="3"/>
  <c r="CX479" i="3"/>
  <c r="DI472" i="3"/>
  <c r="DF472" i="3"/>
  <c r="DJ472" i="3" s="1"/>
  <c r="DG472" i="3"/>
  <c r="DH472" i="3"/>
  <c r="DI467" i="3"/>
  <c r="DF467" i="3"/>
  <c r="DJ467" i="3" s="1"/>
  <c r="DG467" i="3"/>
  <c r="DH467" i="3"/>
  <c r="CX456" i="3"/>
  <c r="CX431" i="3"/>
  <c r="DH425" i="3"/>
  <c r="DI425" i="3"/>
  <c r="DF425" i="3"/>
  <c r="DG425" i="3"/>
  <c r="DJ425" i="3" s="1"/>
  <c r="CW410" i="3"/>
  <c r="CX388" i="3"/>
  <c r="CW378" i="3"/>
  <c r="CW541" i="3"/>
  <c r="CW530" i="3"/>
  <c r="CW525" i="3"/>
  <c r="CW517" i="3"/>
  <c r="CV515" i="3"/>
  <c r="CW509" i="3"/>
  <c r="CV507" i="3"/>
  <c r="CX500" i="3"/>
  <c r="CW490" i="3"/>
  <c r="CV487" i="3"/>
  <c r="CW485" i="3"/>
  <c r="CV481" i="3"/>
  <c r="CW479" i="3"/>
  <c r="CV475" i="3"/>
  <c r="DF474" i="3"/>
  <c r="DJ474" i="3" s="1"/>
  <c r="DF470" i="3"/>
  <c r="DJ470" i="3" s="1"/>
  <c r="CW469" i="3"/>
  <c r="DI468" i="3"/>
  <c r="DJ468" i="3" s="1"/>
  <c r="DF465" i="3"/>
  <c r="DJ465" i="3" s="1"/>
  <c r="DI462" i="3"/>
  <c r="CV461" i="3"/>
  <c r="CX458" i="3"/>
  <c r="CW454" i="3"/>
  <c r="DF450" i="3"/>
  <c r="DJ450" i="3" s="1"/>
  <c r="DI447" i="3"/>
  <c r="CV446" i="3"/>
  <c r="DF445" i="3"/>
  <c r="DJ445" i="3" s="1"/>
  <c r="DF441" i="3"/>
  <c r="DJ441" i="3" s="1"/>
  <c r="CW440" i="3"/>
  <c r="DI439" i="3"/>
  <c r="DJ439" i="3" s="1"/>
  <c r="CV431" i="3"/>
  <c r="DF430" i="3"/>
  <c r="DJ430" i="3" s="1"/>
  <c r="DF426" i="3"/>
  <c r="DJ426" i="3" s="1"/>
  <c r="CW425" i="3"/>
  <c r="DI420" i="3"/>
  <c r="DF419" i="3"/>
  <c r="DJ419" i="3" s="1"/>
  <c r="DF417" i="3"/>
  <c r="CX414" i="3"/>
  <c r="CV409" i="3"/>
  <c r="DH407" i="3"/>
  <c r="DH406" i="3"/>
  <c r="DG405" i="3"/>
  <c r="CV402" i="3"/>
  <c r="DG399" i="3"/>
  <c r="DG398" i="3"/>
  <c r="DF397" i="3"/>
  <c r="DJ397" i="3" s="1"/>
  <c r="DF396" i="3"/>
  <c r="CX389" i="3"/>
  <c r="DI373" i="3"/>
  <c r="DF373" i="3"/>
  <c r="DJ373" i="3" s="1"/>
  <c r="DG373" i="3"/>
  <c r="DH373" i="3"/>
  <c r="CX361" i="3"/>
  <c r="CX351" i="3"/>
  <c r="CV334" i="3"/>
  <c r="CX331" i="3"/>
  <c r="CX329" i="3"/>
  <c r="CX326" i="3"/>
  <c r="CX323" i="3"/>
  <c r="CX321" i="3"/>
  <c r="CX318" i="3"/>
  <c r="CV312" i="3"/>
  <c r="CW308" i="3"/>
  <c r="DI474" i="3"/>
  <c r="DI470" i="3"/>
  <c r="DI465" i="3"/>
  <c r="DI450" i="3"/>
  <c r="DI445" i="3"/>
  <c r="DI441" i="3"/>
  <c r="DI430" i="3"/>
  <c r="DI426" i="3"/>
  <c r="CX415" i="3"/>
  <c r="CX410" i="3"/>
  <c r="DF405" i="3"/>
  <c r="DJ405" i="3" s="1"/>
  <c r="DI402" i="3"/>
  <c r="DJ402" i="3" s="1"/>
  <c r="CW396" i="3"/>
  <c r="CX384" i="3"/>
  <c r="CX378" i="3"/>
  <c r="DF376" i="3"/>
  <c r="DJ376" i="3" s="1"/>
  <c r="DG376" i="3"/>
  <c r="DH376" i="3"/>
  <c r="DI376" i="3"/>
  <c r="DF370" i="3"/>
  <c r="DJ370" i="3" s="1"/>
  <c r="DG370" i="3"/>
  <c r="DH370" i="3"/>
  <c r="DI370" i="3"/>
  <c r="CX359" i="3"/>
  <c r="CX357" i="3"/>
  <c r="DH346" i="3"/>
  <c r="DI346" i="3"/>
  <c r="DJ346" i="3" s="1"/>
  <c r="DF346" i="3"/>
  <c r="DG346" i="3"/>
  <c r="CV340" i="3"/>
  <c r="CX337" i="3"/>
  <c r="CX335" i="3"/>
  <c r="CX324" i="3"/>
  <c r="CX315" i="3"/>
  <c r="CX390" i="3"/>
  <c r="CX386" i="3"/>
  <c r="CX380" i="3"/>
  <c r="CV377" i="3"/>
  <c r="DI371" i="3"/>
  <c r="DF371" i="3"/>
  <c r="DJ371" i="3" s="1"/>
  <c r="DG371" i="3"/>
  <c r="DH371" i="3"/>
  <c r="DI367" i="3"/>
  <c r="DJ367" i="3" s="1"/>
  <c r="DF367" i="3"/>
  <c r="DG367" i="3"/>
  <c r="DH367" i="3"/>
  <c r="CX365" i="3"/>
  <c r="DI343" i="3"/>
  <c r="DJ343" i="3" s="1"/>
  <c r="DF343" i="3"/>
  <c r="DG343" i="3"/>
  <c r="DH343" i="3"/>
  <c r="CX341" i="3"/>
  <c r="CW313" i="3"/>
  <c r="DG419" i="3"/>
  <c r="DG418" i="3"/>
  <c r="DJ418" i="3" s="1"/>
  <c r="CV413" i="3"/>
  <c r="DI405" i="3"/>
  <c r="DF402" i="3"/>
  <c r="DF401" i="3"/>
  <c r="DJ401" i="3" s="1"/>
  <c r="DH398" i="3"/>
  <c r="DH397" i="3"/>
  <c r="DG396" i="3"/>
  <c r="DJ396" i="3" s="1"/>
  <c r="CX392" i="3"/>
  <c r="CV383" i="3"/>
  <c r="CX353" i="3"/>
  <c r="DH350" i="3"/>
  <c r="DI350" i="3"/>
  <c r="DJ350" i="3" s="1"/>
  <c r="DF350" i="3"/>
  <c r="DG350" i="3"/>
  <c r="CV317" i="3"/>
  <c r="CX314" i="3"/>
  <c r="CX311" i="3"/>
  <c r="DF375" i="3"/>
  <c r="DJ375" i="3" s="1"/>
  <c r="DI372" i="3"/>
  <c r="DJ372" i="3" s="1"/>
  <c r="DF369" i="3"/>
  <c r="DJ369" i="3" s="1"/>
  <c r="CV350" i="3"/>
  <c r="DI348" i="3"/>
  <c r="DF347" i="3"/>
  <c r="DJ347" i="3" s="1"/>
  <c r="CV346" i="3"/>
  <c r="DF345" i="3"/>
  <c r="DJ345" i="3" s="1"/>
  <c r="CW326" i="3"/>
  <c r="CV324" i="3"/>
  <c r="CW314" i="3"/>
  <c r="CV307" i="3"/>
  <c r="CW302" i="3"/>
  <c r="CX290" i="3"/>
  <c r="CX288" i="3"/>
  <c r="CX275" i="3"/>
  <c r="CW269" i="3"/>
  <c r="CX266" i="3"/>
  <c r="CV263" i="3"/>
  <c r="CX216" i="3"/>
  <c r="CW304" i="3"/>
  <c r="CX304" i="3"/>
  <c r="CX300" i="3"/>
  <c r="CX299" i="3"/>
  <c r="CW287" i="3"/>
  <c r="CW286" i="3"/>
  <c r="CX286" i="3"/>
  <c r="CX273" i="3"/>
  <c r="CX270" i="3"/>
  <c r="CV267" i="3"/>
  <c r="CW264" i="3"/>
  <c r="CX257" i="3"/>
  <c r="CX249" i="3"/>
  <c r="CX246" i="3"/>
  <c r="CX241" i="3"/>
  <c r="CX236" i="3"/>
  <c r="CW233" i="3"/>
  <c r="CX230" i="3"/>
  <c r="CX225" i="3"/>
  <c r="CX217" i="3"/>
  <c r="CX349" i="3"/>
  <c r="DG348" i="3"/>
  <c r="CX340" i="3"/>
  <c r="CX334" i="3"/>
  <c r="CX317" i="3"/>
  <c r="CW309" i="3"/>
  <c r="CW298" i="3"/>
  <c r="CW297" i="3"/>
  <c r="CX297" i="3"/>
  <c r="CV285" i="3"/>
  <c r="CX284" i="3"/>
  <c r="CX282" i="3"/>
  <c r="CX280" i="3"/>
  <c r="CV271" i="3"/>
  <c r="CW268" i="3"/>
  <c r="CV258" i="3"/>
  <c r="CX244" i="3"/>
  <c r="CV239" i="3"/>
  <c r="CX228" i="3"/>
  <c r="CW296" i="3"/>
  <c r="CX294" i="3"/>
  <c r="CX293" i="3"/>
  <c r="CW291" i="3"/>
  <c r="CW279" i="3"/>
  <c r="CX277" i="3"/>
  <c r="CW272" i="3"/>
  <c r="CW265" i="3"/>
  <c r="CX262" i="3"/>
  <c r="CW259" i="3"/>
  <c r="CV253" i="3"/>
  <c r="CV221" i="3"/>
  <c r="CX302" i="3"/>
  <c r="CX291" i="3"/>
  <c r="CX261" i="3"/>
  <c r="CX251" i="3"/>
  <c r="CX219" i="3"/>
  <c r="CX208" i="3"/>
  <c r="CV207" i="3"/>
  <c r="CX207" i="3"/>
  <c r="CW198" i="3"/>
  <c r="DF193" i="3"/>
  <c r="DJ193" i="3" s="1"/>
  <c r="DH193" i="3"/>
  <c r="DI193" i="3"/>
  <c r="DG193" i="3"/>
  <c r="CX272" i="3"/>
  <c r="CX268" i="3"/>
  <c r="CX264" i="3"/>
  <c r="CX258" i="3"/>
  <c r="CX237" i="3"/>
  <c r="CV214" i="3"/>
  <c r="CX205" i="3"/>
  <c r="CX204" i="3"/>
  <c r="CX202" i="3"/>
  <c r="CX168" i="3"/>
  <c r="CX255" i="3"/>
  <c r="CX253" i="3"/>
  <c r="CX247" i="3"/>
  <c r="CX231" i="3"/>
  <c r="CX223" i="3"/>
  <c r="CX221" i="3"/>
  <c r="CX211" i="3"/>
  <c r="CX180" i="3"/>
  <c r="CX169" i="3"/>
  <c r="CX156" i="3"/>
  <c r="CX259" i="3"/>
  <c r="CX242" i="3"/>
  <c r="CX239" i="3"/>
  <c r="CX233" i="3"/>
  <c r="CX226" i="3"/>
  <c r="CW216" i="3"/>
  <c r="CX203" i="3"/>
  <c r="CW204" i="3"/>
  <c r="CX196" i="3"/>
  <c r="DG194" i="3"/>
  <c r="DF191" i="3"/>
  <c r="DH190" i="3"/>
  <c r="DG189" i="3"/>
  <c r="DG187" i="3"/>
  <c r="DG186" i="3"/>
  <c r="DJ186" i="3" s="1"/>
  <c r="DG185" i="3"/>
  <c r="DJ185" i="3" s="1"/>
  <c r="DF183" i="3"/>
  <c r="CX177" i="3"/>
  <c r="CW162" i="3"/>
  <c r="CW203" i="3"/>
  <c r="CX198" i="3"/>
  <c r="CX181" i="3"/>
  <c r="CX174" i="3"/>
  <c r="CW174" i="3"/>
  <c r="CX172" i="3"/>
  <c r="CW172" i="3"/>
  <c r="CX170" i="3"/>
  <c r="CX152" i="3"/>
  <c r="CX136" i="3"/>
  <c r="CX133" i="3"/>
  <c r="CX192" i="3"/>
  <c r="CW185" i="3"/>
  <c r="DH184" i="3"/>
  <c r="DI183" i="3"/>
  <c r="DJ183" i="3" s="1"/>
  <c r="CX167" i="3"/>
  <c r="CX153" i="3"/>
  <c r="CX149" i="3"/>
  <c r="CX137" i="3"/>
  <c r="CV201" i="3"/>
  <c r="DG184" i="3"/>
  <c r="DJ184" i="3" s="1"/>
  <c r="CW154" i="3"/>
  <c r="CX143" i="3"/>
  <c r="CV153" i="3"/>
  <c r="CV147" i="3"/>
  <c r="CX132" i="3"/>
  <c r="CX130" i="3"/>
  <c r="CW112" i="3"/>
  <c r="CX110" i="3"/>
  <c r="CX108" i="3"/>
  <c r="CX106" i="3"/>
  <c r="CX105" i="3"/>
  <c r="CW100" i="3"/>
  <c r="DI84" i="3"/>
  <c r="DH84" i="3"/>
  <c r="DF84" i="3"/>
  <c r="DG84" i="3"/>
  <c r="DJ84" i="3" s="1"/>
  <c r="CX154" i="3"/>
  <c r="CX144" i="3"/>
  <c r="CX141" i="3"/>
  <c r="CX103" i="3"/>
  <c r="DI96" i="3"/>
  <c r="DF96" i="3"/>
  <c r="DJ96" i="3" s="1"/>
  <c r="DG96" i="3"/>
  <c r="DH96" i="3"/>
  <c r="CW136" i="3"/>
  <c r="CX134" i="3"/>
  <c r="CX129" i="3"/>
  <c r="CX127" i="3"/>
  <c r="CX125" i="3"/>
  <c r="CW124" i="3"/>
  <c r="CX124" i="3"/>
  <c r="CX101" i="3"/>
  <c r="DG98" i="3"/>
  <c r="DH98" i="3"/>
  <c r="DI98" i="3"/>
  <c r="DF98" i="3"/>
  <c r="DJ98" i="3" s="1"/>
  <c r="DF82" i="3"/>
  <c r="DJ82" i="3" s="1"/>
  <c r="DG82" i="3"/>
  <c r="DH82" i="3"/>
  <c r="DI82" i="3"/>
  <c r="DI79" i="3"/>
  <c r="DF79" i="3"/>
  <c r="DJ79" i="3" s="1"/>
  <c r="DH79" i="3"/>
  <c r="DG79" i="3"/>
  <c r="CX165" i="3"/>
  <c r="CW160" i="3"/>
  <c r="CX158" i="3"/>
  <c r="CV141" i="3"/>
  <c r="CX139" i="3"/>
  <c r="CV123" i="3"/>
  <c r="CX122" i="3"/>
  <c r="CX120" i="3"/>
  <c r="CV117" i="3"/>
  <c r="CX117" i="3"/>
  <c r="CX115" i="3"/>
  <c r="CX113" i="3"/>
  <c r="CV99" i="3"/>
  <c r="DF88" i="3"/>
  <c r="DJ88" i="3" s="1"/>
  <c r="DH88" i="3"/>
  <c r="DI88" i="3"/>
  <c r="DG88" i="3"/>
  <c r="DG97" i="3"/>
  <c r="DG94" i="3"/>
  <c r="DJ94" i="3" s="1"/>
  <c r="DG92" i="3"/>
  <c r="DJ92" i="3" s="1"/>
  <c r="DG91" i="3"/>
  <c r="DG89" i="3"/>
  <c r="DF86" i="3"/>
  <c r="DH85" i="3"/>
  <c r="CW84" i="3"/>
  <c r="CX83" i="3"/>
  <c r="DF78" i="3"/>
  <c r="DG78" i="3"/>
  <c r="DJ78" i="3" s="1"/>
  <c r="DH77" i="3"/>
  <c r="DI77" i="3"/>
  <c r="CW75" i="3"/>
  <c r="CW68" i="3"/>
  <c r="CX68" i="3"/>
  <c r="DG67" i="3"/>
  <c r="DJ67" i="3" s="1"/>
  <c r="DI67" i="3"/>
  <c r="DF67" i="3"/>
  <c r="DF64" i="3"/>
  <c r="DJ64" i="3" s="1"/>
  <c r="DH64" i="3"/>
  <c r="DI64" i="3"/>
  <c r="DG63" i="3"/>
  <c r="DI63" i="3"/>
  <c r="DF63" i="3"/>
  <c r="DJ63" i="3" s="1"/>
  <c r="CX100" i="3"/>
  <c r="DF97" i="3"/>
  <c r="DJ97" i="3" s="1"/>
  <c r="CX95" i="3"/>
  <c r="DF94" i="3"/>
  <c r="CX93" i="3"/>
  <c r="DF92" i="3"/>
  <c r="DF91" i="3"/>
  <c r="DF89" i="3"/>
  <c r="DJ89" i="3" s="1"/>
  <c r="DF85" i="3"/>
  <c r="DH80" i="3"/>
  <c r="DI80" i="3"/>
  <c r="DF76" i="3"/>
  <c r="DG76" i="3"/>
  <c r="DJ76" i="3" s="1"/>
  <c r="DH75" i="3"/>
  <c r="DI75" i="3"/>
  <c r="DI73" i="3"/>
  <c r="DF73" i="3"/>
  <c r="DJ73" i="3" s="1"/>
  <c r="DF60" i="3"/>
  <c r="DJ60" i="3" s="1"/>
  <c r="DH60" i="3"/>
  <c r="DI60" i="3"/>
  <c r="DG59" i="3"/>
  <c r="DJ59" i="3" s="1"/>
  <c r="DI59" i="3"/>
  <c r="DF59" i="3"/>
  <c r="DF56" i="3"/>
  <c r="DJ56" i="3" s="1"/>
  <c r="DH56" i="3"/>
  <c r="DI56" i="3"/>
  <c r="DF52" i="3"/>
  <c r="DJ52" i="3" s="1"/>
  <c r="DG52" i="3"/>
  <c r="DH52" i="3"/>
  <c r="DI52" i="3"/>
  <c r="CX87" i="3"/>
  <c r="DI76" i="3"/>
  <c r="DG75" i="3"/>
  <c r="DJ75" i="3" s="1"/>
  <c r="DF74" i="3"/>
  <c r="DG74" i="3"/>
  <c r="DH73" i="3"/>
  <c r="DF70" i="3"/>
  <c r="DJ70" i="3" s="1"/>
  <c r="DH70" i="3"/>
  <c r="DI70" i="3"/>
  <c r="DG69" i="3"/>
  <c r="DJ69" i="3" s="1"/>
  <c r="DI69" i="3"/>
  <c r="DF69" i="3"/>
  <c r="CW66" i="3"/>
  <c r="CX66" i="3"/>
  <c r="DG65" i="3"/>
  <c r="DI65" i="3"/>
  <c r="DJ65" i="3" s="1"/>
  <c r="DF65" i="3"/>
  <c r="DG80" i="3"/>
  <c r="CW58" i="3"/>
  <c r="CX58" i="3"/>
  <c r="DG57" i="3"/>
  <c r="DI57" i="3"/>
  <c r="DJ57" i="3" s="1"/>
  <c r="DF57" i="3"/>
  <c r="DG72" i="3"/>
  <c r="DG62" i="3"/>
  <c r="DF55" i="3"/>
  <c r="DJ55" i="3" s="1"/>
  <c r="DG54" i="3"/>
  <c r="DF51" i="3"/>
  <c r="CX50" i="3"/>
  <c r="DF49" i="3"/>
  <c r="DG48" i="3"/>
  <c r="DF45" i="3"/>
  <c r="DJ45" i="3" s="1"/>
  <c r="DI45" i="3"/>
  <c r="CX41" i="3"/>
  <c r="CV41" i="3"/>
  <c r="DH35" i="3"/>
  <c r="DI35" i="3"/>
  <c r="DF35" i="3"/>
  <c r="DG35" i="3"/>
  <c r="DJ35" i="3" s="1"/>
  <c r="DF34" i="3"/>
  <c r="DG34" i="3"/>
  <c r="DJ34" i="3" s="1"/>
  <c r="DH34" i="3"/>
  <c r="DI34" i="3"/>
  <c r="CX25" i="3"/>
  <c r="CX22" i="3"/>
  <c r="CX5" i="3"/>
  <c r="CX2" i="3"/>
  <c r="DI55" i="3"/>
  <c r="DI51" i="3"/>
  <c r="DI49" i="3"/>
  <c r="DJ49" i="3" s="1"/>
  <c r="DH45" i="3"/>
  <c r="DG44" i="3"/>
  <c r="DI44" i="3"/>
  <c r="DF44" i="3"/>
  <c r="DJ44" i="3" s="1"/>
  <c r="DH43" i="3"/>
  <c r="DF43" i="3"/>
  <c r="DG43" i="3"/>
  <c r="DJ43" i="3" s="1"/>
  <c r="DF37" i="3"/>
  <c r="DJ37" i="3" s="1"/>
  <c r="DG37" i="3"/>
  <c r="DH37" i="3"/>
  <c r="DI37" i="3"/>
  <c r="CX29" i="3"/>
  <c r="CX26" i="3"/>
  <c r="CX17" i="3"/>
  <c r="CX14" i="3"/>
  <c r="DI38" i="3"/>
  <c r="DF38" i="3"/>
  <c r="DJ38" i="3" s="1"/>
  <c r="DG38" i="3"/>
  <c r="DH38" i="3"/>
  <c r="CX21" i="3"/>
  <c r="CX18" i="3"/>
  <c r="CX9" i="3"/>
  <c r="CX1" i="3"/>
  <c r="DH48" i="3"/>
  <c r="DI46" i="3"/>
  <c r="DH46" i="3"/>
  <c r="DH33" i="3"/>
  <c r="DI33" i="3"/>
  <c r="DJ33" i="3" s="1"/>
  <c r="DF33" i="3"/>
  <c r="DG33" i="3"/>
  <c r="CX30" i="3"/>
  <c r="CW27" i="3"/>
  <c r="CX13" i="3"/>
  <c r="CX10" i="3"/>
  <c r="CW43" i="3"/>
  <c r="DI42" i="3"/>
  <c r="DF40" i="3"/>
  <c r="DJ40" i="3" s="1"/>
  <c r="DF36" i="3"/>
  <c r="DJ36" i="3" s="1"/>
  <c r="CW35" i="3"/>
  <c r="CV33" i="3"/>
  <c r="CV25" i="3"/>
  <c r="CV17" i="3"/>
  <c r="CV9" i="3"/>
  <c r="CV1" i="3"/>
  <c r="DI40" i="3"/>
  <c r="DI36" i="3"/>
  <c r="AJ225" i="1" l="1"/>
  <c r="W266" i="1"/>
  <c r="GM306" i="1"/>
  <c r="GO306" i="1" s="1"/>
  <c r="GM361" i="1"/>
  <c r="GO361" i="1" s="1"/>
  <c r="GM393" i="1"/>
  <c r="GO393" i="1" s="1"/>
  <c r="GM409" i="1"/>
  <c r="GO409" i="1" s="1"/>
  <c r="AJ443" i="1"/>
  <c r="W508" i="1"/>
  <c r="AH720" i="1"/>
  <c r="U769" i="1"/>
  <c r="GM740" i="1"/>
  <c r="GO740" i="1" s="1"/>
  <c r="GM748" i="1"/>
  <c r="GO748" i="1" s="1"/>
  <c r="AG225" i="1"/>
  <c r="T266" i="1"/>
  <c r="EA225" i="1"/>
  <c r="DN266" i="1"/>
  <c r="AE225" i="1"/>
  <c r="R266" i="1"/>
  <c r="AG443" i="1"/>
  <c r="T508" i="1"/>
  <c r="GB540" i="1"/>
  <c r="ES577" i="1"/>
  <c r="AD609" i="1"/>
  <c r="Q688" i="1"/>
  <c r="DK688" i="1"/>
  <c r="DX609" i="1"/>
  <c r="CJ225" i="1"/>
  <c r="BA266" i="1"/>
  <c r="DW540" i="1"/>
  <c r="DJ577" i="1"/>
  <c r="BA688" i="1"/>
  <c r="CJ609" i="1"/>
  <c r="GB609" i="1"/>
  <c r="ES688" i="1"/>
  <c r="DG334" i="3"/>
  <c r="DH334" i="3"/>
  <c r="DI334" i="3"/>
  <c r="DJ334" i="3" s="1"/>
  <c r="DF334" i="3"/>
  <c r="DF217" i="3"/>
  <c r="DJ217" i="3" s="1"/>
  <c r="DH217" i="3"/>
  <c r="DI217" i="3"/>
  <c r="DG217" i="3"/>
  <c r="DI273" i="3"/>
  <c r="DF273" i="3"/>
  <c r="DJ273" i="3" s="1"/>
  <c r="DG273" i="3"/>
  <c r="DH273" i="3"/>
  <c r="DG216" i="3"/>
  <c r="DJ216" i="3" s="1"/>
  <c r="DH216" i="3"/>
  <c r="DI216" i="3"/>
  <c r="DF216" i="3"/>
  <c r="DG311" i="3"/>
  <c r="DH311" i="3"/>
  <c r="DI311" i="3"/>
  <c r="DF311" i="3"/>
  <c r="DJ311" i="3" s="1"/>
  <c r="DF388" i="3"/>
  <c r="DJ388" i="3" s="1"/>
  <c r="DI388" i="3"/>
  <c r="DG388" i="3"/>
  <c r="DH388" i="3"/>
  <c r="DH479" i="3"/>
  <c r="DI479" i="3"/>
  <c r="DF479" i="3"/>
  <c r="DG479" i="3"/>
  <c r="DJ479" i="3" s="1"/>
  <c r="DG4" i="3"/>
  <c r="DH4" i="3"/>
  <c r="DI4" i="3"/>
  <c r="DF4" i="3"/>
  <c r="DJ4" i="3" s="1"/>
  <c r="DI30" i="3"/>
  <c r="DF30" i="3"/>
  <c r="DJ30" i="3" s="1"/>
  <c r="DG30" i="3"/>
  <c r="DH30" i="3"/>
  <c r="DH1" i="3"/>
  <c r="DI1" i="3"/>
  <c r="DJ1" i="3" s="1"/>
  <c r="DF1" i="3"/>
  <c r="DG1" i="3"/>
  <c r="DI14" i="3"/>
  <c r="DF14" i="3"/>
  <c r="DJ14" i="3" s="1"/>
  <c r="DG14" i="3"/>
  <c r="DH14" i="3"/>
  <c r="DI22" i="3"/>
  <c r="DF22" i="3"/>
  <c r="DJ22" i="3" s="1"/>
  <c r="DG22" i="3"/>
  <c r="DH22" i="3"/>
  <c r="DI50" i="3"/>
  <c r="DF50" i="3"/>
  <c r="DG50" i="3"/>
  <c r="DJ50" i="3" s="1"/>
  <c r="DH50" i="3"/>
  <c r="DG87" i="3"/>
  <c r="DJ87" i="3" s="1"/>
  <c r="DH87" i="3"/>
  <c r="DI87" i="3"/>
  <c r="DF87" i="3"/>
  <c r="DF95" i="3"/>
  <c r="DG95" i="3"/>
  <c r="DJ95" i="3" s="1"/>
  <c r="DH95" i="3"/>
  <c r="DI95" i="3"/>
  <c r="DI68" i="3"/>
  <c r="DG68" i="3"/>
  <c r="DJ68" i="3" s="1"/>
  <c r="DH68" i="3"/>
  <c r="DF68" i="3"/>
  <c r="DH139" i="3"/>
  <c r="DF139" i="3"/>
  <c r="DJ139" i="3" s="1"/>
  <c r="DG139" i="3"/>
  <c r="DI139" i="3"/>
  <c r="DH165" i="3"/>
  <c r="DI165" i="3"/>
  <c r="DF165" i="3"/>
  <c r="DJ165" i="3" s="1"/>
  <c r="DG165" i="3"/>
  <c r="DF125" i="3"/>
  <c r="DJ125" i="3" s="1"/>
  <c r="DG125" i="3"/>
  <c r="DH125" i="3"/>
  <c r="DI125" i="3"/>
  <c r="DH154" i="3"/>
  <c r="DF154" i="3"/>
  <c r="DI154" i="3"/>
  <c r="DG154" i="3"/>
  <c r="DJ154" i="3" s="1"/>
  <c r="DH108" i="3"/>
  <c r="DI108" i="3"/>
  <c r="DF108" i="3"/>
  <c r="DJ108" i="3" s="1"/>
  <c r="DG108" i="3"/>
  <c r="DF132" i="3"/>
  <c r="DJ132" i="3" s="1"/>
  <c r="DG132" i="3"/>
  <c r="DH132" i="3"/>
  <c r="DI132" i="3"/>
  <c r="DH149" i="3"/>
  <c r="DI149" i="3"/>
  <c r="DF149" i="3"/>
  <c r="DJ149" i="3" s="1"/>
  <c r="DG149" i="3"/>
  <c r="DG136" i="3"/>
  <c r="DJ136" i="3" s="1"/>
  <c r="DF136" i="3"/>
  <c r="DH136" i="3"/>
  <c r="DI136" i="3"/>
  <c r="DH172" i="3"/>
  <c r="DG172" i="3"/>
  <c r="DJ172" i="3" s="1"/>
  <c r="DI172" i="3"/>
  <c r="DF172" i="3"/>
  <c r="DH198" i="3"/>
  <c r="DF198" i="3"/>
  <c r="DG198" i="3"/>
  <c r="DJ198" i="3" s="1"/>
  <c r="DI198" i="3"/>
  <c r="DH196" i="3"/>
  <c r="DF196" i="3"/>
  <c r="DG196" i="3"/>
  <c r="DJ196" i="3" s="1"/>
  <c r="DI196" i="3"/>
  <c r="DH226" i="3"/>
  <c r="DF226" i="3"/>
  <c r="DJ226" i="3" s="1"/>
  <c r="DG226" i="3"/>
  <c r="DI226" i="3"/>
  <c r="DH259" i="3"/>
  <c r="DI259" i="3"/>
  <c r="DF259" i="3"/>
  <c r="DG259" i="3"/>
  <c r="DJ259" i="3" s="1"/>
  <c r="DH211" i="3"/>
  <c r="DI211" i="3"/>
  <c r="DF211" i="3"/>
  <c r="DJ211" i="3" s="1"/>
  <c r="DG211" i="3"/>
  <c r="DH247" i="3"/>
  <c r="DG247" i="3"/>
  <c r="DJ247" i="3" s="1"/>
  <c r="DI247" i="3"/>
  <c r="DF247" i="3"/>
  <c r="DI202" i="3"/>
  <c r="DF202" i="3"/>
  <c r="DG202" i="3"/>
  <c r="DJ202" i="3" s="1"/>
  <c r="DH202" i="3"/>
  <c r="DH237" i="3"/>
  <c r="DG237" i="3"/>
  <c r="DI237" i="3"/>
  <c r="DF237" i="3"/>
  <c r="DJ237" i="3" s="1"/>
  <c r="DF272" i="3"/>
  <c r="DG272" i="3"/>
  <c r="DJ272" i="3" s="1"/>
  <c r="DH272" i="3"/>
  <c r="DI272" i="3"/>
  <c r="DF208" i="3"/>
  <c r="DH208" i="3"/>
  <c r="DG208" i="3"/>
  <c r="DJ208" i="3" s="1"/>
  <c r="DI208" i="3"/>
  <c r="DF291" i="3"/>
  <c r="DG291" i="3"/>
  <c r="DJ291" i="3" s="1"/>
  <c r="DH291" i="3"/>
  <c r="DI291" i="3"/>
  <c r="DF277" i="3"/>
  <c r="DJ277" i="3" s="1"/>
  <c r="DG277" i="3"/>
  <c r="DH277" i="3"/>
  <c r="DI277" i="3"/>
  <c r="DF294" i="3"/>
  <c r="DJ294" i="3" s="1"/>
  <c r="DG294" i="3"/>
  <c r="DH294" i="3"/>
  <c r="DI294" i="3"/>
  <c r="DF244" i="3"/>
  <c r="DJ244" i="3" s="1"/>
  <c r="DG244" i="3"/>
  <c r="DH244" i="3"/>
  <c r="DI244" i="3"/>
  <c r="DH280" i="3"/>
  <c r="DI280" i="3"/>
  <c r="DF280" i="3"/>
  <c r="DJ280" i="3" s="1"/>
  <c r="DG280" i="3"/>
  <c r="DG297" i="3"/>
  <c r="DJ297" i="3" s="1"/>
  <c r="DH297" i="3"/>
  <c r="DI297" i="3"/>
  <c r="DF297" i="3"/>
  <c r="DG317" i="3"/>
  <c r="DH317" i="3"/>
  <c r="DI317" i="3"/>
  <c r="DJ317" i="3" s="1"/>
  <c r="DF317" i="3"/>
  <c r="DG349" i="3"/>
  <c r="DH349" i="3"/>
  <c r="DI349" i="3"/>
  <c r="DJ349" i="3" s="1"/>
  <c r="DF349" i="3"/>
  <c r="DF249" i="3"/>
  <c r="DJ249" i="3" s="1"/>
  <c r="DH249" i="3"/>
  <c r="DI249" i="3"/>
  <c r="DG249" i="3"/>
  <c r="DG270" i="3"/>
  <c r="DH270" i="3"/>
  <c r="DI270" i="3"/>
  <c r="DF270" i="3"/>
  <c r="DJ270" i="3" s="1"/>
  <c r="DI353" i="3"/>
  <c r="DF353" i="3"/>
  <c r="DG353" i="3"/>
  <c r="DJ353" i="3" s="1"/>
  <c r="DH353" i="3"/>
  <c r="DI380" i="3"/>
  <c r="DJ380" i="3" s="1"/>
  <c r="DH380" i="3"/>
  <c r="DF380" i="3"/>
  <c r="DG380" i="3"/>
  <c r="DH324" i="3"/>
  <c r="DI324" i="3"/>
  <c r="DJ324" i="3" s="1"/>
  <c r="DF324" i="3"/>
  <c r="DG324" i="3"/>
  <c r="DI357" i="3"/>
  <c r="DF357" i="3"/>
  <c r="DJ357" i="3" s="1"/>
  <c r="DG357" i="3"/>
  <c r="DH357" i="3"/>
  <c r="DH415" i="3"/>
  <c r="DG415" i="3"/>
  <c r="DI415" i="3"/>
  <c r="DF415" i="3"/>
  <c r="DJ415" i="3" s="1"/>
  <c r="DI321" i="3"/>
  <c r="DF321" i="3"/>
  <c r="DJ321" i="3" s="1"/>
  <c r="DG321" i="3"/>
  <c r="DH321" i="3"/>
  <c r="DI331" i="3"/>
  <c r="DJ331" i="3" s="1"/>
  <c r="DF331" i="3"/>
  <c r="DG331" i="3"/>
  <c r="DH331" i="3"/>
  <c r="DF389" i="3"/>
  <c r="DG389" i="3"/>
  <c r="DH389" i="3"/>
  <c r="DI389" i="3"/>
  <c r="DJ389" i="3" s="1"/>
  <c r="DI500" i="3"/>
  <c r="DF500" i="3"/>
  <c r="DG500" i="3"/>
  <c r="DJ500" i="3" s="1"/>
  <c r="DH500" i="3"/>
  <c r="DF456" i="3"/>
  <c r="DJ456" i="3" s="1"/>
  <c r="DG456" i="3"/>
  <c r="DH456" i="3"/>
  <c r="DI456" i="3"/>
  <c r="DI512" i="3"/>
  <c r="DF512" i="3"/>
  <c r="DJ512" i="3" s="1"/>
  <c r="DG512" i="3"/>
  <c r="DH512" i="3"/>
  <c r="DH560" i="3"/>
  <c r="DF560" i="3"/>
  <c r="DJ560" i="3" s="1"/>
  <c r="DG560" i="3"/>
  <c r="DI560" i="3"/>
  <c r="DG8" i="3"/>
  <c r="DH8" i="3"/>
  <c r="DI8" i="3"/>
  <c r="DF8" i="3"/>
  <c r="DJ8" i="3" s="1"/>
  <c r="DH3" i="3"/>
  <c r="DI3" i="3"/>
  <c r="DF3" i="3"/>
  <c r="DG3" i="3"/>
  <c r="DJ3" i="3" s="1"/>
  <c r="DF412" i="3"/>
  <c r="DJ412" i="3" s="1"/>
  <c r="DG412" i="3"/>
  <c r="DH412" i="3"/>
  <c r="DI412" i="3"/>
  <c r="DH481" i="3"/>
  <c r="DI481" i="3"/>
  <c r="DJ481" i="3" s="1"/>
  <c r="DF481" i="3"/>
  <c r="DG481" i="3"/>
  <c r="DF511" i="3"/>
  <c r="DJ511" i="3" s="1"/>
  <c r="DG511" i="3"/>
  <c r="DH511" i="3"/>
  <c r="DI511" i="3"/>
  <c r="DF543" i="3"/>
  <c r="DJ543" i="3" s="1"/>
  <c r="DH543" i="3"/>
  <c r="DI543" i="3"/>
  <c r="DG543" i="3"/>
  <c r="DH550" i="3"/>
  <c r="DG550" i="3"/>
  <c r="DJ550" i="3" s="1"/>
  <c r="DF550" i="3"/>
  <c r="DI550" i="3"/>
  <c r="DG32" i="3"/>
  <c r="DH32" i="3"/>
  <c r="DI32" i="3"/>
  <c r="DF32" i="3"/>
  <c r="DJ32" i="3" s="1"/>
  <c r="DH27" i="3"/>
  <c r="DI27" i="3"/>
  <c r="DF27" i="3"/>
  <c r="DG27" i="3"/>
  <c r="DJ27" i="3" s="1"/>
  <c r="DF495" i="3"/>
  <c r="DJ495" i="3" s="1"/>
  <c r="DG495" i="3"/>
  <c r="DH495" i="3"/>
  <c r="DI495" i="3"/>
  <c r="DH525" i="3"/>
  <c r="DF525" i="3"/>
  <c r="DG525" i="3"/>
  <c r="DJ525" i="3" s="1"/>
  <c r="DI525" i="3"/>
  <c r="CP31" i="1"/>
  <c r="O31" i="1" s="1"/>
  <c r="GM31" i="1" s="1"/>
  <c r="GO31" i="1" s="1"/>
  <c r="AC193" i="1"/>
  <c r="CY55" i="1"/>
  <c r="X55" i="1" s="1"/>
  <c r="CZ55" i="1"/>
  <c r="Y55" i="1" s="1"/>
  <c r="CY57" i="1"/>
  <c r="X57" i="1" s="1"/>
  <c r="GM57" i="1" s="1"/>
  <c r="GO57" i="1" s="1"/>
  <c r="CZ57" i="1"/>
  <c r="Y57" i="1" s="1"/>
  <c r="DH507" i="3"/>
  <c r="DI507" i="3"/>
  <c r="DJ507" i="3" s="1"/>
  <c r="DF507" i="3"/>
  <c r="DG507" i="3"/>
  <c r="DG12" i="3"/>
  <c r="DH12" i="3"/>
  <c r="DI12" i="3"/>
  <c r="DF12" i="3"/>
  <c r="DJ12" i="3" s="1"/>
  <c r="DV193" i="1"/>
  <c r="CY38" i="1"/>
  <c r="X38" i="1" s="1"/>
  <c r="AK193" i="1" s="1"/>
  <c r="AE193" i="1"/>
  <c r="DI555" i="3"/>
  <c r="DF555" i="3"/>
  <c r="DJ555" i="3" s="1"/>
  <c r="DG555" i="3"/>
  <c r="DH555" i="3"/>
  <c r="GM44" i="1"/>
  <c r="GM55" i="1"/>
  <c r="GO55" i="1" s="1"/>
  <c r="CY63" i="1"/>
  <c r="X63" i="1" s="1"/>
  <c r="CZ63" i="1"/>
  <c r="Y63" i="1" s="1"/>
  <c r="AF193" i="1"/>
  <c r="EA26" i="1"/>
  <c r="DN193" i="1"/>
  <c r="CJ26" i="1"/>
  <c r="BA193" i="1"/>
  <c r="CY83" i="1"/>
  <c r="X83" i="1" s="1"/>
  <c r="GM83" i="1" s="1"/>
  <c r="FR97" i="1"/>
  <c r="CP97" i="1"/>
  <c r="O97" i="1" s="1"/>
  <c r="GM97" i="1" s="1"/>
  <c r="CY84" i="1"/>
  <c r="X84" i="1" s="1"/>
  <c r="GM84" i="1" s="1"/>
  <c r="FR102" i="1"/>
  <c r="CP102" i="1"/>
  <c r="O102" i="1" s="1"/>
  <c r="GM102" i="1" s="1"/>
  <c r="FR134" i="1"/>
  <c r="CP134" i="1"/>
  <c r="O134" i="1" s="1"/>
  <c r="FR138" i="1"/>
  <c r="CP138" i="1"/>
  <c r="O138" i="1" s="1"/>
  <c r="FR142" i="1"/>
  <c r="CP142" i="1"/>
  <c r="O142" i="1" s="1"/>
  <c r="FR145" i="1"/>
  <c r="CP145" i="1"/>
  <c r="O145" i="1" s="1"/>
  <c r="GM145" i="1" s="1"/>
  <c r="FR147" i="1"/>
  <c r="CP147" i="1"/>
  <c r="O147" i="1" s="1"/>
  <c r="GM147" i="1" s="1"/>
  <c r="FR149" i="1"/>
  <c r="CP149" i="1"/>
  <c r="O149" i="1" s="1"/>
  <c r="GM149" i="1" s="1"/>
  <c r="FR151" i="1"/>
  <c r="CP151" i="1"/>
  <c r="O151" i="1" s="1"/>
  <c r="GM151" i="1" s="1"/>
  <c r="FR153" i="1"/>
  <c r="CP153" i="1"/>
  <c r="O153" i="1" s="1"/>
  <c r="GM153" i="1" s="1"/>
  <c r="CY132" i="1"/>
  <c r="X132" i="1" s="1"/>
  <c r="CY140" i="1"/>
  <c r="X140" i="1" s="1"/>
  <c r="CY157" i="1"/>
  <c r="X157" i="1" s="1"/>
  <c r="FR161" i="1"/>
  <c r="CP161" i="1"/>
  <c r="O161" i="1" s="1"/>
  <c r="ET26" i="1"/>
  <c r="P206" i="1"/>
  <c r="ET846" i="1"/>
  <c r="CP164" i="1"/>
  <c r="O164" i="1" s="1"/>
  <c r="GM164" i="1" s="1"/>
  <c r="FR164" i="1"/>
  <c r="CP166" i="1"/>
  <c r="O166" i="1" s="1"/>
  <c r="GM166" i="1" s="1"/>
  <c r="FR166" i="1"/>
  <c r="DI107" i="3"/>
  <c r="DF107" i="3"/>
  <c r="DJ107" i="3" s="1"/>
  <c r="DG107" i="3"/>
  <c r="DH107" i="3"/>
  <c r="BC26" i="1"/>
  <c r="F209" i="1"/>
  <c r="BC846" i="1"/>
  <c r="CY158" i="1"/>
  <c r="X158" i="1" s="1"/>
  <c r="FR184" i="1"/>
  <c r="CP184" i="1"/>
  <c r="O184" i="1" s="1"/>
  <c r="CZ187" i="1"/>
  <c r="Y187" i="1" s="1"/>
  <c r="CP227" i="1"/>
  <c r="O227" i="1" s="1"/>
  <c r="AC266" i="1"/>
  <c r="DH99" i="3"/>
  <c r="DI99" i="3"/>
  <c r="DJ99" i="3" s="1"/>
  <c r="DF99" i="3"/>
  <c r="DG99" i="3"/>
  <c r="DI116" i="3"/>
  <c r="DF116" i="3"/>
  <c r="DJ116" i="3" s="1"/>
  <c r="DG116" i="3"/>
  <c r="DH116" i="3"/>
  <c r="DG145" i="3"/>
  <c r="DH145" i="3"/>
  <c r="DI145" i="3"/>
  <c r="DF145" i="3"/>
  <c r="DJ145" i="3" s="1"/>
  <c r="CY160" i="1"/>
  <c r="X160" i="1" s="1"/>
  <c r="FR167" i="1"/>
  <c r="CP167" i="1"/>
  <c r="O167" i="1" s="1"/>
  <c r="GM167" i="1" s="1"/>
  <c r="FR170" i="1"/>
  <c r="CP170" i="1"/>
  <c r="O170" i="1" s="1"/>
  <c r="GM170" i="1" s="1"/>
  <c r="FR174" i="1"/>
  <c r="CP174" i="1"/>
  <c r="O174" i="1" s="1"/>
  <c r="GM174" i="1" s="1"/>
  <c r="FR178" i="1"/>
  <c r="CP178" i="1"/>
  <c r="O178" i="1" s="1"/>
  <c r="GM178" i="1" s="1"/>
  <c r="CY233" i="1"/>
  <c r="X233" i="1" s="1"/>
  <c r="CZ233" i="1"/>
  <c r="Y233" i="1" s="1"/>
  <c r="DI126" i="3"/>
  <c r="DF126" i="3"/>
  <c r="DJ126" i="3" s="1"/>
  <c r="DG126" i="3"/>
  <c r="DH126" i="3"/>
  <c r="DG140" i="3"/>
  <c r="DF140" i="3"/>
  <c r="DJ140" i="3" s="1"/>
  <c r="DH140" i="3"/>
  <c r="DI140" i="3"/>
  <c r="CY301" i="1"/>
  <c r="X301" i="1" s="1"/>
  <c r="DW411" i="1"/>
  <c r="GM117" i="1"/>
  <c r="GM125" i="1"/>
  <c r="CY138" i="1"/>
  <c r="X138" i="1" s="1"/>
  <c r="DY26" i="1"/>
  <c r="DL193" i="1"/>
  <c r="FR160" i="1"/>
  <c r="CP160" i="1"/>
  <c r="O160" i="1" s="1"/>
  <c r="GM160" i="1" s="1"/>
  <c r="FR183" i="1"/>
  <c r="CP183" i="1"/>
  <c r="O183" i="1" s="1"/>
  <c r="GM183" i="1" s="1"/>
  <c r="FR191" i="1"/>
  <c r="CP191" i="1"/>
  <c r="O191" i="1" s="1"/>
  <c r="GM191" i="1" s="1"/>
  <c r="CZ234" i="1"/>
  <c r="Y234" i="1" s="1"/>
  <c r="GM243" i="1"/>
  <c r="GO243" i="1" s="1"/>
  <c r="DF171" i="3"/>
  <c r="DI171" i="3"/>
  <c r="DJ171" i="3" s="1"/>
  <c r="DH171" i="3"/>
  <c r="DG171" i="3"/>
  <c r="BC225" i="1"/>
  <c r="F282" i="1"/>
  <c r="DG201" i="3"/>
  <c r="DF201" i="3"/>
  <c r="DH201" i="3"/>
  <c r="DI201" i="3"/>
  <c r="DJ201" i="3" s="1"/>
  <c r="BZ26" i="1"/>
  <c r="AQ193" i="1"/>
  <c r="CG193" i="1"/>
  <c r="DG150" i="3"/>
  <c r="DI150" i="3"/>
  <c r="DF150" i="3"/>
  <c r="DJ150" i="3" s="1"/>
  <c r="DH150" i="3"/>
  <c r="AJ298" i="1"/>
  <c r="W411" i="1"/>
  <c r="CY310" i="1"/>
  <c r="X310" i="1" s="1"/>
  <c r="CZ310" i="1"/>
  <c r="Y310" i="1" s="1"/>
  <c r="CY314" i="1"/>
  <c r="X314" i="1" s="1"/>
  <c r="CZ314" i="1"/>
  <c r="Y314" i="1" s="1"/>
  <c r="GM314" i="1" s="1"/>
  <c r="GO314" i="1" s="1"/>
  <c r="CY318" i="1"/>
  <c r="X318" i="1" s="1"/>
  <c r="CZ318" i="1"/>
  <c r="Y318" i="1" s="1"/>
  <c r="CY322" i="1"/>
  <c r="X322" i="1" s="1"/>
  <c r="GM322" i="1" s="1"/>
  <c r="GO322" i="1" s="1"/>
  <c r="CZ322" i="1"/>
  <c r="Y322" i="1" s="1"/>
  <c r="CY326" i="1"/>
  <c r="X326" i="1" s="1"/>
  <c r="CZ326" i="1"/>
  <c r="Y326" i="1" s="1"/>
  <c r="CY330" i="1"/>
  <c r="X330" i="1" s="1"/>
  <c r="CZ330" i="1"/>
  <c r="Y330" i="1" s="1"/>
  <c r="CY346" i="1"/>
  <c r="X346" i="1" s="1"/>
  <c r="CZ346" i="1"/>
  <c r="Y346" i="1" s="1"/>
  <c r="EH298" i="1"/>
  <c r="P420" i="1"/>
  <c r="CY254" i="1"/>
  <c r="X254" i="1" s="1"/>
  <c r="GM254" i="1" s="1"/>
  <c r="GO254" i="1" s="1"/>
  <c r="CZ254" i="1"/>
  <c r="Y254" i="1" s="1"/>
  <c r="DX266" i="1"/>
  <c r="CY261" i="1"/>
  <c r="X261" i="1" s="1"/>
  <c r="CZ261" i="1"/>
  <c r="Y261" i="1" s="1"/>
  <c r="DG166" i="3"/>
  <c r="DI166" i="3"/>
  <c r="DF166" i="3"/>
  <c r="DJ166" i="3" s="1"/>
  <c r="DH166" i="3"/>
  <c r="DF197" i="3"/>
  <c r="DI197" i="3"/>
  <c r="DG197" i="3"/>
  <c r="DJ197" i="3" s="1"/>
  <c r="DH197" i="3"/>
  <c r="CY319" i="1"/>
  <c r="X319" i="1" s="1"/>
  <c r="GM319" i="1" s="1"/>
  <c r="GO319" i="1" s="1"/>
  <c r="CZ319" i="1"/>
  <c r="Y319" i="1" s="1"/>
  <c r="DG210" i="3"/>
  <c r="DI210" i="3"/>
  <c r="DF210" i="3"/>
  <c r="DJ210" i="3" s="1"/>
  <c r="DH210" i="3"/>
  <c r="AS298" i="1"/>
  <c r="F428" i="1"/>
  <c r="AQ225" i="1"/>
  <c r="F276" i="1"/>
  <c r="GM246" i="1"/>
  <c r="GO246" i="1" s="1"/>
  <c r="CY258" i="1"/>
  <c r="X258" i="1" s="1"/>
  <c r="GM258" i="1" s="1"/>
  <c r="GO258" i="1" s="1"/>
  <c r="CZ258" i="1"/>
  <c r="Y258" i="1" s="1"/>
  <c r="BD225" i="1"/>
  <c r="F291" i="1"/>
  <c r="CY304" i="1"/>
  <c r="X304" i="1" s="1"/>
  <c r="GM304" i="1" s="1"/>
  <c r="GO304" i="1" s="1"/>
  <c r="CP387" i="1"/>
  <c r="O387" i="1" s="1"/>
  <c r="GM387" i="1" s="1"/>
  <c r="GO387" i="1" s="1"/>
  <c r="CG298" i="1"/>
  <c r="AX411" i="1"/>
  <c r="DF222" i="3"/>
  <c r="DG222" i="3"/>
  <c r="DJ222" i="3" s="1"/>
  <c r="DH222" i="3"/>
  <c r="DI222" i="3"/>
  <c r="AU225" i="1"/>
  <c r="F285" i="1"/>
  <c r="FR225" i="1"/>
  <c r="EI266" i="1"/>
  <c r="FY266" i="1"/>
  <c r="CP253" i="1"/>
  <c r="O253" i="1" s="1"/>
  <c r="GM253" i="1" s="1"/>
  <c r="GO253" i="1" s="1"/>
  <c r="CY262" i="1"/>
  <c r="X262" i="1" s="1"/>
  <c r="GM262" i="1" s="1"/>
  <c r="GO262" i="1" s="1"/>
  <c r="CZ262" i="1"/>
  <c r="Y262" i="1" s="1"/>
  <c r="P279" i="1"/>
  <c r="ET225" i="1"/>
  <c r="CJ298" i="1"/>
  <c r="BA411" i="1"/>
  <c r="DG220" i="3"/>
  <c r="DF220" i="3"/>
  <c r="DJ220" i="3" s="1"/>
  <c r="DH220" i="3"/>
  <c r="DI220" i="3"/>
  <c r="DG214" i="3"/>
  <c r="DI214" i="3"/>
  <c r="DJ214" i="3" s="1"/>
  <c r="DF214" i="3"/>
  <c r="DH214" i="3"/>
  <c r="CZ351" i="1"/>
  <c r="Y351" i="1" s="1"/>
  <c r="BC298" i="1"/>
  <c r="F427" i="1"/>
  <c r="CY377" i="1"/>
  <c r="X377" i="1" s="1"/>
  <c r="CZ400" i="1"/>
  <c r="Y400" i="1" s="1"/>
  <c r="EK298" i="1"/>
  <c r="P428" i="1"/>
  <c r="DW508" i="1"/>
  <c r="CY465" i="1"/>
  <c r="X465" i="1" s="1"/>
  <c r="CZ465" i="1"/>
  <c r="Y465" i="1" s="1"/>
  <c r="DH263" i="3"/>
  <c r="DI263" i="3"/>
  <c r="DJ263" i="3" s="1"/>
  <c r="DF263" i="3"/>
  <c r="DG263" i="3"/>
  <c r="DI285" i="3"/>
  <c r="DJ285" i="3" s="1"/>
  <c r="DF285" i="3"/>
  <c r="DG285" i="3"/>
  <c r="DH285" i="3"/>
  <c r="CP504" i="1"/>
  <c r="O504" i="1" s="1"/>
  <c r="GM504" i="1" s="1"/>
  <c r="GO504" i="1" s="1"/>
  <c r="P533" i="1"/>
  <c r="EV443" i="1"/>
  <c r="DG332" i="3"/>
  <c r="DJ332" i="3" s="1"/>
  <c r="DH332" i="3"/>
  <c r="DI332" i="3"/>
  <c r="DF332" i="3"/>
  <c r="U266" i="1"/>
  <c r="AH225" i="1"/>
  <c r="CZ376" i="1"/>
  <c r="Y376" i="1" s="1"/>
  <c r="P427" i="1"/>
  <c r="EU298" i="1"/>
  <c r="DG248" i="3"/>
  <c r="DH248" i="3"/>
  <c r="DI248" i="3"/>
  <c r="DF248" i="3"/>
  <c r="DJ248" i="3" s="1"/>
  <c r="CP465" i="1"/>
  <c r="O465" i="1" s="1"/>
  <c r="CP477" i="1"/>
  <c r="O477" i="1" s="1"/>
  <c r="DG281" i="3"/>
  <c r="DH281" i="3"/>
  <c r="DI281" i="3"/>
  <c r="DF281" i="3"/>
  <c r="DJ281" i="3" s="1"/>
  <c r="DI306" i="3"/>
  <c r="DF306" i="3"/>
  <c r="DJ306" i="3" s="1"/>
  <c r="DG306" i="3"/>
  <c r="DH306" i="3"/>
  <c r="CP499" i="1"/>
  <c r="O499" i="1" s="1"/>
  <c r="DH312" i="3"/>
  <c r="DI312" i="3"/>
  <c r="DJ312" i="3" s="1"/>
  <c r="DF312" i="3"/>
  <c r="DG312" i="3"/>
  <c r="DF325" i="3"/>
  <c r="DG325" i="3"/>
  <c r="DJ325" i="3" s="1"/>
  <c r="DH325" i="3"/>
  <c r="DI325" i="3"/>
  <c r="DH330" i="3"/>
  <c r="DI330" i="3"/>
  <c r="DF330" i="3"/>
  <c r="DJ330" i="3" s="1"/>
  <c r="DG330" i="3"/>
  <c r="BC443" i="1"/>
  <c r="F524" i="1"/>
  <c r="DH342" i="3"/>
  <c r="DI342" i="3"/>
  <c r="DF342" i="3"/>
  <c r="DJ342" i="3" s="1"/>
  <c r="DG342" i="3"/>
  <c r="EB298" i="1"/>
  <c r="DO411" i="1"/>
  <c r="CZ369" i="1"/>
  <c r="Y369" i="1" s="1"/>
  <c r="GM369" i="1" s="1"/>
  <c r="GO369" i="1" s="1"/>
  <c r="CY381" i="1"/>
  <c r="X381" i="1" s="1"/>
  <c r="GM381" i="1" s="1"/>
  <c r="GO381" i="1" s="1"/>
  <c r="AZ411" i="1"/>
  <c r="CI298" i="1"/>
  <c r="CZ404" i="1"/>
  <c r="Y404" i="1" s="1"/>
  <c r="DF235" i="3"/>
  <c r="DJ235" i="3" s="1"/>
  <c r="DI235" i="3"/>
  <c r="DG235" i="3"/>
  <c r="DH235" i="3"/>
  <c r="CY455" i="1"/>
  <c r="X455" i="1" s="1"/>
  <c r="CZ455" i="1"/>
  <c r="Y455" i="1" s="1"/>
  <c r="CP456" i="1"/>
  <c r="O456" i="1" s="1"/>
  <c r="GM456" i="1" s="1"/>
  <c r="GO456" i="1" s="1"/>
  <c r="DF254" i="3"/>
  <c r="DG254" i="3"/>
  <c r="DJ254" i="3" s="1"/>
  <c r="DH254" i="3"/>
  <c r="DI254" i="3"/>
  <c r="DH271" i="3"/>
  <c r="DI271" i="3"/>
  <c r="DJ271" i="3" s="1"/>
  <c r="DF271" i="3"/>
  <c r="DG271" i="3"/>
  <c r="DI298" i="3"/>
  <c r="DF298" i="3"/>
  <c r="DG298" i="3"/>
  <c r="DJ298" i="3" s="1"/>
  <c r="DH298" i="3"/>
  <c r="DG309" i="3"/>
  <c r="DJ309" i="3" s="1"/>
  <c r="DF309" i="3"/>
  <c r="DH309" i="3"/>
  <c r="DI309" i="3"/>
  <c r="DG319" i="3"/>
  <c r="DJ319" i="3" s="1"/>
  <c r="DH319" i="3"/>
  <c r="DI319" i="3"/>
  <c r="DF319" i="3"/>
  <c r="AZ443" i="1"/>
  <c r="F519" i="1"/>
  <c r="DU411" i="1"/>
  <c r="CZ384" i="1"/>
  <c r="Y384" i="1" s="1"/>
  <c r="GM400" i="1"/>
  <c r="GO400" i="1" s="1"/>
  <c r="CY461" i="1"/>
  <c r="X461" i="1" s="1"/>
  <c r="GM461" i="1" s="1"/>
  <c r="GO461" i="1" s="1"/>
  <c r="CZ461" i="1"/>
  <c r="Y461" i="1" s="1"/>
  <c r="CY473" i="1"/>
  <c r="X473" i="1" s="1"/>
  <c r="GM473" i="1" s="1"/>
  <c r="GO473" i="1" s="1"/>
  <c r="CZ473" i="1"/>
  <c r="Y473" i="1" s="1"/>
  <c r="DH292" i="3"/>
  <c r="DI292" i="3"/>
  <c r="DF292" i="3"/>
  <c r="DG292" i="3"/>
  <c r="DJ292" i="3" s="1"/>
  <c r="AO443" i="1"/>
  <c r="F512" i="1"/>
  <c r="DH336" i="3"/>
  <c r="DI336" i="3"/>
  <c r="DF336" i="3"/>
  <c r="DJ336" i="3" s="1"/>
  <c r="DG336" i="3"/>
  <c r="DF364" i="3"/>
  <c r="DJ364" i="3" s="1"/>
  <c r="DG364" i="3"/>
  <c r="DH364" i="3"/>
  <c r="DI364" i="3"/>
  <c r="DG360" i="3"/>
  <c r="DJ360" i="3" s="1"/>
  <c r="DH360" i="3"/>
  <c r="DI360" i="3"/>
  <c r="DF360" i="3"/>
  <c r="CY549" i="1"/>
  <c r="X549" i="1" s="1"/>
  <c r="CZ549" i="1"/>
  <c r="Y549" i="1" s="1"/>
  <c r="GM550" i="1"/>
  <c r="GO550" i="1" s="1"/>
  <c r="CY553" i="1"/>
  <c r="X553" i="1" s="1"/>
  <c r="CZ553" i="1"/>
  <c r="Y553" i="1" s="1"/>
  <c r="EV540" i="1"/>
  <c r="P602" i="1"/>
  <c r="CY615" i="1"/>
  <c r="X615" i="1" s="1"/>
  <c r="CZ615" i="1"/>
  <c r="Y615" i="1" s="1"/>
  <c r="AF688" i="1"/>
  <c r="DG411" i="3"/>
  <c r="DF411" i="3"/>
  <c r="DJ411" i="3" s="1"/>
  <c r="DH411" i="3"/>
  <c r="DI411" i="3"/>
  <c r="ET609" i="1"/>
  <c r="P701" i="1"/>
  <c r="DG510" i="3"/>
  <c r="DH510" i="3"/>
  <c r="DI510" i="3"/>
  <c r="DF510" i="3"/>
  <c r="DJ510" i="3" s="1"/>
  <c r="EG540" i="1"/>
  <c r="P581" i="1"/>
  <c r="DG387" i="3"/>
  <c r="DJ387" i="3" s="1"/>
  <c r="DF387" i="3"/>
  <c r="DI387" i="3"/>
  <c r="DH387" i="3"/>
  <c r="DG506" i="3"/>
  <c r="DH506" i="3"/>
  <c r="DI506" i="3"/>
  <c r="DF506" i="3"/>
  <c r="DJ506" i="3" s="1"/>
  <c r="DH505" i="3"/>
  <c r="DI505" i="3"/>
  <c r="DF505" i="3"/>
  <c r="DJ505" i="3" s="1"/>
  <c r="DG505" i="3"/>
  <c r="CP546" i="1"/>
  <c r="O546" i="1" s="1"/>
  <c r="DG338" i="3"/>
  <c r="DJ338" i="3" s="1"/>
  <c r="DH338" i="3"/>
  <c r="DI338" i="3"/>
  <c r="DF338" i="3"/>
  <c r="CP549" i="1"/>
  <c r="O549" i="1" s="1"/>
  <c r="CP563" i="1"/>
  <c r="O563" i="1" s="1"/>
  <c r="GM563" i="1" s="1"/>
  <c r="FR563" i="1"/>
  <c r="CY571" i="1"/>
  <c r="X571" i="1" s="1"/>
  <c r="CZ571" i="1"/>
  <c r="Y571" i="1" s="1"/>
  <c r="DZ443" i="1"/>
  <c r="DM508" i="1"/>
  <c r="CP553" i="1"/>
  <c r="O553" i="1" s="1"/>
  <c r="CY557" i="1"/>
  <c r="X557" i="1" s="1"/>
  <c r="GM557" i="1" s="1"/>
  <c r="GO557" i="1" s="1"/>
  <c r="CZ557" i="1"/>
  <c r="Y557" i="1" s="1"/>
  <c r="AO540" i="1"/>
  <c r="F581" i="1"/>
  <c r="DF393" i="3"/>
  <c r="DG393" i="3"/>
  <c r="DJ393" i="3" s="1"/>
  <c r="DH393" i="3"/>
  <c r="DI393" i="3"/>
  <c r="DG460" i="3"/>
  <c r="DH460" i="3"/>
  <c r="DI460" i="3"/>
  <c r="DF460" i="3"/>
  <c r="DJ460" i="3" s="1"/>
  <c r="CY665" i="1"/>
  <c r="X665" i="1" s="1"/>
  <c r="CY670" i="1"/>
  <c r="X670" i="1" s="1"/>
  <c r="CZ670" i="1"/>
  <c r="Y670" i="1" s="1"/>
  <c r="DG486" i="3"/>
  <c r="DH486" i="3"/>
  <c r="DI486" i="3"/>
  <c r="DF486" i="3"/>
  <c r="DJ486" i="3" s="1"/>
  <c r="GM681" i="1"/>
  <c r="GO681" i="1" s="1"/>
  <c r="CY684" i="1"/>
  <c r="X684" i="1" s="1"/>
  <c r="CZ684" i="1"/>
  <c r="Y684" i="1" s="1"/>
  <c r="EG609" i="1"/>
  <c r="P692" i="1"/>
  <c r="DF516" i="3"/>
  <c r="DG516" i="3"/>
  <c r="DJ516" i="3" s="1"/>
  <c r="DH516" i="3"/>
  <c r="DI516" i="3"/>
  <c r="DH521" i="3"/>
  <c r="DF521" i="3"/>
  <c r="DJ521" i="3" s="1"/>
  <c r="DG521" i="3"/>
  <c r="DI521" i="3"/>
  <c r="FQ577" i="1"/>
  <c r="DY609" i="1"/>
  <c r="DL688" i="1"/>
  <c r="GM676" i="1"/>
  <c r="GO676" i="1" s="1"/>
  <c r="AG769" i="1"/>
  <c r="CY728" i="1"/>
  <c r="X728" i="1" s="1"/>
  <c r="DI559" i="3"/>
  <c r="DG559" i="3"/>
  <c r="DH559" i="3"/>
  <c r="DF559" i="3"/>
  <c r="DJ559" i="3" s="1"/>
  <c r="GO612" i="1"/>
  <c r="F707" i="1"/>
  <c r="AU609" i="1"/>
  <c r="DW688" i="1"/>
  <c r="CY727" i="1"/>
  <c r="X727" i="1" s="1"/>
  <c r="CZ727" i="1"/>
  <c r="Y727" i="1" s="1"/>
  <c r="DG554" i="3"/>
  <c r="DF554" i="3"/>
  <c r="DJ554" i="3" s="1"/>
  <c r="DH554" i="3"/>
  <c r="DI554" i="3"/>
  <c r="ET720" i="1"/>
  <c r="P782" i="1"/>
  <c r="CY566" i="1"/>
  <c r="X566" i="1" s="1"/>
  <c r="GM566" i="1" s="1"/>
  <c r="GO566" i="1" s="1"/>
  <c r="AH609" i="1"/>
  <c r="U688" i="1"/>
  <c r="CP670" i="1"/>
  <c r="O670" i="1" s="1"/>
  <c r="AS609" i="1"/>
  <c r="F705" i="1"/>
  <c r="AJ769" i="1"/>
  <c r="GM728" i="1"/>
  <c r="GO728" i="1" s="1"/>
  <c r="DF531" i="3"/>
  <c r="DH531" i="3"/>
  <c r="DI531" i="3"/>
  <c r="DG531" i="3"/>
  <c r="DJ531" i="3" s="1"/>
  <c r="CP756" i="1"/>
  <c r="O756" i="1" s="1"/>
  <c r="GM756" i="1" s="1"/>
  <c r="GO756" i="1" s="1"/>
  <c r="DG544" i="3"/>
  <c r="DI544" i="3"/>
  <c r="DJ544" i="3" s="1"/>
  <c r="DF544" i="3"/>
  <c r="DH544" i="3"/>
  <c r="FR804" i="1"/>
  <c r="CP804" i="1"/>
  <c r="O804" i="1" s="1"/>
  <c r="DU816" i="1"/>
  <c r="FR808" i="1"/>
  <c r="CP808" i="1"/>
  <c r="O808" i="1" s="1"/>
  <c r="GM808" i="1" s="1"/>
  <c r="FR812" i="1"/>
  <c r="CP812" i="1"/>
  <c r="O812" i="1" s="1"/>
  <c r="GM812" i="1" s="1"/>
  <c r="EI540" i="1"/>
  <c r="P587" i="1"/>
  <c r="CY562" i="1"/>
  <c r="X562" i="1" s="1"/>
  <c r="GM573" i="1"/>
  <c r="GO573" i="1" s="1"/>
  <c r="AG609" i="1"/>
  <c r="T688" i="1"/>
  <c r="GM672" i="1"/>
  <c r="GO672" i="1" s="1"/>
  <c r="FR686" i="1"/>
  <c r="FQ688" i="1" s="1"/>
  <c r="CP686" i="1"/>
  <c r="O686" i="1" s="1"/>
  <c r="GM686" i="1" s="1"/>
  <c r="FY609" i="1"/>
  <c r="EP688" i="1"/>
  <c r="DF491" i="3"/>
  <c r="DG491" i="3"/>
  <c r="DJ491" i="3" s="1"/>
  <c r="DH491" i="3"/>
  <c r="DI491" i="3"/>
  <c r="DV769" i="1"/>
  <c r="DF524" i="3"/>
  <c r="DH524" i="3"/>
  <c r="DI524" i="3"/>
  <c r="DG524" i="3"/>
  <c r="DJ524" i="3" s="1"/>
  <c r="DF540" i="3"/>
  <c r="DH540" i="3"/>
  <c r="DI540" i="3"/>
  <c r="DG540" i="3"/>
  <c r="DJ540" i="3" s="1"/>
  <c r="AP720" i="1"/>
  <c r="F778" i="1"/>
  <c r="AD816" i="1"/>
  <c r="GM739" i="1"/>
  <c r="GO739" i="1" s="1"/>
  <c r="GM745" i="1"/>
  <c r="GO745" i="1" s="1"/>
  <c r="GM751" i="1"/>
  <c r="GO751" i="1" s="1"/>
  <c r="GM761" i="1"/>
  <c r="GO761" i="1" s="1"/>
  <c r="AE816" i="1"/>
  <c r="GM737" i="1"/>
  <c r="GO737" i="1" s="1"/>
  <c r="DY801" i="1"/>
  <c r="DL816" i="1"/>
  <c r="F833" i="1"/>
  <c r="AS801" i="1"/>
  <c r="T816" i="1"/>
  <c r="AG801" i="1"/>
  <c r="AU720" i="1"/>
  <c r="F788" i="1"/>
  <c r="GA720" i="1"/>
  <c r="ER769" i="1"/>
  <c r="AZ720" i="1"/>
  <c r="F780" i="1"/>
  <c r="DW801" i="1"/>
  <c r="DJ816" i="1"/>
  <c r="FR169" i="1"/>
  <c r="CP169" i="1"/>
  <c r="O169" i="1" s="1"/>
  <c r="GM169" i="1" s="1"/>
  <c r="FR173" i="1"/>
  <c r="CP173" i="1"/>
  <c r="O173" i="1" s="1"/>
  <c r="GM173" i="1" s="1"/>
  <c r="FR177" i="1"/>
  <c r="CP177" i="1"/>
  <c r="O177" i="1" s="1"/>
  <c r="GM177" i="1" s="1"/>
  <c r="DI123" i="3"/>
  <c r="DJ123" i="3" s="1"/>
  <c r="DF123" i="3"/>
  <c r="DG123" i="3"/>
  <c r="DH123" i="3"/>
  <c r="DI135" i="3"/>
  <c r="DJ135" i="3" s="1"/>
  <c r="DF135" i="3"/>
  <c r="DG135" i="3"/>
  <c r="DH135" i="3"/>
  <c r="EB26" i="1"/>
  <c r="DO193" i="1"/>
  <c r="FV26" i="1"/>
  <c r="EM193" i="1"/>
  <c r="FR185" i="1"/>
  <c r="CP185" i="1"/>
  <c r="O185" i="1" s="1"/>
  <c r="DI157" i="3"/>
  <c r="DG157" i="3"/>
  <c r="DF157" i="3"/>
  <c r="DJ157" i="3" s="1"/>
  <c r="DH157" i="3"/>
  <c r="DF176" i="3"/>
  <c r="DJ176" i="3" s="1"/>
  <c r="DI176" i="3"/>
  <c r="DG176" i="3"/>
  <c r="DH176" i="3"/>
  <c r="DF179" i="3"/>
  <c r="DJ179" i="3" s="1"/>
  <c r="DI179" i="3"/>
  <c r="DG179" i="3"/>
  <c r="DH179" i="3"/>
  <c r="DG178" i="3"/>
  <c r="DI178" i="3"/>
  <c r="DF178" i="3"/>
  <c r="DJ178" i="3" s="1"/>
  <c r="DH178" i="3"/>
  <c r="EG225" i="1"/>
  <c r="P270" i="1"/>
  <c r="CY145" i="1"/>
  <c r="X145" i="1" s="1"/>
  <c r="FR154" i="1"/>
  <c r="CP154" i="1"/>
  <c r="O154" i="1" s="1"/>
  <c r="GM154" i="1" s="1"/>
  <c r="FR162" i="1"/>
  <c r="CP162" i="1"/>
  <c r="O162" i="1" s="1"/>
  <c r="FR26" i="1"/>
  <c r="EI193" i="1"/>
  <c r="EK26" i="1"/>
  <c r="P210" i="1"/>
  <c r="CP238" i="1"/>
  <c r="O238" i="1" s="1"/>
  <c r="GM238" i="1" s="1"/>
  <c r="GO238" i="1" s="1"/>
  <c r="AI225" i="1"/>
  <c r="V266" i="1"/>
  <c r="DG147" i="3"/>
  <c r="DH147" i="3"/>
  <c r="DF147" i="3"/>
  <c r="DI147" i="3"/>
  <c r="DJ147" i="3" s="1"/>
  <c r="CY334" i="1"/>
  <c r="X334" i="1" s="1"/>
  <c r="GM334" i="1" s="1"/>
  <c r="GO334" i="1" s="1"/>
  <c r="CZ334" i="1"/>
  <c r="Y334" i="1" s="1"/>
  <c r="ET298" i="1"/>
  <c r="P424" i="1"/>
  <c r="DG160" i="3"/>
  <c r="DJ160" i="3" s="1"/>
  <c r="DH160" i="3"/>
  <c r="DF160" i="3"/>
  <c r="DI160" i="3"/>
  <c r="DI159" i="3"/>
  <c r="DJ159" i="3" s="1"/>
  <c r="DG159" i="3"/>
  <c r="DF159" i="3"/>
  <c r="DH159" i="3"/>
  <c r="DF200" i="3"/>
  <c r="DJ200" i="3" s="1"/>
  <c r="DG200" i="3"/>
  <c r="DH200" i="3"/>
  <c r="DI200" i="3"/>
  <c r="CY303" i="1"/>
  <c r="X303" i="1" s="1"/>
  <c r="CZ303" i="1"/>
  <c r="Y303" i="1" s="1"/>
  <c r="DX411" i="1"/>
  <c r="CY307" i="1"/>
  <c r="X307" i="1" s="1"/>
  <c r="CZ307" i="1"/>
  <c r="Y307" i="1" s="1"/>
  <c r="CY323" i="1"/>
  <c r="X323" i="1" s="1"/>
  <c r="CZ323" i="1"/>
  <c r="Y323" i="1" s="1"/>
  <c r="EI298" i="1"/>
  <c r="P421" i="1"/>
  <c r="AX266" i="1"/>
  <c r="CG225" i="1"/>
  <c r="GM310" i="1"/>
  <c r="GO310" i="1" s="1"/>
  <c r="GM326" i="1"/>
  <c r="GO326" i="1" s="1"/>
  <c r="CY331" i="1"/>
  <c r="X331" i="1" s="1"/>
  <c r="GM331" i="1" s="1"/>
  <c r="GO331" i="1" s="1"/>
  <c r="CZ331" i="1"/>
  <c r="Y331" i="1" s="1"/>
  <c r="CP336" i="1"/>
  <c r="O336" i="1" s="1"/>
  <c r="GM336" i="1" s="1"/>
  <c r="GO336" i="1" s="1"/>
  <c r="CY339" i="1"/>
  <c r="X339" i="1" s="1"/>
  <c r="GM339" i="1" s="1"/>
  <c r="GO339" i="1" s="1"/>
  <c r="CZ339" i="1"/>
  <c r="Y339" i="1" s="1"/>
  <c r="CY347" i="1"/>
  <c r="X347" i="1" s="1"/>
  <c r="GM347" i="1" s="1"/>
  <c r="GO347" i="1" s="1"/>
  <c r="CZ347" i="1"/>
  <c r="Y347" i="1" s="1"/>
  <c r="EV298" i="1"/>
  <c r="P436" i="1"/>
  <c r="DI229" i="3"/>
  <c r="DF229" i="3"/>
  <c r="DJ229" i="3" s="1"/>
  <c r="DG229" i="3"/>
  <c r="DH229" i="3"/>
  <c r="DM266" i="1"/>
  <c r="DZ225" i="1"/>
  <c r="CP303" i="1"/>
  <c r="O303" i="1" s="1"/>
  <c r="CP307" i="1"/>
  <c r="O307" i="1" s="1"/>
  <c r="GM307" i="1" s="1"/>
  <c r="GO307" i="1" s="1"/>
  <c r="CP323" i="1"/>
  <c r="O323" i="1" s="1"/>
  <c r="GM323" i="1" s="1"/>
  <c r="GO323" i="1" s="1"/>
  <c r="GM346" i="1"/>
  <c r="GO346" i="1" s="1"/>
  <c r="DI215" i="3"/>
  <c r="DG215" i="3"/>
  <c r="DJ215" i="3" s="1"/>
  <c r="DH215" i="3"/>
  <c r="DF215" i="3"/>
  <c r="EG298" i="1"/>
  <c r="P415" i="1"/>
  <c r="AE508" i="1"/>
  <c r="CY477" i="1"/>
  <c r="X477" i="1" s="1"/>
  <c r="CZ477" i="1"/>
  <c r="Y477" i="1" s="1"/>
  <c r="DG289" i="3"/>
  <c r="DH289" i="3"/>
  <c r="DI289" i="3"/>
  <c r="DF289" i="3"/>
  <c r="DJ289" i="3" s="1"/>
  <c r="CY499" i="1"/>
  <c r="X499" i="1" s="1"/>
  <c r="CZ499" i="1"/>
  <c r="Y499" i="1" s="1"/>
  <c r="AP443" i="1"/>
  <c r="F517" i="1"/>
  <c r="GA443" i="1"/>
  <c r="ER508" i="1"/>
  <c r="AH298" i="1"/>
  <c r="U411" i="1"/>
  <c r="GM377" i="1"/>
  <c r="GO377" i="1" s="1"/>
  <c r="GM404" i="1"/>
  <c r="GO404" i="1" s="1"/>
  <c r="CY447" i="1"/>
  <c r="X447" i="1" s="1"/>
  <c r="GM447" i="1" s="1"/>
  <c r="CZ447" i="1"/>
  <c r="Y447" i="1" s="1"/>
  <c r="AF508" i="1"/>
  <c r="DG252" i="3"/>
  <c r="DF252" i="3"/>
  <c r="DJ252" i="3" s="1"/>
  <c r="DH252" i="3"/>
  <c r="DI252" i="3"/>
  <c r="DI250" i="3"/>
  <c r="DH250" i="3"/>
  <c r="DF250" i="3"/>
  <c r="DJ250" i="3" s="1"/>
  <c r="DG250" i="3"/>
  <c r="DF260" i="3"/>
  <c r="DH260" i="3"/>
  <c r="DI260" i="3"/>
  <c r="DG260" i="3"/>
  <c r="DJ260" i="3" s="1"/>
  <c r="DI283" i="3"/>
  <c r="DF283" i="3"/>
  <c r="DJ283" i="3" s="1"/>
  <c r="DG283" i="3"/>
  <c r="DH283" i="3"/>
  <c r="DG278" i="3"/>
  <c r="DH278" i="3"/>
  <c r="DI278" i="3"/>
  <c r="DJ278" i="3" s="1"/>
  <c r="DF278" i="3"/>
  <c r="DI303" i="3"/>
  <c r="DF303" i="3"/>
  <c r="DH303" i="3"/>
  <c r="DG303" i="3"/>
  <c r="DJ303" i="3" s="1"/>
  <c r="DH301" i="3"/>
  <c r="DI301" i="3"/>
  <c r="DJ301" i="3" s="1"/>
  <c r="DF301" i="3"/>
  <c r="DG301" i="3"/>
  <c r="DF316" i="3"/>
  <c r="DJ316" i="3" s="1"/>
  <c r="DG316" i="3"/>
  <c r="DH316" i="3"/>
  <c r="DI316" i="3"/>
  <c r="EK443" i="1"/>
  <c r="P525" i="1"/>
  <c r="DV540" i="1"/>
  <c r="DI577" i="1"/>
  <c r="DZ298" i="1"/>
  <c r="DM411" i="1"/>
  <c r="GM384" i="1"/>
  <c r="GO384" i="1" s="1"/>
  <c r="GO445" i="1"/>
  <c r="DG234" i="3"/>
  <c r="DI234" i="3"/>
  <c r="DF234" i="3"/>
  <c r="DJ234" i="3" s="1"/>
  <c r="DH234" i="3"/>
  <c r="CY450" i="1"/>
  <c r="X450" i="1" s="1"/>
  <c r="CZ450" i="1"/>
  <c r="Y450" i="1" s="1"/>
  <c r="DG243" i="3"/>
  <c r="DF243" i="3"/>
  <c r="DJ243" i="3" s="1"/>
  <c r="DH243" i="3"/>
  <c r="DI243" i="3"/>
  <c r="DF256" i="3"/>
  <c r="DG256" i="3"/>
  <c r="DJ256" i="3" s="1"/>
  <c r="DH256" i="3"/>
  <c r="DI256" i="3"/>
  <c r="DF276" i="3"/>
  <c r="DJ276" i="3" s="1"/>
  <c r="DG276" i="3"/>
  <c r="DH276" i="3"/>
  <c r="DI276" i="3"/>
  <c r="DI296" i="3"/>
  <c r="DF296" i="3"/>
  <c r="DG296" i="3"/>
  <c r="DJ296" i="3" s="1"/>
  <c r="DH296" i="3"/>
  <c r="DI308" i="3"/>
  <c r="DF308" i="3"/>
  <c r="DG308" i="3"/>
  <c r="DJ308" i="3" s="1"/>
  <c r="DH308" i="3"/>
  <c r="DH322" i="3"/>
  <c r="DI322" i="3"/>
  <c r="DF322" i="3"/>
  <c r="DJ322" i="3" s="1"/>
  <c r="DG322" i="3"/>
  <c r="BD443" i="1"/>
  <c r="F533" i="1"/>
  <c r="CZ380" i="1"/>
  <c r="Y380" i="1" s="1"/>
  <c r="GM396" i="1"/>
  <c r="GO396" i="1" s="1"/>
  <c r="CZ401" i="1"/>
  <c r="Y401" i="1" s="1"/>
  <c r="GM401" i="1" s="1"/>
  <c r="GO401" i="1" s="1"/>
  <c r="CY451" i="1"/>
  <c r="X451" i="1" s="1"/>
  <c r="GM451" i="1" s="1"/>
  <c r="GO451" i="1" s="1"/>
  <c r="CZ451" i="1"/>
  <c r="Y451" i="1" s="1"/>
  <c r="CY487" i="1"/>
  <c r="X487" i="1" s="1"/>
  <c r="GM487" i="1" s="1"/>
  <c r="GO487" i="1" s="1"/>
  <c r="CZ487" i="1"/>
  <c r="Y487" i="1" s="1"/>
  <c r="EU443" i="1"/>
  <c r="P524" i="1"/>
  <c r="CY547" i="1"/>
  <c r="X547" i="1" s="1"/>
  <c r="CZ547" i="1"/>
  <c r="Y547" i="1" s="1"/>
  <c r="ED577" i="1" s="1"/>
  <c r="DX577" i="1"/>
  <c r="EB540" i="1"/>
  <c r="DO577" i="1"/>
  <c r="DU688" i="1"/>
  <c r="CP616" i="1"/>
  <c r="O616" i="1" s="1"/>
  <c r="DH434" i="3"/>
  <c r="DI434" i="3"/>
  <c r="DF434" i="3"/>
  <c r="DJ434" i="3" s="1"/>
  <c r="DG434" i="3"/>
  <c r="DF482" i="3"/>
  <c r="DG482" i="3"/>
  <c r="DJ482" i="3" s="1"/>
  <c r="DH482" i="3"/>
  <c r="DI482" i="3"/>
  <c r="DF508" i="3"/>
  <c r="DG508" i="3"/>
  <c r="DJ508" i="3" s="1"/>
  <c r="DH508" i="3"/>
  <c r="DI508" i="3"/>
  <c r="CJ540" i="1"/>
  <c r="BA577" i="1"/>
  <c r="GM561" i="1"/>
  <c r="GO561" i="1" s="1"/>
  <c r="AQ540" i="1"/>
  <c r="F587" i="1"/>
  <c r="P704" i="1"/>
  <c r="EU609" i="1"/>
  <c r="DG502" i="3"/>
  <c r="DH502" i="3"/>
  <c r="DI502" i="3"/>
  <c r="DF502" i="3"/>
  <c r="DJ502" i="3" s="1"/>
  <c r="DH501" i="3"/>
  <c r="DI501" i="3"/>
  <c r="DF501" i="3"/>
  <c r="DJ501" i="3" s="1"/>
  <c r="DG501" i="3"/>
  <c r="AI443" i="1"/>
  <c r="V508" i="1"/>
  <c r="AS443" i="1"/>
  <c r="F525" i="1"/>
  <c r="CY546" i="1"/>
  <c r="X546" i="1" s="1"/>
  <c r="CZ546" i="1"/>
  <c r="Y546" i="1" s="1"/>
  <c r="AF577" i="1"/>
  <c r="DG383" i="3"/>
  <c r="DF383" i="3"/>
  <c r="DI383" i="3"/>
  <c r="DJ383" i="3" s="1"/>
  <c r="DH383" i="3"/>
  <c r="AH443" i="1"/>
  <c r="U508" i="1"/>
  <c r="AJ577" i="1"/>
  <c r="DH358" i="3"/>
  <c r="DI358" i="3"/>
  <c r="DF358" i="3"/>
  <c r="DJ358" i="3" s="1"/>
  <c r="DG358" i="3"/>
  <c r="CY575" i="1"/>
  <c r="X575" i="1" s="1"/>
  <c r="GM575" i="1" s="1"/>
  <c r="CZ575" i="1"/>
  <c r="Y575" i="1" s="1"/>
  <c r="EU540" i="1"/>
  <c r="P593" i="1"/>
  <c r="DG381" i="3"/>
  <c r="DJ381" i="3" s="1"/>
  <c r="DF381" i="3"/>
  <c r="DI381" i="3"/>
  <c r="DH381" i="3"/>
  <c r="DG457" i="3"/>
  <c r="DH457" i="3"/>
  <c r="DI457" i="3"/>
  <c r="DJ457" i="3" s="1"/>
  <c r="DF457" i="3"/>
  <c r="CY661" i="1"/>
  <c r="X661" i="1" s="1"/>
  <c r="GM661" i="1" s="1"/>
  <c r="GO661" i="1" s="1"/>
  <c r="CZ661" i="1"/>
  <c r="Y661" i="1" s="1"/>
  <c r="CY663" i="1"/>
  <c r="X663" i="1" s="1"/>
  <c r="CZ663" i="1"/>
  <c r="Y663" i="1" s="1"/>
  <c r="GM665" i="1"/>
  <c r="GO665" i="1" s="1"/>
  <c r="DF478" i="3"/>
  <c r="DG478" i="3"/>
  <c r="DH478" i="3"/>
  <c r="DI478" i="3"/>
  <c r="DJ478" i="3" s="1"/>
  <c r="CY674" i="1"/>
  <c r="X674" i="1" s="1"/>
  <c r="CZ674" i="1"/>
  <c r="Y674" i="1" s="1"/>
  <c r="CY685" i="1"/>
  <c r="X685" i="1" s="1"/>
  <c r="DW720" i="1"/>
  <c r="DJ769" i="1"/>
  <c r="CY726" i="1"/>
  <c r="X726" i="1" s="1"/>
  <c r="CZ726" i="1"/>
  <c r="Y726" i="1" s="1"/>
  <c r="BC720" i="1"/>
  <c r="F785" i="1"/>
  <c r="EK540" i="1"/>
  <c r="P594" i="1"/>
  <c r="CP726" i="1"/>
  <c r="O726" i="1" s="1"/>
  <c r="GM726" i="1" s="1"/>
  <c r="GO726" i="1" s="1"/>
  <c r="DF551" i="3"/>
  <c r="DI551" i="3"/>
  <c r="DG551" i="3"/>
  <c r="DJ551" i="3" s="1"/>
  <c r="DH551" i="3"/>
  <c r="DO688" i="1"/>
  <c r="EB609" i="1"/>
  <c r="CP663" i="1"/>
  <c r="O663" i="1" s="1"/>
  <c r="CY673" i="1"/>
  <c r="X673" i="1" s="1"/>
  <c r="GM673" i="1" s="1"/>
  <c r="GO673" i="1" s="1"/>
  <c r="CZ683" i="1"/>
  <c r="Y683" i="1" s="1"/>
  <c r="GM683" i="1" s="1"/>
  <c r="GO683" i="1" s="1"/>
  <c r="EM609" i="1"/>
  <c r="P707" i="1"/>
  <c r="CY725" i="1"/>
  <c r="X725" i="1" s="1"/>
  <c r="CZ725" i="1"/>
  <c r="Y725" i="1" s="1"/>
  <c r="DG534" i="3"/>
  <c r="DI534" i="3"/>
  <c r="DF534" i="3"/>
  <c r="DJ534" i="3" s="1"/>
  <c r="DH534" i="3"/>
  <c r="DF529" i="3"/>
  <c r="DH529" i="3"/>
  <c r="DI529" i="3"/>
  <c r="DJ529" i="3" s="1"/>
  <c r="DG529" i="3"/>
  <c r="DF547" i="3"/>
  <c r="DJ547" i="3" s="1"/>
  <c r="DI547" i="3"/>
  <c r="DG547" i="3"/>
  <c r="DH547" i="3"/>
  <c r="F773" i="1"/>
  <c r="AO720" i="1"/>
  <c r="FR803" i="1"/>
  <c r="AC816" i="1"/>
  <c r="CP803" i="1"/>
  <c r="O803" i="1" s="1"/>
  <c r="FR807" i="1"/>
  <c r="CP807" i="1"/>
  <c r="O807" i="1" s="1"/>
  <c r="GM807" i="1" s="1"/>
  <c r="FR811" i="1"/>
  <c r="CP811" i="1"/>
  <c r="O811" i="1" s="1"/>
  <c r="GM811" i="1" s="1"/>
  <c r="FY540" i="1"/>
  <c r="EP577" i="1"/>
  <c r="AI609" i="1"/>
  <c r="V688" i="1"/>
  <c r="CY679" i="1"/>
  <c r="X679" i="1" s="1"/>
  <c r="GM679" i="1" s="1"/>
  <c r="GO679" i="1" s="1"/>
  <c r="W609" i="1"/>
  <c r="F712" i="1"/>
  <c r="DM609" i="1"/>
  <c r="P710" i="1"/>
  <c r="DF489" i="3"/>
  <c r="DG489" i="3"/>
  <c r="DH489" i="3"/>
  <c r="DI489" i="3"/>
  <c r="DJ489" i="3" s="1"/>
  <c r="DH497" i="3"/>
  <c r="DI497" i="3"/>
  <c r="DF497" i="3"/>
  <c r="DJ497" i="3" s="1"/>
  <c r="DG497" i="3"/>
  <c r="GB769" i="1"/>
  <c r="CY729" i="1"/>
  <c r="X729" i="1" s="1"/>
  <c r="CZ729" i="1"/>
  <c r="Y729" i="1" s="1"/>
  <c r="GM729" i="1" s="1"/>
  <c r="GO729" i="1" s="1"/>
  <c r="BB720" i="1"/>
  <c r="F782" i="1"/>
  <c r="DV816" i="1"/>
  <c r="AI801" i="1"/>
  <c r="V816" i="1"/>
  <c r="CG801" i="1"/>
  <c r="AX816" i="1"/>
  <c r="DX801" i="1"/>
  <c r="DK816" i="1"/>
  <c r="ES816" i="1"/>
  <c r="GB801" i="1"/>
  <c r="P826" i="1"/>
  <c r="EI801" i="1"/>
  <c r="EL816" i="1"/>
  <c r="FU801" i="1"/>
  <c r="EA720" i="1"/>
  <c r="DN769" i="1"/>
  <c r="GM733" i="1"/>
  <c r="GO733" i="1" s="1"/>
  <c r="GM757" i="1"/>
  <c r="GO757" i="1" s="1"/>
  <c r="EI720" i="1"/>
  <c r="P779" i="1"/>
  <c r="EA801" i="1"/>
  <c r="DN816" i="1"/>
  <c r="CJ801" i="1"/>
  <c r="BA816" i="1"/>
  <c r="DH17" i="3"/>
  <c r="DI17" i="3"/>
  <c r="DJ17" i="3" s="1"/>
  <c r="DF17" i="3"/>
  <c r="DG17" i="3"/>
  <c r="DH25" i="3"/>
  <c r="DI25" i="3"/>
  <c r="DJ25" i="3" s="1"/>
  <c r="DF25" i="3"/>
  <c r="DG25" i="3"/>
  <c r="DI58" i="3"/>
  <c r="DG58" i="3"/>
  <c r="DJ58" i="3" s="1"/>
  <c r="DH58" i="3"/>
  <c r="DF58" i="3"/>
  <c r="DF120" i="3"/>
  <c r="DJ120" i="3" s="1"/>
  <c r="DG120" i="3"/>
  <c r="DH120" i="3"/>
  <c r="DI120" i="3"/>
  <c r="DH127" i="3"/>
  <c r="DI127" i="3"/>
  <c r="DF127" i="3"/>
  <c r="DJ127" i="3" s="1"/>
  <c r="DG127" i="3"/>
  <c r="DF110" i="3"/>
  <c r="DJ110" i="3" s="1"/>
  <c r="DG110" i="3"/>
  <c r="DH110" i="3"/>
  <c r="DI110" i="3"/>
  <c r="DF153" i="3"/>
  <c r="DI153" i="3"/>
  <c r="DJ153" i="3" s="1"/>
  <c r="DG153" i="3"/>
  <c r="DH153" i="3"/>
  <c r="DI152" i="3"/>
  <c r="DG152" i="3"/>
  <c r="DH152" i="3"/>
  <c r="DF152" i="3"/>
  <c r="DJ152" i="3" s="1"/>
  <c r="DH233" i="3"/>
  <c r="DI233" i="3"/>
  <c r="DF233" i="3"/>
  <c r="DG233" i="3"/>
  <c r="DJ233" i="3" s="1"/>
  <c r="DH221" i="3"/>
  <c r="DF221" i="3"/>
  <c r="DG221" i="3"/>
  <c r="DI221" i="3"/>
  <c r="DJ221" i="3" s="1"/>
  <c r="DH204" i="3"/>
  <c r="DI204" i="3"/>
  <c r="DG204" i="3"/>
  <c r="DJ204" i="3" s="1"/>
  <c r="DF204" i="3"/>
  <c r="DF302" i="3"/>
  <c r="DG302" i="3"/>
  <c r="DJ302" i="3" s="1"/>
  <c r="DH302" i="3"/>
  <c r="DI302" i="3"/>
  <c r="DF282" i="3"/>
  <c r="DJ282" i="3" s="1"/>
  <c r="DG282" i="3"/>
  <c r="DH282" i="3"/>
  <c r="DI282" i="3"/>
  <c r="DI236" i="3"/>
  <c r="DF236" i="3"/>
  <c r="DJ236" i="3" s="1"/>
  <c r="DG236" i="3"/>
  <c r="DH236" i="3"/>
  <c r="DH299" i="3"/>
  <c r="DI299" i="3"/>
  <c r="DF299" i="3"/>
  <c r="DJ299" i="3" s="1"/>
  <c r="DG299" i="3"/>
  <c r="DI341" i="3"/>
  <c r="DF341" i="3"/>
  <c r="DG341" i="3"/>
  <c r="DJ341" i="3" s="1"/>
  <c r="DH341" i="3"/>
  <c r="DI386" i="3"/>
  <c r="DJ386" i="3" s="1"/>
  <c r="DH386" i="3"/>
  <c r="DF386" i="3"/>
  <c r="DG386" i="3"/>
  <c r="DG323" i="3"/>
  <c r="DH323" i="3"/>
  <c r="DI323" i="3"/>
  <c r="DF323" i="3"/>
  <c r="DJ323" i="3" s="1"/>
  <c r="DI496" i="3"/>
  <c r="DF496" i="3"/>
  <c r="DJ496" i="3" s="1"/>
  <c r="DG496" i="3"/>
  <c r="DH496" i="3"/>
  <c r="DI552" i="3"/>
  <c r="DH552" i="3"/>
  <c r="DF552" i="3"/>
  <c r="DJ552" i="3" s="1"/>
  <c r="DG552" i="3"/>
  <c r="DG28" i="3"/>
  <c r="DH28" i="3"/>
  <c r="DI28" i="3"/>
  <c r="DF28" i="3"/>
  <c r="DJ28" i="3" s="1"/>
  <c r="CY40" i="1"/>
  <c r="X40" i="1" s="1"/>
  <c r="CZ40" i="1"/>
  <c r="Y40" i="1" s="1"/>
  <c r="AL193" i="1" s="1"/>
  <c r="DI477" i="3"/>
  <c r="DF477" i="3"/>
  <c r="DJ477" i="3" s="1"/>
  <c r="DG477" i="3"/>
  <c r="DH477" i="3"/>
  <c r="DH515" i="3"/>
  <c r="DI515" i="3"/>
  <c r="DJ515" i="3" s="1"/>
  <c r="DF515" i="3"/>
  <c r="DG515" i="3"/>
  <c r="DH535" i="3"/>
  <c r="DF535" i="3"/>
  <c r="DG535" i="3"/>
  <c r="DI535" i="3"/>
  <c r="DJ535" i="3" s="1"/>
  <c r="CY39" i="1"/>
  <c r="X39" i="1" s="1"/>
  <c r="CZ39" i="1"/>
  <c r="Y39" i="1" s="1"/>
  <c r="DX193" i="1"/>
  <c r="CY68" i="1"/>
  <c r="X68" i="1" s="1"/>
  <c r="CZ68" i="1"/>
  <c r="Y68" i="1" s="1"/>
  <c r="GB26" i="1"/>
  <c r="ES193" i="1"/>
  <c r="FR100" i="1"/>
  <c r="CP100" i="1"/>
  <c r="O100" i="1" s="1"/>
  <c r="GM100" i="1" s="1"/>
  <c r="CY79" i="1"/>
  <c r="X79" i="1" s="1"/>
  <c r="GM79" i="1" s="1"/>
  <c r="FR93" i="1"/>
  <c r="CP93" i="1"/>
  <c r="O93" i="1" s="1"/>
  <c r="FR104" i="1"/>
  <c r="CP104" i="1"/>
  <c r="O104" i="1" s="1"/>
  <c r="GM104" i="1" s="1"/>
  <c r="FR112" i="1"/>
  <c r="CP112" i="1"/>
  <c r="O112" i="1" s="1"/>
  <c r="FR98" i="1"/>
  <c r="CP98" i="1"/>
  <c r="O98" i="1" s="1"/>
  <c r="GM98" i="1" s="1"/>
  <c r="FR99" i="1"/>
  <c r="CP99" i="1"/>
  <c r="O99" i="1" s="1"/>
  <c r="FR103" i="1"/>
  <c r="CP103" i="1"/>
  <c r="O103" i="1" s="1"/>
  <c r="GM103" i="1" s="1"/>
  <c r="CY112" i="1"/>
  <c r="X112" i="1" s="1"/>
  <c r="CZ112" i="1"/>
  <c r="Y112" i="1" s="1"/>
  <c r="FR133" i="1"/>
  <c r="CP133" i="1"/>
  <c r="O133" i="1" s="1"/>
  <c r="GM133" i="1" s="1"/>
  <c r="CZ91" i="1"/>
  <c r="Y91" i="1" s="1"/>
  <c r="DV225" i="1"/>
  <c r="DI266" i="1"/>
  <c r="DG119" i="3"/>
  <c r="DH119" i="3"/>
  <c r="DI119" i="3"/>
  <c r="DF119" i="3"/>
  <c r="DJ119" i="3" s="1"/>
  <c r="CZ109" i="1"/>
  <c r="Y109" i="1" s="1"/>
  <c r="FR186" i="1"/>
  <c r="CP186" i="1"/>
  <c r="O186" i="1" s="1"/>
  <c r="GM186" i="1" s="1"/>
  <c r="DF104" i="3"/>
  <c r="DJ104" i="3" s="1"/>
  <c r="DG104" i="3"/>
  <c r="DH104" i="3"/>
  <c r="DI104" i="3"/>
  <c r="DF142" i="3"/>
  <c r="DI142" i="3"/>
  <c r="DG142" i="3"/>
  <c r="DJ142" i="3" s="1"/>
  <c r="DH142" i="3"/>
  <c r="DF13" i="3"/>
  <c r="DJ13" i="3" s="1"/>
  <c r="DG13" i="3"/>
  <c r="DH13" i="3"/>
  <c r="DI13" i="3"/>
  <c r="DF18" i="3"/>
  <c r="DG18" i="3"/>
  <c r="DJ18" i="3" s="1"/>
  <c r="DH18" i="3"/>
  <c r="DI18" i="3"/>
  <c r="DF26" i="3"/>
  <c r="DG26" i="3"/>
  <c r="DJ26" i="3" s="1"/>
  <c r="DH26" i="3"/>
  <c r="DI26" i="3"/>
  <c r="DF2" i="3"/>
  <c r="DG2" i="3"/>
  <c r="DJ2" i="3" s="1"/>
  <c r="DH2" i="3"/>
  <c r="DI2" i="3"/>
  <c r="DF93" i="3"/>
  <c r="DG93" i="3"/>
  <c r="DJ93" i="3" s="1"/>
  <c r="DH93" i="3"/>
  <c r="DI93" i="3"/>
  <c r="DF100" i="3"/>
  <c r="DG100" i="3"/>
  <c r="DJ100" i="3" s="1"/>
  <c r="DH100" i="3"/>
  <c r="DI100" i="3"/>
  <c r="DF115" i="3"/>
  <c r="DJ115" i="3" s="1"/>
  <c r="DG115" i="3"/>
  <c r="DH115" i="3"/>
  <c r="DI115" i="3"/>
  <c r="DH122" i="3"/>
  <c r="DI122" i="3"/>
  <c r="DF122" i="3"/>
  <c r="DJ122" i="3" s="1"/>
  <c r="DG122" i="3"/>
  <c r="DH158" i="3"/>
  <c r="DI158" i="3"/>
  <c r="DF158" i="3"/>
  <c r="DJ158" i="3" s="1"/>
  <c r="DG158" i="3"/>
  <c r="DG124" i="3"/>
  <c r="DJ124" i="3" s="1"/>
  <c r="DH124" i="3"/>
  <c r="DI124" i="3"/>
  <c r="DF124" i="3"/>
  <c r="DH129" i="3"/>
  <c r="DF129" i="3"/>
  <c r="DG129" i="3"/>
  <c r="DI129" i="3"/>
  <c r="DJ129" i="3" s="1"/>
  <c r="DH141" i="3"/>
  <c r="DF141" i="3"/>
  <c r="DG141" i="3"/>
  <c r="DI141" i="3"/>
  <c r="DJ141" i="3" s="1"/>
  <c r="DH105" i="3"/>
  <c r="DI105" i="3"/>
  <c r="DJ105" i="3" s="1"/>
  <c r="DF105" i="3"/>
  <c r="DG105" i="3"/>
  <c r="DF167" i="3"/>
  <c r="DJ167" i="3" s="1"/>
  <c r="DI167" i="3"/>
  <c r="DH167" i="3"/>
  <c r="DG167" i="3"/>
  <c r="DG192" i="3"/>
  <c r="DJ192" i="3" s="1"/>
  <c r="DH192" i="3"/>
  <c r="DI192" i="3"/>
  <c r="DF192" i="3"/>
  <c r="DI170" i="3"/>
  <c r="DH170" i="3"/>
  <c r="DG170" i="3"/>
  <c r="DF170" i="3"/>
  <c r="DJ170" i="3" s="1"/>
  <c r="DH174" i="3"/>
  <c r="DG174" i="3"/>
  <c r="DJ174" i="3" s="1"/>
  <c r="DI174" i="3"/>
  <c r="DF174" i="3"/>
  <c r="DG203" i="3"/>
  <c r="DJ203" i="3" s="1"/>
  <c r="DF203" i="3"/>
  <c r="DH203" i="3"/>
  <c r="DI203" i="3"/>
  <c r="DH239" i="3"/>
  <c r="DG239" i="3"/>
  <c r="DI239" i="3"/>
  <c r="DJ239" i="3" s="1"/>
  <c r="DF239" i="3"/>
  <c r="DF169" i="3"/>
  <c r="DJ169" i="3" s="1"/>
  <c r="DI169" i="3"/>
  <c r="DH169" i="3"/>
  <c r="DG169" i="3"/>
  <c r="DH223" i="3"/>
  <c r="DG223" i="3"/>
  <c r="DJ223" i="3" s="1"/>
  <c r="DI223" i="3"/>
  <c r="DF223" i="3"/>
  <c r="DH255" i="3"/>
  <c r="DG255" i="3"/>
  <c r="DJ255" i="3" s="1"/>
  <c r="DI255" i="3"/>
  <c r="DF255" i="3"/>
  <c r="DG205" i="3"/>
  <c r="DH205" i="3"/>
  <c r="DF205" i="3"/>
  <c r="DJ205" i="3" s="1"/>
  <c r="DI205" i="3"/>
  <c r="DF264" i="3"/>
  <c r="DG264" i="3"/>
  <c r="DJ264" i="3" s="1"/>
  <c r="DH264" i="3"/>
  <c r="DI264" i="3"/>
  <c r="DG207" i="3"/>
  <c r="DH207" i="3"/>
  <c r="DF207" i="3"/>
  <c r="DI207" i="3"/>
  <c r="DJ207" i="3" s="1"/>
  <c r="DH251" i="3"/>
  <c r="DF251" i="3"/>
  <c r="DJ251" i="3" s="1"/>
  <c r="DG251" i="3"/>
  <c r="DI251" i="3"/>
  <c r="DF228" i="3"/>
  <c r="DJ228" i="3" s="1"/>
  <c r="DG228" i="3"/>
  <c r="DH228" i="3"/>
  <c r="DI228" i="3"/>
  <c r="DH284" i="3"/>
  <c r="DI284" i="3"/>
  <c r="DF284" i="3"/>
  <c r="DJ284" i="3" s="1"/>
  <c r="DG284" i="3"/>
  <c r="DG340" i="3"/>
  <c r="DH340" i="3"/>
  <c r="DI340" i="3"/>
  <c r="DJ340" i="3" s="1"/>
  <c r="DF340" i="3"/>
  <c r="DI225" i="3"/>
  <c r="DG225" i="3"/>
  <c r="DH225" i="3"/>
  <c r="DF225" i="3"/>
  <c r="DJ225" i="3" s="1"/>
  <c r="DI241" i="3"/>
  <c r="DG241" i="3"/>
  <c r="DH241" i="3"/>
  <c r="DF241" i="3"/>
  <c r="DJ241" i="3" s="1"/>
  <c r="DG286" i="3"/>
  <c r="DJ286" i="3" s="1"/>
  <c r="DH286" i="3"/>
  <c r="DI286" i="3"/>
  <c r="DF286" i="3"/>
  <c r="DG300" i="3"/>
  <c r="DH300" i="3"/>
  <c r="DI300" i="3"/>
  <c r="DF300" i="3"/>
  <c r="DJ300" i="3" s="1"/>
  <c r="DH288" i="3"/>
  <c r="DI288" i="3"/>
  <c r="DF288" i="3"/>
  <c r="DJ288" i="3" s="1"/>
  <c r="DG288" i="3"/>
  <c r="DH314" i="3"/>
  <c r="DI314" i="3"/>
  <c r="DF314" i="3"/>
  <c r="DG314" i="3"/>
  <c r="DJ314" i="3" s="1"/>
  <c r="DH392" i="3"/>
  <c r="DG392" i="3"/>
  <c r="DI392" i="3"/>
  <c r="DJ392" i="3" s="1"/>
  <c r="DF392" i="3"/>
  <c r="DI365" i="3"/>
  <c r="DF365" i="3"/>
  <c r="DJ365" i="3" s="1"/>
  <c r="DG365" i="3"/>
  <c r="DH365" i="3"/>
  <c r="DH390" i="3"/>
  <c r="DG390" i="3"/>
  <c r="DJ390" i="3" s="1"/>
  <c r="DI390" i="3"/>
  <c r="DF390" i="3"/>
  <c r="DI337" i="3"/>
  <c r="DJ337" i="3" s="1"/>
  <c r="DF337" i="3"/>
  <c r="DG337" i="3"/>
  <c r="DH337" i="3"/>
  <c r="DI378" i="3"/>
  <c r="DH378" i="3"/>
  <c r="DF378" i="3"/>
  <c r="DG378" i="3"/>
  <c r="DJ378" i="3" s="1"/>
  <c r="DH326" i="3"/>
  <c r="DI326" i="3"/>
  <c r="DF326" i="3"/>
  <c r="DG326" i="3"/>
  <c r="DJ326" i="3" s="1"/>
  <c r="DI351" i="3"/>
  <c r="DJ351" i="3" s="1"/>
  <c r="DF351" i="3"/>
  <c r="DG351" i="3"/>
  <c r="DH351" i="3"/>
  <c r="DI414" i="3"/>
  <c r="DF414" i="3"/>
  <c r="DG414" i="3"/>
  <c r="DJ414" i="3" s="1"/>
  <c r="DH414" i="3"/>
  <c r="DI458" i="3"/>
  <c r="DF458" i="3"/>
  <c r="DG458" i="3"/>
  <c r="DJ458" i="3" s="1"/>
  <c r="DH458" i="3"/>
  <c r="DI504" i="3"/>
  <c r="DF504" i="3"/>
  <c r="DJ504" i="3" s="1"/>
  <c r="DG504" i="3"/>
  <c r="DH504" i="3"/>
  <c r="DI520" i="3"/>
  <c r="DF520" i="3"/>
  <c r="DJ520" i="3" s="1"/>
  <c r="DG520" i="3"/>
  <c r="DH520" i="3"/>
  <c r="DF382" i="3"/>
  <c r="DJ382" i="3" s="1"/>
  <c r="DI382" i="3"/>
  <c r="DG382" i="3"/>
  <c r="DH382" i="3"/>
  <c r="DI435" i="3"/>
  <c r="DJ435" i="3" s="1"/>
  <c r="DF435" i="3"/>
  <c r="DG435" i="3"/>
  <c r="DH435" i="3"/>
  <c r="DI498" i="3"/>
  <c r="DJ498" i="3" s="1"/>
  <c r="DF498" i="3"/>
  <c r="DG498" i="3"/>
  <c r="DH498" i="3"/>
  <c r="DH539" i="3"/>
  <c r="DF539" i="3"/>
  <c r="DG539" i="3"/>
  <c r="DI539" i="3"/>
  <c r="DJ539" i="3" s="1"/>
  <c r="DI548" i="3"/>
  <c r="DH548" i="3"/>
  <c r="DF548" i="3"/>
  <c r="DJ548" i="3" s="1"/>
  <c r="DG548" i="3"/>
  <c r="DH557" i="3"/>
  <c r="DG557" i="3"/>
  <c r="DJ557" i="3" s="1"/>
  <c r="DI557" i="3"/>
  <c r="DF557" i="3"/>
  <c r="AD193" i="1"/>
  <c r="DI483" i="3"/>
  <c r="DF483" i="3"/>
  <c r="DJ483" i="3" s="1"/>
  <c r="DG483" i="3"/>
  <c r="DH483" i="3"/>
  <c r="DI528" i="3"/>
  <c r="DG528" i="3"/>
  <c r="DH528" i="3"/>
  <c r="DF528" i="3"/>
  <c r="DJ528" i="3" s="1"/>
  <c r="CP30" i="1"/>
  <c r="O30" i="1" s="1"/>
  <c r="DU193" i="1"/>
  <c r="DG24" i="3"/>
  <c r="DH24" i="3"/>
  <c r="DI24" i="3"/>
  <c r="DF24" i="3"/>
  <c r="DJ24" i="3" s="1"/>
  <c r="DH19" i="3"/>
  <c r="DI19" i="3"/>
  <c r="DF19" i="3"/>
  <c r="DG19" i="3"/>
  <c r="DJ19" i="3" s="1"/>
  <c r="CY56" i="1"/>
  <c r="X56" i="1" s="1"/>
  <c r="CZ56" i="1"/>
  <c r="Y56" i="1" s="1"/>
  <c r="DH485" i="3"/>
  <c r="DI485" i="3"/>
  <c r="DF485" i="3"/>
  <c r="DG485" i="3"/>
  <c r="DJ485" i="3" s="1"/>
  <c r="DH530" i="3"/>
  <c r="DF530" i="3"/>
  <c r="DG530" i="3"/>
  <c r="DJ530" i="3" s="1"/>
  <c r="DI530" i="3"/>
  <c r="DF556" i="3"/>
  <c r="DG556" i="3"/>
  <c r="DH556" i="3"/>
  <c r="DI556" i="3"/>
  <c r="DJ556" i="3" s="1"/>
  <c r="DH15" i="3"/>
  <c r="DI15" i="3"/>
  <c r="DF15" i="3"/>
  <c r="DJ15" i="3" s="1"/>
  <c r="DG15" i="3"/>
  <c r="AG26" i="1"/>
  <c r="T193" i="1"/>
  <c r="CY70" i="1"/>
  <c r="X70" i="1" s="1"/>
  <c r="GM70" i="1" s="1"/>
  <c r="GO70" i="1" s="1"/>
  <c r="CZ70" i="1"/>
  <c r="Y70" i="1" s="1"/>
  <c r="GM59" i="1"/>
  <c r="CP63" i="1"/>
  <c r="O63" i="1" s="1"/>
  <c r="GM63" i="1" s="1"/>
  <c r="GO63" i="1" s="1"/>
  <c r="CY69" i="1"/>
  <c r="X69" i="1" s="1"/>
  <c r="GM69" i="1" s="1"/>
  <c r="GO69" i="1" s="1"/>
  <c r="CZ69" i="1"/>
  <c r="Y69" i="1" s="1"/>
  <c r="CP40" i="1"/>
  <c r="O40" i="1" s="1"/>
  <c r="GM40" i="1" s="1"/>
  <c r="GO40" i="1" s="1"/>
  <c r="GM45" i="1"/>
  <c r="CP68" i="1"/>
  <c r="O68" i="1" s="1"/>
  <c r="CZ38" i="1"/>
  <c r="Y38" i="1" s="1"/>
  <c r="GM58" i="1"/>
  <c r="CP62" i="1"/>
  <c r="O62" i="1" s="1"/>
  <c r="GM62" i="1" s="1"/>
  <c r="GO62" i="1" s="1"/>
  <c r="GM64" i="1"/>
  <c r="GO64" i="1" s="1"/>
  <c r="CZ71" i="1"/>
  <c r="Y71" i="1" s="1"/>
  <c r="CY71" i="1"/>
  <c r="X71" i="1" s="1"/>
  <c r="GM71" i="1" s="1"/>
  <c r="GO71" i="1" s="1"/>
  <c r="CY78" i="1"/>
  <c r="X78" i="1" s="1"/>
  <c r="GM78" i="1" s="1"/>
  <c r="FR96" i="1"/>
  <c r="CP96" i="1"/>
  <c r="O96" i="1" s="1"/>
  <c r="GM96" i="1" s="1"/>
  <c r="FR111" i="1"/>
  <c r="CP111" i="1"/>
  <c r="O111" i="1" s="1"/>
  <c r="CY75" i="1"/>
  <c r="X75" i="1" s="1"/>
  <c r="CY93" i="1"/>
  <c r="X93" i="1" s="1"/>
  <c r="CY76" i="1"/>
  <c r="X76" i="1" s="1"/>
  <c r="GM76" i="1" s="1"/>
  <c r="FR94" i="1"/>
  <c r="CP94" i="1"/>
  <c r="O94" i="1" s="1"/>
  <c r="CY98" i="1"/>
  <c r="X98" i="1" s="1"/>
  <c r="FR109" i="1"/>
  <c r="CP109" i="1"/>
  <c r="O109" i="1" s="1"/>
  <c r="CY77" i="1"/>
  <c r="X77" i="1" s="1"/>
  <c r="GM77" i="1" s="1"/>
  <c r="FR91" i="1"/>
  <c r="CP91" i="1"/>
  <c r="O91" i="1" s="1"/>
  <c r="GM91" i="1" s="1"/>
  <c r="CY95" i="1"/>
  <c r="X95" i="1" s="1"/>
  <c r="CY99" i="1"/>
  <c r="X99" i="1" s="1"/>
  <c r="CY103" i="1"/>
  <c r="X103" i="1" s="1"/>
  <c r="CZ116" i="1"/>
  <c r="Y116" i="1" s="1"/>
  <c r="GM116" i="1" s="1"/>
  <c r="CY116" i="1"/>
  <c r="X116" i="1" s="1"/>
  <c r="FR132" i="1"/>
  <c r="CP132" i="1"/>
  <c r="O132" i="1" s="1"/>
  <c r="GM132" i="1" s="1"/>
  <c r="FR136" i="1"/>
  <c r="CP136" i="1"/>
  <c r="O136" i="1" s="1"/>
  <c r="GM136" i="1" s="1"/>
  <c r="FR140" i="1"/>
  <c r="CP140" i="1"/>
  <c r="O140" i="1" s="1"/>
  <c r="GM140" i="1" s="1"/>
  <c r="FR144" i="1"/>
  <c r="CP144" i="1"/>
  <c r="O144" i="1" s="1"/>
  <c r="FR146" i="1"/>
  <c r="CP146" i="1"/>
  <c r="O146" i="1" s="1"/>
  <c r="FR148" i="1"/>
  <c r="CP148" i="1"/>
  <c r="O148" i="1" s="1"/>
  <c r="GM148" i="1" s="1"/>
  <c r="FR150" i="1"/>
  <c r="CP150" i="1"/>
  <c r="O150" i="1" s="1"/>
  <c r="GM150" i="1" s="1"/>
  <c r="FR152" i="1"/>
  <c r="CP152" i="1"/>
  <c r="O152" i="1" s="1"/>
  <c r="GM152" i="1" s="1"/>
  <c r="CY107" i="1"/>
  <c r="X107" i="1" s="1"/>
  <c r="CY117" i="1"/>
  <c r="X117" i="1" s="1"/>
  <c r="CY119" i="1"/>
  <c r="X119" i="1" s="1"/>
  <c r="GM119" i="1" s="1"/>
  <c r="CY121" i="1"/>
  <c r="X121" i="1" s="1"/>
  <c r="GM121" i="1" s="1"/>
  <c r="CY123" i="1"/>
  <c r="X123" i="1" s="1"/>
  <c r="GM123" i="1" s="1"/>
  <c r="CY125" i="1"/>
  <c r="X125" i="1" s="1"/>
  <c r="CY127" i="1"/>
  <c r="X127" i="1" s="1"/>
  <c r="GM127" i="1" s="1"/>
  <c r="CY129" i="1"/>
  <c r="X129" i="1" s="1"/>
  <c r="GM129" i="1" s="1"/>
  <c r="CY131" i="1"/>
  <c r="X131" i="1" s="1"/>
  <c r="GM131" i="1" s="1"/>
  <c r="CY136" i="1"/>
  <c r="X136" i="1" s="1"/>
  <c r="CY144" i="1"/>
  <c r="X144" i="1" s="1"/>
  <c r="FR157" i="1"/>
  <c r="CP157" i="1"/>
  <c r="O157" i="1" s="1"/>
  <c r="GM157" i="1" s="1"/>
  <c r="CY161" i="1"/>
  <c r="X161" i="1" s="1"/>
  <c r="CZ105" i="1"/>
  <c r="Y105" i="1" s="1"/>
  <c r="CY139" i="1"/>
  <c r="X139" i="1" s="1"/>
  <c r="CY146" i="1"/>
  <c r="X146" i="1" s="1"/>
  <c r="CP165" i="1"/>
  <c r="O165" i="1" s="1"/>
  <c r="GM165" i="1" s="1"/>
  <c r="FR165" i="1"/>
  <c r="AO26" i="1"/>
  <c r="F197" i="1"/>
  <c r="AO846" i="1"/>
  <c r="DG109" i="3"/>
  <c r="DH109" i="3"/>
  <c r="DI109" i="3"/>
  <c r="DF109" i="3"/>
  <c r="DJ109" i="3" s="1"/>
  <c r="DH118" i="3"/>
  <c r="DI118" i="3"/>
  <c r="DF118" i="3"/>
  <c r="DG118" i="3"/>
  <c r="DJ118" i="3" s="1"/>
  <c r="CY111" i="1"/>
  <c r="X111" i="1" s="1"/>
  <c r="FR156" i="1"/>
  <c r="CP156" i="1"/>
  <c r="O156" i="1" s="1"/>
  <c r="FR180" i="1"/>
  <c r="CP180" i="1"/>
  <c r="O180" i="1" s="1"/>
  <c r="GM180" i="1" s="1"/>
  <c r="CY185" i="1"/>
  <c r="X185" i="1" s="1"/>
  <c r="FR188" i="1"/>
  <c r="CP188" i="1"/>
  <c r="O188" i="1" s="1"/>
  <c r="GM188" i="1" s="1"/>
  <c r="CP232" i="1"/>
  <c r="O232" i="1" s="1"/>
  <c r="GM232" i="1" s="1"/>
  <c r="GO232" i="1" s="1"/>
  <c r="DG114" i="3"/>
  <c r="DH114" i="3"/>
  <c r="DI114" i="3"/>
  <c r="DF114" i="3"/>
  <c r="DJ114" i="3" s="1"/>
  <c r="F270" i="1"/>
  <c r="AO225" i="1"/>
  <c r="FR158" i="1"/>
  <c r="CP158" i="1"/>
  <c r="O158" i="1" s="1"/>
  <c r="FR168" i="1"/>
  <c r="CP168" i="1"/>
  <c r="O168" i="1" s="1"/>
  <c r="GM168" i="1" s="1"/>
  <c r="FR172" i="1"/>
  <c r="CP172" i="1"/>
  <c r="O172" i="1" s="1"/>
  <c r="GM172" i="1" s="1"/>
  <c r="FR176" i="1"/>
  <c r="CP176" i="1"/>
  <c r="O176" i="1" s="1"/>
  <c r="GM176" i="1" s="1"/>
  <c r="EG26" i="1"/>
  <c r="P197" i="1"/>
  <c r="EG846" i="1"/>
  <c r="AD266" i="1"/>
  <c r="CY238" i="1"/>
  <c r="X238" i="1" s="1"/>
  <c r="CZ238" i="1"/>
  <c r="Y238" i="1" s="1"/>
  <c r="DG128" i="3"/>
  <c r="DH128" i="3"/>
  <c r="DI128" i="3"/>
  <c r="DF128" i="3"/>
  <c r="DJ128" i="3" s="1"/>
  <c r="DI138" i="3"/>
  <c r="DG138" i="3"/>
  <c r="DH138" i="3"/>
  <c r="DF138" i="3"/>
  <c r="DJ138" i="3" s="1"/>
  <c r="F279" i="1"/>
  <c r="BB225" i="1"/>
  <c r="GM118" i="1"/>
  <c r="GM120" i="1"/>
  <c r="GM122" i="1"/>
  <c r="GM124" i="1"/>
  <c r="GM126" i="1"/>
  <c r="GM128" i="1"/>
  <c r="GM130" i="1"/>
  <c r="CY134" i="1"/>
  <c r="X134" i="1" s="1"/>
  <c r="CY142" i="1"/>
  <c r="X142" i="1" s="1"/>
  <c r="CD26" i="1"/>
  <c r="AU193" i="1"/>
  <c r="CY162" i="1"/>
  <c r="X162" i="1" s="1"/>
  <c r="CY179" i="1"/>
  <c r="X179" i="1" s="1"/>
  <c r="CY184" i="1"/>
  <c r="X184" i="1" s="1"/>
  <c r="FR187" i="1"/>
  <c r="CP187" i="1"/>
  <c r="O187" i="1" s="1"/>
  <c r="GM187" i="1" s="1"/>
  <c r="BB26" i="1"/>
  <c r="F206" i="1"/>
  <c r="BB846" i="1"/>
  <c r="CY227" i="1"/>
  <c r="X227" i="1" s="1"/>
  <c r="CZ227" i="1"/>
  <c r="Y227" i="1" s="1"/>
  <c r="AF266" i="1"/>
  <c r="DU266" i="1"/>
  <c r="CP228" i="1"/>
  <c r="O228" i="1" s="1"/>
  <c r="CY235" i="1"/>
  <c r="X235" i="1" s="1"/>
  <c r="GM235" i="1" s="1"/>
  <c r="GO235" i="1" s="1"/>
  <c r="CZ235" i="1"/>
  <c r="Y235" i="1" s="1"/>
  <c r="CP236" i="1"/>
  <c r="O236" i="1" s="1"/>
  <c r="GM236" i="1" s="1"/>
  <c r="GO236" i="1" s="1"/>
  <c r="DG155" i="3"/>
  <c r="DF155" i="3"/>
  <c r="DJ155" i="3" s="1"/>
  <c r="DH155" i="3"/>
  <c r="DI155" i="3"/>
  <c r="DG182" i="3"/>
  <c r="DH182" i="3"/>
  <c r="DI182" i="3"/>
  <c r="DF182" i="3"/>
  <c r="DJ182" i="3" s="1"/>
  <c r="DG175" i="3"/>
  <c r="DF175" i="3"/>
  <c r="DJ175" i="3" s="1"/>
  <c r="DH175" i="3"/>
  <c r="DI175" i="3"/>
  <c r="DF206" i="3"/>
  <c r="DJ206" i="3" s="1"/>
  <c r="DG206" i="3"/>
  <c r="DI206" i="3"/>
  <c r="DH206" i="3"/>
  <c r="DV411" i="1"/>
  <c r="CY149" i="1"/>
  <c r="X149" i="1" s="1"/>
  <c r="DW266" i="1"/>
  <c r="CY230" i="1"/>
  <c r="X230" i="1" s="1"/>
  <c r="GM230" i="1" s="1"/>
  <c r="GO230" i="1" s="1"/>
  <c r="CP257" i="1"/>
  <c r="O257" i="1" s="1"/>
  <c r="DI148" i="3"/>
  <c r="DF148" i="3"/>
  <c r="DH148" i="3"/>
  <c r="DG148" i="3"/>
  <c r="DJ148" i="3" s="1"/>
  <c r="CY338" i="1"/>
  <c r="X338" i="1" s="1"/>
  <c r="GM338" i="1" s="1"/>
  <c r="GO338" i="1" s="1"/>
  <c r="CZ338" i="1"/>
  <c r="Y338" i="1" s="1"/>
  <c r="FY298" i="1"/>
  <c r="EP411" i="1"/>
  <c r="CY255" i="1"/>
  <c r="X255" i="1" s="1"/>
  <c r="GM255" i="1" s="1"/>
  <c r="GO255" i="1" s="1"/>
  <c r="CZ255" i="1"/>
  <c r="Y255" i="1" s="1"/>
  <c r="DF163" i="3"/>
  <c r="DJ163" i="3" s="1"/>
  <c r="DG163" i="3"/>
  <c r="DH163" i="3"/>
  <c r="DI163" i="3"/>
  <c r="DI164" i="3"/>
  <c r="DG164" i="3"/>
  <c r="DF164" i="3"/>
  <c r="DJ164" i="3" s="1"/>
  <c r="DH164" i="3"/>
  <c r="GA225" i="1"/>
  <c r="ER266" i="1"/>
  <c r="CZ300" i="1"/>
  <c r="Y300" i="1" s="1"/>
  <c r="AE411" i="1"/>
  <c r="DG199" i="3"/>
  <c r="DF199" i="3"/>
  <c r="DJ199" i="3" s="1"/>
  <c r="DH199" i="3"/>
  <c r="DI199" i="3"/>
  <c r="CZ305" i="1"/>
  <c r="Y305" i="1" s="1"/>
  <c r="GM305" i="1" s="1"/>
  <c r="GO305" i="1" s="1"/>
  <c r="CY311" i="1"/>
  <c r="X311" i="1" s="1"/>
  <c r="GM311" i="1" s="1"/>
  <c r="GO311" i="1" s="1"/>
  <c r="CZ311" i="1"/>
  <c r="Y311" i="1" s="1"/>
  <c r="CP316" i="1"/>
  <c r="O316" i="1" s="1"/>
  <c r="GM316" i="1" s="1"/>
  <c r="GO316" i="1" s="1"/>
  <c r="CY327" i="1"/>
  <c r="X327" i="1" s="1"/>
  <c r="GM327" i="1" s="1"/>
  <c r="GO327" i="1" s="1"/>
  <c r="CZ327" i="1"/>
  <c r="Y327" i="1" s="1"/>
  <c r="DF213" i="3"/>
  <c r="DJ213" i="3" s="1"/>
  <c r="DI213" i="3"/>
  <c r="DG213" i="3"/>
  <c r="DH213" i="3"/>
  <c r="DH209" i="3"/>
  <c r="DF209" i="3"/>
  <c r="DI209" i="3"/>
  <c r="DG209" i="3"/>
  <c r="DJ209" i="3" s="1"/>
  <c r="GB225" i="1"/>
  <c r="ES266" i="1"/>
  <c r="CY259" i="1"/>
  <c r="X259" i="1" s="1"/>
  <c r="GM259" i="1" s="1"/>
  <c r="GO259" i="1" s="1"/>
  <c r="CZ259" i="1"/>
  <c r="Y259" i="1" s="1"/>
  <c r="CY300" i="1"/>
  <c r="X300" i="1" s="1"/>
  <c r="GM330" i="1"/>
  <c r="GO330" i="1" s="1"/>
  <c r="AP298" i="1"/>
  <c r="F420" i="1"/>
  <c r="GA298" i="1"/>
  <c r="ER411" i="1"/>
  <c r="DF224" i="3"/>
  <c r="DG224" i="3"/>
  <c r="DJ224" i="3" s="1"/>
  <c r="DH224" i="3"/>
  <c r="DI224" i="3"/>
  <c r="FT225" i="1"/>
  <c r="EK266" i="1"/>
  <c r="CY263" i="1"/>
  <c r="X263" i="1" s="1"/>
  <c r="GM263" i="1" s="1"/>
  <c r="GO263" i="1" s="1"/>
  <c r="CZ263" i="1"/>
  <c r="Y263" i="1" s="1"/>
  <c r="CZ301" i="1"/>
  <c r="Y301" i="1" s="1"/>
  <c r="AI298" i="1"/>
  <c r="V411" i="1"/>
  <c r="DI218" i="3"/>
  <c r="DH218" i="3"/>
  <c r="DF218" i="3"/>
  <c r="DJ218" i="3" s="1"/>
  <c r="DG218" i="3"/>
  <c r="GM352" i="1"/>
  <c r="GO352" i="1" s="1"/>
  <c r="GM376" i="1"/>
  <c r="GO376" i="1" s="1"/>
  <c r="CZ396" i="1"/>
  <c r="Y396" i="1" s="1"/>
  <c r="DV508" i="1"/>
  <c r="EA443" i="1"/>
  <c r="DN508" i="1"/>
  <c r="GM455" i="1"/>
  <c r="GO455" i="1" s="1"/>
  <c r="GM478" i="1"/>
  <c r="GO478" i="1" s="1"/>
  <c r="CP500" i="1"/>
  <c r="O500" i="1" s="1"/>
  <c r="GM500" i="1" s="1"/>
  <c r="GO500" i="1" s="1"/>
  <c r="BB443" i="1"/>
  <c r="F521" i="1"/>
  <c r="DF333" i="3"/>
  <c r="DJ333" i="3" s="1"/>
  <c r="DG333" i="3"/>
  <c r="DH333" i="3"/>
  <c r="DI333" i="3"/>
  <c r="CZ405" i="1"/>
  <c r="Y405" i="1" s="1"/>
  <c r="GM405" i="1" s="1"/>
  <c r="GO405" i="1" s="1"/>
  <c r="CY446" i="1"/>
  <c r="X446" i="1" s="1"/>
  <c r="CZ446" i="1"/>
  <c r="Y446" i="1" s="1"/>
  <c r="DX508" i="1"/>
  <c r="AC508" i="1"/>
  <c r="CP453" i="1"/>
  <c r="O453" i="1" s="1"/>
  <c r="DI279" i="3"/>
  <c r="DF279" i="3"/>
  <c r="DG279" i="3"/>
  <c r="DJ279" i="3" s="1"/>
  <c r="DH279" i="3"/>
  <c r="CP491" i="1"/>
  <c r="O491" i="1" s="1"/>
  <c r="DF305" i="3"/>
  <c r="DJ305" i="3" s="1"/>
  <c r="DG305" i="3"/>
  <c r="DH305" i="3"/>
  <c r="DI305" i="3"/>
  <c r="DF313" i="3"/>
  <c r="DG313" i="3"/>
  <c r="DJ313" i="3" s="1"/>
  <c r="DH313" i="3"/>
  <c r="DI313" i="3"/>
  <c r="CP503" i="1"/>
  <c r="O503" i="1" s="1"/>
  <c r="DG327" i="3"/>
  <c r="DH327" i="3"/>
  <c r="DI327" i="3"/>
  <c r="DF327" i="3"/>
  <c r="DJ327" i="3" s="1"/>
  <c r="AQ443" i="1"/>
  <c r="F518" i="1"/>
  <c r="GB298" i="1"/>
  <c r="ES411" i="1"/>
  <c r="CZ353" i="1"/>
  <c r="Y353" i="1" s="1"/>
  <c r="GM353" i="1" s="1"/>
  <c r="GO353" i="1" s="1"/>
  <c r="CZ357" i="1"/>
  <c r="Y357" i="1" s="1"/>
  <c r="GM357" i="1" s="1"/>
  <c r="GO357" i="1" s="1"/>
  <c r="CZ365" i="1"/>
  <c r="Y365" i="1" s="1"/>
  <c r="GM365" i="1" s="1"/>
  <c r="GO365" i="1" s="1"/>
  <c r="GM380" i="1"/>
  <c r="GO380" i="1" s="1"/>
  <c r="CZ385" i="1"/>
  <c r="Y385" i="1" s="1"/>
  <c r="GM385" i="1" s="1"/>
  <c r="GO385" i="1" s="1"/>
  <c r="AU298" i="1"/>
  <c r="F430" i="1"/>
  <c r="CP446" i="1"/>
  <c r="O446" i="1" s="1"/>
  <c r="DU508" i="1"/>
  <c r="DG238" i="3"/>
  <c r="DH238" i="3"/>
  <c r="DI238" i="3"/>
  <c r="DF238" i="3"/>
  <c r="DJ238" i="3" s="1"/>
  <c r="CZ453" i="1"/>
  <c r="Y453" i="1" s="1"/>
  <c r="DI245" i="3"/>
  <c r="DF245" i="3"/>
  <c r="DJ245" i="3" s="1"/>
  <c r="DG245" i="3"/>
  <c r="DH245" i="3"/>
  <c r="DG307" i="3"/>
  <c r="DH307" i="3"/>
  <c r="DI307" i="3"/>
  <c r="DJ307" i="3" s="1"/>
  <c r="DF307" i="3"/>
  <c r="DF320" i="3"/>
  <c r="DJ320" i="3" s="1"/>
  <c r="DG320" i="3"/>
  <c r="DH320" i="3"/>
  <c r="DI320" i="3"/>
  <c r="EH443" i="1"/>
  <c r="P517" i="1"/>
  <c r="GM386" i="1"/>
  <c r="GO386" i="1" s="1"/>
  <c r="CZ397" i="1"/>
  <c r="Y397" i="1" s="1"/>
  <c r="GM397" i="1" s="1"/>
  <c r="GO397" i="1" s="1"/>
  <c r="GM467" i="1"/>
  <c r="GO467" i="1" s="1"/>
  <c r="CY469" i="1"/>
  <c r="X469" i="1" s="1"/>
  <c r="GM469" i="1" s="1"/>
  <c r="GO469" i="1" s="1"/>
  <c r="CZ469" i="1"/>
  <c r="Y469" i="1" s="1"/>
  <c r="DH269" i="3"/>
  <c r="DI269" i="3"/>
  <c r="DF269" i="3"/>
  <c r="DG269" i="3"/>
  <c r="DJ269" i="3" s="1"/>
  <c r="GM479" i="1"/>
  <c r="GO479" i="1" s="1"/>
  <c r="CY481" i="1"/>
  <c r="X481" i="1" s="1"/>
  <c r="GM481" i="1" s="1"/>
  <c r="GO481" i="1" s="1"/>
  <c r="CZ481" i="1"/>
  <c r="Y481" i="1" s="1"/>
  <c r="GM497" i="1"/>
  <c r="GO497" i="1" s="1"/>
  <c r="CP542" i="1"/>
  <c r="O542" i="1" s="1"/>
  <c r="DH366" i="3"/>
  <c r="DI366" i="3"/>
  <c r="DF366" i="3"/>
  <c r="DJ366" i="3" s="1"/>
  <c r="DG366" i="3"/>
  <c r="CJ443" i="1"/>
  <c r="BA508" i="1"/>
  <c r="P548" i="1"/>
  <c r="CP548" i="1" s="1"/>
  <c r="O548" i="1" s="1"/>
  <c r="Q548" i="1"/>
  <c r="R548" i="1"/>
  <c r="CY548" i="1" s="1"/>
  <c r="X548" i="1" s="1"/>
  <c r="AK577" i="1" s="1"/>
  <c r="V548" i="1"/>
  <c r="DY540" i="1"/>
  <c r="DL577" i="1"/>
  <c r="GM554" i="1"/>
  <c r="GO554" i="1" s="1"/>
  <c r="CY559" i="1"/>
  <c r="X559" i="1" s="1"/>
  <c r="GM559" i="1" s="1"/>
  <c r="CZ559" i="1"/>
  <c r="Y559" i="1" s="1"/>
  <c r="BB540" i="1"/>
  <c r="F590" i="1"/>
  <c r="DG377" i="3"/>
  <c r="DF377" i="3"/>
  <c r="DI377" i="3"/>
  <c r="DJ377" i="3" s="1"/>
  <c r="DH377" i="3"/>
  <c r="DG391" i="3"/>
  <c r="DH391" i="3"/>
  <c r="DI391" i="3"/>
  <c r="DF391" i="3"/>
  <c r="DJ391" i="3" s="1"/>
  <c r="DF432" i="3"/>
  <c r="DG432" i="3"/>
  <c r="DJ432" i="3" s="1"/>
  <c r="DH432" i="3"/>
  <c r="DI432" i="3"/>
  <c r="DF453" i="3"/>
  <c r="DG453" i="3"/>
  <c r="DH453" i="3"/>
  <c r="DI453" i="3"/>
  <c r="DJ453" i="3" s="1"/>
  <c r="DF476" i="3"/>
  <c r="DG476" i="3"/>
  <c r="DJ476" i="3" s="1"/>
  <c r="DH476" i="3"/>
  <c r="DI476" i="3"/>
  <c r="DH513" i="3"/>
  <c r="DI513" i="3"/>
  <c r="DF513" i="3"/>
  <c r="DJ513" i="3" s="1"/>
  <c r="DG513" i="3"/>
  <c r="DZ577" i="1"/>
  <c r="GM556" i="1"/>
  <c r="GO556" i="1" s="1"/>
  <c r="AU540" i="1"/>
  <c r="F596" i="1"/>
  <c r="DV688" i="1"/>
  <c r="DG499" i="3"/>
  <c r="DJ499" i="3" s="1"/>
  <c r="DH499" i="3"/>
  <c r="DI499" i="3"/>
  <c r="DF499" i="3"/>
  <c r="EI443" i="1"/>
  <c r="P518" i="1"/>
  <c r="DF339" i="3"/>
  <c r="DJ339" i="3" s="1"/>
  <c r="DG339" i="3"/>
  <c r="DH339" i="3"/>
  <c r="DI339" i="3"/>
  <c r="T548" i="1"/>
  <c r="AG577" i="1" s="1"/>
  <c r="CY558" i="1"/>
  <c r="X558" i="1" s="1"/>
  <c r="GM558" i="1" s="1"/>
  <c r="CZ558" i="1"/>
  <c r="Y558" i="1" s="1"/>
  <c r="CP562" i="1"/>
  <c r="O562" i="1" s="1"/>
  <c r="GM562" i="1" s="1"/>
  <c r="FR562" i="1"/>
  <c r="BY577" i="1" s="1"/>
  <c r="GM564" i="1"/>
  <c r="GO564" i="1" s="1"/>
  <c r="CP571" i="1"/>
  <c r="O571" i="1" s="1"/>
  <c r="GM571" i="1" s="1"/>
  <c r="GO571" i="1" s="1"/>
  <c r="BD540" i="1"/>
  <c r="F602" i="1"/>
  <c r="U548" i="1"/>
  <c r="AH577" i="1" s="1"/>
  <c r="DG355" i="3"/>
  <c r="DH355" i="3"/>
  <c r="DI355" i="3"/>
  <c r="DF355" i="3"/>
  <c r="DJ355" i="3" s="1"/>
  <c r="DH354" i="3"/>
  <c r="DI354" i="3"/>
  <c r="DF354" i="3"/>
  <c r="DJ354" i="3" s="1"/>
  <c r="DG354" i="3"/>
  <c r="CY572" i="1"/>
  <c r="X572" i="1" s="1"/>
  <c r="GM572" i="1" s="1"/>
  <c r="GO572" i="1" s="1"/>
  <c r="CZ572" i="1"/>
  <c r="Y572" i="1" s="1"/>
  <c r="DI394" i="3"/>
  <c r="DG394" i="3"/>
  <c r="DH394" i="3"/>
  <c r="DF394" i="3"/>
  <c r="DJ394" i="3" s="1"/>
  <c r="GM629" i="1"/>
  <c r="GO629" i="1" s="1"/>
  <c r="DG413" i="3"/>
  <c r="DF413" i="3"/>
  <c r="DH413" i="3"/>
  <c r="DI413" i="3"/>
  <c r="DJ413" i="3" s="1"/>
  <c r="GM641" i="1"/>
  <c r="GO641" i="1" s="1"/>
  <c r="GM647" i="1"/>
  <c r="GO647" i="1" s="1"/>
  <c r="CY653" i="1"/>
  <c r="X653" i="1" s="1"/>
  <c r="GM653" i="1" s="1"/>
  <c r="GO653" i="1" s="1"/>
  <c r="DH459" i="3"/>
  <c r="DI459" i="3"/>
  <c r="DF459" i="3"/>
  <c r="DJ459" i="3" s="1"/>
  <c r="DG459" i="3"/>
  <c r="CY659" i="1"/>
  <c r="X659" i="1" s="1"/>
  <c r="DG480" i="3"/>
  <c r="DH480" i="3"/>
  <c r="DI480" i="3"/>
  <c r="DF480" i="3"/>
  <c r="DJ480" i="3" s="1"/>
  <c r="GM671" i="1"/>
  <c r="GO671" i="1" s="1"/>
  <c r="CY675" i="1"/>
  <c r="X675" i="1" s="1"/>
  <c r="CY680" i="1"/>
  <c r="X680" i="1" s="1"/>
  <c r="CZ680" i="1"/>
  <c r="Y680" i="1" s="1"/>
  <c r="FR685" i="1"/>
  <c r="BY688" i="1" s="1"/>
  <c r="CP685" i="1"/>
  <c r="O685" i="1" s="1"/>
  <c r="DG518" i="3"/>
  <c r="DH518" i="3"/>
  <c r="DI518" i="3"/>
  <c r="DF518" i="3"/>
  <c r="DJ518" i="3" s="1"/>
  <c r="CP680" i="1"/>
  <c r="O680" i="1" s="1"/>
  <c r="GM680" i="1" s="1"/>
  <c r="GO680" i="1" s="1"/>
  <c r="EV609" i="1"/>
  <c r="P713" i="1"/>
  <c r="CZ724" i="1"/>
  <c r="Y724" i="1" s="1"/>
  <c r="DZ720" i="1"/>
  <c r="DM769" i="1"/>
  <c r="CZ730" i="1"/>
  <c r="Y730" i="1" s="1"/>
  <c r="CY730" i="1"/>
  <c r="X730" i="1" s="1"/>
  <c r="GM730" i="1" s="1"/>
  <c r="GO730" i="1" s="1"/>
  <c r="DG561" i="3"/>
  <c r="DF561" i="3"/>
  <c r="DJ561" i="3" s="1"/>
  <c r="DH561" i="3"/>
  <c r="DI561" i="3"/>
  <c r="P773" i="1"/>
  <c r="EG720" i="1"/>
  <c r="CZ564" i="1"/>
  <c r="Y564" i="1" s="1"/>
  <c r="AS540" i="1"/>
  <c r="F594" i="1"/>
  <c r="DN688" i="1"/>
  <c r="EA609" i="1"/>
  <c r="CY669" i="1"/>
  <c r="X669" i="1" s="1"/>
  <c r="GM669" i="1" s="1"/>
  <c r="GO669" i="1" s="1"/>
  <c r="CY723" i="1"/>
  <c r="X723" i="1" s="1"/>
  <c r="CZ723" i="1"/>
  <c r="Y723" i="1" s="1"/>
  <c r="ED769" i="1" s="1"/>
  <c r="DX769" i="1"/>
  <c r="CY732" i="1"/>
  <c r="X732" i="1" s="1"/>
  <c r="CZ732" i="1"/>
  <c r="Y732" i="1" s="1"/>
  <c r="DF549" i="3"/>
  <c r="DI549" i="3"/>
  <c r="DJ549" i="3" s="1"/>
  <c r="DG549" i="3"/>
  <c r="DH549" i="3"/>
  <c r="BD801" i="1"/>
  <c r="F841" i="1"/>
  <c r="CZ563" i="1"/>
  <c r="Y563" i="1" s="1"/>
  <c r="CY567" i="1"/>
  <c r="X567" i="1" s="1"/>
  <c r="GM567" i="1" s="1"/>
  <c r="GO567" i="1" s="1"/>
  <c r="EB720" i="1"/>
  <c r="DO769" i="1"/>
  <c r="CP727" i="1"/>
  <c r="O727" i="1" s="1"/>
  <c r="CP732" i="1"/>
  <c r="O732" i="1" s="1"/>
  <c r="GM732" i="1" s="1"/>
  <c r="GO732" i="1" s="1"/>
  <c r="DH533" i="3"/>
  <c r="DF533" i="3"/>
  <c r="DJ533" i="3" s="1"/>
  <c r="DG533" i="3"/>
  <c r="DI533" i="3"/>
  <c r="EU720" i="1"/>
  <c r="P785" i="1"/>
  <c r="FR806" i="1"/>
  <c r="CP806" i="1"/>
  <c r="O806" i="1" s="1"/>
  <c r="GM806" i="1" s="1"/>
  <c r="FR810" i="1"/>
  <c r="CP810" i="1"/>
  <c r="O810" i="1" s="1"/>
  <c r="GM810" i="1" s="1"/>
  <c r="F820" i="1"/>
  <c r="AO801" i="1"/>
  <c r="EM540" i="1"/>
  <c r="P596" i="1"/>
  <c r="CP674" i="1"/>
  <c r="O674" i="1" s="1"/>
  <c r="GM674" i="1" s="1"/>
  <c r="GO674" i="1" s="1"/>
  <c r="P698" i="1"/>
  <c r="EI609" i="1"/>
  <c r="DG494" i="3"/>
  <c r="DH494" i="3"/>
  <c r="DI494" i="3"/>
  <c r="DF494" i="3"/>
  <c r="DJ494" i="3" s="1"/>
  <c r="DH493" i="3"/>
  <c r="DI493" i="3"/>
  <c r="DF493" i="3"/>
  <c r="DJ493" i="3" s="1"/>
  <c r="DG493" i="3"/>
  <c r="CP725" i="1"/>
  <c r="O725" i="1" s="1"/>
  <c r="GM725" i="1" s="1"/>
  <c r="GO725" i="1" s="1"/>
  <c r="DU769" i="1"/>
  <c r="DG526" i="3"/>
  <c r="DI526" i="3"/>
  <c r="DF526" i="3"/>
  <c r="DJ526" i="3" s="1"/>
  <c r="DH526" i="3"/>
  <c r="DG542" i="3"/>
  <c r="DI542" i="3"/>
  <c r="DF542" i="3"/>
  <c r="DJ542" i="3" s="1"/>
  <c r="DH542" i="3"/>
  <c r="EV720" i="1"/>
  <c r="P794" i="1"/>
  <c r="BB801" i="1"/>
  <c r="F829" i="1"/>
  <c r="GM754" i="1"/>
  <c r="GO754" i="1" s="1"/>
  <c r="GM765" i="1"/>
  <c r="GO765" i="1" s="1"/>
  <c r="AH801" i="1"/>
  <c r="U816" i="1"/>
  <c r="F826" i="1"/>
  <c r="AQ801" i="1"/>
  <c r="GM741" i="1"/>
  <c r="GO741" i="1" s="1"/>
  <c r="CG720" i="1"/>
  <c r="AX769" i="1"/>
  <c r="W816" i="1"/>
  <c r="AJ801" i="1"/>
  <c r="AU801" i="1"/>
  <c r="F835" i="1"/>
  <c r="EP816" i="1"/>
  <c r="FY801" i="1"/>
  <c r="EK801" i="1"/>
  <c r="P833" i="1"/>
  <c r="GM743" i="1"/>
  <c r="GO743" i="1" s="1"/>
  <c r="GM749" i="1"/>
  <c r="GO749" i="1" s="1"/>
  <c r="FY720" i="1"/>
  <c r="EP769" i="1"/>
  <c r="EM720" i="1"/>
  <c r="P788" i="1"/>
  <c r="DZ801" i="1"/>
  <c r="DM816" i="1"/>
  <c r="GM767" i="1"/>
  <c r="GO767" i="1" s="1"/>
  <c r="EM801" i="1"/>
  <c r="P835" i="1"/>
  <c r="DF10" i="3"/>
  <c r="DG10" i="3"/>
  <c r="DJ10" i="3" s="1"/>
  <c r="DH10" i="3"/>
  <c r="DI10" i="3"/>
  <c r="DH9" i="3"/>
  <c r="DI9" i="3"/>
  <c r="DJ9" i="3" s="1"/>
  <c r="DF9" i="3"/>
  <c r="DG9" i="3"/>
  <c r="DH113" i="3"/>
  <c r="DI113" i="3"/>
  <c r="DF113" i="3"/>
  <c r="DJ113" i="3" s="1"/>
  <c r="DG113" i="3"/>
  <c r="DI101" i="3"/>
  <c r="DF101" i="3"/>
  <c r="DJ101" i="3" s="1"/>
  <c r="DG101" i="3"/>
  <c r="DH101" i="3"/>
  <c r="DG103" i="3"/>
  <c r="DH103" i="3"/>
  <c r="DI103" i="3"/>
  <c r="DF103" i="3"/>
  <c r="DJ103" i="3" s="1"/>
  <c r="DF156" i="3"/>
  <c r="DJ156" i="3" s="1"/>
  <c r="DG156" i="3"/>
  <c r="DI156" i="3"/>
  <c r="DH156" i="3"/>
  <c r="DH253" i="3"/>
  <c r="DF253" i="3"/>
  <c r="DG253" i="3"/>
  <c r="DI253" i="3"/>
  <c r="DJ253" i="3" s="1"/>
  <c r="DF258" i="3"/>
  <c r="DG258" i="3"/>
  <c r="DH258" i="3"/>
  <c r="DI258" i="3"/>
  <c r="DJ258" i="3" s="1"/>
  <c r="DH219" i="3"/>
  <c r="DF219" i="3"/>
  <c r="DJ219" i="3" s="1"/>
  <c r="DG219" i="3"/>
  <c r="DI219" i="3"/>
  <c r="DG262" i="3"/>
  <c r="DH262" i="3"/>
  <c r="DI262" i="3"/>
  <c r="DF262" i="3"/>
  <c r="DJ262" i="3" s="1"/>
  <c r="DI257" i="3"/>
  <c r="DG257" i="3"/>
  <c r="DH257" i="3"/>
  <c r="DF257" i="3"/>
  <c r="DJ257" i="3" s="1"/>
  <c r="DG275" i="3"/>
  <c r="DH275" i="3"/>
  <c r="DI275" i="3"/>
  <c r="DF275" i="3"/>
  <c r="DJ275" i="3" s="1"/>
  <c r="DI335" i="3"/>
  <c r="DF335" i="3"/>
  <c r="DG335" i="3"/>
  <c r="DJ335" i="3" s="1"/>
  <c r="DH335" i="3"/>
  <c r="DI359" i="3"/>
  <c r="DJ359" i="3" s="1"/>
  <c r="DF359" i="3"/>
  <c r="DG359" i="3"/>
  <c r="DH359" i="3"/>
  <c r="DH517" i="3"/>
  <c r="DI517" i="3"/>
  <c r="DF517" i="3"/>
  <c r="DG517" i="3"/>
  <c r="DJ517" i="3" s="1"/>
  <c r="DI6" i="3"/>
  <c r="DF6" i="3"/>
  <c r="DJ6" i="3" s="1"/>
  <c r="DG6" i="3"/>
  <c r="DH6" i="3"/>
  <c r="DI433" i="3"/>
  <c r="DF433" i="3"/>
  <c r="DJ433" i="3" s="1"/>
  <c r="DG433" i="3"/>
  <c r="DH433" i="3"/>
  <c r="DF519" i="3"/>
  <c r="DJ519" i="3" s="1"/>
  <c r="DG519" i="3"/>
  <c r="DH519" i="3"/>
  <c r="DI519" i="3"/>
  <c r="DH475" i="3"/>
  <c r="DI475" i="3"/>
  <c r="DJ475" i="3" s="1"/>
  <c r="DF475" i="3"/>
  <c r="DG475" i="3"/>
  <c r="DF527" i="3"/>
  <c r="DJ527" i="3" s="1"/>
  <c r="DH527" i="3"/>
  <c r="DI527" i="3"/>
  <c r="DG527" i="3"/>
  <c r="DH23" i="3"/>
  <c r="DI23" i="3"/>
  <c r="DF23" i="3"/>
  <c r="DJ23" i="3" s="1"/>
  <c r="DG23" i="3"/>
  <c r="CY41" i="1"/>
  <c r="X41" i="1" s="1"/>
  <c r="CZ41" i="1"/>
  <c r="Y41" i="1" s="1"/>
  <c r="ED193" i="1" s="1"/>
  <c r="GM38" i="1"/>
  <c r="GO38" i="1" s="1"/>
  <c r="GM56" i="1"/>
  <c r="GO56" i="1" s="1"/>
  <c r="GM29" i="1"/>
  <c r="FR115" i="1"/>
  <c r="CP115" i="1"/>
  <c r="O115" i="1" s="1"/>
  <c r="GM115" i="1" s="1"/>
  <c r="FR108" i="1"/>
  <c r="CP108" i="1"/>
  <c r="O108" i="1" s="1"/>
  <c r="GM75" i="1"/>
  <c r="FR105" i="1"/>
  <c r="CP105" i="1"/>
  <c r="O105" i="1" s="1"/>
  <c r="FR95" i="1"/>
  <c r="CP95" i="1"/>
  <c r="O95" i="1" s="1"/>
  <c r="GM95" i="1" s="1"/>
  <c r="CY104" i="1"/>
  <c r="X104" i="1" s="1"/>
  <c r="CZ104" i="1"/>
  <c r="Y104" i="1" s="1"/>
  <c r="FR110" i="1"/>
  <c r="CP110" i="1"/>
  <c r="O110" i="1" s="1"/>
  <c r="GM110" i="1" s="1"/>
  <c r="FR137" i="1"/>
  <c r="CP137" i="1"/>
  <c r="O137" i="1" s="1"/>
  <c r="FR141" i="1"/>
  <c r="CP141" i="1"/>
  <c r="O141" i="1" s="1"/>
  <c r="GM141" i="1" s="1"/>
  <c r="FR155" i="1"/>
  <c r="CP155" i="1"/>
  <c r="O155" i="1" s="1"/>
  <c r="GM155" i="1" s="1"/>
  <c r="FR163" i="1"/>
  <c r="CP163" i="1"/>
  <c r="O163" i="1" s="1"/>
  <c r="GM163" i="1" s="1"/>
  <c r="CB26" i="1"/>
  <c r="AS193" i="1"/>
  <c r="EB225" i="1"/>
  <c r="DO266" i="1"/>
  <c r="DI112" i="3"/>
  <c r="DF112" i="3"/>
  <c r="DG112" i="3"/>
  <c r="DJ112" i="3" s="1"/>
  <c r="DH112" i="3"/>
  <c r="DF21" i="3"/>
  <c r="DJ21" i="3" s="1"/>
  <c r="DG21" i="3"/>
  <c r="DH21" i="3"/>
  <c r="DI21" i="3"/>
  <c r="DF29" i="3"/>
  <c r="DJ29" i="3" s="1"/>
  <c r="DG29" i="3"/>
  <c r="DH29" i="3"/>
  <c r="DI29" i="3"/>
  <c r="DF5" i="3"/>
  <c r="DJ5" i="3" s="1"/>
  <c r="DG5" i="3"/>
  <c r="DH5" i="3"/>
  <c r="DI5" i="3"/>
  <c r="DH41" i="3"/>
  <c r="DF41" i="3"/>
  <c r="DG41" i="3"/>
  <c r="DI41" i="3"/>
  <c r="DJ41" i="3" s="1"/>
  <c r="DI66" i="3"/>
  <c r="DG66" i="3"/>
  <c r="DJ66" i="3" s="1"/>
  <c r="DH66" i="3"/>
  <c r="DF66" i="3"/>
  <c r="DG83" i="3"/>
  <c r="DF83" i="3"/>
  <c r="DH83" i="3"/>
  <c r="DI83" i="3"/>
  <c r="DJ83" i="3" s="1"/>
  <c r="DF117" i="3"/>
  <c r="DG117" i="3"/>
  <c r="DH117" i="3"/>
  <c r="DI117" i="3"/>
  <c r="DJ117" i="3" s="1"/>
  <c r="DH134" i="3"/>
  <c r="DI134" i="3"/>
  <c r="DF134" i="3"/>
  <c r="DJ134" i="3" s="1"/>
  <c r="DG134" i="3"/>
  <c r="DH144" i="3"/>
  <c r="DG144" i="3"/>
  <c r="DI144" i="3"/>
  <c r="DF144" i="3"/>
  <c r="DJ144" i="3" s="1"/>
  <c r="DF106" i="3"/>
  <c r="DG106" i="3"/>
  <c r="DJ106" i="3" s="1"/>
  <c r="DH106" i="3"/>
  <c r="DI106" i="3"/>
  <c r="DF130" i="3"/>
  <c r="DH130" i="3"/>
  <c r="DG130" i="3"/>
  <c r="DJ130" i="3" s="1"/>
  <c r="DI130" i="3"/>
  <c r="DI143" i="3"/>
  <c r="DF143" i="3"/>
  <c r="DJ143" i="3" s="1"/>
  <c r="DG143" i="3"/>
  <c r="DH143" i="3"/>
  <c r="DF137" i="3"/>
  <c r="DJ137" i="3" s="1"/>
  <c r="DG137" i="3"/>
  <c r="DH137" i="3"/>
  <c r="DI137" i="3"/>
  <c r="DI133" i="3"/>
  <c r="DF133" i="3"/>
  <c r="DJ133" i="3" s="1"/>
  <c r="DG133" i="3"/>
  <c r="DH133" i="3"/>
  <c r="DH181" i="3"/>
  <c r="DG181" i="3"/>
  <c r="DI181" i="3"/>
  <c r="DF181" i="3"/>
  <c r="DJ181" i="3" s="1"/>
  <c r="DI177" i="3"/>
  <c r="DH177" i="3"/>
  <c r="DF177" i="3"/>
  <c r="DJ177" i="3" s="1"/>
  <c r="DG177" i="3"/>
  <c r="DH242" i="3"/>
  <c r="DF242" i="3"/>
  <c r="DJ242" i="3" s="1"/>
  <c r="DG242" i="3"/>
  <c r="DI242" i="3"/>
  <c r="DI180" i="3"/>
  <c r="DF180" i="3"/>
  <c r="DJ180" i="3" s="1"/>
  <c r="DG180" i="3"/>
  <c r="DH180" i="3"/>
  <c r="DH231" i="3"/>
  <c r="DG231" i="3"/>
  <c r="DJ231" i="3" s="1"/>
  <c r="DI231" i="3"/>
  <c r="DF231" i="3"/>
  <c r="DI168" i="3"/>
  <c r="DF168" i="3"/>
  <c r="DJ168" i="3" s="1"/>
  <c r="DG168" i="3"/>
  <c r="DH168" i="3"/>
  <c r="DF268" i="3"/>
  <c r="DG268" i="3"/>
  <c r="DJ268" i="3" s="1"/>
  <c r="DH268" i="3"/>
  <c r="DI268" i="3"/>
  <c r="DH261" i="3"/>
  <c r="DI261" i="3"/>
  <c r="DF261" i="3"/>
  <c r="DG261" i="3"/>
  <c r="DJ261" i="3" s="1"/>
  <c r="DG293" i="3"/>
  <c r="DH293" i="3"/>
  <c r="DI293" i="3"/>
  <c r="DF293" i="3"/>
  <c r="DJ293" i="3" s="1"/>
  <c r="DF230" i="3"/>
  <c r="DG230" i="3"/>
  <c r="DH230" i="3"/>
  <c r="DI230" i="3"/>
  <c r="DJ230" i="3" s="1"/>
  <c r="DF246" i="3"/>
  <c r="DG246" i="3"/>
  <c r="DH246" i="3"/>
  <c r="DI246" i="3"/>
  <c r="DJ246" i="3" s="1"/>
  <c r="DG304" i="3"/>
  <c r="DJ304" i="3" s="1"/>
  <c r="DH304" i="3"/>
  <c r="DI304" i="3"/>
  <c r="DF304" i="3"/>
  <c r="DG266" i="3"/>
  <c r="DH266" i="3"/>
  <c r="DI266" i="3"/>
  <c r="DF266" i="3"/>
  <c r="DJ266" i="3" s="1"/>
  <c r="DH290" i="3"/>
  <c r="DI290" i="3"/>
  <c r="DJ290" i="3" s="1"/>
  <c r="DF290" i="3"/>
  <c r="DG290" i="3"/>
  <c r="DG315" i="3"/>
  <c r="DH315" i="3"/>
  <c r="DI315" i="3"/>
  <c r="DF315" i="3"/>
  <c r="DJ315" i="3" s="1"/>
  <c r="DI384" i="3"/>
  <c r="DH384" i="3"/>
  <c r="DF384" i="3"/>
  <c r="DG384" i="3"/>
  <c r="DJ384" i="3" s="1"/>
  <c r="DH410" i="3"/>
  <c r="DF410" i="3"/>
  <c r="DG410" i="3"/>
  <c r="DJ410" i="3" s="1"/>
  <c r="DI410" i="3"/>
  <c r="DI318" i="3"/>
  <c r="DF318" i="3"/>
  <c r="DG318" i="3"/>
  <c r="DJ318" i="3" s="1"/>
  <c r="DH318" i="3"/>
  <c r="DI329" i="3"/>
  <c r="DF329" i="3"/>
  <c r="DJ329" i="3" s="1"/>
  <c r="DG329" i="3"/>
  <c r="DH329" i="3"/>
  <c r="DI361" i="3"/>
  <c r="DF361" i="3"/>
  <c r="DG361" i="3"/>
  <c r="DJ361" i="3" s="1"/>
  <c r="DH361" i="3"/>
  <c r="DH431" i="3"/>
  <c r="DI431" i="3"/>
  <c r="DJ431" i="3" s="1"/>
  <c r="DF431" i="3"/>
  <c r="DG431" i="3"/>
  <c r="DH509" i="3"/>
  <c r="DI509" i="3"/>
  <c r="DF509" i="3"/>
  <c r="DG509" i="3"/>
  <c r="DJ509" i="3" s="1"/>
  <c r="DH537" i="3"/>
  <c r="DF537" i="3"/>
  <c r="DG537" i="3"/>
  <c r="DI537" i="3"/>
  <c r="DJ537" i="3" s="1"/>
  <c r="DH7" i="3"/>
  <c r="DI7" i="3"/>
  <c r="DF7" i="3"/>
  <c r="DJ7" i="3" s="1"/>
  <c r="DG7" i="3"/>
  <c r="DF409" i="3"/>
  <c r="DI409" i="3"/>
  <c r="DJ409" i="3" s="1"/>
  <c r="DG409" i="3"/>
  <c r="DH409" i="3"/>
  <c r="DI438" i="3"/>
  <c r="DF438" i="3"/>
  <c r="DJ438" i="3" s="1"/>
  <c r="DG438" i="3"/>
  <c r="DH438" i="3"/>
  <c r="DF503" i="3"/>
  <c r="DJ503" i="3" s="1"/>
  <c r="DG503" i="3"/>
  <c r="DH503" i="3"/>
  <c r="DI503" i="3"/>
  <c r="DH541" i="3"/>
  <c r="DF541" i="3"/>
  <c r="DG541" i="3"/>
  <c r="DJ541" i="3" s="1"/>
  <c r="DI541" i="3"/>
  <c r="DH31" i="3"/>
  <c r="DI31" i="3"/>
  <c r="DF31" i="3"/>
  <c r="DJ31" i="3" s="1"/>
  <c r="DG31" i="3"/>
  <c r="DF437" i="3"/>
  <c r="DJ437" i="3" s="1"/>
  <c r="DG437" i="3"/>
  <c r="DH437" i="3"/>
  <c r="DI437" i="3"/>
  <c r="DH490" i="3"/>
  <c r="DI490" i="3"/>
  <c r="DF490" i="3"/>
  <c r="DG490" i="3"/>
  <c r="DJ490" i="3" s="1"/>
  <c r="DH523" i="3"/>
  <c r="DF523" i="3"/>
  <c r="DG523" i="3"/>
  <c r="DI523" i="3"/>
  <c r="DJ523" i="3" s="1"/>
  <c r="DI545" i="3"/>
  <c r="DG545" i="3"/>
  <c r="DJ545" i="3" s="1"/>
  <c r="DH545" i="3"/>
  <c r="DF545" i="3"/>
  <c r="DG20" i="3"/>
  <c r="DH20" i="3"/>
  <c r="DI20" i="3"/>
  <c r="DF20" i="3"/>
  <c r="DJ20" i="3" s="1"/>
  <c r="DW193" i="1"/>
  <c r="GM49" i="1"/>
  <c r="GO49" i="1" s="1"/>
  <c r="DH454" i="3"/>
  <c r="DI454" i="3"/>
  <c r="DF454" i="3"/>
  <c r="DG454" i="3"/>
  <c r="DJ454" i="3" s="1"/>
  <c r="DI492" i="3"/>
  <c r="DF492" i="3"/>
  <c r="DJ492" i="3" s="1"/>
  <c r="DG492" i="3"/>
  <c r="DH492" i="3"/>
  <c r="DI532" i="3"/>
  <c r="DG532" i="3"/>
  <c r="DH532" i="3"/>
  <c r="DF532" i="3"/>
  <c r="DJ532" i="3" s="1"/>
  <c r="DG16" i="3"/>
  <c r="DH16" i="3"/>
  <c r="DI16" i="3"/>
  <c r="DF16" i="3"/>
  <c r="DJ16" i="3" s="1"/>
  <c r="DH11" i="3"/>
  <c r="DI11" i="3"/>
  <c r="DF11" i="3"/>
  <c r="DG11" i="3"/>
  <c r="DJ11" i="3" s="1"/>
  <c r="AH26" i="1"/>
  <c r="U193" i="1"/>
  <c r="CP41" i="1"/>
  <c r="O41" i="1" s="1"/>
  <c r="DF562" i="3"/>
  <c r="DJ562" i="3" s="1"/>
  <c r="DG562" i="3"/>
  <c r="DH562" i="3"/>
  <c r="DI562" i="3"/>
  <c r="GM43" i="1"/>
  <c r="CY74" i="1"/>
  <c r="X74" i="1" s="1"/>
  <c r="GM74" i="1" s="1"/>
  <c r="FR92" i="1"/>
  <c r="BY193" i="1" s="1"/>
  <c r="CP92" i="1"/>
  <c r="O92" i="1" s="1"/>
  <c r="GM92" i="1" s="1"/>
  <c r="FR107" i="1"/>
  <c r="FQ193" i="1" s="1"/>
  <c r="CP107" i="1"/>
  <c r="O107" i="1" s="1"/>
  <c r="GM107" i="1" s="1"/>
  <c r="CY87" i="1"/>
  <c r="X87" i="1" s="1"/>
  <c r="GM87" i="1" s="1"/>
  <c r="FR101" i="1"/>
  <c r="CP101" i="1"/>
  <c r="O101" i="1" s="1"/>
  <c r="GM101" i="1" s="1"/>
  <c r="CY88" i="1"/>
  <c r="X88" i="1" s="1"/>
  <c r="GM88" i="1" s="1"/>
  <c r="CY94" i="1"/>
  <c r="X94" i="1" s="1"/>
  <c r="FR113" i="1"/>
  <c r="CP113" i="1"/>
  <c r="O113" i="1" s="1"/>
  <c r="GM113" i="1" s="1"/>
  <c r="CY73" i="1"/>
  <c r="X73" i="1" s="1"/>
  <c r="GM73" i="1" s="1"/>
  <c r="CY89" i="1"/>
  <c r="X89" i="1" s="1"/>
  <c r="GM89" i="1" s="1"/>
  <c r="FR106" i="1"/>
  <c r="CP106" i="1"/>
  <c r="O106" i="1" s="1"/>
  <c r="GM106" i="1" s="1"/>
  <c r="CY108" i="1"/>
  <c r="X108" i="1" s="1"/>
  <c r="CZ108" i="1"/>
  <c r="Y108" i="1" s="1"/>
  <c r="CZ110" i="1"/>
  <c r="Y110" i="1" s="1"/>
  <c r="FR114" i="1"/>
  <c r="CP114" i="1"/>
  <c r="O114" i="1" s="1"/>
  <c r="GM114" i="1" s="1"/>
  <c r="FR135" i="1"/>
  <c r="CP135" i="1"/>
  <c r="O135" i="1" s="1"/>
  <c r="GM135" i="1" s="1"/>
  <c r="FR139" i="1"/>
  <c r="CP139" i="1"/>
  <c r="O139" i="1" s="1"/>
  <c r="GM139" i="1" s="1"/>
  <c r="FR143" i="1"/>
  <c r="CP143" i="1"/>
  <c r="O143" i="1" s="1"/>
  <c r="GM143" i="1" s="1"/>
  <c r="FR159" i="1"/>
  <c r="CP159" i="1"/>
  <c r="O159" i="1" s="1"/>
  <c r="GM159" i="1" s="1"/>
  <c r="BD26" i="1"/>
  <c r="F218" i="1"/>
  <c r="BD846" i="1"/>
  <c r="EU26" i="1"/>
  <c r="P209" i="1"/>
  <c r="EU846" i="1"/>
  <c r="DI121" i="3"/>
  <c r="DF121" i="3"/>
  <c r="DJ121" i="3" s="1"/>
  <c r="DG121" i="3"/>
  <c r="DH121" i="3"/>
  <c r="CY137" i="1"/>
  <c r="X137" i="1" s="1"/>
  <c r="FR179" i="1"/>
  <c r="CP179" i="1"/>
  <c r="O179" i="1" s="1"/>
  <c r="GM179" i="1" s="1"/>
  <c r="FR182" i="1"/>
  <c r="CP182" i="1"/>
  <c r="O182" i="1" s="1"/>
  <c r="GM182" i="1" s="1"/>
  <c r="FR190" i="1"/>
  <c r="CP190" i="1"/>
  <c r="O190" i="1" s="1"/>
  <c r="GM190" i="1" s="1"/>
  <c r="EV26" i="1"/>
  <c r="P218" i="1"/>
  <c r="EV846" i="1"/>
  <c r="DH102" i="3"/>
  <c r="DI102" i="3"/>
  <c r="DF102" i="3"/>
  <c r="DJ102" i="3" s="1"/>
  <c r="DG102" i="3"/>
  <c r="DG111" i="3"/>
  <c r="DH111" i="3"/>
  <c r="DI111" i="3"/>
  <c r="DJ111" i="3" s="1"/>
  <c r="DF111" i="3"/>
  <c r="CZ237" i="1"/>
  <c r="Y237" i="1" s="1"/>
  <c r="CY237" i="1"/>
  <c r="X237" i="1" s="1"/>
  <c r="GM237" i="1" s="1"/>
  <c r="GO237" i="1" s="1"/>
  <c r="DI131" i="3"/>
  <c r="DG131" i="3"/>
  <c r="DH131" i="3"/>
  <c r="DF131" i="3"/>
  <c r="DJ131" i="3" s="1"/>
  <c r="DF146" i="3"/>
  <c r="DJ146" i="3" s="1"/>
  <c r="DH146" i="3"/>
  <c r="DG146" i="3"/>
  <c r="DI146" i="3"/>
  <c r="FR171" i="1"/>
  <c r="CP171" i="1"/>
  <c r="O171" i="1" s="1"/>
  <c r="GM171" i="1" s="1"/>
  <c r="FR175" i="1"/>
  <c r="CP175" i="1"/>
  <c r="O175" i="1" s="1"/>
  <c r="GM175" i="1" s="1"/>
  <c r="FY193" i="1"/>
  <c r="GM234" i="1"/>
  <c r="GO234" i="1" s="1"/>
  <c r="EV225" i="1"/>
  <c r="P291" i="1"/>
  <c r="AI26" i="1"/>
  <c r="V193" i="1"/>
  <c r="FR181" i="1"/>
  <c r="CP181" i="1"/>
  <c r="O181" i="1" s="1"/>
  <c r="GM181" i="1" s="1"/>
  <c r="FR189" i="1"/>
  <c r="CP189" i="1"/>
  <c r="O189" i="1" s="1"/>
  <c r="GM189" i="1" s="1"/>
  <c r="ED266" i="1"/>
  <c r="DF173" i="3"/>
  <c r="DI173" i="3"/>
  <c r="DH173" i="3"/>
  <c r="DG173" i="3"/>
  <c r="DJ173" i="3" s="1"/>
  <c r="CY153" i="1"/>
  <c r="X153" i="1" s="1"/>
  <c r="CY156" i="1"/>
  <c r="X156" i="1" s="1"/>
  <c r="CY229" i="1"/>
  <c r="X229" i="1" s="1"/>
  <c r="GM229" i="1" s="1"/>
  <c r="GO229" i="1" s="1"/>
  <c r="CZ229" i="1"/>
  <c r="Y229" i="1" s="1"/>
  <c r="CP233" i="1"/>
  <c r="O233" i="1" s="1"/>
  <c r="CY257" i="1"/>
  <c r="X257" i="1" s="1"/>
  <c r="CZ257" i="1"/>
  <c r="Y257" i="1" s="1"/>
  <c r="DF151" i="3"/>
  <c r="DJ151" i="3" s="1"/>
  <c r="DI151" i="3"/>
  <c r="DG151" i="3"/>
  <c r="DH151" i="3"/>
  <c r="EH225" i="1"/>
  <c r="P275" i="1"/>
  <c r="CY302" i="1"/>
  <c r="X302" i="1" s="1"/>
  <c r="CZ302" i="1"/>
  <c r="Y302" i="1" s="1"/>
  <c r="AF411" i="1"/>
  <c r="CY342" i="1"/>
  <c r="X342" i="1" s="1"/>
  <c r="GM342" i="1" s="1"/>
  <c r="GO342" i="1" s="1"/>
  <c r="CZ342" i="1"/>
  <c r="Y342" i="1" s="1"/>
  <c r="DM26" i="1"/>
  <c r="P215" i="1"/>
  <c r="EM266" i="1"/>
  <c r="FV225" i="1"/>
  <c r="F283" i="1"/>
  <c r="AS225" i="1"/>
  <c r="CP261" i="1"/>
  <c r="O261" i="1" s="1"/>
  <c r="GM261" i="1" s="1"/>
  <c r="GO261" i="1" s="1"/>
  <c r="DI161" i="3"/>
  <c r="DF161" i="3"/>
  <c r="DG161" i="3"/>
  <c r="DJ161" i="3" s="1"/>
  <c r="DH161" i="3"/>
  <c r="DG162" i="3"/>
  <c r="DJ162" i="3" s="1"/>
  <c r="DF162" i="3"/>
  <c r="DH162" i="3"/>
  <c r="DI162" i="3"/>
  <c r="AD411" i="1"/>
  <c r="CP302" i="1"/>
  <c r="O302" i="1" s="1"/>
  <c r="AC411" i="1"/>
  <c r="DF195" i="3"/>
  <c r="DH195" i="3"/>
  <c r="DI195" i="3"/>
  <c r="DJ195" i="3" s="1"/>
  <c r="DG195" i="3"/>
  <c r="CY315" i="1"/>
  <c r="X315" i="1" s="1"/>
  <c r="GM315" i="1" s="1"/>
  <c r="GO315" i="1" s="1"/>
  <c r="CZ315" i="1"/>
  <c r="Y315" i="1" s="1"/>
  <c r="CP320" i="1"/>
  <c r="O320" i="1" s="1"/>
  <c r="GM320" i="1" s="1"/>
  <c r="GO320" i="1" s="1"/>
  <c r="CZ350" i="1"/>
  <c r="Y350" i="1" s="1"/>
  <c r="CY350" i="1"/>
  <c r="X350" i="1" s="1"/>
  <c r="GM350" i="1" s="1"/>
  <c r="GO350" i="1" s="1"/>
  <c r="DG212" i="3"/>
  <c r="DI212" i="3"/>
  <c r="DF212" i="3"/>
  <c r="DJ212" i="3" s="1"/>
  <c r="DH212" i="3"/>
  <c r="GM351" i="1"/>
  <c r="GO351" i="1" s="1"/>
  <c r="AO298" i="1"/>
  <c r="F415" i="1"/>
  <c r="DL266" i="1"/>
  <c r="DY225" i="1"/>
  <c r="GM301" i="1"/>
  <c r="GM318" i="1"/>
  <c r="GO318" i="1" s="1"/>
  <c r="CP332" i="1"/>
  <c r="O332" i="1" s="1"/>
  <c r="GM332" i="1" s="1"/>
  <c r="GO332" i="1" s="1"/>
  <c r="CY335" i="1"/>
  <c r="X335" i="1" s="1"/>
  <c r="GM335" i="1" s="1"/>
  <c r="GO335" i="1" s="1"/>
  <c r="CZ335" i="1"/>
  <c r="Y335" i="1" s="1"/>
  <c r="CP340" i="1"/>
  <c r="O340" i="1" s="1"/>
  <c r="GM340" i="1" s="1"/>
  <c r="GO340" i="1" s="1"/>
  <c r="CY343" i="1"/>
  <c r="X343" i="1" s="1"/>
  <c r="GM343" i="1" s="1"/>
  <c r="GO343" i="1" s="1"/>
  <c r="CZ343" i="1"/>
  <c r="Y343" i="1" s="1"/>
  <c r="CP348" i="1"/>
  <c r="O348" i="1" s="1"/>
  <c r="GM348" i="1" s="1"/>
  <c r="GO348" i="1" s="1"/>
  <c r="GM383" i="1"/>
  <c r="GO383" i="1" s="1"/>
  <c r="BB298" i="1"/>
  <c r="F424" i="1"/>
  <c r="DG227" i="3"/>
  <c r="DF227" i="3"/>
  <c r="DJ227" i="3" s="1"/>
  <c r="DH227" i="3"/>
  <c r="DI227" i="3"/>
  <c r="AJ26" i="1"/>
  <c r="W193" i="1"/>
  <c r="AG298" i="1"/>
  <c r="T411" i="1"/>
  <c r="DY298" i="1"/>
  <c r="DL411" i="1"/>
  <c r="GM356" i="1"/>
  <c r="GO356" i="1" s="1"/>
  <c r="GM372" i="1"/>
  <c r="GO372" i="1" s="1"/>
  <c r="CY459" i="1"/>
  <c r="X459" i="1" s="1"/>
  <c r="GM459" i="1" s="1"/>
  <c r="GO459" i="1" s="1"/>
  <c r="CZ459" i="1"/>
  <c r="Y459" i="1" s="1"/>
  <c r="DH265" i="3"/>
  <c r="DI265" i="3"/>
  <c r="DF265" i="3"/>
  <c r="DG265" i="3"/>
  <c r="DJ265" i="3" s="1"/>
  <c r="DI287" i="3"/>
  <c r="DF287" i="3"/>
  <c r="DG287" i="3"/>
  <c r="DJ287" i="3" s="1"/>
  <c r="DH287" i="3"/>
  <c r="CY491" i="1"/>
  <c r="X491" i="1" s="1"/>
  <c r="CZ491" i="1"/>
  <c r="Y491" i="1" s="1"/>
  <c r="CY503" i="1"/>
  <c r="X503" i="1" s="1"/>
  <c r="CZ503" i="1"/>
  <c r="Y503" i="1" s="1"/>
  <c r="CG443" i="1"/>
  <c r="AX508" i="1"/>
  <c r="CP547" i="1"/>
  <c r="O547" i="1" s="1"/>
  <c r="DU577" i="1"/>
  <c r="CZ352" i="1"/>
  <c r="Y352" i="1" s="1"/>
  <c r="CZ360" i="1"/>
  <c r="Y360" i="1" s="1"/>
  <c r="GM360" i="1" s="1"/>
  <c r="GO360" i="1" s="1"/>
  <c r="CZ368" i="1"/>
  <c r="Y368" i="1" s="1"/>
  <c r="GM368" i="1" s="1"/>
  <c r="GO368" i="1" s="1"/>
  <c r="GM398" i="1"/>
  <c r="GO398" i="1" s="1"/>
  <c r="DY443" i="1"/>
  <c r="DL508" i="1"/>
  <c r="DF328" i="3"/>
  <c r="DJ328" i="3" s="1"/>
  <c r="DG328" i="3"/>
  <c r="DH328" i="3"/>
  <c r="DI328" i="3"/>
  <c r="AU443" i="1"/>
  <c r="F527" i="1"/>
  <c r="DN411" i="1"/>
  <c r="EA298" i="1"/>
  <c r="AQ298" i="1"/>
  <c r="F421" i="1"/>
  <c r="EM298" i="1"/>
  <c r="P430" i="1"/>
  <c r="DF232" i="3"/>
  <c r="DG232" i="3"/>
  <c r="DJ232" i="3" s="1"/>
  <c r="DH232" i="3"/>
  <c r="DI232" i="3"/>
  <c r="GM450" i="1"/>
  <c r="GO450" i="1" s="1"/>
  <c r="DF240" i="3"/>
  <c r="DG240" i="3"/>
  <c r="DJ240" i="3" s="1"/>
  <c r="DH240" i="3"/>
  <c r="DI240" i="3"/>
  <c r="DH274" i="3"/>
  <c r="DI274" i="3"/>
  <c r="DF274" i="3"/>
  <c r="DJ274" i="3" s="1"/>
  <c r="DG274" i="3"/>
  <c r="DG295" i="3"/>
  <c r="DH295" i="3"/>
  <c r="DI295" i="3"/>
  <c r="DJ295" i="3" s="1"/>
  <c r="DF295" i="3"/>
  <c r="DF310" i="3"/>
  <c r="DJ310" i="3" s="1"/>
  <c r="DG310" i="3"/>
  <c r="DH310" i="3"/>
  <c r="DI310" i="3"/>
  <c r="ET443" i="1"/>
  <c r="P521" i="1"/>
  <c r="GM382" i="1"/>
  <c r="GO382" i="1" s="1"/>
  <c r="CZ388" i="1"/>
  <c r="Y388" i="1" s="1"/>
  <c r="GM388" i="1" s="1"/>
  <c r="GO388" i="1" s="1"/>
  <c r="EB443" i="1"/>
  <c r="DO508" i="1"/>
  <c r="AD508" i="1"/>
  <c r="DH267" i="3"/>
  <c r="DI267" i="3"/>
  <c r="DJ267" i="3" s="1"/>
  <c r="DF267" i="3"/>
  <c r="DG267" i="3"/>
  <c r="CY495" i="1"/>
  <c r="X495" i="1" s="1"/>
  <c r="GM495" i="1" s="1"/>
  <c r="GO495" i="1" s="1"/>
  <c r="CZ495" i="1"/>
  <c r="Y495" i="1" s="1"/>
  <c r="DG363" i="3"/>
  <c r="DH363" i="3"/>
  <c r="DI363" i="3"/>
  <c r="DF363" i="3"/>
  <c r="DJ363" i="3" s="1"/>
  <c r="DH362" i="3"/>
  <c r="DI362" i="3"/>
  <c r="DF362" i="3"/>
  <c r="DJ362" i="3" s="1"/>
  <c r="DG362" i="3"/>
  <c r="CY454" i="1"/>
  <c r="X454" i="1" s="1"/>
  <c r="GM454" i="1" s="1"/>
  <c r="GO454" i="1" s="1"/>
  <c r="AD577" i="1"/>
  <c r="AI577" i="1"/>
  <c r="CG540" i="1"/>
  <c r="AX577" i="1"/>
  <c r="DH379" i="3"/>
  <c r="DG379" i="3"/>
  <c r="DF379" i="3"/>
  <c r="DJ379" i="3" s="1"/>
  <c r="DI379" i="3"/>
  <c r="DG455" i="3"/>
  <c r="DH455" i="3"/>
  <c r="DI455" i="3"/>
  <c r="DF455" i="3"/>
  <c r="DJ455" i="3" s="1"/>
  <c r="DG514" i="3"/>
  <c r="DH514" i="3"/>
  <c r="DI514" i="3"/>
  <c r="DF514" i="3"/>
  <c r="DJ514" i="3" s="1"/>
  <c r="ES508" i="1"/>
  <c r="GB443" i="1"/>
  <c r="CP560" i="1"/>
  <c r="O560" i="1" s="1"/>
  <c r="GM560" i="1" s="1"/>
  <c r="GO560" i="1" s="1"/>
  <c r="CY561" i="1"/>
  <c r="X561" i="1" s="1"/>
  <c r="CZ561" i="1"/>
  <c r="Y561" i="1" s="1"/>
  <c r="GM565" i="1"/>
  <c r="GO565" i="1" s="1"/>
  <c r="BC540" i="1"/>
  <c r="F593" i="1"/>
  <c r="FY443" i="1"/>
  <c r="EP508" i="1"/>
  <c r="EM443" i="1"/>
  <c r="P527" i="1"/>
  <c r="GO545" i="1"/>
  <c r="CY552" i="1"/>
  <c r="X552" i="1" s="1"/>
  <c r="GM552" i="1" s="1"/>
  <c r="GO552" i="1" s="1"/>
  <c r="CZ552" i="1"/>
  <c r="Y552" i="1" s="1"/>
  <c r="ET540" i="1"/>
  <c r="P590" i="1"/>
  <c r="DH385" i="3"/>
  <c r="DG385" i="3"/>
  <c r="DF385" i="3"/>
  <c r="DJ385" i="3" s="1"/>
  <c r="DI385" i="3"/>
  <c r="DF356" i="3"/>
  <c r="DJ356" i="3" s="1"/>
  <c r="DG356" i="3"/>
  <c r="DH356" i="3"/>
  <c r="DI356" i="3"/>
  <c r="DG352" i="3"/>
  <c r="DJ352" i="3" s="1"/>
  <c r="DH352" i="3"/>
  <c r="DI352" i="3"/>
  <c r="DF352" i="3"/>
  <c r="CY570" i="1"/>
  <c r="X570" i="1" s="1"/>
  <c r="GM570" i="1" s="1"/>
  <c r="GO570" i="1" s="1"/>
  <c r="CZ570" i="1"/>
  <c r="Y570" i="1" s="1"/>
  <c r="CP611" i="1"/>
  <c r="O611" i="1" s="1"/>
  <c r="AC688" i="1"/>
  <c r="AE688" i="1"/>
  <c r="DG416" i="3"/>
  <c r="DH416" i="3"/>
  <c r="DI416" i="3"/>
  <c r="DF416" i="3"/>
  <c r="DJ416" i="3" s="1"/>
  <c r="DG436" i="3"/>
  <c r="DJ436" i="3" s="1"/>
  <c r="DH436" i="3"/>
  <c r="DI436" i="3"/>
  <c r="DF436" i="3"/>
  <c r="GM659" i="1"/>
  <c r="GO659" i="1" s="1"/>
  <c r="CY660" i="1"/>
  <c r="X660" i="1" s="1"/>
  <c r="EC688" i="1" s="1"/>
  <c r="CZ660" i="1"/>
  <c r="Y660" i="1" s="1"/>
  <c r="ED688" i="1" s="1"/>
  <c r="CY662" i="1"/>
  <c r="X662" i="1" s="1"/>
  <c r="GM662" i="1" s="1"/>
  <c r="GO662" i="1" s="1"/>
  <c r="CZ662" i="1"/>
  <c r="Y662" i="1" s="1"/>
  <c r="CY664" i="1"/>
  <c r="X664" i="1" s="1"/>
  <c r="GM664" i="1" s="1"/>
  <c r="GO664" i="1" s="1"/>
  <c r="CZ664" i="1"/>
  <c r="Y664" i="1" s="1"/>
  <c r="GM675" i="1"/>
  <c r="GO675" i="1" s="1"/>
  <c r="DF484" i="3"/>
  <c r="DG484" i="3"/>
  <c r="DH484" i="3"/>
  <c r="DI484" i="3"/>
  <c r="DJ484" i="3" s="1"/>
  <c r="BC609" i="1"/>
  <c r="F704" i="1"/>
  <c r="DG522" i="3"/>
  <c r="DI522" i="3"/>
  <c r="DF522" i="3"/>
  <c r="DJ522" i="3" s="1"/>
  <c r="DH522" i="3"/>
  <c r="EA540" i="1"/>
  <c r="DN577" i="1"/>
  <c r="EK609" i="1"/>
  <c r="P705" i="1"/>
  <c r="CP684" i="1"/>
  <c r="O684" i="1" s="1"/>
  <c r="CP722" i="1"/>
  <c r="O722" i="1" s="1"/>
  <c r="DF558" i="3"/>
  <c r="DG558" i="3"/>
  <c r="DJ558" i="3" s="1"/>
  <c r="DH558" i="3"/>
  <c r="DI558" i="3"/>
  <c r="F832" i="1"/>
  <c r="BC801" i="1"/>
  <c r="P724" i="1"/>
  <c r="CP724" i="1" s="1"/>
  <c r="O724" i="1" s="1"/>
  <c r="GX724" i="1"/>
  <c r="CJ769" i="1" s="1"/>
  <c r="Q724" i="1"/>
  <c r="AD769" i="1" s="1"/>
  <c r="R724" i="1"/>
  <c r="AE769" i="1" s="1"/>
  <c r="V724" i="1"/>
  <c r="AI769" i="1" s="1"/>
  <c r="CY756" i="1"/>
  <c r="X756" i="1" s="1"/>
  <c r="CZ756" i="1"/>
  <c r="Y756" i="1" s="1"/>
  <c r="DH553" i="3"/>
  <c r="DG553" i="3"/>
  <c r="DI553" i="3"/>
  <c r="DF553" i="3"/>
  <c r="DJ553" i="3" s="1"/>
  <c r="BD720" i="1"/>
  <c r="F794" i="1"/>
  <c r="AX609" i="1"/>
  <c r="F695" i="1"/>
  <c r="DY720" i="1"/>
  <c r="DL769" i="1"/>
  <c r="DG546" i="3"/>
  <c r="DJ546" i="3" s="1"/>
  <c r="DI546" i="3"/>
  <c r="DF546" i="3"/>
  <c r="DH546" i="3"/>
  <c r="FR805" i="1"/>
  <c r="CP805" i="1"/>
  <c r="O805" i="1" s="1"/>
  <c r="GM805" i="1" s="1"/>
  <c r="FR809" i="1"/>
  <c r="CP809" i="1"/>
  <c r="O809" i="1" s="1"/>
  <c r="GM809" i="1" s="1"/>
  <c r="P832" i="1"/>
  <c r="EU801" i="1"/>
  <c r="AQ609" i="1"/>
  <c r="F698" i="1"/>
  <c r="CY722" i="1"/>
  <c r="X722" i="1" s="1"/>
  <c r="CZ722" i="1"/>
  <c r="Y722" i="1" s="1"/>
  <c r="AF769" i="1"/>
  <c r="EV801" i="1"/>
  <c r="P841" i="1"/>
  <c r="EK720" i="1"/>
  <c r="P786" i="1"/>
  <c r="AL816" i="1"/>
  <c r="EB801" i="1"/>
  <c r="DO816" i="1"/>
  <c r="AS720" i="1"/>
  <c r="F786" i="1"/>
  <c r="AQ720" i="1"/>
  <c r="F779" i="1"/>
  <c r="EC801" i="1"/>
  <c r="DP816" i="1"/>
  <c r="CY813" i="1"/>
  <c r="X813" i="1" s="1"/>
  <c r="AK816" i="1" s="1"/>
  <c r="ED801" i="1"/>
  <c r="DQ816" i="1"/>
  <c r="BY26" i="1" l="1"/>
  <c r="CI193" i="1"/>
  <c r="AP193" i="1"/>
  <c r="AI720" i="1"/>
  <c r="V769" i="1"/>
  <c r="ED609" i="1"/>
  <c r="DQ688" i="1"/>
  <c r="FQ26" i="1"/>
  <c r="EH193" i="1"/>
  <c r="GA193" i="1"/>
  <c r="EC609" i="1"/>
  <c r="DP688" i="1"/>
  <c r="AL26" i="1"/>
  <c r="Y193" i="1"/>
  <c r="ED26" i="1"/>
  <c r="DQ193" i="1"/>
  <c r="AG540" i="1"/>
  <c r="T577" i="1"/>
  <c r="AK540" i="1"/>
  <c r="X577" i="1"/>
  <c r="GO447" i="1"/>
  <c r="AK26" i="1"/>
  <c r="X193" i="1"/>
  <c r="AE720" i="1"/>
  <c r="R769" i="1"/>
  <c r="AD720" i="1"/>
  <c r="Q769" i="1"/>
  <c r="CJ720" i="1"/>
  <c r="BA769" i="1"/>
  <c r="P842" i="1"/>
  <c r="DP801" i="1"/>
  <c r="AI540" i="1"/>
  <c r="V577" i="1"/>
  <c r="DU540" i="1"/>
  <c r="DH577" i="1"/>
  <c r="FW577" i="1"/>
  <c r="FX577" i="1"/>
  <c r="FZ577" i="1"/>
  <c r="FY26" i="1"/>
  <c r="EP193" i="1"/>
  <c r="P838" i="1"/>
  <c r="DM801" i="1"/>
  <c r="BY540" i="1"/>
  <c r="AP577" i="1"/>
  <c r="CI577" i="1"/>
  <c r="DU443" i="1"/>
  <c r="DH508" i="1"/>
  <c r="FW508" i="1"/>
  <c r="FX508" i="1"/>
  <c r="FZ508" i="1"/>
  <c r="DV443" i="1"/>
  <c r="DI508" i="1"/>
  <c r="GM228" i="1"/>
  <c r="DT266" i="1"/>
  <c r="GM30" i="1"/>
  <c r="DT193" i="1"/>
  <c r="ES26" i="1"/>
  <c r="P213" i="1"/>
  <c r="V609" i="1"/>
  <c r="F711" i="1"/>
  <c r="GM723" i="1"/>
  <c r="AJ540" i="1"/>
  <c r="W577" i="1"/>
  <c r="AL508" i="1"/>
  <c r="U298" i="1"/>
  <c r="F433" i="1"/>
  <c r="P840" i="1"/>
  <c r="DO801" i="1"/>
  <c r="AL769" i="1"/>
  <c r="GM684" i="1"/>
  <c r="GO684" i="1" s="1"/>
  <c r="AE609" i="1"/>
  <c r="R688" i="1"/>
  <c r="AX540" i="1"/>
  <c r="F584" i="1"/>
  <c r="DN298" i="1"/>
  <c r="P434" i="1"/>
  <c r="P529" i="1"/>
  <c r="DL443" i="1"/>
  <c r="AX443" i="1"/>
  <c r="F515" i="1"/>
  <c r="T298" i="1"/>
  <c r="F432" i="1"/>
  <c r="GO301" i="1"/>
  <c r="GM302" i="1"/>
  <c r="GO302" i="1" s="1"/>
  <c r="AF298" i="1"/>
  <c r="S411" i="1"/>
  <c r="ED225" i="1"/>
  <c r="DQ266" i="1"/>
  <c r="U26" i="1"/>
  <c r="F215" i="1"/>
  <c r="DO225" i="1"/>
  <c r="P290" i="1"/>
  <c r="GM105" i="1"/>
  <c r="GO29" i="1"/>
  <c r="CC193" i="1" s="1"/>
  <c r="GM727" i="1"/>
  <c r="GO727" i="1" s="1"/>
  <c r="DN609" i="1"/>
  <c r="P711" i="1"/>
  <c r="P791" i="1"/>
  <c r="DM720" i="1"/>
  <c r="BY609" i="1"/>
  <c r="CI688" i="1"/>
  <c r="AP688" i="1"/>
  <c r="DL540" i="1"/>
  <c r="P598" i="1"/>
  <c r="AC577" i="1"/>
  <c r="GM491" i="1"/>
  <c r="GO491" i="1" s="1"/>
  <c r="ED508" i="1"/>
  <c r="DN443" i="1"/>
  <c r="P531" i="1"/>
  <c r="P283" i="1"/>
  <c r="EK225" i="1"/>
  <c r="AK411" i="1"/>
  <c r="AL411" i="1"/>
  <c r="DW225" i="1"/>
  <c r="DJ266" i="1"/>
  <c r="AF225" i="1"/>
  <c r="S266" i="1"/>
  <c r="EG22" i="1"/>
  <c r="P850" i="1"/>
  <c r="EG876" i="1"/>
  <c r="GM156" i="1"/>
  <c r="GM94" i="1"/>
  <c r="CA193" i="1" s="1"/>
  <c r="GM68" i="1"/>
  <c r="GO68" i="1" s="1"/>
  <c r="GM99" i="1"/>
  <c r="GM112" i="1"/>
  <c r="GM93" i="1"/>
  <c r="EC193" i="1"/>
  <c r="GM39" i="1"/>
  <c r="GO39" i="1" s="1"/>
  <c r="EL801" i="1"/>
  <c r="P834" i="1"/>
  <c r="P836" i="1"/>
  <c r="ES801" i="1"/>
  <c r="GB720" i="1"/>
  <c r="ES769" i="1"/>
  <c r="EP540" i="1"/>
  <c r="P584" i="1"/>
  <c r="BY816" i="1"/>
  <c r="U443" i="1"/>
  <c r="F530" i="1"/>
  <c r="AE577" i="1"/>
  <c r="P519" i="1"/>
  <c r="ER443" i="1"/>
  <c r="AE443" i="1"/>
  <c r="R508" i="1"/>
  <c r="AX225" i="1"/>
  <c r="F273" i="1"/>
  <c r="DX298" i="1"/>
  <c r="DK411" i="1"/>
  <c r="F289" i="1"/>
  <c r="V225" i="1"/>
  <c r="GM162" i="1"/>
  <c r="DJ801" i="1"/>
  <c r="P830" i="1"/>
  <c r="ER720" i="1"/>
  <c r="P780" i="1"/>
  <c r="DL801" i="1"/>
  <c r="P837" i="1"/>
  <c r="AD801" i="1"/>
  <c r="Q816" i="1"/>
  <c r="EP609" i="1"/>
  <c r="P695" i="1"/>
  <c r="DT816" i="1"/>
  <c r="GM804" i="1"/>
  <c r="FS816" i="1" s="1"/>
  <c r="AJ720" i="1"/>
  <c r="W769" i="1"/>
  <c r="U609" i="1"/>
  <c r="F710" i="1"/>
  <c r="DJ688" i="1"/>
  <c r="DW609" i="1"/>
  <c r="DL609" i="1"/>
  <c r="P709" i="1"/>
  <c r="GM553" i="1"/>
  <c r="GO553" i="1" s="1"/>
  <c r="GM549" i="1"/>
  <c r="GO549" i="1" s="1"/>
  <c r="GM477" i="1"/>
  <c r="GO477" i="1" s="1"/>
  <c r="DW443" i="1"/>
  <c r="DJ508" i="1"/>
  <c r="FY225" i="1"/>
  <c r="EP266" i="1"/>
  <c r="AB411" i="1"/>
  <c r="DL26" i="1"/>
  <c r="P214" i="1"/>
  <c r="DL846" i="1"/>
  <c r="EC411" i="1"/>
  <c r="GM184" i="1"/>
  <c r="GM142" i="1"/>
  <c r="GM134" i="1"/>
  <c r="DN26" i="1"/>
  <c r="P216" i="1"/>
  <c r="DN846" i="1"/>
  <c r="DV26" i="1"/>
  <c r="DI193" i="1"/>
  <c r="BA609" i="1"/>
  <c r="F708" i="1"/>
  <c r="BA225" i="1"/>
  <c r="F286" i="1"/>
  <c r="Q609" i="1"/>
  <c r="F700" i="1"/>
  <c r="GM611" i="1"/>
  <c r="AB688" i="1"/>
  <c r="EP443" i="1"/>
  <c r="P515" i="1"/>
  <c r="DL225" i="1"/>
  <c r="P287" i="1"/>
  <c r="EM225" i="1"/>
  <c r="P285" i="1"/>
  <c r="AX720" i="1"/>
  <c r="F776" i="1"/>
  <c r="ED720" i="1"/>
  <c r="DQ769" i="1"/>
  <c r="DZ540" i="1"/>
  <c r="DM577" i="1"/>
  <c r="AC443" i="1"/>
  <c r="CH508" i="1"/>
  <c r="P508" i="1"/>
  <c r="CE508" i="1"/>
  <c r="CF508" i="1"/>
  <c r="ER298" i="1"/>
  <c r="P422" i="1"/>
  <c r="GM257" i="1"/>
  <c r="GO257" i="1" s="1"/>
  <c r="AD225" i="1"/>
  <c r="Q266" i="1"/>
  <c r="AF540" i="1"/>
  <c r="S577" i="1"/>
  <c r="ED540" i="1"/>
  <c r="DQ577" i="1"/>
  <c r="T769" i="1"/>
  <c r="AG720" i="1"/>
  <c r="DO443" i="1"/>
  <c r="P532" i="1"/>
  <c r="X816" i="1"/>
  <c r="AK801" i="1"/>
  <c r="AC609" i="1"/>
  <c r="P688" i="1"/>
  <c r="CE688" i="1"/>
  <c r="CF688" i="1"/>
  <c r="CH688" i="1"/>
  <c r="AD298" i="1"/>
  <c r="Q411" i="1"/>
  <c r="V26" i="1"/>
  <c r="F216" i="1"/>
  <c r="V846" i="1"/>
  <c r="EV22" i="1"/>
  <c r="P871" i="1"/>
  <c r="EV876" i="1"/>
  <c r="EP801" i="1"/>
  <c r="P823" i="1"/>
  <c r="F840" i="1"/>
  <c r="W801" i="1"/>
  <c r="DO720" i="1"/>
  <c r="P793" i="1"/>
  <c r="DX720" i="1"/>
  <c r="DK769" i="1"/>
  <c r="AH540" i="1"/>
  <c r="U577" i="1"/>
  <c r="U846" i="1" s="1"/>
  <c r="DV609" i="1"/>
  <c r="DI688" i="1"/>
  <c r="GM542" i="1"/>
  <c r="AB577" i="1"/>
  <c r="GM453" i="1"/>
  <c r="GO453" i="1" s="1"/>
  <c r="EC508" i="1"/>
  <c r="ED411" i="1"/>
  <c r="ER225" i="1"/>
  <c r="P277" i="1"/>
  <c r="EP298" i="1"/>
  <c r="P418" i="1"/>
  <c r="AL266" i="1"/>
  <c r="GM158" i="1"/>
  <c r="GM144" i="1"/>
  <c r="GM109" i="1"/>
  <c r="GM111" i="1"/>
  <c r="T26" i="1"/>
  <c r="F214" i="1"/>
  <c r="T846" i="1"/>
  <c r="DU26" i="1"/>
  <c r="FZ193" i="1"/>
  <c r="FW193" i="1"/>
  <c r="FX193" i="1"/>
  <c r="DH193" i="1"/>
  <c r="F836" i="1"/>
  <c r="BA801" i="1"/>
  <c r="DN720" i="1"/>
  <c r="P792" i="1"/>
  <c r="DK801" i="1"/>
  <c r="P831" i="1"/>
  <c r="V801" i="1"/>
  <c r="F839" i="1"/>
  <c r="DT769" i="1"/>
  <c r="P712" i="1"/>
  <c r="DO609" i="1"/>
  <c r="GM616" i="1"/>
  <c r="DT688" i="1"/>
  <c r="DX540" i="1"/>
  <c r="DK577" i="1"/>
  <c r="DI540" i="1"/>
  <c r="P589" i="1"/>
  <c r="AF443" i="1"/>
  <c r="S508" i="1"/>
  <c r="EM26" i="1"/>
  <c r="P212" i="1"/>
  <c r="EM846" i="1"/>
  <c r="T801" i="1"/>
  <c r="F837" i="1"/>
  <c r="F709" i="1"/>
  <c r="T609" i="1"/>
  <c r="FQ816" i="1"/>
  <c r="DM443" i="1"/>
  <c r="P530" i="1"/>
  <c r="GM546" i="1"/>
  <c r="GO546" i="1" s="1"/>
  <c r="AF609" i="1"/>
  <c r="S688" i="1"/>
  <c r="GM465" i="1"/>
  <c r="GO465" i="1" s="1"/>
  <c r="BA298" i="1"/>
  <c r="F431" i="1"/>
  <c r="EI225" i="1"/>
  <c r="P276" i="1"/>
  <c r="AX298" i="1"/>
  <c r="F418" i="1"/>
  <c r="GM300" i="1"/>
  <c r="EC266" i="1"/>
  <c r="CF266" i="1"/>
  <c r="CH266" i="1"/>
  <c r="AC225" i="1"/>
  <c r="P266" i="1"/>
  <c r="CE266" i="1"/>
  <c r="GM161" i="1"/>
  <c r="AE26" i="1"/>
  <c r="R193" i="1"/>
  <c r="AC26" i="1"/>
  <c r="P193" i="1"/>
  <c r="CE193" i="1"/>
  <c r="CF193" i="1"/>
  <c r="CH193" i="1"/>
  <c r="ES609" i="1"/>
  <c r="P708" i="1"/>
  <c r="GM813" i="1"/>
  <c r="GO813" i="1" s="1"/>
  <c r="CC816" i="1" s="1"/>
  <c r="DJ540" i="1"/>
  <c r="P591" i="1"/>
  <c r="T443" i="1"/>
  <c r="F529" i="1"/>
  <c r="DN225" i="1"/>
  <c r="P289" i="1"/>
  <c r="W443" i="1"/>
  <c r="F532" i="1"/>
  <c r="W225" i="1"/>
  <c r="F290" i="1"/>
  <c r="AC769" i="1"/>
  <c r="CZ548" i="1"/>
  <c r="Y548" i="1" s="1"/>
  <c r="GM548" i="1" s="1"/>
  <c r="GO548" i="1" s="1"/>
  <c r="AL801" i="1"/>
  <c r="Y816" i="1"/>
  <c r="DL720" i="1"/>
  <c r="P790" i="1"/>
  <c r="DL298" i="1"/>
  <c r="P432" i="1"/>
  <c r="W26" i="1"/>
  <c r="F217" i="1"/>
  <c r="W846" i="1"/>
  <c r="BD22" i="1"/>
  <c r="BD876" i="1"/>
  <c r="F871" i="1"/>
  <c r="AS26" i="1"/>
  <c r="F210" i="1"/>
  <c r="AS846" i="1"/>
  <c r="EP720" i="1"/>
  <c r="P776" i="1"/>
  <c r="AK688" i="1"/>
  <c r="BA443" i="1"/>
  <c r="F528" i="1"/>
  <c r="DV298" i="1"/>
  <c r="DI411" i="1"/>
  <c r="AK266" i="1"/>
  <c r="DX26" i="1"/>
  <c r="DK193" i="1"/>
  <c r="GM803" i="1"/>
  <c r="CA816" i="1" s="1"/>
  <c r="AB816" i="1"/>
  <c r="DU609" i="1"/>
  <c r="FZ688" i="1"/>
  <c r="FX688" i="1"/>
  <c r="DH688" i="1"/>
  <c r="FW688" i="1"/>
  <c r="DM225" i="1"/>
  <c r="P288" i="1"/>
  <c r="EI26" i="1"/>
  <c r="P203" i="1"/>
  <c r="EI846" i="1"/>
  <c r="FQ540" i="1"/>
  <c r="GA577" i="1"/>
  <c r="EH577" i="1"/>
  <c r="AL688" i="1"/>
  <c r="U225" i="1"/>
  <c r="F288" i="1"/>
  <c r="W298" i="1"/>
  <c r="F435" i="1"/>
  <c r="CG26" i="1"/>
  <c r="AX193" i="1"/>
  <c r="GM227" i="1"/>
  <c r="AB266" i="1"/>
  <c r="ET22" i="1"/>
  <c r="P859" i="1"/>
  <c r="ET876" i="1"/>
  <c r="GM138" i="1"/>
  <c r="BA26" i="1"/>
  <c r="F213" i="1"/>
  <c r="BA846" i="1"/>
  <c r="DQ801" i="1"/>
  <c r="P843" i="1"/>
  <c r="AF720" i="1"/>
  <c r="S769" i="1"/>
  <c r="GM722" i="1"/>
  <c r="AB769" i="1"/>
  <c r="DN540" i="1"/>
  <c r="P600" i="1"/>
  <c r="ES443" i="1"/>
  <c r="P528" i="1"/>
  <c r="AD540" i="1"/>
  <c r="Q577" i="1"/>
  <c r="AD443" i="1"/>
  <c r="Q508" i="1"/>
  <c r="GM547" i="1"/>
  <c r="DT577" i="1"/>
  <c r="DT411" i="1"/>
  <c r="AC298" i="1"/>
  <c r="P411" i="1"/>
  <c r="CE411" i="1"/>
  <c r="CF411" i="1"/>
  <c r="CH411" i="1"/>
  <c r="GM233" i="1"/>
  <c r="GO233" i="1" s="1"/>
  <c r="EU22" i="1"/>
  <c r="EU876" i="1"/>
  <c r="P862" i="1"/>
  <c r="GM41" i="1"/>
  <c r="GO41" i="1" s="1"/>
  <c r="DW26" i="1"/>
  <c r="DJ193" i="1"/>
  <c r="GM137" i="1"/>
  <c r="GM108" i="1"/>
  <c r="AB193" i="1"/>
  <c r="F838" i="1"/>
  <c r="U801" i="1"/>
  <c r="FX769" i="1"/>
  <c r="DU720" i="1"/>
  <c r="FZ769" i="1"/>
  <c r="DH769" i="1"/>
  <c r="FW769" i="1"/>
  <c r="EC769" i="1"/>
  <c r="CY724" i="1"/>
  <c r="X724" i="1" s="1"/>
  <c r="GM724" i="1" s="1"/>
  <c r="GO724" i="1" s="1"/>
  <c r="GM685" i="1"/>
  <c r="GM446" i="1"/>
  <c r="DT508" i="1"/>
  <c r="ES298" i="1"/>
  <c r="P431" i="1"/>
  <c r="GM503" i="1"/>
  <c r="GO503" i="1" s="1"/>
  <c r="CC508" i="1" s="1"/>
  <c r="DX443" i="1"/>
  <c r="DK508" i="1"/>
  <c r="V298" i="1"/>
  <c r="F434" i="1"/>
  <c r="ES225" i="1"/>
  <c r="P286" i="1"/>
  <c r="AE298" i="1"/>
  <c r="R411" i="1"/>
  <c r="DU225" i="1"/>
  <c r="FZ266" i="1"/>
  <c r="DH266" i="1"/>
  <c r="FW266" i="1"/>
  <c r="FX266" i="1"/>
  <c r="BB22" i="1"/>
  <c r="BB876" i="1"/>
  <c r="F859" i="1"/>
  <c r="AU26" i="1"/>
  <c r="F212" i="1"/>
  <c r="AU846" i="1"/>
  <c r="AO22" i="1"/>
  <c r="F850" i="1"/>
  <c r="AO876" i="1"/>
  <c r="GM146" i="1"/>
  <c r="AD26" i="1"/>
  <c r="Q193" i="1"/>
  <c r="DI225" i="1"/>
  <c r="P278" i="1"/>
  <c r="DN801" i="1"/>
  <c r="P839" i="1"/>
  <c r="AX801" i="1"/>
  <c r="F823" i="1"/>
  <c r="DV801" i="1"/>
  <c r="DI816" i="1"/>
  <c r="CH816" i="1"/>
  <c r="P816" i="1"/>
  <c r="CE816" i="1"/>
  <c r="CF816" i="1"/>
  <c r="AC801" i="1"/>
  <c r="GM663" i="1"/>
  <c r="GO663" i="1" s="1"/>
  <c r="GM660" i="1"/>
  <c r="GO660" i="1" s="1"/>
  <c r="DJ720" i="1"/>
  <c r="P783" i="1"/>
  <c r="AL577" i="1"/>
  <c r="V443" i="1"/>
  <c r="F531" i="1"/>
  <c r="GM615" i="1"/>
  <c r="GO615" i="1" s="1"/>
  <c r="BA540" i="1"/>
  <c r="F597" i="1"/>
  <c r="DO540" i="1"/>
  <c r="P601" i="1"/>
  <c r="EC577" i="1"/>
  <c r="DM298" i="1"/>
  <c r="P433" i="1"/>
  <c r="AK508" i="1"/>
  <c r="GM303" i="1"/>
  <c r="GO303" i="1" s="1"/>
  <c r="EK846" i="1"/>
  <c r="GM185" i="1"/>
  <c r="DO26" i="1"/>
  <c r="P217" i="1"/>
  <c r="DO846" i="1"/>
  <c r="AE801" i="1"/>
  <c r="R816" i="1"/>
  <c r="DV720" i="1"/>
  <c r="DI769" i="1"/>
  <c r="FQ609" i="1"/>
  <c r="EH688" i="1"/>
  <c r="GA688" i="1"/>
  <c r="FX816" i="1"/>
  <c r="FZ816" i="1"/>
  <c r="DU801" i="1"/>
  <c r="DH816" i="1"/>
  <c r="FW816" i="1"/>
  <c r="GM670" i="1"/>
  <c r="GO670" i="1" s="1"/>
  <c r="DU298" i="1"/>
  <c r="DH411" i="1"/>
  <c r="FW411" i="1"/>
  <c r="FX411" i="1"/>
  <c r="FZ411" i="1"/>
  <c r="AZ298" i="1"/>
  <c r="F422" i="1"/>
  <c r="P435" i="1"/>
  <c r="DO298" i="1"/>
  <c r="GM499" i="1"/>
  <c r="GO499" i="1" s="1"/>
  <c r="DX225" i="1"/>
  <c r="DK266" i="1"/>
  <c r="AQ26" i="1"/>
  <c r="F203" i="1"/>
  <c r="AQ846" i="1"/>
  <c r="DW298" i="1"/>
  <c r="DJ411" i="1"/>
  <c r="BC22" i="1"/>
  <c r="BC876" i="1"/>
  <c r="F862" i="1"/>
  <c r="AF26" i="1"/>
  <c r="S193" i="1"/>
  <c r="AB508" i="1"/>
  <c r="DK609" i="1"/>
  <c r="P703" i="1"/>
  <c r="ES540" i="1"/>
  <c r="P597" i="1"/>
  <c r="R225" i="1"/>
  <c r="F280" i="1"/>
  <c r="T225" i="1"/>
  <c r="F287" i="1"/>
  <c r="F791" i="1"/>
  <c r="U720" i="1"/>
  <c r="CC443" i="1" l="1"/>
  <c r="AT508" i="1"/>
  <c r="U22" i="1"/>
  <c r="F868" i="1"/>
  <c r="U876" i="1"/>
  <c r="CA26" i="1"/>
  <c r="AR193" i="1"/>
  <c r="DK225" i="1"/>
  <c r="P281" i="1"/>
  <c r="FX298" i="1"/>
  <c r="EO411" i="1"/>
  <c r="DT298" i="1"/>
  <c r="DG411" i="1"/>
  <c r="BC18" i="1"/>
  <c r="F892" i="1"/>
  <c r="FW801" i="1"/>
  <c r="EN816" i="1"/>
  <c r="DI720" i="1"/>
  <c r="P781" i="1"/>
  <c r="DT540" i="1"/>
  <c r="DG577" i="1"/>
  <c r="AB225" i="1"/>
  <c r="O266" i="1"/>
  <c r="EI22" i="1"/>
  <c r="EI876" i="1"/>
  <c r="P856" i="1"/>
  <c r="CE225" i="1"/>
  <c r="AV266" i="1"/>
  <c r="DJ298" i="1"/>
  <c r="P425" i="1"/>
  <c r="FZ298" i="1"/>
  <c r="EQ411" i="1"/>
  <c r="EH609" i="1"/>
  <c r="P697" i="1"/>
  <c r="R801" i="1"/>
  <c r="F830" i="1"/>
  <c r="AK443" i="1"/>
  <c r="X508" i="1"/>
  <c r="CH801" i="1"/>
  <c r="AY816" i="1"/>
  <c r="AO18" i="1"/>
  <c r="F880" i="1"/>
  <c r="FZ225" i="1"/>
  <c r="EQ266" i="1"/>
  <c r="DK443" i="1"/>
  <c r="P523" i="1"/>
  <c r="FZ720" i="1"/>
  <c r="EQ769" i="1"/>
  <c r="DJ26" i="1"/>
  <c r="P207" i="1"/>
  <c r="DJ846" i="1"/>
  <c r="EU18" i="1"/>
  <c r="P892" i="1"/>
  <c r="CH298" i="1"/>
  <c r="AY411" i="1"/>
  <c r="Q443" i="1"/>
  <c r="F520" i="1"/>
  <c r="AX26" i="1"/>
  <c r="F200" i="1"/>
  <c r="AX846" i="1"/>
  <c r="GA540" i="1"/>
  <c r="ER577" i="1"/>
  <c r="DH609" i="1"/>
  <c r="P691" i="1"/>
  <c r="O816" i="1"/>
  <c r="AB801" i="1"/>
  <c r="AK225" i="1"/>
  <c r="X266" i="1"/>
  <c r="AS22" i="1"/>
  <c r="F863" i="1"/>
  <c r="T16" i="2" s="1"/>
  <c r="AS876" i="1"/>
  <c r="BD18" i="1"/>
  <c r="F901" i="1"/>
  <c r="CH769" i="1"/>
  <c r="P769" i="1"/>
  <c r="CE769" i="1"/>
  <c r="AC720" i="1"/>
  <c r="CF769" i="1"/>
  <c r="CE26" i="1"/>
  <c r="AV193" i="1"/>
  <c r="GO300" i="1"/>
  <c r="CC411" i="1" s="1"/>
  <c r="CA411" i="1"/>
  <c r="F703" i="1"/>
  <c r="S609" i="1"/>
  <c r="DG688" i="1"/>
  <c r="DT609" i="1"/>
  <c r="DT720" i="1"/>
  <c r="DG769" i="1"/>
  <c r="FZ26" i="1"/>
  <c r="EQ193" i="1"/>
  <c r="DI609" i="1"/>
  <c r="P700" i="1"/>
  <c r="DK720" i="1"/>
  <c r="P784" i="1"/>
  <c r="EV18" i="1"/>
  <c r="P901" i="1"/>
  <c r="CH609" i="1"/>
  <c r="AY688" i="1"/>
  <c r="DQ540" i="1"/>
  <c r="P604" i="1"/>
  <c r="Q225" i="1"/>
  <c r="F278" i="1"/>
  <c r="CH443" i="1"/>
  <c r="AY508" i="1"/>
  <c r="DQ720" i="1"/>
  <c r="P796" i="1"/>
  <c r="DN22" i="1"/>
  <c r="P869" i="1"/>
  <c r="DN876" i="1"/>
  <c r="DT801" i="1"/>
  <c r="DG816" i="1"/>
  <c r="P789" i="1"/>
  <c r="ES720" i="1"/>
  <c r="AP609" i="1"/>
  <c r="F697" i="1"/>
  <c r="DQ225" i="1"/>
  <c r="P293" i="1"/>
  <c r="AL720" i="1"/>
  <c r="Y769" i="1"/>
  <c r="GO723" i="1"/>
  <c r="FU769" i="1" s="1"/>
  <c r="FS769" i="1"/>
  <c r="DT225" i="1"/>
  <c r="DG266" i="1"/>
  <c r="FZ443" i="1"/>
  <c r="EQ508" i="1"/>
  <c r="FZ540" i="1"/>
  <c r="EQ577" i="1"/>
  <c r="F781" i="1"/>
  <c r="Q720" i="1"/>
  <c r="X26" i="1"/>
  <c r="F219" i="1"/>
  <c r="X540" i="1"/>
  <c r="F603" i="1"/>
  <c r="DQ26" i="1"/>
  <c r="P220" i="1"/>
  <c r="P714" i="1"/>
  <c r="DP609" i="1"/>
  <c r="CF801" i="1"/>
  <c r="AW816" i="1"/>
  <c r="P828" i="1"/>
  <c r="DI801" i="1"/>
  <c r="Q26" i="1"/>
  <c r="F205" i="1"/>
  <c r="Q846" i="1"/>
  <c r="FX225" i="1"/>
  <c r="EO266" i="1"/>
  <c r="EC720" i="1"/>
  <c r="DP769" i="1"/>
  <c r="AB720" i="1"/>
  <c r="O769" i="1"/>
  <c r="FX609" i="1"/>
  <c r="EO688" i="1"/>
  <c r="CA801" i="1"/>
  <c r="AR816" i="1"/>
  <c r="DI298" i="1"/>
  <c r="P423" i="1"/>
  <c r="AK609" i="1"/>
  <c r="X688" i="1"/>
  <c r="F843" i="1"/>
  <c r="Y801" i="1"/>
  <c r="P26" i="1"/>
  <c r="F196" i="1"/>
  <c r="AY266" i="1"/>
  <c r="CH225" i="1"/>
  <c r="EH816" i="1"/>
  <c r="FQ801" i="1"/>
  <c r="GA816" i="1"/>
  <c r="S443" i="1"/>
  <c r="F523" i="1"/>
  <c r="GO616" i="1"/>
  <c r="FU688" i="1" s="1"/>
  <c r="FS688" i="1"/>
  <c r="DH26" i="1"/>
  <c r="P196" i="1"/>
  <c r="DH846" i="1"/>
  <c r="AL225" i="1"/>
  <c r="Y266" i="1"/>
  <c r="AB540" i="1"/>
  <c r="O577" i="1"/>
  <c r="AW688" i="1"/>
  <c r="CF609" i="1"/>
  <c r="AK769" i="1"/>
  <c r="CF443" i="1"/>
  <c r="AW508" i="1"/>
  <c r="DJ443" i="1"/>
  <c r="P522" i="1"/>
  <c r="W720" i="1"/>
  <c r="F793" i="1"/>
  <c r="CI816" i="1"/>
  <c r="BY801" i="1"/>
  <c r="AP816" i="1"/>
  <c r="S225" i="1"/>
  <c r="F281" i="1"/>
  <c r="AL298" i="1"/>
  <c r="Y411" i="1"/>
  <c r="AC540" i="1"/>
  <c r="CH577" i="1"/>
  <c r="P577" i="1"/>
  <c r="CE577" i="1"/>
  <c r="CF577" i="1"/>
  <c r="AZ688" i="1"/>
  <c r="CI609" i="1"/>
  <c r="CC26" i="1"/>
  <c r="AT193" i="1"/>
  <c r="FS411" i="1"/>
  <c r="R609" i="1"/>
  <c r="F702" i="1"/>
  <c r="AL443" i="1"/>
  <c r="Y508" i="1"/>
  <c r="GO228" i="1"/>
  <c r="FU266" i="1" s="1"/>
  <c r="FS266" i="1"/>
  <c r="FX443" i="1"/>
  <c r="EO508" i="1"/>
  <c r="CI540" i="1"/>
  <c r="AZ577" i="1"/>
  <c r="FX540" i="1"/>
  <c r="EO577" i="1"/>
  <c r="V540" i="1"/>
  <c r="F600" i="1"/>
  <c r="DQ609" i="1"/>
  <c r="P715" i="1"/>
  <c r="AP26" i="1"/>
  <c r="F202" i="1"/>
  <c r="AP846" i="1"/>
  <c r="AB26" i="1"/>
  <c r="O193" i="1"/>
  <c r="CF298" i="1"/>
  <c r="AW411" i="1"/>
  <c r="AQ22" i="1"/>
  <c r="AQ876" i="1"/>
  <c r="F856" i="1"/>
  <c r="FW298" i="1"/>
  <c r="EN411" i="1"/>
  <c r="DO22" i="1"/>
  <c r="P870" i="1"/>
  <c r="DO876" i="1"/>
  <c r="FW225" i="1"/>
  <c r="EN266" i="1"/>
  <c r="FW720" i="1"/>
  <c r="EN769" i="1"/>
  <c r="AV411" i="1"/>
  <c r="CE298" i="1"/>
  <c r="Q540" i="1"/>
  <c r="F589" i="1"/>
  <c r="CA769" i="1"/>
  <c r="GO722" i="1"/>
  <c r="CC769" i="1" s="1"/>
  <c r="DK26" i="1"/>
  <c r="P208" i="1"/>
  <c r="DK846" i="1"/>
  <c r="EM22" i="1"/>
  <c r="P865" i="1"/>
  <c r="EM876" i="1"/>
  <c r="DK540" i="1"/>
  <c r="P592" i="1"/>
  <c r="FX26" i="1"/>
  <c r="EO193" i="1"/>
  <c r="T22" i="1"/>
  <c r="T876" i="1"/>
  <c r="F867" i="1"/>
  <c r="ED298" i="1"/>
  <c r="DQ411" i="1"/>
  <c r="GO542" i="1"/>
  <c r="CC577" i="1" s="1"/>
  <c r="CA577" i="1"/>
  <c r="U540" i="1"/>
  <c r="F599" i="1"/>
  <c r="Q298" i="1"/>
  <c r="F423" i="1"/>
  <c r="AV688" i="1"/>
  <c r="CE609" i="1"/>
  <c r="S540" i="1"/>
  <c r="F592" i="1"/>
  <c r="CE443" i="1"/>
  <c r="AV508" i="1"/>
  <c r="DM540" i="1"/>
  <c r="P599" i="1"/>
  <c r="AB609" i="1"/>
  <c r="O688" i="1"/>
  <c r="DI26" i="1"/>
  <c r="P205" i="1"/>
  <c r="DI846" i="1"/>
  <c r="EC298" i="1"/>
  <c r="DP411" i="1"/>
  <c r="AB298" i="1"/>
  <c r="O411" i="1"/>
  <c r="P702" i="1"/>
  <c r="DJ609" i="1"/>
  <c r="DK298" i="1"/>
  <c r="P426" i="1"/>
  <c r="R443" i="1"/>
  <c r="F522" i="1"/>
  <c r="AE540" i="1"/>
  <c r="R577" i="1"/>
  <c r="EG18" i="1"/>
  <c r="P880" i="1"/>
  <c r="AK298" i="1"/>
  <c r="X411" i="1"/>
  <c r="S298" i="1"/>
  <c r="F426" i="1"/>
  <c r="FU411" i="1"/>
  <c r="W540" i="1"/>
  <c r="F601" i="1"/>
  <c r="DT26" i="1"/>
  <c r="DG193" i="1"/>
  <c r="DI443" i="1"/>
  <c r="P520" i="1"/>
  <c r="FW443" i="1"/>
  <c r="EN508" i="1"/>
  <c r="AP540" i="1"/>
  <c r="F586" i="1"/>
  <c r="EP26" i="1"/>
  <c r="P200" i="1"/>
  <c r="EP846" i="1"/>
  <c r="FW540" i="1"/>
  <c r="EN577" i="1"/>
  <c r="F789" i="1"/>
  <c r="BA720" i="1"/>
  <c r="R720" i="1"/>
  <c r="F783" i="1"/>
  <c r="CA508" i="1"/>
  <c r="T540" i="1"/>
  <c r="F598" i="1"/>
  <c r="Y26" i="1"/>
  <c r="F220" i="1"/>
  <c r="GA26" i="1"/>
  <c r="ER193" i="1"/>
  <c r="CI26" i="1"/>
  <c r="AZ193" i="1"/>
  <c r="FZ801" i="1"/>
  <c r="EQ816" i="1"/>
  <c r="DT443" i="1"/>
  <c r="DG508" i="1"/>
  <c r="O508" i="1"/>
  <c r="AB443" i="1"/>
  <c r="EO816" i="1"/>
  <c r="FX801" i="1"/>
  <c r="EK22" i="1"/>
  <c r="P863" i="1"/>
  <c r="E16" i="2" s="1"/>
  <c r="EK876" i="1"/>
  <c r="CE801" i="1"/>
  <c r="AV816" i="1"/>
  <c r="R298" i="1"/>
  <c r="F425" i="1"/>
  <c r="GO446" i="1"/>
  <c r="FU508" i="1" s="1"/>
  <c r="FS508" i="1"/>
  <c r="FX720" i="1"/>
  <c r="EO769" i="1"/>
  <c r="AL609" i="1"/>
  <c r="Y688" i="1"/>
  <c r="FZ609" i="1"/>
  <c r="EQ688" i="1"/>
  <c r="W22" i="1"/>
  <c r="W876" i="1"/>
  <c r="F870" i="1"/>
  <c r="CH26" i="1"/>
  <c r="AY193" i="1"/>
  <c r="CF225" i="1"/>
  <c r="AW266" i="1"/>
  <c r="S26" i="1"/>
  <c r="F208" i="1"/>
  <c r="S846" i="1"/>
  <c r="DH298" i="1"/>
  <c r="P414" i="1"/>
  <c r="DH801" i="1"/>
  <c r="P819" i="1"/>
  <c r="GA609" i="1"/>
  <c r="ER688" i="1"/>
  <c r="EC540" i="1"/>
  <c r="DP577" i="1"/>
  <c r="AL540" i="1"/>
  <c r="Y577" i="1"/>
  <c r="Y846" i="1" s="1"/>
  <c r="P801" i="1"/>
  <c r="F819" i="1"/>
  <c r="AU22" i="1"/>
  <c r="AU876" i="1"/>
  <c r="F865" i="1"/>
  <c r="BB18" i="1"/>
  <c r="F889" i="1"/>
  <c r="DH225" i="1"/>
  <c r="P269" i="1"/>
  <c r="DH720" i="1"/>
  <c r="P772" i="1"/>
  <c r="DM846" i="1"/>
  <c r="P298" i="1"/>
  <c r="F414" i="1"/>
  <c r="GO547" i="1"/>
  <c r="FU577" i="1" s="1"/>
  <c r="FS577" i="1"/>
  <c r="S720" i="1"/>
  <c r="F784" i="1"/>
  <c r="BA22" i="1"/>
  <c r="F866" i="1"/>
  <c r="BA876" i="1"/>
  <c r="ET18" i="1"/>
  <c r="P889" i="1"/>
  <c r="GO227" i="1"/>
  <c r="CC266" i="1" s="1"/>
  <c r="CA266" i="1"/>
  <c r="EH540" i="1"/>
  <c r="P586" i="1"/>
  <c r="FW609" i="1"/>
  <c r="EN688" i="1"/>
  <c r="CC801" i="1"/>
  <c r="AT816" i="1"/>
  <c r="CF26" i="1"/>
  <c r="AW193" i="1"/>
  <c r="R26" i="1"/>
  <c r="F207" i="1"/>
  <c r="R846" i="1"/>
  <c r="P225" i="1"/>
  <c r="F269" i="1"/>
  <c r="EC225" i="1"/>
  <c r="DP266" i="1"/>
  <c r="FW26" i="1"/>
  <c r="EN193" i="1"/>
  <c r="EC443" i="1"/>
  <c r="DP508" i="1"/>
  <c r="V22" i="1"/>
  <c r="F869" i="1"/>
  <c r="V876" i="1"/>
  <c r="F691" i="1"/>
  <c r="P609" i="1"/>
  <c r="F842" i="1"/>
  <c r="X801" i="1"/>
  <c r="T720" i="1"/>
  <c r="F790" i="1"/>
  <c r="P443" i="1"/>
  <c r="F511" i="1"/>
  <c r="GO611" i="1"/>
  <c r="CC688" i="1" s="1"/>
  <c r="CA688" i="1"/>
  <c r="DL22" i="1"/>
  <c r="P867" i="1"/>
  <c r="DL876" i="1"/>
  <c r="EP225" i="1"/>
  <c r="P273" i="1"/>
  <c r="FS801" i="1"/>
  <c r="EJ816" i="1"/>
  <c r="F828" i="1"/>
  <c r="Q801" i="1"/>
  <c r="EC26" i="1"/>
  <c r="DP193" i="1"/>
  <c r="DJ225" i="1"/>
  <c r="P280" i="1"/>
  <c r="ED443" i="1"/>
  <c r="DQ508" i="1"/>
  <c r="ES846" i="1"/>
  <c r="GO30" i="1"/>
  <c r="FU193" i="1" s="1"/>
  <c r="FS193" i="1"/>
  <c r="P511" i="1"/>
  <c r="DH443" i="1"/>
  <c r="DH540" i="1"/>
  <c r="P580" i="1"/>
  <c r="EH26" i="1"/>
  <c r="P202" i="1"/>
  <c r="EH846" i="1"/>
  <c r="V720" i="1"/>
  <c r="F792" i="1"/>
  <c r="X846" i="1" l="1"/>
  <c r="Y22" i="1"/>
  <c r="Y876" i="1"/>
  <c r="F873" i="1"/>
  <c r="CC609" i="1"/>
  <c r="AT688" i="1"/>
  <c r="DP225" i="1"/>
  <c r="P292" i="1"/>
  <c r="CC225" i="1"/>
  <c r="AT266" i="1"/>
  <c r="DM22" i="1"/>
  <c r="DM876" i="1"/>
  <c r="P868" i="1"/>
  <c r="AU18" i="1"/>
  <c r="F895" i="1"/>
  <c r="P696" i="1"/>
  <c r="EQ609" i="1"/>
  <c r="FS26" i="1"/>
  <c r="EJ193" i="1"/>
  <c r="V18" i="1"/>
  <c r="F899" i="1"/>
  <c r="AT801" i="1"/>
  <c r="F834" i="1"/>
  <c r="FU540" i="1"/>
  <c r="EL577" i="1"/>
  <c r="F272" i="1"/>
  <c r="AW225" i="1"/>
  <c r="EQ801" i="1"/>
  <c r="P824" i="1"/>
  <c r="ER26" i="1"/>
  <c r="P204" i="1"/>
  <c r="EN540" i="1"/>
  <c r="P582" i="1"/>
  <c r="DP298" i="1"/>
  <c r="P437" i="1"/>
  <c r="CC540" i="1"/>
  <c r="AT577" i="1"/>
  <c r="T18" i="1"/>
  <c r="F897" i="1"/>
  <c r="CC720" i="1"/>
  <c r="AT769" i="1"/>
  <c r="EN225" i="1"/>
  <c r="P271" i="1"/>
  <c r="AQ18" i="1"/>
  <c r="F886" i="1"/>
  <c r="O26" i="1"/>
  <c r="F195" i="1"/>
  <c r="O846" i="1"/>
  <c r="FU225" i="1"/>
  <c r="EL266" i="1"/>
  <c r="P540" i="1"/>
  <c r="F580" i="1"/>
  <c r="AK720" i="1"/>
  <c r="X769" i="1"/>
  <c r="EH801" i="1"/>
  <c r="P825" i="1"/>
  <c r="X609" i="1"/>
  <c r="F714" i="1"/>
  <c r="F844" i="1"/>
  <c r="AR801" i="1"/>
  <c r="O720" i="1"/>
  <c r="F771" i="1"/>
  <c r="EO225" i="1"/>
  <c r="P272" i="1"/>
  <c r="EL769" i="1"/>
  <c r="FU720" i="1"/>
  <c r="AY443" i="1"/>
  <c r="F516" i="1"/>
  <c r="DG720" i="1"/>
  <c r="P771" i="1"/>
  <c r="AV26" i="1"/>
  <c r="F198" i="1"/>
  <c r="CE720" i="1"/>
  <c r="AV769" i="1"/>
  <c r="X225" i="1"/>
  <c r="F292" i="1"/>
  <c r="AX22" i="1"/>
  <c r="AX876" i="1"/>
  <c r="F853" i="1"/>
  <c r="EQ720" i="1"/>
  <c r="P777" i="1"/>
  <c r="EQ225" i="1"/>
  <c r="P274" i="1"/>
  <c r="F824" i="1"/>
  <c r="AY801" i="1"/>
  <c r="P419" i="1"/>
  <c r="EQ298" i="1"/>
  <c r="AV225" i="1"/>
  <c r="F271" i="1"/>
  <c r="FU26" i="1"/>
  <c r="EL193" i="1"/>
  <c r="EN26" i="1"/>
  <c r="P198" i="1"/>
  <c r="EN846" i="1"/>
  <c r="DP540" i="1"/>
  <c r="P603" i="1"/>
  <c r="S22" i="1"/>
  <c r="S876" i="1"/>
  <c r="F861" i="1"/>
  <c r="W18" i="1"/>
  <c r="F900" i="1"/>
  <c r="Y609" i="1"/>
  <c r="F715" i="1"/>
  <c r="FS443" i="1"/>
  <c r="EJ508" i="1"/>
  <c r="AV801" i="1"/>
  <c r="F821" i="1"/>
  <c r="O443" i="1"/>
  <c r="F510" i="1"/>
  <c r="O609" i="1"/>
  <c r="F690" i="1"/>
  <c r="AV443" i="1"/>
  <c r="F513" i="1"/>
  <c r="DQ298" i="1"/>
  <c r="P438" i="1"/>
  <c r="DK22" i="1"/>
  <c r="P861" i="1"/>
  <c r="DK876" i="1"/>
  <c r="CA720" i="1"/>
  <c r="AR769" i="1"/>
  <c r="AV298" i="1"/>
  <c r="F416" i="1"/>
  <c r="EN298" i="1"/>
  <c r="P416" i="1"/>
  <c r="EO540" i="1"/>
  <c r="P583" i="1"/>
  <c r="EO443" i="1"/>
  <c r="P514" i="1"/>
  <c r="Y443" i="1"/>
  <c r="F535" i="1"/>
  <c r="EJ411" i="1"/>
  <c r="FS298" i="1"/>
  <c r="F699" i="1"/>
  <c r="AZ609" i="1"/>
  <c r="CH540" i="1"/>
  <c r="AY577" i="1"/>
  <c r="CI801" i="1"/>
  <c r="AZ816" i="1"/>
  <c r="AZ846" i="1" s="1"/>
  <c r="Y225" i="1"/>
  <c r="F293" i="1"/>
  <c r="EQ540" i="1"/>
  <c r="P585" i="1"/>
  <c r="DG225" i="1"/>
  <c r="P268" i="1"/>
  <c r="F796" i="1"/>
  <c r="Y720" i="1"/>
  <c r="P818" i="1"/>
  <c r="DG801" i="1"/>
  <c r="P720" i="1"/>
  <c r="F772" i="1"/>
  <c r="AS18" i="1"/>
  <c r="F893" i="1"/>
  <c r="AY298" i="1"/>
  <c r="F419" i="1"/>
  <c r="DJ22" i="1"/>
  <c r="P860" i="1"/>
  <c r="DJ876" i="1"/>
  <c r="O225" i="1"/>
  <c r="F268" i="1"/>
  <c r="EO298" i="1"/>
  <c r="P417" i="1"/>
  <c r="AR26" i="1"/>
  <c r="F221" i="1"/>
  <c r="DP26" i="1"/>
  <c r="P219" i="1"/>
  <c r="DP846" i="1"/>
  <c r="EH22" i="1"/>
  <c r="P855" i="1"/>
  <c r="G16" i="2" s="1"/>
  <c r="EH876" i="1"/>
  <c r="ES22" i="1"/>
  <c r="P866" i="1"/>
  <c r="H16" i="2" s="1"/>
  <c r="ES876" i="1"/>
  <c r="AR688" i="1"/>
  <c r="CA609" i="1"/>
  <c r="AW26" i="1"/>
  <c r="F199" i="1"/>
  <c r="EN609" i="1"/>
  <c r="P693" i="1"/>
  <c r="CA225" i="1"/>
  <c r="AR266" i="1"/>
  <c r="BA18" i="1"/>
  <c r="F896" i="1"/>
  <c r="W16" i="2"/>
  <c r="AY26" i="1"/>
  <c r="F201" i="1"/>
  <c r="FU443" i="1"/>
  <c r="EL508" i="1"/>
  <c r="DG443" i="1"/>
  <c r="P510" i="1"/>
  <c r="AZ26" i="1"/>
  <c r="F204" i="1"/>
  <c r="EP22" i="1"/>
  <c r="P853" i="1"/>
  <c r="EP876" i="1"/>
  <c r="X298" i="1"/>
  <c r="F437" i="1"/>
  <c r="R540" i="1"/>
  <c r="F591" i="1"/>
  <c r="O298" i="1"/>
  <c r="F413" i="1"/>
  <c r="DI22" i="1"/>
  <c r="DI876" i="1"/>
  <c r="P858" i="1"/>
  <c r="F693" i="1"/>
  <c r="AV609" i="1"/>
  <c r="EO26" i="1"/>
  <c r="P199" i="1"/>
  <c r="EO846" i="1"/>
  <c r="EM18" i="1"/>
  <c r="P895" i="1"/>
  <c r="EN720" i="1"/>
  <c r="P774" i="1"/>
  <c r="DO18" i="1"/>
  <c r="P900" i="1"/>
  <c r="AW298" i="1"/>
  <c r="F417" i="1"/>
  <c r="AP22" i="1"/>
  <c r="AP876" i="1"/>
  <c r="F855" i="1"/>
  <c r="V16" i="2" s="1"/>
  <c r="AT26" i="1"/>
  <c r="F211" i="1"/>
  <c r="CF540" i="1"/>
  <c r="AW577" i="1"/>
  <c r="AW443" i="1"/>
  <c r="F514" i="1"/>
  <c r="AW609" i="1"/>
  <c r="F694" i="1"/>
  <c r="FS609" i="1"/>
  <c r="EJ688" i="1"/>
  <c r="GA801" i="1"/>
  <c r="ER816" i="1"/>
  <c r="AY225" i="1"/>
  <c r="F274" i="1"/>
  <c r="EO609" i="1"/>
  <c r="P694" i="1"/>
  <c r="DP720" i="1"/>
  <c r="P795" i="1"/>
  <c r="Q22" i="1"/>
  <c r="F858" i="1"/>
  <c r="Q876" i="1"/>
  <c r="AY609" i="1"/>
  <c r="F696" i="1"/>
  <c r="EQ26" i="1"/>
  <c r="P201" i="1"/>
  <c r="EQ846" i="1"/>
  <c r="CA298" i="1"/>
  <c r="AR411" i="1"/>
  <c r="CF720" i="1"/>
  <c r="AW769" i="1"/>
  <c r="CH720" i="1"/>
  <c r="AY769" i="1"/>
  <c r="AY846" i="1" s="1"/>
  <c r="ER540" i="1"/>
  <c r="P588" i="1"/>
  <c r="X443" i="1"/>
  <c r="F534" i="1"/>
  <c r="AT443" i="1"/>
  <c r="F526" i="1"/>
  <c r="DQ443" i="1"/>
  <c r="P535" i="1"/>
  <c r="P844" i="1"/>
  <c r="EJ801" i="1"/>
  <c r="DL18" i="1"/>
  <c r="P897" i="1"/>
  <c r="DP443" i="1"/>
  <c r="P534" i="1"/>
  <c r="R22" i="1"/>
  <c r="F860" i="1"/>
  <c r="R876" i="1"/>
  <c r="FS540" i="1"/>
  <c r="EJ577" i="1"/>
  <c r="Y540" i="1"/>
  <c r="F604" i="1"/>
  <c r="ER609" i="1"/>
  <c r="P699" i="1"/>
  <c r="EO720" i="1"/>
  <c r="P775" i="1"/>
  <c r="EK18" i="1"/>
  <c r="P893" i="1"/>
  <c r="P822" i="1"/>
  <c r="EO801" i="1"/>
  <c r="CA443" i="1"/>
  <c r="AR508" i="1"/>
  <c r="P513" i="1"/>
  <c r="EN443" i="1"/>
  <c r="DG26" i="1"/>
  <c r="P195" i="1"/>
  <c r="DG846" i="1"/>
  <c r="FU298" i="1"/>
  <c r="EL411" i="1"/>
  <c r="CA540" i="1"/>
  <c r="AR577" i="1"/>
  <c r="AZ540" i="1"/>
  <c r="F588" i="1"/>
  <c r="FS225" i="1"/>
  <c r="EJ266" i="1"/>
  <c r="CE540" i="1"/>
  <c r="AV577" i="1"/>
  <c r="Y298" i="1"/>
  <c r="F438" i="1"/>
  <c r="AP801" i="1"/>
  <c r="F825" i="1"/>
  <c r="O540" i="1"/>
  <c r="F579" i="1"/>
  <c r="DH22" i="1"/>
  <c r="P849" i="1"/>
  <c r="DH876" i="1"/>
  <c r="FU609" i="1"/>
  <c r="EL688" i="1"/>
  <c r="P846" i="1"/>
  <c r="F822" i="1"/>
  <c r="AW801" i="1"/>
  <c r="DQ846" i="1"/>
  <c r="EQ443" i="1"/>
  <c r="P516" i="1"/>
  <c r="FS720" i="1"/>
  <c r="EJ769" i="1"/>
  <c r="DN18" i="1"/>
  <c r="P899" i="1"/>
  <c r="P690" i="1"/>
  <c r="DG609" i="1"/>
  <c r="CC298" i="1"/>
  <c r="AT411" i="1"/>
  <c r="AT846" i="1" s="1"/>
  <c r="F818" i="1"/>
  <c r="O801" i="1"/>
  <c r="EI18" i="1"/>
  <c r="P886" i="1"/>
  <c r="DG540" i="1"/>
  <c r="P579" i="1"/>
  <c r="EN801" i="1"/>
  <c r="P821" i="1"/>
  <c r="P413" i="1"/>
  <c r="DG298" i="1"/>
  <c r="U18" i="1"/>
  <c r="F898" i="1"/>
  <c r="AZ22" i="1" l="1"/>
  <c r="AZ876" i="1"/>
  <c r="F857" i="1"/>
  <c r="AY22" i="1"/>
  <c r="AY876" i="1"/>
  <c r="F854" i="1"/>
  <c r="EJ540" i="1"/>
  <c r="P605" i="1"/>
  <c r="R18" i="1"/>
  <c r="F890" i="1"/>
  <c r="F775" i="1"/>
  <c r="AW720" i="1"/>
  <c r="P716" i="1"/>
  <c r="EJ609" i="1"/>
  <c r="AT22" i="1"/>
  <c r="AT876" i="1"/>
  <c r="F864" i="1"/>
  <c r="U16" i="2" s="1"/>
  <c r="X16" i="2" s="1"/>
  <c r="AC16" i="2" s="1"/>
  <c r="AR225" i="1"/>
  <c r="F294" i="1"/>
  <c r="AR609" i="1"/>
  <c r="F716" i="1"/>
  <c r="AT298" i="1"/>
  <c r="F429" i="1"/>
  <c r="DH18" i="1"/>
  <c r="P879" i="1"/>
  <c r="AR540" i="1"/>
  <c r="F605" i="1"/>
  <c r="DG22" i="1"/>
  <c r="P848" i="1"/>
  <c r="DG876" i="1"/>
  <c r="Q18" i="1"/>
  <c r="F888" i="1"/>
  <c r="ES18" i="1"/>
  <c r="P896" i="1"/>
  <c r="DJ18" i="1"/>
  <c r="P890" i="1"/>
  <c r="J16" i="2"/>
  <c r="EJ443" i="1"/>
  <c r="P536" i="1"/>
  <c r="X720" i="1"/>
  <c r="F795" i="1"/>
  <c r="EL225" i="1"/>
  <c r="P284" i="1"/>
  <c r="DM18" i="1"/>
  <c r="P898" i="1"/>
  <c r="AV540" i="1"/>
  <c r="F582" i="1"/>
  <c r="ER801" i="1"/>
  <c r="P827" i="1"/>
  <c r="EO22" i="1"/>
  <c r="P852" i="1"/>
  <c r="EO876" i="1"/>
  <c r="AR720" i="1"/>
  <c r="F797" i="1"/>
  <c r="AV846" i="1"/>
  <c r="EL720" i="1"/>
  <c r="P787" i="1"/>
  <c r="AT720" i="1"/>
  <c r="F787" i="1"/>
  <c r="AT540" i="1"/>
  <c r="F595" i="1"/>
  <c r="EJ26" i="1"/>
  <c r="P221" i="1"/>
  <c r="EJ846" i="1"/>
  <c r="Y18" i="1"/>
  <c r="F903" i="1"/>
  <c r="AR443" i="1"/>
  <c r="F536" i="1"/>
  <c r="AR298" i="1"/>
  <c r="F439" i="1"/>
  <c r="AW540" i="1"/>
  <c r="F583" i="1"/>
  <c r="AR846" i="1"/>
  <c r="AY540" i="1"/>
  <c r="F585" i="1"/>
  <c r="EJ720" i="1"/>
  <c r="P797" i="1"/>
  <c r="DQ22" i="1"/>
  <c r="P873" i="1"/>
  <c r="DQ876" i="1"/>
  <c r="P706" i="1"/>
  <c r="EL609" i="1"/>
  <c r="EL298" i="1"/>
  <c r="P429" i="1"/>
  <c r="DP22" i="1"/>
  <c r="DP876" i="1"/>
  <c r="P872" i="1"/>
  <c r="EJ298" i="1"/>
  <c r="P439" i="1"/>
  <c r="Y16" i="2"/>
  <c r="EL26" i="1"/>
  <c r="P211" i="1"/>
  <c r="EL846" i="1"/>
  <c r="O22" i="1"/>
  <c r="O876" i="1"/>
  <c r="F848" i="1"/>
  <c r="AT225" i="1"/>
  <c r="F284" i="1"/>
  <c r="AT609" i="1"/>
  <c r="F706" i="1"/>
  <c r="P22" i="1"/>
  <c r="P876" i="1"/>
  <c r="F849" i="1"/>
  <c r="AY720" i="1"/>
  <c r="F777" i="1"/>
  <c r="EJ225" i="1"/>
  <c r="P294" i="1"/>
  <c r="EQ22" i="1"/>
  <c r="EQ876" i="1"/>
  <c r="P854" i="1"/>
  <c r="AP18" i="1"/>
  <c r="F885" i="1"/>
  <c r="DI18" i="1"/>
  <c r="P888" i="1"/>
  <c r="EP18" i="1"/>
  <c r="P883" i="1"/>
  <c r="EL443" i="1"/>
  <c r="P526" i="1"/>
  <c r="AW846" i="1"/>
  <c r="EH18" i="1"/>
  <c r="P885" i="1"/>
  <c r="AZ801" i="1"/>
  <c r="F827" i="1"/>
  <c r="DK18" i="1"/>
  <c r="P891" i="1"/>
  <c r="S18" i="1"/>
  <c r="F891" i="1"/>
  <c r="EN22" i="1"/>
  <c r="P851" i="1"/>
  <c r="EN876" i="1"/>
  <c r="AX18" i="1"/>
  <c r="F883" i="1"/>
  <c r="AV720" i="1"/>
  <c r="F774" i="1"/>
  <c r="ER846" i="1"/>
  <c r="EL540" i="1"/>
  <c r="P595" i="1"/>
  <c r="X22" i="1"/>
  <c r="F872" i="1"/>
  <c r="X876" i="1"/>
  <c r="ER22" i="1" l="1"/>
  <c r="P857" i="1"/>
  <c r="ER876" i="1"/>
  <c r="AW22" i="1"/>
  <c r="F852" i="1"/>
  <c r="AW876" i="1"/>
  <c r="AV22" i="1"/>
  <c r="AV876" i="1"/>
  <c r="F851" i="1"/>
  <c r="EN18" i="1"/>
  <c r="P881" i="1"/>
  <c r="DP18" i="1"/>
  <c r="P902" i="1"/>
  <c r="DG18" i="1"/>
  <c r="P878" i="1"/>
  <c r="AZ18" i="1"/>
  <c r="F887" i="1"/>
  <c r="EQ18" i="1"/>
  <c r="P884" i="1"/>
  <c r="EL22" i="1"/>
  <c r="P864" i="1"/>
  <c r="F16" i="2" s="1"/>
  <c r="I16" i="2" s="1"/>
  <c r="N16" i="2" s="1"/>
  <c r="EL876" i="1"/>
  <c r="AR22" i="1"/>
  <c r="F874" i="1"/>
  <c r="AR876" i="1"/>
  <c r="AY18" i="1"/>
  <c r="F884" i="1"/>
  <c r="X18" i="1"/>
  <c r="F902" i="1"/>
  <c r="DQ18" i="1"/>
  <c r="P903" i="1"/>
  <c r="EJ22" i="1"/>
  <c r="EJ876" i="1"/>
  <c r="P874" i="1"/>
  <c r="EO18" i="1"/>
  <c r="P882" i="1"/>
  <c r="AT18" i="1"/>
  <c r="F894" i="1"/>
  <c r="O18" i="1"/>
  <c r="F878" i="1"/>
  <c r="P18" i="1"/>
  <c r="F879" i="1"/>
  <c r="ER18" i="1" l="1"/>
  <c r="P887" i="1"/>
  <c r="EJ18" i="1"/>
  <c r="P904" i="1"/>
  <c r="AV18" i="1"/>
  <c r="F881" i="1"/>
  <c r="EL18" i="1"/>
  <c r="P894" i="1"/>
  <c r="AW18" i="1"/>
  <c r="F882" i="1"/>
  <c r="AR18" i="1"/>
  <c r="F904" i="1"/>
</calcChain>
</file>

<file path=xl/sharedStrings.xml><?xml version="1.0" encoding="utf-8"?>
<sst xmlns="http://schemas.openxmlformats.org/spreadsheetml/2006/main" count="38109" uniqueCount="1537">
  <si>
    <t>Smeta.RU  (495) 974-1589</t>
  </si>
  <si>
    <t>_PS_</t>
  </si>
  <si>
    <t>Smeta.RU</t>
  </si>
  <si>
    <t/>
  </si>
  <si>
    <t>Капитальный ремонт здания Государственного бюджетного общеобразовательного учреждения города Москвы "Школа №236"  по адресу: г. Москва, улица Клязьминская, дом 7, корпус 4</t>
  </si>
  <si>
    <t>02-01-03 ЭОМ</t>
  </si>
  <si>
    <t>2024-00272-01-0-ИОС1</t>
  </si>
  <si>
    <t>Соколова И.Н.</t>
  </si>
  <si>
    <t>Сметные нормы списания</t>
  </si>
  <si>
    <t>Коды ОКП для ТСН-2001 МГЭ Дополнение 80</t>
  </si>
  <si>
    <t>Типовой расчет для ТСН-2001 МГЭ, Дополнение 80, строительство</t>
  </si>
  <si>
    <t>Территориальные сметные нормативы для Москвы ТСН-2001 (МГЭ), дополнение 80</t>
  </si>
  <si>
    <t>Поправки для ТСН-2001 от 03.02.2026 г. доп.80</t>
  </si>
  <si>
    <t>Территориальные сметные нормативы для Москвы (ТСН-2001)</t>
  </si>
  <si>
    <t>ТЕР</t>
  </si>
  <si>
    <t>02-01-03</t>
  </si>
  <si>
    <t>Система электроснабжения</t>
  </si>
  <si>
    <t>Щитовое оборудование</t>
  </si>
  <si>
    <t>Вводная панель</t>
  </si>
  <si>
    <t>1</t>
  </si>
  <si>
    <t>4.8-238-3</t>
  </si>
  <si>
    <t>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t>
  </si>
  <si>
    <t>1 м ширины по фронту</t>
  </si>
  <si>
    <t>ТСН-2001.4 Доп. 79, Сб. 8, т. 238, поз. 3</t>
  </si>
  <si>
    <t>*1,1</t>
  </si>
  <si>
    <t>Монтаж оборудования</t>
  </si>
  <si>
    <t>ТСН-2001.4-8. Электротехнические установки</t>
  </si>
  <si>
    <t>ТСН-2001.4-8-1</t>
  </si>
  <si>
    <t>Поправка: О.П. п.3.4.30.в</t>
  </si>
  <si>
    <t>1,1</t>
  </si>
  <si>
    <t>1.1-1-58</t>
  </si>
  <si>
    <t>Болты строительные с гайками, оцинкованные, М10х100 мм</t>
  </si>
  <si>
    <t>т</t>
  </si>
  <si>
    <t>ТСН-2001.1 Доп. 79, Р. 1, о. 1, поз. 58</t>
  </si>
  <si>
    <t>2</t>
  </si>
  <si>
    <t>КА-1</t>
  </si>
  <si>
    <t>Вводная панель ВП1</t>
  </si>
  <si>
    <t>ШТ</t>
  </si>
  <si>
    <t>Сметная стоимость оборудования</t>
  </si>
  <si>
    <t>ТСН-2001.13. Сметная стоимость оборудования</t>
  </si>
  <si>
    <t>ТСН-2001.13</t>
  </si>
  <si>
    <t>[536 936,24 / 1,2 /  7,66] +  3% Трансп +  1,2% Заг.скл</t>
  </si>
  <si>
    <t>3</t>
  </si>
  <si>
    <t>1,2</t>
  </si>
  <si>
    <t>КА-2</t>
  </si>
  <si>
    <t>[390 673,02 / 1,2 /  7,66] +  3% Трансп +  1,2% Заг.скл</t>
  </si>
  <si>
    <t>Распределительная панель</t>
  </si>
  <si>
    <t>4</t>
  </si>
  <si>
    <t>4,1</t>
  </si>
  <si>
    <t>5</t>
  </si>
  <si>
    <t>КА-3</t>
  </si>
  <si>
    <t>Распределительная панель РП-1</t>
  </si>
  <si>
    <t>[339 617,08 / 1,2 /  7,66] +  3% Трансп +  1,2% Заг.скл</t>
  </si>
  <si>
    <t>6</t>
  </si>
  <si>
    <t>КА-4</t>
  </si>
  <si>
    <t>Распределительная панель РП-2</t>
  </si>
  <si>
    <t>[330 156,03 / 1,2 /  7,66] +  3% Трансп +  1,2% Заг.скл</t>
  </si>
  <si>
    <t>Панель ЩГП с АВР</t>
  </si>
  <si>
    <t>7</t>
  </si>
  <si>
    <t>7,1</t>
  </si>
  <si>
    <t>8</t>
  </si>
  <si>
    <t>КА-5</t>
  </si>
  <si>
    <t>[255 995,17 / 1,2 /  7,66] +  3% Трансп +  1,2% Заг.скл</t>
  </si>
  <si>
    <t>Панель ПЭСПЗ с АВР</t>
  </si>
  <si>
    <t>9</t>
  </si>
  <si>
    <t>9,1</t>
  </si>
  <si>
    <t>10</t>
  </si>
  <si>
    <t>КА-6</t>
  </si>
  <si>
    <t>Панель ПЭСПЗ  с АВР</t>
  </si>
  <si>
    <t>[255 995,17 /  7,66] +  3% Трансп +  1,2% Заг.скл</t>
  </si>
  <si>
    <t>УКРМ 50-10</t>
  </si>
  <si>
    <t>11</t>
  </si>
  <si>
    <t>4.8-240-2</t>
  </si>
  <si>
    <t>Монтаж пультов и шкафов управления, пульта управления напольного, высотой до 1200 мм, глубиной и шириной по фронту до 700х1000 мм</t>
  </si>
  <si>
    <t>1  ШТ.</t>
  </si>
  <si>
    <t>ТСН-2001.4 Доп. 79, Сб. 8, т. 240, поз. 2</t>
  </si>
  <si>
    <t>Поправка: Гл.12.Прил.8.п.8. 5_12.00.01.11.003</t>
  </si>
  <si>
    <t>11,1</t>
  </si>
  <si>
    <t>12</t>
  </si>
  <si>
    <t>КА-7</t>
  </si>
  <si>
    <t>[66 319,7 / 1,2 /  7,66] +  3% Трансп +  1,2% Заг.скл</t>
  </si>
  <si>
    <t>Щиты</t>
  </si>
  <si>
    <t>13</t>
  </si>
  <si>
    <t>4.8-240-4</t>
  </si>
  <si>
    <t>Монтаж пультов и шкафов управления, шкафа (пульта) управления навесного, высотой, шириной, глубиной до 600х600х350 мм</t>
  </si>
  <si>
    <t>ТСН-2001.4 Доп. 80, Сб. 8, т. 240, поз. 4</t>
  </si>
  <si>
    <t>13,1</t>
  </si>
  <si>
    <t>14</t>
  </si>
  <si>
    <t>КА-8</t>
  </si>
  <si>
    <t>ЩМТ-1</t>
  </si>
  <si>
    <t>[129 880,42 / 1,2 /  7,66] +  3% Трансп +  1,2% Заг.скл</t>
  </si>
  <si>
    <t>15</t>
  </si>
  <si>
    <t>КА-9</t>
  </si>
  <si>
    <t>ЩО1.1</t>
  </si>
  <si>
    <t>[172 264,5 / 1,2 /  7,66] +  3% Трансп +  1,2% Заг.скл</t>
  </si>
  <si>
    <t>16</t>
  </si>
  <si>
    <t>КА-10</t>
  </si>
  <si>
    <t>ЩО1.2</t>
  </si>
  <si>
    <t>[194 719,03 / 1,2 /  7,66] +  3% Трансп +  1,2% Заг.скл</t>
  </si>
  <si>
    <t>17</t>
  </si>
  <si>
    <t>КА-11</t>
  </si>
  <si>
    <t>ЩО1.3</t>
  </si>
  <si>
    <t>[72 286,97 /  7,66] +  3% Трансп +  1,2% Заг.скл</t>
  </si>
  <si>
    <t>18</t>
  </si>
  <si>
    <t>КА-12</t>
  </si>
  <si>
    <t>ЩО1.4</t>
  </si>
  <si>
    <t>[172 572,16 / 1,2 /  7,66] +  3% Трансп +  1,2% Заг.скл</t>
  </si>
  <si>
    <t>19</t>
  </si>
  <si>
    <t>КА-13</t>
  </si>
  <si>
    <t>ЩО2.1</t>
  </si>
  <si>
    <t>[142 950,46 / 1,2 /  7,66] +  3% Трансп +  1,2% Заг.скл</t>
  </si>
  <si>
    <t>20</t>
  </si>
  <si>
    <t>КА-14</t>
  </si>
  <si>
    <t>ЩО2.2</t>
  </si>
  <si>
    <t>[99 616,2 / 1,2 /  7,66] +  3% Трансп +  1,2% Заг.скл</t>
  </si>
  <si>
    <t>21</t>
  </si>
  <si>
    <t>КА-15</t>
  </si>
  <si>
    <t>ЩО2.3</t>
  </si>
  <si>
    <t>22</t>
  </si>
  <si>
    <t>КА-16</t>
  </si>
  <si>
    <t>ЩО2.4</t>
  </si>
  <si>
    <t>23</t>
  </si>
  <si>
    <t>КА-17</t>
  </si>
  <si>
    <t>ЩО3.1</t>
  </si>
  <si>
    <t>[126 637,78 / 1,2 /  7,66] +  3% Трансп +  1,2% Заг.скл</t>
  </si>
  <si>
    <t>24</t>
  </si>
  <si>
    <t>КА-18</t>
  </si>
  <si>
    <t>ЩО3.2</t>
  </si>
  <si>
    <t>[74 579,43 /  7,66] +  3% Трансп +  1,2% Заг.скл</t>
  </si>
  <si>
    <t>25</t>
  </si>
  <si>
    <t>КА-19</t>
  </si>
  <si>
    <t>ЩО3.3</t>
  </si>
  <si>
    <t>[102 505,39 / 1,2 /  7,66] +  3% Трансп +  1,2% Заг.скл</t>
  </si>
  <si>
    <t>26</t>
  </si>
  <si>
    <t>КА-20</t>
  </si>
  <si>
    <t>ЩО3.4</t>
  </si>
  <si>
    <t>[142 353,02 / 1,2 /  7,66] +  3% Трансп +  1,2% Заг.скл</t>
  </si>
  <si>
    <t>27</t>
  </si>
  <si>
    <t>КА-21</t>
  </si>
  <si>
    <t>ЩОА1.1</t>
  </si>
  <si>
    <t>[28 631,45 / 1,2 /  7,66] +  3% Трансп +  1,2% Заг.скл</t>
  </si>
  <si>
    <t>28</t>
  </si>
  <si>
    <t>КА-22</t>
  </si>
  <si>
    <t>ЩОА1.2</t>
  </si>
  <si>
    <t>[29 228,89 / 1,2 /  7,66] +  3% Трансп +  1,2% Заг.скл</t>
  </si>
  <si>
    <t>29</t>
  </si>
  <si>
    <t>КА-23</t>
  </si>
  <si>
    <t>ЩОА1.3</t>
  </si>
  <si>
    <t>[11 397,92 / 1,2 /  7,66] +  3% Трансп +  1,2% Заг.скл</t>
  </si>
  <si>
    <t>30</t>
  </si>
  <si>
    <t>КА-24</t>
  </si>
  <si>
    <t>ЩОА1.4</t>
  </si>
  <si>
    <t>[18 864,87 / 1,2 /  7,66] +  3% Трансп +  1,2% Заг.скл</t>
  </si>
  <si>
    <t>31</t>
  </si>
  <si>
    <t>КА-25</t>
  </si>
  <si>
    <t>ЩОА2.1</t>
  </si>
  <si>
    <t>[14 279,95 /  7,66] +  3% Трансп +  1,2% Заг.скл</t>
  </si>
  <si>
    <t>32</t>
  </si>
  <si>
    <t>КА-26</t>
  </si>
  <si>
    <t>ЩОА2.2</t>
  </si>
  <si>
    <t>33</t>
  </si>
  <si>
    <t>КА-27</t>
  </si>
  <si>
    <t>ЩОА2.3</t>
  </si>
  <si>
    <t>[11 987,49 / 1,2 /  7,66] +  3% Трансп +  1,2% Заг.скл</t>
  </si>
  <si>
    <t>34</t>
  </si>
  <si>
    <t>КА-28</t>
  </si>
  <si>
    <t>ЩОА2.4</t>
  </si>
  <si>
    <t>[17 169,14 / 1,2 /  7,66] +  3% Трансп +  1,2% Заг.скл</t>
  </si>
  <si>
    <t>35</t>
  </si>
  <si>
    <t>КА-29</t>
  </si>
  <si>
    <t>ЩОА3.1</t>
  </si>
  <si>
    <t>[14 279,95 / 1,2 /  7,66] +  3% Трансп +  1,2% Заг.скл</t>
  </si>
  <si>
    <t>36</t>
  </si>
  <si>
    <t>КА-30</t>
  </si>
  <si>
    <t>ЩОА3.2</t>
  </si>
  <si>
    <t>37</t>
  </si>
  <si>
    <t>КА-31</t>
  </si>
  <si>
    <t>ЩОА3.3</t>
  </si>
  <si>
    <t>38</t>
  </si>
  <si>
    <t>КА-32</t>
  </si>
  <si>
    <t>ЩОА3.4</t>
  </si>
  <si>
    <t>39</t>
  </si>
  <si>
    <t>КА-33</t>
  </si>
  <si>
    <t>ЩОАП</t>
  </si>
  <si>
    <t>[24 643,97 / 1,2 /  7,66] +  3% Трансп +  1,2% Заг.скл</t>
  </si>
  <si>
    <t>40</t>
  </si>
  <si>
    <t>КА-34</t>
  </si>
  <si>
    <t>ЩОП</t>
  </si>
  <si>
    <t>[163 094,65 / 1,2 /  7,66] +  3% Трансп +  1,2% Заг.скл</t>
  </si>
  <si>
    <t>41</t>
  </si>
  <si>
    <t>КА-35</t>
  </si>
  <si>
    <t>ЩПВ-1</t>
  </si>
  <si>
    <t>[27 694,14 / 1,2 /  7,66] +  3% Трансп +  1,2% Заг.скл</t>
  </si>
  <si>
    <t>42</t>
  </si>
  <si>
    <t>КА-36</t>
  </si>
  <si>
    <t>ЩПВ-2</t>
  </si>
  <si>
    <t>[26 850,57 / 1,2 /  7,66] +  3% Трансп +  1,2% Заг.скл</t>
  </si>
  <si>
    <t>43</t>
  </si>
  <si>
    <t>КА-37</t>
  </si>
  <si>
    <t>ЩСП</t>
  </si>
  <si>
    <t>44</t>
  </si>
  <si>
    <t>КА-38</t>
  </si>
  <si>
    <t>ЩА-В1</t>
  </si>
  <si>
    <t>[17 506,85 / 1,2 /  7,66] +  3% Трансп +  1,2% Заг.скл</t>
  </si>
  <si>
    <t>45</t>
  </si>
  <si>
    <t>КА-39</t>
  </si>
  <si>
    <t>ЩА-В2</t>
  </si>
  <si>
    <t>[15 819,71 / 1,2 /  7,66] +  3% Трансп +  1,2% Заг.скл</t>
  </si>
  <si>
    <t>46</t>
  </si>
  <si>
    <t>КА-40</t>
  </si>
  <si>
    <t>ЩА-В3</t>
  </si>
  <si>
    <t>[11 608,27 / 1,2 /  7,66] +  3% Трансп +  1,2% Заг.скл</t>
  </si>
  <si>
    <t>47</t>
  </si>
  <si>
    <t>КА-41</t>
  </si>
  <si>
    <t>ЩА-В4</t>
  </si>
  <si>
    <t>[15 572,14 / 1,2 /  7,66] +  3% Трансп +  1,2% Заг.скл</t>
  </si>
  <si>
    <t>48</t>
  </si>
  <si>
    <t>КА-42</t>
  </si>
  <si>
    <t>ЩА-В5</t>
  </si>
  <si>
    <t>[21 376,28 / 1,2 /  7,66] +  3% Трансп +  1,2% Заг.скл</t>
  </si>
  <si>
    <t>49</t>
  </si>
  <si>
    <t>КА-43</t>
  </si>
  <si>
    <t>ЩА-В6</t>
  </si>
  <si>
    <t>50</t>
  </si>
  <si>
    <t>КА-44</t>
  </si>
  <si>
    <t>ЩА-В7</t>
  </si>
  <si>
    <t>[16 663,28 / 1,2 /  7,66] +  3% Трансп +  1,2% Заг.скл</t>
  </si>
  <si>
    <t>51</t>
  </si>
  <si>
    <t>КА-45</t>
  </si>
  <si>
    <t>ЩВК1</t>
  </si>
  <si>
    <t>[168 812,92 / 1,2 /  7,66] +  3% Трансп +  1,2% Заг.скл</t>
  </si>
  <si>
    <t>52</t>
  </si>
  <si>
    <t>КА-46</t>
  </si>
  <si>
    <t>ЩВК2</t>
  </si>
  <si>
    <t>[128 727,04 / 1,2 /  7,66] +  3% Трансп +  1,2% Заг.скл</t>
  </si>
  <si>
    <t>53</t>
  </si>
  <si>
    <t>КА-47</t>
  </si>
  <si>
    <t>ЩВК3</t>
  </si>
  <si>
    <t>54</t>
  </si>
  <si>
    <t>КА-48</t>
  </si>
  <si>
    <t>ЩМТ-2</t>
  </si>
  <si>
    <t>[248 561,84 / 1,2 /  7,66] +  3% Трансп +  1,2% Заг.скл</t>
  </si>
  <si>
    <t>55</t>
  </si>
  <si>
    <t>КА-49</t>
  </si>
  <si>
    <t>ЩМТ-3</t>
  </si>
  <si>
    <t>[136 666,94 / 1,2 /  7,66] +  3% Трансп +  1,2% Заг.скл</t>
  </si>
  <si>
    <t>56</t>
  </si>
  <si>
    <t>КА-50</t>
  </si>
  <si>
    <t>ЩСК1</t>
  </si>
  <si>
    <t>[109 235,39 / 1,2 /  7,66] +  3% Трансп +  1,2% Заг.скл</t>
  </si>
  <si>
    <t>57</t>
  </si>
  <si>
    <t>КА-51</t>
  </si>
  <si>
    <t>ЩСК2</t>
  </si>
  <si>
    <t>58</t>
  </si>
  <si>
    <t>КА-52</t>
  </si>
  <si>
    <t>ЩГЦ</t>
  </si>
  <si>
    <t>[673 256,88 /  7,66] +  3% Трансп +  1,2% Заг.скл</t>
  </si>
  <si>
    <t>59</t>
  </si>
  <si>
    <t>КА-53</t>
  </si>
  <si>
    <t>ЩПБ-1</t>
  </si>
  <si>
    <t>[510 644,48 / 1,2 /  7,66] +  3% Трансп +  1,2% Заг.скл</t>
  </si>
  <si>
    <t>60</t>
  </si>
  <si>
    <t>КА-54</t>
  </si>
  <si>
    <t>ЩПБ-2</t>
  </si>
  <si>
    <t>[305 481,29 / 1,2 /  7,66] +  3% Трансп +  1,2% Заг.скл</t>
  </si>
  <si>
    <t>61</t>
  </si>
  <si>
    <t>КА-55</t>
  </si>
  <si>
    <t>ЩС1.1</t>
  </si>
  <si>
    <t>[197 303,42 / 1,2 /  7,66] +  3% Трансп +  1,2% Заг.скл</t>
  </si>
  <si>
    <t>62</t>
  </si>
  <si>
    <t>КА-56</t>
  </si>
  <si>
    <t>ЩС1.2</t>
  </si>
  <si>
    <t>[151 054,21 / 1,2 /  7,66] +  3% Трансп +  1,2% Заг.скл</t>
  </si>
  <si>
    <t>63</t>
  </si>
  <si>
    <t>КА-57</t>
  </si>
  <si>
    <t>ЩС1.3</t>
  </si>
  <si>
    <t>64</t>
  </si>
  <si>
    <t>КА-58</t>
  </si>
  <si>
    <t>ЩС1.4</t>
  </si>
  <si>
    <t>[179 479,6 / 1,2 /  7,66] +  3% Трансп +  1,2% Заг.скл</t>
  </si>
  <si>
    <t>65</t>
  </si>
  <si>
    <t>КА-59</t>
  </si>
  <si>
    <t>ЩСК2.1</t>
  </si>
  <si>
    <t>[109 993,1 / 1,2 /  7,66] +  3% Трансп +  1,2% Заг.скл</t>
  </si>
  <si>
    <t>66</t>
  </si>
  <si>
    <t>КА-60</t>
  </si>
  <si>
    <t>ЩСК2.2</t>
  </si>
  <si>
    <t>67</t>
  </si>
  <si>
    <t>КА-61</t>
  </si>
  <si>
    <t>ЩС2.3</t>
  </si>
  <si>
    <t>[181 225,42 / 1,2 /  7,66] +  3% Трансп +  1,2% Заг.скл</t>
  </si>
  <si>
    <t>68</t>
  </si>
  <si>
    <t>КА-62</t>
  </si>
  <si>
    <t>ЩС2.4</t>
  </si>
  <si>
    <t>[171 658,47 / 1,2 /  7,66] +  3% Трансп +  1,2% Заг.скл</t>
  </si>
  <si>
    <t>69</t>
  </si>
  <si>
    <t>КА-63</t>
  </si>
  <si>
    <t>ЩСК3.1</t>
  </si>
  <si>
    <t>[388 760,49 / 1,2 /  7,66] +  3% Трансп +  1,2% Заг.скл</t>
  </si>
  <si>
    <t>70</t>
  </si>
  <si>
    <t>КА-64</t>
  </si>
  <si>
    <t>ЩС3.3</t>
  </si>
  <si>
    <t>[198 431,05 / 1,2 /  7,66] +  3% Трансп +  1,2% Заг.скл</t>
  </si>
  <si>
    <t>71</t>
  </si>
  <si>
    <t>КА-65</t>
  </si>
  <si>
    <t>72</t>
  </si>
  <si>
    <t>КА-66</t>
  </si>
  <si>
    <t>ЩСК3.4</t>
  </si>
  <si>
    <t>[254 074,77 / 1,2 /  7,66] +  3% Трансп +  1,2% Заг.скл</t>
  </si>
  <si>
    <t>73</t>
  </si>
  <si>
    <t>КА-67</t>
  </si>
  <si>
    <t>ЩСКС</t>
  </si>
  <si>
    <t>[38 599,08 / 1,2 /  7,66] +  3% Трансп +  1,2% Заг.скл</t>
  </si>
  <si>
    <t>ПЗ</t>
  </si>
  <si>
    <t>Прямые затраты</t>
  </si>
  <si>
    <t>СтМатОб</t>
  </si>
  <si>
    <t>Стоимость материальных ресурсов (всего)</t>
  </si>
  <si>
    <t>СтМатОбЗак</t>
  </si>
  <si>
    <t>Стоимость материалов и оборудования заказчика</t>
  </si>
  <si>
    <t>СтМатОбПод</t>
  </si>
  <si>
    <t>Стоимость материалов и оборудования подрядчика</t>
  </si>
  <si>
    <t>СтМат</t>
  </si>
  <si>
    <t>Стоимость материалов (всего)</t>
  </si>
  <si>
    <t>СтМатЗак</t>
  </si>
  <si>
    <t>Стоимость материалов заказчика</t>
  </si>
  <si>
    <t>СтМатПод</t>
  </si>
  <si>
    <t>Стоимость материалов подрядчика</t>
  </si>
  <si>
    <t>Оборуд</t>
  </si>
  <si>
    <t>Стоимость оборудования (всего)</t>
  </si>
  <si>
    <t>ОборудЗак</t>
  </si>
  <si>
    <t>Стоимость оборудования заказчика</t>
  </si>
  <si>
    <t>ОборудПод</t>
  </si>
  <si>
    <t>Стоимость оборудования подрядчика</t>
  </si>
  <si>
    <t>ЭММ</t>
  </si>
  <si>
    <t>Эксплуатация машин</t>
  </si>
  <si>
    <t>ЭММсНРиСП</t>
  </si>
  <si>
    <t>Эксплуатация машин по ТСН-2001.16</t>
  </si>
  <si>
    <t>ЗПМ</t>
  </si>
  <si>
    <t>ЗП машинистов</t>
  </si>
  <si>
    <t>ОЗП</t>
  </si>
  <si>
    <t>Основная ЗП рабочих</t>
  </si>
  <si>
    <t>ОЗПсНРиСП</t>
  </si>
  <si>
    <t>Основная ЗП рабочих по ТСН-2001.16</t>
  </si>
  <si>
    <t>Строит</t>
  </si>
  <si>
    <t>Строительные работы с НР и СП</t>
  </si>
  <si>
    <t>Монтаж</t>
  </si>
  <si>
    <t>Монтажные работы с НР и СП</t>
  </si>
  <si>
    <t>Прочие</t>
  </si>
  <si>
    <t>Прочие работы с НР и СП</t>
  </si>
  <si>
    <t>ПрочиеЗатр</t>
  </si>
  <si>
    <t>Прочие затраты по ТСН-2001.16</t>
  </si>
  <si>
    <t>ВозврМат</t>
  </si>
  <si>
    <t>Возврат материалов</t>
  </si>
  <si>
    <t>ТрудСтр</t>
  </si>
  <si>
    <t>Трудозатраты строителей</t>
  </si>
  <si>
    <t>ТрудМаш</t>
  </si>
  <si>
    <t>Трудозатраты машинистов</t>
  </si>
  <si>
    <t>ТранспМат</t>
  </si>
  <si>
    <t>Транспорт материалов</t>
  </si>
  <si>
    <t>Перевозка</t>
  </si>
  <si>
    <t>Перевозка грузов</t>
  </si>
  <si>
    <t>НР</t>
  </si>
  <si>
    <t>Накладные расходы</t>
  </si>
  <si>
    <t>СмПриб</t>
  </si>
  <si>
    <t>Сметная прибыль</t>
  </si>
  <si>
    <t>Всего</t>
  </si>
  <si>
    <t>Всего с НР и СП</t>
  </si>
  <si>
    <t>Кабельная продукция</t>
  </si>
  <si>
    <t>74</t>
  </si>
  <si>
    <t>4.8-162-1</t>
  </si>
  <si>
    <t>Прокладка в коробах провода сечением до 6 мм2</t>
  </si>
  <si>
    <t>100 м</t>
  </si>
  <si>
    <t>ТСН-2001.4 Доп. 68, Сб. 8, т. 162, поз. 1</t>
  </si>
  <si>
    <t>75</t>
  </si>
  <si>
    <t>1.23-8-755</t>
  </si>
  <si>
    <t>км</t>
  </si>
  <si>
    <t>ТСН-2001.1 Доп. 79, Р. 23, о. 8, поз. 755</t>
  </si>
  <si>
    <t>Материалы монтажные</t>
  </si>
  <si>
    <t>ТСН-2001.1 Материалы монтажные</t>
  </si>
  <si>
    <t>ТСН-2001.1-2</t>
  </si>
  <si>
    <t>76</t>
  </si>
  <si>
    <t>1.23-8-770</t>
  </si>
  <si>
    <t>ТСН-2001.1 Доп. 79, Р. 23, о. 8, поз. 770</t>
  </si>
  <si>
    <t>77</t>
  </si>
  <si>
    <t>КА-80</t>
  </si>
  <si>
    <t>Провод  ПуГВнг(A)-LSLTx 1x6 мм2</t>
  </si>
  <si>
    <t>Материалы</t>
  </si>
  <si>
    <t>Материалы, изделия и конструкции</t>
  </si>
  <si>
    <t>[74 770 / 1,2 /  9,88] +  2% Заг.скл</t>
  </si>
  <si>
    <t>0</t>
  </si>
  <si>
    <t>78</t>
  </si>
  <si>
    <t>4.8-162-2</t>
  </si>
  <si>
    <t>Прокладка в коробах провода сечением до 35 мм2</t>
  </si>
  <si>
    <t>ТСН-2001.4 Доп. 68, Сб. 8, т. 162, поз. 2</t>
  </si>
  <si>
    <t>79</t>
  </si>
  <si>
    <t>1.23-8-762</t>
  </si>
  <si>
    <t>ТСН-2001.1 Доп. 79, Р. 23, о. 8, поз. 762</t>
  </si>
  <si>
    <t>80</t>
  </si>
  <si>
    <t>1.23-8-761</t>
  </si>
  <si>
    <t>ТСН-2001.1 Доп. 79, Р. 23, о. 8, поз. 761</t>
  </si>
  <si>
    <t>81</t>
  </si>
  <si>
    <t>1.23-8-756</t>
  </si>
  <si>
    <t>ТСН-2001.1 Доп. 79, Р. 23, о. 8, поз. 756</t>
  </si>
  <si>
    <t>82</t>
  </si>
  <si>
    <t>1.23-8-774</t>
  </si>
  <si>
    <t>ТСН-2001.1 Доп. 79, Р. 23, о. 8, поз. 774</t>
  </si>
  <si>
    <t>83</t>
  </si>
  <si>
    <t>КА-79</t>
  </si>
  <si>
    <t>Провод ПуГВнг(A)-LSLTx 1x25 мм2</t>
  </si>
  <si>
    <t>[313 730 / 1,2 /  9,88] +  2% Заг.скл</t>
  </si>
  <si>
    <t>84</t>
  </si>
  <si>
    <t>4.8-162-3</t>
  </si>
  <si>
    <t>Прокладка в коробах провода сечением до 70 мм2</t>
  </si>
  <si>
    <t>ТСН-2001.4 Доп. 69, Сб. 8, т. 162, поз. 3</t>
  </si>
  <si>
    <t>85</t>
  </si>
  <si>
    <t>1.23-8-764</t>
  </si>
  <si>
    <t>ТСН-2001.1 Доп. 79, Р. 23, о. 8, поз. 764</t>
  </si>
  <si>
    <t>86</t>
  </si>
  <si>
    <t>4.8-162-4</t>
  </si>
  <si>
    <t>Прокладка в коробах провода сечением до 120 мм2</t>
  </si>
  <si>
    <t>ТСН-2001.4 Доп. 68, Сб. 8, т. 162, поз. 4</t>
  </si>
  <si>
    <t>87</t>
  </si>
  <si>
    <t>1.23-8-765</t>
  </si>
  <si>
    <t>ТСН-2001.1 Доп. 79, Р. 23, о. 8, поз. 765</t>
  </si>
  <si>
    <t>88</t>
  </si>
  <si>
    <t>КА-78</t>
  </si>
  <si>
    <t>Провод ПуГВнг(A)-LSLTx 1x95 мм2</t>
  </si>
  <si>
    <t>[1 118 120 / 1,2 /  9,88] +  2% Заг.скл</t>
  </si>
  <si>
    <t>89</t>
  </si>
  <si>
    <t>4.8-162-5</t>
  </si>
  <si>
    <t>Прокладка в коробах провода сечением до 185 мм2</t>
  </si>
  <si>
    <t>ТСН-2001.4 Доп. 68, Сб. 8, т. 162, поз. 5</t>
  </si>
  <si>
    <t>90</t>
  </si>
  <si>
    <t>1.23-8-766</t>
  </si>
  <si>
    <t>ТСН-2001.1 Доп. 79, Р. 23, о. 8, поз. 766</t>
  </si>
  <si>
    <t>91</t>
  </si>
  <si>
    <t>4.8-79-14</t>
  </si>
  <si>
    <t>Прокладка кабеля напряжением до 35 кВ по установленным конструкциям и лоткам с креплением по всей длине при массе 1 м до 9 кг</t>
  </si>
  <si>
    <t>100 М КАБЕЛЯ</t>
  </si>
  <si>
    <t>ТСН-2001.4 Доп. 80, Сб. 8, т. 79, поз. 14</t>
  </si>
  <si>
    <t>92</t>
  </si>
  <si>
    <t>КА-68</t>
  </si>
  <si>
    <t>Кабель ВВГнг(А)-LSLTx 5x120 мм2 (1000 В)</t>
  </si>
  <si>
    <t>[7 124 960 / 1,2 /  9,88] +  2% Заг.скл</t>
  </si>
  <si>
    <t>Кабельные металлоконструкции</t>
  </si>
  <si>
    <t>93</t>
  </si>
  <si>
    <t>4.8-158-1</t>
  </si>
  <si>
    <t>Прокладка металлического штампованного лотка по установленным конструкциям, ширина лотка до 200 мм</t>
  </si>
  <si>
    <t>1 Т</t>
  </si>
  <si>
    <t>ТСН-2001.4 Доп. 80, Сб. 8, т. 158, поз. 1</t>
  </si>
  <si>
    <t>94</t>
  </si>
  <si>
    <t>4.8-158-2</t>
  </si>
  <si>
    <t>Прокладка металлического штампованного лотка по установленным конструкциям, ширина лотка до 400 мм</t>
  </si>
  <si>
    <t>ТСН-2001.4 Доп. 80, Сб. 8, т. 158, поз. 2</t>
  </si>
  <si>
    <t>95</t>
  </si>
  <si>
    <t>1.21-5-2337</t>
  </si>
  <si>
    <t>Лоток кабельный замковый стальной, оцинкованный, лестничного типа, без крышки, толщина стали 1,5 мм, размер 3000х600х100 мм</t>
  </si>
  <si>
    <t>шт.</t>
  </si>
  <si>
    <t>ТСН-2001.1 Доп. 79, Р. 21, о. 5, поз. 2337</t>
  </si>
  <si>
    <t>96</t>
  </si>
  <si>
    <t>1.21-5-1692</t>
  </si>
  <si>
    <t>Лоток кабельный замковый стальной, оцинкованный, перфорированный, без крышки, толщина стали 1,0 мм, размер 2000х400х100 мм</t>
  </si>
  <si>
    <t>ТСН-2001.1 Доп. 79, Р. 21, о. 5, поз. 1692</t>
  </si>
  <si>
    <t>97</t>
  </si>
  <si>
    <t>1.21-5-1729</t>
  </si>
  <si>
    <t>Лоток кабельный замковый стальной, оцинкованный, перфорированный, без крышки, толщина стали 1,0 мм, размер 3000х200х100 мм</t>
  </si>
  <si>
    <t>ТСН-2001.1 Доп. 79, Р. 21, о. 5, поз. 1729</t>
  </si>
  <si>
    <t>98</t>
  </si>
  <si>
    <t>КА-81</t>
  </si>
  <si>
    <t>Лоток перфорированный из нержавеющей стали Стандарт INOX (AISI 304) 200x100x3000 (0,8мм) (3 м/уп) Промрукав PR16.2334</t>
  </si>
  <si>
    <t>[16 831,38 / 1,2 /  9,88] +  2% Заг.скл</t>
  </si>
  <si>
    <t>99</t>
  </si>
  <si>
    <t>100</t>
  </si>
  <si>
    <t>1.21-5-1727</t>
  </si>
  <si>
    <t>Лоток кабельный замковый стальной, оцинкованный, перфорированный, без крышки, толщина стали 1,0 мм, размер 3000х100х100 мм</t>
  </si>
  <si>
    <t>ТСН-2001.1 Доп. 79, Р. 21, о. 5, поз. 1727</t>
  </si>
  <si>
    <t>101</t>
  </si>
  <si>
    <t>КА-82</t>
  </si>
  <si>
    <t>Лоток перфорированный  из нержавеющей стали  Стандарт INOX (AISI 304) 100x100x3000 (0,8мм) (3 м/уп) Промрукав PR16.2329</t>
  </si>
  <si>
    <t>[12 969,84 / 1,2 /  9,88] +  2% Заг.скл</t>
  </si>
  <si>
    <t>102</t>
  </si>
  <si>
    <t>1.21-5-1500</t>
  </si>
  <si>
    <t>Крышка для лотка замкового, стальная, оцинкованная, с заземлением, толщина стали 0,6 мм, размер 3000х400х15 мм</t>
  </si>
  <si>
    <t>ТСН-2001.1 Доп. 79, Р. 21, о. 5, поз. 1500</t>
  </si>
  <si>
    <t>103</t>
  </si>
  <si>
    <t>1.21-5-1343</t>
  </si>
  <si>
    <t>Крышка для лотка замкового, стальная, оцинкованная, с заземлением, толщина стали 0,6 мм, размер 3000х200х15 мм (прим. толщ. 0,7  мм))</t>
  </si>
  <si>
    <t>ТСН-2001.1 Доп. 79, Р. 21, о. 5, поз. 1343</t>
  </si>
  <si>
    <t>104</t>
  </si>
  <si>
    <t>Крышка для лотка замкового, стальная, оцинкованная, с заземлением, толщина стали 0,6 мм, размер 3000х200х15 мм</t>
  </si>
  <si>
    <t>105</t>
  </si>
  <si>
    <t>КА-83</t>
  </si>
  <si>
    <t>Крышка лотка  из нержавеющей стали  INOX (AISI 304) 200x3000  (3 м/уп) Промрукав PR16.2432</t>
  </si>
  <si>
    <t>[8 787,69 / 1,2 /  9,88] +  2% Заг.скл</t>
  </si>
  <si>
    <t>106</t>
  </si>
  <si>
    <t>1.21-5-1342</t>
  </si>
  <si>
    <t>Крышка для лотка замкового, стальная, оцинкованная, с заземлением, толщина стали 0,6 мм, размер 3000х100х15 мм</t>
  </si>
  <si>
    <t>ТСН-2001.1 Доп. 79, Р. 21, о. 5, поз. 1342</t>
  </si>
  <si>
    <t>107</t>
  </si>
  <si>
    <t>КА-84</t>
  </si>
  <si>
    <t>Крышка лотка  из нержавеющей стали  INOX (AISI 304) 100x3000  (3 м/уп) Промрукав PR16.2429</t>
  </si>
  <si>
    <t>[3 637,44 / 1,2 /  9,88] +  2% Заг.скл</t>
  </si>
  <si>
    <t>108</t>
  </si>
  <si>
    <t>КА-85</t>
  </si>
  <si>
    <t>Крышка ответвителя  из нержавеющей стали Т-образного Стандарт  INOX (AISI 304) 100  Промрукав PR16/2830</t>
  </si>
  <si>
    <t>[1 449,88 / 1,2 /  9,88] +  2% Заг.скл</t>
  </si>
  <si>
    <t>109</t>
  </si>
  <si>
    <t>КА-86</t>
  </si>
  <si>
    <t>Крышка ответвителя  из нержавеющей стали Т-образного Стандарт  INOX (AISI 304) 200  Промрукав PR16/2832</t>
  </si>
  <si>
    <t>[2 621,77 / 1,2 /  9,88] +  2% Заг.скл</t>
  </si>
  <si>
    <t>110</t>
  </si>
  <si>
    <t>1.21-5-2417</t>
  </si>
  <si>
    <t>Крышка для ответвителя Т-образного горизонтального стальная, оцинкованная, для кабельных лотков шириной 400 мм</t>
  </si>
  <si>
    <t>ТСН-2001.1 Доп. 79, Р. 21, о. 5, поз. 2417</t>
  </si>
  <si>
    <t>111</t>
  </si>
  <si>
    <t>1.21-5-1392</t>
  </si>
  <si>
    <t>Крышка для угла горизонтального 90° стальная, оцинкованная, толщина стали 0,6 мм, для кабельных лотков шириной 200 мм, высота 15 мм</t>
  </si>
  <si>
    <t>ТСН-2001.1 Доп. 79, Р. 21, о. 5, поз. 1392</t>
  </si>
  <si>
    <t>112</t>
  </si>
  <si>
    <t>1.21-5-2213</t>
  </si>
  <si>
    <t>Ответвитель Т-образный горизонтальный стальной, оцинкованный, без крышки, для кабельных лотков сечением 400х100 мм</t>
  </si>
  <si>
    <t>ТСН-2001.1 Доп. 79, Р. 21, о. 5, поз. 2213</t>
  </si>
  <si>
    <t>113</t>
  </si>
  <si>
    <t>1.21-5-2212</t>
  </si>
  <si>
    <t>Ответвитель Т-образный горизонтальный стальной, оцинкованный, без крышки, для кабельных лотков сечением 300х100 мм</t>
  </si>
  <si>
    <t>ТСН-2001.1 Доп. 79, Р. 21, о. 5, поз. 2212</t>
  </si>
  <si>
    <t>114</t>
  </si>
  <si>
    <t>КА-87</t>
  </si>
  <si>
    <t>Ответвитель из нержавеющей стали  Т-образный с крышкой Стандарт INOX (AISI 304) 200х100  Промрукав PR16.2816</t>
  </si>
  <si>
    <t>[4 614,09 / 1,2 /  9,88] +  2% Заг.скл</t>
  </si>
  <si>
    <t>115</t>
  </si>
  <si>
    <t>КА-88</t>
  </si>
  <si>
    <t>Ответвитель Т-образный с крышкой Стандарт  100х100 (0,7 мм)  Промрукав PR16.0434</t>
  </si>
  <si>
    <t>[1 134,32 / 1,2 /  9,88] +  2% Заг.скл</t>
  </si>
  <si>
    <t>116</t>
  </si>
  <si>
    <t>КА-89</t>
  </si>
  <si>
    <t>Ответвитель из нержавеющей стали  Т-образный с крышкой Стандарт INOX (AISI 304) 200х100  Промрукав PR16.2810</t>
  </si>
  <si>
    <t>[5 550,28 / 1,2 /  9,88] +  2% Заг.скл</t>
  </si>
  <si>
    <t>117</t>
  </si>
  <si>
    <t>КА-90</t>
  </si>
  <si>
    <t>Крепление стеновое-напольное 600 Промрукав PR08.2602</t>
  </si>
  <si>
    <t>[505,43 / 1,2 /  9,88] +  2% Заг.скл</t>
  </si>
  <si>
    <t>118</t>
  </si>
  <si>
    <t>4.8-83-2</t>
  </si>
  <si>
    <t>Установка конструкций металлических кабельных, скобы П-образной из полосовой или угловой стали</t>
  </si>
  <si>
    <t>ТСН-2001.4 Доп. 79, Сб. 8, т. 83, поз. 2</t>
  </si>
  <si>
    <t>*1,25)*1,1</t>
  </si>
  <si>
    <t>*1,15)*1,1</t>
  </si>
  <si>
    <t>Поправка: О.П. п.3.4. 6 Поправка: О.П. п.3.4.30.в</t>
  </si>
  <si>
    <t>119</t>
  </si>
  <si>
    <t>КА-91</t>
  </si>
  <si>
    <t>Профиль П-образный ПП-35х30х400 (2,0 мм) Промрукав PR08.2301 (вес 0,5 кг/шт)</t>
  </si>
  <si>
    <t>[316,45 / 1,2 /  9,88] +  2% Заг.скл</t>
  </si>
  <si>
    <t>120</t>
  </si>
  <si>
    <t>КА-92</t>
  </si>
  <si>
    <t>Профиль из нержавеющей стали П-образный INOX (AISI 304) ПП-35х30х200 (2,0 мм) Промрукав PR16.3913 (0,5 кг/шт)</t>
  </si>
  <si>
    <t>[540,63 / 1,2 /  9,88] +  2% Заг.скл</t>
  </si>
  <si>
    <t>121</t>
  </si>
  <si>
    <t>КА-93</t>
  </si>
  <si>
    <t>Профиль П-образный ПП-35х30х200 (2,0 мм) Промрукав PR08.2604 (0,5 кг/шт)</t>
  </si>
  <si>
    <t>[174,88 / 1,2 /  9,88] +  2% Заг.скл</t>
  </si>
  <si>
    <t>122</t>
  </si>
  <si>
    <t>КА-94</t>
  </si>
  <si>
    <t>Консоль настенная усиленная HDZ КНУ-400 Промрукав PR16.1827</t>
  </si>
  <si>
    <t>[1 142,38 / 1,2 /  9,88] +  2% Заг.скл</t>
  </si>
  <si>
    <t>123</t>
  </si>
  <si>
    <t>КА-95</t>
  </si>
  <si>
    <t>Консоль настенная усиленная HDZ КНУ-300 Промрукав PR16.1826</t>
  </si>
  <si>
    <t>[915,71 / 1,2 /  9,88] +  2% Заг.скл</t>
  </si>
  <si>
    <t>124</t>
  </si>
  <si>
    <t>КА-96</t>
  </si>
  <si>
    <t>Консоль настенная усиленная HDZ КНУ-200Промрукав PR16.1825</t>
  </si>
  <si>
    <t>[820,05 / 1,2 /  9,88] +  2% Заг.скл</t>
  </si>
  <si>
    <t>125</t>
  </si>
  <si>
    <t>КА-97</t>
  </si>
  <si>
    <t>Провод заземляющий сечением 6 мм2 длиной 200 мм (10 шт/уп) Промрукав PR13.02754</t>
  </si>
  <si>
    <t>[1 484,2 / 1,2 /  9,88] +  2% Заг.скл</t>
  </si>
  <si>
    <t>126</t>
  </si>
  <si>
    <t>КА-98</t>
  </si>
  <si>
    <t>Заглушка лотка Стандарт 600х100 (0,7 мм) Промрукав PR16.0848</t>
  </si>
  <si>
    <t>[620 / 1,2 /  9,88] +  2% Заг.скл</t>
  </si>
  <si>
    <t>127</t>
  </si>
  <si>
    <t>КА-99</t>
  </si>
  <si>
    <t>Заглушка лотка Стандарт  HDZ 400х100 Промрукав PR16.1260</t>
  </si>
  <si>
    <t>[1 094,37 / 1,2 /  9,88] +  2% Заг.скл</t>
  </si>
  <si>
    <t>128</t>
  </si>
  <si>
    <t>КА-100</t>
  </si>
  <si>
    <t>[375,61 / 1,2 /  9,88] +  2% Заг.скл</t>
  </si>
  <si>
    <t>129</t>
  </si>
  <si>
    <t>КА-101</t>
  </si>
  <si>
    <t>Заглушка лотка Стандарт INOX (AISI 304) 200х100  Промрукав PR16.2478</t>
  </si>
  <si>
    <t>[1 198,34 / 1,2 /  9,88] +  2% Заг.скл</t>
  </si>
  <si>
    <t>130</t>
  </si>
  <si>
    <t>КА-102</t>
  </si>
  <si>
    <t>Заглушка лотка Стандарт HDZ 200х100  Промрукав PR16.1254</t>
  </si>
  <si>
    <t>[786,73 / 1,2 /  9,88] +  2% Заг.скл</t>
  </si>
  <si>
    <t>131</t>
  </si>
  <si>
    <t>КА-103</t>
  </si>
  <si>
    <t>Заглушка лотка Стандарт 100х100 (0,7 мм)  Промрукав PR16.0830</t>
  </si>
  <si>
    <t>[300,53 / 1,2 /  9,88] +  2% Заг.скл</t>
  </si>
  <si>
    <t>132</t>
  </si>
  <si>
    <t>КА-104</t>
  </si>
  <si>
    <t>Заглушка лотка Стандарт INOX (AISI 304) 100х100  Промрукав PR16.2472</t>
  </si>
  <si>
    <t>[116,87 / 1,2 /  9,88] +  2% Заг.скл</t>
  </si>
  <si>
    <t>133</t>
  </si>
  <si>
    <t>КА-105</t>
  </si>
  <si>
    <t>Переходник упрощенный горизонтальный на 400 мм H100 (0,7 мм) Промрукав PR16.1067</t>
  </si>
  <si>
    <t>[420,1 / 1,2 /  9,88] +  2% Заг.скл</t>
  </si>
  <si>
    <t>134</t>
  </si>
  <si>
    <t>КА-106</t>
  </si>
  <si>
    <t>Переходник упрощенный горизонтальный на 200 мм H100 (0,7 мм) Промрукав PR16.1056</t>
  </si>
  <si>
    <t>[241,12 / 1,2 /  9,88] +  2% Заг.скл</t>
  </si>
  <si>
    <t>135</t>
  </si>
  <si>
    <t>КА-107</t>
  </si>
  <si>
    <t>Переходник упрощенный горизонтальный Стандарт на 200 мм H100 (0,7 мм) Промрукав PR16.1518</t>
  </si>
  <si>
    <t>[783,18 / 1,2 /  9,88] +  2% Заг.скл</t>
  </si>
  <si>
    <t>136</t>
  </si>
  <si>
    <t>КА-108</t>
  </si>
  <si>
    <t>Переходник упрощенный горизонтальный Стандарт на 100 мм H100 (0,7 мм) Промрукав PR16.1512</t>
  </si>
  <si>
    <t>[571,61 / 1,2 /  9,88] +  2% Заг.скл</t>
  </si>
  <si>
    <t>137</t>
  </si>
  <si>
    <t>КА-110</t>
  </si>
  <si>
    <t>Пластина соединительная 100 (0,7 мм) Промрукав PR16.0827</t>
  </si>
  <si>
    <t>[88,68 / 1,2 /  9,88] +  2% Заг.скл</t>
  </si>
  <si>
    <t>138</t>
  </si>
  <si>
    <t>КА-111</t>
  </si>
  <si>
    <t>Пластина соединительная Стандарт INOX (AISI 304)  100  Промрукав PR16.3750</t>
  </si>
  <si>
    <t>[186,31 / 1,2 /  9,88] +  2% Заг.скл</t>
  </si>
  <si>
    <t>139</t>
  </si>
  <si>
    <t>1.7-5-259</t>
  </si>
  <si>
    <t>Анкер забивной, стальной, оцинкованный, для установки в сжатой зоне бетона, внутренняя резьба М8, диаметр 10 мм, длина 30 мм</t>
  </si>
  <si>
    <t>100 шт.</t>
  </si>
  <si>
    <t>ТСН-2001.1 Доп. 79, Р. 7, о. 5, поз. 259</t>
  </si>
  <si>
    <t>Материалы строительные</t>
  </si>
  <si>
    <t>ТСН-2001.1 Материалы строительные</t>
  </si>
  <si>
    <t>ТСН-2001.1-1</t>
  </si>
  <si>
    <t>140</t>
  </si>
  <si>
    <t>1.1-1-3627</t>
  </si>
  <si>
    <t>Шпилька резьбовая из нержавеющей стали, М8х1000 мм</t>
  </si>
  <si>
    <t>ТСН-2001.1 Доп. 79, Р. 1, о. 1, поз. 3627</t>
  </si>
  <si>
    <t>141</t>
  </si>
  <si>
    <t>1.7-5-276</t>
  </si>
  <si>
    <t>Анкер ударный стандартный, стальной, оцинкованный, с болтом, для крепления тяжеловесных конструкций к бетону, природному камню и полнотелому кирпичу, М8х60 мм(прим. Анкерный болт оцинкованный М8/10х100 (10 шт/уп)   Промрукав PR08.26527)</t>
  </si>
  <si>
    <t>ТСН-2001.1 Доп. 79, Р. 7, о. 5, поз. 276</t>
  </si>
  <si>
    <t>142</t>
  </si>
  <si>
    <t>1.7-5-262</t>
  </si>
  <si>
    <t>Анкер забивной, латунный, внутренняя резьба М10, диаметр 12 мм, длина 34 мм</t>
  </si>
  <si>
    <t>ТСН-2001.1 Доп. 79, Р. 7, о. 5, поз. 262</t>
  </si>
  <si>
    <t>143</t>
  </si>
  <si>
    <t>КА-126</t>
  </si>
  <si>
    <t>Винт с полуцил.гол нержавеющий (А2) М6х10 (DIN 7985) (500шт/уп) Промрукав PR08.7446</t>
  </si>
  <si>
    <t>[17,01 / 1,2 /  9,88] +  2% Заг.скл</t>
  </si>
  <si>
    <t>144</t>
  </si>
  <si>
    <t>КА-127</t>
  </si>
  <si>
    <t>Болт с шестигранной головкой нержавеющий (А2) М5х8  (DIN 6921) (200шт/уп) Промрукав PR08.7445</t>
  </si>
  <si>
    <t>[21,31 / 1,2 /  9,88] +  2% Заг.скл</t>
  </si>
  <si>
    <t>145</t>
  </si>
  <si>
    <t>146</t>
  </si>
  <si>
    <t>КА-130</t>
  </si>
  <si>
    <t>Гайка с насечкой, препятствующей откручиванию нержавеющая (А2) М8 (DIN 6923) (200 шт/уп) Промрукав PR08.7448</t>
  </si>
  <si>
    <t>[25,86 / 1,2 /  9,88] +  2% Заг.скл</t>
  </si>
  <si>
    <t>147</t>
  </si>
  <si>
    <t>1.7-5-234</t>
  </si>
  <si>
    <t>Анкер-болт забивной, распорный, стальной, оцинкованный, с шайбой M12х110 (прим.Анкерный болт оцинкованный М10/12х65 (10 шт/уп) Промрукав PR08.26539)</t>
  </si>
  <si>
    <t>ТСН-2001.1 Доп. 79, Р. 7, о. 5, поз. 234</t>
  </si>
  <si>
    <t>Светотехнические изделия</t>
  </si>
  <si>
    <t>148</t>
  </si>
  <si>
    <t>4.8-323-11</t>
  </si>
  <si>
    <t>Установка светодиодных линейных (подвесных) одиночных светильников с креплением на тросы</t>
  </si>
  <si>
    <t>ТСН-2001.4 Доп. 80, Сб. 8, т. 323, поз. 11</t>
  </si>
  <si>
    <t>149</t>
  </si>
  <si>
    <t>КА-134</t>
  </si>
  <si>
    <t>[21 434,99 / 1,2 /  9,88] +  2% Заг.скл</t>
  </si>
  <si>
    <t>150</t>
  </si>
  <si>
    <t>КА-135</t>
  </si>
  <si>
    <t>[27 735 / 1,2 /  9,88] +  2% Заг.скл</t>
  </si>
  <si>
    <t>151</t>
  </si>
  <si>
    <t>КА-136</t>
  </si>
  <si>
    <t>152</t>
  </si>
  <si>
    <t>КА-137</t>
  </si>
  <si>
    <t>[14 057 / 1,2 /  9,88] +  2% Заг.скл</t>
  </si>
  <si>
    <t>153</t>
  </si>
  <si>
    <t>КА-138</t>
  </si>
  <si>
    <t>[20 546 / 1,2 /  9,88] +  2% Заг.скл</t>
  </si>
  <si>
    <t>154</t>
  </si>
  <si>
    <t>КА-140</t>
  </si>
  <si>
    <t>155</t>
  </si>
  <si>
    <t>4.8-245-19</t>
  </si>
  <si>
    <t>Монтаж светильника в подвесных потолках  (прим. светильник круглый накладной)</t>
  </si>
  <si>
    <t>ТСН-2001.4 Доп. 79, Сб. 8, т. 245, поз. 19</t>
  </si>
  <si>
    <t>156</t>
  </si>
  <si>
    <t>КА-141</t>
  </si>
  <si>
    <t>[36 331,79 / 1,2 /  9,88] +  2% Заг.скл</t>
  </si>
  <si>
    <t>157</t>
  </si>
  <si>
    <t>КА-142</t>
  </si>
  <si>
    <t>[45 298 / 1,2 /  9,88] +  2% Заг.скл</t>
  </si>
  <si>
    <t>158</t>
  </si>
  <si>
    <t>4.8-323-5</t>
  </si>
  <si>
    <t>Установка светильников кольцевидной формы, светодиодных внутри здания потолочных, подвесных</t>
  </si>
  <si>
    <t>ТСН-2001.4 Доп. 76, Сб. 8, т. 323, поз. 5</t>
  </si>
  <si>
    <t>159</t>
  </si>
  <si>
    <t>КА-143</t>
  </si>
  <si>
    <t>[37 597 / 1,2 /  9,88] +  2% Заг.скл</t>
  </si>
  <si>
    <t>160</t>
  </si>
  <si>
    <t>КА-144</t>
  </si>
  <si>
    <t>[50 639 / 1,2 /  9,88] +  2% Заг.скл</t>
  </si>
  <si>
    <t>161</t>
  </si>
  <si>
    <t>4.8-323-8</t>
  </si>
  <si>
    <t>Установка встраиваемых светодиодных светильников в подвесной потолок решетчатого типа</t>
  </si>
  <si>
    <t>ТСН-2001.4 Доп. 76, Сб. 8, т. 323, поз. 8</t>
  </si>
  <si>
    <t>162</t>
  </si>
  <si>
    <t>КА-145</t>
  </si>
  <si>
    <t>[9 886,48 / 1,2 /  9,88] +  2% Заг.скл</t>
  </si>
  <si>
    <t>163</t>
  </si>
  <si>
    <t>КА-146</t>
  </si>
  <si>
    <t>[12 962,02 / 1,2 /  9,88] +  2% Заг.скл</t>
  </si>
  <si>
    <t>164</t>
  </si>
  <si>
    <t>Монтаж светильника в подвесных потолках  (прим. светильник квадратный накладной)</t>
  </si>
  <si>
    <t>165</t>
  </si>
  <si>
    <t>КА-147</t>
  </si>
  <si>
    <t>[14 652,58 / 1,2 /  9,88] +  2% Заг.скл</t>
  </si>
  <si>
    <t>166</t>
  </si>
  <si>
    <t>КА-148</t>
  </si>
  <si>
    <t>[21 927 / 1,2 /  9,88] +  2% Заг.скл</t>
  </si>
  <si>
    <t>167</t>
  </si>
  <si>
    <t>167,1</t>
  </si>
  <si>
    <t>КА-149</t>
  </si>
  <si>
    <t>[2 220,13 / 1,2 /  9,88] +  2% Заг.скл</t>
  </si>
  <si>
    <t>168</t>
  </si>
  <si>
    <t>КА-150</t>
  </si>
  <si>
    <t>[6 875,38 / 1,2 /  9,88] +  2% Заг.скл</t>
  </si>
  <si>
    <t>169</t>
  </si>
  <si>
    <t>КА-151</t>
  </si>
  <si>
    <t>[2 858 / 1,2 /  9,88] +  2% Заг.скл</t>
  </si>
  <si>
    <t>170</t>
  </si>
  <si>
    <t>4.8-323-2</t>
  </si>
  <si>
    <t>Установка светильников светодиодных накладных линейных длиной до 3 м, устанавливаемых внутри здания</t>
  </si>
  <si>
    <t>ТСН-2001.4 Доп. 71, Сб. 8, т. 323, поз. 2</t>
  </si>
  <si>
    <t>171</t>
  </si>
  <si>
    <t>КА-139</t>
  </si>
  <si>
    <t>172</t>
  </si>
  <si>
    <t>КА-152</t>
  </si>
  <si>
    <t>RVE-PRIME-SLIM-SC-38/ (IP65, 4000К) 1262х124х85мм 38Вт /Светодиодный светильник. Монтаж накладной. Линейный. Размер 1262х124х85мм. Мощность 38Вт. Световой поток 4800лм.</t>
  </si>
  <si>
    <t>[8 965 / 1,2 /  9,88] +  2% Заг.скл</t>
  </si>
  <si>
    <t>173</t>
  </si>
  <si>
    <t>КА-153</t>
  </si>
  <si>
    <t>RVE-PRIME-SLIM-SC-BP-38 IP65, 4000К) 1262х124х85мм 38Вт с БАП 3 часа/ Светодиодный светильник. Монтаж накладной.  Линейный. Размер  1262х124х85мм. Мощность 38Вт. Световой поток 4800лм. Укомплектован БАП на 3ч.</t>
  </si>
  <si>
    <t>[15 265 / 1,2 /  9,88] +  2% Заг.скл</t>
  </si>
  <si>
    <t>174</t>
  </si>
  <si>
    <t>4.8-323-1</t>
  </si>
  <si>
    <t>Установка точечных светодиодных светильников, встраиваемых в конструкцию металлических панелей подвесного потолка</t>
  </si>
  <si>
    <t>ТСН-2001.4 Доп. 79, Сб. 8, т. 323, поз. 1</t>
  </si>
  <si>
    <t>175</t>
  </si>
  <si>
    <t>КА-154</t>
  </si>
  <si>
    <t>DOT IP54 10W 4000K 220V/ Светильник LED встраиваемый/ Светильник светодиодный круглый. Способ монтажа встраиваемый. Габариты светильника 140?30мм. Мощность светильника 10W. Цветовая температура 4000К CRI90. Степень защиты IP54.</t>
  </si>
  <si>
    <t>[1 150 / 1,2 /  9,88] +  2% Заг.скл</t>
  </si>
  <si>
    <t>176</t>
  </si>
  <si>
    <t>4.8-245-17</t>
  </si>
  <si>
    <t>Монтаж кронштейна со светильником по стенам и потолкам  (прим. светильник на двух поворотных кронштейнах, монтируемый на стену)</t>
  </si>
  <si>
    <t>ТСН-2001.4 Доп. 69, Сб. 8, т. 245, поз. 17</t>
  </si>
  <si>
    <t>177</t>
  </si>
  <si>
    <t>КА-155</t>
  </si>
  <si>
    <t>[13 834 / 1,2 /  9,88] +  2% Заг.скл</t>
  </si>
  <si>
    <t>Электро-установочные изделия группы освещения</t>
  </si>
  <si>
    <t>178</t>
  </si>
  <si>
    <t>4.8-333-1</t>
  </si>
  <si>
    <t>Монтаж выключателя скрытого типа: одноклавишного</t>
  </si>
  <si>
    <t>ТСН-2001.4 Доп. 80, Сб. 8, т. 333, поз. 1</t>
  </si>
  <si>
    <t>178,1</t>
  </si>
  <si>
    <t>КА-156</t>
  </si>
  <si>
    <t>Включатель  одноклавишный встраиваемый, белый, IP55</t>
  </si>
  <si>
    <t>[455 / 1,2 /  9,88] +  2% Заг.скл</t>
  </si>
  <si>
    <t>179</t>
  </si>
  <si>
    <t>179,1</t>
  </si>
  <si>
    <t>КА-157</t>
  </si>
  <si>
    <t>Переключатель проходной одноклавишный белый, IP55</t>
  </si>
  <si>
    <t>[428 / 1,2 /  9,88] +  2% Заг.скл</t>
  </si>
  <si>
    <t>180</t>
  </si>
  <si>
    <t>КА-158</t>
  </si>
  <si>
    <t>Рамка 1 пост (цвет: белый)</t>
  </si>
  <si>
    <t>[27 / 1,2 /  9,88] +  2% Заг.скл</t>
  </si>
  <si>
    <t>181</t>
  </si>
  <si>
    <t>1.21-5-896</t>
  </si>
  <si>
    <t>Коробка установочная, для скрытой проводки, из полистирола, диаметр 65 мм, высота 40 мм, без саморезов</t>
  </si>
  <si>
    <t>ТСН-2001.1 Доп. 73, Р. 21, о. 5, поз. 896</t>
  </si>
  <si>
    <t>182</t>
  </si>
  <si>
    <t>1.21-5-935</t>
  </si>
  <si>
    <t>Коробка распаечная, открытой установки, из полистирола, степень защиты IP55, 4 ввода, диаметр 80 мм, высота 50 мм</t>
  </si>
  <si>
    <t>ТСН-2001.1 Доп. 73, Р. 21, о. 5, поз. 935</t>
  </si>
  <si>
    <t>183</t>
  </si>
  <si>
    <t>4.10-59-2</t>
  </si>
  <si>
    <t>Монтаж детали на пультах и панелях - реле</t>
  </si>
  <si>
    <t>ТСН-2001.4 Доп. 67, Сб. 10, т. 59, поз. 2</t>
  </si>
  <si>
    <t>ТСН-2001.4-10. Монтаж радиотелевизионного и электронного оборудования</t>
  </si>
  <si>
    <t>ТСН-2001.4-10-2</t>
  </si>
  <si>
    <t>183,1</t>
  </si>
  <si>
    <t>13.1-2-634</t>
  </si>
  <si>
    <t>Фотовыключатель типа ФР-2 УЗ, фотореле</t>
  </si>
  <si>
    <t>184</t>
  </si>
  <si>
    <t>4.10-81-2</t>
  </si>
  <si>
    <t>Извещатели ПС автоматические, дымовой, фотоэлектрический, радиоизотопный, световой в нормальном исполнении</t>
  </si>
  <si>
    <t>ТСН-2001.4. Доп. 1-42. Сб. 10, т. 81, поз. 2</t>
  </si>
  <si>
    <t>*1</t>
  </si>
  <si>
    <t>ТСН-2001.4-10. Прокладка и монтаж сетей связи</t>
  </si>
  <si>
    <t>ТСН-2001.4-10-1</t>
  </si>
  <si>
    <t>185</t>
  </si>
  <si>
    <t>КА-159</t>
  </si>
  <si>
    <t>Датчик движения ИК настенный 1200Вт 180гр. до 12 м IP44 MS-39 PROxima</t>
  </si>
  <si>
    <t>[624,14 / 1,2 /  7,66] +  3% Трансп +  1,2% Заг.скл</t>
  </si>
  <si>
    <t>186</t>
  </si>
  <si>
    <t>4.8-245-10</t>
  </si>
  <si>
    <t>Монтаж светильников с лампами накаливания, светового настенного указателя</t>
  </si>
  <si>
    <t>ТСН-2001.4 Доп. 79, Сб. 8, т. 245, поз. 10</t>
  </si>
  <si>
    <t>186,1</t>
  </si>
  <si>
    <t>1.22-4-20</t>
  </si>
  <si>
    <t>Указатель световой, светодиодный, степень защиты IP23, размер 350х350х75 мм, типа ДБО-01-1-004 "Номер дома"</t>
  </si>
  <si>
    <t>ТСН-2001.1 Доп. 79, Р. 22, о. 4, поз. 20</t>
  </si>
  <si>
    <t>186,2</t>
  </si>
  <si>
    <t>1.22-4-12</t>
  </si>
  <si>
    <t>Указатель световой пожарного гидранта, типа СУ-ПГ-1, размер 200х200х100 мм</t>
  </si>
  <si>
    <t>ТСН-2001.1 Доп. 79, Р. 22, о. 4, поз. 12</t>
  </si>
  <si>
    <t>187</t>
  </si>
  <si>
    <t>КА-160</t>
  </si>
  <si>
    <t>Световое табло "Медпункт"</t>
  </si>
  <si>
    <t>[753,13 / 1,2 /  9,88] +  2% Заг.скл</t>
  </si>
  <si>
    <t>188</t>
  </si>
  <si>
    <t>4.10-173-2</t>
  </si>
  <si>
    <t>Монтаж блока бесперебойного питания (ББП) в диспетчерской</t>
  </si>
  <si>
    <t>ТСН-2001.4 Доп. 67, Сб. 10, т. 173, поз. 2</t>
  </si>
  <si>
    <t>188,1</t>
  </si>
  <si>
    <t>КА-161</t>
  </si>
  <si>
    <t>ИБП RAPAN-UPS 2000, универсальный источник бесперебойного питания</t>
  </si>
  <si>
    <t>[15 567 / 1,2 /  7,66] +  3% Трансп +  1,2% Заг.скл</t>
  </si>
  <si>
    <t>Электро-установочные изделия розеточной сети</t>
  </si>
  <si>
    <t>189</t>
  </si>
  <si>
    <t>4.8-333-7</t>
  </si>
  <si>
    <t>Монтаж розетки штепсельной скрытого типа</t>
  </si>
  <si>
    <t>ТСН-2001.4 Доп. 80, Сб. 8, т. 333, поз. 7</t>
  </si>
  <si>
    <t>189,1</t>
  </si>
  <si>
    <t>1.21-5-1064</t>
  </si>
  <si>
    <t>Розетка штепсельная, одноместная, скрытой установки, с заземляющими контактами и защитными шторками, напряжение 250 В, номинальный ток 16 А, типа РС16-004</t>
  </si>
  <si>
    <t>ТСН-2001.1 Доп. 73, Р. 21, о. 5, поз. 1064</t>
  </si>
  <si>
    <t>190</t>
  </si>
  <si>
    <t>190,1</t>
  </si>
  <si>
    <t>1.21-5-1066</t>
  </si>
  <si>
    <t>Розетка штепсельная, одноместная, скрытой установки, с заземляющими контактами, защитными шторками и крышкой, напряжение 250 В, номинальный ток 16 А, степень защиты IP44, типа РС16-044</t>
  </si>
  <si>
    <t>ТСН-2001.1 Доп. 73, Р. 21, о. 5, поз. 1066</t>
  </si>
  <si>
    <t>191</t>
  </si>
  <si>
    <t>191,1</t>
  </si>
  <si>
    <t>КА-162</t>
  </si>
  <si>
    <t>Розетка  двойная компьютерная  Systeme Electric GSL000485KK</t>
  </si>
  <si>
    <t>[1 558 / 1,2 /  9,88] +  2% Заг.скл</t>
  </si>
  <si>
    <t>192</t>
  </si>
  <si>
    <t>4.8-269-9</t>
  </si>
  <si>
    <t>Монтаж лючка коробки сценической переходной и штепсельной типа ЛП-6</t>
  </si>
  <si>
    <t>ТСН-2001.4 Доп. 79, Сб. 8, т. 269, поз. 9</t>
  </si>
  <si>
    <t>192,1</t>
  </si>
  <si>
    <t>192,2</t>
  </si>
  <si>
    <t>КА-163</t>
  </si>
  <si>
    <t>Напольный лючок на 24 модуля глубина 75-105 мм серый</t>
  </si>
  <si>
    <t>[12 289,03 / 1,2 /  9,88] +  2% Заг.скл</t>
  </si>
  <si>
    <t>193</t>
  </si>
  <si>
    <t>193,1</t>
  </si>
  <si>
    <t>КА-164</t>
  </si>
  <si>
    <t>Розетка электрическая 45х45, 2К+3,16А со шторками, красная</t>
  </si>
  <si>
    <t>[283,8 / 1,2 /  9,88] +  2% Заг.скл</t>
  </si>
  <si>
    <t>193,2</t>
  </si>
  <si>
    <t>КА-165</t>
  </si>
  <si>
    <t>Розетка электрическая 45х45, 2К+3,16А со шторками, белая</t>
  </si>
  <si>
    <t>[270 / 1,2 /  9,88] +  2% Заг.скл</t>
  </si>
  <si>
    <t>194</t>
  </si>
  <si>
    <t>194,1</t>
  </si>
  <si>
    <t>194,2</t>
  </si>
  <si>
    <t>195</t>
  </si>
  <si>
    <t>195,1</t>
  </si>
  <si>
    <t>195,2</t>
  </si>
  <si>
    <t>196</t>
  </si>
  <si>
    <t>196,1</t>
  </si>
  <si>
    <t>196,2</t>
  </si>
  <si>
    <t>КА-168</t>
  </si>
  <si>
    <t>Напольный лючок на 12 модулей глубина 75-105 мм серый (2024-00272-01-0-ЭС-СО лист 31 поз.6 - 4 шт)</t>
  </si>
  <si>
    <t>[9 000 / 1,2 /  9,88] +  2% Заг.скл</t>
  </si>
  <si>
    <t>197</t>
  </si>
  <si>
    <t>197,1</t>
  </si>
  <si>
    <t>197,2</t>
  </si>
  <si>
    <t>198</t>
  </si>
  <si>
    <t>198,1</t>
  </si>
  <si>
    <t>198,2</t>
  </si>
  <si>
    <t>Напольный лючок на 12 модулей глубина 75-105 мм серый</t>
  </si>
  <si>
    <t>199</t>
  </si>
  <si>
    <t>199,1</t>
  </si>
  <si>
    <t>200</t>
  </si>
  <si>
    <t>201</t>
  </si>
  <si>
    <t>КА-169</t>
  </si>
  <si>
    <t>Рамка 2 поста (цвет: белый)</t>
  </si>
  <si>
    <t>[66 / 1,2 /  9,88] +  2% Заг.скл</t>
  </si>
  <si>
    <t>202</t>
  </si>
  <si>
    <t>КА-170</t>
  </si>
  <si>
    <t>Рамка 4 поста (цвет: белый)</t>
  </si>
  <si>
    <t>[183,33 /  9,88] +  2% Заг.скл</t>
  </si>
  <si>
    <t>203</t>
  </si>
  <si>
    <t>203,1</t>
  </si>
  <si>
    <t>КА-171</t>
  </si>
  <si>
    <t>Выключатель одноклавишный на автозажимах белый</t>
  </si>
  <si>
    <t>[919 / 1,2 /  9,88] +  2% Заг.скл</t>
  </si>
  <si>
    <t>204</t>
  </si>
  <si>
    <t>205</t>
  </si>
  <si>
    <t>1.21-5-1363</t>
  </si>
  <si>
    <t>Коробка ответвительная пластиковая, 6 вводов для труб и кабеля, крышка с уплотнителем и фиксатором, степень защиты IP55, размер без учета кабельных вводов 100х100х50 мм</t>
  </si>
  <si>
    <t>ТСН-2001.1 Доп. 70, Р. 21, о. 5, поз. 1363</t>
  </si>
  <si>
    <t>206</t>
  </si>
  <si>
    <t>207</t>
  </si>
  <si>
    <t>КА-173</t>
  </si>
  <si>
    <t>Датчик движения NA VE-PIR-UP-S102[102-500W-WH (230V, 2.17A, MULT)</t>
  </si>
  <si>
    <t>[2 890,76 / 1,2 /  7,66] +  3% Трансп +  1,2% Заг.скл</t>
  </si>
  <si>
    <t>Заземление и молниезащита</t>
  </si>
  <si>
    <t>208</t>
  </si>
  <si>
    <t>4.8-187-6</t>
  </si>
  <si>
    <t>Монтаж заземляющего проводника открыто по строительным основаниям из полосовой стали сечением 100 мм2</t>
  </si>
  <si>
    <t>ТСН-2001.4 Доп. 80, Сб. 8, т. 187, поз. 6</t>
  </si>
  <si>
    <t>208,1</t>
  </si>
  <si>
    <t>КА-187</t>
  </si>
  <si>
    <t>Полоса горячеоцинкованная 40х4 мм NC2404 , бухта 30 м</t>
  </si>
  <si>
    <t>[315 / 1,2 /  9,88] +  2% Заг.скл</t>
  </si>
  <si>
    <t>208,2</t>
  </si>
  <si>
    <t>КА-174</t>
  </si>
  <si>
    <t>Держатель полосы 40х5 DKC ND2310</t>
  </si>
  <si>
    <t>[209,71 / 1,2 /  9,88] +  2% Заг.скл</t>
  </si>
  <si>
    <t>209</t>
  </si>
  <si>
    <t>4.8-187-8</t>
  </si>
  <si>
    <t>Монтаж заземляющего проводника открыто по строительным основаниям из круглой стали диаметром 8 мм</t>
  </si>
  <si>
    <t>ТСН-2001.4 Доп. 80, Сб. 8, т. 187, поз. 8</t>
  </si>
  <si>
    <t>209,1</t>
  </si>
  <si>
    <t>КА-188</t>
  </si>
  <si>
    <t>Пруток, горячеоцинкованный, 8 мм, бухта 55 метров NC100855</t>
  </si>
  <si>
    <t>[6 612 / 1,2 /  9,88] +  2% Заг.скл</t>
  </si>
  <si>
    <t>210</t>
  </si>
  <si>
    <t>4.8-186-1</t>
  </si>
  <si>
    <t>Монтаж заземлителя вертикального из угловой стали размером 50х50х5 мм</t>
  </si>
  <si>
    <t>10 шт.</t>
  </si>
  <si>
    <t>ТСН-2001.4 Доп. 80, Сб. 8, т. 186, поз. 1</t>
  </si>
  <si>
    <t>210,1</t>
  </si>
  <si>
    <t>КА-189</t>
  </si>
  <si>
    <t>Вертикальный заземлитель из уголка 50х50х5 мм, длина 3000 мм, горячеоцинкованный, с пластиной для подключения полосы NE5503R</t>
  </si>
  <si>
    <t>[4 607 / 1,2 /  9,88] +  2% Заг.скл</t>
  </si>
  <si>
    <t>211</t>
  </si>
  <si>
    <t>КА-175</t>
  </si>
  <si>
    <t>Соединитель  полоса-полоса с разделительной пластиной 100х100 мм NG3106</t>
  </si>
  <si>
    <t>[917,23 / 1,2 /  9,88] +  2% Заг.скл</t>
  </si>
  <si>
    <t>212</t>
  </si>
  <si>
    <t>КА-176</t>
  </si>
  <si>
    <t>Соединение пруток-пруток , D 8 мм</t>
  </si>
  <si>
    <t>[313,26 / 1,2 /  9,88] +  2% Заг.скл</t>
  </si>
  <si>
    <t>213</t>
  </si>
  <si>
    <t>КА-177</t>
  </si>
  <si>
    <t>Универсальный держатель с бетоном  ND1000</t>
  </si>
  <si>
    <t>[158,87 / 1,2 /  9,88] +  2% Заг.скл</t>
  </si>
  <si>
    <t>214</t>
  </si>
  <si>
    <t>КА-178</t>
  </si>
  <si>
    <t>Соединитель универсальный NG3103</t>
  </si>
  <si>
    <t>[102 / 1,2 /  9,88] +  2% Заг.скл</t>
  </si>
  <si>
    <t>215</t>
  </si>
  <si>
    <t>КА-179</t>
  </si>
  <si>
    <t>Фасадный держатель ND2307</t>
  </si>
  <si>
    <t>[159 / 1,2 /  9,88] +  2% Заг.скл</t>
  </si>
  <si>
    <t>216</t>
  </si>
  <si>
    <t>КА-180</t>
  </si>
  <si>
    <t>Соединительная скоба-перемычка 288 DIN</t>
  </si>
  <si>
    <t>[170,25 / 1,2 /  9,88] +  2% Заг.скл</t>
  </si>
  <si>
    <t>217</t>
  </si>
  <si>
    <t>КА-181</t>
  </si>
  <si>
    <t>Скоба-держатель полосы 40х4, оцинк. cталь SH133</t>
  </si>
  <si>
    <t>218</t>
  </si>
  <si>
    <t>1.7-5-390</t>
  </si>
  <si>
    <t>Анкер клиновой стальной оцинкованный, М6х55 мм</t>
  </si>
  <si>
    <t>ТСН-2001.1 Доп. 79, Р. 7, о. 5, поз. 390</t>
  </si>
  <si>
    <t>219</t>
  </si>
  <si>
    <t>4.8-154-1</t>
  </si>
  <si>
    <t>Ввод в здание в стальной трубе, провод сечением до 16 мм2, 2 провода в линии</t>
  </si>
  <si>
    <t>ТСН-2001.4. Доп. 1-42. Сб. 8, т. 154, поз. 1</t>
  </si>
  <si>
    <t>219,1</t>
  </si>
  <si>
    <t>1.12-6-657</t>
  </si>
  <si>
    <t>Трубы стальные сварные водогазопроводные, оцинкованные, легкие, ГОСТ 3262-75, диаметр условного прохода 80 мм, толщина стенки 3,5 мм</t>
  </si>
  <si>
    <t>м</t>
  </si>
  <si>
    <t>ТСН-2001.1 Доп. 79, Р. 12, о. 6, поз. 657</t>
  </si>
  <si>
    <t>220</t>
  </si>
  <si>
    <t>4.8-328-4</t>
  </si>
  <si>
    <t>Монтаж коробки ответвительной для кабельных линий</t>
  </si>
  <si>
    <t>ТСН-2001.4 Доп. 75, Сб. 8, т. 328, поз. 4</t>
  </si>
  <si>
    <t>220,1</t>
  </si>
  <si>
    <t>КА-183</t>
  </si>
  <si>
    <t>Коробка уравнивания потенциалов (КУП1 (100х10х50), 7 зажимов IP54</t>
  </si>
  <si>
    <t>[403,74 / 1,2 /  9,88] +  2% Заг.скл</t>
  </si>
  <si>
    <t>221</t>
  </si>
  <si>
    <t>4.8-186-4</t>
  </si>
  <si>
    <t>Монтаж заземлителя вертикального из круглой стали диаметром 16 мм</t>
  </si>
  <si>
    <t>ТСН-2001.4 Доп. 80, Сб. 8, т. 186, поз. 4</t>
  </si>
  <si>
    <t>221,1</t>
  </si>
  <si>
    <t>КА-184</t>
  </si>
  <si>
    <t>Молниеприемный стержень 4,0 м</t>
  </si>
  <si>
    <t>[4 338 / 1,2 /  9,88] +  2% Заг.скл</t>
  </si>
  <si>
    <t>221,2</t>
  </si>
  <si>
    <t>КА-185</t>
  </si>
  <si>
    <t>Металлическая подставка</t>
  </si>
  <si>
    <t>[3 986 / 1,2 /  9,88] +  2% Заг.скл</t>
  </si>
  <si>
    <t>222</t>
  </si>
  <si>
    <t>КА-186</t>
  </si>
  <si>
    <t>Зажим прута</t>
  </si>
  <si>
    <t>[95 /  9,88] +  2% Заг.скл</t>
  </si>
  <si>
    <t>Электрозащитные средства</t>
  </si>
  <si>
    <t>223</t>
  </si>
  <si>
    <t>13.3-9-18</t>
  </si>
  <si>
    <t>Коврик диэлектрический резиновый, размеры 750х750 мм</t>
  </si>
  <si>
    <t>224</t>
  </si>
  <si>
    <t>13.1-3-1</t>
  </si>
  <si>
    <t>Указатель напряжения типа ПИН 90-2М</t>
  </si>
  <si>
    <t>225</t>
  </si>
  <si>
    <t>13.3-9-57</t>
  </si>
  <si>
    <t>Очки защитные открытые типа О34-У</t>
  </si>
  <si>
    <t>226</t>
  </si>
  <si>
    <t>13.3-9-155</t>
  </si>
  <si>
    <t>Огнетушитель самосрабатывающий типа ОСП-1</t>
  </si>
  <si>
    <t>КОМПЛЕКТ</t>
  </si>
  <si>
    <t>227</t>
  </si>
  <si>
    <t>13.3-9-14</t>
  </si>
  <si>
    <t>Клещи строительные универсальные, длина 180 мм</t>
  </si>
  <si>
    <t>228</t>
  </si>
  <si>
    <t>1.1-1-2639</t>
  </si>
  <si>
    <t>Знак безопасности и эвакуационный указатель, из пластика с фотолюминесцентным покрытием, размер 200х400 мм</t>
  </si>
  <si>
    <t>ТСН-2001.1 Доп. 67, Р. 1, о. 1, поз. 2639</t>
  </si>
  <si>
    <t>ОБ_ПР</t>
  </si>
  <si>
    <t>Объект производственного назначения</t>
  </si>
  <si>
    <t>ОБ_НПР</t>
  </si>
  <si>
    <t>Объект непроизводственного назначения</t>
  </si>
  <si>
    <t>3.27_АВТО</t>
  </si>
  <si>
    <t>{вкл} - НР и СП по п.18.1 "Автомобильные дороги"  {выкл} - НР и СП по п.18.2 "Устройство покрытий дорожек, тротуаров, мостовых и площадок и прочее"  3.27 Табл. 3.27-121, расценки 3.27-26-1...4</t>
  </si>
  <si>
    <t>3.29_ЗАКР</t>
  </si>
  <si>
    <t>{вкл} - Тоннели и метрополитены: закрытый способ работ  {выкл} - Тоннели и метрополитены: открытый способ работ  3.29 Отдел 1.5; табл. 3.29-1905...1906</t>
  </si>
  <si>
    <t>4.10_МЕЖГ</t>
  </si>
  <si>
    <t>{вкл} - Прокладка и монтаж междугородных линий связи  {выкл} - Прокладка и монтаж сетей связи  4.10 Раздел 1.7.3...1.7.5</t>
  </si>
  <si>
    <t>Текущий уровень цен</t>
  </si>
  <si>
    <t>Сборник индексов</t>
  </si>
  <si>
    <t>Коэффициенты к ТСН-2001 МГЭ Дополнение 80, строительство</t>
  </si>
  <si>
    <t>217/80</t>
  </si>
  <si>
    <t>Коэффициенты к ТСН-2001.13-2 Дополнение 46</t>
  </si>
  <si>
    <t>62/46</t>
  </si>
  <si>
    <t>Базовый уровень цен</t>
  </si>
  <si>
    <t>_OBSM_</t>
  </si>
  <si>
    <t>9999990008</t>
  </si>
  <si>
    <t>Трудозатраты рабочих</t>
  </si>
  <si>
    <t>чел.-ч.</t>
  </si>
  <si>
    <t>2.1-13-14</t>
  </si>
  <si>
    <t>ТСН-2001.2. Доп. 68. п.1-13-14 (136001)</t>
  </si>
  <si>
    <t>Аппараты сварочные постоянного тока (выпрямители) для ручной дуговой сварки, сварочный ток до 500 А</t>
  </si>
  <si>
    <t>маш.-ч</t>
  </si>
  <si>
    <t>2.1-18-7</t>
  </si>
  <si>
    <t>ТСН-2001.2. Доп. 68. п.1-18-7 (183001)</t>
  </si>
  <si>
    <t>Автомобили грузовые бортовые, грузоподъемность до 5 т</t>
  </si>
  <si>
    <t>9999990009</t>
  </si>
  <si>
    <t>1.1-1-1092</t>
  </si>
  <si>
    <t>ТСН-2001.1 Доп. 79, Р. 1, о. 1, поз. 1092</t>
  </si>
  <si>
    <t>Полоса из стали углеродистой обыкновенного качества, спокойной</t>
  </si>
  <si>
    <t>1.1-1-1577</t>
  </si>
  <si>
    <t>ТСН-2001.1 Доп. 79, Р. 1, о. 1, поз. 1577</t>
  </si>
  <si>
    <t>Эмаль пентафталевая, цветная, типа ПФ-115</t>
  </si>
  <si>
    <t>кг</t>
  </si>
  <si>
    <t>1.1-1-1669</t>
  </si>
  <si>
    <t>ТСН-2001.1 Доп. 79, Р. 1, о. 1, поз. 1669</t>
  </si>
  <si>
    <t>Электроды, типа Э-42А, диаметр от 4 до 6 мм</t>
  </si>
  <si>
    <t>1.21-5-1655</t>
  </si>
  <si>
    <t>ТСН-2001.1 Доп. 67, Р. 21, о. 5, поз. 1655</t>
  </si>
  <si>
    <t>Перемычка гибкая, типа ПГС 50-280</t>
  </si>
  <si>
    <t>2.1-10-1</t>
  </si>
  <si>
    <t>ТСН-2001.2. Доп. 68. п.1-10-1 (100101)</t>
  </si>
  <si>
    <t>Компрессоры передвижные с двигателем внутреннего сгорания, давление до 7 ат, производительность до 5 м3/мин</t>
  </si>
  <si>
    <t>2.1-30-7</t>
  </si>
  <si>
    <t>ТСН-2001.2. Доп. 68. п.1-30-7 (303801)</t>
  </si>
  <si>
    <t>Молотки бурильные пневматические легкие</t>
  </si>
  <si>
    <t>1.21-5-1180</t>
  </si>
  <si>
    <t>ТСН-2001.1 Доп. 79, Р. 21, о. 5, поз. 1180</t>
  </si>
  <si>
    <t>Бирка маркировочная для кабелей и проводов, типа У134 У3,5</t>
  </si>
  <si>
    <t>1000 шт.</t>
  </si>
  <si>
    <t>1.21-5-1652</t>
  </si>
  <si>
    <t>ТСН-2001.1 Доп. 66, Р. 21, о. 5, поз. 1652</t>
  </si>
  <si>
    <t>Полоска типа К-405 с пряжкой типа К-407, стальные, для крепления проводов</t>
  </si>
  <si>
    <t>1.21-5-798</t>
  </si>
  <si>
    <t>ТСН-2001.1 Доп. 67, Р. 21, о. 5, поз. 798</t>
  </si>
  <si>
    <t>Лента монтажная, типа ЛМ-5</t>
  </si>
  <si>
    <t>1.21-5-800</t>
  </si>
  <si>
    <t>ТСН-2001.1 Доп. 67, Р. 21, о. 5, поз. 800</t>
  </si>
  <si>
    <t>Кнопка для ленты ЛМ, типа 3,5</t>
  </si>
  <si>
    <t>2.1-4-45</t>
  </si>
  <si>
    <t>ТСН-2001.2. Доп. 68. п.1-4-45 (043403)</t>
  </si>
  <si>
    <t>Домкраты гидравлические, грузоподъемность до 100 т</t>
  </si>
  <si>
    <t>2.1-4-98</t>
  </si>
  <si>
    <t>ТСН-2001.2. Доп. 68. п.1-4-98 (042931)</t>
  </si>
  <si>
    <t>Лебедки электрические, тяговое усилие до 31,39 кН (3,2 тс)</t>
  </si>
  <si>
    <t>1.1-1-3607</t>
  </si>
  <si>
    <t>ТСН-2001.1 Доп. 79, Р. 1, о. 1, поз. 3607</t>
  </si>
  <si>
    <t>Шурупы с полукруглой головкой, диаметр 4 мм, длина 40 мм</t>
  </si>
  <si>
    <t>1.1-1-491</t>
  </si>
  <si>
    <t>ТСН-2001.1 Доп. 79, Р. 1, о. 1, поз. 491</t>
  </si>
  <si>
    <t>Лак битумный, типа БТ-123</t>
  </si>
  <si>
    <t>1.1-1-8031</t>
  </si>
  <si>
    <t>ТСН-2001.1 Доп. 66, Р. 1, о. 1, поз. 8031</t>
  </si>
  <si>
    <t>Роль свинцовая, марка С1, толщина от 1 до 1,5 мм</t>
  </si>
  <si>
    <t>1.1-1-944</t>
  </si>
  <si>
    <t>ТСН-2001.1 Доп. 79, Р. 1, о. 1, поз. 944</t>
  </si>
  <si>
    <t>Припой оловянно-свинцовый, в прутках, диаметр 8 мм, типа ПОС-30</t>
  </si>
  <si>
    <t>1.1-1-967</t>
  </si>
  <si>
    <t>ТСН-2001.1 Доп. 79, Р. 1, о. 1, поз. 967</t>
  </si>
  <si>
    <t>Проволока стальная низкоуглеродистая общего назначения оцинкованная, диаметр от 1,6 до 3,0 мм</t>
  </si>
  <si>
    <t>2.1-4-109</t>
  </si>
  <si>
    <t>ТСН-2001.2. Доп. 75. п.1-4-109 (042510)</t>
  </si>
  <si>
    <t>Подъемники ножничные несамоходные, высота подъема до 10 м</t>
  </si>
  <si>
    <t>1.1-1-57</t>
  </si>
  <si>
    <t>ТСН-2001.1 Доп. 79, Р. 1, о. 1, поз. 57</t>
  </si>
  <si>
    <t>Болты строительные с гайками и шайбами, черные, М10х100 мм</t>
  </si>
  <si>
    <t>)*1,25)*1,1</t>
  </si>
  <si>
    <t>1.1-1-1329</t>
  </si>
  <si>
    <t>ТСН-2001.1 Доп. 79, Р. 1, о. 1, поз. 1329</t>
  </si>
  <si>
    <t>Цемент общестроительный ГОСТ 31108-2020, ГОСТ 30515-2013, портландцемент общего назначения, типа ЦЕМ 32,5 (марка 400)</t>
  </si>
  <si>
    <t>1.1-1-237</t>
  </si>
  <si>
    <t>ТСН-2001.1 Доп. 67, Р. 1, о. 1, поз. 237</t>
  </si>
  <si>
    <t>Дюбель с патроном</t>
  </si>
  <si>
    <t>2.1-30-10</t>
  </si>
  <si>
    <t>ТСН-2001.2. Доп. 68. п.1-30-10 (304101)</t>
  </si>
  <si>
    <t>Перфораторы, мощность до 800 Вт</t>
  </si>
  <si>
    <t>2.1-30-56</t>
  </si>
  <si>
    <t>ТСН-2001.2. Доп. 68. п.1-30-56 (309101)</t>
  </si>
  <si>
    <t>Шуруповерты</t>
  </si>
  <si>
    <t>1.1-1-2494</t>
  </si>
  <si>
    <t>ТСН-2001.1 Доп. 79, Р. 1, о. 1, поз. 2494</t>
  </si>
  <si>
    <t>Шурупы-саморезы, диаметр 3,5 мм, длина 45 мм</t>
  </si>
  <si>
    <t>1.21-5-2141</t>
  </si>
  <si>
    <t>ТСН-2001.1 Доп. 75, Р. 21, о. 5, поз. 2141</t>
  </si>
  <si>
    <t>Клемма монтажная рычажная, сечение зажимаемого провода от 0,08 до 4,0 мм2, на 3 провода</t>
  </si>
  <si>
    <t>1.7-3-118</t>
  </si>
  <si>
    <t>ТСН-2001.1 Доп. 67, Р. 7, о. 3, поз. 118</t>
  </si>
  <si>
    <t>Сверло спиральное HSS, для сверления алюминия, нержавеющей стали, углеродистой стали и чугуна, диаметр 10 мм, длина 133 мм</t>
  </si>
  <si>
    <t>1.7-3-130</t>
  </si>
  <si>
    <t>ТСН-2001.1 Доп. 65, Р. 7, о. 3, поз. 130</t>
  </si>
  <si>
    <t>Бур с наконечником из твердого сплава, с хвостовиком SDS-plus, диаметр 6 мм, длина 210 мм</t>
  </si>
  <si>
    <t>1.7-5-348</t>
  </si>
  <si>
    <t>ТСН-2001.1 Доп. 74, Р. 7, о. 5, поз. 348</t>
  </si>
  <si>
    <t>Дюбель для газобетона, стальной оцинкованный, диаметр 5 мм, длина 30 мм</t>
  </si>
  <si>
    <t>1.1-1-1583</t>
  </si>
  <si>
    <t>ТСН-2001.1 Доп. 79, Р. 1, о. 1, поз. 1583</t>
  </si>
  <si>
    <t>Эмаль эпоксидная, белая или цветная, типа ЭП-140</t>
  </si>
  <si>
    <t>1.21-5-214</t>
  </si>
  <si>
    <t>ТСН-2001.1 Доп. 79, Р. 21, о. 5, поз. 214</t>
  </si>
  <si>
    <t>Крюк стальной для крепления светильников, типа У-625, размеры 155х80х20 мм</t>
  </si>
  <si>
    <t>1.21-5-437</t>
  </si>
  <si>
    <t>ТСН-2001.1 Доп. 79, Р. 21, о. 5, поз. 437</t>
  </si>
  <si>
    <t>Рукав металлический, типа РЗ-ЦХ, из стальной оцинкованной ленты, негерметичный, с уплотнением хлопчатобумажной нитью, условный диаметр 25 мм</t>
  </si>
  <si>
    <t>1.21-5-757</t>
  </si>
  <si>
    <t>ТСН-2001.1 Доп. 73, Р. 21, о. 5, поз. 757</t>
  </si>
  <si>
    <t>Зажим соединительно-изолирующий, типа СИЗ-2</t>
  </si>
  <si>
    <t>1.7-3-121</t>
  </si>
  <si>
    <t>ТСН-2001.1 Доп. 44, Р. 7, о. 3, поз. 121</t>
  </si>
  <si>
    <t>Бур с наконечником из твердого сплава, с хвостовиком SDS-plus, диаметр 10 мм, длина 160 мм</t>
  </si>
  <si>
    <t>2.1-30-19</t>
  </si>
  <si>
    <t>ТСН-2001.2. Доп. 80. п.1-30-19 (305001)</t>
  </si>
  <si>
    <t>Машины шлифовальные электрические, мощность до 1700 Вт</t>
  </si>
  <si>
    <t>1.7-3-51</t>
  </si>
  <si>
    <t>ТСН-2001.1 Доп. 67, Р. 7, о. 3, поз. 51</t>
  </si>
  <si>
    <t>Круг (диск) отрезной, для резки металла, диаметр 125 мм</t>
  </si>
  <si>
    <t>2.1-30-102</t>
  </si>
  <si>
    <t>ТСН-2001.2. Доп. 68. п.1-30-102 (303704)</t>
  </si>
  <si>
    <t>Дрели, мощность до 800 Вт</t>
  </si>
  <si>
    <t>1.1-1-3758</t>
  </si>
  <si>
    <t>ТСН-2001.1 Доп. 73, Р. 1, о. 1, поз. 3758</t>
  </si>
  <si>
    <t>Шуруп-саморез прокалывающий с головкой специальной формы, диаметр 4,2 мм, длина 75 мм</t>
  </si>
  <si>
    <t>1.7-3-119</t>
  </si>
  <si>
    <t>ТСН-2001.1 Доп. 67, Р. 7, о. 3, поз. 119</t>
  </si>
  <si>
    <t>Сверло спиральное HSS, для сверления алюминия, нержавеющей стали, углеродистой стали и чугуна, диаметр 11 мм, длина 142 мм</t>
  </si>
  <si>
    <t>2.1-30-96</t>
  </si>
  <si>
    <t>ТСН-2001.2. Доп. 64. п.1-30-96 (303703)</t>
  </si>
  <si>
    <t>Дрели электрические, мощность до 200 Вт</t>
  </si>
  <si>
    <t>1.21-5-137</t>
  </si>
  <si>
    <t>ТСН-2001.1 Доп. 79, Р. 21, о. 5, поз. 137</t>
  </si>
  <si>
    <t>Колодка клеммная, количество контактов 3, типа СОВ-2,5-006-003</t>
  </si>
  <si>
    <t>1.1-1-238</t>
  </si>
  <si>
    <t>ТСН-2001.1 Доп. 80, Р. 1, о. 1, поз. 238</t>
  </si>
  <si>
    <t>Дюбель пластмассовый</t>
  </si>
  <si>
    <t>1.1-1-3722</t>
  </si>
  <si>
    <t>ТСН-2001.1 Доп. 70, Р. 1, о. 1, поз. 3722</t>
  </si>
  <si>
    <t>Шуруп-саморез прокалывающий, типа "Клоп", диаметр 3,5 мм, длина 9,5 мм</t>
  </si>
  <si>
    <t>9999990002</t>
  </si>
  <si>
    <t>Масса оборудования</t>
  </si>
  <si>
    <t>1.1-1-1723</t>
  </si>
  <si>
    <t>ТСН-2001.1 Доп. 79, Р. 1, о. 1, поз. 1723</t>
  </si>
  <si>
    <t>Лента изоляционная, прорезиненная, односторонняя</t>
  </si>
  <si>
    <t>1.23-10-18</t>
  </si>
  <si>
    <t>ТСН-2001.1 Доп. 79, Р. 23, о. 10, поз. 18</t>
  </si>
  <si>
    <t>Провод неизолированный для воздушных линий электропередач состоящий из скрученных медных проволок, марка М, сечение 4 мм2</t>
  </si>
  <si>
    <t>1.1-1-2628</t>
  </si>
  <si>
    <t>ТСН-2001.1 Доп. 79, Р. 1, о. 1, поз. 2628</t>
  </si>
  <si>
    <t>Винты самонарезающие, оцинкованные, для металла, диаметр 4 мм, длина 35 мм</t>
  </si>
  <si>
    <t>1.1-1-945</t>
  </si>
  <si>
    <t>ТСН-2001.1 Доп. 79, Р. 1, о. 1, поз. 945</t>
  </si>
  <si>
    <t>Припой оловянно-свинцовый, в прутках, диаметр 8 мм, типа ПОС-40</t>
  </si>
  <si>
    <t>1.7-3-112</t>
  </si>
  <si>
    <t>ТСН-2001.1 Доп. 67, Р. 7, о. 3, поз. 112</t>
  </si>
  <si>
    <t>Сверло спиральное HSS, для сверления алюминия, нержавеющей стали, углеродистой стали и чугуна, диаметр 4 мм, длина 75 мм</t>
  </si>
  <si>
    <t>1.1-1-1120</t>
  </si>
  <si>
    <t>ТСН-2001.1 Доп. 79, Р. 1, о. 1, поз. 1120</t>
  </si>
  <si>
    <t>Уголок равнополочный, для строительных стальных конструкций, ширина полки 35-70 мм, сталь С235, С245</t>
  </si>
  <si>
    <t>1.1-1-3490</t>
  </si>
  <si>
    <t>ТСН-2001.1 Доп. 79, Р. 1, о. 1, поз. 3490</t>
  </si>
  <si>
    <t>Прокат стальной листовой горячекатаный, марка стали Ст3пс, толщина 4 мм</t>
  </si>
  <si>
    <t>1.1-1-467</t>
  </si>
  <si>
    <t>ТСН-2001.1 Доп. 79, Р. 1, о. 1, поз. 467</t>
  </si>
  <si>
    <t>Краска масляная жидкотертая (готовая к употреблению), для наружных и внутренних работ по металлу, сурик железный, типа МА-15</t>
  </si>
  <si>
    <t>1.1-1-493</t>
  </si>
  <si>
    <t>ТСН-2001.1 Доп. 79, Р. 1, о. 1, поз. 493</t>
  </si>
  <si>
    <t>Лак битумный, типа БТ-577</t>
  </si>
  <si>
    <t>1297020000</t>
  </si>
  <si>
    <t>Болты строительные с гайками и шайбами (1297030000, 1610000000, 1620000000, 1680000000)</t>
  </si>
  <si>
    <t>3430000000</t>
  </si>
  <si>
    <t>Щиты заводского изготовления однорядные или двухрядные открытого исполнения</t>
  </si>
  <si>
    <t>Пульты управления напольные</t>
  </si>
  <si>
    <t>Шкафы (пульты) управления навесные</t>
  </si>
  <si>
    <t>3500000000</t>
  </si>
  <si>
    <t>Провода (марка и сечение по проекту)</t>
  </si>
  <si>
    <t>3449950000</t>
  </si>
  <si>
    <t>Скобы кабельные (накладные)</t>
  </si>
  <si>
    <t>Кабели напряжением до 35 кВ</t>
  </si>
  <si>
    <t>3599190000</t>
  </si>
  <si>
    <t>Оконцеватели (капы) термоусаживаемые</t>
  </si>
  <si>
    <t>3449610000</t>
  </si>
  <si>
    <t>Лотки металлические штампованные (3449670000)</t>
  </si>
  <si>
    <t>Разделители (перегородки) для разделения кабелей внутри лотка (3449670000)</t>
  </si>
  <si>
    <t>3449660000</t>
  </si>
  <si>
    <t>Скобы П-образные из полосовой или угловой стали</t>
  </si>
  <si>
    <t>3461111000</t>
  </si>
  <si>
    <t>Светильники светодиодные линейные подвесные</t>
  </si>
  <si>
    <t>3449630000</t>
  </si>
  <si>
    <t>Соединительные муфты крепления светильника (LSC)</t>
  </si>
  <si>
    <t>3449650000</t>
  </si>
  <si>
    <t>Патрубки (2248208000)</t>
  </si>
  <si>
    <t>3461000000</t>
  </si>
  <si>
    <t>Светильники, устанавливаемые в подвесных потолках</t>
  </si>
  <si>
    <t>3464000000</t>
  </si>
  <si>
    <t>Розетки потолочные</t>
  </si>
  <si>
    <t>3466100000</t>
  </si>
  <si>
    <t>Лампы накаливания</t>
  </si>
  <si>
    <t>Провода медные</t>
  </si>
  <si>
    <t>3461110000</t>
  </si>
  <si>
    <t>Светильники светодиодные потолочные подвесные кольцевидной формы</t>
  </si>
  <si>
    <t>Светильники светодиодные потолочные встраиваемые</t>
  </si>
  <si>
    <t>Светильники светодиодные потолочные накладные линейные</t>
  </si>
  <si>
    <t>3434200000</t>
  </si>
  <si>
    <t>Коробки ответвительные пластиковые</t>
  </si>
  <si>
    <t>3464730000</t>
  </si>
  <si>
    <t>Держатели для светильников</t>
  </si>
  <si>
    <t>Кронштейны со светильниками, устанавливаемые по стенам и потолкам</t>
  </si>
  <si>
    <t>3464222000</t>
  </si>
  <si>
    <t>Выключатели скрытого типа одноклавишные (3423610000)</t>
  </si>
  <si>
    <t>6671000000</t>
  </si>
  <si>
    <t>Реле (детали на пультах и панелях)</t>
  </si>
  <si>
    <t>3461500000</t>
  </si>
  <si>
    <t>Светильники с лампами накаливания</t>
  </si>
  <si>
    <t>4372910000</t>
  </si>
  <si>
    <t>Блоки бесперебойного питания (ББП)</t>
  </si>
  <si>
    <t>3464430000</t>
  </si>
  <si>
    <t>Розетки штепсельные скрытого типа (3464010000)</t>
  </si>
  <si>
    <t>9683910000</t>
  </si>
  <si>
    <t>Лючки для штепсельных коробок типа ЛП-6</t>
  </si>
  <si>
    <t>0902110000</t>
  </si>
  <si>
    <t>Сталь полосовая сечением 100 мм2</t>
  </si>
  <si>
    <t>Держатели шин заземления</t>
  </si>
  <si>
    <t>Скобы крепления открытых заземляющих проводников</t>
  </si>
  <si>
    <t>0902120000</t>
  </si>
  <si>
    <t>Сталь круглая или арматурная диаметром 8 мм (0930117000, 0933110000)</t>
  </si>
  <si>
    <t>0930113000</t>
  </si>
  <si>
    <t>Сталь угловая шириной полки 50 мм</t>
  </si>
  <si>
    <t>3464740000</t>
  </si>
  <si>
    <t>Коробки соединительные и распределительные (3434200000)</t>
  </si>
  <si>
    <t>Сталь круглая или арматурная диаметром 16 мм (0930114000, 0933110000)</t>
  </si>
  <si>
    <t>О.П. п.3.4.30.в</t>
  </si>
  <si>
    <t>Глава 12</t>
  </si>
  <si>
    <t>*1,25</t>
  </si>
  <si>
    <t>*1,15</t>
  </si>
  <si>
    <t>)*1,25</t>
  </si>
  <si>
    <t>О.П. п.3.4. 6</t>
  </si>
  <si>
    <t>Выполняемые при ремонте и реконструкции работы аналогичные технологическим процессам, характерным для нового строительства и отсутствующим в сборниках на ремонтно-строительные работы</t>
  </si>
  <si>
    <t>Гл.12.Прил.8.п.8. 5_12.00.01.11.003</t>
  </si>
  <si>
    <t>При применении территориальных сметных нормативов для города Москвы затраты, учитывающие напряженные и стесненные условия производства работ (стесненность, сложность складирования и транспортной логистики и т.п.), исчисляются с применением коэффициентов к затратам труда и заработной плате рабочих, машинистов, времени эксплуатации машин и механизмов, стоимости эксплуатации машин в размере: для объектов, расположенных за пределами Третьего транспортного кольца города Москвы, но в пределах Московской кольцевой автомобильной дороги</t>
  </si>
  <si>
    <t>Поправка: О.П. п.3.4.30.в Наименование: При применении территориальных сметных нормативов для города Москвы затраты, учитывающие напряженные и стесненные условия производства работ (стесненность, сложность складирования и транспортной логистики и т.п.), исчисляются с применением коэффициентов к затратам труда и заработной плате рабочих, машинистов, времени эксплуатации машин и механизмов, стоимости эксплуатации машин в размере: для объектов, расположенных за пределами Третьего транспортного кольца города Москвы, но в пределах Московской кольцевой автомобильной дороги</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</si>
  <si>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</si>
  <si>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3х1,5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</si>
  <si>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3х1,5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</si>
  <si>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5х4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</si>
  <si>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</si>
  <si>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3х2,5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</si>
  <si>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5х4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</si>
  <si>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5х10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</si>
  <si>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5х16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</si>
  <si>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t>
  </si>
  <si>
    <t>Поправка: О.П. п.3.4. 6 Наименование: Выполняемые при ремонте и реконструкции работы аналогичные технологическим процессам, характерным для нового строительства и отсутствующим в сборниках на ремонтно-строительные работы Поправка: О.П. п.3.4.30.в Наименование: При применении территориальных сметных нормативов для города Москвы затраты, учитывающие напряженные и стесненные условия производства работ (стесненность, сложность складирования и транспортной логистики и т.п.), исчисляются с применением коэффициентов к затратам труда и заработной плате рабочих, машинистов, времени эксплуатации машин и механизмов, стоимости эксплуатации машин в размере: для объектов, расположенных за пределами Третьего транспортного кольца города Москвы, но в пределах Московской кольцевой автомобильной дороги</t>
  </si>
  <si>
    <t>RVE-PLS5070-GEARLINE-SC-1460-P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</si>
  <si>
    <t>RVE-PLS5070-GEARLINE-SC-BP-1460-P (Линейный 1460ммх50х70мм 39Вт Подвесной 4000К Черный БАП 3 часа)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t>
  </si>
  <si>
    <t>RVE-PLS5070-GEARLINE-SC-1460-P-IP54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t>
  </si>
  <si>
    <t>RVE-PLS5070-GEARLINE-SC-1460-P (Линейный 1460ммх50х70мм 20Вт  (50%) Подвесной 4000К Черный) светильник.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</si>
  <si>
    <t>RVE-PLS5070-GEARLINE-SC-BP-1460-P (Линейный 1460ммх50х70мм 20Вт  (50%) Подвесной 4000К Черный БАП 3 часа) 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 питания встроенный. Крепеж трос 2м.</t>
  </si>
  <si>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Степень пылевлагозащиты IP54.</t>
  </si>
  <si>
    <t>RVE-LBX-RING-PRIME-SC-800-N (Круг d800х100мм 41Вт (50%) Накладной 4000К Черный)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t>
  </si>
  <si>
    <t>RVE-LBX-RING-PRIME-SC-BP-800-N (Круг d800х100мм 41Вт (50%) Накладной 4000К Черный БАП 3 часа)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t>
  </si>
  <si>
    <t>RVE-LBX-RING-PRIME-SC-800-P (Круг d800х100мм 41Вт (50%) Подвесной 4000К Черный) светильник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t>
  </si>
  <si>
    <t>RVE-LBX-RING-PRIME-SC-BP-800-P (Круг d800х100мм 41Вт (50%) Подвесной 4000К Черный БАП 3 часа) светильник /Светодиодный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t>
  </si>
  <si>
    <t>RVE-PRIME-SC-595 38W 4000K 220V/ Светильник LED 595x595x40mm (RVElektro) стандартный (встраиваемый, накладной)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квадратный).</t>
  </si>
  <si>
    <t>RVE-PRIME-CI-SC-595 CLIP-IN IP54 600x600x48 38Вт 4000К Опал /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 Квадратный.Степень пылевлагозащиты IP54.</t>
  </si>
  <si>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t>
  </si>
  <si>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t>
  </si>
  <si>
    <t>RVE-LBX-CONTRO-SC-10015-1-GR (Квадрат Грильято 1шт 85х85х40мм 9Вт встраиваемый 4000K Белый) светильник /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t>
  </si>
  <si>
    <t>RVE-LBX-CONTRO-SC-BP-10015-1-GR (Квадрат Грильято 1шт 85х85х40мм 9Вт встраиваемый 4000K Белый БАП на 3ч)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t>
  </si>
  <si>
    <t>RVE-LBX-CONTRO-SC-10015-1-GR-IP54 (Квадрат Грильято 1шт 85х85х40мм 9Вт встраиваемый 4000K Белый)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t>
  </si>
  <si>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 БАП 3 часа) светильник</t>
  </si>
  <si>
    <t>RVE-PLS3535-PRIMELINE-SC- 1200-K (Линейный 1200х35x35мм 28Вт на кронштейне 500мм 4000K Черный) светильник /Светодиодный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 Размер кронштейна 500х35х35мм. Блок питания встраиваемый.</t>
  </si>
  <si>
    <t>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</si>
  <si>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(наименование стройки и/или объекта)</t>
  </si>
  <si>
    <t>(наименование работ и затрат)</t>
  </si>
  <si>
    <t>В
базисном
уровне
цен</t>
  </si>
  <si>
    <t>В
текущем
уровне
цен</t>
  </si>
  <si>
    <t>Сметная стоимость</t>
  </si>
  <si>
    <t>Строительные работы</t>
  </si>
  <si>
    <t>Работы по монтажу оборудования</t>
  </si>
  <si>
    <t>Оборудование</t>
  </si>
  <si>
    <t>Прочие работы и затраты</t>
  </si>
  <si>
    <t>Средства на оплату труда</t>
  </si>
  <si>
    <t>Затраты труда</t>
  </si>
  <si>
    <t xml:space="preserve">Кроме того: </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</si>
  <si>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</si>
  <si>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</si>
  <si>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</si>
  <si>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</si>
  <si>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</si>
  <si>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</si>
  <si>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</si>
  <si>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</si>
  <si>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Коэффи-
циенты
(индек-
сы) пере-
счета,
нормы
НР и СП</t>
  </si>
  <si>
    <t>ВСЕГО
затрат в
текущем
уровне цен,
руб.</t>
  </si>
  <si>
    <t>Форма № 4б</t>
  </si>
  <si>
    <t>Капитальный ремонт здания Государственного бюджетного общеобразовательного учреждения города Москвы "Школа №236"  по адресу: г. Москва, улица Клязьминская, дом 7, корпус 4. 02-01-03 ЭОМ</t>
  </si>
  <si>
    <t>Составлен(а) по ТСН-2001 с учетом Дополнения №: 80</t>
  </si>
  <si>
    <t>№ и период сборника коэффициентов (индексов) пересчета: Коэффициенты к ТСН-2001 МГЭ Дополнение 80, строительство №217/80 III квартал 2025 года и Коэффициенты к ТСН-2001.13-2 Дополнение 46 №62/46 III квартал 2025 года</t>
  </si>
  <si>
    <t>Всего в
ценах на
январь 2000 года,
руб.</t>
  </si>
  <si>
    <t>ЗП</t>
  </si>
  <si>
    <t>ЭМ</t>
  </si>
  <si>
    <t>в т.ч. ЗПМ</t>
  </si>
  <si>
    <t>МР</t>
  </si>
  <si>
    <t>НР от ФОТ</t>
  </si>
  <si>
    <t>%</t>
  </si>
  <si>
    <t>СП от ФОТ</t>
  </si>
  <si>
    <t>ЗТР</t>
  </si>
  <si>
    <t>чел-ч</t>
  </si>
  <si>
    <t>ВСЕГО работ по позиции:</t>
  </si>
  <si>
    <t>ВСЕГО оборудование по позиции:</t>
  </si>
  <si>
    <t>ВСЕГО по позиции:</t>
  </si>
  <si>
    <r>
      <t>ОБОРУДОВАНИЕ:_x000D_
Вводная панель ВП1</t>
    </r>
    <r>
      <rPr>
        <i/>
        <sz val="10"/>
        <color rgb="FF821E82"/>
        <rFont val="Arial"/>
        <family val="2"/>
        <charset val="204"/>
      </rPr>
      <t xml:space="preserve">
60 887,82 = [536 936,24 / 1,2 /  7,66] +  3% Трансп +  1,2% Заг.скл</t>
    </r>
  </si>
  <si>
    <r>
      <t>ОБОРУДОВАНИЕ:_x000D_
Вводная панель ВП1</t>
    </r>
    <r>
      <rPr>
        <i/>
        <sz val="10"/>
        <color rgb="FF821E82"/>
        <rFont val="Arial"/>
        <family val="2"/>
        <charset val="204"/>
      </rPr>
      <t xml:space="preserve">
44 301,78 = [390 673,02 / 1,2 /  7,66] +  3% Трансп +  1,2% Заг.скл</t>
    </r>
  </si>
  <si>
    <r>
      <t>ОБОРУДОВАНИЕ:_x000D_
Распределительная панель РП-1</t>
    </r>
    <r>
      <rPr>
        <i/>
        <sz val="10"/>
        <color rgb="FF821E82"/>
        <rFont val="Arial"/>
        <family val="2"/>
        <charset val="204"/>
      </rPr>
      <t xml:space="preserve">
38 512,11 = [339 617,08 / 1,2 /  7,66] +  3% Трансп +  1,2% Заг.скл</t>
    </r>
  </si>
  <si>
    <r>
      <t>ОБОРУДОВАНИЕ:_x000D_
Распределительная панель РП-2</t>
    </r>
    <r>
      <rPr>
        <i/>
        <sz val="10"/>
        <color rgb="FF821E82"/>
        <rFont val="Arial"/>
        <family val="2"/>
        <charset val="204"/>
      </rPr>
      <t xml:space="preserve">
37 439,23 = [330 156,03 / 1,2 /  7,66] +  3% Трансп +  1,2% Заг.скл</t>
    </r>
  </si>
  <si>
    <r>
      <t>ОБОРУДОВАНИЕ:_x000D_
Панель ЩГП с АВР</t>
    </r>
    <r>
      <rPr>
        <i/>
        <sz val="10"/>
        <color rgb="FF821E82"/>
        <rFont val="Arial"/>
        <family val="2"/>
        <charset val="204"/>
      </rPr>
      <t xml:space="preserve">
29 029,49 = [255 995,17 / 1,2 /  7,66] +  3% Трансп +  1,2% Заг.скл</t>
    </r>
  </si>
  <si>
    <r>
      <t>ОБОРУДОВАНИЕ:_x000D_
Панель ПЭСПЗ  с АВР</t>
    </r>
    <r>
      <rPr>
        <i/>
        <sz val="10"/>
        <color rgb="FF821E82"/>
        <rFont val="Arial"/>
        <family val="2"/>
        <charset val="204"/>
      </rPr>
      <t xml:space="preserve">
34 835,39 = [255 995,17 /  7,66] +  3% Трансп +  1,2% Заг.скл</t>
    </r>
  </si>
  <si>
    <r>
      <t>ОБОРУДОВАНИЕ:_x000D_
УКРМ 50-10</t>
    </r>
    <r>
      <rPr>
        <i/>
        <sz val="10"/>
        <color rgb="FF821E82"/>
        <rFont val="Arial"/>
        <family val="2"/>
        <charset val="204"/>
      </rPr>
      <t xml:space="preserve">
7 520,57 = [66 319,7 / 1,2 /  7,66] +  3% Трансп +  1,2% Заг.скл</t>
    </r>
  </si>
  <si>
    <r>
      <t>ОБОРУДОВАНИЕ:_x000D_
ЩМТ-1</t>
    </r>
    <r>
      <rPr>
        <i/>
        <sz val="10"/>
        <color rgb="FF821E82"/>
        <rFont val="Arial"/>
        <family val="2"/>
        <charset val="204"/>
      </rPr>
      <t xml:space="preserve">
14 728,25 = [129 880,42 / 1,2 /  7,66] +  3% Трансп +  1,2% Заг.скл</t>
    </r>
  </si>
  <si>
    <r>
      <t>ОБОРУДОВАНИЕ:_x000D_
ЩО1.1</t>
    </r>
    <r>
      <rPr>
        <i/>
        <sz val="10"/>
        <color rgb="FF821E82"/>
        <rFont val="Arial"/>
        <family val="2"/>
        <charset val="204"/>
      </rPr>
      <t xml:space="preserve">
19 534,56 = [172 264,5 / 1,2 /  7,66] +  3% Трансп +  1,2% Заг.скл</t>
    </r>
  </si>
  <si>
    <r>
      <t>ОБОРУДОВАНИЕ:_x000D_
ЩО1.2</t>
    </r>
    <r>
      <rPr>
        <i/>
        <sz val="10"/>
        <color rgb="FF821E82"/>
        <rFont val="Arial"/>
        <family val="2"/>
        <charset val="204"/>
      </rPr>
      <t xml:space="preserve">
22 080,87 = [194 719,03 / 1,2 /  7,66] +  3% Трансп +  1,2% Заг.скл</t>
    </r>
  </si>
  <si>
    <r>
      <t>ОБОРУДОВАНИЕ:_x000D_
ЩО1.3</t>
    </r>
    <r>
      <rPr>
        <i/>
        <sz val="10"/>
        <color rgb="FF821E82"/>
        <rFont val="Arial"/>
        <family val="2"/>
        <charset val="204"/>
      </rPr>
      <t xml:space="preserve">
9 836,69 = [72 286,97 /  7,66] +  3% Трансп +  1,2% Заг.скл</t>
    </r>
  </si>
  <si>
    <r>
      <t>ОБОРУДОВАНИЕ:_x000D_
ЩО1.4</t>
    </r>
    <r>
      <rPr>
        <i/>
        <sz val="10"/>
        <color rgb="FF821E82"/>
        <rFont val="Arial"/>
        <family val="2"/>
        <charset val="204"/>
      </rPr>
      <t xml:space="preserve">
19 569,45 = [172 572,16 / 1,2 /  7,66] +  3% Трансп +  1,2% Заг.скл</t>
    </r>
  </si>
  <si>
    <r>
      <t>ОБОРУДОВАНИЕ:_x000D_
ЩО2.1</t>
    </r>
    <r>
      <rPr>
        <i/>
        <sz val="10"/>
        <color rgb="FF821E82"/>
        <rFont val="Arial"/>
        <family val="2"/>
        <charset val="204"/>
      </rPr>
      <t xml:space="preserve">
16 210,39 = [142 950,46 / 1,2 /  7,66] +  3% Трансп +  1,2% Заг.скл</t>
    </r>
  </si>
  <si>
    <r>
      <t>ОБОРУДОВАНИЕ:_x000D_
ЩО2.2</t>
    </r>
    <r>
      <rPr>
        <i/>
        <sz val="10"/>
        <color rgb="FF821E82"/>
        <rFont val="Arial"/>
        <family val="2"/>
        <charset val="204"/>
      </rPr>
      <t xml:space="preserve">
11 296,34 = [99 616,2 / 1,2 /  7,66] +  3% Трансп +  1,2% Заг.скл</t>
    </r>
  </si>
  <si>
    <r>
      <t>ОБОРУДОВАНИЕ:_x000D_
ЩО2.3</t>
    </r>
    <r>
      <rPr>
        <i/>
        <sz val="10"/>
        <color rgb="FF821E82"/>
        <rFont val="Arial"/>
        <family val="2"/>
        <charset val="204"/>
      </rPr>
      <t xml:space="preserve">
11 296,34 = [99 616,2 / 1,2 /  7,66] +  3% Трансп +  1,2% Заг.скл</t>
    </r>
  </si>
  <si>
    <r>
      <t>ОБОРУДОВАНИЕ:_x000D_
ЩО2.4</t>
    </r>
    <r>
      <rPr>
        <i/>
        <sz val="10"/>
        <color rgb="FF821E82"/>
        <rFont val="Arial"/>
        <family val="2"/>
        <charset val="204"/>
      </rPr>
      <t xml:space="preserve">
16 210,39 = [142 950,46 / 1,2 /  7,66] +  3% Трансп +  1,2% Заг.скл</t>
    </r>
  </si>
  <si>
    <r>
      <t>ОБОРУДОВАНИЕ:_x000D_
ЩО3.1</t>
    </r>
    <r>
      <rPr>
        <i/>
        <sz val="10"/>
        <color rgb="FF821E82"/>
        <rFont val="Arial"/>
        <family val="2"/>
        <charset val="204"/>
      </rPr>
      <t xml:space="preserve">
14 360,55 = [126 637,78 / 1,2 /  7,66] +  3% Трансп +  1,2% Заг.скл</t>
    </r>
  </si>
  <si>
    <r>
      <t>ОБОРУДОВАНИЕ:_x000D_
ЩО3.2</t>
    </r>
    <r>
      <rPr>
        <i/>
        <sz val="10"/>
        <color rgb="FF821E82"/>
        <rFont val="Arial"/>
        <family val="2"/>
        <charset val="204"/>
      </rPr>
      <t xml:space="preserve">
10 148,65 = [74 579,43 /  7,66] +  3% Трансп +  1,2% Заг.скл</t>
    </r>
  </si>
  <si>
    <r>
      <t>ОБОРУДОВАНИЕ:_x000D_
ЩО3.3</t>
    </r>
    <r>
      <rPr>
        <i/>
        <sz val="10"/>
        <color rgb="FF821E82"/>
        <rFont val="Arial"/>
        <family val="2"/>
        <charset val="204"/>
      </rPr>
      <t xml:space="preserve">
11 623,97 = [102 505,39 / 1,2 /  7,66] +  3% Трансп +  1,2% Заг.скл</t>
    </r>
  </si>
  <si>
    <r>
      <t>ОБОРУДОВАНИЕ:_x000D_
ЩО3.4</t>
    </r>
    <r>
      <rPr>
        <i/>
        <sz val="10"/>
        <color rgb="FF821E82"/>
        <rFont val="Arial"/>
        <family val="2"/>
        <charset val="204"/>
      </rPr>
      <t xml:space="preserve">
16 142,63 = [142 353,02 / 1,2 /  7,66] +  3% Трансп +  1,2% Заг.скл</t>
    </r>
  </si>
  <si>
    <r>
      <t>ОБОРУДОВАНИЕ:_x000D_
ЩОА1.1</t>
    </r>
    <r>
      <rPr>
        <i/>
        <sz val="10"/>
        <color rgb="FF821E82"/>
        <rFont val="Arial"/>
        <family val="2"/>
        <charset val="204"/>
      </rPr>
      <t xml:space="preserve">
3 246,76 = [28 631,45 / 1,2 /  7,66] +  3% Трансп +  1,2% Заг.скл</t>
    </r>
  </si>
  <si>
    <r>
      <t>ОБОРУДОВАНИЕ:_x000D_
ЩОА1.2</t>
    </r>
    <r>
      <rPr>
        <i/>
        <sz val="10"/>
        <color rgb="FF821E82"/>
        <rFont val="Arial"/>
        <family val="2"/>
        <charset val="204"/>
      </rPr>
      <t xml:space="preserve">
3 314,51 = [29 228,89 / 1,2 /  7,66] +  3% Трансп +  1,2% Заг.скл</t>
    </r>
  </si>
  <si>
    <r>
      <t>ОБОРУДОВАНИЕ:_x000D_
ЩОА1.3</t>
    </r>
    <r>
      <rPr>
        <i/>
        <sz val="10"/>
        <color rgb="FF821E82"/>
        <rFont val="Arial"/>
        <family val="2"/>
        <charset val="204"/>
      </rPr>
      <t xml:space="preserve">
1 292,51 = [11 397,92 / 1,2 /  7,66] +  3% Трансп +  1,2% Заг.скл</t>
    </r>
  </si>
  <si>
    <r>
      <t>ОБОРУДОВАНИЕ:_x000D_
ЩОА1.4</t>
    </r>
    <r>
      <rPr>
        <i/>
        <sz val="10"/>
        <color rgb="FF821E82"/>
        <rFont val="Arial"/>
        <family val="2"/>
        <charset val="204"/>
      </rPr>
      <t xml:space="preserve">
2 139,25 = [18 864,87 / 1,2 /  7,66] +  3% Трансп +  1,2% Заг.скл</t>
    </r>
  </si>
  <si>
    <r>
      <t>ОБОРУДОВАНИЕ:_x000D_
ЩОА2.1</t>
    </r>
    <r>
      <rPr>
        <i/>
        <sz val="10"/>
        <color rgb="FF821E82"/>
        <rFont val="Arial"/>
        <family val="2"/>
        <charset val="204"/>
      </rPr>
      <t xml:space="preserve">
1 943,19 = [14 279,95 /  7,66] +  3% Трансп +  1,2% Заг.скл</t>
    </r>
  </si>
  <si>
    <r>
      <t>ОБОРУДОВАНИЕ:_x000D_
ЩОА2.2</t>
    </r>
    <r>
      <rPr>
        <i/>
        <sz val="10"/>
        <color rgb="FF821E82"/>
        <rFont val="Arial"/>
        <family val="2"/>
        <charset val="204"/>
      </rPr>
      <t xml:space="preserve">
1 292,51 = [11 397,92 / 1,2 /  7,66] +  3% Трансп +  1,2% Заг.скл</t>
    </r>
  </si>
  <si>
    <r>
      <t>ОБОРУДОВАНИЕ:_x000D_
ЩОА2.3</t>
    </r>
    <r>
      <rPr>
        <i/>
        <sz val="10"/>
        <color rgb="FF821E82"/>
        <rFont val="Arial"/>
        <family val="2"/>
        <charset val="204"/>
      </rPr>
      <t xml:space="preserve">
1 359,36 = [11 987,49 / 1,2 /  7,66] +  3% Трансп +  1,2% Заг.скл</t>
    </r>
  </si>
  <si>
    <r>
      <t>ОБОРУДОВАНИЕ:_x000D_
ЩОА2.4</t>
    </r>
    <r>
      <rPr>
        <i/>
        <sz val="10"/>
        <color rgb="FF821E82"/>
        <rFont val="Arial"/>
        <family val="2"/>
        <charset val="204"/>
      </rPr>
      <t xml:space="preserve">
1 946,97 = [17 169,14 / 1,2 /  7,66] +  3% Трансп +  1,2% Заг.скл</t>
    </r>
  </si>
  <si>
    <r>
      <t>ОБОРУДОВАНИЕ:_x000D_
ЩОА3.1</t>
    </r>
    <r>
      <rPr>
        <i/>
        <sz val="10"/>
        <color rgb="FF821E82"/>
        <rFont val="Arial"/>
        <family val="2"/>
        <charset val="204"/>
      </rPr>
      <t xml:space="preserve">
1 619,33 = [14 279,95 / 1,2 /  7,66] +  3% Трансп +  1,2% Заг.скл</t>
    </r>
  </si>
  <si>
    <r>
      <t>ОБОРУДОВАНИЕ:_x000D_
ЩОА3.2</t>
    </r>
    <r>
      <rPr>
        <i/>
        <sz val="10"/>
        <color rgb="FF821E82"/>
        <rFont val="Arial"/>
        <family val="2"/>
        <charset val="204"/>
      </rPr>
      <t xml:space="preserve">
1 292,51 = [11 397,92 / 1,2 /  7,66] +  3% Трансп +  1,2% Заг.скл</t>
    </r>
  </si>
  <si>
    <r>
      <t>ОБОРУДОВАНИЕ:_x000D_
ЩОА3.3</t>
    </r>
    <r>
      <rPr>
        <i/>
        <sz val="10"/>
        <color rgb="FF821E82"/>
        <rFont val="Arial"/>
        <family val="2"/>
        <charset val="204"/>
      </rPr>
      <t xml:space="preserve">
1 359,36 = [11 987,49 / 1,2 /  7,66] +  3% Трансп +  1,2% Заг.скл</t>
    </r>
  </si>
  <si>
    <r>
      <t>ОБОРУДОВАНИЕ:_x000D_
ЩОА3.4</t>
    </r>
    <r>
      <rPr>
        <i/>
        <sz val="10"/>
        <color rgb="FF821E82"/>
        <rFont val="Arial"/>
        <family val="2"/>
        <charset val="204"/>
      </rPr>
      <t xml:space="preserve">
1 619,33 = [14 279,95 / 1,2 /  7,66] +  3% Трансп +  1,2% Заг.скл</t>
    </r>
  </si>
  <si>
    <r>
      <t>ОБОРУДОВАНИЕ:_x000D_
ЩОАП</t>
    </r>
    <r>
      <rPr>
        <i/>
        <sz val="10"/>
        <color rgb="FF821E82"/>
        <rFont val="Arial"/>
        <family val="2"/>
        <charset val="204"/>
      </rPr>
      <t xml:space="preserve">
2 794,59 = [24 643,97 / 1,2 /  7,66] +  3% Трансп +  1,2% Заг.скл</t>
    </r>
  </si>
  <si>
    <r>
      <t>ОБОРУДОВАНИЕ:_x000D_
ЩОП</t>
    </r>
    <r>
      <rPr>
        <i/>
        <sz val="10"/>
        <color rgb="FF821E82"/>
        <rFont val="Arial"/>
        <family val="2"/>
        <charset val="204"/>
      </rPr>
      <t xml:space="preserve">
18 494,70 = [163 094,65 / 1,2 /  7,66] +  3% Трансп +  1,2% Заг.скл</t>
    </r>
  </si>
  <si>
    <r>
      <t>ОБОРУДОВАНИЕ:_x000D_
ЩПВ-1</t>
    </r>
    <r>
      <rPr>
        <i/>
        <sz val="10"/>
        <color rgb="FF821E82"/>
        <rFont val="Arial"/>
        <family val="2"/>
        <charset val="204"/>
      </rPr>
      <t xml:space="preserve">
3 140,48 = [27 694,14 / 1,2 /  7,66] +  3% Трансп +  1,2% Заг.скл</t>
    </r>
  </si>
  <si>
    <r>
      <t>ОБОРУДОВАНИЕ:_x000D_
ЩПВ-2</t>
    </r>
    <r>
      <rPr>
        <i/>
        <sz val="10"/>
        <color rgb="FF821E82"/>
        <rFont val="Arial"/>
        <family val="2"/>
        <charset val="204"/>
      </rPr>
      <t xml:space="preserve">
3 044,81 = [26 850,57 / 1,2 /  7,66] +  3% Трансп +  1,2% Заг.скл</t>
    </r>
  </si>
  <si>
    <r>
      <t>ОБОРУДОВАНИЕ:_x000D_
ЩСП</t>
    </r>
    <r>
      <rPr>
        <i/>
        <sz val="10"/>
        <color rgb="FF821E82"/>
        <rFont val="Arial"/>
        <family val="2"/>
        <charset val="204"/>
      </rPr>
      <t xml:space="preserve">
14 728,25 = [129 880,42 / 1,2 /  7,66] +  3% Трансп +  1,2% Заг.скл</t>
    </r>
  </si>
  <si>
    <r>
      <t>ОБОРУДОВАНИЕ:_x000D_
ЩА-В1</t>
    </r>
    <r>
      <rPr>
        <i/>
        <sz val="10"/>
        <color rgb="FF821E82"/>
        <rFont val="Arial"/>
        <family val="2"/>
        <charset val="204"/>
      </rPr>
      <t xml:space="preserve">
1 985,25 = [17 506,85 / 1,2 /  7,66] +  3% Трансп +  1,2% Заг.скл</t>
    </r>
  </si>
  <si>
    <r>
      <t>ОБОРУДОВАНИЕ:_x000D_
ЩА-В2</t>
    </r>
    <r>
      <rPr>
        <i/>
        <sz val="10"/>
        <color rgb="FF821E82"/>
        <rFont val="Arial"/>
        <family val="2"/>
        <charset val="204"/>
      </rPr>
      <t xml:space="preserve">
1 793,93 = [15 819,71 / 1,2 /  7,66] +  3% Трансп +  1,2% Заг.скл</t>
    </r>
  </si>
  <si>
    <r>
      <t>ОБОРУДОВАНИЕ:_x000D_
ЩА-В3</t>
    </r>
    <r>
      <rPr>
        <i/>
        <sz val="10"/>
        <color rgb="FF821E82"/>
        <rFont val="Arial"/>
        <family val="2"/>
        <charset val="204"/>
      </rPr>
      <t xml:space="preserve">
1 316,37 = [11 608,27 / 1,2 /  7,66] +  3% Трансп +  1,2% Заг.скл</t>
    </r>
  </si>
  <si>
    <r>
      <t>ОБОРУДОВАНИЕ:_x000D_
ЩА-В4</t>
    </r>
    <r>
      <rPr>
        <i/>
        <sz val="10"/>
        <color rgb="FF821E82"/>
        <rFont val="Arial"/>
        <family val="2"/>
        <charset val="204"/>
      </rPr>
      <t xml:space="preserve">
1 765,86 = [15 572,14 / 1,2 /  7,66] +  3% Трансп +  1,2% Заг.скл</t>
    </r>
  </si>
  <si>
    <r>
      <t>ОБОРУДОВАНИЕ:_x000D_
ЩА-В5</t>
    </r>
    <r>
      <rPr>
        <i/>
        <sz val="10"/>
        <color rgb="FF821E82"/>
        <rFont val="Arial"/>
        <family val="2"/>
        <charset val="204"/>
      </rPr>
      <t xml:space="preserve">
2 424,04 = [21 376,28 / 1,2 /  7,66] +  3% Трансп +  1,2% Заг.скл</t>
    </r>
  </si>
  <si>
    <r>
      <t>ОБОРУДОВАНИЕ:_x000D_
ЩА-В6</t>
    </r>
    <r>
      <rPr>
        <i/>
        <sz val="10"/>
        <color rgb="FF821E82"/>
        <rFont val="Arial"/>
        <family val="2"/>
        <charset val="204"/>
      </rPr>
      <t xml:space="preserve">
1 316,37 = [11 608,27 / 1,2 /  7,66] +  3% Трансп +  1,2% Заг.скл</t>
    </r>
  </si>
  <si>
    <r>
      <t>ОБОРУДОВАНИЕ:_x000D_
ЩА-В7</t>
    </r>
    <r>
      <rPr>
        <i/>
        <sz val="10"/>
        <color rgb="FF821E82"/>
        <rFont val="Arial"/>
        <family val="2"/>
        <charset val="204"/>
      </rPr>
      <t xml:space="preserve">
1 889,59 = [16 663,28 / 1,2 /  7,66] +  3% Трансп +  1,2% Заг.скл</t>
    </r>
  </si>
  <si>
    <r>
      <t>ОБОРУДОВАНИЕ:_x000D_
ЩВК1</t>
    </r>
    <r>
      <rPr>
        <i/>
        <sz val="10"/>
        <color rgb="FF821E82"/>
        <rFont val="Arial"/>
        <family val="2"/>
        <charset val="204"/>
      </rPr>
      <t xml:space="preserve">
19 143,15 = [168 812,92 / 1,2 /  7,66] +  3% Трансп +  1,2% Заг.скл</t>
    </r>
  </si>
  <si>
    <r>
      <t>ОБОРУДОВАНИЕ:_x000D_
ЩВК2</t>
    </r>
    <r>
      <rPr>
        <i/>
        <sz val="10"/>
        <color rgb="FF821E82"/>
        <rFont val="Arial"/>
        <family val="2"/>
        <charset val="204"/>
      </rPr>
      <t xml:space="preserve">
14 597,47 = [128 727,04 / 1,2 /  7,66] +  3% Трансп +  1,2% Заг.скл</t>
    </r>
  </si>
  <si>
    <r>
      <t>ОБОРУДОВАНИЕ:_x000D_
ЩВК3</t>
    </r>
    <r>
      <rPr>
        <i/>
        <sz val="10"/>
        <color rgb="FF821E82"/>
        <rFont val="Arial"/>
        <family val="2"/>
        <charset val="204"/>
      </rPr>
      <t xml:space="preserve">
14 597,47 = [128 727,04 / 1,2 /  7,66] +  3% Трансп +  1,2% Заг.скл</t>
    </r>
  </si>
  <si>
    <r>
      <t>ОБОРУДОВАНИЕ:_x000D_
ЩМТ-2</t>
    </r>
    <r>
      <rPr>
        <i/>
        <sz val="10"/>
        <color rgb="FF821E82"/>
        <rFont val="Arial"/>
        <family val="2"/>
        <charset val="204"/>
      </rPr>
      <t xml:space="preserve">
28 186,57 = [248 561,84 / 1,2 /  7,66] +  3% Трансп +  1,2% Заг.скл</t>
    </r>
  </si>
  <si>
    <r>
      <t>ОБОРУДОВАНИЕ:_x000D_
ЩМТ-3</t>
    </r>
    <r>
      <rPr>
        <i/>
        <sz val="10"/>
        <color rgb="FF821E82"/>
        <rFont val="Arial"/>
        <family val="2"/>
        <charset val="204"/>
      </rPr>
      <t xml:space="preserve">
15 497,84 = [136 666,94 / 1,2 /  7,66] +  3% Трансп +  1,2% Заг.скл</t>
    </r>
  </si>
  <si>
    <r>
      <t>ОБОРУДОВАНИЕ:_x000D_
ЩСК1</t>
    </r>
    <r>
      <rPr>
        <i/>
        <sz val="10"/>
        <color rgb="FF821E82"/>
        <rFont val="Arial"/>
        <family val="2"/>
        <charset val="204"/>
      </rPr>
      <t xml:space="preserve">
12 387,14 = [109 235,39 / 1,2 /  7,66] +  3% Трансп +  1,2% Заг.скл</t>
    </r>
  </si>
  <si>
    <r>
      <t>ОБОРУДОВАНИЕ:_x000D_
ЩСК2</t>
    </r>
    <r>
      <rPr>
        <i/>
        <sz val="10"/>
        <color rgb="FF821E82"/>
        <rFont val="Arial"/>
        <family val="2"/>
        <charset val="204"/>
      </rPr>
      <t xml:space="preserve">
12 387,14 = [109 235,39 / 1,2 /  7,66] +  3% Трансп +  1,2% Заг.скл</t>
    </r>
  </si>
  <si>
    <r>
      <t>ОБОРУДОВАНИЕ:_x000D_
ЩГЦ</t>
    </r>
    <r>
      <rPr>
        <i/>
        <sz val="10"/>
        <color rgb="FF821E82"/>
        <rFont val="Arial"/>
        <family val="2"/>
        <charset val="204"/>
      </rPr>
      <t xml:space="preserve">
91 615,67 = [673 256,88 /  7,66] +  3% Трансп +  1,2% Заг.скл</t>
    </r>
  </si>
  <si>
    <r>
      <t>ОБОРУДОВАНИЕ:_x000D_
ЩПБ-1</t>
    </r>
    <r>
      <rPr>
        <i/>
        <sz val="10"/>
        <color rgb="FF821E82"/>
        <rFont val="Arial"/>
        <family val="2"/>
        <charset val="204"/>
      </rPr>
      <t xml:space="preserve">
57 906,37 = [510 644,48 / 1,2 /  7,66] +  3% Трансп +  1,2% Заг.скл</t>
    </r>
  </si>
  <si>
    <r>
      <t>ОБОРУДОВАНИЕ:_x000D_
ЩПБ-2</t>
    </r>
    <r>
      <rPr>
        <i/>
        <sz val="10"/>
        <color rgb="FF821E82"/>
        <rFont val="Arial"/>
        <family val="2"/>
        <charset val="204"/>
      </rPr>
      <t xml:space="preserve">
34 641,15 = [305 481,29 / 1,2 /  7,66] +  3% Трансп +  1,2% Заг.скл</t>
    </r>
  </si>
  <si>
    <r>
      <t>ОБОРУДОВАНИЕ:_x000D_
ЩС1.1</t>
    </r>
    <r>
      <rPr>
        <i/>
        <sz val="10"/>
        <color rgb="FF821E82"/>
        <rFont val="Arial"/>
        <family val="2"/>
        <charset val="204"/>
      </rPr>
      <t xml:space="preserve">
22 373,93 = [197 303,42 / 1,2 /  7,66] +  3% Трансп +  1,2% Заг.скл</t>
    </r>
  </si>
  <si>
    <r>
      <t>ОБОРУДОВАНИЕ:_x000D_
ЩС1.2</t>
    </r>
    <r>
      <rPr>
        <i/>
        <sz val="10"/>
        <color rgb="FF821E82"/>
        <rFont val="Arial"/>
        <family val="2"/>
        <charset val="204"/>
      </rPr>
      <t xml:space="preserve">
17 129,34 = [151 054,21 / 1,2 /  7,66] +  3% Трансп +  1,2% Заг.скл</t>
    </r>
  </si>
  <si>
    <r>
      <t>ОБОРУДОВАНИЕ:_x000D_
ЩС1.3</t>
    </r>
    <r>
      <rPr>
        <i/>
        <sz val="10"/>
        <color rgb="FF821E82"/>
        <rFont val="Arial"/>
        <family val="2"/>
        <charset val="204"/>
      </rPr>
      <t xml:space="preserve">
17 129,34 = [151 054,21 / 1,2 /  7,66] +  3% Трансп +  1,2% Заг.скл</t>
    </r>
  </si>
  <si>
    <r>
      <t>ОБОРУДОВАНИЕ:_x000D_
ЩС1.4</t>
    </r>
    <r>
      <rPr>
        <i/>
        <sz val="10"/>
        <color rgb="FF821E82"/>
        <rFont val="Arial"/>
        <family val="2"/>
        <charset val="204"/>
      </rPr>
      <t xml:space="preserve">
20 352,74 = [179 479,6 / 1,2 /  7,66] +  3% Трансп +  1,2% Заг.скл</t>
    </r>
  </si>
  <si>
    <r>
      <t>ОБОРУДОВАНИЕ:_x000D_
ЩСК2.1</t>
    </r>
    <r>
      <rPr>
        <i/>
        <sz val="10"/>
        <color rgb="FF821E82"/>
        <rFont val="Arial"/>
        <family val="2"/>
        <charset val="204"/>
      </rPr>
      <t xml:space="preserve">
12 473,07 = [109 993,1 / 1,2 /  7,66] +  3% Трансп +  1,2% Заг.скл</t>
    </r>
  </si>
  <si>
    <r>
      <t>ОБОРУДОВАНИЕ:_x000D_
ЩСК2.2</t>
    </r>
    <r>
      <rPr>
        <i/>
        <sz val="10"/>
        <color rgb="FF821E82"/>
        <rFont val="Arial"/>
        <family val="2"/>
        <charset val="204"/>
      </rPr>
      <t xml:space="preserve">
12 473,07 = [109 993,1 / 1,2 /  7,66] +  3% Трансп +  1,2% Заг.скл</t>
    </r>
  </si>
  <si>
    <r>
      <t>ОБОРУДОВАНИЕ:_x000D_
ЩС2.3</t>
    </r>
    <r>
      <rPr>
        <i/>
        <sz val="10"/>
        <color rgb="FF821E82"/>
        <rFont val="Arial"/>
        <family val="2"/>
        <charset val="204"/>
      </rPr>
      <t xml:space="preserve">
20 550,71 = [181 225,42 / 1,2 /  7,66] +  3% Трансп +  1,2% Заг.скл</t>
    </r>
  </si>
  <si>
    <r>
      <t>ОБОРУДОВАНИЕ:_x000D_
ЩС2.4</t>
    </r>
    <r>
      <rPr>
        <i/>
        <sz val="10"/>
        <color rgb="FF821E82"/>
        <rFont val="Arial"/>
        <family val="2"/>
        <charset val="204"/>
      </rPr>
      <t xml:space="preserve">
19 465,83 = [171 658,47 / 1,2 /  7,66] +  3% Трансп +  1,2% Заг.скл</t>
    </r>
  </si>
  <si>
    <r>
      <t>ОБОРУДОВАНИЕ:_x000D_
ЩСК3.1</t>
    </r>
    <r>
      <rPr>
        <i/>
        <sz val="10"/>
        <color rgb="FF821E82"/>
        <rFont val="Arial"/>
        <family val="2"/>
        <charset val="204"/>
      </rPr>
      <t xml:space="preserve">
44 084,90 = [388 760,49 / 1,2 /  7,66] +  3% Трансп +  1,2% Заг.скл</t>
    </r>
  </si>
  <si>
    <r>
      <t>ОБОРУДОВАНИЕ:_x000D_
ЩС3.3</t>
    </r>
    <r>
      <rPr>
        <i/>
        <sz val="10"/>
        <color rgb="FF821E82"/>
        <rFont val="Arial"/>
        <family val="2"/>
        <charset val="204"/>
      </rPr>
      <t xml:space="preserve">
22 501,80 = [198 431,05 / 1,2 /  7,66] +  3% Трансп +  1,2% Заг.скл</t>
    </r>
  </si>
  <si>
    <r>
      <t>ОБОРУДОВАНИЕ:_x000D_
ЩСК3.4</t>
    </r>
    <r>
      <rPr>
        <i/>
        <sz val="10"/>
        <color rgb="FF821E82"/>
        <rFont val="Arial"/>
        <family val="2"/>
        <charset val="204"/>
      </rPr>
      <t xml:space="preserve">
28 811,73 = [254 074,77 / 1,2 /  7,66] +  3% Трансп +  1,2% Заг.скл</t>
    </r>
  </si>
  <si>
    <r>
      <t>ОБОРУДОВАНИЕ:_x000D_
ЩСКС</t>
    </r>
    <r>
      <rPr>
        <i/>
        <sz val="10"/>
        <color rgb="FF821E82"/>
        <rFont val="Arial"/>
        <family val="2"/>
        <charset val="204"/>
      </rPr>
      <t xml:space="preserve">
4 377,08 = [38 599,08 / 1,2 /  7,66] +  3% Трансп +  1,2% Заг.скл</t>
    </r>
  </si>
  <si>
    <t xml:space="preserve">   Итого по ТСН-2001.16</t>
  </si>
  <si>
    <t xml:space="preserve">   Итого возвратных сумм</t>
  </si>
  <si>
    <r>
      <t>Провод  ПуГВнг(A)-LSLTx 1x6 мм2</t>
    </r>
    <r>
      <rPr>
        <i/>
        <sz val="10"/>
        <rFont val="Arial"/>
        <family val="2"/>
        <charset val="204"/>
      </rPr>
      <t xml:space="preserve">
6 432,64 = [74 770 / 1,2 /  9,88] +  2% Заг.скл</t>
    </r>
  </si>
  <si>
    <r>
      <t>Провод ПуГВнг(A)-LSLTx 1x25 мм2</t>
    </r>
    <r>
      <rPr>
        <i/>
        <sz val="10"/>
        <rFont val="Arial"/>
        <family val="2"/>
        <charset val="204"/>
      </rPr>
      <t xml:space="preserve">
26 990,94 = [313 730 / 1,2 /  9,88] +  2% Заг.скл</t>
    </r>
  </si>
  <si>
    <r>
      <t>Провод ПуГВнг(A)-LSLTx 1x95 мм2</t>
    </r>
    <r>
      <rPr>
        <i/>
        <sz val="10"/>
        <rFont val="Arial"/>
        <family val="2"/>
        <charset val="204"/>
      </rPr>
      <t xml:space="preserve">
96 194,54 = [1 118 120 / 1,2 /  9,88] +  2% Заг.скл</t>
    </r>
  </si>
  <si>
    <r>
      <t>Кабель ВВГнг(А)-LSLTx 5x120 мм2 (1000 В)</t>
    </r>
    <r>
      <rPr>
        <i/>
        <sz val="10"/>
        <rFont val="Arial"/>
        <family val="2"/>
        <charset val="204"/>
      </rPr>
      <t xml:space="preserve">
612 977,32 = [7 124 960 / 1,2 /  9,88] +  2% Заг.скл</t>
    </r>
  </si>
  <si>
    <r>
      <t>Лоток перфорированный из нержавеющей стали Стандарт INOX (AISI 304) 200x100x3000 (0,8мм) (3 м/уп) Промрукав PR16.2334</t>
    </r>
    <r>
      <rPr>
        <i/>
        <sz val="10"/>
        <rFont val="Arial"/>
        <family val="2"/>
        <charset val="204"/>
      </rPr>
      <t xml:space="preserve">
1 448,04 = [16 831,38 / 1,2 /  9,88] +  2% Заг.скл</t>
    </r>
  </si>
  <si>
    <r>
      <t>Лоток перфорированный  из нержавеющей стали  Стандарт INOX (AISI 304) 100x100x3000 (0,8мм) (3 м/уп) Промрукав PR16.2329</t>
    </r>
    <r>
      <rPr>
        <i/>
        <sz val="10"/>
        <rFont val="Arial"/>
        <family val="2"/>
        <charset val="204"/>
      </rPr>
      <t xml:space="preserve">
1 115,83 = [12 969,84 / 1,2 /  9,88] +  2% Заг.скл</t>
    </r>
  </si>
  <si>
    <r>
      <t>Крышка лотка  из нержавеющей стали  INOX (AISI 304) 200x3000  (3 м/уп) Промрукав PR16.2432</t>
    </r>
    <r>
      <rPr>
        <i/>
        <sz val="10"/>
        <rFont val="Arial"/>
        <family val="2"/>
        <charset val="204"/>
      </rPr>
      <t xml:space="preserve">
756,02 = [8 787,69 / 1,2 /  9,88] +  2% Заг.скл</t>
    </r>
  </si>
  <si>
    <r>
      <t>Крышка лотка  из нержавеющей стали  INOX (AISI 304) 100x3000  (3 м/уп) Промрукав PR16.2429</t>
    </r>
    <r>
      <rPr>
        <i/>
        <sz val="10"/>
        <rFont val="Arial"/>
        <family val="2"/>
        <charset val="204"/>
      </rPr>
      <t xml:space="preserve">
312,94 = [3 637,44 / 1,2 /  9,88] +  2% Заг.скл</t>
    </r>
  </si>
  <si>
    <r>
      <t>Крышка ответвителя  из нержавеющей стали Т-образного Стандарт  INOX (AISI 304) 100  Промрукав PR16/2830</t>
    </r>
    <r>
      <rPr>
        <i/>
        <sz val="10"/>
        <rFont val="Arial"/>
        <family val="2"/>
        <charset val="204"/>
      </rPr>
      <t xml:space="preserve">
124,74 = [1 449,88 / 1,2 /  9,88] +  2% Заг.скл</t>
    </r>
  </si>
  <si>
    <r>
      <t>Крышка ответвителя  из нержавеющей стали Т-образного Стандарт  INOX (AISI 304) 200  Промрукав PR16/2832</t>
    </r>
    <r>
      <rPr>
        <i/>
        <sz val="10"/>
        <rFont val="Arial"/>
        <family val="2"/>
        <charset val="204"/>
      </rPr>
      <t xml:space="preserve">
225,55 = [2 621,77 / 1,2 /  9,88] +  2% Заг.скл</t>
    </r>
  </si>
  <si>
    <r>
      <t>Ответвитель из нержавеющей стали  Т-образный с крышкой Стандарт INOX (AISI 304) 200х100  Промрукав PR16.2816</t>
    </r>
    <r>
      <rPr>
        <i/>
        <sz val="10"/>
        <rFont val="Arial"/>
        <family val="2"/>
        <charset val="204"/>
      </rPr>
      <t xml:space="preserve">
396,96 = [4 614,09 / 1,2 /  9,88] +  2% Заг.скл</t>
    </r>
  </si>
  <si>
    <r>
      <t>Ответвитель Т-образный с крышкой Стандарт  100х100 (0,7 мм)  Промрукав PR16.0434</t>
    </r>
    <r>
      <rPr>
        <i/>
        <sz val="10"/>
        <rFont val="Arial"/>
        <family val="2"/>
        <charset val="204"/>
      </rPr>
      <t xml:space="preserve">
97,58 = [1 134,32 / 1,2 /  9,88] +  2% Заг.скл</t>
    </r>
  </si>
  <si>
    <r>
      <t>Ответвитель из нержавеющей стали  Т-образный с крышкой Стандарт INOX (AISI 304) 200х100  Промрукав PR16.2810</t>
    </r>
    <r>
      <rPr>
        <i/>
        <sz val="10"/>
        <rFont val="Arial"/>
        <family val="2"/>
        <charset val="204"/>
      </rPr>
      <t xml:space="preserve">
477,50 = [5 550,28 / 1,2 /  9,88] +  2% Заг.скл</t>
    </r>
  </si>
  <si>
    <r>
      <t>Крепление стеновое-напольное 600 Промрукав PR08.2602</t>
    </r>
    <r>
      <rPr>
        <i/>
        <sz val="10"/>
        <rFont val="Arial"/>
        <family val="2"/>
        <charset val="204"/>
      </rPr>
      <t xml:space="preserve">
43,48 = [505,43 / 1,2 /  9,88] +  2% Заг.скл</t>
    </r>
  </si>
  <si>
    <r>
      <t>Профиль П-образный ПП-35х30х400 (2,0 мм) Промрукав PR08.2301 (вес 0,5 кг/шт)</t>
    </r>
    <r>
      <rPr>
        <i/>
        <sz val="10"/>
        <rFont val="Arial"/>
        <family val="2"/>
        <charset val="204"/>
      </rPr>
      <t xml:space="preserve">
27,22 = [316,45 / 1,2 /  9,88] +  2% Заг.скл</t>
    </r>
  </si>
  <si>
    <r>
      <t>Профиль из нержавеющей стали П-образный INOX (AISI 304) ПП-35х30х200 (2,0 мм) Промрукав PR16.3913 (0,5 кг/шт)</t>
    </r>
    <r>
      <rPr>
        <i/>
        <sz val="10"/>
        <rFont val="Arial"/>
        <family val="2"/>
        <charset val="204"/>
      </rPr>
      <t xml:space="preserve">
46,51 = [540,63 / 1,2 /  9,88] +  2% Заг.скл</t>
    </r>
  </si>
  <si>
    <r>
      <t>Профиль П-образный ПП-35х30х200 (2,0 мм) Промрукав PR08.2604 (0,5 кг/шт)</t>
    </r>
    <r>
      <rPr>
        <i/>
        <sz val="10"/>
        <rFont val="Arial"/>
        <family val="2"/>
        <charset val="204"/>
      </rPr>
      <t xml:space="preserve">
15,05 = [174,88 / 1,2 /  9,88] +  2% Заг.скл</t>
    </r>
  </si>
  <si>
    <r>
      <t>Консоль настенная усиленная HDZ КНУ-400 Промрукав PR16.1827</t>
    </r>
    <r>
      <rPr>
        <i/>
        <sz val="10"/>
        <rFont val="Arial"/>
        <family val="2"/>
        <charset val="204"/>
      </rPr>
      <t xml:space="preserve">
98,28 = [1 142,38 / 1,2 /  9,88] +  2% Заг.скл</t>
    </r>
  </si>
  <si>
    <r>
      <t>Консоль настенная усиленная HDZ КНУ-300 Промрукав PR16.1826</t>
    </r>
    <r>
      <rPr>
        <i/>
        <sz val="10"/>
        <rFont val="Arial"/>
        <family val="2"/>
        <charset val="204"/>
      </rPr>
      <t xml:space="preserve">
78,78 = [915,71 / 1,2 /  9,88] +  2% Заг.скл</t>
    </r>
  </si>
  <si>
    <r>
      <t>Консоль настенная усиленная HDZ КНУ-200Промрукав PR16.1825</t>
    </r>
    <r>
      <rPr>
        <i/>
        <sz val="10"/>
        <rFont val="Arial"/>
        <family val="2"/>
        <charset val="204"/>
      </rPr>
      <t xml:space="preserve">
70,55 = [820,05 / 1,2 /  9,88] +  2% Заг.скл</t>
    </r>
  </si>
  <si>
    <r>
      <t>Провод заземляющий сечением 6 мм2 длиной 200 мм (10 шт/уп) Промрукав PR13.02754</t>
    </r>
    <r>
      <rPr>
        <i/>
        <sz val="10"/>
        <rFont val="Arial"/>
        <family val="2"/>
        <charset val="204"/>
      </rPr>
      <t xml:space="preserve">
127,69 = [1 484,2 / 1,2 /  9,88] +  2% Заг.скл</t>
    </r>
  </si>
  <si>
    <r>
      <t>Заглушка лотка Стандарт 600х100 (0,7 мм) Промрукав PR16.0848</t>
    </r>
    <r>
      <rPr>
        <i/>
        <sz val="10"/>
        <rFont val="Arial"/>
        <family val="2"/>
        <charset val="204"/>
      </rPr>
      <t xml:space="preserve">
53,34 = [620 / 1,2 /  9,88] +  2% Заг.скл</t>
    </r>
  </si>
  <si>
    <r>
      <t>Заглушка лотка Стандарт  HDZ 400х100 Промрукав PR16.1260</t>
    </r>
    <r>
      <rPr>
        <i/>
        <sz val="10"/>
        <rFont val="Arial"/>
        <family val="2"/>
        <charset val="204"/>
      </rPr>
      <t xml:space="preserve">
94,16 = [1 094,37 / 1,2 /  9,88] +  2% Заг.скл</t>
    </r>
  </si>
  <si>
    <r>
      <t>Заглушка лотка Стандарт  HDZ 400х100 Промрукав PR16.1260</t>
    </r>
    <r>
      <rPr>
        <i/>
        <sz val="10"/>
        <rFont val="Arial"/>
        <family val="2"/>
        <charset val="204"/>
      </rPr>
      <t xml:space="preserve">
32,31 = [375,61 / 1,2 /  9,88] +  2% Заг.скл</t>
    </r>
  </si>
  <si>
    <r>
      <t>Заглушка лотка Стандарт INOX (AISI 304) 200х100  Промрукав PR16.2478</t>
    </r>
    <r>
      <rPr>
        <i/>
        <sz val="10"/>
        <rFont val="Arial"/>
        <family val="2"/>
        <charset val="204"/>
      </rPr>
      <t xml:space="preserve">
103,09 = [1 198,34 / 1,2 /  9,88] +  2% Заг.скл</t>
    </r>
  </si>
  <si>
    <r>
      <t>Заглушка лотка Стандарт HDZ 200х100  Промрукав PR16.1254</t>
    </r>
    <r>
      <rPr>
        <i/>
        <sz val="10"/>
        <rFont val="Arial"/>
        <family val="2"/>
        <charset val="204"/>
      </rPr>
      <t xml:space="preserve">
67,69 = [786,73 / 1,2 /  9,88] +  2% Заг.скл</t>
    </r>
  </si>
  <si>
    <r>
      <t>Заглушка лотка Стандарт 100х100 (0,7 мм)  Промрукав PR16.0830</t>
    </r>
    <r>
      <rPr>
        <i/>
        <sz val="10"/>
        <rFont val="Arial"/>
        <family val="2"/>
        <charset val="204"/>
      </rPr>
      <t xml:space="preserve">
25,86 = [300,53 / 1,2 /  9,88] +  2% Заг.скл</t>
    </r>
  </si>
  <si>
    <r>
      <t>Заглушка лотка Стандарт INOX (AISI 304) 100х100  Промрукав PR16.2472</t>
    </r>
    <r>
      <rPr>
        <i/>
        <sz val="10"/>
        <rFont val="Arial"/>
        <family val="2"/>
        <charset val="204"/>
      </rPr>
      <t xml:space="preserve">
10,06 = [116,87 / 1,2 /  9,88] +  2% Заг.скл</t>
    </r>
  </si>
  <si>
    <r>
      <t>Переходник упрощенный горизонтальный на 400 мм H100 (0,7 мм) Промрукав PR16.1067</t>
    </r>
    <r>
      <rPr>
        <i/>
        <sz val="10"/>
        <rFont val="Arial"/>
        <family val="2"/>
        <charset val="204"/>
      </rPr>
      <t xml:space="preserve">
36,14 = [420,1 / 1,2 /  9,88] +  2% Заг.скл</t>
    </r>
  </si>
  <si>
    <r>
      <t>Переходник упрощенный горизонтальный на 200 мм H100 (0,7 мм) Промрукав PR16.1056</t>
    </r>
    <r>
      <rPr>
        <i/>
        <sz val="10"/>
        <rFont val="Arial"/>
        <family val="2"/>
        <charset val="204"/>
      </rPr>
      <t xml:space="preserve">
20,75 = [241,12 / 1,2 /  9,88] +  2% Заг.скл</t>
    </r>
  </si>
  <si>
    <r>
      <t>Переходник упрощенный горизонтальный Стандарт на 200 мм H100 (0,7 мм) Промрукав PR16.1518</t>
    </r>
    <r>
      <rPr>
        <i/>
        <sz val="10"/>
        <rFont val="Arial"/>
        <family val="2"/>
        <charset val="204"/>
      </rPr>
      <t xml:space="preserve">
67,38 = [783,18 / 1,2 /  9,88] +  2% Заг.скл</t>
    </r>
  </si>
  <si>
    <r>
      <t>Переходник упрощенный горизонтальный Стандарт на 100 мм H100 (0,7 мм) Промрукав PR16.1512</t>
    </r>
    <r>
      <rPr>
        <i/>
        <sz val="10"/>
        <rFont val="Arial"/>
        <family val="2"/>
        <charset val="204"/>
      </rPr>
      <t xml:space="preserve">
49,17 = [571,61 / 1,2 /  9,88] +  2% Заг.скл</t>
    </r>
  </si>
  <si>
    <r>
      <t>Пластина соединительная 100 (0,7 мм) Промрукав PR16.0827</t>
    </r>
    <r>
      <rPr>
        <i/>
        <sz val="10"/>
        <rFont val="Arial"/>
        <family val="2"/>
        <charset val="204"/>
      </rPr>
      <t xml:space="preserve">
7,63 = [88,68 / 1,2 /  9,88] +  2% Заг.скл</t>
    </r>
  </si>
  <si>
    <r>
      <t>Пластина соединительная Стандарт INOX (AISI 304)  100  Промрукав PR16.3750</t>
    </r>
    <r>
      <rPr>
        <i/>
        <sz val="10"/>
        <rFont val="Arial"/>
        <family val="2"/>
        <charset val="204"/>
      </rPr>
      <t xml:space="preserve">
16,02 = [186,31 / 1,2 /  9,88] +  2% Заг.скл</t>
    </r>
  </si>
  <si>
    <r>
      <t>Винт с полуцил.гол нержавеющий (А2) М6х10 (DIN 7985) (500шт/уп) Промрукав PR08.7446</t>
    </r>
    <r>
      <rPr>
        <i/>
        <sz val="10"/>
        <rFont val="Arial"/>
        <family val="2"/>
        <charset val="204"/>
      </rPr>
      <t xml:space="preserve">
1,46 = [17,01 / 1,2 /  9,88] +  2% Заг.скл</t>
    </r>
  </si>
  <si>
    <r>
      <t>Болт с шестигранной головкой нержавеющий (А2) М5х8  (DIN 6921) (200шт/уп) Промрукав PR08.7445</t>
    </r>
    <r>
      <rPr>
        <i/>
        <sz val="10"/>
        <rFont val="Arial"/>
        <family val="2"/>
        <charset val="204"/>
      </rPr>
      <t xml:space="preserve">
1,84 = [21,31 / 1,2 /  9,88] +  2% Заг.скл</t>
    </r>
  </si>
  <si>
    <r>
      <t>Гайка с насечкой, препятствующей откручиванию нержавеющая (А2) М8 (DIN 6923) (200 шт/уп) Промрукав PR08.7448</t>
    </r>
    <r>
      <rPr>
        <i/>
        <sz val="10"/>
        <rFont val="Arial"/>
        <family val="2"/>
        <charset val="204"/>
      </rPr>
      <t xml:space="preserve">
2,22 = [25,86 / 1,2 /  9,88] +  2% Заг.скл</t>
    </r>
  </si>
  <si>
    <r>
      <t>RVE-PLS5070-GEARLINE-SC-1460-P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r>
    <r>
      <rPr>
        <i/>
        <sz val="10"/>
        <rFont val="Arial"/>
        <family val="2"/>
        <charset val="204"/>
      </rPr>
      <t xml:space="preserve">
1 844,10 = [21 434,99 / 1,2 /  9,88] +  2% Заг.скл</t>
    </r>
  </si>
  <si>
    <r>
      <t>RVE-PLS5070-GEARLINE-SC-BP-1460-P (Линейный 1460ммх50х70мм 39Вт Подвесной 4000К Черный БАП 3 часа)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t>
    </r>
    <r>
      <rPr>
        <i/>
        <sz val="10"/>
        <rFont val="Arial"/>
        <family val="2"/>
        <charset val="204"/>
      </rPr>
      <t xml:space="preserve">
2 386,11 = [27 735 / 1,2 /  9,88] +  2% Заг.скл</t>
    </r>
  </si>
  <si>
    <r>
      <t>RVE-PLS5070-GEARLINE-SC-1460-P-IP54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t>
    </r>
    <r>
      <rPr>
        <i/>
        <sz val="10"/>
        <rFont val="Arial"/>
        <family val="2"/>
        <charset val="204"/>
      </rPr>
      <t xml:space="preserve">
1 844,10 = [21 434,99 / 1,2 /  9,88] +  2% Заг.скл</t>
    </r>
  </si>
  <si>
    <r>
      <t>RVE-PLS5070-GEARLINE-SC-1460-P (Линейный 1460ммх50х70мм 20Вт  (50%) Подвесной 4000К Черный) светильник.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r>
    <r>
      <rPr>
        <i/>
        <sz val="10"/>
        <rFont val="Arial"/>
        <family val="2"/>
        <charset val="204"/>
      </rPr>
      <t xml:space="preserve">
1 209,35 = [14 057 / 1,2 /  9,88] +  2% Заг.скл</t>
    </r>
  </si>
  <si>
    <r>
      <t>RVE-PLS5070-GEARLINE-SC-BP-1460-P (Линейный 1460ммх50х70мм 20Вт  (50%) Подвесной 4000К Черный БАП 3 часа) 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 питания встроенный. Крепеж трос 2м.</t>
    </r>
    <r>
      <rPr>
        <i/>
        <sz val="10"/>
        <rFont val="Arial"/>
        <family val="2"/>
        <charset val="204"/>
      </rPr>
      <t xml:space="preserve">
1 767,62 = [20 546 / 1,2 /  9,88] +  2% Заг.скл</t>
    </r>
  </si>
  <si>
    <r>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Степень пылевлагозащиты IP54.</t>
    </r>
    <r>
      <rPr>
        <i/>
        <sz val="10"/>
        <rFont val="Arial"/>
        <family val="2"/>
        <charset val="204"/>
      </rPr>
      <t xml:space="preserve">
2 386,11 = [27 735 / 1,2 /  9,88] +  2% Заг.скл</t>
    </r>
  </si>
  <si>
    <r>
      <t>RVE-LBX-RING-PRIME-SC-800-N (Круг d800х100мм 41Вт (50%) Накладной 4000К Черный)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t>
    </r>
    <r>
      <rPr>
        <i/>
        <sz val="10"/>
        <rFont val="Arial"/>
        <family val="2"/>
        <charset val="204"/>
      </rPr>
      <t xml:space="preserve">
3 125,71 = [36 331,79 / 1,2 /  9,88] +  2% Заг.скл</t>
    </r>
  </si>
  <si>
    <r>
      <t>RVE-LBX-RING-PRIME-SC-BP-800-N (Круг d800х100мм 41Вт (50%) Накладной 4000К Черный БАП 3 часа)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t>
    </r>
    <r>
      <rPr>
        <i/>
        <sz val="10"/>
        <rFont val="Arial"/>
        <family val="2"/>
        <charset val="204"/>
      </rPr>
      <t xml:space="preserve">
3 897,09 = [45 298 / 1,2 /  9,88] +  2% Заг.скл</t>
    </r>
  </si>
  <si>
    <r>
      <t>RVE-LBX-RING-PRIME-SC-800-P (Круг d800х100мм 41Вт (50%) Подвесной 4000К Черный) светильник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t>
    </r>
    <r>
      <rPr>
        <i/>
        <sz val="10"/>
        <rFont val="Arial"/>
        <family val="2"/>
        <charset val="204"/>
      </rPr>
      <t xml:space="preserve">
3 234,56 = [37 597 / 1,2 /  9,88] +  2% Заг.скл</t>
    </r>
  </si>
  <si>
    <r>
      <t>RVE-LBX-RING-PRIME-SC-BP-800-P (Круг d800х100мм 41Вт (50%) Подвесной 4000К Черный БАП 3 часа) светильник /Светодиодный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t>
    </r>
    <r>
      <rPr>
        <i/>
        <sz val="10"/>
        <rFont val="Arial"/>
        <family val="2"/>
        <charset val="204"/>
      </rPr>
      <t xml:space="preserve">
4 356,59 = [50 639 / 1,2 /  9,88] +  2% Заг.скл</t>
    </r>
  </si>
  <si>
    <r>
      <t>RVE-PRIME-SC-595 38W 4000K 220V/ Светильник LED 595x595x40mm (RVElektro) стандартный (встраиваемый, накладной)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квадратный).</t>
    </r>
    <r>
      <rPr>
        <i/>
        <sz val="10"/>
        <rFont val="Arial"/>
        <family val="2"/>
        <charset val="204"/>
      </rPr>
      <t xml:space="preserve">
850,56 = [9 886,48 / 1,2 /  9,88] +  2% Заг.скл</t>
    </r>
  </si>
  <si>
    <r>
      <t>RVE-PRIME-CI-SC-595 CLIP-IN IP54 600x600x48 38Вт 4000К Опал /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 Квадратный.Степень пылевлагозащиты IP54.</t>
    </r>
    <r>
      <rPr>
        <i/>
        <sz val="10"/>
        <rFont val="Arial"/>
        <family val="2"/>
        <charset val="204"/>
      </rPr>
      <t xml:space="preserve">
1 115,16 = [12 962,02 / 1,2 /  9,88] +  2% Заг.скл</t>
    </r>
  </si>
  <si>
    <r>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t>
    </r>
    <r>
      <rPr>
        <i/>
        <sz val="10"/>
        <rFont val="Arial"/>
        <family val="2"/>
        <charset val="204"/>
      </rPr>
      <t xml:space="preserve">
1 260,60 = [14 652,58 / 1,2 /  9,88] +  2% Заг.скл</t>
    </r>
  </si>
  <si>
    <r>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t>
    </r>
    <r>
      <rPr>
        <i/>
        <sz val="10"/>
        <rFont val="Arial"/>
        <family val="2"/>
        <charset val="204"/>
      </rPr>
      <t xml:space="preserve">
1 886,43 = [21 927 / 1,2 /  9,88] +  2% Заг.скл</t>
    </r>
  </si>
  <si>
    <r>
      <t>RVE-LBX-CONTRO-SC-10015-1-GR (Квадрат Грильято 1шт 85х85х40мм 9Вт встраиваемый 4000K Белый) светильник /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t>
    </r>
    <r>
      <rPr>
        <i/>
        <sz val="10"/>
        <rFont val="Arial"/>
        <family val="2"/>
        <charset val="204"/>
      </rPr>
      <t xml:space="preserve">
191,01 = [2 220,13 / 1,2 /  9,88] +  2% Заг.скл</t>
    </r>
  </si>
  <si>
    <r>
      <t>RVE-LBX-CONTRO-SC-BP-10015-1-GR (Квадрат Грильято 1шт 85х85х40мм 9Вт встраиваемый 4000K Белый БАП на 3ч)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t>
    </r>
    <r>
      <rPr>
        <i/>
        <sz val="10"/>
        <rFont val="Arial"/>
        <family val="2"/>
        <charset val="204"/>
      </rPr>
      <t xml:space="preserve">
591,51 = [6 875,38 / 1,2 /  9,88] +  2% Заг.скл</t>
    </r>
  </si>
  <si>
    <r>
      <t>RVE-LBX-CONTRO-SC-10015-1-GR-IP54 (Квадрат Грильято 1шт 85х85х40мм 9Вт встраиваемый 4000K Белый)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t>
    </r>
    <r>
      <rPr>
        <i/>
        <sz val="10"/>
        <rFont val="Arial"/>
        <family val="2"/>
        <charset val="204"/>
      </rPr>
      <t xml:space="preserve">
245,88 = [2 858 / 1,2 /  9,88] +  2% Заг.скл</t>
    </r>
  </si>
  <si>
    <r>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 БАП 3 часа) светильник</t>
    </r>
    <r>
      <rPr>
        <i/>
        <sz val="10"/>
        <rFont val="Arial"/>
        <family val="2"/>
        <charset val="204"/>
      </rPr>
      <t xml:space="preserve">
2 386,11 = [27 735 / 1,2 /  9,88] +  2% Заг.скл</t>
    </r>
  </si>
  <si>
    <r>
      <t>RVE-PRIME-SLIM-SC-38/ (IP65, 4000К) 1262х124х85мм 38Вт /Светодиодный светильник. Монтаж накладной. Линейный. Размер 1262х124х85мм. Мощность 38Вт. Световой поток 4800лм.</t>
    </r>
    <r>
      <rPr>
        <i/>
        <sz val="10"/>
        <rFont val="Arial"/>
        <family val="2"/>
        <charset val="204"/>
      </rPr>
      <t xml:space="preserve">
771,28 = [8 965 / 1,2 /  9,88] +  2% Заг.скл</t>
    </r>
  </si>
  <si>
    <r>
      <t>RVE-PRIME-SLIM-SC-BP-38 IP65, 4000К) 1262х124х85мм 38Вт с БАП 3 часа/ Светодиодный светильник. Монтаж накладной.  Линейный. Размер  1262х124х85мм. Мощность 38Вт. Световой поток 4800лм. Укомплектован БАП на 3ч.</t>
    </r>
    <r>
      <rPr>
        <i/>
        <sz val="10"/>
        <rFont val="Arial"/>
        <family val="2"/>
        <charset val="204"/>
      </rPr>
      <t xml:space="preserve">
1 313,28 = [15 265 / 1,2 /  9,88] +  2% Заг.скл</t>
    </r>
  </si>
  <si>
    <r>
      <t>DOT IP54 10W 4000K 220V/ Светильник LED встраиваемый/ Светильник светодиодный круглый. Способ монтажа встраиваемый. Габариты светильника 140?30мм. Мощность светильника 10W. Цветовая температура 4000К CRI90. Степень защиты IP54.</t>
    </r>
    <r>
      <rPr>
        <i/>
        <sz val="10"/>
        <rFont val="Arial"/>
        <family val="2"/>
        <charset val="204"/>
      </rPr>
      <t xml:space="preserve">
98,94 = [1 150 / 1,2 /  9,88] +  2% Заг.скл</t>
    </r>
  </si>
  <si>
    <r>
      <t>RVE-PLS3535-PRIMELINE-SC- 1200-K (Линейный 1200х35x35мм 28Вт на кронштейне 500мм 4000K Черный) светильник /Светодиодный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 Размер кронштейна 500х35х35мм. Блок питания встраиваемый.</t>
    </r>
    <r>
      <rPr>
        <i/>
        <sz val="10"/>
        <rFont val="Arial"/>
        <family val="2"/>
        <charset val="204"/>
      </rPr>
      <t xml:space="preserve">
1 190,18 = [13 834 / 1,2 /  9,88] +  2% Заг.скл</t>
    </r>
  </si>
  <si>
    <r>
      <t>Включатель  одноклавишный встраиваемый, белый, IP55</t>
    </r>
    <r>
      <rPr>
        <i/>
        <sz val="10"/>
        <rFont val="Arial"/>
        <family val="2"/>
        <charset val="204"/>
      </rPr>
      <t xml:space="preserve">
39,15 = [455 / 1,2 /  9,88] +  2% Заг.скл</t>
    </r>
  </si>
  <si>
    <r>
      <t>Переключатель проходной одноклавишный белый, IP55</t>
    </r>
    <r>
      <rPr>
        <i/>
        <sz val="10"/>
        <rFont val="Arial"/>
        <family val="2"/>
        <charset val="204"/>
      </rPr>
      <t xml:space="preserve">
36,82 = [428 / 1,2 /  9,88] +  2% Заг.скл</t>
    </r>
  </si>
  <si>
    <r>
      <t>Рамка 1 пост (цвет: белый)</t>
    </r>
    <r>
      <rPr>
        <i/>
        <sz val="10"/>
        <rFont val="Arial"/>
        <family val="2"/>
        <charset val="204"/>
      </rPr>
      <t xml:space="preserve">
2,33 = [27 / 1,2 /  9,88] +  2% Заг.скл</t>
    </r>
  </si>
  <si>
    <t>ОБОРУДОВАНИЕ:_x000D_
Фотовыключатель типа ФР-2 УЗ, фотореле</t>
  </si>
  <si>
    <r>
      <t>ОБОРУДОВАНИЕ:_x000D_
Датчик движения ИК настенный 1200Вт 180гр. до 12 м IP44 MS-39 PROxima</t>
    </r>
    <r>
      <rPr>
        <i/>
        <sz val="10"/>
        <color rgb="FF821E82"/>
        <rFont val="Arial"/>
        <family val="2"/>
        <charset val="204"/>
      </rPr>
      <t xml:space="preserve">
70,78 = [624,14 / 1,2 /  7,66] +  3% Трансп +  1,2% Заг.скл</t>
    </r>
  </si>
  <si>
    <r>
      <t>Световое табло "Медпункт"</t>
    </r>
    <r>
      <rPr>
        <i/>
        <sz val="10"/>
        <rFont val="Arial"/>
        <family val="2"/>
        <charset val="204"/>
      </rPr>
      <t xml:space="preserve">
64,79 = [753,13 / 1,2 /  9,88] +  2% Заг.скл</t>
    </r>
  </si>
  <si>
    <r>
      <t>ОБОРУДОВАНИЕ:_x000D_
ИБП RAPAN-UPS 2000, универсальный источник бесперебойного питания</t>
    </r>
    <r>
      <rPr>
        <i/>
        <sz val="10"/>
        <color rgb="FF821E82"/>
        <rFont val="Arial"/>
        <family val="2"/>
        <charset val="204"/>
      </rPr>
      <t xml:space="preserve">
1 765,28 = [15 567 / 1,2 /  7,66] +  3% Трансп +  1,2% Заг.скл</t>
    </r>
  </si>
  <si>
    <r>
      <t>Розетка  двойная компьютерная  Systeme Electric GSL000485KK</t>
    </r>
    <r>
      <rPr>
        <i/>
        <sz val="10"/>
        <rFont val="Arial"/>
        <family val="2"/>
        <charset val="204"/>
      </rPr>
      <t xml:space="preserve">
134,04 = [1 558 / 1,2 /  9,88] +  2% Заг.скл</t>
    </r>
  </si>
  <si>
    <r>
      <t>Напольный лючок на 24 модуля глубина 75-105 мм серый</t>
    </r>
    <r>
      <rPr>
        <i/>
        <sz val="10"/>
        <rFont val="Arial"/>
        <family val="2"/>
        <charset val="204"/>
      </rPr>
      <t xml:space="preserve">
1 057,25 = [12 289,03 / 1,2 /  9,88] +  2% Заг.скл</t>
    </r>
  </si>
  <si>
    <r>
      <t>Розетка электрическая 45х45, 2К+3,16А со шторками, красная</t>
    </r>
    <r>
      <rPr>
        <i/>
        <sz val="10"/>
        <rFont val="Arial"/>
        <family val="2"/>
        <charset val="204"/>
      </rPr>
      <t xml:space="preserve">
24,42 = [283,8 / 1,2 /  9,88] +  2% Заг.скл</t>
    </r>
  </si>
  <si>
    <r>
      <t>Розетка электрическая 45х45, 2К+3,16А со шторками, белая</t>
    </r>
    <r>
      <rPr>
        <i/>
        <sz val="10"/>
        <rFont val="Arial"/>
        <family val="2"/>
        <charset val="204"/>
      </rPr>
      <t xml:space="preserve">
23,23 = [270 / 1,2 /  9,88] +  2% Заг.скл</t>
    </r>
  </si>
  <si>
    <r>
      <t>Напольный лючок на 12 модулей глубина 75-105 мм серый (2024-00272-01-0-ЭС-СО лист 31 поз.6 - 4 шт)</t>
    </r>
    <r>
      <rPr>
        <i/>
        <sz val="10"/>
        <rFont val="Arial"/>
        <family val="2"/>
        <charset val="204"/>
      </rPr>
      <t xml:space="preserve">
774,29 = [9 000 / 1,2 /  9,88] +  2% Заг.скл</t>
    </r>
  </si>
  <si>
    <r>
      <t>Напольный лючок на 12 модулей глубина 75-105 мм серый</t>
    </r>
    <r>
      <rPr>
        <i/>
        <sz val="10"/>
        <rFont val="Arial"/>
        <family val="2"/>
        <charset val="204"/>
      </rPr>
      <t xml:space="preserve">
774,29 = [9 000 / 1,2 /  9,88] +  2% Заг.скл</t>
    </r>
  </si>
  <si>
    <r>
      <t>Рамка 2 поста (цвет: белый)</t>
    </r>
    <r>
      <rPr>
        <i/>
        <sz val="10"/>
        <rFont val="Arial"/>
        <family val="2"/>
        <charset val="204"/>
      </rPr>
      <t xml:space="preserve">
5,68 = [66 / 1,2 /  9,88] +  2% Заг.скл</t>
    </r>
  </si>
  <si>
    <r>
      <t>Рамка 4 поста (цвет: белый)</t>
    </r>
    <r>
      <rPr>
        <i/>
        <sz val="10"/>
        <rFont val="Arial"/>
        <family val="2"/>
        <charset val="204"/>
      </rPr>
      <t xml:space="preserve">
18,93 = [183,33 /  9,88] +  2% Заг.скл</t>
    </r>
  </si>
  <si>
    <r>
      <t>Выключатель одноклавишный на автозажимах белый</t>
    </r>
    <r>
      <rPr>
        <i/>
        <sz val="10"/>
        <rFont val="Arial"/>
        <family val="2"/>
        <charset val="204"/>
      </rPr>
      <t xml:space="preserve">
79,06 = [919 / 1,2 /  9,88] +  2% Заг.скл</t>
    </r>
  </si>
  <si>
    <r>
      <t>ОБОРУДОВАНИЕ:_x000D_
Датчик движения NA VE-PIR-UP-S102[102-500W-WH (230V, 2.17A, MULT)</t>
    </r>
    <r>
      <rPr>
        <i/>
        <sz val="10"/>
        <color rgb="FF821E82"/>
        <rFont val="Arial"/>
        <family val="2"/>
        <charset val="204"/>
      </rPr>
      <t xml:space="preserve">
327,81 = [2 890,76 / 1,2 /  7,66] +  3% Трансп +  1,2% Заг.скл</t>
    </r>
  </si>
  <si>
    <r>
      <t>Полоса горячеоцинкованная 40х4 мм NC2404 , бухта 30 м</t>
    </r>
    <r>
      <rPr>
        <i/>
        <sz val="10"/>
        <rFont val="Arial"/>
        <family val="2"/>
        <charset val="204"/>
      </rPr>
      <t xml:space="preserve">
27,10 = [315 / 1,2 /  9,88] +  2% Заг.скл</t>
    </r>
  </si>
  <si>
    <r>
      <t>Держатель полосы 40х5 DKC ND2310</t>
    </r>
    <r>
      <rPr>
        <i/>
        <sz val="10"/>
        <rFont val="Arial"/>
        <family val="2"/>
        <charset val="204"/>
      </rPr>
      <t xml:space="preserve">
18,04 = [209,71 / 1,2 /  9,88] +  2% Заг.скл</t>
    </r>
  </si>
  <si>
    <r>
      <t>Пруток, горячеоцинкованный, 8 мм, бухта 55 метров NC100855</t>
    </r>
    <r>
      <rPr>
        <i/>
        <sz val="10"/>
        <rFont val="Arial"/>
        <family val="2"/>
        <charset val="204"/>
      </rPr>
      <t xml:space="preserve">
568,84 = [6 612 / 1,2 /  9,88] +  2% Заг.скл</t>
    </r>
  </si>
  <si>
    <r>
      <t>Вертикальный заземлитель из уголка 50х50х5 мм, длина 3000 мм, горячеоцинкованный, с пластиной для подключения полосы NE5503R</t>
    </r>
    <r>
      <rPr>
        <i/>
        <sz val="10"/>
        <rFont val="Arial"/>
        <family val="2"/>
        <charset val="204"/>
      </rPr>
      <t xml:space="preserve">
396,35 = [4 607 / 1,2 /  9,88] +  2% Заг.скл</t>
    </r>
  </si>
  <si>
    <r>
      <t>Соединитель  полоса-полоса с разделительной пластиной 100х100 мм NG3106</t>
    </r>
    <r>
      <rPr>
        <i/>
        <sz val="10"/>
        <rFont val="Arial"/>
        <family val="2"/>
        <charset val="204"/>
      </rPr>
      <t xml:space="preserve">
78,91 = [917,23 / 1,2 /  9,88] +  2% Заг.скл</t>
    </r>
  </si>
  <si>
    <r>
      <t>Соединение пруток-пруток , D 8 мм</t>
    </r>
    <r>
      <rPr>
        <i/>
        <sz val="10"/>
        <rFont val="Arial"/>
        <family val="2"/>
        <charset val="204"/>
      </rPr>
      <t xml:space="preserve">
26,95 = [313,26 / 1,2 /  9,88] +  2% Заг.скл</t>
    </r>
  </si>
  <si>
    <r>
      <t>Универсальный держатель с бетоном  ND1000</t>
    </r>
    <r>
      <rPr>
        <i/>
        <sz val="10"/>
        <rFont val="Arial"/>
        <family val="2"/>
        <charset val="204"/>
      </rPr>
      <t xml:space="preserve">
13,67 = [158,87 / 1,2 /  9,88] +  2% Заг.скл</t>
    </r>
  </si>
  <si>
    <r>
      <t>Соединитель универсальный NG3103</t>
    </r>
    <r>
      <rPr>
        <i/>
        <sz val="10"/>
        <rFont val="Arial"/>
        <family val="2"/>
        <charset val="204"/>
      </rPr>
      <t xml:space="preserve">
8,77 = [102 / 1,2 /  9,88] +  2% Заг.скл</t>
    </r>
  </si>
  <si>
    <r>
      <t>Фасадный держатель ND2307</t>
    </r>
    <r>
      <rPr>
        <i/>
        <sz val="10"/>
        <rFont val="Arial"/>
        <family val="2"/>
        <charset val="204"/>
      </rPr>
      <t xml:space="preserve">
13,68 = [159 / 1,2 /  9,88] +  2% Заг.скл</t>
    </r>
  </si>
  <si>
    <r>
      <t>Соединительная скоба-перемычка 288 DIN</t>
    </r>
    <r>
      <rPr>
        <i/>
        <sz val="10"/>
        <rFont val="Arial"/>
        <family val="2"/>
        <charset val="204"/>
      </rPr>
      <t xml:space="preserve">
14,65 = [170,25 / 1,2 /  9,88] +  2% Заг.скл</t>
    </r>
  </si>
  <si>
    <r>
      <t>Скоба-держатель полосы 40х4, оцинк. cталь SH133</t>
    </r>
    <r>
      <rPr>
        <i/>
        <sz val="10"/>
        <rFont val="Arial"/>
        <family val="2"/>
        <charset val="204"/>
      </rPr>
      <t xml:space="preserve">
8,77 = [102 / 1,2 /  9,88] +  2% Заг.скл</t>
    </r>
  </si>
  <si>
    <r>
      <t>Коробка уравнивания потенциалов (КУП1 (100х10х50), 7 зажимов IP54</t>
    </r>
    <r>
      <rPr>
        <i/>
        <sz val="10"/>
        <rFont val="Arial"/>
        <family val="2"/>
        <charset val="204"/>
      </rPr>
      <t xml:space="preserve">
34,73 = [403,74 / 1,2 /  9,88] +  2% Заг.скл</t>
    </r>
  </si>
  <si>
    <r>
      <t>Молниеприемный стержень 4,0 м</t>
    </r>
    <r>
      <rPr>
        <i/>
        <sz val="10"/>
        <rFont val="Arial"/>
        <family val="2"/>
        <charset val="204"/>
      </rPr>
      <t xml:space="preserve">
373,21 = [4 338 / 1,2 /  9,88] +  2% Заг.скл</t>
    </r>
  </si>
  <si>
    <r>
      <t>Металлическая подставка</t>
    </r>
    <r>
      <rPr>
        <i/>
        <sz val="10"/>
        <rFont val="Arial"/>
        <family val="2"/>
        <charset val="204"/>
      </rPr>
      <t xml:space="preserve">
342,92 = [3 986 / 1,2 /  9,88] +  2% Заг.скл</t>
    </r>
  </si>
  <si>
    <r>
      <t>Зажим прута</t>
    </r>
    <r>
      <rPr>
        <i/>
        <sz val="10"/>
        <rFont val="Arial"/>
        <family val="2"/>
        <charset val="204"/>
      </rPr>
      <t xml:space="preserve">
9,81 = [95 /  9,88] +  2% Заг.скл</t>
    </r>
  </si>
  <si>
    <t>ОБОРУДОВАНИЕ:_x000D_
Коврик диэлектрический резиновый, размеры 750х750 мм</t>
  </si>
  <si>
    <t>ОБОРУДОВАНИЕ:_x000D_
Указатель напряжения типа ПИН 90-2М</t>
  </si>
  <si>
    <t>ОБОРУДОВАНИЕ:_x000D_
Очки защитные открытые типа О34-У</t>
  </si>
  <si>
    <t>ОБОРУДОВАНИЕ:_x000D_
Огнетушитель самосрабатывающий типа ОСП-1</t>
  </si>
  <si>
    <t>ОБОРУДОВАНИЕ:_x000D_
Клещи строительные универсальные, длина 180 мм</t>
  </si>
  <si>
    <t xml:space="preserve"> тыс.руб.</t>
  </si>
  <si>
    <t xml:space="preserve">Составил   </t>
  </si>
  <si>
    <t>(должность, подпись, инициалы, фамилия)</t>
  </si>
  <si>
    <t xml:space="preserve">Проверил   </t>
  </si>
  <si>
    <t>№ в ЛСР</t>
  </si>
  <si>
    <t>Единица измерения</t>
  </si>
  <si>
    <t>Количество</t>
  </si>
  <si>
    <t>Ссылка на чертежи, спецификации</t>
  </si>
  <si>
    <t>Формула расчета, расчет объемов работ и расхода материалов</t>
  </si>
  <si>
    <t>Примечание</t>
  </si>
  <si>
    <t>Главный инженер проекта _________________</t>
  </si>
  <si>
    <t>Составил _________________</t>
  </si>
  <si>
    <t xml:space="preserve">Капитальный ремонт здания Государственного бюджетного общеобразовательного учреждения города Москвы "Школа №236"  по адресу: г. Москва, улица Клязьминская, дом 7, корпус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</si>
</sst>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Red]\-\ #,##0.00"/>
  </numFmts>
  <fonts count="26" x14ac:knownFonts="1">
    <font>
      <sz val="10"/>
      <name val="Arial"/>
      <charset val="204"/>
    </font>
    <font>
      <b/>
      <sz val="10"/>
      <color indexed="12"/>
      <name val="Arial"/>
      <charset val="204"/>
    </font>
    <font>
      <sz val="10"/>
      <color indexed="18"/>
      <name val="Arial"/>
      <charset val="204"/>
    </font>
    <font>
      <b/>
      <sz val="10"/>
      <color indexed="16"/>
      <name val="Arial"/>
      <charset val="204"/>
    </font>
    <font>
      <b/>
      <sz val="10"/>
      <color indexed="20"/>
      <name val="Arial"/>
      <charset val="204"/>
    </font>
    <font>
      <b/>
      <sz val="10"/>
      <color indexed="17"/>
      <name val="Arial"/>
      <charset val="204"/>
    </font>
    <font>
      <sz val="10"/>
      <color indexed="17"/>
      <name val="Arial"/>
      <charset val="204"/>
    </font>
    <font>
      <sz val="10"/>
      <color indexed="12"/>
      <name val="Arial"/>
      <charset val="204"/>
    </font>
    <font>
      <sz val="10"/>
      <color indexed="14"/>
      <name val="Arial"/>
      <charset val="204"/>
    </font>
    <font>
      <sz val="10"/>
      <color indexed="16"/>
      <name val="Arial"/>
      <charset val="204"/>
    </font>
    <font>
      <sz val="10"/>
      <name val="Arial"/>
      <family val="2"/>
      <charset val="204"/>
    </font>
    <font>
      <sz val="9"/>
      <name val="Arial"/>
      <family val="2"/>
      <charset val="204"/>
    </font>
    <font>
      <sz val="11"/>
      <name val="Arial"/>
      <family val="2"/>
      <charset val="204"/>
    </font>
    <font>
      <b/>
      <sz val="12"/>
      <name val="Arial"/>
      <family val="2"/>
      <charset val="204"/>
    </font>
    <font>
      <sz val="12"/>
      <name val="Arial"/>
      <family val="2"/>
      <charset val="204"/>
    </font>
    <font>
      <b/>
      <sz val="14"/>
      <name val="Arial"/>
      <family val="2"/>
      <charset val="204"/>
    </font>
    <font>
      <b/>
      <sz val="11"/>
      <name val="Arial"/>
      <family val="2"/>
      <charset val="204"/>
    </font>
    <font>
      <b/>
      <sz val="13"/>
      <name val="Arial"/>
      <family val="2"/>
      <charset val="204"/>
    </font>
    <font>
      <b/>
      <u/>
      <sz val="11"/>
      <name val="Arial"/>
      <family val="2"/>
      <charset val="204"/>
    </font>
    <font>
      <i/>
      <sz val="11"/>
      <name val="Arial"/>
      <family val="2"/>
      <charset val="204"/>
    </font>
    <font>
      <sz val="11"/>
      <color rgb="FF821E82"/>
      <name val="Arial"/>
      <family val="2"/>
      <charset val="204"/>
    </font>
    <font>
      <i/>
      <sz val="11"/>
      <color rgb="FF821E82"/>
      <name val="Arial"/>
      <family val="2"/>
      <charset val="204"/>
    </font>
    <font>
      <i/>
      <sz val="10"/>
      <color rgb="FF821E82"/>
      <name val="Arial"/>
      <family val="2"/>
      <charset val="204"/>
    </font>
    <font>
      <sz val="10"/>
      <color rgb="FF821E82"/>
      <name val="Arial"/>
      <family val="2"/>
      <charset val="204"/>
    </font>
    <font>
      <b/>
      <sz val="11"/>
      <color rgb="FF821E82"/>
      <name val="Arial"/>
      <family val="2"/>
      <charset val="204"/>
    </font>
    <font>
      <i/>
      <sz val="10"/>
      <name val="Arial"/>
      <family val="2"/>
      <charset val="204"/>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1" fillId="0" borderId="0" xfId="0" applyFont="1"/>
    <xf numFmtId="0" fontId="12" fillId="0" borderId="0" xfId="0" applyFont="1"/>
    <xf numFmtId="0" fontId="13" fillId="0" borderId="1" xfId="0" applyFont="1" applyBorder="1" applyAlignment="1">
      <alignment horizontal="center" wrapText="1"/>
    </xf>
    <xf numFmtId="0" fontId="11" fillId="0" borderId="2" xfId="0" applyFont="1" applyBorder="1" applyAlignment="1">
      <alignment horizontal="center"/>
    </xf>
    <xf numFmtId="0" fontId="14" fillId="0" borderId="1" xfId="0" applyFont="1" applyBorder="1" applyAlignment="1">
      <alignment horizontal="center" wrapText="1"/>
    </xf>
    <xf numFmtId="0" fontId="15" fillId="0" borderId="1" xfId="0" applyFont="1" applyBorder="1" applyAlignment="1">
      <alignment horizontal="center" wrapText="1"/>
    </xf>
    <xf numFmtId="0" fontId="11" fillId="0" borderId="0" xfId="0" applyFont="1" applyAlignment="1">
      <alignment horizontal="center" wrapText="1"/>
    </xf>
    <xf numFmtId="0" fontId="0" fillId="0" borderId="0" xfId="0" applyAlignment="1"/>
    <xf numFmtId="0" fontId="12" fillId="0" borderId="1" xfId="0" applyFont="1" applyBorder="1" applyAlignment="1">
      <alignment horizontal="left" wrapText="1"/>
    </xf>
    <xf numFmtId="0" fontId="12" fillId="0" borderId="0" xfId="0" applyFont="1" applyBorder="1" applyAlignment="1">
      <alignment horizontal="left" wrapText="1"/>
    </xf>
    <xf numFmtId="0" fontId="12" fillId="0" borderId="0" xfId="0" applyFont="1" applyAlignment="1">
      <alignment horizontal="center" vertical="center" wrapText="1"/>
    </xf>
    <xf numFmtId="0" fontId="16" fillId="0" borderId="0" xfId="0" applyFont="1" applyAlignment="1">
      <alignment horizontal="left"/>
    </xf>
    <xf numFmtId="164" fontId="16" fillId="0" borderId="0" xfId="0" applyNumberFormat="1" applyFont="1"/>
    <xf numFmtId="0" fontId="16" fillId="0" borderId="0" xfId="0" applyFont="1"/>
    <xf numFmtId="0" fontId="12" fillId="0" borderId="0" xfId="0" applyFont="1" applyAlignment="1">
      <alignment horizontal="left"/>
    </xf>
    <xf numFmtId="164" fontId="12" fillId="0" borderId="0" xfId="0" applyNumberFormat="1" applyFont="1"/>
    <xf numFmtId="0" fontId="12" fillId="0" borderId="0" xfId="0" applyFont="1" applyFill="1" applyAlignment="1">
      <alignment horizontal="left"/>
    </xf>
    <xf numFmtId="0" fontId="12" fillId="0" borderId="0" xfId="1" applyFont="1" applyFill="1" applyAlignment="1">
      <alignment horizontal="left"/>
    </xf>
    <xf numFmtId="0" fontId="12" fillId="0" borderId="0" xfId="0" applyFont="1" applyAlignment="1">
      <alignment horizontal="left"/>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0" xfId="0" applyFont="1" applyAlignment="1">
      <alignment horizontal="right"/>
    </xf>
    <xf numFmtId="0" fontId="13" fillId="0" borderId="1" xfId="0" applyFont="1" applyBorder="1" applyAlignment="1">
      <alignment horizontal="center" wrapText="1"/>
    </xf>
    <xf numFmtId="0" fontId="12" fillId="0" borderId="1" xfId="0" applyFont="1" applyBorder="1" applyAlignment="1">
      <alignment horizontal="left" wrapText="1"/>
    </xf>
    <xf numFmtId="0" fontId="17" fillId="0" borderId="0" xfId="0" applyFont="1" applyAlignment="1">
      <alignment horizontal="center" vertical="top" wrapText="1"/>
    </xf>
    <xf numFmtId="0" fontId="18" fillId="0" borderId="0" xfId="0" applyFont="1" applyAlignment="1">
      <alignment horizontal="left" wrapText="1"/>
    </xf>
    <xf numFmtId="0" fontId="12" fillId="0" borderId="0" xfId="0" applyFont="1" applyAlignment="1">
      <alignment horizontal="left" vertical="top" wrapText="1"/>
    </xf>
    <xf numFmtId="0" fontId="12" fillId="0" borderId="0" xfId="0" applyFont="1" applyAlignment="1">
      <alignment horizontal="right" vertical="top"/>
    </xf>
    <xf numFmtId="0" fontId="19" fillId="0" borderId="0" xfId="0" applyFont="1" applyAlignment="1">
      <alignment horizontal="right" vertical="top" wrapText="1"/>
    </xf>
    <xf numFmtId="0" fontId="12" fillId="0" borderId="0" xfId="0" applyFont="1" applyAlignment="1">
      <alignment horizontal="right" vertical="top" wrapText="1"/>
    </xf>
    <xf numFmtId="164" fontId="12" fillId="0" borderId="0" xfId="0" applyNumberFormat="1" applyFont="1" applyAlignment="1">
      <alignment horizontal="right" vertical="top"/>
    </xf>
    <xf numFmtId="0" fontId="10" fillId="0" borderId="0" xfId="0" applyFont="1" applyAlignment="1">
      <alignment vertical="top" wrapText="1"/>
    </xf>
    <xf numFmtId="164" fontId="19" fillId="0" borderId="0" xfId="0" applyNumberFormat="1" applyFont="1" applyAlignment="1">
      <alignment horizontal="right" vertical="top"/>
    </xf>
    <xf numFmtId="0" fontId="12" fillId="0" borderId="0" xfId="0" quotePrefix="1" applyFont="1" applyAlignment="1">
      <alignment horizontal="right" vertical="top" wrapText="1"/>
    </xf>
    <xf numFmtId="0" fontId="12" fillId="0" borderId="1" xfId="0" applyFont="1" applyBorder="1" applyAlignment="1">
      <alignment horizontal="left" vertical="top" wrapText="1"/>
    </xf>
    <xf numFmtId="0" fontId="19" fillId="0" borderId="1" xfId="0" applyFont="1" applyBorder="1" applyAlignment="1">
      <alignment horizontal="right" vertical="top" wrapText="1"/>
    </xf>
    <xf numFmtId="0" fontId="12" fillId="0" borderId="1" xfId="0" applyFont="1" applyBorder="1" applyAlignment="1">
      <alignment horizontal="right" vertical="top"/>
    </xf>
    <xf numFmtId="164" fontId="12" fillId="0" borderId="1" xfId="0" applyNumberFormat="1" applyFont="1" applyBorder="1" applyAlignment="1">
      <alignment horizontal="right" vertical="top"/>
    </xf>
    <xf numFmtId="0" fontId="12" fillId="0" borderId="1" xfId="0" applyFont="1" applyBorder="1" applyAlignment="1">
      <alignment horizontal="right" vertical="top" wrapText="1"/>
    </xf>
    <xf numFmtId="0" fontId="16" fillId="0" borderId="0" xfId="0" applyFont="1" applyAlignment="1">
      <alignment vertical="top"/>
    </xf>
    <xf numFmtId="164" fontId="16" fillId="0" borderId="2" xfId="0" applyNumberFormat="1" applyFont="1" applyBorder="1" applyAlignment="1">
      <alignment horizontal="right" vertical="top"/>
    </xf>
    <xf numFmtId="0" fontId="16" fillId="0" borderId="0" xfId="0" applyFont="1" applyAlignment="1">
      <alignment horizontal="right" vertical="top"/>
    </xf>
    <xf numFmtId="164" fontId="16" fillId="0" borderId="0" xfId="0" applyNumberFormat="1" applyFont="1" applyAlignment="1">
      <alignment horizontal="right" vertical="top"/>
    </xf>
    <xf numFmtId="164" fontId="0" fillId="0" borderId="0" xfId="0" applyNumberFormat="1"/>
    <xf numFmtId="0" fontId="20" fillId="0" borderId="0" xfId="0" applyFont="1" applyAlignment="1">
      <alignment horizontal="left" vertical="top" wrapText="1"/>
    </xf>
    <xf numFmtId="0" fontId="21" fillId="0" borderId="0" xfId="0" applyFont="1" applyAlignment="1">
      <alignment horizontal="right" vertical="top" wrapText="1"/>
    </xf>
    <xf numFmtId="0" fontId="20" fillId="0" borderId="0" xfId="0" applyFont="1" applyAlignment="1">
      <alignment horizontal="right" vertical="top"/>
    </xf>
    <xf numFmtId="164" fontId="20" fillId="0" borderId="0" xfId="0" applyNumberFormat="1" applyFont="1" applyAlignment="1">
      <alignment horizontal="right" vertical="top"/>
    </xf>
    <xf numFmtId="0" fontId="20" fillId="0" borderId="1" xfId="0" applyFont="1" applyBorder="1" applyAlignment="1">
      <alignment horizontal="left" vertical="top" wrapText="1"/>
    </xf>
    <xf numFmtId="0" fontId="21" fillId="0" borderId="1" xfId="0" applyFont="1" applyBorder="1" applyAlignment="1">
      <alignment horizontal="right" vertical="top" wrapText="1"/>
    </xf>
    <xf numFmtId="0" fontId="20" fillId="0" borderId="1" xfId="0" applyFont="1" applyBorder="1" applyAlignment="1">
      <alignment horizontal="right" vertical="top"/>
    </xf>
    <xf numFmtId="164" fontId="20" fillId="0" borderId="1" xfId="0" applyNumberFormat="1" applyFont="1" applyBorder="1" applyAlignment="1">
      <alignment horizontal="right" vertical="top"/>
    </xf>
    <xf numFmtId="0" fontId="20" fillId="0" borderId="1" xfId="0" applyFont="1" applyBorder="1" applyAlignment="1">
      <alignment horizontal="right" vertical="top" wrapText="1"/>
    </xf>
    <xf numFmtId="0" fontId="23" fillId="0" borderId="0" xfId="0" applyFont="1"/>
    <xf numFmtId="0" fontId="24" fillId="0" borderId="0" xfId="0" applyFont="1" applyAlignment="1">
      <alignment vertical="top"/>
    </xf>
    <xf numFmtId="164" fontId="24" fillId="0" borderId="2" xfId="0" applyNumberFormat="1" applyFont="1" applyBorder="1" applyAlignment="1">
      <alignment horizontal="right" vertical="top"/>
    </xf>
    <xf numFmtId="0" fontId="16" fillId="0" borderId="0" xfId="0" applyFont="1" applyAlignment="1">
      <alignment horizontal="left" wrapText="1"/>
    </xf>
    <xf numFmtId="0" fontId="0" fillId="0" borderId="1" xfId="0" applyBorder="1"/>
    <xf numFmtId="0" fontId="10" fillId="0" borderId="1" xfId="0" applyFont="1" applyBorder="1" applyAlignment="1">
      <alignment vertical="top" wrapText="1"/>
    </xf>
    <xf numFmtId="0" fontId="20" fillId="0" borderId="0" xfId="0" quotePrefix="1" applyFont="1" applyAlignment="1">
      <alignment horizontal="right" vertical="top" wrapText="1"/>
    </xf>
    <xf numFmtId="0" fontId="12" fillId="0" borderId="0" xfId="0" applyFont="1" applyAlignment="1">
      <alignment horizontal="right" vertical="center"/>
    </xf>
    <xf numFmtId="0" fontId="12" fillId="0" borderId="1" xfId="0" applyFont="1" applyBorder="1"/>
    <xf numFmtId="0" fontId="13" fillId="0" borderId="0" xfId="0" applyFont="1" applyAlignment="1">
      <alignment horizontal="center" vertical="center" wrapText="1"/>
    </xf>
    <xf numFmtId="0" fontId="16" fillId="0" borderId="0" xfId="0" applyFont="1" applyAlignment="1">
      <alignment horizontal="center" vertical="center" wrapText="1"/>
    </xf>
    <xf numFmtId="0" fontId="17" fillId="0" borderId="4" xfId="0" applyFont="1" applyBorder="1" applyAlignment="1">
      <alignment horizontal="center" wrapText="1"/>
    </xf>
    <xf numFmtId="0" fontId="12" fillId="0" borderId="3" xfId="0" applyFont="1" applyBorder="1" applyAlignment="1">
      <alignment horizontal="left" vertical="center" wrapText="1"/>
    </xf>
    <xf numFmtId="0" fontId="12" fillId="0" borderId="3" xfId="0" applyFont="1" applyBorder="1" applyAlignment="1">
      <alignment horizontal="center" vertical="center"/>
    </xf>
    <xf numFmtId="0" fontId="12" fillId="0" borderId="4" xfId="0" applyFont="1" applyBorder="1" applyAlignment="1">
      <alignment horizontal="left" vertical="center" wrapText="1"/>
    </xf>
    <xf numFmtId="0" fontId="12" fillId="0" borderId="4" xfId="0" applyFont="1" applyBorder="1" applyAlignment="1">
      <alignment horizontal="center" vertical="center"/>
    </xf>
    <xf numFmtId="0" fontId="16" fillId="0" borderId="0" xfId="0" applyFont="1" applyAlignment="1">
      <alignment horizontal="left"/>
    </xf>
    <xf numFmtId="0" fontId="16" fillId="0" borderId="0" xfId="0" applyFont="1" applyBorder="1"/>
    <xf numFmtId="0" fontId="16" fillId="0" borderId="0" xfId="0" applyFont="1" applyBorder="1" applyAlignment="1">
      <alignment horizontal="left"/>
    </xf>
  </cellXfs>
  <cellStyles count="2">
    <cellStyle name="Обычный" xfId="0" builtinId="0"/>
    <cellStyle name="Обычный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1303"/>
  <sheetViews>
    <sheetView tabSelected="1" view="pageBreakPreview" topLeftCell="A1267" zoomScale="60" zoomScaleNormal="100" workbookViewId="0">
      <selection activeCell="M10" sqref="M10"/>
    </sheetView>
  </sheetViews>
  <sheetFormatPr defaultRowHeight="12.75" x14ac:dyDescent="0.2"/>
  <cols>
    <col min="1" max="1" width="5.7109375" customWidth="1"/>
    <col min="2" max="2" width="11.7109375" customWidth="1"/>
    <col min="3" max="3" width="45.140625" customWidth="1"/>
    <col min="4" max="4" width="11.7109375" customWidth="1"/>
    <col min="5" max="5" width="10.140625" bestFit="1" customWidth="1"/>
    <col min="6" max="6" width="13.140625" customWidth="1"/>
    <col min="9" max="9" width="13.42578125" customWidth="1"/>
    <col min="10" max="10" width="11.7109375" customWidth="1"/>
    <col min="11" max="11" width="15" customWidth="1"/>
    <col min="15" max="41" width="0" hidden="1" customWidth="1"/>
    <col min="42" max="42" width="129.7109375" hidden="1" customWidth="1"/>
    <col min="43" max="47" width="0" hidden="1" customWidth="1"/>
  </cols>
  <sheetData>
    <row r="1" spans="1:42" x14ac:dyDescent="0.2">
      <c r="A1" s="10" t="str">
        <f>Source!B1</f>
        <v>Smeta.RU  (495) 974-1589</v>
      </c>
    </row>
    <row r="2" spans="1:42" ht="14.25" x14ac:dyDescent="0.2">
      <c r="A2" s="11"/>
      <c r="B2" s="11"/>
      <c r="C2" s="11"/>
      <c r="D2" s="11"/>
      <c r="E2" s="11"/>
      <c r="F2" s="11"/>
      <c r="G2" s="11"/>
      <c r="H2" s="11"/>
      <c r="I2" s="11"/>
      <c r="J2" s="31" t="s">
        <v>1343</v>
      </c>
      <c r="K2" s="31"/>
    </row>
    <row r="3" spans="1:42" ht="31.5" x14ac:dyDescent="0.25">
      <c r="A3" s="12" t="s">
        <v>1536</v>
      </c>
      <c r="B3" s="12"/>
      <c r="C3" s="12"/>
      <c r="D3" s="12"/>
      <c r="E3" s="12"/>
      <c r="F3" s="12"/>
      <c r="G3" s="12"/>
      <c r="H3" s="12"/>
      <c r="I3" s="12"/>
      <c r="J3" s="12"/>
      <c r="K3" s="12"/>
      <c r="AP3" s="32" t="s">
        <v>1344</v>
      </c>
    </row>
    <row r="4" spans="1:42" x14ac:dyDescent="0.2">
      <c r="A4" s="13" t="s">
        <v>1321</v>
      </c>
      <c r="B4" s="13"/>
      <c r="C4" s="13"/>
      <c r="D4" s="13"/>
      <c r="E4" s="13"/>
      <c r="F4" s="13"/>
      <c r="G4" s="13"/>
      <c r="H4" s="13"/>
      <c r="I4" s="13"/>
      <c r="J4" s="13"/>
      <c r="K4" s="13"/>
    </row>
    <row r="5" spans="1:42" ht="14.25" x14ac:dyDescent="0.2">
      <c r="A5" s="11"/>
      <c r="B5" s="11"/>
      <c r="C5" s="11"/>
      <c r="D5" s="11"/>
      <c r="E5" s="11"/>
      <c r="F5" s="11"/>
      <c r="G5" s="11"/>
      <c r="H5" s="11"/>
      <c r="I5" s="11"/>
      <c r="J5" s="11"/>
      <c r="K5" s="11"/>
    </row>
    <row r="6" spans="1:42" ht="15.75" x14ac:dyDescent="0.25">
      <c r="A6" s="12" t="str">
        <f>CONCATENATE( "ЛОКАЛЬНАЯ СМЕТА № ",IF(Source!F20&lt;&gt;"Новая локальная смета", Source!F20, ""))</f>
        <v>ЛОКАЛЬНАЯ СМЕТА № 02-01-03</v>
      </c>
      <c r="B6" s="14"/>
      <c r="C6" s="14"/>
      <c r="D6" s="14"/>
      <c r="E6" s="14"/>
      <c r="F6" s="14"/>
      <c r="G6" s="14"/>
      <c r="H6" s="14"/>
      <c r="I6" s="14"/>
      <c r="J6" s="14"/>
      <c r="K6" s="14"/>
    </row>
    <row r="7" spans="1:42" ht="14.25" x14ac:dyDescent="0.2">
      <c r="A7" s="11"/>
      <c r="B7" s="11"/>
      <c r="C7" s="11"/>
      <c r="D7" s="11"/>
      <c r="E7" s="11"/>
      <c r="F7" s="11"/>
      <c r="G7" s="11"/>
      <c r="H7" s="11"/>
      <c r="I7" s="11"/>
      <c r="J7" s="11"/>
      <c r="K7" s="11"/>
    </row>
    <row r="8" spans="1:42" ht="18" x14ac:dyDescent="0.25">
      <c r="A8" s="15" t="str">
        <f>IF(Source!G20&lt;&gt;"Новая локальная смета", Source!G20, "")</f>
        <v>Система электроснабжения</v>
      </c>
      <c r="B8" s="15"/>
      <c r="C8" s="15"/>
      <c r="D8" s="15"/>
      <c r="E8" s="15"/>
      <c r="F8" s="15"/>
      <c r="G8" s="15"/>
      <c r="H8" s="15"/>
      <c r="I8" s="15"/>
      <c r="J8" s="15"/>
      <c r="K8" s="15"/>
    </row>
    <row r="9" spans="1:42" x14ac:dyDescent="0.2">
      <c r="A9" s="16" t="s">
        <v>1322</v>
      </c>
      <c r="B9" s="17"/>
      <c r="C9" s="17"/>
      <c r="D9" s="17"/>
      <c r="E9" s="17"/>
      <c r="F9" s="17"/>
      <c r="G9" s="17"/>
      <c r="H9" s="17"/>
      <c r="I9" s="17"/>
      <c r="J9" s="17"/>
      <c r="K9" s="17"/>
    </row>
    <row r="10" spans="1:42" ht="14.25" x14ac:dyDescent="0.2">
      <c r="A10" s="11"/>
      <c r="B10" s="11"/>
      <c r="C10" s="11"/>
      <c r="D10" s="11"/>
      <c r="E10" s="11"/>
      <c r="F10" s="11"/>
      <c r="G10" s="11"/>
      <c r="H10" s="11"/>
      <c r="I10" s="11"/>
      <c r="J10" s="11"/>
      <c r="K10" s="11"/>
    </row>
    <row r="11" spans="1:42" ht="14.25" x14ac:dyDescent="0.2">
      <c r="A11" s="18" t="str">
        <f>CONCATENATE( "Основание: чертежи № ", Source!J20)</f>
        <v>Основание: чертежи № 2024-00272-01-0-ИОС1</v>
      </c>
      <c r="B11" s="18"/>
      <c r="C11" s="18"/>
      <c r="D11" s="18"/>
      <c r="E11" s="18"/>
      <c r="F11" s="18"/>
      <c r="G11" s="18"/>
      <c r="H11" s="18"/>
      <c r="I11" s="18"/>
      <c r="J11" s="18"/>
      <c r="K11" s="18"/>
    </row>
    <row r="12" spans="1:42" ht="14.25" x14ac:dyDescent="0.2">
      <c r="A12" s="19"/>
      <c r="B12" s="19"/>
      <c r="C12" s="19"/>
      <c r="D12" s="19"/>
      <c r="E12" s="19"/>
      <c r="F12" s="19"/>
      <c r="G12" s="19"/>
      <c r="H12" s="19"/>
      <c r="I12" s="19"/>
      <c r="J12" s="19"/>
      <c r="K12" s="19"/>
    </row>
    <row r="13" spans="1:42" ht="71.25" x14ac:dyDescent="0.2">
      <c r="A13" s="11"/>
      <c r="B13" s="11"/>
      <c r="C13" s="11"/>
      <c r="D13" s="11"/>
      <c r="E13" s="11"/>
      <c r="F13" s="11"/>
      <c r="G13" s="11"/>
      <c r="H13" s="11"/>
      <c r="I13" s="20" t="s">
        <v>1323</v>
      </c>
      <c r="J13" s="20" t="s">
        <v>1324</v>
      </c>
      <c r="K13" s="11"/>
    </row>
    <row r="14" spans="1:42" ht="15" x14ac:dyDescent="0.25">
      <c r="A14" s="11"/>
      <c r="B14" s="11"/>
      <c r="C14" s="11"/>
      <c r="D14" s="11"/>
      <c r="E14" s="21" t="s">
        <v>1325</v>
      </c>
      <c r="F14" s="21"/>
      <c r="G14" s="21"/>
      <c r="H14" s="21"/>
      <c r="I14" s="22">
        <f>I15+I16+I17+I18</f>
        <v>6460.79</v>
      </c>
      <c r="J14" s="22">
        <f>J15+J16+J17+J18</f>
        <v>59208.78</v>
      </c>
      <c r="K14" s="23" t="s">
        <v>1524</v>
      </c>
    </row>
    <row r="15" spans="1:42" ht="14.25" x14ac:dyDescent="0.2">
      <c r="A15" s="11"/>
      <c r="B15" s="11"/>
      <c r="C15" s="11"/>
      <c r="D15" s="11"/>
      <c r="E15" s="24" t="s">
        <v>1326</v>
      </c>
      <c r="F15" s="24"/>
      <c r="G15" s="24"/>
      <c r="H15" s="24"/>
      <c r="I15" s="25">
        <f>ROUND((Source!F863)/1000, 2)</f>
        <v>0</v>
      </c>
      <c r="J15" s="25">
        <f>ROUND((Source!P863)/1000, 2)</f>
        <v>0</v>
      </c>
      <c r="K15" s="11" t="s">
        <v>1524</v>
      </c>
    </row>
    <row r="16" spans="1:42" ht="14.25" x14ac:dyDescent="0.2">
      <c r="A16" s="11"/>
      <c r="B16" s="11"/>
      <c r="C16" s="11"/>
      <c r="D16" s="11"/>
      <c r="E16" s="24" t="s">
        <v>1327</v>
      </c>
      <c r="F16" s="24"/>
      <c r="G16" s="24"/>
      <c r="H16" s="24"/>
      <c r="I16" s="25">
        <f>ROUND((Source!F864)/1000, 2)</f>
        <v>5360.51</v>
      </c>
      <c r="J16" s="25">
        <f>ROUND((Source!P864)/1000, 2)</f>
        <v>50786.26</v>
      </c>
      <c r="K16" s="11" t="s">
        <v>1524</v>
      </c>
    </row>
    <row r="17" spans="1:42" ht="14.25" x14ac:dyDescent="0.2">
      <c r="A17" s="11"/>
      <c r="B17" s="11"/>
      <c r="C17" s="11"/>
      <c r="D17" s="11"/>
      <c r="E17" s="24" t="s">
        <v>1328</v>
      </c>
      <c r="F17" s="24"/>
      <c r="G17" s="24"/>
      <c r="H17" s="24"/>
      <c r="I17" s="25">
        <f>ROUND((Source!F855)/1000, 2)</f>
        <v>1100.28</v>
      </c>
      <c r="J17" s="25">
        <f>ROUND((Source!P855)/1000, 2)</f>
        <v>8422.52</v>
      </c>
      <c r="K17" s="11" t="s">
        <v>1524</v>
      </c>
    </row>
    <row r="18" spans="1:42" ht="14.25" x14ac:dyDescent="0.2">
      <c r="A18" s="11"/>
      <c r="B18" s="11"/>
      <c r="C18" s="11"/>
      <c r="D18" s="11"/>
      <c r="E18" s="24" t="s">
        <v>1329</v>
      </c>
      <c r="F18" s="24"/>
      <c r="G18" s="24"/>
      <c r="H18" s="24"/>
      <c r="I18" s="25">
        <f>ROUND((Source!F865+Source!F866)/1000, 2)</f>
        <v>0</v>
      </c>
      <c r="J18" s="25">
        <f>ROUND((Source!P865+Source!P866)/1000, 2)</f>
        <v>0</v>
      </c>
      <c r="K18" s="11" t="s">
        <v>1524</v>
      </c>
    </row>
    <row r="19" spans="1:42" ht="14.25" x14ac:dyDescent="0.2">
      <c r="A19" s="11"/>
      <c r="B19" s="11"/>
      <c r="C19" s="11"/>
      <c r="D19" s="11"/>
      <c r="E19" s="24" t="s">
        <v>1330</v>
      </c>
      <c r="F19" s="24"/>
      <c r="G19" s="24"/>
      <c r="H19" s="24"/>
      <c r="I19" s="25">
        <f>(Source!F861+ Source!F860)/1000</f>
        <v>74.377309999999994</v>
      </c>
      <c r="J19" s="25">
        <f>((Source!P861 + Source!P860)/1000)</f>
        <v>4090.0083</v>
      </c>
      <c r="K19" s="11" t="s">
        <v>1524</v>
      </c>
    </row>
    <row r="20" spans="1:42" ht="14.25" x14ac:dyDescent="0.2">
      <c r="A20" s="11"/>
      <c r="B20" s="11"/>
      <c r="C20" s="11"/>
      <c r="D20" s="11"/>
      <c r="E20" s="24" t="s">
        <v>1331</v>
      </c>
      <c r="F20" s="24"/>
      <c r="G20" s="24"/>
      <c r="H20" s="24"/>
      <c r="I20" s="25">
        <f>Source!F868</f>
        <v>5619.3180529117499</v>
      </c>
      <c r="J20" s="25"/>
      <c r="K20" s="11" t="s">
        <v>1050</v>
      </c>
    </row>
    <row r="21" spans="1:42" ht="14.25" hidden="1" x14ac:dyDescent="0.2">
      <c r="A21" s="11"/>
      <c r="B21" s="11"/>
      <c r="C21" s="11"/>
      <c r="D21" s="11"/>
      <c r="E21" s="26" t="s">
        <v>1332</v>
      </c>
      <c r="F21" s="26"/>
      <c r="G21" s="26"/>
      <c r="H21" s="26"/>
      <c r="I21" s="25"/>
      <c r="J21" s="25"/>
      <c r="K21" s="11"/>
    </row>
    <row r="22" spans="1:42" ht="14.25" hidden="1" x14ac:dyDescent="0.2">
      <c r="A22" s="11"/>
      <c r="B22" s="11"/>
      <c r="C22" s="11"/>
      <c r="D22" s="11"/>
      <c r="E22" s="27" t="s">
        <v>352</v>
      </c>
      <c r="F22" s="27"/>
      <c r="G22" s="27"/>
      <c r="H22" s="27"/>
      <c r="I22" s="25">
        <f>SUM(Y28:Y1292)/1000</f>
        <v>0</v>
      </c>
      <c r="J22" s="25">
        <f>SUM(Z28:Z1292)/1000</f>
        <v>0</v>
      </c>
      <c r="K22" s="11" t="s">
        <v>1524</v>
      </c>
    </row>
    <row r="23" spans="1:42" ht="14.25" x14ac:dyDescent="0.2">
      <c r="A23" s="11"/>
      <c r="B23" s="11"/>
      <c r="C23" s="11"/>
      <c r="D23" s="11"/>
      <c r="E23" s="11"/>
      <c r="F23" s="28"/>
      <c r="G23" s="28"/>
      <c r="H23" s="28"/>
      <c r="I23" s="25"/>
      <c r="J23" s="25"/>
      <c r="K23" s="11"/>
    </row>
    <row r="24" spans="1:42" ht="14.25" x14ac:dyDescent="0.2">
      <c r="A24" s="11" t="s">
        <v>1345</v>
      </c>
      <c r="B24" s="11"/>
      <c r="C24" s="11"/>
      <c r="D24" s="11"/>
      <c r="E24" s="11"/>
      <c r="F24" s="28"/>
      <c r="G24" s="28"/>
      <c r="H24" s="28"/>
      <c r="I24" s="25"/>
      <c r="J24" s="25"/>
      <c r="K24" s="11"/>
    </row>
    <row r="25" spans="1:42" ht="28.5" x14ac:dyDescent="0.2">
      <c r="A25" s="18" t="s">
        <v>1346</v>
      </c>
      <c r="B25" s="18"/>
      <c r="C25" s="18"/>
      <c r="D25" s="18"/>
      <c r="E25" s="18"/>
      <c r="F25" s="18"/>
      <c r="G25" s="18"/>
      <c r="H25" s="18"/>
      <c r="I25" s="18"/>
      <c r="J25" s="18"/>
      <c r="K25" s="18"/>
      <c r="AP25" s="33" t="s">
        <v>1346</v>
      </c>
    </row>
    <row r="26" spans="1:42" ht="114" x14ac:dyDescent="0.2">
      <c r="A26" s="29" t="s">
        <v>1333</v>
      </c>
      <c r="B26" s="29" t="s">
        <v>1334</v>
      </c>
      <c r="C26" s="29" t="s">
        <v>1335</v>
      </c>
      <c r="D26" s="29" t="s">
        <v>1336</v>
      </c>
      <c r="E26" s="29" t="s">
        <v>1337</v>
      </c>
      <c r="F26" s="29" t="s">
        <v>1338</v>
      </c>
      <c r="G26" s="30" t="s">
        <v>1339</v>
      </c>
      <c r="H26" s="30" t="s">
        <v>1340</v>
      </c>
      <c r="I26" s="29" t="s">
        <v>1347</v>
      </c>
      <c r="J26" s="29" t="s">
        <v>1341</v>
      </c>
      <c r="K26" s="29" t="s">
        <v>1342</v>
      </c>
    </row>
    <row r="27" spans="1:42" ht="14.25" x14ac:dyDescent="0.2">
      <c r="A27" s="29">
        <v>1</v>
      </c>
      <c r="B27" s="29">
        <v>2</v>
      </c>
      <c r="C27" s="29">
        <v>3</v>
      </c>
      <c r="D27" s="29">
        <v>4</v>
      </c>
      <c r="E27" s="29">
        <v>5</v>
      </c>
      <c r="F27" s="29">
        <v>6</v>
      </c>
      <c r="G27" s="29">
        <v>7</v>
      </c>
      <c r="H27" s="29">
        <v>8</v>
      </c>
      <c r="I27" s="29">
        <v>9</v>
      </c>
      <c r="J27" s="29">
        <v>10</v>
      </c>
      <c r="K27" s="29">
        <v>11</v>
      </c>
    </row>
    <row r="29" spans="1:42" ht="16.5" x14ac:dyDescent="0.2">
      <c r="A29" s="34" t="str">
        <f>CONCATENATE("Раздел: ",IF(Source!G24&lt;&gt;"Новый раздел", Source!G24, ""))</f>
        <v>Раздел: Щитовое оборудование</v>
      </c>
      <c r="B29" s="34"/>
      <c r="C29" s="34"/>
      <c r="D29" s="34"/>
      <c r="E29" s="34"/>
      <c r="F29" s="34"/>
      <c r="G29" s="34"/>
      <c r="H29" s="34"/>
      <c r="I29" s="34"/>
      <c r="J29" s="34"/>
      <c r="K29" s="34"/>
    </row>
    <row r="31" spans="1:42" ht="15" x14ac:dyDescent="0.25">
      <c r="B31" s="35" t="str">
        <f>Source!G28</f>
        <v>Вводная панель</v>
      </c>
      <c r="C31" s="35"/>
      <c r="D31" s="35"/>
      <c r="E31" s="35"/>
      <c r="F31" s="35"/>
      <c r="G31" s="35"/>
      <c r="H31" s="35"/>
      <c r="I31" s="35"/>
      <c r="J31" s="35"/>
    </row>
    <row r="32" spans="1:42" ht="85.5" x14ac:dyDescent="0.2">
      <c r="A32" s="36">
        <v>1</v>
      </c>
      <c r="B32" s="36" t="str">
        <f>Source!F29</f>
        <v>4.8-238-3</v>
      </c>
      <c r="C32" s="36" t="s">
        <v>21</v>
      </c>
      <c r="D32" s="38" t="str">
        <f>Source!H29</f>
        <v>1 м ширины по фронту</v>
      </c>
      <c r="E32" s="37">
        <f>Source!I29</f>
        <v>1.2</v>
      </c>
      <c r="F32" s="40"/>
      <c r="G32" s="39"/>
      <c r="H32" s="37"/>
      <c r="I32" s="40"/>
      <c r="J32" s="37"/>
      <c r="K32" s="40"/>
      <c r="Q32">
        <f>Source!X29</f>
        <v>116.75</v>
      </c>
      <c r="R32">
        <f>Source!X30</f>
        <v>6420.04</v>
      </c>
      <c r="S32">
        <f>Source!Y29</f>
        <v>61.38</v>
      </c>
      <c r="T32">
        <f>Source!Y30</f>
        <v>3375.49</v>
      </c>
      <c r="U32">
        <f>ROUND((175/100)*ROUND(Source!R29, 2), 2)</f>
        <v>16.47</v>
      </c>
      <c r="V32">
        <f>ROUND((0/100)*ROUND(Source!R30, 2), 2)</f>
        <v>0</v>
      </c>
      <c r="AC32">
        <v>0</v>
      </c>
    </row>
    <row r="33" spans="1:29" x14ac:dyDescent="0.2">
      <c r="C33" s="41" t="str">
        <f>"Объем: "&amp;Source!I29&amp;"=0,6+"&amp;"0,6"</f>
        <v>Объем: 1,2=0,6+0,6</v>
      </c>
    </row>
    <row r="34" spans="1:29" ht="14.25" x14ac:dyDescent="0.2">
      <c r="A34" s="36"/>
      <c r="B34" s="36"/>
      <c r="C34" s="36" t="s">
        <v>1348</v>
      </c>
      <c r="D34" s="38"/>
      <c r="E34" s="37"/>
      <c r="F34" s="40">
        <f>Source!AO29</f>
        <v>80.28</v>
      </c>
      <c r="G34" s="39" t="str">
        <f>Source!DG29</f>
        <v>*1,1</v>
      </c>
      <c r="H34" s="37">
        <f>Source!AV30</f>
        <v>1.0469999999999999</v>
      </c>
      <c r="I34" s="40">
        <f>Source!S29</f>
        <v>110.95</v>
      </c>
      <c r="J34" s="37">
        <f>IF(Source!BA30&lt;&gt; 0, Source!BA30, 1)</f>
        <v>54.99</v>
      </c>
      <c r="K34" s="40">
        <f>Source!S30</f>
        <v>6101.14</v>
      </c>
    </row>
    <row r="35" spans="1:29" ht="14.25" x14ac:dyDescent="0.2">
      <c r="A35" s="36"/>
      <c r="B35" s="36"/>
      <c r="C35" s="36" t="s">
        <v>1349</v>
      </c>
      <c r="D35" s="38"/>
      <c r="E35" s="37"/>
      <c r="F35" s="40">
        <f>Source!AM29</f>
        <v>56.75</v>
      </c>
      <c r="G35" s="39" t="str">
        <f>Source!DE29</f>
        <v>*1,1</v>
      </c>
      <c r="H35" s="37">
        <f>Source!AV30</f>
        <v>1.0469999999999999</v>
      </c>
      <c r="I35" s="40">
        <f>Source!Q29</f>
        <v>78.430000000000007</v>
      </c>
      <c r="J35" s="37">
        <f>IF(Source!BB30&lt;&gt; 0, Source!BB30, 1)</f>
        <v>15.3</v>
      </c>
      <c r="K35" s="40">
        <f>Source!Q30</f>
        <v>1199.98</v>
      </c>
    </row>
    <row r="36" spans="1:29" ht="14.25" x14ac:dyDescent="0.2">
      <c r="A36" s="36"/>
      <c r="B36" s="36"/>
      <c r="C36" s="36" t="s">
        <v>1350</v>
      </c>
      <c r="D36" s="38"/>
      <c r="E36" s="37"/>
      <c r="F36" s="40">
        <f>Source!AN29</f>
        <v>6.81</v>
      </c>
      <c r="G36" s="39" t="str">
        <f>Source!DF29</f>
        <v>*1,1</v>
      </c>
      <c r="H36" s="37">
        <f>Source!AV30</f>
        <v>1.0469999999999999</v>
      </c>
      <c r="I36" s="42">
        <f>Source!R29</f>
        <v>9.41</v>
      </c>
      <c r="J36" s="37">
        <f>IF(Source!BS30&lt;&gt; 0, Source!BS30, 1)</f>
        <v>54.99</v>
      </c>
      <c r="K36" s="42">
        <f>Source!R30</f>
        <v>517.46</v>
      </c>
    </row>
    <row r="37" spans="1:29" ht="14.25" x14ac:dyDescent="0.2">
      <c r="A37" s="36"/>
      <c r="B37" s="36"/>
      <c r="C37" s="36" t="s">
        <v>1351</v>
      </c>
      <c r="D37" s="38"/>
      <c r="E37" s="37"/>
      <c r="F37" s="40">
        <f>Source!AL29</f>
        <v>23.66</v>
      </c>
      <c r="G37" s="39" t="str">
        <f>Source!DD29</f>
        <v/>
      </c>
      <c r="H37" s="37">
        <f>Source!AW30</f>
        <v>1</v>
      </c>
      <c r="I37" s="40">
        <f>Source!P29</f>
        <v>28.39</v>
      </c>
      <c r="J37" s="37">
        <f>IF(Source!BC30&lt;&gt; 0, Source!BC30, 1)</f>
        <v>7.98</v>
      </c>
      <c r="K37" s="40">
        <f>Source!P30</f>
        <v>226.55</v>
      </c>
    </row>
    <row r="38" spans="1:29" ht="28.5" x14ac:dyDescent="0.2">
      <c r="A38" s="36" t="s">
        <v>29</v>
      </c>
      <c r="B38" s="36" t="str">
        <f>Source!F31</f>
        <v>1.1-1-58</v>
      </c>
      <c r="C38" s="36" t="s">
        <v>31</v>
      </c>
      <c r="D38" s="38" t="str">
        <f>Source!H31</f>
        <v>т</v>
      </c>
      <c r="E38" s="37">
        <f>Source!I31</f>
        <v>6.1200000000000002E-4</v>
      </c>
      <c r="F38" s="40">
        <f>Source!AK31</f>
        <v>24609.759999999998</v>
      </c>
      <c r="G38" s="43" t="s">
        <v>3</v>
      </c>
      <c r="H38" s="37">
        <f>Source!AW32</f>
        <v>1</v>
      </c>
      <c r="I38" s="40">
        <f>Source!O31</f>
        <v>15.06</v>
      </c>
      <c r="J38" s="37">
        <f>IF(Source!BC32&lt;&gt; 0, Source!BC32, 1)</f>
        <v>5.15</v>
      </c>
      <c r="K38" s="40">
        <f>Source!O32</f>
        <v>77.56</v>
      </c>
      <c r="Q38">
        <f>Source!X31</f>
        <v>0</v>
      </c>
      <c r="R38">
        <f>Source!X32</f>
        <v>0</v>
      </c>
      <c r="S38">
        <f>Source!Y31</f>
        <v>0</v>
      </c>
      <c r="T38">
        <f>Source!Y32</f>
        <v>0</v>
      </c>
      <c r="U38">
        <f>ROUND((175/100)*ROUND(Source!R31, 2), 2)</f>
        <v>0</v>
      </c>
      <c r="V38">
        <f>ROUND((0/100)*ROUND(Source!R32, 2), 2)</f>
        <v>0</v>
      </c>
      <c r="AC38">
        <v>3</v>
      </c>
    </row>
    <row r="39" spans="1:29" ht="14.25" x14ac:dyDescent="0.2">
      <c r="A39" s="36"/>
      <c r="B39" s="36"/>
      <c r="C39" s="36" t="s">
        <v>1352</v>
      </c>
      <c r="D39" s="38" t="s">
        <v>1353</v>
      </c>
      <c r="E39" s="37">
        <f>Source!BZ30</f>
        <v>97</v>
      </c>
      <c r="F39" s="40"/>
      <c r="G39" s="39"/>
      <c r="H39" s="37"/>
      <c r="I39" s="40">
        <f>SUM(Q32:Q38)</f>
        <v>116.75</v>
      </c>
      <c r="J39" s="37">
        <f>Source!AT30</f>
        <v>97</v>
      </c>
      <c r="K39" s="40">
        <f>SUM(R32:R38)</f>
        <v>6420.04</v>
      </c>
    </row>
    <row r="40" spans="1:29" ht="14.25" x14ac:dyDescent="0.2">
      <c r="A40" s="36"/>
      <c r="B40" s="36"/>
      <c r="C40" s="36" t="s">
        <v>1354</v>
      </c>
      <c r="D40" s="38" t="s">
        <v>1353</v>
      </c>
      <c r="E40" s="37">
        <f>Source!CA30</f>
        <v>51</v>
      </c>
      <c r="F40" s="40"/>
      <c r="G40" s="39"/>
      <c r="H40" s="37"/>
      <c r="I40" s="40">
        <f>SUM(S32:S39)</f>
        <v>61.38</v>
      </c>
      <c r="J40" s="37">
        <f>Source!AU30</f>
        <v>51</v>
      </c>
      <c r="K40" s="40">
        <f>SUM(T32:T39)</f>
        <v>3375.49</v>
      </c>
    </row>
    <row r="41" spans="1:29" ht="14.25" x14ac:dyDescent="0.2">
      <c r="A41" s="44"/>
      <c r="B41" s="44"/>
      <c r="C41" s="44" t="s">
        <v>1355</v>
      </c>
      <c r="D41" s="45" t="s">
        <v>1356</v>
      </c>
      <c r="E41" s="46">
        <f>Source!AQ29</f>
        <v>6.18</v>
      </c>
      <c r="F41" s="47"/>
      <c r="G41" s="48" t="str">
        <f>Source!DI29</f>
        <v>*1,1</v>
      </c>
      <c r="H41" s="46">
        <f>Source!AV30</f>
        <v>1.0469999999999999</v>
      </c>
      <c r="I41" s="47">
        <f>Source!U29</f>
        <v>8.5410071999999992</v>
      </c>
      <c r="J41" s="46"/>
      <c r="K41" s="47"/>
    </row>
    <row r="42" spans="1:29" ht="15" x14ac:dyDescent="0.2">
      <c r="C42" s="49" t="s">
        <v>1357</v>
      </c>
      <c r="H42" s="50">
        <f>I34+I35+I37+I39+I40+SUM(I38:I38)-SUMIF(AC38:AC38, 5, I38:I38)-SUMIF(AC38:AC38, 6, I38:I38)</f>
        <v>410.96</v>
      </c>
      <c r="I42" s="50"/>
      <c r="J42" s="50">
        <f>K34+K35+K37+K39+K40+SUM(K38:K38)-SUMIF(AC38:AC38, 5, K38:K38)-SUMIF(AC38:AC38, 6, K38:K38)</f>
        <v>17400.760000000002</v>
      </c>
      <c r="K42" s="50"/>
    </row>
    <row r="43" spans="1:29" ht="15" hidden="1" x14ac:dyDescent="0.2">
      <c r="C43" s="49" t="s">
        <v>1358</v>
      </c>
      <c r="H43" s="52">
        <f>SUMIF(AC38:AC38, 5, I38:I38)+SUMIF(AC38:AC38, 6, I38:I38)</f>
        <v>0</v>
      </c>
      <c r="I43" s="52"/>
      <c r="J43" s="52">
        <f>SUMIF(AC38:AC38, 5, K38:K38)+SUMIF(AC38:AC38, 6, K38:K38)</f>
        <v>0</v>
      </c>
      <c r="K43" s="52"/>
    </row>
    <row r="44" spans="1:29" ht="15" x14ac:dyDescent="0.2">
      <c r="C44" s="49" t="s">
        <v>1359</v>
      </c>
      <c r="H44" s="52">
        <f>I34+I35+I37+I39+I40+SUM(I38:I38)</f>
        <v>410.96</v>
      </c>
      <c r="I44" s="52"/>
      <c r="J44" s="52">
        <f>K34+K35+K37+K39+K40+SUM(K38:K38)</f>
        <v>17400.760000000002</v>
      </c>
      <c r="K44" s="52"/>
      <c r="O44" s="53">
        <f>I34+I35+I37+I39+I40+SUM(I38:I38)</f>
        <v>410.96</v>
      </c>
      <c r="P44" s="53">
        <f>K34+K35+K37+K39+K40+SUM(K38:K38)</f>
        <v>17400.760000000002</v>
      </c>
    </row>
    <row r="46" spans="1:29" ht="54" x14ac:dyDescent="0.2">
      <c r="A46" s="58">
        <v>2</v>
      </c>
      <c r="B46" s="58" t="str">
        <f>Source!F33</f>
        <v>КА-1</v>
      </c>
      <c r="C46" s="58" t="s">
        <v>1360</v>
      </c>
      <c r="D46" s="59" t="str">
        <f>Source!H33</f>
        <v>ШТ</v>
      </c>
      <c r="E46" s="60">
        <f>Source!I33</f>
        <v>1</v>
      </c>
      <c r="F46" s="61">
        <f>Source!AL33</f>
        <v>60887.82</v>
      </c>
      <c r="G46" s="62" t="str">
        <f>Source!DD33</f>
        <v/>
      </c>
      <c r="H46" s="60">
        <f>Source!AW34</f>
        <v>1</v>
      </c>
      <c r="I46" s="61">
        <f>Source!P33</f>
        <v>60887.82</v>
      </c>
      <c r="J46" s="60">
        <f>IF(Source!BC34&lt;&gt; 0, Source!BC34, 1)</f>
        <v>7.66</v>
      </c>
      <c r="K46" s="61">
        <f>Source!P34</f>
        <v>466400.7</v>
      </c>
      <c r="Q46">
        <f>Source!X33</f>
        <v>0</v>
      </c>
      <c r="R46">
        <f>Source!X34</f>
        <v>0</v>
      </c>
      <c r="S46">
        <f>Source!Y33</f>
        <v>0</v>
      </c>
      <c r="T46">
        <f>Source!Y34</f>
        <v>0</v>
      </c>
      <c r="U46">
        <f>ROUND((175/100)*ROUND(Source!R33, 2), 2)</f>
        <v>0</v>
      </c>
      <c r="V46">
        <f>ROUND((0/100)*ROUND(Source!R34, 2), 2)</f>
        <v>0</v>
      </c>
      <c r="AC46">
        <v>5</v>
      </c>
    </row>
    <row r="47" spans="1:29" ht="15" x14ac:dyDescent="0.2">
      <c r="A47" s="63"/>
      <c r="B47" s="63"/>
      <c r="C47" s="64" t="s">
        <v>1359</v>
      </c>
      <c r="D47" s="63"/>
      <c r="E47" s="63"/>
      <c r="F47" s="63"/>
      <c r="G47" s="63"/>
      <c r="H47" s="65">
        <f>I46+0</f>
        <v>60887.82</v>
      </c>
      <c r="I47" s="65"/>
      <c r="J47" s="65">
        <f>K46+0</f>
        <v>466400.7</v>
      </c>
      <c r="K47" s="65"/>
      <c r="O47" s="53">
        <f>I46+0</f>
        <v>60887.82</v>
      </c>
      <c r="P47" s="53">
        <f>K46+0</f>
        <v>466400.7</v>
      </c>
    </row>
    <row r="49" spans="1:29" ht="54" x14ac:dyDescent="0.2">
      <c r="A49" s="58">
        <v>3</v>
      </c>
      <c r="B49" s="58" t="str">
        <f>Source!F35</f>
        <v>КА-2</v>
      </c>
      <c r="C49" s="58" t="s">
        <v>1361</v>
      </c>
      <c r="D49" s="59" t="str">
        <f>Source!H35</f>
        <v>ШТ</v>
      </c>
      <c r="E49" s="60">
        <f>Source!I35</f>
        <v>1</v>
      </c>
      <c r="F49" s="61">
        <f>Source!AL35</f>
        <v>44301.78</v>
      </c>
      <c r="G49" s="62" t="str">
        <f>Source!DD35</f>
        <v/>
      </c>
      <c r="H49" s="60">
        <f>Source!AW36</f>
        <v>1</v>
      </c>
      <c r="I49" s="61">
        <f>Source!P35</f>
        <v>44301.78</v>
      </c>
      <c r="J49" s="60">
        <f>IF(Source!BC36&lt;&gt; 0, Source!BC36, 1)</f>
        <v>7.66</v>
      </c>
      <c r="K49" s="61">
        <f>Source!P36</f>
        <v>339351.63</v>
      </c>
      <c r="Q49">
        <f>Source!X35</f>
        <v>0</v>
      </c>
      <c r="R49">
        <f>Source!X36</f>
        <v>0</v>
      </c>
      <c r="S49">
        <f>Source!Y35</f>
        <v>0</v>
      </c>
      <c r="T49">
        <f>Source!Y36</f>
        <v>0</v>
      </c>
      <c r="U49">
        <f>ROUND((175/100)*ROUND(Source!R35, 2), 2)</f>
        <v>0</v>
      </c>
      <c r="V49">
        <f>ROUND((0/100)*ROUND(Source!R36, 2), 2)</f>
        <v>0</v>
      </c>
      <c r="AC49">
        <v>5</v>
      </c>
    </row>
    <row r="50" spans="1:29" ht="15" x14ac:dyDescent="0.2">
      <c r="A50" s="63"/>
      <c r="B50" s="63"/>
      <c r="C50" s="64" t="s">
        <v>1359</v>
      </c>
      <c r="D50" s="63"/>
      <c r="E50" s="63"/>
      <c r="F50" s="63"/>
      <c r="G50" s="63"/>
      <c r="H50" s="65">
        <f>I49+0</f>
        <v>44301.78</v>
      </c>
      <c r="I50" s="65"/>
      <c r="J50" s="65">
        <f>K49+0</f>
        <v>339351.63</v>
      </c>
      <c r="K50" s="65"/>
      <c r="O50" s="53">
        <f>I49+0</f>
        <v>44301.78</v>
      </c>
      <c r="P50" s="53">
        <f>K49+0</f>
        <v>339351.63</v>
      </c>
    </row>
    <row r="53" spans="1:29" ht="15" x14ac:dyDescent="0.25">
      <c r="B53" s="35" t="str">
        <f>Source!G37</f>
        <v>Распределительная панель</v>
      </c>
      <c r="C53" s="35"/>
      <c r="D53" s="35"/>
      <c r="E53" s="35"/>
      <c r="F53" s="35"/>
      <c r="G53" s="35"/>
      <c r="H53" s="35"/>
      <c r="I53" s="35"/>
      <c r="J53" s="35"/>
    </row>
    <row r="54" spans="1:29" ht="85.5" x14ac:dyDescent="0.2">
      <c r="A54" s="36">
        <v>4</v>
      </c>
      <c r="B54" s="36" t="str">
        <f>Source!F38</f>
        <v>4.8-238-3</v>
      </c>
      <c r="C54" s="36" t="s">
        <v>21</v>
      </c>
      <c r="D54" s="38" t="str">
        <f>Source!H38</f>
        <v>1 м ширины по фронту</v>
      </c>
      <c r="E54" s="37">
        <f>Source!I38</f>
        <v>1.2</v>
      </c>
      <c r="F54" s="40"/>
      <c r="G54" s="39"/>
      <c r="H54" s="37"/>
      <c r="I54" s="40"/>
      <c r="J54" s="37"/>
      <c r="K54" s="40"/>
      <c r="Q54">
        <f>Source!X38</f>
        <v>116.75</v>
      </c>
      <c r="R54">
        <f>Source!X39</f>
        <v>6420.04</v>
      </c>
      <c r="S54">
        <f>Source!Y38</f>
        <v>61.38</v>
      </c>
      <c r="T54">
        <f>Source!Y39</f>
        <v>3375.49</v>
      </c>
      <c r="U54">
        <f>ROUND((175/100)*ROUND(Source!R38, 2), 2)</f>
        <v>16.47</v>
      </c>
      <c r="V54">
        <f>ROUND((0/100)*ROUND(Source!R39, 2), 2)</f>
        <v>0</v>
      </c>
      <c r="AC54">
        <v>0</v>
      </c>
    </row>
    <row r="55" spans="1:29" x14ac:dyDescent="0.2">
      <c r="C55" s="41" t="str">
        <f>"Объем: "&amp;Source!I38&amp;"=0,6+"&amp;"0,6"</f>
        <v>Объем: 1,2=0,6+0,6</v>
      </c>
    </row>
    <row r="56" spans="1:29" ht="14.25" x14ac:dyDescent="0.2">
      <c r="A56" s="36"/>
      <c r="B56" s="36"/>
      <c r="C56" s="36" t="s">
        <v>1348</v>
      </c>
      <c r="D56" s="38"/>
      <c r="E56" s="37"/>
      <c r="F56" s="40">
        <f>Source!AO38</f>
        <v>80.28</v>
      </c>
      <c r="G56" s="39" t="str">
        <f>Source!DG38</f>
        <v>*1,1</v>
      </c>
      <c r="H56" s="37">
        <f>Source!AV39</f>
        <v>1.0469999999999999</v>
      </c>
      <c r="I56" s="40">
        <f>Source!S38</f>
        <v>110.95</v>
      </c>
      <c r="J56" s="37">
        <f>IF(Source!BA39&lt;&gt; 0, Source!BA39, 1)</f>
        <v>54.99</v>
      </c>
      <c r="K56" s="40">
        <f>Source!S39</f>
        <v>6101.14</v>
      </c>
    </row>
    <row r="57" spans="1:29" ht="14.25" x14ac:dyDescent="0.2">
      <c r="A57" s="36"/>
      <c r="B57" s="36"/>
      <c r="C57" s="36" t="s">
        <v>1349</v>
      </c>
      <c r="D57" s="38"/>
      <c r="E57" s="37"/>
      <c r="F57" s="40">
        <f>Source!AM38</f>
        <v>56.75</v>
      </c>
      <c r="G57" s="39" t="str">
        <f>Source!DE38</f>
        <v>*1,1</v>
      </c>
      <c r="H57" s="37">
        <f>Source!AV39</f>
        <v>1.0469999999999999</v>
      </c>
      <c r="I57" s="40">
        <f>Source!Q38</f>
        <v>78.430000000000007</v>
      </c>
      <c r="J57" s="37">
        <f>IF(Source!BB39&lt;&gt; 0, Source!BB39, 1)</f>
        <v>15.3</v>
      </c>
      <c r="K57" s="40">
        <f>Source!Q39</f>
        <v>1199.98</v>
      </c>
    </row>
    <row r="58" spans="1:29" ht="14.25" x14ac:dyDescent="0.2">
      <c r="A58" s="36"/>
      <c r="B58" s="36"/>
      <c r="C58" s="36" t="s">
        <v>1350</v>
      </c>
      <c r="D58" s="38"/>
      <c r="E58" s="37"/>
      <c r="F58" s="40">
        <f>Source!AN38</f>
        <v>6.81</v>
      </c>
      <c r="G58" s="39" t="str">
        <f>Source!DF38</f>
        <v>*1,1</v>
      </c>
      <c r="H58" s="37">
        <f>Source!AV39</f>
        <v>1.0469999999999999</v>
      </c>
      <c r="I58" s="42">
        <f>Source!R38</f>
        <v>9.41</v>
      </c>
      <c r="J58" s="37">
        <f>IF(Source!BS39&lt;&gt; 0, Source!BS39, 1)</f>
        <v>54.99</v>
      </c>
      <c r="K58" s="42">
        <f>Source!R39</f>
        <v>517.46</v>
      </c>
    </row>
    <row r="59" spans="1:29" ht="14.25" x14ac:dyDescent="0.2">
      <c r="A59" s="36"/>
      <c r="B59" s="36"/>
      <c r="C59" s="36" t="s">
        <v>1351</v>
      </c>
      <c r="D59" s="38"/>
      <c r="E59" s="37"/>
      <c r="F59" s="40">
        <f>Source!AL38</f>
        <v>23.66</v>
      </c>
      <c r="G59" s="39" t="str">
        <f>Source!DD38</f>
        <v/>
      </c>
      <c r="H59" s="37">
        <f>Source!AW39</f>
        <v>1</v>
      </c>
      <c r="I59" s="40">
        <f>Source!P38</f>
        <v>28.39</v>
      </c>
      <c r="J59" s="37">
        <f>IF(Source!BC39&lt;&gt; 0, Source!BC39, 1)</f>
        <v>7.98</v>
      </c>
      <c r="K59" s="40">
        <f>Source!P39</f>
        <v>226.55</v>
      </c>
    </row>
    <row r="60" spans="1:29" ht="28.5" x14ac:dyDescent="0.2">
      <c r="A60" s="36" t="s">
        <v>48</v>
      </c>
      <c r="B60" s="36" t="str">
        <f>Source!F40</f>
        <v>1.1-1-58</v>
      </c>
      <c r="C60" s="36" t="s">
        <v>31</v>
      </c>
      <c r="D60" s="38" t="str">
        <f>Source!H40</f>
        <v>т</v>
      </c>
      <c r="E60" s="37">
        <f>Source!I40</f>
        <v>6.1200000000000002E-4</v>
      </c>
      <c r="F60" s="40">
        <f>Source!AK40</f>
        <v>24609.759999999998</v>
      </c>
      <c r="G60" s="43" t="s">
        <v>3</v>
      </c>
      <c r="H60" s="37">
        <f>Source!AW41</f>
        <v>1</v>
      </c>
      <c r="I60" s="40">
        <f>Source!O40</f>
        <v>15.06</v>
      </c>
      <c r="J60" s="37">
        <f>IF(Source!BC41&lt;&gt; 0, Source!BC41, 1)</f>
        <v>5.15</v>
      </c>
      <c r="K60" s="40">
        <f>Source!O41</f>
        <v>77.56</v>
      </c>
      <c r="Q60">
        <f>Source!X40</f>
        <v>0</v>
      </c>
      <c r="R60">
        <f>Source!X41</f>
        <v>0</v>
      </c>
      <c r="S60">
        <f>Source!Y40</f>
        <v>0</v>
      </c>
      <c r="T60">
        <f>Source!Y41</f>
        <v>0</v>
      </c>
      <c r="U60">
        <f>ROUND((175/100)*ROUND(Source!R40, 2), 2)</f>
        <v>0</v>
      </c>
      <c r="V60">
        <f>ROUND((0/100)*ROUND(Source!R41, 2), 2)</f>
        <v>0</v>
      </c>
      <c r="AC60">
        <v>3</v>
      </c>
    </row>
    <row r="61" spans="1:29" ht="14.25" x14ac:dyDescent="0.2">
      <c r="A61" s="36"/>
      <c r="B61" s="36"/>
      <c r="C61" s="36" t="s">
        <v>1352</v>
      </c>
      <c r="D61" s="38" t="s">
        <v>1353</v>
      </c>
      <c r="E61" s="37">
        <f>Source!BZ39</f>
        <v>97</v>
      </c>
      <c r="F61" s="40"/>
      <c r="G61" s="39"/>
      <c r="H61" s="37"/>
      <c r="I61" s="40">
        <f>SUM(Q54:Q60)</f>
        <v>116.75</v>
      </c>
      <c r="J61" s="37">
        <f>Source!AT39</f>
        <v>97</v>
      </c>
      <c r="K61" s="40">
        <f>SUM(R54:R60)</f>
        <v>6420.04</v>
      </c>
    </row>
    <row r="62" spans="1:29" ht="14.25" x14ac:dyDescent="0.2">
      <c r="A62" s="36"/>
      <c r="B62" s="36"/>
      <c r="C62" s="36" t="s">
        <v>1354</v>
      </c>
      <c r="D62" s="38" t="s">
        <v>1353</v>
      </c>
      <c r="E62" s="37">
        <f>Source!CA39</f>
        <v>51</v>
      </c>
      <c r="F62" s="40"/>
      <c r="G62" s="39"/>
      <c r="H62" s="37"/>
      <c r="I62" s="40">
        <f>SUM(S54:S61)</f>
        <v>61.38</v>
      </c>
      <c r="J62" s="37">
        <f>Source!AU39</f>
        <v>51</v>
      </c>
      <c r="K62" s="40">
        <f>SUM(T54:T61)</f>
        <v>3375.49</v>
      </c>
    </row>
    <row r="63" spans="1:29" ht="14.25" x14ac:dyDescent="0.2">
      <c r="A63" s="44"/>
      <c r="B63" s="44"/>
      <c r="C63" s="44" t="s">
        <v>1355</v>
      </c>
      <c r="D63" s="45" t="s">
        <v>1356</v>
      </c>
      <c r="E63" s="46">
        <f>Source!AQ38</f>
        <v>6.18</v>
      </c>
      <c r="F63" s="47"/>
      <c r="G63" s="48" t="str">
        <f>Source!DI38</f>
        <v>*1,1</v>
      </c>
      <c r="H63" s="46">
        <f>Source!AV39</f>
        <v>1.0469999999999999</v>
      </c>
      <c r="I63" s="47">
        <f>Source!U38</f>
        <v>8.5410071999999992</v>
      </c>
      <c r="J63" s="46"/>
      <c r="K63" s="47"/>
    </row>
    <row r="64" spans="1:29" ht="15" x14ac:dyDescent="0.2">
      <c r="C64" s="49" t="s">
        <v>1357</v>
      </c>
      <c r="H64" s="50">
        <f>I56+I57+I59+I61+I62+SUM(I60:I60)-SUMIF(AC60:AC60, 5, I60:I60)-SUMIF(AC60:AC60, 6, I60:I60)</f>
        <v>410.96</v>
      </c>
      <c r="I64" s="50"/>
      <c r="J64" s="50">
        <f>K56+K57+K59+K61+K62+SUM(K60:K60)-SUMIF(AC60:AC60, 5, K60:K60)-SUMIF(AC60:AC60, 6, K60:K60)</f>
        <v>17400.760000000002</v>
      </c>
      <c r="K64" s="50"/>
    </row>
    <row r="65" spans="1:29" ht="15" hidden="1" x14ac:dyDescent="0.2">
      <c r="C65" s="49" t="s">
        <v>1358</v>
      </c>
      <c r="H65" s="52">
        <f>SUMIF(AC60:AC60, 5, I60:I60)+SUMIF(AC60:AC60, 6, I60:I60)</f>
        <v>0</v>
      </c>
      <c r="I65" s="52"/>
      <c r="J65" s="52">
        <f>SUMIF(AC60:AC60, 5, K60:K60)+SUMIF(AC60:AC60, 6, K60:K60)</f>
        <v>0</v>
      </c>
      <c r="K65" s="52"/>
    </row>
    <row r="66" spans="1:29" ht="15" x14ac:dyDescent="0.2">
      <c r="C66" s="49" t="s">
        <v>1359</v>
      </c>
      <c r="H66" s="52">
        <f>I56+I57+I59+I61+I62+SUM(I60:I60)</f>
        <v>410.96</v>
      </c>
      <c r="I66" s="52"/>
      <c r="J66" s="52">
        <f>K56+K57+K59+K61+K62+SUM(K60:K60)</f>
        <v>17400.760000000002</v>
      </c>
      <c r="K66" s="52"/>
      <c r="O66" s="53">
        <f>I56+I57+I59+I61+I62+SUM(I60:I60)</f>
        <v>410.96</v>
      </c>
      <c r="P66" s="53">
        <f>K56+K57+K59+K61+K62+SUM(K60:K60)</f>
        <v>17400.760000000002</v>
      </c>
    </row>
    <row r="68" spans="1:29" ht="54" x14ac:dyDescent="0.2">
      <c r="A68" s="58">
        <v>5</v>
      </c>
      <c r="B68" s="58" t="str">
        <f>Source!F42</f>
        <v>КА-3</v>
      </c>
      <c r="C68" s="58" t="s">
        <v>1362</v>
      </c>
      <c r="D68" s="59" t="str">
        <f>Source!H42</f>
        <v>ШТ</v>
      </c>
      <c r="E68" s="60">
        <f>Source!I42</f>
        <v>1</v>
      </c>
      <c r="F68" s="61">
        <f>Source!AL42</f>
        <v>38512.11</v>
      </c>
      <c r="G68" s="62" t="str">
        <f>Source!DD42</f>
        <v/>
      </c>
      <c r="H68" s="60">
        <f>Source!AW43</f>
        <v>1</v>
      </c>
      <c r="I68" s="61">
        <f>Source!P42</f>
        <v>38512.11</v>
      </c>
      <c r="J68" s="60">
        <f>IF(Source!BC43&lt;&gt; 0, Source!BC43, 1)</f>
        <v>7.66</v>
      </c>
      <c r="K68" s="61">
        <f>Source!P43</f>
        <v>295002.76</v>
      </c>
      <c r="Q68">
        <f>Source!X42</f>
        <v>0</v>
      </c>
      <c r="R68">
        <f>Source!X43</f>
        <v>0</v>
      </c>
      <c r="S68">
        <f>Source!Y42</f>
        <v>0</v>
      </c>
      <c r="T68">
        <f>Source!Y43</f>
        <v>0</v>
      </c>
      <c r="U68">
        <f>ROUND((175/100)*ROUND(Source!R42, 2), 2)</f>
        <v>0</v>
      </c>
      <c r="V68">
        <f>ROUND((0/100)*ROUND(Source!R43, 2), 2)</f>
        <v>0</v>
      </c>
      <c r="AC68">
        <v>5</v>
      </c>
    </row>
    <row r="69" spans="1:29" ht="15" x14ac:dyDescent="0.2">
      <c r="A69" s="63"/>
      <c r="B69" s="63"/>
      <c r="C69" s="64" t="s">
        <v>1359</v>
      </c>
      <c r="D69" s="63"/>
      <c r="E69" s="63"/>
      <c r="F69" s="63"/>
      <c r="G69" s="63"/>
      <c r="H69" s="65">
        <f>I68+0</f>
        <v>38512.11</v>
      </c>
      <c r="I69" s="65"/>
      <c r="J69" s="65">
        <f>K68+0</f>
        <v>295002.76</v>
      </c>
      <c r="K69" s="65"/>
      <c r="O69" s="53">
        <f>I68+0</f>
        <v>38512.11</v>
      </c>
      <c r="P69" s="53">
        <f>K68+0</f>
        <v>295002.76</v>
      </c>
    </row>
    <row r="71" spans="1:29" ht="54" x14ac:dyDescent="0.2">
      <c r="A71" s="58">
        <v>6</v>
      </c>
      <c r="B71" s="58" t="str">
        <f>Source!F44</f>
        <v>КА-4</v>
      </c>
      <c r="C71" s="58" t="s">
        <v>1363</v>
      </c>
      <c r="D71" s="59" t="str">
        <f>Source!H44</f>
        <v>ШТ</v>
      </c>
      <c r="E71" s="60">
        <f>Source!I44</f>
        <v>1</v>
      </c>
      <c r="F71" s="61">
        <f>Source!AL44</f>
        <v>37439.230000000003</v>
      </c>
      <c r="G71" s="62" t="str">
        <f>Source!DD44</f>
        <v/>
      </c>
      <c r="H71" s="60">
        <f>Source!AW45</f>
        <v>1</v>
      </c>
      <c r="I71" s="61">
        <f>Source!P44</f>
        <v>37439.230000000003</v>
      </c>
      <c r="J71" s="60">
        <f>IF(Source!BC45&lt;&gt; 0, Source!BC45, 1)</f>
        <v>7.66</v>
      </c>
      <c r="K71" s="61">
        <f>Source!P45</f>
        <v>286784.5</v>
      </c>
      <c r="Q71">
        <f>Source!X44</f>
        <v>0</v>
      </c>
      <c r="R71">
        <f>Source!X45</f>
        <v>0</v>
      </c>
      <c r="S71">
        <f>Source!Y44</f>
        <v>0</v>
      </c>
      <c r="T71">
        <f>Source!Y45</f>
        <v>0</v>
      </c>
      <c r="U71">
        <f>ROUND((175/100)*ROUND(Source!R44, 2), 2)</f>
        <v>0</v>
      </c>
      <c r="V71">
        <f>ROUND((0/100)*ROUND(Source!R45, 2), 2)</f>
        <v>0</v>
      </c>
      <c r="AC71">
        <v>5</v>
      </c>
    </row>
    <row r="72" spans="1:29" ht="15" x14ac:dyDescent="0.2">
      <c r="A72" s="63"/>
      <c r="B72" s="63"/>
      <c r="C72" s="64" t="s">
        <v>1359</v>
      </c>
      <c r="D72" s="63"/>
      <c r="E72" s="63"/>
      <c r="F72" s="63"/>
      <c r="G72" s="63"/>
      <c r="H72" s="65">
        <f>I71+0</f>
        <v>37439.230000000003</v>
      </c>
      <c r="I72" s="65"/>
      <c r="J72" s="65">
        <f>K71+0</f>
        <v>286784.5</v>
      </c>
      <c r="K72" s="65"/>
      <c r="O72" s="53">
        <f>I71+0</f>
        <v>37439.230000000003</v>
      </c>
      <c r="P72" s="53">
        <f>K71+0</f>
        <v>286784.5</v>
      </c>
    </row>
    <row r="75" spans="1:29" ht="15" x14ac:dyDescent="0.25">
      <c r="B75" s="35" t="str">
        <f>Source!G46</f>
        <v>Панель ЩГП с АВР</v>
      </c>
      <c r="C75" s="35"/>
      <c r="D75" s="35"/>
      <c r="E75" s="35"/>
      <c r="F75" s="35"/>
      <c r="G75" s="35"/>
      <c r="H75" s="35"/>
      <c r="I75" s="35"/>
      <c r="J75" s="35"/>
    </row>
    <row r="76" spans="1:29" ht="85.5" x14ac:dyDescent="0.2">
      <c r="A76" s="36">
        <v>7</v>
      </c>
      <c r="B76" s="36" t="str">
        <f>Source!F47</f>
        <v>4.8-238-3</v>
      </c>
      <c r="C76" s="36" t="s">
        <v>21</v>
      </c>
      <c r="D76" s="38" t="str">
        <f>Source!H47</f>
        <v>1 м ширины по фронту</v>
      </c>
      <c r="E76" s="37">
        <f>Source!I47</f>
        <v>0.6</v>
      </c>
      <c r="F76" s="40"/>
      <c r="G76" s="39"/>
      <c r="H76" s="37"/>
      <c r="I76" s="40"/>
      <c r="J76" s="37"/>
      <c r="K76" s="40"/>
      <c r="Q76">
        <f>Source!X47</f>
        <v>58.38</v>
      </c>
      <c r="R76">
        <f>Source!X48</f>
        <v>3210.55</v>
      </c>
      <c r="S76">
        <f>Source!Y47</f>
        <v>30.7</v>
      </c>
      <c r="T76">
        <f>Source!Y48</f>
        <v>1688.02</v>
      </c>
      <c r="U76">
        <f>ROUND((175/100)*ROUND(Source!R47, 2), 2)</f>
        <v>8.24</v>
      </c>
      <c r="V76">
        <f>ROUND((0/100)*ROUND(Source!R48, 2), 2)</f>
        <v>0</v>
      </c>
      <c r="AC76">
        <v>0</v>
      </c>
    </row>
    <row r="77" spans="1:29" ht="14.25" x14ac:dyDescent="0.2">
      <c r="A77" s="36"/>
      <c r="B77" s="36"/>
      <c r="C77" s="36" t="s">
        <v>1348</v>
      </c>
      <c r="D77" s="38"/>
      <c r="E77" s="37"/>
      <c r="F77" s="40">
        <f>Source!AO47</f>
        <v>80.28</v>
      </c>
      <c r="G77" s="39" t="str">
        <f>Source!DG47</f>
        <v>*1,1</v>
      </c>
      <c r="H77" s="37">
        <f>Source!AV48</f>
        <v>1.0469999999999999</v>
      </c>
      <c r="I77" s="40">
        <f>Source!S47</f>
        <v>55.48</v>
      </c>
      <c r="J77" s="37">
        <f>IF(Source!BA48&lt;&gt; 0, Source!BA48, 1)</f>
        <v>54.99</v>
      </c>
      <c r="K77" s="40">
        <f>Source!S48</f>
        <v>3050.85</v>
      </c>
    </row>
    <row r="78" spans="1:29" ht="14.25" x14ac:dyDescent="0.2">
      <c r="A78" s="36"/>
      <c r="B78" s="36"/>
      <c r="C78" s="36" t="s">
        <v>1349</v>
      </c>
      <c r="D78" s="38"/>
      <c r="E78" s="37"/>
      <c r="F78" s="40">
        <f>Source!AM47</f>
        <v>56.75</v>
      </c>
      <c r="G78" s="39" t="str">
        <f>Source!DE47</f>
        <v>*1,1</v>
      </c>
      <c r="H78" s="37">
        <f>Source!AV48</f>
        <v>1.0469999999999999</v>
      </c>
      <c r="I78" s="40">
        <f>Source!Q47</f>
        <v>39.22</v>
      </c>
      <c r="J78" s="37">
        <f>IF(Source!BB48&lt;&gt; 0, Source!BB48, 1)</f>
        <v>15.3</v>
      </c>
      <c r="K78" s="40">
        <f>Source!Q48</f>
        <v>600.07000000000005</v>
      </c>
    </row>
    <row r="79" spans="1:29" ht="14.25" x14ac:dyDescent="0.2">
      <c r="A79" s="36"/>
      <c r="B79" s="36"/>
      <c r="C79" s="36" t="s">
        <v>1350</v>
      </c>
      <c r="D79" s="38"/>
      <c r="E79" s="37"/>
      <c r="F79" s="40">
        <f>Source!AN47</f>
        <v>6.81</v>
      </c>
      <c r="G79" s="39" t="str">
        <f>Source!DF47</f>
        <v>*1,1</v>
      </c>
      <c r="H79" s="37">
        <f>Source!AV48</f>
        <v>1.0469999999999999</v>
      </c>
      <c r="I79" s="42">
        <f>Source!R47</f>
        <v>4.71</v>
      </c>
      <c r="J79" s="37">
        <f>IF(Source!BS48&lt;&gt; 0, Source!BS48, 1)</f>
        <v>54.99</v>
      </c>
      <c r="K79" s="42">
        <f>Source!R48</f>
        <v>259</v>
      </c>
    </row>
    <row r="80" spans="1:29" ht="14.25" x14ac:dyDescent="0.2">
      <c r="A80" s="36"/>
      <c r="B80" s="36"/>
      <c r="C80" s="36" t="s">
        <v>1351</v>
      </c>
      <c r="D80" s="38"/>
      <c r="E80" s="37"/>
      <c r="F80" s="40">
        <f>Source!AL47</f>
        <v>23.66</v>
      </c>
      <c r="G80" s="39" t="str">
        <f>Source!DD47</f>
        <v/>
      </c>
      <c r="H80" s="37">
        <f>Source!AW48</f>
        <v>1</v>
      </c>
      <c r="I80" s="40">
        <f>Source!P47</f>
        <v>14.2</v>
      </c>
      <c r="J80" s="37">
        <f>IF(Source!BC48&lt;&gt; 0, Source!BC48, 1)</f>
        <v>7.98</v>
      </c>
      <c r="K80" s="40">
        <f>Source!P48</f>
        <v>113.32</v>
      </c>
    </row>
    <row r="81" spans="1:29" ht="28.5" x14ac:dyDescent="0.2">
      <c r="A81" s="36" t="s">
        <v>59</v>
      </c>
      <c r="B81" s="36" t="str">
        <f>Source!F49</f>
        <v>1.1-1-58</v>
      </c>
      <c r="C81" s="36" t="s">
        <v>31</v>
      </c>
      <c r="D81" s="38" t="str">
        <f>Source!H49</f>
        <v>т</v>
      </c>
      <c r="E81" s="37">
        <f>Source!I49</f>
        <v>3.0600000000000001E-4</v>
      </c>
      <c r="F81" s="40">
        <f>Source!AK49</f>
        <v>24609.759999999998</v>
      </c>
      <c r="G81" s="43" t="s">
        <v>3</v>
      </c>
      <c r="H81" s="37">
        <f>Source!AW50</f>
        <v>1</v>
      </c>
      <c r="I81" s="40">
        <f>Source!O49</f>
        <v>7.53</v>
      </c>
      <c r="J81" s="37">
        <f>IF(Source!BC50&lt;&gt; 0, Source!BC50, 1)</f>
        <v>5.15</v>
      </c>
      <c r="K81" s="40">
        <f>Source!O50</f>
        <v>38.78</v>
      </c>
      <c r="Q81">
        <f>Source!X49</f>
        <v>0</v>
      </c>
      <c r="R81">
        <f>Source!X50</f>
        <v>0</v>
      </c>
      <c r="S81">
        <f>Source!Y49</f>
        <v>0</v>
      </c>
      <c r="T81">
        <f>Source!Y50</f>
        <v>0</v>
      </c>
      <c r="U81">
        <f>ROUND((175/100)*ROUND(Source!R49, 2), 2)</f>
        <v>0</v>
      </c>
      <c r="V81">
        <f>ROUND((0/100)*ROUND(Source!R50, 2), 2)</f>
        <v>0</v>
      </c>
      <c r="AC81">
        <v>3</v>
      </c>
    </row>
    <row r="82" spans="1:29" ht="14.25" x14ac:dyDescent="0.2">
      <c r="A82" s="36"/>
      <c r="B82" s="36"/>
      <c r="C82" s="36" t="s">
        <v>1352</v>
      </c>
      <c r="D82" s="38" t="s">
        <v>1353</v>
      </c>
      <c r="E82" s="37">
        <f>Source!BZ48</f>
        <v>97</v>
      </c>
      <c r="F82" s="40"/>
      <c r="G82" s="39"/>
      <c r="H82" s="37"/>
      <c r="I82" s="40">
        <f>SUM(Q76:Q81)</f>
        <v>58.38</v>
      </c>
      <c r="J82" s="37">
        <f>Source!AT48</f>
        <v>97</v>
      </c>
      <c r="K82" s="40">
        <f>SUM(R76:R81)</f>
        <v>3210.55</v>
      </c>
    </row>
    <row r="83" spans="1:29" ht="14.25" x14ac:dyDescent="0.2">
      <c r="A83" s="36"/>
      <c r="B83" s="36"/>
      <c r="C83" s="36" t="s">
        <v>1354</v>
      </c>
      <c r="D83" s="38" t="s">
        <v>1353</v>
      </c>
      <c r="E83" s="37">
        <f>Source!CA48</f>
        <v>51</v>
      </c>
      <c r="F83" s="40"/>
      <c r="G83" s="39"/>
      <c r="H83" s="37"/>
      <c r="I83" s="40">
        <f>SUM(S76:S82)</f>
        <v>30.7</v>
      </c>
      <c r="J83" s="37">
        <f>Source!AU48</f>
        <v>51</v>
      </c>
      <c r="K83" s="40">
        <f>SUM(T76:T82)</f>
        <v>1688.02</v>
      </c>
    </row>
    <row r="84" spans="1:29" ht="14.25" x14ac:dyDescent="0.2">
      <c r="A84" s="44"/>
      <c r="B84" s="44"/>
      <c r="C84" s="44" t="s">
        <v>1355</v>
      </c>
      <c r="D84" s="45" t="s">
        <v>1356</v>
      </c>
      <c r="E84" s="46">
        <f>Source!AQ47</f>
        <v>6.18</v>
      </c>
      <c r="F84" s="47"/>
      <c r="G84" s="48" t="str">
        <f>Source!DI47</f>
        <v>*1,1</v>
      </c>
      <c r="H84" s="46">
        <f>Source!AV48</f>
        <v>1.0469999999999999</v>
      </c>
      <c r="I84" s="47">
        <f>Source!U47</f>
        <v>4.2705035999999996</v>
      </c>
      <c r="J84" s="46"/>
      <c r="K84" s="47"/>
    </row>
    <row r="85" spans="1:29" ht="15" x14ac:dyDescent="0.2">
      <c r="C85" s="49" t="s">
        <v>1357</v>
      </c>
      <c r="H85" s="50">
        <f>I77+I78+I80+I82+I83+SUM(I81:I81)-SUMIF(AC81:AC81, 5, I81:I81)-SUMIF(AC81:AC81, 6, I81:I81)</f>
        <v>205.51</v>
      </c>
      <c r="I85" s="50"/>
      <c r="J85" s="50">
        <f>K77+K78+K80+K82+K83+SUM(K81:K81)-SUMIF(AC81:AC81, 5, K81:K81)-SUMIF(AC81:AC81, 6, K81:K81)</f>
        <v>8701.590000000002</v>
      </c>
      <c r="K85" s="50"/>
    </row>
    <row r="86" spans="1:29" ht="15" hidden="1" x14ac:dyDescent="0.2">
      <c r="C86" s="49" t="s">
        <v>1358</v>
      </c>
      <c r="H86" s="52">
        <f>SUMIF(AC81:AC81, 5, I81:I81)+SUMIF(AC81:AC81, 6, I81:I81)</f>
        <v>0</v>
      </c>
      <c r="I86" s="52"/>
      <c r="J86" s="52">
        <f>SUMIF(AC81:AC81, 5, K81:K81)+SUMIF(AC81:AC81, 6, K81:K81)</f>
        <v>0</v>
      </c>
      <c r="K86" s="52"/>
    </row>
    <row r="87" spans="1:29" ht="15" x14ac:dyDescent="0.2">
      <c r="C87" s="49" t="s">
        <v>1359</v>
      </c>
      <c r="H87" s="52">
        <f>I77+I78+I80+I82+I83+SUM(I81:I81)</f>
        <v>205.51</v>
      </c>
      <c r="I87" s="52"/>
      <c r="J87" s="52">
        <f>K77+K78+K80+K82+K83+SUM(K81:K81)</f>
        <v>8701.590000000002</v>
      </c>
      <c r="K87" s="52"/>
      <c r="O87" s="53">
        <f>I77+I78+I80+I82+I83+SUM(I81:I81)</f>
        <v>205.51</v>
      </c>
      <c r="P87" s="53">
        <f>K77+K78+K80+K82+K83+SUM(K81:K81)</f>
        <v>8701.590000000002</v>
      </c>
    </row>
    <row r="89" spans="1:29" ht="54" x14ac:dyDescent="0.2">
      <c r="A89" s="58">
        <v>8</v>
      </c>
      <c r="B89" s="58" t="str">
        <f>Source!F51</f>
        <v>КА-5</v>
      </c>
      <c r="C89" s="58" t="s">
        <v>1364</v>
      </c>
      <c r="D89" s="59" t="str">
        <f>Source!H51</f>
        <v>ШТ</v>
      </c>
      <c r="E89" s="60">
        <f>Source!I51</f>
        <v>1</v>
      </c>
      <c r="F89" s="61">
        <f>Source!AL51</f>
        <v>29029.49</v>
      </c>
      <c r="G89" s="62" t="str">
        <f>Source!DD51</f>
        <v/>
      </c>
      <c r="H89" s="60">
        <f>Source!AW52</f>
        <v>1</v>
      </c>
      <c r="I89" s="61">
        <f>Source!P51</f>
        <v>29029.49</v>
      </c>
      <c r="J89" s="60">
        <f>IF(Source!BC52&lt;&gt; 0, Source!BC52, 1)</f>
        <v>7.66</v>
      </c>
      <c r="K89" s="61">
        <f>Source!P52</f>
        <v>222365.89</v>
      </c>
      <c r="Q89">
        <f>Source!X51</f>
        <v>0</v>
      </c>
      <c r="R89">
        <f>Source!X52</f>
        <v>0</v>
      </c>
      <c r="S89">
        <f>Source!Y51</f>
        <v>0</v>
      </c>
      <c r="T89">
        <f>Source!Y52</f>
        <v>0</v>
      </c>
      <c r="U89">
        <f>ROUND((175/100)*ROUND(Source!R51, 2), 2)</f>
        <v>0</v>
      </c>
      <c r="V89">
        <f>ROUND((0/100)*ROUND(Source!R52, 2), 2)</f>
        <v>0</v>
      </c>
      <c r="AC89">
        <v>5</v>
      </c>
    </row>
    <row r="90" spans="1:29" ht="15" x14ac:dyDescent="0.2">
      <c r="A90" s="63"/>
      <c r="B90" s="63"/>
      <c r="C90" s="64" t="s">
        <v>1359</v>
      </c>
      <c r="D90" s="63"/>
      <c r="E90" s="63"/>
      <c r="F90" s="63"/>
      <c r="G90" s="63"/>
      <c r="H90" s="65">
        <f>I89+0</f>
        <v>29029.49</v>
      </c>
      <c r="I90" s="65"/>
      <c r="J90" s="65">
        <f>K89+0</f>
        <v>222365.89</v>
      </c>
      <c r="K90" s="65"/>
      <c r="O90" s="53">
        <f>I89+0</f>
        <v>29029.49</v>
      </c>
      <c r="P90" s="53">
        <f>K89+0</f>
        <v>222365.89</v>
      </c>
    </row>
    <row r="93" spans="1:29" ht="15" x14ac:dyDescent="0.25">
      <c r="B93" s="35" t="str">
        <f>Source!G53</f>
        <v>Панель ПЭСПЗ с АВР</v>
      </c>
      <c r="C93" s="35"/>
      <c r="D93" s="35"/>
      <c r="E93" s="35"/>
      <c r="F93" s="35"/>
      <c r="G93" s="35"/>
      <c r="H93" s="35"/>
      <c r="I93" s="35"/>
      <c r="J93" s="35"/>
    </row>
    <row r="94" spans="1:29" ht="85.5" x14ac:dyDescent="0.2">
      <c r="A94" s="36">
        <v>9</v>
      </c>
      <c r="B94" s="36" t="str">
        <f>Source!F54</f>
        <v>4.8-238-3</v>
      </c>
      <c r="C94" s="36" t="s">
        <v>21</v>
      </c>
      <c r="D94" s="38" t="str">
        <f>Source!H54</f>
        <v>1 м ширины по фронту</v>
      </c>
      <c r="E94" s="37">
        <f>Source!I54</f>
        <v>0.6</v>
      </c>
      <c r="F94" s="40"/>
      <c r="G94" s="39"/>
      <c r="H94" s="37"/>
      <c r="I94" s="40"/>
      <c r="J94" s="37"/>
      <c r="K94" s="40"/>
      <c r="Q94">
        <f>Source!X54</f>
        <v>58.38</v>
      </c>
      <c r="R94">
        <f>Source!X55</f>
        <v>3210.55</v>
      </c>
      <c r="S94">
        <f>Source!Y54</f>
        <v>30.7</v>
      </c>
      <c r="T94">
        <f>Source!Y55</f>
        <v>1688.02</v>
      </c>
      <c r="U94">
        <f>ROUND((175/100)*ROUND(Source!R54, 2), 2)</f>
        <v>8.24</v>
      </c>
      <c r="V94">
        <f>ROUND((0/100)*ROUND(Source!R55, 2), 2)</f>
        <v>0</v>
      </c>
      <c r="AC94">
        <v>0</v>
      </c>
    </row>
    <row r="95" spans="1:29" ht="14.25" x14ac:dyDescent="0.2">
      <c r="A95" s="36"/>
      <c r="B95" s="36"/>
      <c r="C95" s="36" t="s">
        <v>1348</v>
      </c>
      <c r="D95" s="38"/>
      <c r="E95" s="37"/>
      <c r="F95" s="40">
        <f>Source!AO54</f>
        <v>80.28</v>
      </c>
      <c r="G95" s="39" t="str">
        <f>Source!DG54</f>
        <v>*1,1</v>
      </c>
      <c r="H95" s="37">
        <f>Source!AV55</f>
        <v>1.0469999999999999</v>
      </c>
      <c r="I95" s="40">
        <f>Source!S54</f>
        <v>55.48</v>
      </c>
      <c r="J95" s="37">
        <f>IF(Source!BA55&lt;&gt; 0, Source!BA55, 1)</f>
        <v>54.99</v>
      </c>
      <c r="K95" s="40">
        <f>Source!S55</f>
        <v>3050.85</v>
      </c>
    </row>
    <row r="96" spans="1:29" ht="14.25" x14ac:dyDescent="0.2">
      <c r="A96" s="36"/>
      <c r="B96" s="36"/>
      <c r="C96" s="36" t="s">
        <v>1349</v>
      </c>
      <c r="D96" s="38"/>
      <c r="E96" s="37"/>
      <c r="F96" s="40">
        <f>Source!AM54</f>
        <v>56.75</v>
      </c>
      <c r="G96" s="39" t="str">
        <f>Source!DE54</f>
        <v>*1,1</v>
      </c>
      <c r="H96" s="37">
        <f>Source!AV55</f>
        <v>1.0469999999999999</v>
      </c>
      <c r="I96" s="40">
        <f>Source!Q54</f>
        <v>39.22</v>
      </c>
      <c r="J96" s="37">
        <f>IF(Source!BB55&lt;&gt; 0, Source!BB55, 1)</f>
        <v>15.3</v>
      </c>
      <c r="K96" s="40">
        <f>Source!Q55</f>
        <v>600.07000000000005</v>
      </c>
    </row>
    <row r="97" spans="1:29" ht="14.25" x14ac:dyDescent="0.2">
      <c r="A97" s="36"/>
      <c r="B97" s="36"/>
      <c r="C97" s="36" t="s">
        <v>1350</v>
      </c>
      <c r="D97" s="38"/>
      <c r="E97" s="37"/>
      <c r="F97" s="40">
        <f>Source!AN54</f>
        <v>6.81</v>
      </c>
      <c r="G97" s="39" t="str">
        <f>Source!DF54</f>
        <v>*1,1</v>
      </c>
      <c r="H97" s="37">
        <f>Source!AV55</f>
        <v>1.0469999999999999</v>
      </c>
      <c r="I97" s="42">
        <f>Source!R54</f>
        <v>4.71</v>
      </c>
      <c r="J97" s="37">
        <f>IF(Source!BS55&lt;&gt; 0, Source!BS55, 1)</f>
        <v>54.99</v>
      </c>
      <c r="K97" s="42">
        <f>Source!R55</f>
        <v>259</v>
      </c>
    </row>
    <row r="98" spans="1:29" ht="14.25" x14ac:dyDescent="0.2">
      <c r="A98" s="36"/>
      <c r="B98" s="36"/>
      <c r="C98" s="36" t="s">
        <v>1351</v>
      </c>
      <c r="D98" s="38"/>
      <c r="E98" s="37"/>
      <c r="F98" s="40">
        <f>Source!AL54</f>
        <v>23.66</v>
      </c>
      <c r="G98" s="39" t="str">
        <f>Source!DD54</f>
        <v/>
      </c>
      <c r="H98" s="37">
        <f>Source!AW55</f>
        <v>1</v>
      </c>
      <c r="I98" s="40">
        <f>Source!P54</f>
        <v>14.2</v>
      </c>
      <c r="J98" s="37">
        <f>IF(Source!BC55&lt;&gt; 0, Source!BC55, 1)</f>
        <v>7.98</v>
      </c>
      <c r="K98" s="40">
        <f>Source!P55</f>
        <v>113.32</v>
      </c>
    </row>
    <row r="99" spans="1:29" ht="28.5" x14ac:dyDescent="0.2">
      <c r="A99" s="36" t="s">
        <v>65</v>
      </c>
      <c r="B99" s="36" t="str">
        <f>Source!F56</f>
        <v>1.1-1-58</v>
      </c>
      <c r="C99" s="36" t="s">
        <v>31</v>
      </c>
      <c r="D99" s="38" t="str">
        <f>Source!H56</f>
        <v>т</v>
      </c>
      <c r="E99" s="37">
        <f>Source!I56</f>
        <v>3.0600000000000001E-4</v>
      </c>
      <c r="F99" s="40">
        <f>Source!AK56</f>
        <v>24609.759999999998</v>
      </c>
      <c r="G99" s="43" t="s">
        <v>3</v>
      </c>
      <c r="H99" s="37">
        <f>Source!AW57</f>
        <v>1</v>
      </c>
      <c r="I99" s="40">
        <f>Source!O56</f>
        <v>7.53</v>
      </c>
      <c r="J99" s="37">
        <f>IF(Source!BC57&lt;&gt; 0, Source!BC57, 1)</f>
        <v>5.15</v>
      </c>
      <c r="K99" s="40">
        <f>Source!O57</f>
        <v>38.78</v>
      </c>
      <c r="Q99">
        <f>Source!X56</f>
        <v>0</v>
      </c>
      <c r="R99">
        <f>Source!X57</f>
        <v>0</v>
      </c>
      <c r="S99">
        <f>Source!Y56</f>
        <v>0</v>
      </c>
      <c r="T99">
        <f>Source!Y57</f>
        <v>0</v>
      </c>
      <c r="U99">
        <f>ROUND((175/100)*ROUND(Source!R56, 2), 2)</f>
        <v>0</v>
      </c>
      <c r="V99">
        <f>ROUND((0/100)*ROUND(Source!R57, 2), 2)</f>
        <v>0</v>
      </c>
      <c r="AC99">
        <v>3</v>
      </c>
    </row>
    <row r="100" spans="1:29" ht="14.25" x14ac:dyDescent="0.2">
      <c r="A100" s="36"/>
      <c r="B100" s="36"/>
      <c r="C100" s="36" t="s">
        <v>1352</v>
      </c>
      <c r="D100" s="38" t="s">
        <v>1353</v>
      </c>
      <c r="E100" s="37">
        <f>Source!BZ55</f>
        <v>97</v>
      </c>
      <c r="F100" s="40"/>
      <c r="G100" s="39"/>
      <c r="H100" s="37"/>
      <c r="I100" s="40">
        <f>SUM(Q94:Q99)</f>
        <v>58.38</v>
      </c>
      <c r="J100" s="37">
        <f>Source!AT55</f>
        <v>97</v>
      </c>
      <c r="K100" s="40">
        <f>SUM(R94:R99)</f>
        <v>3210.55</v>
      </c>
    </row>
    <row r="101" spans="1:29" ht="14.25" x14ac:dyDescent="0.2">
      <c r="A101" s="36"/>
      <c r="B101" s="36"/>
      <c r="C101" s="36" t="s">
        <v>1354</v>
      </c>
      <c r="D101" s="38" t="s">
        <v>1353</v>
      </c>
      <c r="E101" s="37">
        <f>Source!CA55</f>
        <v>51</v>
      </c>
      <c r="F101" s="40"/>
      <c r="G101" s="39"/>
      <c r="H101" s="37"/>
      <c r="I101" s="40">
        <f>SUM(S94:S100)</f>
        <v>30.7</v>
      </c>
      <c r="J101" s="37">
        <f>Source!AU55</f>
        <v>51</v>
      </c>
      <c r="K101" s="40">
        <f>SUM(T94:T100)</f>
        <v>1688.02</v>
      </c>
    </row>
    <row r="102" spans="1:29" ht="14.25" x14ac:dyDescent="0.2">
      <c r="A102" s="44"/>
      <c r="B102" s="44"/>
      <c r="C102" s="44" t="s">
        <v>1355</v>
      </c>
      <c r="D102" s="45" t="s">
        <v>1356</v>
      </c>
      <c r="E102" s="46">
        <f>Source!AQ54</f>
        <v>6.18</v>
      </c>
      <c r="F102" s="47"/>
      <c r="G102" s="48" t="str">
        <f>Source!DI54</f>
        <v>*1,1</v>
      </c>
      <c r="H102" s="46">
        <f>Source!AV55</f>
        <v>1.0469999999999999</v>
      </c>
      <c r="I102" s="47">
        <f>Source!U54</f>
        <v>4.2705035999999996</v>
      </c>
      <c r="J102" s="46"/>
      <c r="K102" s="47"/>
    </row>
    <row r="103" spans="1:29" ht="15" x14ac:dyDescent="0.2">
      <c r="C103" s="49" t="s">
        <v>1357</v>
      </c>
      <c r="H103" s="50">
        <f>I95+I96+I98+I100+I101+SUM(I99:I99)-SUMIF(AC99:AC99, 5, I99:I99)-SUMIF(AC99:AC99, 6, I99:I99)</f>
        <v>205.51</v>
      </c>
      <c r="I103" s="50"/>
      <c r="J103" s="50">
        <f>K95+K96+K98+K100+K101+SUM(K99:K99)-SUMIF(AC99:AC99, 5, K99:K99)-SUMIF(AC99:AC99, 6, K99:K99)</f>
        <v>8701.590000000002</v>
      </c>
      <c r="K103" s="50"/>
    </row>
    <row r="104" spans="1:29" ht="15" hidden="1" x14ac:dyDescent="0.2">
      <c r="C104" s="49" t="s">
        <v>1358</v>
      </c>
      <c r="H104" s="52">
        <f>SUMIF(AC99:AC99, 5, I99:I99)+SUMIF(AC99:AC99, 6, I99:I99)</f>
        <v>0</v>
      </c>
      <c r="I104" s="52"/>
      <c r="J104" s="52">
        <f>SUMIF(AC99:AC99, 5, K99:K99)+SUMIF(AC99:AC99, 6, K99:K99)</f>
        <v>0</v>
      </c>
      <c r="K104" s="52"/>
    </row>
    <row r="105" spans="1:29" ht="15" x14ac:dyDescent="0.2">
      <c r="C105" s="49" t="s">
        <v>1359</v>
      </c>
      <c r="H105" s="52">
        <f>I95+I96+I98+I100+I101+SUM(I99:I99)</f>
        <v>205.51</v>
      </c>
      <c r="I105" s="52"/>
      <c r="J105" s="52">
        <f>K95+K96+K98+K100+K101+SUM(K99:K99)</f>
        <v>8701.590000000002</v>
      </c>
      <c r="K105" s="52"/>
      <c r="O105" s="53">
        <f>I95+I96+I98+I100+I101+SUM(I99:I99)</f>
        <v>205.51</v>
      </c>
      <c r="P105" s="53">
        <f>K95+K96+K98+K100+K101+SUM(K99:K99)</f>
        <v>8701.590000000002</v>
      </c>
    </row>
    <row r="107" spans="1:29" ht="54" x14ac:dyDescent="0.2">
      <c r="A107" s="58">
        <v>10</v>
      </c>
      <c r="B107" s="58" t="str">
        <f>Source!F58</f>
        <v>КА-6</v>
      </c>
      <c r="C107" s="58" t="s">
        <v>1365</v>
      </c>
      <c r="D107" s="59" t="str">
        <f>Source!H58</f>
        <v>ШТ</v>
      </c>
      <c r="E107" s="60">
        <f>Source!I58</f>
        <v>1</v>
      </c>
      <c r="F107" s="61">
        <f>Source!AL58</f>
        <v>34835.39</v>
      </c>
      <c r="G107" s="62" t="str">
        <f>Source!DD58</f>
        <v/>
      </c>
      <c r="H107" s="60">
        <f>Source!AW59</f>
        <v>1</v>
      </c>
      <c r="I107" s="61">
        <f>Source!P58</f>
        <v>34835.39</v>
      </c>
      <c r="J107" s="60">
        <f>IF(Source!BC59&lt;&gt; 0, Source!BC59, 1)</f>
        <v>7.66</v>
      </c>
      <c r="K107" s="61">
        <f>Source!P59</f>
        <v>266839.09000000003</v>
      </c>
      <c r="Q107">
        <f>Source!X58</f>
        <v>0</v>
      </c>
      <c r="R107">
        <f>Source!X59</f>
        <v>0</v>
      </c>
      <c r="S107">
        <f>Source!Y58</f>
        <v>0</v>
      </c>
      <c r="T107">
        <f>Source!Y59</f>
        <v>0</v>
      </c>
      <c r="U107">
        <f>ROUND((175/100)*ROUND(Source!R58, 2), 2)</f>
        <v>0</v>
      </c>
      <c r="V107">
        <f>ROUND((0/100)*ROUND(Source!R59, 2), 2)</f>
        <v>0</v>
      </c>
      <c r="AC107">
        <v>5</v>
      </c>
    </row>
    <row r="108" spans="1:29" ht="15" x14ac:dyDescent="0.2">
      <c r="A108" s="63"/>
      <c r="B108" s="63"/>
      <c r="C108" s="64" t="s">
        <v>1359</v>
      </c>
      <c r="D108" s="63"/>
      <c r="E108" s="63"/>
      <c r="F108" s="63"/>
      <c r="G108" s="63"/>
      <c r="H108" s="65">
        <f>I107+0</f>
        <v>34835.39</v>
      </c>
      <c r="I108" s="65"/>
      <c r="J108" s="65">
        <f>K107+0</f>
        <v>266839.09000000003</v>
      </c>
      <c r="K108" s="65"/>
      <c r="O108" s="53">
        <f>I107+0</f>
        <v>34835.39</v>
      </c>
      <c r="P108" s="53">
        <f>K107+0</f>
        <v>266839.09000000003</v>
      </c>
    </row>
    <row r="111" spans="1:29" ht="15" x14ac:dyDescent="0.25">
      <c r="B111" s="35" t="str">
        <f>Source!G60</f>
        <v>УКРМ 50-10</v>
      </c>
      <c r="C111" s="35"/>
      <c r="D111" s="35"/>
      <c r="E111" s="35"/>
      <c r="F111" s="35"/>
      <c r="G111" s="35"/>
      <c r="H111" s="35"/>
      <c r="I111" s="35"/>
      <c r="J111" s="35"/>
    </row>
    <row r="112" spans="1:29" ht="57" x14ac:dyDescent="0.2">
      <c r="A112" s="36">
        <v>11</v>
      </c>
      <c r="B112" s="36" t="str">
        <f>Source!F61</f>
        <v>4.8-240-2</v>
      </c>
      <c r="C112" s="36" t="s">
        <v>73</v>
      </c>
      <c r="D112" s="38" t="str">
        <f>Source!H61</f>
        <v>1  ШТ.</v>
      </c>
      <c r="E112" s="37">
        <f>Source!I61</f>
        <v>2</v>
      </c>
      <c r="F112" s="40"/>
      <c r="G112" s="39"/>
      <c r="H112" s="37"/>
      <c r="I112" s="40"/>
      <c r="J112" s="37"/>
      <c r="K112" s="40"/>
      <c r="Q112">
        <f>Source!X61</f>
        <v>81.510000000000005</v>
      </c>
      <c r="R112">
        <f>Source!X62</f>
        <v>4482.1899999999996</v>
      </c>
      <c r="S112">
        <f>Source!Y61</f>
        <v>42.86</v>
      </c>
      <c r="T112">
        <f>Source!Y62</f>
        <v>2356.61</v>
      </c>
      <c r="U112">
        <f>ROUND((175/100)*ROUND(Source!R61, 2), 2)</f>
        <v>39.18</v>
      </c>
      <c r="V112">
        <f>ROUND((0/100)*ROUND(Source!R62, 2), 2)</f>
        <v>0</v>
      </c>
      <c r="AC112">
        <v>0</v>
      </c>
    </row>
    <row r="113" spans="1:29" ht="14.25" x14ac:dyDescent="0.2">
      <c r="A113" s="36"/>
      <c r="B113" s="36"/>
      <c r="C113" s="36" t="s">
        <v>1348</v>
      </c>
      <c r="D113" s="38"/>
      <c r="E113" s="37"/>
      <c r="F113" s="40">
        <f>Source!AO61</f>
        <v>26.76</v>
      </c>
      <c r="G113" s="39" t="str">
        <f>Source!DG61</f>
        <v>*1,1</v>
      </c>
      <c r="H113" s="37">
        <f>Source!AV62</f>
        <v>1.0469999999999999</v>
      </c>
      <c r="I113" s="40">
        <f>Source!S61</f>
        <v>61.64</v>
      </c>
      <c r="J113" s="37">
        <f>IF(Source!BA62&lt;&gt; 0, Source!BA62, 1)</f>
        <v>54.99</v>
      </c>
      <c r="K113" s="40">
        <f>Source!S62</f>
        <v>3389.58</v>
      </c>
    </row>
    <row r="114" spans="1:29" ht="14.25" x14ac:dyDescent="0.2">
      <c r="A114" s="36"/>
      <c r="B114" s="36"/>
      <c r="C114" s="36" t="s">
        <v>1349</v>
      </c>
      <c r="D114" s="38"/>
      <c r="E114" s="37"/>
      <c r="F114" s="40">
        <f>Source!AM61</f>
        <v>52.68</v>
      </c>
      <c r="G114" s="39" t="str">
        <f>Source!DE61</f>
        <v>*1,1</v>
      </c>
      <c r="H114" s="37">
        <f>Source!AV62</f>
        <v>1.0469999999999999</v>
      </c>
      <c r="I114" s="40">
        <f>Source!Q61</f>
        <v>121.34</v>
      </c>
      <c r="J114" s="37">
        <f>IF(Source!BB62&lt;&gt; 0, Source!BB62, 1)</f>
        <v>18.57</v>
      </c>
      <c r="K114" s="40">
        <f>Source!Q62</f>
        <v>2253.2800000000002</v>
      </c>
    </row>
    <row r="115" spans="1:29" ht="14.25" x14ac:dyDescent="0.2">
      <c r="A115" s="36"/>
      <c r="B115" s="36"/>
      <c r="C115" s="36" t="s">
        <v>1350</v>
      </c>
      <c r="D115" s="38"/>
      <c r="E115" s="37"/>
      <c r="F115" s="40">
        <f>Source!AN61</f>
        <v>9.7200000000000006</v>
      </c>
      <c r="G115" s="39" t="str">
        <f>Source!DF61</f>
        <v>*1,1</v>
      </c>
      <c r="H115" s="37">
        <f>Source!AV62</f>
        <v>1.0469999999999999</v>
      </c>
      <c r="I115" s="42">
        <f>Source!R61</f>
        <v>22.39</v>
      </c>
      <c r="J115" s="37">
        <f>IF(Source!BS62&lt;&gt; 0, Source!BS62, 1)</f>
        <v>54.99</v>
      </c>
      <c r="K115" s="42">
        <f>Source!R62</f>
        <v>1231.23</v>
      </c>
    </row>
    <row r="116" spans="1:29" ht="14.25" x14ac:dyDescent="0.2">
      <c r="A116" s="36"/>
      <c r="B116" s="36"/>
      <c r="C116" s="36" t="s">
        <v>1351</v>
      </c>
      <c r="D116" s="38"/>
      <c r="E116" s="37"/>
      <c r="F116" s="40">
        <f>Source!AL61</f>
        <v>6.11</v>
      </c>
      <c r="G116" s="39" t="str">
        <f>Source!DD61</f>
        <v/>
      </c>
      <c r="H116" s="37">
        <f>Source!AW62</f>
        <v>1</v>
      </c>
      <c r="I116" s="40">
        <f>Source!P61</f>
        <v>12.22</v>
      </c>
      <c r="J116" s="37">
        <f>IF(Source!BC62&lt;&gt; 0, Source!BC62, 1)</f>
        <v>10.72</v>
      </c>
      <c r="K116" s="40">
        <f>Source!P62</f>
        <v>131</v>
      </c>
    </row>
    <row r="117" spans="1:29" ht="28.5" x14ac:dyDescent="0.2">
      <c r="A117" s="36" t="s">
        <v>77</v>
      </c>
      <c r="B117" s="36" t="str">
        <f>Source!F63</f>
        <v>1.1-1-58</v>
      </c>
      <c r="C117" s="36" t="s">
        <v>31</v>
      </c>
      <c r="D117" s="38" t="str">
        <f>Source!H63</f>
        <v>т</v>
      </c>
      <c r="E117" s="37">
        <f>Source!I63</f>
        <v>2.0000000000000001E-4</v>
      </c>
      <c r="F117" s="40">
        <f>Source!AK63</f>
        <v>24609.759999999998</v>
      </c>
      <c r="G117" s="43" t="s">
        <v>3</v>
      </c>
      <c r="H117" s="37">
        <f>Source!AW64</f>
        <v>1</v>
      </c>
      <c r="I117" s="40">
        <f>Source!O63</f>
        <v>4.92</v>
      </c>
      <c r="J117" s="37">
        <f>IF(Source!BC64&lt;&gt; 0, Source!BC64, 1)</f>
        <v>5.15</v>
      </c>
      <c r="K117" s="40">
        <f>Source!O64</f>
        <v>25.34</v>
      </c>
      <c r="Q117">
        <f>Source!X63</f>
        <v>0</v>
      </c>
      <c r="R117">
        <f>Source!X64</f>
        <v>0</v>
      </c>
      <c r="S117">
        <f>Source!Y63</f>
        <v>0</v>
      </c>
      <c r="T117">
        <f>Source!Y64</f>
        <v>0</v>
      </c>
      <c r="U117">
        <f>ROUND((175/100)*ROUND(Source!R63, 2), 2)</f>
        <v>0</v>
      </c>
      <c r="V117">
        <f>ROUND((0/100)*ROUND(Source!R64, 2), 2)</f>
        <v>0</v>
      </c>
      <c r="AC117">
        <v>3</v>
      </c>
    </row>
    <row r="118" spans="1:29" ht="14.25" x14ac:dyDescent="0.2">
      <c r="A118" s="36"/>
      <c r="B118" s="36"/>
      <c r="C118" s="36" t="s">
        <v>1352</v>
      </c>
      <c r="D118" s="38" t="s">
        <v>1353</v>
      </c>
      <c r="E118" s="37">
        <f>Source!BZ62</f>
        <v>97</v>
      </c>
      <c r="F118" s="40"/>
      <c r="G118" s="39"/>
      <c r="H118" s="37"/>
      <c r="I118" s="40">
        <f>SUM(Q112:Q117)</f>
        <v>81.510000000000005</v>
      </c>
      <c r="J118" s="37">
        <f>Source!AT62</f>
        <v>97</v>
      </c>
      <c r="K118" s="40">
        <f>SUM(R112:R117)</f>
        <v>4482.1899999999996</v>
      </c>
    </row>
    <row r="119" spans="1:29" ht="14.25" x14ac:dyDescent="0.2">
      <c r="A119" s="36"/>
      <c r="B119" s="36"/>
      <c r="C119" s="36" t="s">
        <v>1354</v>
      </c>
      <c r="D119" s="38" t="s">
        <v>1353</v>
      </c>
      <c r="E119" s="37">
        <f>Source!CA62</f>
        <v>51</v>
      </c>
      <c r="F119" s="40"/>
      <c r="G119" s="39"/>
      <c r="H119" s="37"/>
      <c r="I119" s="40">
        <f>SUM(S112:S118)</f>
        <v>42.86</v>
      </c>
      <c r="J119" s="37">
        <f>Source!AU62</f>
        <v>51</v>
      </c>
      <c r="K119" s="40">
        <f>SUM(T112:T118)</f>
        <v>2356.61</v>
      </c>
    </row>
    <row r="120" spans="1:29" ht="14.25" x14ac:dyDescent="0.2">
      <c r="A120" s="44"/>
      <c r="B120" s="44"/>
      <c r="C120" s="44" t="s">
        <v>1355</v>
      </c>
      <c r="D120" s="45" t="s">
        <v>1356</v>
      </c>
      <c r="E120" s="46">
        <f>Source!AQ61</f>
        <v>2.06</v>
      </c>
      <c r="F120" s="47"/>
      <c r="G120" s="48" t="str">
        <f>Source!DI61</f>
        <v>*1,1</v>
      </c>
      <c r="H120" s="46">
        <f>Source!AV62</f>
        <v>1.0469999999999999</v>
      </c>
      <c r="I120" s="47">
        <f>Source!U61</f>
        <v>4.7450040000000007</v>
      </c>
      <c r="J120" s="46"/>
      <c r="K120" s="47"/>
    </row>
    <row r="121" spans="1:29" ht="15" x14ac:dyDescent="0.2">
      <c r="C121" s="49" t="s">
        <v>1357</v>
      </c>
      <c r="H121" s="50">
        <f>I113+I114+I116+I118+I119+SUM(I117:I117)-SUMIF(AC117:AC117, 5, I117:I117)-SUMIF(AC117:AC117, 6, I117:I117)</f>
        <v>324.49000000000007</v>
      </c>
      <c r="I121" s="50"/>
      <c r="J121" s="50">
        <f>K113+K114+K116+K118+K119+SUM(K117:K117)-SUMIF(AC117:AC117, 5, K117:K117)-SUMIF(AC117:AC117, 6, K117:K117)</f>
        <v>12638</v>
      </c>
      <c r="K121" s="50"/>
    </row>
    <row r="122" spans="1:29" ht="15" hidden="1" x14ac:dyDescent="0.2">
      <c r="C122" s="49" t="s">
        <v>1358</v>
      </c>
      <c r="H122" s="52">
        <f>SUMIF(AC117:AC117, 5, I117:I117)+SUMIF(AC117:AC117, 6, I117:I117)</f>
        <v>0</v>
      </c>
      <c r="I122" s="52"/>
      <c r="J122" s="52">
        <f>SUMIF(AC117:AC117, 5, K117:K117)+SUMIF(AC117:AC117, 6, K117:K117)</f>
        <v>0</v>
      </c>
      <c r="K122" s="52"/>
    </row>
    <row r="123" spans="1:29" ht="15" x14ac:dyDescent="0.2">
      <c r="C123" s="49" t="s">
        <v>1359</v>
      </c>
      <c r="H123" s="52">
        <f>I113+I114+I116+I118+I119+SUM(I117:I117)</f>
        <v>324.49000000000007</v>
      </c>
      <c r="I123" s="52"/>
      <c r="J123" s="52">
        <f>K113+K114+K116+K118+K119+SUM(K117:K117)</f>
        <v>12638</v>
      </c>
      <c r="K123" s="52"/>
      <c r="O123" s="53">
        <f>I113+I114+I116+I118+I119+SUM(I117:I117)</f>
        <v>324.49000000000007</v>
      </c>
      <c r="P123" s="53">
        <f>K113+K114+K116+K118+K119+SUM(K117:K117)</f>
        <v>12638</v>
      </c>
    </row>
    <row r="125" spans="1:29" ht="54" x14ac:dyDescent="0.2">
      <c r="A125" s="58">
        <v>12</v>
      </c>
      <c r="B125" s="58" t="str">
        <f>Source!F65</f>
        <v>КА-7</v>
      </c>
      <c r="C125" s="58" t="s">
        <v>1366</v>
      </c>
      <c r="D125" s="59" t="str">
        <f>Source!H65</f>
        <v>ШТ</v>
      </c>
      <c r="E125" s="60">
        <f>Source!I65</f>
        <v>2</v>
      </c>
      <c r="F125" s="61">
        <f>Source!AL65</f>
        <v>7520.57</v>
      </c>
      <c r="G125" s="62" t="str">
        <f>Source!DD65</f>
        <v/>
      </c>
      <c r="H125" s="60">
        <f>Source!AW66</f>
        <v>1</v>
      </c>
      <c r="I125" s="61">
        <f>Source!P65</f>
        <v>15041.14</v>
      </c>
      <c r="J125" s="60">
        <f>IF(Source!BC66&lt;&gt; 0, Source!BC66, 1)</f>
        <v>7.66</v>
      </c>
      <c r="K125" s="61">
        <f>Source!P66</f>
        <v>115215.13</v>
      </c>
      <c r="Q125">
        <f>Source!X65</f>
        <v>0</v>
      </c>
      <c r="R125">
        <f>Source!X66</f>
        <v>0</v>
      </c>
      <c r="S125">
        <f>Source!Y65</f>
        <v>0</v>
      </c>
      <c r="T125">
        <f>Source!Y66</f>
        <v>0</v>
      </c>
      <c r="U125">
        <f>ROUND((175/100)*ROUND(Source!R65, 2), 2)</f>
        <v>0</v>
      </c>
      <c r="V125">
        <f>ROUND((0/100)*ROUND(Source!R66, 2), 2)</f>
        <v>0</v>
      </c>
      <c r="AC125">
        <v>5</v>
      </c>
    </row>
    <row r="126" spans="1:29" ht="15" x14ac:dyDescent="0.2">
      <c r="A126" s="63"/>
      <c r="B126" s="63"/>
      <c r="C126" s="64" t="s">
        <v>1359</v>
      </c>
      <c r="D126" s="63"/>
      <c r="E126" s="63"/>
      <c r="F126" s="63"/>
      <c r="G126" s="63"/>
      <c r="H126" s="65">
        <f>I125+0</f>
        <v>15041.14</v>
      </c>
      <c r="I126" s="65"/>
      <c r="J126" s="65">
        <f>K125+0</f>
        <v>115215.13</v>
      </c>
      <c r="K126" s="65"/>
      <c r="O126" s="53">
        <f>I125+0</f>
        <v>15041.14</v>
      </c>
      <c r="P126" s="53">
        <f>K125+0</f>
        <v>115215.13</v>
      </c>
    </row>
    <row r="129" spans="1:29" ht="15" x14ac:dyDescent="0.25">
      <c r="B129" s="35" t="str">
        <f>Source!G67</f>
        <v>Щиты</v>
      </c>
      <c r="C129" s="35"/>
      <c r="D129" s="35"/>
      <c r="E129" s="35"/>
      <c r="F129" s="35"/>
      <c r="G129" s="35"/>
      <c r="H129" s="35"/>
      <c r="I129" s="35"/>
      <c r="J129" s="35"/>
    </row>
    <row r="130" spans="1:29" ht="57" x14ac:dyDescent="0.2">
      <c r="A130" s="36">
        <v>13</v>
      </c>
      <c r="B130" s="36" t="str">
        <f>Source!F68</f>
        <v>4.8-240-4</v>
      </c>
      <c r="C130" s="36" t="s">
        <v>84</v>
      </c>
      <c r="D130" s="38" t="str">
        <f>Source!H68</f>
        <v>1  ШТ.</v>
      </c>
      <c r="E130" s="37">
        <f>Source!I68</f>
        <v>60</v>
      </c>
      <c r="F130" s="40"/>
      <c r="G130" s="39"/>
      <c r="H130" s="37"/>
      <c r="I130" s="40"/>
      <c r="J130" s="37"/>
      <c r="K130" s="40"/>
      <c r="Q130">
        <f>Source!X68</f>
        <v>2005.5</v>
      </c>
      <c r="R130">
        <f>Source!X69</f>
        <v>110282.68</v>
      </c>
      <c r="S130">
        <f>Source!Y68</f>
        <v>1054.44</v>
      </c>
      <c r="T130">
        <f>Source!Y69</f>
        <v>57983.67</v>
      </c>
      <c r="U130">
        <f>ROUND((175/100)*ROUND(Source!R68, 2), 2)</f>
        <v>382.13</v>
      </c>
      <c r="V130">
        <f>ROUND((0/100)*ROUND(Source!R69, 2), 2)</f>
        <v>0</v>
      </c>
      <c r="AC130">
        <v>0</v>
      </c>
    </row>
    <row r="131" spans="1:29" ht="14.25" x14ac:dyDescent="0.2">
      <c r="A131" s="36"/>
      <c r="B131" s="36"/>
      <c r="C131" s="36" t="s">
        <v>1348</v>
      </c>
      <c r="D131" s="38"/>
      <c r="E131" s="37"/>
      <c r="F131" s="40">
        <f>Source!AO68</f>
        <v>26.76</v>
      </c>
      <c r="G131" s="39" t="str">
        <f>Source!DG68</f>
        <v>*1,1</v>
      </c>
      <c r="H131" s="37">
        <f>Source!AV69</f>
        <v>1.0469999999999999</v>
      </c>
      <c r="I131" s="40">
        <f>Source!S68</f>
        <v>1849.17</v>
      </c>
      <c r="J131" s="37">
        <f>IF(Source!BA69&lt;&gt; 0, Source!BA69, 1)</f>
        <v>54.99</v>
      </c>
      <c r="K131" s="40">
        <f>Source!S69</f>
        <v>101685.86</v>
      </c>
    </row>
    <row r="132" spans="1:29" ht="14.25" x14ac:dyDescent="0.2">
      <c r="A132" s="36"/>
      <c r="B132" s="36"/>
      <c r="C132" s="36" t="s">
        <v>1349</v>
      </c>
      <c r="D132" s="38"/>
      <c r="E132" s="37"/>
      <c r="F132" s="40">
        <f>Source!AM68</f>
        <v>17.420000000000002</v>
      </c>
      <c r="G132" s="39" t="str">
        <f>Source!DE68</f>
        <v>*1,1</v>
      </c>
      <c r="H132" s="37">
        <f>Source!AV69</f>
        <v>1.0469999999999999</v>
      </c>
      <c r="I132" s="40">
        <f>Source!Q68</f>
        <v>1203.76</v>
      </c>
      <c r="J132" s="37">
        <f>IF(Source!BB69&lt;&gt; 0, Source!BB69, 1)</f>
        <v>18.78</v>
      </c>
      <c r="K132" s="40">
        <f>Source!Q69</f>
        <v>22606.61</v>
      </c>
    </row>
    <row r="133" spans="1:29" ht="14.25" x14ac:dyDescent="0.2">
      <c r="A133" s="36"/>
      <c r="B133" s="36"/>
      <c r="C133" s="36" t="s">
        <v>1350</v>
      </c>
      <c r="D133" s="38"/>
      <c r="E133" s="37"/>
      <c r="F133" s="40">
        <f>Source!AN68</f>
        <v>3.16</v>
      </c>
      <c r="G133" s="39" t="str">
        <f>Source!DF68</f>
        <v>*1,1</v>
      </c>
      <c r="H133" s="37">
        <f>Source!AV69</f>
        <v>1.0469999999999999</v>
      </c>
      <c r="I133" s="42">
        <f>Source!R68</f>
        <v>218.36</v>
      </c>
      <c r="J133" s="37">
        <f>IF(Source!BS69&lt;&gt; 0, Source!BS69, 1)</f>
        <v>54.99</v>
      </c>
      <c r="K133" s="42">
        <f>Source!R69</f>
        <v>12007.62</v>
      </c>
    </row>
    <row r="134" spans="1:29" ht="14.25" x14ac:dyDescent="0.2">
      <c r="A134" s="36"/>
      <c r="B134" s="36"/>
      <c r="C134" s="36" t="s">
        <v>1351</v>
      </c>
      <c r="D134" s="38"/>
      <c r="E134" s="37"/>
      <c r="F134" s="40">
        <f>Source!AL68</f>
        <v>1.46</v>
      </c>
      <c r="G134" s="39" t="str">
        <f>Source!DD68</f>
        <v/>
      </c>
      <c r="H134" s="37">
        <f>Source!AW69</f>
        <v>1</v>
      </c>
      <c r="I134" s="40">
        <f>Source!P68</f>
        <v>87.6</v>
      </c>
      <c r="J134" s="37">
        <f>IF(Source!BC69&lt;&gt; 0, Source!BC69, 1)</f>
        <v>12.31</v>
      </c>
      <c r="K134" s="40">
        <f>Source!P69</f>
        <v>1078.3599999999999</v>
      </c>
    </row>
    <row r="135" spans="1:29" ht="28.5" x14ac:dyDescent="0.2">
      <c r="A135" s="36" t="s">
        <v>86</v>
      </c>
      <c r="B135" s="36" t="str">
        <f>Source!F70</f>
        <v>1.1-1-58</v>
      </c>
      <c r="C135" s="36" t="s">
        <v>31</v>
      </c>
      <c r="D135" s="38" t="str">
        <f>Source!H70</f>
        <v>т</v>
      </c>
      <c r="E135" s="37">
        <f>Source!I70</f>
        <v>6.0000000000000001E-3</v>
      </c>
      <c r="F135" s="40">
        <f>Source!AK70</f>
        <v>24609.759999999998</v>
      </c>
      <c r="G135" s="43" t="s">
        <v>3</v>
      </c>
      <c r="H135" s="37">
        <f>Source!AW71</f>
        <v>1</v>
      </c>
      <c r="I135" s="40">
        <f>Source!O70</f>
        <v>147.66</v>
      </c>
      <c r="J135" s="37">
        <f>IF(Source!BC71&lt;&gt; 0, Source!BC71, 1)</f>
        <v>5.15</v>
      </c>
      <c r="K135" s="40">
        <f>Source!O71</f>
        <v>760.45</v>
      </c>
      <c r="Q135">
        <f>Source!X70</f>
        <v>0</v>
      </c>
      <c r="R135">
        <f>Source!X71</f>
        <v>0</v>
      </c>
      <c r="S135">
        <f>Source!Y70</f>
        <v>0</v>
      </c>
      <c r="T135">
        <f>Source!Y71</f>
        <v>0</v>
      </c>
      <c r="U135">
        <f>ROUND((175/100)*ROUND(Source!R70, 2), 2)</f>
        <v>0</v>
      </c>
      <c r="V135">
        <f>ROUND((0/100)*ROUND(Source!R71, 2), 2)</f>
        <v>0</v>
      </c>
      <c r="AC135">
        <v>3</v>
      </c>
    </row>
    <row r="136" spans="1:29" ht="14.25" x14ac:dyDescent="0.2">
      <c r="A136" s="36"/>
      <c r="B136" s="36"/>
      <c r="C136" s="36" t="s">
        <v>1352</v>
      </c>
      <c r="D136" s="38" t="s">
        <v>1353</v>
      </c>
      <c r="E136" s="37">
        <f>Source!BZ69</f>
        <v>97</v>
      </c>
      <c r="F136" s="40"/>
      <c r="G136" s="39"/>
      <c r="H136" s="37"/>
      <c r="I136" s="40">
        <f>SUM(Q130:Q135)</f>
        <v>2005.5</v>
      </c>
      <c r="J136" s="37">
        <f>Source!AT69</f>
        <v>97</v>
      </c>
      <c r="K136" s="40">
        <f>SUM(R130:R135)</f>
        <v>110282.68</v>
      </c>
    </row>
    <row r="137" spans="1:29" ht="14.25" x14ac:dyDescent="0.2">
      <c r="A137" s="36"/>
      <c r="B137" s="36"/>
      <c r="C137" s="36" t="s">
        <v>1354</v>
      </c>
      <c r="D137" s="38" t="s">
        <v>1353</v>
      </c>
      <c r="E137" s="37">
        <f>Source!CA69</f>
        <v>51</v>
      </c>
      <c r="F137" s="40"/>
      <c r="G137" s="39"/>
      <c r="H137" s="37"/>
      <c r="I137" s="40">
        <f>SUM(S130:S136)</f>
        <v>1054.44</v>
      </c>
      <c r="J137" s="37">
        <f>Source!AU69</f>
        <v>51</v>
      </c>
      <c r="K137" s="40">
        <f>SUM(T130:T136)</f>
        <v>57983.67</v>
      </c>
    </row>
    <row r="138" spans="1:29" ht="14.25" x14ac:dyDescent="0.2">
      <c r="A138" s="44"/>
      <c r="B138" s="44"/>
      <c r="C138" s="44" t="s">
        <v>1355</v>
      </c>
      <c r="D138" s="45" t="s">
        <v>1356</v>
      </c>
      <c r="E138" s="46">
        <f>Source!AQ68</f>
        <v>2.06</v>
      </c>
      <c r="F138" s="47"/>
      <c r="G138" s="48" t="str">
        <f>Source!DI68</f>
        <v>*1,1</v>
      </c>
      <c r="H138" s="46">
        <f>Source!AV69</f>
        <v>1.0469999999999999</v>
      </c>
      <c r="I138" s="47">
        <f>Source!U68</f>
        <v>142.35012000000003</v>
      </c>
      <c r="J138" s="46"/>
      <c r="K138" s="47"/>
    </row>
    <row r="139" spans="1:29" ht="15" x14ac:dyDescent="0.2">
      <c r="C139" s="49" t="s">
        <v>1357</v>
      </c>
      <c r="H139" s="50">
        <f>I131+I132+I134+I136+I137+SUM(I135:I135)-SUMIF(AC135:AC135, 5, I135:I135)-SUMIF(AC135:AC135, 6, I135:I135)</f>
        <v>6348.130000000001</v>
      </c>
      <c r="I139" s="50"/>
      <c r="J139" s="50">
        <f>K131+K132+K134+K136+K137+SUM(K135:K135)-SUMIF(AC135:AC135, 5, K135:K135)-SUMIF(AC135:AC135, 6, K135:K135)</f>
        <v>294397.63</v>
      </c>
      <c r="K139" s="50"/>
    </row>
    <row r="140" spans="1:29" ht="15" hidden="1" x14ac:dyDescent="0.2">
      <c r="C140" s="49" t="s">
        <v>1358</v>
      </c>
      <c r="H140" s="52">
        <f>SUMIF(AC135:AC135, 5, I135:I135)+SUMIF(AC135:AC135, 6, I135:I135)</f>
        <v>0</v>
      </c>
      <c r="I140" s="52"/>
      <c r="J140" s="52">
        <f>SUMIF(AC135:AC135, 5, K135:K135)+SUMIF(AC135:AC135, 6, K135:K135)</f>
        <v>0</v>
      </c>
      <c r="K140" s="52"/>
    </row>
    <row r="141" spans="1:29" ht="15" x14ac:dyDescent="0.2">
      <c r="C141" s="49" t="s">
        <v>1359</v>
      </c>
      <c r="H141" s="52">
        <f>I131+I132+I134+I136+I137+SUM(I135:I135)</f>
        <v>6348.130000000001</v>
      </c>
      <c r="I141" s="52"/>
      <c r="J141" s="52">
        <f>K131+K132+K134+K136+K137+SUM(K135:K135)</f>
        <v>294397.63</v>
      </c>
      <c r="K141" s="52"/>
      <c r="O141" s="53">
        <f>I131+I132+I134+I136+I137+SUM(I135:I135)</f>
        <v>6348.130000000001</v>
      </c>
      <c r="P141" s="53">
        <f>K131+K132+K134+K136+K137+SUM(K135:K135)</f>
        <v>294397.63</v>
      </c>
    </row>
    <row r="143" spans="1:29" ht="54" x14ac:dyDescent="0.2">
      <c r="A143" s="58">
        <v>14</v>
      </c>
      <c r="B143" s="58" t="str">
        <f>Source!F72</f>
        <v>КА-8</v>
      </c>
      <c r="C143" s="58" t="s">
        <v>1367</v>
      </c>
      <c r="D143" s="59" t="str">
        <f>Source!H72</f>
        <v>ШТ</v>
      </c>
      <c r="E143" s="60">
        <f>Source!I72</f>
        <v>1</v>
      </c>
      <c r="F143" s="61">
        <f>Source!AL72</f>
        <v>14728.249999999998</v>
      </c>
      <c r="G143" s="62" t="str">
        <f>Source!DD72</f>
        <v/>
      </c>
      <c r="H143" s="60">
        <f>Source!AW73</f>
        <v>1</v>
      </c>
      <c r="I143" s="61">
        <f>Source!P72</f>
        <v>14728.25</v>
      </c>
      <c r="J143" s="60">
        <f>IF(Source!BC73&lt;&gt; 0, Source!BC73, 1)</f>
        <v>7.66</v>
      </c>
      <c r="K143" s="61">
        <f>Source!P73</f>
        <v>112818.4</v>
      </c>
      <c r="Q143">
        <f>Source!X72</f>
        <v>0</v>
      </c>
      <c r="R143">
        <f>Source!X73</f>
        <v>0</v>
      </c>
      <c r="S143">
        <f>Source!Y72</f>
        <v>0</v>
      </c>
      <c r="T143">
        <f>Source!Y73</f>
        <v>0</v>
      </c>
      <c r="U143">
        <f>ROUND((175/100)*ROUND(Source!R72, 2), 2)</f>
        <v>0</v>
      </c>
      <c r="V143">
        <f>ROUND((0/100)*ROUND(Source!R73, 2), 2)</f>
        <v>0</v>
      </c>
      <c r="AC143">
        <v>5</v>
      </c>
    </row>
    <row r="144" spans="1:29" ht="15" x14ac:dyDescent="0.2">
      <c r="A144" s="63"/>
      <c r="B144" s="63"/>
      <c r="C144" s="64" t="s">
        <v>1359</v>
      </c>
      <c r="D144" s="63"/>
      <c r="E144" s="63"/>
      <c r="F144" s="63"/>
      <c r="G144" s="63"/>
      <c r="H144" s="65">
        <f>I143+0</f>
        <v>14728.25</v>
      </c>
      <c r="I144" s="65"/>
      <c r="J144" s="65">
        <f>K143+0</f>
        <v>112818.4</v>
      </c>
      <c r="K144" s="65"/>
      <c r="O144" s="53">
        <f>I143+0</f>
        <v>14728.25</v>
      </c>
      <c r="P144" s="53">
        <f>K143+0</f>
        <v>112818.4</v>
      </c>
    </row>
    <row r="146" spans="1:29" ht="54" x14ac:dyDescent="0.2">
      <c r="A146" s="58">
        <v>15</v>
      </c>
      <c r="B146" s="58" t="str">
        <f>Source!F74</f>
        <v>КА-9</v>
      </c>
      <c r="C146" s="58" t="s">
        <v>1368</v>
      </c>
      <c r="D146" s="59" t="str">
        <f>Source!H74</f>
        <v>ШТ</v>
      </c>
      <c r="E146" s="60">
        <f>Source!I74</f>
        <v>1</v>
      </c>
      <c r="F146" s="61">
        <f>Source!AL74</f>
        <v>19534.560000000001</v>
      </c>
      <c r="G146" s="62" t="str">
        <f>Source!DD74</f>
        <v/>
      </c>
      <c r="H146" s="60">
        <f>Source!AW75</f>
        <v>1</v>
      </c>
      <c r="I146" s="61">
        <f>Source!P74</f>
        <v>19534.560000000001</v>
      </c>
      <c r="J146" s="60">
        <f>IF(Source!BC75&lt;&gt; 0, Source!BC75, 1)</f>
        <v>7.66</v>
      </c>
      <c r="K146" s="61">
        <f>Source!P75</f>
        <v>149634.73000000001</v>
      </c>
      <c r="Q146">
        <f>Source!X74</f>
        <v>0</v>
      </c>
      <c r="R146">
        <f>Source!X75</f>
        <v>0</v>
      </c>
      <c r="S146">
        <f>Source!Y74</f>
        <v>0</v>
      </c>
      <c r="T146">
        <f>Source!Y75</f>
        <v>0</v>
      </c>
      <c r="U146">
        <f>ROUND((175/100)*ROUND(Source!R74, 2), 2)</f>
        <v>0</v>
      </c>
      <c r="V146">
        <f>ROUND((0/100)*ROUND(Source!R75, 2), 2)</f>
        <v>0</v>
      </c>
      <c r="AC146">
        <v>5</v>
      </c>
    </row>
    <row r="147" spans="1:29" ht="15" x14ac:dyDescent="0.2">
      <c r="A147" s="63"/>
      <c r="B147" s="63"/>
      <c r="C147" s="64" t="s">
        <v>1359</v>
      </c>
      <c r="D147" s="63"/>
      <c r="E147" s="63"/>
      <c r="F147" s="63"/>
      <c r="G147" s="63"/>
      <c r="H147" s="65">
        <f>I146+0</f>
        <v>19534.560000000001</v>
      </c>
      <c r="I147" s="65"/>
      <c r="J147" s="65">
        <f>K146+0</f>
        <v>149634.73000000001</v>
      </c>
      <c r="K147" s="65"/>
      <c r="O147" s="53">
        <f>I146+0</f>
        <v>19534.560000000001</v>
      </c>
      <c r="P147" s="53">
        <f>K146+0</f>
        <v>149634.73000000001</v>
      </c>
    </row>
    <row r="149" spans="1:29" ht="54" x14ac:dyDescent="0.2">
      <c r="A149" s="58">
        <v>16</v>
      </c>
      <c r="B149" s="58" t="str">
        <f>Source!F76</f>
        <v>КА-10</v>
      </c>
      <c r="C149" s="58" t="s">
        <v>1369</v>
      </c>
      <c r="D149" s="59" t="str">
        <f>Source!H76</f>
        <v>ШТ</v>
      </c>
      <c r="E149" s="60">
        <f>Source!I76</f>
        <v>1</v>
      </c>
      <c r="F149" s="61">
        <f>Source!AL76</f>
        <v>22080.87</v>
      </c>
      <c r="G149" s="62" t="str">
        <f>Source!DD76</f>
        <v/>
      </c>
      <c r="H149" s="60">
        <f>Source!AW77</f>
        <v>1</v>
      </c>
      <c r="I149" s="61">
        <f>Source!P76</f>
        <v>22080.87</v>
      </c>
      <c r="J149" s="60">
        <f>IF(Source!BC77&lt;&gt; 0, Source!BC77, 1)</f>
        <v>7.66</v>
      </c>
      <c r="K149" s="61">
        <f>Source!P77</f>
        <v>169139.46</v>
      </c>
      <c r="Q149">
        <f>Source!X76</f>
        <v>0</v>
      </c>
      <c r="R149">
        <f>Source!X77</f>
        <v>0</v>
      </c>
      <c r="S149">
        <f>Source!Y76</f>
        <v>0</v>
      </c>
      <c r="T149">
        <f>Source!Y77</f>
        <v>0</v>
      </c>
      <c r="U149">
        <f>ROUND((175/100)*ROUND(Source!R76, 2), 2)</f>
        <v>0</v>
      </c>
      <c r="V149">
        <f>ROUND((0/100)*ROUND(Source!R77, 2), 2)</f>
        <v>0</v>
      </c>
      <c r="AC149">
        <v>5</v>
      </c>
    </row>
    <row r="150" spans="1:29" ht="15" x14ac:dyDescent="0.2">
      <c r="A150" s="63"/>
      <c r="B150" s="63"/>
      <c r="C150" s="64" t="s">
        <v>1359</v>
      </c>
      <c r="D150" s="63"/>
      <c r="E150" s="63"/>
      <c r="F150" s="63"/>
      <c r="G150" s="63"/>
      <c r="H150" s="65">
        <f>I149+0</f>
        <v>22080.87</v>
      </c>
      <c r="I150" s="65"/>
      <c r="J150" s="65">
        <f>K149+0</f>
        <v>169139.46</v>
      </c>
      <c r="K150" s="65"/>
      <c r="O150" s="53">
        <f>I149+0</f>
        <v>22080.87</v>
      </c>
      <c r="P150" s="53">
        <f>K149+0</f>
        <v>169139.46</v>
      </c>
    </row>
    <row r="152" spans="1:29" ht="54" x14ac:dyDescent="0.2">
      <c r="A152" s="58">
        <v>17</v>
      </c>
      <c r="B152" s="58" t="str">
        <f>Source!F78</f>
        <v>КА-11</v>
      </c>
      <c r="C152" s="58" t="s">
        <v>1370</v>
      </c>
      <c r="D152" s="59" t="str">
        <f>Source!H78</f>
        <v>ШТ</v>
      </c>
      <c r="E152" s="60">
        <f>Source!I78</f>
        <v>1</v>
      </c>
      <c r="F152" s="61">
        <f>Source!AL78</f>
        <v>9836.69</v>
      </c>
      <c r="G152" s="62" t="str">
        <f>Source!DD78</f>
        <v/>
      </c>
      <c r="H152" s="60">
        <f>Source!AW79</f>
        <v>1</v>
      </c>
      <c r="I152" s="61">
        <f>Source!P78</f>
        <v>9836.69</v>
      </c>
      <c r="J152" s="60">
        <f>IF(Source!BC79&lt;&gt; 0, Source!BC79, 1)</f>
        <v>7.66</v>
      </c>
      <c r="K152" s="61">
        <f>Source!P79</f>
        <v>75349.05</v>
      </c>
      <c r="Q152">
        <f>Source!X78</f>
        <v>0</v>
      </c>
      <c r="R152">
        <f>Source!X79</f>
        <v>0</v>
      </c>
      <c r="S152">
        <f>Source!Y78</f>
        <v>0</v>
      </c>
      <c r="T152">
        <f>Source!Y79</f>
        <v>0</v>
      </c>
      <c r="U152">
        <f>ROUND((175/100)*ROUND(Source!R78, 2), 2)</f>
        <v>0</v>
      </c>
      <c r="V152">
        <f>ROUND((0/100)*ROUND(Source!R79, 2), 2)</f>
        <v>0</v>
      </c>
      <c r="AC152">
        <v>5</v>
      </c>
    </row>
    <row r="153" spans="1:29" ht="15" x14ac:dyDescent="0.2">
      <c r="A153" s="63"/>
      <c r="B153" s="63"/>
      <c r="C153" s="64" t="s">
        <v>1359</v>
      </c>
      <c r="D153" s="63"/>
      <c r="E153" s="63"/>
      <c r="F153" s="63"/>
      <c r="G153" s="63"/>
      <c r="H153" s="65">
        <f>I152+0</f>
        <v>9836.69</v>
      </c>
      <c r="I153" s="65"/>
      <c r="J153" s="65">
        <f>K152+0</f>
        <v>75349.05</v>
      </c>
      <c r="K153" s="65"/>
      <c r="O153" s="53">
        <f>I152+0</f>
        <v>9836.69</v>
      </c>
      <c r="P153" s="53">
        <f>K152+0</f>
        <v>75349.05</v>
      </c>
    </row>
    <row r="155" spans="1:29" ht="54" x14ac:dyDescent="0.2">
      <c r="A155" s="58">
        <v>18</v>
      </c>
      <c r="B155" s="58" t="str">
        <f>Source!F80</f>
        <v>КА-12</v>
      </c>
      <c r="C155" s="58" t="s">
        <v>1371</v>
      </c>
      <c r="D155" s="59" t="str">
        <f>Source!H80</f>
        <v>ШТ</v>
      </c>
      <c r="E155" s="60">
        <f>Source!I80</f>
        <v>1</v>
      </c>
      <c r="F155" s="61">
        <f>Source!AL80</f>
        <v>19569.449999999997</v>
      </c>
      <c r="G155" s="62" t="str">
        <f>Source!DD80</f>
        <v/>
      </c>
      <c r="H155" s="60">
        <f>Source!AW81</f>
        <v>1</v>
      </c>
      <c r="I155" s="61">
        <f>Source!P80</f>
        <v>19569.45</v>
      </c>
      <c r="J155" s="60">
        <f>IF(Source!BC81&lt;&gt; 0, Source!BC81, 1)</f>
        <v>7.66</v>
      </c>
      <c r="K155" s="61">
        <f>Source!P81</f>
        <v>149901.99</v>
      </c>
      <c r="Q155">
        <f>Source!X80</f>
        <v>0</v>
      </c>
      <c r="R155">
        <f>Source!X81</f>
        <v>0</v>
      </c>
      <c r="S155">
        <f>Source!Y80</f>
        <v>0</v>
      </c>
      <c r="T155">
        <f>Source!Y81</f>
        <v>0</v>
      </c>
      <c r="U155">
        <f>ROUND((175/100)*ROUND(Source!R80, 2), 2)</f>
        <v>0</v>
      </c>
      <c r="V155">
        <f>ROUND((0/100)*ROUND(Source!R81, 2), 2)</f>
        <v>0</v>
      </c>
      <c r="AC155">
        <v>5</v>
      </c>
    </row>
    <row r="156" spans="1:29" ht="15" x14ac:dyDescent="0.2">
      <c r="A156" s="63"/>
      <c r="B156" s="63"/>
      <c r="C156" s="64" t="s">
        <v>1359</v>
      </c>
      <c r="D156" s="63"/>
      <c r="E156" s="63"/>
      <c r="F156" s="63"/>
      <c r="G156" s="63"/>
      <c r="H156" s="65">
        <f>I155+0</f>
        <v>19569.45</v>
      </c>
      <c r="I156" s="65"/>
      <c r="J156" s="65">
        <f>K155+0</f>
        <v>149901.99</v>
      </c>
      <c r="K156" s="65"/>
      <c r="O156" s="53">
        <f>I155+0</f>
        <v>19569.45</v>
      </c>
      <c r="P156" s="53">
        <f>K155+0</f>
        <v>149901.99</v>
      </c>
    </row>
    <row r="158" spans="1:29" ht="54" x14ac:dyDescent="0.2">
      <c r="A158" s="58">
        <v>19</v>
      </c>
      <c r="B158" s="58" t="str">
        <f>Source!F82</f>
        <v>КА-13</v>
      </c>
      <c r="C158" s="58" t="s">
        <v>1372</v>
      </c>
      <c r="D158" s="59" t="str">
        <f>Source!H82</f>
        <v>ШТ</v>
      </c>
      <c r="E158" s="60">
        <f>Source!I82</f>
        <v>1</v>
      </c>
      <c r="F158" s="61">
        <f>Source!AL82</f>
        <v>16210.39</v>
      </c>
      <c r="G158" s="62" t="str">
        <f>Source!DD82</f>
        <v/>
      </c>
      <c r="H158" s="60">
        <f>Source!AW83</f>
        <v>1</v>
      </c>
      <c r="I158" s="61">
        <f>Source!P82</f>
        <v>16210.39</v>
      </c>
      <c r="J158" s="60">
        <f>IF(Source!BC83&lt;&gt; 0, Source!BC83, 1)</f>
        <v>7.66</v>
      </c>
      <c r="K158" s="61">
        <f>Source!P83</f>
        <v>124171.59</v>
      </c>
      <c r="Q158">
        <f>Source!X82</f>
        <v>0</v>
      </c>
      <c r="R158">
        <f>Source!X83</f>
        <v>0</v>
      </c>
      <c r="S158">
        <f>Source!Y82</f>
        <v>0</v>
      </c>
      <c r="T158">
        <f>Source!Y83</f>
        <v>0</v>
      </c>
      <c r="U158">
        <f>ROUND((175/100)*ROUND(Source!R82, 2), 2)</f>
        <v>0</v>
      </c>
      <c r="V158">
        <f>ROUND((0/100)*ROUND(Source!R83, 2), 2)</f>
        <v>0</v>
      </c>
      <c r="AC158">
        <v>5</v>
      </c>
    </row>
    <row r="159" spans="1:29" ht="15" x14ac:dyDescent="0.2">
      <c r="A159" s="63"/>
      <c r="B159" s="63"/>
      <c r="C159" s="64" t="s">
        <v>1359</v>
      </c>
      <c r="D159" s="63"/>
      <c r="E159" s="63"/>
      <c r="F159" s="63"/>
      <c r="G159" s="63"/>
      <c r="H159" s="65">
        <f>I158+0</f>
        <v>16210.39</v>
      </c>
      <c r="I159" s="65"/>
      <c r="J159" s="65">
        <f>K158+0</f>
        <v>124171.59</v>
      </c>
      <c r="K159" s="65"/>
      <c r="O159" s="53">
        <f>I158+0</f>
        <v>16210.39</v>
      </c>
      <c r="P159" s="53">
        <f>K158+0</f>
        <v>124171.59</v>
      </c>
    </row>
    <row r="161" spans="1:29" ht="54" x14ac:dyDescent="0.2">
      <c r="A161" s="58">
        <v>20</v>
      </c>
      <c r="B161" s="58" t="str">
        <f>Source!F84</f>
        <v>КА-14</v>
      </c>
      <c r="C161" s="58" t="s">
        <v>1373</v>
      </c>
      <c r="D161" s="59" t="str">
        <f>Source!H84</f>
        <v>ШТ</v>
      </c>
      <c r="E161" s="60">
        <f>Source!I84</f>
        <v>1</v>
      </c>
      <c r="F161" s="61">
        <f>Source!AL84</f>
        <v>11296.340000000002</v>
      </c>
      <c r="G161" s="62" t="str">
        <f>Source!DD84</f>
        <v/>
      </c>
      <c r="H161" s="60">
        <f>Source!AW85</f>
        <v>1</v>
      </c>
      <c r="I161" s="61">
        <f>Source!P84</f>
        <v>11296.34</v>
      </c>
      <c r="J161" s="60">
        <f>IF(Source!BC85&lt;&gt; 0, Source!BC85, 1)</f>
        <v>7.66</v>
      </c>
      <c r="K161" s="61">
        <f>Source!P85</f>
        <v>86529.96</v>
      </c>
      <c r="Q161">
        <f>Source!X84</f>
        <v>0</v>
      </c>
      <c r="R161">
        <f>Source!X85</f>
        <v>0</v>
      </c>
      <c r="S161">
        <f>Source!Y84</f>
        <v>0</v>
      </c>
      <c r="T161">
        <f>Source!Y85</f>
        <v>0</v>
      </c>
      <c r="U161">
        <f>ROUND((175/100)*ROUND(Source!R84, 2), 2)</f>
        <v>0</v>
      </c>
      <c r="V161">
        <f>ROUND((0/100)*ROUND(Source!R85, 2), 2)</f>
        <v>0</v>
      </c>
      <c r="AC161">
        <v>5</v>
      </c>
    </row>
    <row r="162" spans="1:29" ht="15" x14ac:dyDescent="0.2">
      <c r="A162" s="63"/>
      <c r="B162" s="63"/>
      <c r="C162" s="64" t="s">
        <v>1359</v>
      </c>
      <c r="D162" s="63"/>
      <c r="E162" s="63"/>
      <c r="F162" s="63"/>
      <c r="G162" s="63"/>
      <c r="H162" s="65">
        <f>I161+0</f>
        <v>11296.34</v>
      </c>
      <c r="I162" s="65"/>
      <c r="J162" s="65">
        <f>K161+0</f>
        <v>86529.96</v>
      </c>
      <c r="K162" s="65"/>
      <c r="O162" s="53">
        <f>I161+0</f>
        <v>11296.34</v>
      </c>
      <c r="P162" s="53">
        <f>K161+0</f>
        <v>86529.96</v>
      </c>
    </row>
    <row r="164" spans="1:29" ht="54" x14ac:dyDescent="0.2">
      <c r="A164" s="58">
        <v>21</v>
      </c>
      <c r="B164" s="58" t="str">
        <f>Source!F86</f>
        <v>КА-15</v>
      </c>
      <c r="C164" s="58" t="s">
        <v>1374</v>
      </c>
      <c r="D164" s="59" t="str">
        <f>Source!H86</f>
        <v>ШТ</v>
      </c>
      <c r="E164" s="60">
        <f>Source!I86</f>
        <v>1</v>
      </c>
      <c r="F164" s="61">
        <f>Source!AL86</f>
        <v>11296.340000000002</v>
      </c>
      <c r="G164" s="62" t="str">
        <f>Source!DD86</f>
        <v/>
      </c>
      <c r="H164" s="60">
        <f>Source!AW87</f>
        <v>1</v>
      </c>
      <c r="I164" s="61">
        <f>Source!P86</f>
        <v>11296.34</v>
      </c>
      <c r="J164" s="60">
        <f>IF(Source!BC87&lt;&gt; 0, Source!BC87, 1)</f>
        <v>7.66</v>
      </c>
      <c r="K164" s="61">
        <f>Source!P87</f>
        <v>86529.96</v>
      </c>
      <c r="Q164">
        <f>Source!X86</f>
        <v>0</v>
      </c>
      <c r="R164">
        <f>Source!X87</f>
        <v>0</v>
      </c>
      <c r="S164">
        <f>Source!Y86</f>
        <v>0</v>
      </c>
      <c r="T164">
        <f>Source!Y87</f>
        <v>0</v>
      </c>
      <c r="U164">
        <f>ROUND((175/100)*ROUND(Source!R86, 2), 2)</f>
        <v>0</v>
      </c>
      <c r="V164">
        <f>ROUND((0/100)*ROUND(Source!R87, 2), 2)</f>
        <v>0</v>
      </c>
      <c r="AC164">
        <v>5</v>
      </c>
    </row>
    <row r="165" spans="1:29" ht="15" x14ac:dyDescent="0.2">
      <c r="A165" s="63"/>
      <c r="B165" s="63"/>
      <c r="C165" s="64" t="s">
        <v>1359</v>
      </c>
      <c r="D165" s="63"/>
      <c r="E165" s="63"/>
      <c r="F165" s="63"/>
      <c r="G165" s="63"/>
      <c r="H165" s="65">
        <f>I164+0</f>
        <v>11296.34</v>
      </c>
      <c r="I165" s="65"/>
      <c r="J165" s="65">
        <f>K164+0</f>
        <v>86529.96</v>
      </c>
      <c r="K165" s="65"/>
      <c r="O165" s="53">
        <f>I164+0</f>
        <v>11296.34</v>
      </c>
      <c r="P165" s="53">
        <f>K164+0</f>
        <v>86529.96</v>
      </c>
    </row>
    <row r="167" spans="1:29" ht="54" x14ac:dyDescent="0.2">
      <c r="A167" s="58">
        <v>22</v>
      </c>
      <c r="B167" s="58" t="str">
        <f>Source!F88</f>
        <v>КА-16</v>
      </c>
      <c r="C167" s="58" t="s">
        <v>1375</v>
      </c>
      <c r="D167" s="59" t="str">
        <f>Source!H88</f>
        <v>ШТ</v>
      </c>
      <c r="E167" s="60">
        <f>Source!I88</f>
        <v>1</v>
      </c>
      <c r="F167" s="61">
        <f>Source!AL88</f>
        <v>16210.39</v>
      </c>
      <c r="G167" s="62" t="str">
        <f>Source!DD88</f>
        <v/>
      </c>
      <c r="H167" s="60">
        <f>Source!AW89</f>
        <v>1</v>
      </c>
      <c r="I167" s="61">
        <f>Source!P88</f>
        <v>16210.39</v>
      </c>
      <c r="J167" s="60">
        <f>IF(Source!BC89&lt;&gt; 0, Source!BC89, 1)</f>
        <v>7.66</v>
      </c>
      <c r="K167" s="61">
        <f>Source!P89</f>
        <v>124171.59</v>
      </c>
      <c r="Q167">
        <f>Source!X88</f>
        <v>0</v>
      </c>
      <c r="R167">
        <f>Source!X89</f>
        <v>0</v>
      </c>
      <c r="S167">
        <f>Source!Y88</f>
        <v>0</v>
      </c>
      <c r="T167">
        <f>Source!Y89</f>
        <v>0</v>
      </c>
      <c r="U167">
        <f>ROUND((175/100)*ROUND(Source!R88, 2), 2)</f>
        <v>0</v>
      </c>
      <c r="V167">
        <f>ROUND((0/100)*ROUND(Source!R89, 2), 2)</f>
        <v>0</v>
      </c>
      <c r="AC167">
        <v>5</v>
      </c>
    </row>
    <row r="168" spans="1:29" ht="15" x14ac:dyDescent="0.2">
      <c r="A168" s="63"/>
      <c r="B168" s="63"/>
      <c r="C168" s="64" t="s">
        <v>1359</v>
      </c>
      <c r="D168" s="63"/>
      <c r="E168" s="63"/>
      <c r="F168" s="63"/>
      <c r="G168" s="63"/>
      <c r="H168" s="65">
        <f>I167+0</f>
        <v>16210.39</v>
      </c>
      <c r="I168" s="65"/>
      <c r="J168" s="65">
        <f>K167+0</f>
        <v>124171.59</v>
      </c>
      <c r="K168" s="65"/>
      <c r="O168" s="53">
        <f>I167+0</f>
        <v>16210.39</v>
      </c>
      <c r="P168" s="53">
        <f>K167+0</f>
        <v>124171.59</v>
      </c>
    </row>
    <row r="170" spans="1:29" ht="54" x14ac:dyDescent="0.2">
      <c r="A170" s="58">
        <v>23</v>
      </c>
      <c r="B170" s="58" t="str">
        <f>Source!F90</f>
        <v>КА-17</v>
      </c>
      <c r="C170" s="58" t="s">
        <v>1376</v>
      </c>
      <c r="D170" s="59" t="str">
        <f>Source!H90</f>
        <v>ШТ</v>
      </c>
      <c r="E170" s="60">
        <f>Source!I90</f>
        <v>1</v>
      </c>
      <c r="F170" s="61">
        <f>Source!AL90</f>
        <v>14360.55</v>
      </c>
      <c r="G170" s="62" t="str">
        <f>Source!DD90</f>
        <v/>
      </c>
      <c r="H170" s="60">
        <f>Source!AW91</f>
        <v>1</v>
      </c>
      <c r="I170" s="61">
        <f>Source!P90</f>
        <v>14360.55</v>
      </c>
      <c r="J170" s="60">
        <f>IF(Source!BC91&lt;&gt; 0, Source!BC91, 1)</f>
        <v>7.66</v>
      </c>
      <c r="K170" s="61">
        <f>Source!P91</f>
        <v>110001.81</v>
      </c>
      <c r="Q170">
        <f>Source!X90</f>
        <v>0</v>
      </c>
      <c r="R170">
        <f>Source!X91</f>
        <v>0</v>
      </c>
      <c r="S170">
        <f>Source!Y90</f>
        <v>0</v>
      </c>
      <c r="T170">
        <f>Source!Y91</f>
        <v>0</v>
      </c>
      <c r="U170">
        <f>ROUND((175/100)*ROUND(Source!R90, 2), 2)</f>
        <v>0</v>
      </c>
      <c r="V170">
        <f>ROUND((0/100)*ROUND(Source!R91, 2), 2)</f>
        <v>0</v>
      </c>
      <c r="AC170">
        <v>5</v>
      </c>
    </row>
    <row r="171" spans="1:29" ht="15" x14ac:dyDescent="0.2">
      <c r="A171" s="63"/>
      <c r="B171" s="63"/>
      <c r="C171" s="64" t="s">
        <v>1359</v>
      </c>
      <c r="D171" s="63"/>
      <c r="E171" s="63"/>
      <c r="F171" s="63"/>
      <c r="G171" s="63"/>
      <c r="H171" s="65">
        <f>I170+0</f>
        <v>14360.55</v>
      </c>
      <c r="I171" s="65"/>
      <c r="J171" s="65">
        <f>K170+0</f>
        <v>110001.81</v>
      </c>
      <c r="K171" s="65"/>
      <c r="O171" s="53">
        <f>I170+0</f>
        <v>14360.55</v>
      </c>
      <c r="P171" s="53">
        <f>K170+0</f>
        <v>110001.81</v>
      </c>
    </row>
    <row r="173" spans="1:29" ht="54" x14ac:dyDescent="0.2">
      <c r="A173" s="58">
        <v>24</v>
      </c>
      <c r="B173" s="58" t="str">
        <f>Source!F92</f>
        <v>КА-18</v>
      </c>
      <c r="C173" s="58" t="s">
        <v>1377</v>
      </c>
      <c r="D173" s="59" t="str">
        <f>Source!H92</f>
        <v>ШТ</v>
      </c>
      <c r="E173" s="60">
        <f>Source!I92</f>
        <v>1</v>
      </c>
      <c r="F173" s="61">
        <f>Source!AL92</f>
        <v>10148.65</v>
      </c>
      <c r="G173" s="62" t="str">
        <f>Source!DD92</f>
        <v/>
      </c>
      <c r="H173" s="60">
        <f>Source!AW93</f>
        <v>1</v>
      </c>
      <c r="I173" s="61">
        <f>Source!P92</f>
        <v>10148.65</v>
      </c>
      <c r="J173" s="60">
        <f>IF(Source!BC93&lt;&gt; 0, Source!BC93, 1)</f>
        <v>7.66</v>
      </c>
      <c r="K173" s="61">
        <f>Source!P93</f>
        <v>77738.66</v>
      </c>
      <c r="Q173">
        <f>Source!X92</f>
        <v>0</v>
      </c>
      <c r="R173">
        <f>Source!X93</f>
        <v>0</v>
      </c>
      <c r="S173">
        <f>Source!Y92</f>
        <v>0</v>
      </c>
      <c r="T173">
        <f>Source!Y93</f>
        <v>0</v>
      </c>
      <c r="U173">
        <f>ROUND((175/100)*ROUND(Source!R92, 2), 2)</f>
        <v>0</v>
      </c>
      <c r="V173">
        <f>ROUND((0/100)*ROUND(Source!R93, 2), 2)</f>
        <v>0</v>
      </c>
      <c r="AC173">
        <v>5</v>
      </c>
    </row>
    <row r="174" spans="1:29" ht="15" x14ac:dyDescent="0.2">
      <c r="A174" s="63"/>
      <c r="B174" s="63"/>
      <c r="C174" s="64" t="s">
        <v>1359</v>
      </c>
      <c r="D174" s="63"/>
      <c r="E174" s="63"/>
      <c r="F174" s="63"/>
      <c r="G174" s="63"/>
      <c r="H174" s="65">
        <f>I173+0</f>
        <v>10148.65</v>
      </c>
      <c r="I174" s="65"/>
      <c r="J174" s="65">
        <f>K173+0</f>
        <v>77738.66</v>
      </c>
      <c r="K174" s="65"/>
      <c r="O174" s="53">
        <f>I173+0</f>
        <v>10148.65</v>
      </c>
      <c r="P174" s="53">
        <f>K173+0</f>
        <v>77738.66</v>
      </c>
    </row>
    <row r="176" spans="1:29" ht="54" x14ac:dyDescent="0.2">
      <c r="A176" s="58">
        <v>25</v>
      </c>
      <c r="B176" s="58" t="str">
        <f>Source!F94</f>
        <v>КА-19</v>
      </c>
      <c r="C176" s="58" t="s">
        <v>1378</v>
      </c>
      <c r="D176" s="59" t="str">
        <f>Source!H94</f>
        <v>ШТ</v>
      </c>
      <c r="E176" s="60">
        <f>Source!I94</f>
        <v>1</v>
      </c>
      <c r="F176" s="61">
        <f>Source!AL94</f>
        <v>11623.97</v>
      </c>
      <c r="G176" s="62" t="str">
        <f>Source!DD94</f>
        <v/>
      </c>
      <c r="H176" s="60">
        <f>Source!AW95</f>
        <v>1</v>
      </c>
      <c r="I176" s="61">
        <f>Source!P94</f>
        <v>11623.97</v>
      </c>
      <c r="J176" s="60">
        <f>IF(Source!BC95&lt;&gt; 0, Source!BC95, 1)</f>
        <v>7.66</v>
      </c>
      <c r="K176" s="61">
        <f>Source!P95</f>
        <v>89039.61</v>
      </c>
      <c r="Q176">
        <f>Source!X94</f>
        <v>0</v>
      </c>
      <c r="R176">
        <f>Source!X95</f>
        <v>0</v>
      </c>
      <c r="S176">
        <f>Source!Y94</f>
        <v>0</v>
      </c>
      <c r="T176">
        <f>Source!Y95</f>
        <v>0</v>
      </c>
      <c r="U176">
        <f>ROUND((175/100)*ROUND(Source!R94, 2), 2)</f>
        <v>0</v>
      </c>
      <c r="V176">
        <f>ROUND((0/100)*ROUND(Source!R95, 2), 2)</f>
        <v>0</v>
      </c>
      <c r="AC176">
        <v>5</v>
      </c>
    </row>
    <row r="177" spans="1:29" ht="15" x14ac:dyDescent="0.2">
      <c r="A177" s="63"/>
      <c r="B177" s="63"/>
      <c r="C177" s="64" t="s">
        <v>1359</v>
      </c>
      <c r="D177" s="63"/>
      <c r="E177" s="63"/>
      <c r="F177" s="63"/>
      <c r="G177" s="63"/>
      <c r="H177" s="65">
        <f>I176+0</f>
        <v>11623.97</v>
      </c>
      <c r="I177" s="65"/>
      <c r="J177" s="65">
        <f>K176+0</f>
        <v>89039.61</v>
      </c>
      <c r="K177" s="65"/>
      <c r="O177" s="53">
        <f>I176+0</f>
        <v>11623.97</v>
      </c>
      <c r="P177" s="53">
        <f>K176+0</f>
        <v>89039.61</v>
      </c>
    </row>
    <row r="179" spans="1:29" ht="54" x14ac:dyDescent="0.2">
      <c r="A179" s="58">
        <v>26</v>
      </c>
      <c r="B179" s="58" t="str">
        <f>Source!F96</f>
        <v>КА-20</v>
      </c>
      <c r="C179" s="58" t="s">
        <v>1379</v>
      </c>
      <c r="D179" s="59" t="str">
        <f>Source!H96</f>
        <v>ШТ</v>
      </c>
      <c r="E179" s="60">
        <f>Source!I96</f>
        <v>1</v>
      </c>
      <c r="F179" s="61">
        <f>Source!AL96</f>
        <v>16142.630000000001</v>
      </c>
      <c r="G179" s="62" t="str">
        <f>Source!DD96</f>
        <v/>
      </c>
      <c r="H179" s="60">
        <f>Source!AW97</f>
        <v>1</v>
      </c>
      <c r="I179" s="61">
        <f>Source!P96</f>
        <v>16142.63</v>
      </c>
      <c r="J179" s="60">
        <f>IF(Source!BC97&lt;&gt; 0, Source!BC97, 1)</f>
        <v>7.66</v>
      </c>
      <c r="K179" s="61">
        <f>Source!P97</f>
        <v>123652.55</v>
      </c>
      <c r="Q179">
        <f>Source!X96</f>
        <v>0</v>
      </c>
      <c r="R179">
        <f>Source!X97</f>
        <v>0</v>
      </c>
      <c r="S179">
        <f>Source!Y96</f>
        <v>0</v>
      </c>
      <c r="T179">
        <f>Source!Y97</f>
        <v>0</v>
      </c>
      <c r="U179">
        <f>ROUND((175/100)*ROUND(Source!R96, 2), 2)</f>
        <v>0</v>
      </c>
      <c r="V179">
        <f>ROUND((0/100)*ROUND(Source!R97, 2), 2)</f>
        <v>0</v>
      </c>
      <c r="AC179">
        <v>5</v>
      </c>
    </row>
    <row r="180" spans="1:29" ht="15" x14ac:dyDescent="0.2">
      <c r="A180" s="63"/>
      <c r="B180" s="63"/>
      <c r="C180" s="64" t="s">
        <v>1359</v>
      </c>
      <c r="D180" s="63"/>
      <c r="E180" s="63"/>
      <c r="F180" s="63"/>
      <c r="G180" s="63"/>
      <c r="H180" s="65">
        <f>I179+0</f>
        <v>16142.63</v>
      </c>
      <c r="I180" s="65"/>
      <c r="J180" s="65">
        <f>K179+0</f>
        <v>123652.55</v>
      </c>
      <c r="K180" s="65"/>
      <c r="O180" s="53">
        <f>I179+0</f>
        <v>16142.63</v>
      </c>
      <c r="P180" s="53">
        <f>K179+0</f>
        <v>123652.55</v>
      </c>
    </row>
    <row r="182" spans="1:29" ht="54" x14ac:dyDescent="0.2">
      <c r="A182" s="58">
        <v>27</v>
      </c>
      <c r="B182" s="58" t="str">
        <f>Source!F98</f>
        <v>КА-21</v>
      </c>
      <c r="C182" s="58" t="s">
        <v>1380</v>
      </c>
      <c r="D182" s="59" t="str">
        <f>Source!H98</f>
        <v>ШТ</v>
      </c>
      <c r="E182" s="60">
        <f>Source!I98</f>
        <v>1</v>
      </c>
      <c r="F182" s="61">
        <f>Source!AL98</f>
        <v>3246.76</v>
      </c>
      <c r="G182" s="62" t="str">
        <f>Source!DD98</f>
        <v/>
      </c>
      <c r="H182" s="60">
        <f>Source!AW99</f>
        <v>1</v>
      </c>
      <c r="I182" s="61">
        <f>Source!P98</f>
        <v>3246.76</v>
      </c>
      <c r="J182" s="60">
        <f>IF(Source!BC99&lt;&gt; 0, Source!BC99, 1)</f>
        <v>7.66</v>
      </c>
      <c r="K182" s="61">
        <f>Source!P99</f>
        <v>24870.18</v>
      </c>
      <c r="Q182">
        <f>Source!X98</f>
        <v>0</v>
      </c>
      <c r="R182">
        <f>Source!X99</f>
        <v>0</v>
      </c>
      <c r="S182">
        <f>Source!Y98</f>
        <v>0</v>
      </c>
      <c r="T182">
        <f>Source!Y99</f>
        <v>0</v>
      </c>
      <c r="U182">
        <f>ROUND((175/100)*ROUND(Source!R98, 2), 2)</f>
        <v>0</v>
      </c>
      <c r="V182">
        <f>ROUND((0/100)*ROUND(Source!R99, 2), 2)</f>
        <v>0</v>
      </c>
      <c r="AC182">
        <v>5</v>
      </c>
    </row>
    <row r="183" spans="1:29" ht="15" x14ac:dyDescent="0.2">
      <c r="A183" s="63"/>
      <c r="B183" s="63"/>
      <c r="C183" s="64" t="s">
        <v>1359</v>
      </c>
      <c r="D183" s="63"/>
      <c r="E183" s="63"/>
      <c r="F183" s="63"/>
      <c r="G183" s="63"/>
      <c r="H183" s="65">
        <f>I182+0</f>
        <v>3246.76</v>
      </c>
      <c r="I183" s="65"/>
      <c r="J183" s="65">
        <f>K182+0</f>
        <v>24870.18</v>
      </c>
      <c r="K183" s="65"/>
      <c r="O183" s="53">
        <f>I182+0</f>
        <v>3246.76</v>
      </c>
      <c r="P183" s="53">
        <f>K182+0</f>
        <v>24870.18</v>
      </c>
    </row>
    <row r="185" spans="1:29" ht="54" x14ac:dyDescent="0.2">
      <c r="A185" s="58">
        <v>28</v>
      </c>
      <c r="B185" s="58" t="str">
        <f>Source!F100</f>
        <v>КА-22</v>
      </c>
      <c r="C185" s="58" t="s">
        <v>1381</v>
      </c>
      <c r="D185" s="59" t="str">
        <f>Source!H100</f>
        <v>ШТ</v>
      </c>
      <c r="E185" s="60">
        <f>Source!I100</f>
        <v>1</v>
      </c>
      <c r="F185" s="61">
        <f>Source!AL100</f>
        <v>3314.51</v>
      </c>
      <c r="G185" s="62" t="str">
        <f>Source!DD100</f>
        <v/>
      </c>
      <c r="H185" s="60">
        <f>Source!AW101</f>
        <v>1</v>
      </c>
      <c r="I185" s="61">
        <f>Source!P100</f>
        <v>3314.51</v>
      </c>
      <c r="J185" s="60">
        <f>IF(Source!BC101&lt;&gt; 0, Source!BC101, 1)</f>
        <v>7.66</v>
      </c>
      <c r="K185" s="61">
        <f>Source!P101</f>
        <v>25389.15</v>
      </c>
      <c r="Q185">
        <f>Source!X100</f>
        <v>0</v>
      </c>
      <c r="R185">
        <f>Source!X101</f>
        <v>0</v>
      </c>
      <c r="S185">
        <f>Source!Y100</f>
        <v>0</v>
      </c>
      <c r="T185">
        <f>Source!Y101</f>
        <v>0</v>
      </c>
      <c r="U185">
        <f>ROUND((175/100)*ROUND(Source!R100, 2), 2)</f>
        <v>0</v>
      </c>
      <c r="V185">
        <f>ROUND((0/100)*ROUND(Source!R101, 2), 2)</f>
        <v>0</v>
      </c>
      <c r="AC185">
        <v>5</v>
      </c>
    </row>
    <row r="186" spans="1:29" ht="15" x14ac:dyDescent="0.2">
      <c r="A186" s="63"/>
      <c r="B186" s="63"/>
      <c r="C186" s="64" t="s">
        <v>1359</v>
      </c>
      <c r="D186" s="63"/>
      <c r="E186" s="63"/>
      <c r="F186" s="63"/>
      <c r="G186" s="63"/>
      <c r="H186" s="65">
        <f>I185+0</f>
        <v>3314.51</v>
      </c>
      <c r="I186" s="65"/>
      <c r="J186" s="65">
        <f>K185+0</f>
        <v>25389.15</v>
      </c>
      <c r="K186" s="65"/>
      <c r="O186" s="53">
        <f>I185+0</f>
        <v>3314.51</v>
      </c>
      <c r="P186" s="53">
        <f>K185+0</f>
        <v>25389.15</v>
      </c>
    </row>
    <row r="188" spans="1:29" ht="54" x14ac:dyDescent="0.2">
      <c r="A188" s="58">
        <v>29</v>
      </c>
      <c r="B188" s="58" t="str">
        <f>Source!F102</f>
        <v>КА-23</v>
      </c>
      <c r="C188" s="58" t="s">
        <v>1382</v>
      </c>
      <c r="D188" s="59" t="str">
        <f>Source!H102</f>
        <v>ШТ</v>
      </c>
      <c r="E188" s="60">
        <f>Source!I102</f>
        <v>1</v>
      </c>
      <c r="F188" s="61">
        <f>Source!AL102</f>
        <v>1292.51</v>
      </c>
      <c r="G188" s="62" t="str">
        <f>Source!DD102</f>
        <v/>
      </c>
      <c r="H188" s="60">
        <f>Source!AW103</f>
        <v>1</v>
      </c>
      <c r="I188" s="61">
        <f>Source!P102</f>
        <v>1292.51</v>
      </c>
      <c r="J188" s="60">
        <f>IF(Source!BC103&lt;&gt; 0, Source!BC103, 1)</f>
        <v>7.66</v>
      </c>
      <c r="K188" s="61">
        <f>Source!P103</f>
        <v>9900.6299999999992</v>
      </c>
      <c r="Q188">
        <f>Source!X102</f>
        <v>0</v>
      </c>
      <c r="R188">
        <f>Source!X103</f>
        <v>0</v>
      </c>
      <c r="S188">
        <f>Source!Y102</f>
        <v>0</v>
      </c>
      <c r="T188">
        <f>Source!Y103</f>
        <v>0</v>
      </c>
      <c r="U188">
        <f>ROUND((175/100)*ROUND(Source!R102, 2), 2)</f>
        <v>0</v>
      </c>
      <c r="V188">
        <f>ROUND((0/100)*ROUND(Source!R103, 2), 2)</f>
        <v>0</v>
      </c>
      <c r="AC188">
        <v>5</v>
      </c>
    </row>
    <row r="189" spans="1:29" ht="15" x14ac:dyDescent="0.2">
      <c r="A189" s="63"/>
      <c r="B189" s="63"/>
      <c r="C189" s="64" t="s">
        <v>1359</v>
      </c>
      <c r="D189" s="63"/>
      <c r="E189" s="63"/>
      <c r="F189" s="63"/>
      <c r="G189" s="63"/>
      <c r="H189" s="65">
        <f>I188+0</f>
        <v>1292.51</v>
      </c>
      <c r="I189" s="65"/>
      <c r="J189" s="65">
        <f>K188+0</f>
        <v>9900.6299999999992</v>
      </c>
      <c r="K189" s="65"/>
      <c r="O189" s="53">
        <f>I188+0</f>
        <v>1292.51</v>
      </c>
      <c r="P189" s="53">
        <f>K188+0</f>
        <v>9900.6299999999992</v>
      </c>
    </row>
    <row r="191" spans="1:29" ht="54" x14ac:dyDescent="0.2">
      <c r="A191" s="58">
        <v>30</v>
      </c>
      <c r="B191" s="58" t="str">
        <f>Source!F104</f>
        <v>КА-24</v>
      </c>
      <c r="C191" s="58" t="s">
        <v>1383</v>
      </c>
      <c r="D191" s="59" t="str">
        <f>Source!H104</f>
        <v>ШТ</v>
      </c>
      <c r="E191" s="60">
        <f>Source!I104</f>
        <v>1</v>
      </c>
      <c r="F191" s="61">
        <f>Source!AL104</f>
        <v>2139.25</v>
      </c>
      <c r="G191" s="62" t="str">
        <f>Source!DD104</f>
        <v/>
      </c>
      <c r="H191" s="60">
        <f>Source!AW105</f>
        <v>1</v>
      </c>
      <c r="I191" s="61">
        <f>Source!P104</f>
        <v>2139.25</v>
      </c>
      <c r="J191" s="60">
        <f>IF(Source!BC105&lt;&gt; 0, Source!BC105, 1)</f>
        <v>7.66</v>
      </c>
      <c r="K191" s="61">
        <f>Source!P105</f>
        <v>16386.66</v>
      </c>
      <c r="Q191">
        <f>Source!X104</f>
        <v>0</v>
      </c>
      <c r="R191">
        <f>Source!X105</f>
        <v>0</v>
      </c>
      <c r="S191">
        <f>Source!Y104</f>
        <v>0</v>
      </c>
      <c r="T191">
        <f>Source!Y105</f>
        <v>0</v>
      </c>
      <c r="U191">
        <f>ROUND((175/100)*ROUND(Source!R104, 2), 2)</f>
        <v>0</v>
      </c>
      <c r="V191">
        <f>ROUND((0/100)*ROUND(Source!R105, 2), 2)</f>
        <v>0</v>
      </c>
      <c r="AC191">
        <v>5</v>
      </c>
    </row>
    <row r="192" spans="1:29" ht="15" x14ac:dyDescent="0.2">
      <c r="A192" s="63"/>
      <c r="B192" s="63"/>
      <c r="C192" s="64" t="s">
        <v>1359</v>
      </c>
      <c r="D192" s="63"/>
      <c r="E192" s="63"/>
      <c r="F192" s="63"/>
      <c r="G192" s="63"/>
      <c r="H192" s="65">
        <f>I191+0</f>
        <v>2139.25</v>
      </c>
      <c r="I192" s="65"/>
      <c r="J192" s="65">
        <f>K191+0</f>
        <v>16386.66</v>
      </c>
      <c r="K192" s="65"/>
      <c r="O192" s="53">
        <f>I191+0</f>
        <v>2139.25</v>
      </c>
      <c r="P192" s="53">
        <f>K191+0</f>
        <v>16386.66</v>
      </c>
    </row>
    <row r="194" spans="1:29" ht="54" x14ac:dyDescent="0.2">
      <c r="A194" s="58">
        <v>31</v>
      </c>
      <c r="B194" s="58" t="str">
        <f>Source!F106</f>
        <v>КА-25</v>
      </c>
      <c r="C194" s="58" t="s">
        <v>1384</v>
      </c>
      <c r="D194" s="59" t="str">
        <f>Source!H106</f>
        <v>ШТ</v>
      </c>
      <c r="E194" s="60">
        <f>Source!I106</f>
        <v>1</v>
      </c>
      <c r="F194" s="61">
        <f>Source!AL106</f>
        <v>1943.19</v>
      </c>
      <c r="G194" s="62" t="str">
        <f>Source!DD106</f>
        <v/>
      </c>
      <c r="H194" s="60">
        <f>Source!AW107</f>
        <v>1</v>
      </c>
      <c r="I194" s="61">
        <f>Source!P106</f>
        <v>1943.19</v>
      </c>
      <c r="J194" s="60">
        <f>IF(Source!BC107&lt;&gt; 0, Source!BC107, 1)</f>
        <v>7.66</v>
      </c>
      <c r="K194" s="61">
        <f>Source!P107</f>
        <v>14884.84</v>
      </c>
      <c r="Q194">
        <f>Source!X106</f>
        <v>0</v>
      </c>
      <c r="R194">
        <f>Source!X107</f>
        <v>0</v>
      </c>
      <c r="S194">
        <f>Source!Y106</f>
        <v>0</v>
      </c>
      <c r="T194">
        <f>Source!Y107</f>
        <v>0</v>
      </c>
      <c r="U194">
        <f>ROUND((175/100)*ROUND(Source!R106, 2), 2)</f>
        <v>0</v>
      </c>
      <c r="V194">
        <f>ROUND((0/100)*ROUND(Source!R107, 2), 2)</f>
        <v>0</v>
      </c>
      <c r="AC194">
        <v>5</v>
      </c>
    </row>
    <row r="195" spans="1:29" ht="15" x14ac:dyDescent="0.2">
      <c r="A195" s="63"/>
      <c r="B195" s="63"/>
      <c r="C195" s="64" t="s">
        <v>1359</v>
      </c>
      <c r="D195" s="63"/>
      <c r="E195" s="63"/>
      <c r="F195" s="63"/>
      <c r="G195" s="63"/>
      <c r="H195" s="65">
        <f>I194+0</f>
        <v>1943.19</v>
      </c>
      <c r="I195" s="65"/>
      <c r="J195" s="65">
        <f>K194+0</f>
        <v>14884.84</v>
      </c>
      <c r="K195" s="65"/>
      <c r="O195" s="53">
        <f>I194+0</f>
        <v>1943.19</v>
      </c>
      <c r="P195" s="53">
        <f>K194+0</f>
        <v>14884.84</v>
      </c>
    </row>
    <row r="197" spans="1:29" ht="54" x14ac:dyDescent="0.2">
      <c r="A197" s="58">
        <v>32</v>
      </c>
      <c r="B197" s="58" t="str">
        <f>Source!F108</f>
        <v>КА-26</v>
      </c>
      <c r="C197" s="58" t="s">
        <v>1385</v>
      </c>
      <c r="D197" s="59" t="str">
        <f>Source!H108</f>
        <v>ШТ</v>
      </c>
      <c r="E197" s="60">
        <f>Source!I108</f>
        <v>1</v>
      </c>
      <c r="F197" s="61">
        <f>Source!AL108</f>
        <v>1292.51</v>
      </c>
      <c r="G197" s="62" t="str">
        <f>Source!DD108</f>
        <v/>
      </c>
      <c r="H197" s="60">
        <f>Source!AW109</f>
        <v>1</v>
      </c>
      <c r="I197" s="61">
        <f>Source!P108</f>
        <v>1292.51</v>
      </c>
      <c r="J197" s="60">
        <f>IF(Source!BC109&lt;&gt; 0, Source!BC109, 1)</f>
        <v>7.66</v>
      </c>
      <c r="K197" s="61">
        <f>Source!P109</f>
        <v>9900.6299999999992</v>
      </c>
      <c r="Q197">
        <f>Source!X108</f>
        <v>0</v>
      </c>
      <c r="R197">
        <f>Source!X109</f>
        <v>0</v>
      </c>
      <c r="S197">
        <f>Source!Y108</f>
        <v>0</v>
      </c>
      <c r="T197">
        <f>Source!Y109</f>
        <v>0</v>
      </c>
      <c r="U197">
        <f>ROUND((175/100)*ROUND(Source!R108, 2), 2)</f>
        <v>0</v>
      </c>
      <c r="V197">
        <f>ROUND((0/100)*ROUND(Source!R109, 2), 2)</f>
        <v>0</v>
      </c>
      <c r="AC197">
        <v>5</v>
      </c>
    </row>
    <row r="198" spans="1:29" ht="15" x14ac:dyDescent="0.2">
      <c r="A198" s="63"/>
      <c r="B198" s="63"/>
      <c r="C198" s="64" t="s">
        <v>1359</v>
      </c>
      <c r="D198" s="63"/>
      <c r="E198" s="63"/>
      <c r="F198" s="63"/>
      <c r="G198" s="63"/>
      <c r="H198" s="65">
        <f>I197+0</f>
        <v>1292.51</v>
      </c>
      <c r="I198" s="65"/>
      <c r="J198" s="65">
        <f>K197+0</f>
        <v>9900.6299999999992</v>
      </c>
      <c r="K198" s="65"/>
      <c r="O198" s="53">
        <f>I197+0</f>
        <v>1292.51</v>
      </c>
      <c r="P198" s="53">
        <f>K197+0</f>
        <v>9900.6299999999992</v>
      </c>
    </row>
    <row r="200" spans="1:29" ht="54" x14ac:dyDescent="0.2">
      <c r="A200" s="58">
        <v>33</v>
      </c>
      <c r="B200" s="58" t="str">
        <f>Source!F110</f>
        <v>КА-27</v>
      </c>
      <c r="C200" s="58" t="s">
        <v>1386</v>
      </c>
      <c r="D200" s="59" t="str">
        <f>Source!H110</f>
        <v>ШТ</v>
      </c>
      <c r="E200" s="60">
        <f>Source!I110</f>
        <v>1</v>
      </c>
      <c r="F200" s="61">
        <f>Source!AL110</f>
        <v>1359.3599999999997</v>
      </c>
      <c r="G200" s="62" t="str">
        <f>Source!DD110</f>
        <v/>
      </c>
      <c r="H200" s="60">
        <f>Source!AW111</f>
        <v>1</v>
      </c>
      <c r="I200" s="61">
        <f>Source!P110</f>
        <v>1359.36</v>
      </c>
      <c r="J200" s="60">
        <f>IF(Source!BC111&lt;&gt; 0, Source!BC111, 1)</f>
        <v>7.66</v>
      </c>
      <c r="K200" s="61">
        <f>Source!P111</f>
        <v>10412.700000000001</v>
      </c>
      <c r="Q200">
        <f>Source!X110</f>
        <v>0</v>
      </c>
      <c r="R200">
        <f>Source!X111</f>
        <v>0</v>
      </c>
      <c r="S200">
        <f>Source!Y110</f>
        <v>0</v>
      </c>
      <c r="T200">
        <f>Source!Y111</f>
        <v>0</v>
      </c>
      <c r="U200">
        <f>ROUND((175/100)*ROUND(Source!R110, 2), 2)</f>
        <v>0</v>
      </c>
      <c r="V200">
        <f>ROUND((0/100)*ROUND(Source!R111, 2), 2)</f>
        <v>0</v>
      </c>
      <c r="AC200">
        <v>5</v>
      </c>
    </row>
    <row r="201" spans="1:29" ht="15" x14ac:dyDescent="0.2">
      <c r="A201" s="63"/>
      <c r="B201" s="63"/>
      <c r="C201" s="64" t="s">
        <v>1359</v>
      </c>
      <c r="D201" s="63"/>
      <c r="E201" s="63"/>
      <c r="F201" s="63"/>
      <c r="G201" s="63"/>
      <c r="H201" s="65">
        <f>I200+0</f>
        <v>1359.36</v>
      </c>
      <c r="I201" s="65"/>
      <c r="J201" s="65">
        <f>K200+0</f>
        <v>10412.700000000001</v>
      </c>
      <c r="K201" s="65"/>
      <c r="O201" s="53">
        <f>I200+0</f>
        <v>1359.36</v>
      </c>
      <c r="P201" s="53">
        <f>K200+0</f>
        <v>10412.700000000001</v>
      </c>
    </row>
    <row r="203" spans="1:29" ht="54" x14ac:dyDescent="0.2">
      <c r="A203" s="58">
        <v>34</v>
      </c>
      <c r="B203" s="58" t="str">
        <f>Source!F112</f>
        <v>КА-28</v>
      </c>
      <c r="C203" s="58" t="s">
        <v>1387</v>
      </c>
      <c r="D203" s="59" t="str">
        <f>Source!H112</f>
        <v>ШТ</v>
      </c>
      <c r="E203" s="60">
        <f>Source!I112</f>
        <v>1</v>
      </c>
      <c r="F203" s="61">
        <f>Source!AL112</f>
        <v>1946.9699999999998</v>
      </c>
      <c r="G203" s="62" t="str">
        <f>Source!DD112</f>
        <v/>
      </c>
      <c r="H203" s="60">
        <f>Source!AW113</f>
        <v>1</v>
      </c>
      <c r="I203" s="61">
        <f>Source!P112</f>
        <v>1946.97</v>
      </c>
      <c r="J203" s="60">
        <f>IF(Source!BC113&lt;&gt; 0, Source!BC113, 1)</f>
        <v>7.66</v>
      </c>
      <c r="K203" s="61">
        <f>Source!P113</f>
        <v>14913.79</v>
      </c>
      <c r="Q203">
        <f>Source!X112</f>
        <v>0</v>
      </c>
      <c r="R203">
        <f>Source!X113</f>
        <v>0</v>
      </c>
      <c r="S203">
        <f>Source!Y112</f>
        <v>0</v>
      </c>
      <c r="T203">
        <f>Source!Y113</f>
        <v>0</v>
      </c>
      <c r="U203">
        <f>ROUND((175/100)*ROUND(Source!R112, 2), 2)</f>
        <v>0</v>
      </c>
      <c r="V203">
        <f>ROUND((0/100)*ROUND(Source!R113, 2), 2)</f>
        <v>0</v>
      </c>
      <c r="AC203">
        <v>5</v>
      </c>
    </row>
    <row r="204" spans="1:29" ht="15" x14ac:dyDescent="0.2">
      <c r="A204" s="63"/>
      <c r="B204" s="63"/>
      <c r="C204" s="64" t="s">
        <v>1359</v>
      </c>
      <c r="D204" s="63"/>
      <c r="E204" s="63"/>
      <c r="F204" s="63"/>
      <c r="G204" s="63"/>
      <c r="H204" s="65">
        <f>I203+0</f>
        <v>1946.97</v>
      </c>
      <c r="I204" s="65"/>
      <c r="J204" s="65">
        <f>K203+0</f>
        <v>14913.79</v>
      </c>
      <c r="K204" s="65"/>
      <c r="O204" s="53">
        <f>I203+0</f>
        <v>1946.97</v>
      </c>
      <c r="P204" s="53">
        <f>K203+0</f>
        <v>14913.79</v>
      </c>
    </row>
    <row r="206" spans="1:29" ht="54" x14ac:dyDescent="0.2">
      <c r="A206" s="58">
        <v>35</v>
      </c>
      <c r="B206" s="58" t="str">
        <f>Source!F114</f>
        <v>КА-29</v>
      </c>
      <c r="C206" s="58" t="s">
        <v>1388</v>
      </c>
      <c r="D206" s="59" t="str">
        <f>Source!H114</f>
        <v>ШТ</v>
      </c>
      <c r="E206" s="60">
        <f>Source!I114</f>
        <v>1</v>
      </c>
      <c r="F206" s="61">
        <f>Source!AL114</f>
        <v>1619.33</v>
      </c>
      <c r="G206" s="62" t="str">
        <f>Source!DD114</f>
        <v/>
      </c>
      <c r="H206" s="60">
        <f>Source!AW115</f>
        <v>1</v>
      </c>
      <c r="I206" s="61">
        <f>Source!P114</f>
        <v>1619.33</v>
      </c>
      <c r="J206" s="60">
        <f>IF(Source!BC115&lt;&gt; 0, Source!BC115, 1)</f>
        <v>7.66</v>
      </c>
      <c r="K206" s="61">
        <f>Source!P115</f>
        <v>12404.07</v>
      </c>
      <c r="Q206">
        <f>Source!X114</f>
        <v>0</v>
      </c>
      <c r="R206">
        <f>Source!X115</f>
        <v>0</v>
      </c>
      <c r="S206">
        <f>Source!Y114</f>
        <v>0</v>
      </c>
      <c r="T206">
        <f>Source!Y115</f>
        <v>0</v>
      </c>
      <c r="U206">
        <f>ROUND((175/100)*ROUND(Source!R114, 2), 2)</f>
        <v>0</v>
      </c>
      <c r="V206">
        <f>ROUND((0/100)*ROUND(Source!R115, 2), 2)</f>
        <v>0</v>
      </c>
      <c r="AC206">
        <v>5</v>
      </c>
    </row>
    <row r="207" spans="1:29" ht="15" x14ac:dyDescent="0.2">
      <c r="A207" s="63"/>
      <c r="B207" s="63"/>
      <c r="C207" s="64" t="s">
        <v>1359</v>
      </c>
      <c r="D207" s="63"/>
      <c r="E207" s="63"/>
      <c r="F207" s="63"/>
      <c r="G207" s="63"/>
      <c r="H207" s="65">
        <f>I206+0</f>
        <v>1619.33</v>
      </c>
      <c r="I207" s="65"/>
      <c r="J207" s="65">
        <f>K206+0</f>
        <v>12404.07</v>
      </c>
      <c r="K207" s="65"/>
      <c r="O207" s="53">
        <f>I206+0</f>
        <v>1619.33</v>
      </c>
      <c r="P207" s="53">
        <f>K206+0</f>
        <v>12404.07</v>
      </c>
    </row>
    <row r="209" spans="1:29" ht="54" x14ac:dyDescent="0.2">
      <c r="A209" s="58">
        <v>36</v>
      </c>
      <c r="B209" s="58" t="str">
        <f>Source!F116</f>
        <v>КА-30</v>
      </c>
      <c r="C209" s="58" t="s">
        <v>1389</v>
      </c>
      <c r="D209" s="59" t="str">
        <f>Source!H116</f>
        <v>ШТ</v>
      </c>
      <c r="E209" s="60">
        <f>Source!I116</f>
        <v>1</v>
      </c>
      <c r="F209" s="61">
        <f>Source!AL116</f>
        <v>1292.51</v>
      </c>
      <c r="G209" s="62" t="str">
        <f>Source!DD116</f>
        <v/>
      </c>
      <c r="H209" s="60">
        <f>Source!AW117</f>
        <v>1</v>
      </c>
      <c r="I209" s="61">
        <f>Source!P116</f>
        <v>1292.51</v>
      </c>
      <c r="J209" s="60">
        <f>IF(Source!BC117&lt;&gt; 0, Source!BC117, 1)</f>
        <v>7.66</v>
      </c>
      <c r="K209" s="61">
        <f>Source!P117</f>
        <v>9900.6299999999992</v>
      </c>
      <c r="Q209">
        <f>Source!X116</f>
        <v>0</v>
      </c>
      <c r="R209">
        <f>Source!X117</f>
        <v>0</v>
      </c>
      <c r="S209">
        <f>Source!Y116</f>
        <v>0</v>
      </c>
      <c r="T209">
        <f>Source!Y117</f>
        <v>0</v>
      </c>
      <c r="U209">
        <f>ROUND((175/100)*ROUND(Source!R116, 2), 2)</f>
        <v>0</v>
      </c>
      <c r="V209">
        <f>ROUND((0/100)*ROUND(Source!R117, 2), 2)</f>
        <v>0</v>
      </c>
      <c r="AC209">
        <v>5</v>
      </c>
    </row>
    <row r="210" spans="1:29" ht="15" x14ac:dyDescent="0.2">
      <c r="A210" s="63"/>
      <c r="B210" s="63"/>
      <c r="C210" s="64" t="s">
        <v>1359</v>
      </c>
      <c r="D210" s="63"/>
      <c r="E210" s="63"/>
      <c r="F210" s="63"/>
      <c r="G210" s="63"/>
      <c r="H210" s="65">
        <f>I209+0</f>
        <v>1292.51</v>
      </c>
      <c r="I210" s="65"/>
      <c r="J210" s="65">
        <f>K209+0</f>
        <v>9900.6299999999992</v>
      </c>
      <c r="K210" s="65"/>
      <c r="O210" s="53">
        <f>I209+0</f>
        <v>1292.51</v>
      </c>
      <c r="P210" s="53">
        <f>K209+0</f>
        <v>9900.6299999999992</v>
      </c>
    </row>
    <row r="212" spans="1:29" ht="54" x14ac:dyDescent="0.2">
      <c r="A212" s="58">
        <v>37</v>
      </c>
      <c r="B212" s="58" t="str">
        <f>Source!F118</f>
        <v>КА-31</v>
      </c>
      <c r="C212" s="58" t="s">
        <v>1390</v>
      </c>
      <c r="D212" s="59" t="str">
        <f>Source!H118</f>
        <v>ШТ</v>
      </c>
      <c r="E212" s="60">
        <f>Source!I118</f>
        <v>1</v>
      </c>
      <c r="F212" s="61">
        <f>Source!AL118</f>
        <v>1359.3599999999997</v>
      </c>
      <c r="G212" s="62" t="str">
        <f>Source!DD118</f>
        <v/>
      </c>
      <c r="H212" s="60">
        <f>Source!AW119</f>
        <v>1</v>
      </c>
      <c r="I212" s="61">
        <f>Source!P118</f>
        <v>1359.36</v>
      </c>
      <c r="J212" s="60">
        <f>IF(Source!BC119&lt;&gt; 0, Source!BC119, 1)</f>
        <v>7.66</v>
      </c>
      <c r="K212" s="61">
        <f>Source!P119</f>
        <v>10412.700000000001</v>
      </c>
      <c r="Q212">
        <f>Source!X118</f>
        <v>0</v>
      </c>
      <c r="R212">
        <f>Source!X119</f>
        <v>0</v>
      </c>
      <c r="S212">
        <f>Source!Y118</f>
        <v>0</v>
      </c>
      <c r="T212">
        <f>Source!Y119</f>
        <v>0</v>
      </c>
      <c r="U212">
        <f>ROUND((175/100)*ROUND(Source!R118, 2), 2)</f>
        <v>0</v>
      </c>
      <c r="V212">
        <f>ROUND((0/100)*ROUND(Source!R119, 2), 2)</f>
        <v>0</v>
      </c>
      <c r="AC212">
        <v>5</v>
      </c>
    </row>
    <row r="213" spans="1:29" ht="15" x14ac:dyDescent="0.2">
      <c r="A213" s="63"/>
      <c r="B213" s="63"/>
      <c r="C213" s="64" t="s">
        <v>1359</v>
      </c>
      <c r="D213" s="63"/>
      <c r="E213" s="63"/>
      <c r="F213" s="63"/>
      <c r="G213" s="63"/>
      <c r="H213" s="65">
        <f>I212+0</f>
        <v>1359.36</v>
      </c>
      <c r="I213" s="65"/>
      <c r="J213" s="65">
        <f>K212+0</f>
        <v>10412.700000000001</v>
      </c>
      <c r="K213" s="65"/>
      <c r="O213" s="53">
        <f>I212+0</f>
        <v>1359.36</v>
      </c>
      <c r="P213" s="53">
        <f>K212+0</f>
        <v>10412.700000000001</v>
      </c>
    </row>
    <row r="215" spans="1:29" ht="54" x14ac:dyDescent="0.2">
      <c r="A215" s="58">
        <v>38</v>
      </c>
      <c r="B215" s="58" t="str">
        <f>Source!F120</f>
        <v>КА-32</v>
      </c>
      <c r="C215" s="58" t="s">
        <v>1391</v>
      </c>
      <c r="D215" s="59" t="str">
        <f>Source!H120</f>
        <v>ШТ</v>
      </c>
      <c r="E215" s="60">
        <f>Source!I120</f>
        <v>1</v>
      </c>
      <c r="F215" s="61">
        <f>Source!AL120</f>
        <v>1619.33</v>
      </c>
      <c r="G215" s="62" t="str">
        <f>Source!DD120</f>
        <v/>
      </c>
      <c r="H215" s="60">
        <f>Source!AW121</f>
        <v>1</v>
      </c>
      <c r="I215" s="61">
        <f>Source!P120</f>
        <v>1619.33</v>
      </c>
      <c r="J215" s="60">
        <f>IF(Source!BC121&lt;&gt; 0, Source!BC121, 1)</f>
        <v>7.66</v>
      </c>
      <c r="K215" s="61">
        <f>Source!P121</f>
        <v>12404.07</v>
      </c>
      <c r="Q215">
        <f>Source!X120</f>
        <v>0</v>
      </c>
      <c r="R215">
        <f>Source!X121</f>
        <v>0</v>
      </c>
      <c r="S215">
        <f>Source!Y120</f>
        <v>0</v>
      </c>
      <c r="T215">
        <f>Source!Y121</f>
        <v>0</v>
      </c>
      <c r="U215">
        <f>ROUND((175/100)*ROUND(Source!R120, 2), 2)</f>
        <v>0</v>
      </c>
      <c r="V215">
        <f>ROUND((0/100)*ROUND(Source!R121, 2), 2)</f>
        <v>0</v>
      </c>
      <c r="AC215">
        <v>5</v>
      </c>
    </row>
    <row r="216" spans="1:29" ht="15" x14ac:dyDescent="0.2">
      <c r="A216" s="63"/>
      <c r="B216" s="63"/>
      <c r="C216" s="64" t="s">
        <v>1359</v>
      </c>
      <c r="D216" s="63"/>
      <c r="E216" s="63"/>
      <c r="F216" s="63"/>
      <c r="G216" s="63"/>
      <c r="H216" s="65">
        <f>I215+0</f>
        <v>1619.33</v>
      </c>
      <c r="I216" s="65"/>
      <c r="J216" s="65">
        <f>K215+0</f>
        <v>12404.07</v>
      </c>
      <c r="K216" s="65"/>
      <c r="O216" s="53">
        <f>I215+0</f>
        <v>1619.33</v>
      </c>
      <c r="P216" s="53">
        <f>K215+0</f>
        <v>12404.07</v>
      </c>
    </row>
    <row r="218" spans="1:29" ht="54" x14ac:dyDescent="0.2">
      <c r="A218" s="58">
        <v>39</v>
      </c>
      <c r="B218" s="58" t="str">
        <f>Source!F122</f>
        <v>КА-33</v>
      </c>
      <c r="C218" s="58" t="s">
        <v>1392</v>
      </c>
      <c r="D218" s="59" t="str">
        <f>Source!H122</f>
        <v>ШТ</v>
      </c>
      <c r="E218" s="60">
        <f>Source!I122</f>
        <v>1</v>
      </c>
      <c r="F218" s="61">
        <f>Source!AL122</f>
        <v>2794.5899999999997</v>
      </c>
      <c r="G218" s="62" t="str">
        <f>Source!DD122</f>
        <v/>
      </c>
      <c r="H218" s="60">
        <f>Source!AW123</f>
        <v>1</v>
      </c>
      <c r="I218" s="61">
        <f>Source!P122</f>
        <v>2794.59</v>
      </c>
      <c r="J218" s="60">
        <f>IF(Source!BC123&lt;&gt; 0, Source!BC123, 1)</f>
        <v>7.66</v>
      </c>
      <c r="K218" s="61">
        <f>Source!P123</f>
        <v>21406.560000000001</v>
      </c>
      <c r="Q218">
        <f>Source!X122</f>
        <v>0</v>
      </c>
      <c r="R218">
        <f>Source!X123</f>
        <v>0</v>
      </c>
      <c r="S218">
        <f>Source!Y122</f>
        <v>0</v>
      </c>
      <c r="T218">
        <f>Source!Y123</f>
        <v>0</v>
      </c>
      <c r="U218">
        <f>ROUND((175/100)*ROUND(Source!R122, 2), 2)</f>
        <v>0</v>
      </c>
      <c r="V218">
        <f>ROUND((0/100)*ROUND(Source!R123, 2), 2)</f>
        <v>0</v>
      </c>
      <c r="AC218">
        <v>5</v>
      </c>
    </row>
    <row r="219" spans="1:29" ht="15" x14ac:dyDescent="0.2">
      <c r="A219" s="63"/>
      <c r="B219" s="63"/>
      <c r="C219" s="64" t="s">
        <v>1359</v>
      </c>
      <c r="D219" s="63"/>
      <c r="E219" s="63"/>
      <c r="F219" s="63"/>
      <c r="G219" s="63"/>
      <c r="H219" s="65">
        <f>I218+0</f>
        <v>2794.59</v>
      </c>
      <c r="I219" s="65"/>
      <c r="J219" s="65">
        <f>K218+0</f>
        <v>21406.560000000001</v>
      </c>
      <c r="K219" s="65"/>
      <c r="O219" s="53">
        <f>I218+0</f>
        <v>2794.59</v>
      </c>
      <c r="P219" s="53">
        <f>K218+0</f>
        <v>21406.560000000001</v>
      </c>
    </row>
    <row r="221" spans="1:29" ht="54" x14ac:dyDescent="0.2">
      <c r="A221" s="58">
        <v>40</v>
      </c>
      <c r="B221" s="58" t="str">
        <f>Source!F124</f>
        <v>КА-34</v>
      </c>
      <c r="C221" s="58" t="s">
        <v>1393</v>
      </c>
      <c r="D221" s="59" t="str">
        <f>Source!H124</f>
        <v>ШТ</v>
      </c>
      <c r="E221" s="60">
        <f>Source!I124</f>
        <v>1</v>
      </c>
      <c r="F221" s="61">
        <f>Source!AL124</f>
        <v>18494.7</v>
      </c>
      <c r="G221" s="62" t="str">
        <f>Source!DD124</f>
        <v/>
      </c>
      <c r="H221" s="60">
        <f>Source!AW125</f>
        <v>1</v>
      </c>
      <c r="I221" s="61">
        <f>Source!P124</f>
        <v>18494.7</v>
      </c>
      <c r="J221" s="60">
        <f>IF(Source!BC125&lt;&gt; 0, Source!BC125, 1)</f>
        <v>7.66</v>
      </c>
      <c r="K221" s="61">
        <f>Source!P125</f>
        <v>141669.4</v>
      </c>
      <c r="Q221">
        <f>Source!X124</f>
        <v>0</v>
      </c>
      <c r="R221">
        <f>Source!X125</f>
        <v>0</v>
      </c>
      <c r="S221">
        <f>Source!Y124</f>
        <v>0</v>
      </c>
      <c r="T221">
        <f>Source!Y125</f>
        <v>0</v>
      </c>
      <c r="U221">
        <f>ROUND((175/100)*ROUND(Source!R124, 2), 2)</f>
        <v>0</v>
      </c>
      <c r="V221">
        <f>ROUND((0/100)*ROUND(Source!R125, 2), 2)</f>
        <v>0</v>
      </c>
      <c r="AC221">
        <v>5</v>
      </c>
    </row>
    <row r="222" spans="1:29" ht="15" x14ac:dyDescent="0.2">
      <c r="A222" s="63"/>
      <c r="B222" s="63"/>
      <c r="C222" s="64" t="s">
        <v>1359</v>
      </c>
      <c r="D222" s="63"/>
      <c r="E222" s="63"/>
      <c r="F222" s="63"/>
      <c r="G222" s="63"/>
      <c r="H222" s="65">
        <f>I221+0</f>
        <v>18494.7</v>
      </c>
      <c r="I222" s="65"/>
      <c r="J222" s="65">
        <f>K221+0</f>
        <v>141669.4</v>
      </c>
      <c r="K222" s="65"/>
      <c r="O222" s="53">
        <f>I221+0</f>
        <v>18494.7</v>
      </c>
      <c r="P222" s="53">
        <f>K221+0</f>
        <v>141669.4</v>
      </c>
    </row>
    <row r="224" spans="1:29" ht="54" x14ac:dyDescent="0.2">
      <c r="A224" s="58">
        <v>41</v>
      </c>
      <c r="B224" s="58" t="str">
        <f>Source!F126</f>
        <v>КА-35</v>
      </c>
      <c r="C224" s="58" t="s">
        <v>1394</v>
      </c>
      <c r="D224" s="59" t="str">
        <f>Source!H126</f>
        <v>ШТ</v>
      </c>
      <c r="E224" s="60">
        <f>Source!I126</f>
        <v>1</v>
      </c>
      <c r="F224" s="61">
        <f>Source!AL126</f>
        <v>3140.4799999999996</v>
      </c>
      <c r="G224" s="62" t="str">
        <f>Source!DD126</f>
        <v/>
      </c>
      <c r="H224" s="60">
        <f>Source!AW127</f>
        <v>1</v>
      </c>
      <c r="I224" s="61">
        <f>Source!P126</f>
        <v>3140.48</v>
      </c>
      <c r="J224" s="60">
        <f>IF(Source!BC127&lt;&gt; 0, Source!BC127, 1)</f>
        <v>7.66</v>
      </c>
      <c r="K224" s="61">
        <f>Source!P127</f>
        <v>24056.080000000002</v>
      </c>
      <c r="Q224">
        <f>Source!X126</f>
        <v>0</v>
      </c>
      <c r="R224">
        <f>Source!X127</f>
        <v>0</v>
      </c>
      <c r="S224">
        <f>Source!Y126</f>
        <v>0</v>
      </c>
      <c r="T224">
        <f>Source!Y127</f>
        <v>0</v>
      </c>
      <c r="U224">
        <f>ROUND((175/100)*ROUND(Source!R126, 2), 2)</f>
        <v>0</v>
      </c>
      <c r="V224">
        <f>ROUND((0/100)*ROUND(Source!R127, 2), 2)</f>
        <v>0</v>
      </c>
      <c r="AC224">
        <v>5</v>
      </c>
    </row>
    <row r="225" spans="1:29" ht="15" x14ac:dyDescent="0.2">
      <c r="A225" s="63"/>
      <c r="B225" s="63"/>
      <c r="C225" s="64" t="s">
        <v>1359</v>
      </c>
      <c r="D225" s="63"/>
      <c r="E225" s="63"/>
      <c r="F225" s="63"/>
      <c r="G225" s="63"/>
      <c r="H225" s="65">
        <f>I224+0</f>
        <v>3140.48</v>
      </c>
      <c r="I225" s="65"/>
      <c r="J225" s="65">
        <f>K224+0</f>
        <v>24056.080000000002</v>
      </c>
      <c r="K225" s="65"/>
      <c r="O225" s="53">
        <f>I224+0</f>
        <v>3140.48</v>
      </c>
      <c r="P225" s="53">
        <f>K224+0</f>
        <v>24056.080000000002</v>
      </c>
    </row>
    <row r="227" spans="1:29" ht="54" x14ac:dyDescent="0.2">
      <c r="A227" s="58">
        <v>42</v>
      </c>
      <c r="B227" s="58" t="str">
        <f>Source!F128</f>
        <v>КА-36</v>
      </c>
      <c r="C227" s="58" t="s">
        <v>1395</v>
      </c>
      <c r="D227" s="59" t="str">
        <f>Source!H128</f>
        <v>ШТ</v>
      </c>
      <c r="E227" s="60">
        <f>Source!I128</f>
        <v>1</v>
      </c>
      <c r="F227" s="61">
        <f>Source!AL128</f>
        <v>3044.81</v>
      </c>
      <c r="G227" s="62" t="str">
        <f>Source!DD128</f>
        <v/>
      </c>
      <c r="H227" s="60">
        <f>Source!AW129</f>
        <v>1</v>
      </c>
      <c r="I227" s="61">
        <f>Source!P128</f>
        <v>3044.81</v>
      </c>
      <c r="J227" s="60">
        <f>IF(Source!BC129&lt;&gt; 0, Source!BC129, 1)</f>
        <v>7.66</v>
      </c>
      <c r="K227" s="61">
        <f>Source!P129</f>
        <v>23323.24</v>
      </c>
      <c r="Q227">
        <f>Source!X128</f>
        <v>0</v>
      </c>
      <c r="R227">
        <f>Source!X129</f>
        <v>0</v>
      </c>
      <c r="S227">
        <f>Source!Y128</f>
        <v>0</v>
      </c>
      <c r="T227">
        <f>Source!Y129</f>
        <v>0</v>
      </c>
      <c r="U227">
        <f>ROUND((175/100)*ROUND(Source!R128, 2), 2)</f>
        <v>0</v>
      </c>
      <c r="V227">
        <f>ROUND((0/100)*ROUND(Source!R129, 2), 2)</f>
        <v>0</v>
      </c>
      <c r="AC227">
        <v>5</v>
      </c>
    </row>
    <row r="228" spans="1:29" ht="15" x14ac:dyDescent="0.2">
      <c r="A228" s="63"/>
      <c r="B228" s="63"/>
      <c r="C228" s="64" t="s">
        <v>1359</v>
      </c>
      <c r="D228" s="63"/>
      <c r="E228" s="63"/>
      <c r="F228" s="63"/>
      <c r="G228" s="63"/>
      <c r="H228" s="65">
        <f>I227+0</f>
        <v>3044.81</v>
      </c>
      <c r="I228" s="65"/>
      <c r="J228" s="65">
        <f>K227+0</f>
        <v>23323.24</v>
      </c>
      <c r="K228" s="65"/>
      <c r="O228" s="53">
        <f>I227+0</f>
        <v>3044.81</v>
      </c>
      <c r="P228" s="53">
        <f>K227+0</f>
        <v>23323.24</v>
      </c>
    </row>
    <row r="230" spans="1:29" ht="54" x14ac:dyDescent="0.2">
      <c r="A230" s="58">
        <v>43</v>
      </c>
      <c r="B230" s="58" t="str">
        <f>Source!F130</f>
        <v>КА-37</v>
      </c>
      <c r="C230" s="58" t="s">
        <v>1396</v>
      </c>
      <c r="D230" s="59" t="str">
        <f>Source!H130</f>
        <v>ШТ</v>
      </c>
      <c r="E230" s="60">
        <f>Source!I130</f>
        <v>1</v>
      </c>
      <c r="F230" s="61">
        <f>Source!AL130</f>
        <v>14728.249999999998</v>
      </c>
      <c r="G230" s="62" t="str">
        <f>Source!DD130</f>
        <v/>
      </c>
      <c r="H230" s="60">
        <f>Source!AW131</f>
        <v>1</v>
      </c>
      <c r="I230" s="61">
        <f>Source!P130</f>
        <v>14728.25</v>
      </c>
      <c r="J230" s="60">
        <f>IF(Source!BC131&lt;&gt; 0, Source!BC131, 1)</f>
        <v>7.66</v>
      </c>
      <c r="K230" s="61">
        <f>Source!P131</f>
        <v>112818.4</v>
      </c>
      <c r="Q230">
        <f>Source!X130</f>
        <v>0</v>
      </c>
      <c r="R230">
        <f>Source!X131</f>
        <v>0</v>
      </c>
      <c r="S230">
        <f>Source!Y130</f>
        <v>0</v>
      </c>
      <c r="T230">
        <f>Source!Y131</f>
        <v>0</v>
      </c>
      <c r="U230">
        <f>ROUND((175/100)*ROUND(Source!R130, 2), 2)</f>
        <v>0</v>
      </c>
      <c r="V230">
        <f>ROUND((0/100)*ROUND(Source!R131, 2), 2)</f>
        <v>0</v>
      </c>
      <c r="AC230">
        <v>5</v>
      </c>
    </row>
    <row r="231" spans="1:29" ht="15" x14ac:dyDescent="0.2">
      <c r="A231" s="63"/>
      <c r="B231" s="63"/>
      <c r="C231" s="64" t="s">
        <v>1359</v>
      </c>
      <c r="D231" s="63"/>
      <c r="E231" s="63"/>
      <c r="F231" s="63"/>
      <c r="G231" s="63"/>
      <c r="H231" s="65">
        <f>I230+0</f>
        <v>14728.25</v>
      </c>
      <c r="I231" s="65"/>
      <c r="J231" s="65">
        <f>K230+0</f>
        <v>112818.4</v>
      </c>
      <c r="K231" s="65"/>
      <c r="O231" s="53">
        <f>I230+0</f>
        <v>14728.25</v>
      </c>
      <c r="P231" s="53">
        <f>K230+0</f>
        <v>112818.4</v>
      </c>
    </row>
    <row r="233" spans="1:29" ht="54" x14ac:dyDescent="0.2">
      <c r="A233" s="58">
        <v>44</v>
      </c>
      <c r="B233" s="58" t="str">
        <f>Source!F132</f>
        <v>КА-38</v>
      </c>
      <c r="C233" s="58" t="s">
        <v>1397</v>
      </c>
      <c r="D233" s="59" t="str">
        <f>Source!H132</f>
        <v>ШТ</v>
      </c>
      <c r="E233" s="60">
        <f>Source!I132</f>
        <v>1</v>
      </c>
      <c r="F233" s="61">
        <f>Source!AL132</f>
        <v>1985.25</v>
      </c>
      <c r="G233" s="62" t="str">
        <f>Source!DD132</f>
        <v/>
      </c>
      <c r="H233" s="60">
        <f>Source!AW133</f>
        <v>1</v>
      </c>
      <c r="I233" s="61">
        <f>Source!P132</f>
        <v>1985.25</v>
      </c>
      <c r="J233" s="60">
        <f>IF(Source!BC133&lt;&gt; 0, Source!BC133, 1)</f>
        <v>7.66</v>
      </c>
      <c r="K233" s="61">
        <f>Source!P133</f>
        <v>15207.02</v>
      </c>
      <c r="Q233">
        <f>Source!X132</f>
        <v>0</v>
      </c>
      <c r="R233">
        <f>Source!X133</f>
        <v>0</v>
      </c>
      <c r="S233">
        <f>Source!Y132</f>
        <v>0</v>
      </c>
      <c r="T233">
        <f>Source!Y133</f>
        <v>0</v>
      </c>
      <c r="U233">
        <f>ROUND((175/100)*ROUND(Source!R132, 2), 2)</f>
        <v>0</v>
      </c>
      <c r="V233">
        <f>ROUND((0/100)*ROUND(Source!R133, 2), 2)</f>
        <v>0</v>
      </c>
      <c r="AC233">
        <v>5</v>
      </c>
    </row>
    <row r="234" spans="1:29" ht="15" x14ac:dyDescent="0.2">
      <c r="A234" s="63"/>
      <c r="B234" s="63"/>
      <c r="C234" s="64" t="s">
        <v>1359</v>
      </c>
      <c r="D234" s="63"/>
      <c r="E234" s="63"/>
      <c r="F234" s="63"/>
      <c r="G234" s="63"/>
      <c r="H234" s="65">
        <f>I233+0</f>
        <v>1985.25</v>
      </c>
      <c r="I234" s="65"/>
      <c r="J234" s="65">
        <f>K233+0</f>
        <v>15207.02</v>
      </c>
      <c r="K234" s="65"/>
      <c r="O234" s="53">
        <f>I233+0</f>
        <v>1985.25</v>
      </c>
      <c r="P234" s="53">
        <f>K233+0</f>
        <v>15207.02</v>
      </c>
    </row>
    <row r="236" spans="1:29" ht="54" x14ac:dyDescent="0.2">
      <c r="A236" s="58">
        <v>45</v>
      </c>
      <c r="B236" s="58" t="str">
        <f>Source!F134</f>
        <v>КА-39</v>
      </c>
      <c r="C236" s="58" t="s">
        <v>1398</v>
      </c>
      <c r="D236" s="59" t="str">
        <f>Source!H134</f>
        <v>ШТ</v>
      </c>
      <c r="E236" s="60">
        <f>Source!I134</f>
        <v>1</v>
      </c>
      <c r="F236" s="61">
        <f>Source!AL134</f>
        <v>1793.93</v>
      </c>
      <c r="G236" s="62" t="str">
        <f>Source!DD134</f>
        <v/>
      </c>
      <c r="H236" s="60">
        <f>Source!AW135</f>
        <v>1</v>
      </c>
      <c r="I236" s="61">
        <f>Source!P134</f>
        <v>1793.93</v>
      </c>
      <c r="J236" s="60">
        <f>IF(Source!BC135&lt;&gt; 0, Source!BC135, 1)</f>
        <v>7.66</v>
      </c>
      <c r="K236" s="61">
        <f>Source!P135</f>
        <v>13741.5</v>
      </c>
      <c r="Q236">
        <f>Source!X134</f>
        <v>0</v>
      </c>
      <c r="R236">
        <f>Source!X135</f>
        <v>0</v>
      </c>
      <c r="S236">
        <f>Source!Y134</f>
        <v>0</v>
      </c>
      <c r="T236">
        <f>Source!Y135</f>
        <v>0</v>
      </c>
      <c r="U236">
        <f>ROUND((175/100)*ROUND(Source!R134, 2), 2)</f>
        <v>0</v>
      </c>
      <c r="V236">
        <f>ROUND((0/100)*ROUND(Source!R135, 2), 2)</f>
        <v>0</v>
      </c>
      <c r="AC236">
        <v>5</v>
      </c>
    </row>
    <row r="237" spans="1:29" ht="15" x14ac:dyDescent="0.2">
      <c r="A237" s="63"/>
      <c r="B237" s="63"/>
      <c r="C237" s="64" t="s">
        <v>1359</v>
      </c>
      <c r="D237" s="63"/>
      <c r="E237" s="63"/>
      <c r="F237" s="63"/>
      <c r="G237" s="63"/>
      <c r="H237" s="65">
        <f>I236+0</f>
        <v>1793.93</v>
      </c>
      <c r="I237" s="65"/>
      <c r="J237" s="65">
        <f>K236+0</f>
        <v>13741.5</v>
      </c>
      <c r="K237" s="65"/>
      <c r="O237" s="53">
        <f>I236+0</f>
        <v>1793.93</v>
      </c>
      <c r="P237" s="53">
        <f>K236+0</f>
        <v>13741.5</v>
      </c>
    </row>
    <row r="239" spans="1:29" ht="54" x14ac:dyDescent="0.2">
      <c r="A239" s="58">
        <v>46</v>
      </c>
      <c r="B239" s="58" t="str">
        <f>Source!F136</f>
        <v>КА-40</v>
      </c>
      <c r="C239" s="58" t="s">
        <v>1399</v>
      </c>
      <c r="D239" s="59" t="str">
        <f>Source!H136</f>
        <v>ШТ</v>
      </c>
      <c r="E239" s="60">
        <f>Source!I136</f>
        <v>1</v>
      </c>
      <c r="F239" s="61">
        <f>Source!AL136</f>
        <v>1316.37</v>
      </c>
      <c r="G239" s="62" t="str">
        <f>Source!DD136</f>
        <v/>
      </c>
      <c r="H239" s="60">
        <f>Source!AW137</f>
        <v>1</v>
      </c>
      <c r="I239" s="61">
        <f>Source!P136</f>
        <v>1316.37</v>
      </c>
      <c r="J239" s="60">
        <f>IF(Source!BC137&lt;&gt; 0, Source!BC137, 1)</f>
        <v>7.66</v>
      </c>
      <c r="K239" s="61">
        <f>Source!P137</f>
        <v>10083.39</v>
      </c>
      <c r="Q239">
        <f>Source!X136</f>
        <v>0</v>
      </c>
      <c r="R239">
        <f>Source!X137</f>
        <v>0</v>
      </c>
      <c r="S239">
        <f>Source!Y136</f>
        <v>0</v>
      </c>
      <c r="T239">
        <f>Source!Y137</f>
        <v>0</v>
      </c>
      <c r="U239">
        <f>ROUND((175/100)*ROUND(Source!R136, 2), 2)</f>
        <v>0</v>
      </c>
      <c r="V239">
        <f>ROUND((0/100)*ROUND(Source!R137, 2), 2)</f>
        <v>0</v>
      </c>
      <c r="AC239">
        <v>5</v>
      </c>
    </row>
    <row r="240" spans="1:29" ht="15" x14ac:dyDescent="0.2">
      <c r="A240" s="63"/>
      <c r="B240" s="63"/>
      <c r="C240" s="64" t="s">
        <v>1359</v>
      </c>
      <c r="D240" s="63"/>
      <c r="E240" s="63"/>
      <c r="F240" s="63"/>
      <c r="G240" s="63"/>
      <c r="H240" s="65">
        <f>I239+0</f>
        <v>1316.37</v>
      </c>
      <c r="I240" s="65"/>
      <c r="J240" s="65">
        <f>K239+0</f>
        <v>10083.39</v>
      </c>
      <c r="K240" s="65"/>
      <c r="O240" s="53">
        <f>I239+0</f>
        <v>1316.37</v>
      </c>
      <c r="P240" s="53">
        <f>K239+0</f>
        <v>10083.39</v>
      </c>
    </row>
    <row r="242" spans="1:29" ht="54" x14ac:dyDescent="0.2">
      <c r="A242" s="58">
        <v>47</v>
      </c>
      <c r="B242" s="58" t="str">
        <f>Source!F138</f>
        <v>КА-41</v>
      </c>
      <c r="C242" s="58" t="s">
        <v>1400</v>
      </c>
      <c r="D242" s="59" t="str">
        <f>Source!H138</f>
        <v>ШТ</v>
      </c>
      <c r="E242" s="60">
        <f>Source!I138</f>
        <v>1</v>
      </c>
      <c r="F242" s="61">
        <f>Source!AL138</f>
        <v>1765.86</v>
      </c>
      <c r="G242" s="62" t="str">
        <f>Source!DD138</f>
        <v/>
      </c>
      <c r="H242" s="60">
        <f>Source!AW139</f>
        <v>1</v>
      </c>
      <c r="I242" s="61">
        <f>Source!P138</f>
        <v>1765.86</v>
      </c>
      <c r="J242" s="60">
        <f>IF(Source!BC139&lt;&gt; 0, Source!BC139, 1)</f>
        <v>7.66</v>
      </c>
      <c r="K242" s="61">
        <f>Source!P139</f>
        <v>13526.49</v>
      </c>
      <c r="Q242">
        <f>Source!X138</f>
        <v>0</v>
      </c>
      <c r="R242">
        <f>Source!X139</f>
        <v>0</v>
      </c>
      <c r="S242">
        <f>Source!Y138</f>
        <v>0</v>
      </c>
      <c r="T242">
        <f>Source!Y139</f>
        <v>0</v>
      </c>
      <c r="U242">
        <f>ROUND((175/100)*ROUND(Source!R138, 2), 2)</f>
        <v>0</v>
      </c>
      <c r="V242">
        <f>ROUND((0/100)*ROUND(Source!R139, 2), 2)</f>
        <v>0</v>
      </c>
      <c r="AC242">
        <v>5</v>
      </c>
    </row>
    <row r="243" spans="1:29" ht="15" x14ac:dyDescent="0.2">
      <c r="A243" s="63"/>
      <c r="B243" s="63"/>
      <c r="C243" s="64" t="s">
        <v>1359</v>
      </c>
      <c r="D243" s="63"/>
      <c r="E243" s="63"/>
      <c r="F243" s="63"/>
      <c r="G243" s="63"/>
      <c r="H243" s="65">
        <f>I242+0</f>
        <v>1765.86</v>
      </c>
      <c r="I243" s="65"/>
      <c r="J243" s="65">
        <f>K242+0</f>
        <v>13526.49</v>
      </c>
      <c r="K243" s="65"/>
      <c r="O243" s="53">
        <f>I242+0</f>
        <v>1765.86</v>
      </c>
      <c r="P243" s="53">
        <f>K242+0</f>
        <v>13526.49</v>
      </c>
    </row>
    <row r="245" spans="1:29" ht="54" x14ac:dyDescent="0.2">
      <c r="A245" s="58">
        <v>48</v>
      </c>
      <c r="B245" s="58" t="str">
        <f>Source!F140</f>
        <v>КА-42</v>
      </c>
      <c r="C245" s="58" t="s">
        <v>1401</v>
      </c>
      <c r="D245" s="59" t="str">
        <f>Source!H140</f>
        <v>ШТ</v>
      </c>
      <c r="E245" s="60">
        <f>Source!I140</f>
        <v>1</v>
      </c>
      <c r="F245" s="61">
        <f>Source!AL140</f>
        <v>2424.04</v>
      </c>
      <c r="G245" s="62" t="str">
        <f>Source!DD140</f>
        <v/>
      </c>
      <c r="H245" s="60">
        <f>Source!AW141</f>
        <v>1</v>
      </c>
      <c r="I245" s="61">
        <f>Source!P140</f>
        <v>2424.04</v>
      </c>
      <c r="J245" s="60">
        <f>IF(Source!BC141&lt;&gt; 0, Source!BC141, 1)</f>
        <v>7.66</v>
      </c>
      <c r="K245" s="61">
        <f>Source!P141</f>
        <v>18568.150000000001</v>
      </c>
      <c r="Q245">
        <f>Source!X140</f>
        <v>0</v>
      </c>
      <c r="R245">
        <f>Source!X141</f>
        <v>0</v>
      </c>
      <c r="S245">
        <f>Source!Y140</f>
        <v>0</v>
      </c>
      <c r="T245">
        <f>Source!Y141</f>
        <v>0</v>
      </c>
      <c r="U245">
        <f>ROUND((175/100)*ROUND(Source!R140, 2), 2)</f>
        <v>0</v>
      </c>
      <c r="V245">
        <f>ROUND((0/100)*ROUND(Source!R141, 2), 2)</f>
        <v>0</v>
      </c>
      <c r="AC245">
        <v>5</v>
      </c>
    </row>
    <row r="246" spans="1:29" ht="15" x14ac:dyDescent="0.2">
      <c r="A246" s="63"/>
      <c r="B246" s="63"/>
      <c r="C246" s="64" t="s">
        <v>1359</v>
      </c>
      <c r="D246" s="63"/>
      <c r="E246" s="63"/>
      <c r="F246" s="63"/>
      <c r="G246" s="63"/>
      <c r="H246" s="65">
        <f>I245+0</f>
        <v>2424.04</v>
      </c>
      <c r="I246" s="65"/>
      <c r="J246" s="65">
        <f>K245+0</f>
        <v>18568.150000000001</v>
      </c>
      <c r="K246" s="65"/>
      <c r="O246" s="53">
        <f>I245+0</f>
        <v>2424.04</v>
      </c>
      <c r="P246" s="53">
        <f>K245+0</f>
        <v>18568.150000000001</v>
      </c>
    </row>
    <row r="248" spans="1:29" ht="54" x14ac:dyDescent="0.2">
      <c r="A248" s="58">
        <v>49</v>
      </c>
      <c r="B248" s="58" t="str">
        <f>Source!F142</f>
        <v>КА-43</v>
      </c>
      <c r="C248" s="58" t="s">
        <v>1402</v>
      </c>
      <c r="D248" s="59" t="str">
        <f>Source!H142</f>
        <v>ШТ</v>
      </c>
      <c r="E248" s="60">
        <f>Source!I142</f>
        <v>1</v>
      </c>
      <c r="F248" s="61">
        <f>Source!AL142</f>
        <v>1316.37</v>
      </c>
      <c r="G248" s="62" t="str">
        <f>Source!DD142</f>
        <v/>
      </c>
      <c r="H248" s="60">
        <f>Source!AW143</f>
        <v>1</v>
      </c>
      <c r="I248" s="61">
        <f>Source!P142</f>
        <v>1316.37</v>
      </c>
      <c r="J248" s="60">
        <f>IF(Source!BC143&lt;&gt; 0, Source!BC143, 1)</f>
        <v>7.66</v>
      </c>
      <c r="K248" s="61">
        <f>Source!P143</f>
        <v>10083.39</v>
      </c>
      <c r="Q248">
        <f>Source!X142</f>
        <v>0</v>
      </c>
      <c r="R248">
        <f>Source!X143</f>
        <v>0</v>
      </c>
      <c r="S248">
        <f>Source!Y142</f>
        <v>0</v>
      </c>
      <c r="T248">
        <f>Source!Y143</f>
        <v>0</v>
      </c>
      <c r="U248">
        <f>ROUND((175/100)*ROUND(Source!R142, 2), 2)</f>
        <v>0</v>
      </c>
      <c r="V248">
        <f>ROUND((0/100)*ROUND(Source!R143, 2), 2)</f>
        <v>0</v>
      </c>
      <c r="AC248">
        <v>5</v>
      </c>
    </row>
    <row r="249" spans="1:29" ht="15" x14ac:dyDescent="0.2">
      <c r="A249" s="63"/>
      <c r="B249" s="63"/>
      <c r="C249" s="64" t="s">
        <v>1359</v>
      </c>
      <c r="D249" s="63"/>
      <c r="E249" s="63"/>
      <c r="F249" s="63"/>
      <c r="G249" s="63"/>
      <c r="H249" s="65">
        <f>I248+0</f>
        <v>1316.37</v>
      </c>
      <c r="I249" s="65"/>
      <c r="J249" s="65">
        <f>K248+0</f>
        <v>10083.39</v>
      </c>
      <c r="K249" s="65"/>
      <c r="O249" s="53">
        <f>I248+0</f>
        <v>1316.37</v>
      </c>
      <c r="P249" s="53">
        <f>K248+0</f>
        <v>10083.39</v>
      </c>
    </row>
    <row r="251" spans="1:29" ht="54" x14ac:dyDescent="0.2">
      <c r="A251" s="58">
        <v>50</v>
      </c>
      <c r="B251" s="58" t="str">
        <f>Source!F144</f>
        <v>КА-44</v>
      </c>
      <c r="C251" s="58" t="s">
        <v>1403</v>
      </c>
      <c r="D251" s="59" t="str">
        <f>Source!H144</f>
        <v>ШТ</v>
      </c>
      <c r="E251" s="60">
        <f>Source!I144</f>
        <v>1</v>
      </c>
      <c r="F251" s="61">
        <f>Source!AL144</f>
        <v>1889.5900000000001</v>
      </c>
      <c r="G251" s="62" t="str">
        <f>Source!DD144</f>
        <v/>
      </c>
      <c r="H251" s="60">
        <f>Source!AW145</f>
        <v>1</v>
      </c>
      <c r="I251" s="61">
        <f>Source!P144</f>
        <v>1889.59</v>
      </c>
      <c r="J251" s="60">
        <f>IF(Source!BC145&lt;&gt; 0, Source!BC145, 1)</f>
        <v>7.66</v>
      </c>
      <c r="K251" s="61">
        <f>Source!P145</f>
        <v>14474.26</v>
      </c>
      <c r="Q251">
        <f>Source!X144</f>
        <v>0</v>
      </c>
      <c r="R251">
        <f>Source!X145</f>
        <v>0</v>
      </c>
      <c r="S251">
        <f>Source!Y144</f>
        <v>0</v>
      </c>
      <c r="T251">
        <f>Source!Y145</f>
        <v>0</v>
      </c>
      <c r="U251">
        <f>ROUND((175/100)*ROUND(Source!R144, 2), 2)</f>
        <v>0</v>
      </c>
      <c r="V251">
        <f>ROUND((0/100)*ROUND(Source!R145, 2), 2)</f>
        <v>0</v>
      </c>
      <c r="AC251">
        <v>5</v>
      </c>
    </row>
    <row r="252" spans="1:29" ht="15" x14ac:dyDescent="0.2">
      <c r="A252" s="63"/>
      <c r="B252" s="63"/>
      <c r="C252" s="64" t="s">
        <v>1359</v>
      </c>
      <c r="D252" s="63"/>
      <c r="E252" s="63"/>
      <c r="F252" s="63"/>
      <c r="G252" s="63"/>
      <c r="H252" s="65">
        <f>I251+0</f>
        <v>1889.59</v>
      </c>
      <c r="I252" s="65"/>
      <c r="J252" s="65">
        <f>K251+0</f>
        <v>14474.26</v>
      </c>
      <c r="K252" s="65"/>
      <c r="O252" s="53">
        <f>I251+0</f>
        <v>1889.59</v>
      </c>
      <c r="P252" s="53">
        <f>K251+0</f>
        <v>14474.26</v>
      </c>
    </row>
    <row r="254" spans="1:29" ht="54" x14ac:dyDescent="0.2">
      <c r="A254" s="58">
        <v>51</v>
      </c>
      <c r="B254" s="58" t="str">
        <f>Source!F146</f>
        <v>КА-45</v>
      </c>
      <c r="C254" s="58" t="s">
        <v>1404</v>
      </c>
      <c r="D254" s="59" t="str">
        <f>Source!H146</f>
        <v>ШТ</v>
      </c>
      <c r="E254" s="60">
        <f>Source!I146</f>
        <v>1</v>
      </c>
      <c r="F254" s="61">
        <f>Source!AL146</f>
        <v>19143.150000000001</v>
      </c>
      <c r="G254" s="62" t="str">
        <f>Source!DD146</f>
        <v/>
      </c>
      <c r="H254" s="60">
        <f>Source!AW147</f>
        <v>1</v>
      </c>
      <c r="I254" s="61">
        <f>Source!P146</f>
        <v>19143.150000000001</v>
      </c>
      <c r="J254" s="60">
        <f>IF(Source!BC147&lt;&gt; 0, Source!BC147, 1)</f>
        <v>7.66</v>
      </c>
      <c r="K254" s="61">
        <f>Source!P147</f>
        <v>146636.53</v>
      </c>
      <c r="Q254">
        <f>Source!X146</f>
        <v>0</v>
      </c>
      <c r="R254">
        <f>Source!X147</f>
        <v>0</v>
      </c>
      <c r="S254">
        <f>Source!Y146</f>
        <v>0</v>
      </c>
      <c r="T254">
        <f>Source!Y147</f>
        <v>0</v>
      </c>
      <c r="U254">
        <f>ROUND((175/100)*ROUND(Source!R146, 2), 2)</f>
        <v>0</v>
      </c>
      <c r="V254">
        <f>ROUND((0/100)*ROUND(Source!R147, 2), 2)</f>
        <v>0</v>
      </c>
      <c r="AC254">
        <v>5</v>
      </c>
    </row>
    <row r="255" spans="1:29" ht="15" x14ac:dyDescent="0.2">
      <c r="A255" s="63"/>
      <c r="B255" s="63"/>
      <c r="C255" s="64" t="s">
        <v>1359</v>
      </c>
      <c r="D255" s="63"/>
      <c r="E255" s="63"/>
      <c r="F255" s="63"/>
      <c r="G255" s="63"/>
      <c r="H255" s="65">
        <f>I254+0</f>
        <v>19143.150000000001</v>
      </c>
      <c r="I255" s="65"/>
      <c r="J255" s="65">
        <f>K254+0</f>
        <v>146636.53</v>
      </c>
      <c r="K255" s="65"/>
      <c r="O255" s="53">
        <f>I254+0</f>
        <v>19143.150000000001</v>
      </c>
      <c r="P255" s="53">
        <f>K254+0</f>
        <v>146636.53</v>
      </c>
    </row>
    <row r="257" spans="1:29" ht="54" x14ac:dyDescent="0.2">
      <c r="A257" s="58">
        <v>52</v>
      </c>
      <c r="B257" s="58" t="str">
        <f>Source!F148</f>
        <v>КА-46</v>
      </c>
      <c r="C257" s="58" t="s">
        <v>1405</v>
      </c>
      <c r="D257" s="59" t="str">
        <f>Source!H148</f>
        <v>ШТ</v>
      </c>
      <c r="E257" s="60">
        <f>Source!I148</f>
        <v>1</v>
      </c>
      <c r="F257" s="61">
        <f>Source!AL148</f>
        <v>14597.47</v>
      </c>
      <c r="G257" s="62" t="str">
        <f>Source!DD148</f>
        <v/>
      </c>
      <c r="H257" s="60">
        <f>Source!AW149</f>
        <v>1</v>
      </c>
      <c r="I257" s="61">
        <f>Source!P148</f>
        <v>14597.47</v>
      </c>
      <c r="J257" s="60">
        <f>IF(Source!BC149&lt;&gt; 0, Source!BC149, 1)</f>
        <v>7.66</v>
      </c>
      <c r="K257" s="61">
        <f>Source!P149</f>
        <v>111816.62</v>
      </c>
      <c r="Q257">
        <f>Source!X148</f>
        <v>0</v>
      </c>
      <c r="R257">
        <f>Source!X149</f>
        <v>0</v>
      </c>
      <c r="S257">
        <f>Source!Y148</f>
        <v>0</v>
      </c>
      <c r="T257">
        <f>Source!Y149</f>
        <v>0</v>
      </c>
      <c r="U257">
        <f>ROUND((175/100)*ROUND(Source!R148, 2), 2)</f>
        <v>0</v>
      </c>
      <c r="V257">
        <f>ROUND((0/100)*ROUND(Source!R149, 2), 2)</f>
        <v>0</v>
      </c>
      <c r="AC257">
        <v>5</v>
      </c>
    </row>
    <row r="258" spans="1:29" ht="15" x14ac:dyDescent="0.2">
      <c r="A258" s="63"/>
      <c r="B258" s="63"/>
      <c r="C258" s="64" t="s">
        <v>1359</v>
      </c>
      <c r="D258" s="63"/>
      <c r="E258" s="63"/>
      <c r="F258" s="63"/>
      <c r="G258" s="63"/>
      <c r="H258" s="65">
        <f>I257+0</f>
        <v>14597.47</v>
      </c>
      <c r="I258" s="65"/>
      <c r="J258" s="65">
        <f>K257+0</f>
        <v>111816.62</v>
      </c>
      <c r="K258" s="65"/>
      <c r="O258" s="53">
        <f>I257+0</f>
        <v>14597.47</v>
      </c>
      <c r="P258" s="53">
        <f>K257+0</f>
        <v>111816.62</v>
      </c>
    </row>
    <row r="260" spans="1:29" ht="54" x14ac:dyDescent="0.2">
      <c r="A260" s="58">
        <v>53</v>
      </c>
      <c r="B260" s="58" t="str">
        <f>Source!F150</f>
        <v>КА-47</v>
      </c>
      <c r="C260" s="58" t="s">
        <v>1406</v>
      </c>
      <c r="D260" s="59" t="str">
        <f>Source!H150</f>
        <v>ШТ</v>
      </c>
      <c r="E260" s="60">
        <f>Source!I150</f>
        <v>1</v>
      </c>
      <c r="F260" s="61">
        <f>Source!AL150</f>
        <v>14597.47</v>
      </c>
      <c r="G260" s="62" t="str">
        <f>Source!DD150</f>
        <v/>
      </c>
      <c r="H260" s="60">
        <f>Source!AW151</f>
        <v>1</v>
      </c>
      <c r="I260" s="61">
        <f>Source!P150</f>
        <v>14597.47</v>
      </c>
      <c r="J260" s="60">
        <f>IF(Source!BC151&lt;&gt; 0, Source!BC151, 1)</f>
        <v>7.66</v>
      </c>
      <c r="K260" s="61">
        <f>Source!P151</f>
        <v>111816.62</v>
      </c>
      <c r="Q260">
        <f>Source!X150</f>
        <v>0</v>
      </c>
      <c r="R260">
        <f>Source!X151</f>
        <v>0</v>
      </c>
      <c r="S260">
        <f>Source!Y150</f>
        <v>0</v>
      </c>
      <c r="T260">
        <f>Source!Y151</f>
        <v>0</v>
      </c>
      <c r="U260">
        <f>ROUND((175/100)*ROUND(Source!R150, 2), 2)</f>
        <v>0</v>
      </c>
      <c r="V260">
        <f>ROUND((0/100)*ROUND(Source!R151, 2), 2)</f>
        <v>0</v>
      </c>
      <c r="AC260">
        <v>5</v>
      </c>
    </row>
    <row r="261" spans="1:29" ht="15" x14ac:dyDescent="0.2">
      <c r="A261" s="63"/>
      <c r="B261" s="63"/>
      <c r="C261" s="64" t="s">
        <v>1359</v>
      </c>
      <c r="D261" s="63"/>
      <c r="E261" s="63"/>
      <c r="F261" s="63"/>
      <c r="G261" s="63"/>
      <c r="H261" s="65">
        <f>I260+0</f>
        <v>14597.47</v>
      </c>
      <c r="I261" s="65"/>
      <c r="J261" s="65">
        <f>K260+0</f>
        <v>111816.62</v>
      </c>
      <c r="K261" s="65"/>
      <c r="O261" s="53">
        <f>I260+0</f>
        <v>14597.47</v>
      </c>
      <c r="P261" s="53">
        <f>K260+0</f>
        <v>111816.62</v>
      </c>
    </row>
    <row r="263" spans="1:29" ht="54" x14ac:dyDescent="0.2">
      <c r="A263" s="58">
        <v>54</v>
      </c>
      <c r="B263" s="58" t="str">
        <f>Source!F152</f>
        <v>КА-48</v>
      </c>
      <c r="C263" s="58" t="s">
        <v>1407</v>
      </c>
      <c r="D263" s="59" t="str">
        <f>Source!H152</f>
        <v>ШТ</v>
      </c>
      <c r="E263" s="60">
        <f>Source!I152</f>
        <v>1</v>
      </c>
      <c r="F263" s="61">
        <f>Source!AL152</f>
        <v>28186.57</v>
      </c>
      <c r="G263" s="62" t="str">
        <f>Source!DD152</f>
        <v/>
      </c>
      <c r="H263" s="60">
        <f>Source!AW153</f>
        <v>1</v>
      </c>
      <c r="I263" s="61">
        <f>Source!P152</f>
        <v>28186.57</v>
      </c>
      <c r="J263" s="60">
        <f>IF(Source!BC153&lt;&gt; 0, Source!BC153, 1)</f>
        <v>7.66</v>
      </c>
      <c r="K263" s="61">
        <f>Source!P153</f>
        <v>215909.13</v>
      </c>
      <c r="Q263">
        <f>Source!X152</f>
        <v>0</v>
      </c>
      <c r="R263">
        <f>Source!X153</f>
        <v>0</v>
      </c>
      <c r="S263">
        <f>Source!Y152</f>
        <v>0</v>
      </c>
      <c r="T263">
        <f>Source!Y153</f>
        <v>0</v>
      </c>
      <c r="U263">
        <f>ROUND((175/100)*ROUND(Source!R152, 2), 2)</f>
        <v>0</v>
      </c>
      <c r="V263">
        <f>ROUND((0/100)*ROUND(Source!R153, 2), 2)</f>
        <v>0</v>
      </c>
      <c r="AC263">
        <v>5</v>
      </c>
    </row>
    <row r="264" spans="1:29" ht="15" x14ac:dyDescent="0.2">
      <c r="A264" s="63"/>
      <c r="B264" s="63"/>
      <c r="C264" s="64" t="s">
        <v>1359</v>
      </c>
      <c r="D264" s="63"/>
      <c r="E264" s="63"/>
      <c r="F264" s="63"/>
      <c r="G264" s="63"/>
      <c r="H264" s="65">
        <f>I263+0</f>
        <v>28186.57</v>
      </c>
      <c r="I264" s="65"/>
      <c r="J264" s="65">
        <f>K263+0</f>
        <v>215909.13</v>
      </c>
      <c r="K264" s="65"/>
      <c r="O264" s="53">
        <f>I263+0</f>
        <v>28186.57</v>
      </c>
      <c r="P264" s="53">
        <f>K263+0</f>
        <v>215909.13</v>
      </c>
    </row>
    <row r="266" spans="1:29" ht="54" x14ac:dyDescent="0.2">
      <c r="A266" s="58">
        <v>55</v>
      </c>
      <c r="B266" s="58" t="str">
        <f>Source!F154</f>
        <v>КА-49</v>
      </c>
      <c r="C266" s="58" t="s">
        <v>1408</v>
      </c>
      <c r="D266" s="59" t="str">
        <f>Source!H154</f>
        <v>ШТ</v>
      </c>
      <c r="E266" s="60">
        <f>Source!I154</f>
        <v>1</v>
      </c>
      <c r="F266" s="61">
        <f>Source!AL154</f>
        <v>15497.840000000002</v>
      </c>
      <c r="G266" s="62" t="str">
        <f>Source!DD154</f>
        <v/>
      </c>
      <c r="H266" s="60">
        <f>Source!AW155</f>
        <v>1</v>
      </c>
      <c r="I266" s="61">
        <f>Source!P154</f>
        <v>15497.84</v>
      </c>
      <c r="J266" s="60">
        <f>IF(Source!BC155&lt;&gt; 0, Source!BC155, 1)</f>
        <v>7.66</v>
      </c>
      <c r="K266" s="61">
        <f>Source!P155</f>
        <v>118713.45</v>
      </c>
      <c r="Q266">
        <f>Source!X154</f>
        <v>0</v>
      </c>
      <c r="R266">
        <f>Source!X155</f>
        <v>0</v>
      </c>
      <c r="S266">
        <f>Source!Y154</f>
        <v>0</v>
      </c>
      <c r="T266">
        <f>Source!Y155</f>
        <v>0</v>
      </c>
      <c r="U266">
        <f>ROUND((175/100)*ROUND(Source!R154, 2), 2)</f>
        <v>0</v>
      </c>
      <c r="V266">
        <f>ROUND((0/100)*ROUND(Source!R155, 2), 2)</f>
        <v>0</v>
      </c>
      <c r="AC266">
        <v>5</v>
      </c>
    </row>
    <row r="267" spans="1:29" ht="15" x14ac:dyDescent="0.2">
      <c r="A267" s="63"/>
      <c r="B267" s="63"/>
      <c r="C267" s="64" t="s">
        <v>1359</v>
      </c>
      <c r="D267" s="63"/>
      <c r="E267" s="63"/>
      <c r="F267" s="63"/>
      <c r="G267" s="63"/>
      <c r="H267" s="65">
        <f>I266+0</f>
        <v>15497.84</v>
      </c>
      <c r="I267" s="65"/>
      <c r="J267" s="65">
        <f>K266+0</f>
        <v>118713.45</v>
      </c>
      <c r="K267" s="65"/>
      <c r="O267" s="53">
        <f>I266+0</f>
        <v>15497.84</v>
      </c>
      <c r="P267" s="53">
        <f>K266+0</f>
        <v>118713.45</v>
      </c>
    </row>
    <row r="269" spans="1:29" ht="54" x14ac:dyDescent="0.2">
      <c r="A269" s="58">
        <v>56</v>
      </c>
      <c r="B269" s="58" t="str">
        <f>Source!F156</f>
        <v>КА-50</v>
      </c>
      <c r="C269" s="58" t="s">
        <v>1409</v>
      </c>
      <c r="D269" s="59" t="str">
        <f>Source!H156</f>
        <v>ШТ</v>
      </c>
      <c r="E269" s="60">
        <f>Source!I156</f>
        <v>1</v>
      </c>
      <c r="F269" s="61">
        <f>Source!AL156</f>
        <v>12387.14</v>
      </c>
      <c r="G269" s="62" t="str">
        <f>Source!DD156</f>
        <v/>
      </c>
      <c r="H269" s="60">
        <f>Source!AW157</f>
        <v>1</v>
      </c>
      <c r="I269" s="61">
        <f>Source!P156</f>
        <v>12387.14</v>
      </c>
      <c r="J269" s="60">
        <f>IF(Source!BC157&lt;&gt; 0, Source!BC157, 1)</f>
        <v>7.66</v>
      </c>
      <c r="K269" s="61">
        <f>Source!P157</f>
        <v>94885.49</v>
      </c>
      <c r="Q269">
        <f>Source!X156</f>
        <v>0</v>
      </c>
      <c r="R269">
        <f>Source!X157</f>
        <v>0</v>
      </c>
      <c r="S269">
        <f>Source!Y156</f>
        <v>0</v>
      </c>
      <c r="T269">
        <f>Source!Y157</f>
        <v>0</v>
      </c>
      <c r="U269">
        <f>ROUND((175/100)*ROUND(Source!R156, 2), 2)</f>
        <v>0</v>
      </c>
      <c r="V269">
        <f>ROUND((0/100)*ROUND(Source!R157, 2), 2)</f>
        <v>0</v>
      </c>
      <c r="AC269">
        <v>5</v>
      </c>
    </row>
    <row r="270" spans="1:29" ht="15" x14ac:dyDescent="0.2">
      <c r="A270" s="63"/>
      <c r="B270" s="63"/>
      <c r="C270" s="64" t="s">
        <v>1359</v>
      </c>
      <c r="D270" s="63"/>
      <c r="E270" s="63"/>
      <c r="F270" s="63"/>
      <c r="G270" s="63"/>
      <c r="H270" s="65">
        <f>I269+0</f>
        <v>12387.14</v>
      </c>
      <c r="I270" s="65"/>
      <c r="J270" s="65">
        <f>K269+0</f>
        <v>94885.49</v>
      </c>
      <c r="K270" s="65"/>
      <c r="O270" s="53">
        <f>I269+0</f>
        <v>12387.14</v>
      </c>
      <c r="P270" s="53">
        <f>K269+0</f>
        <v>94885.49</v>
      </c>
    </row>
    <row r="272" spans="1:29" ht="54" x14ac:dyDescent="0.2">
      <c r="A272" s="58">
        <v>57</v>
      </c>
      <c r="B272" s="58" t="str">
        <f>Source!F158</f>
        <v>КА-51</v>
      </c>
      <c r="C272" s="58" t="s">
        <v>1410</v>
      </c>
      <c r="D272" s="59" t="str">
        <f>Source!H158</f>
        <v>ШТ</v>
      </c>
      <c r="E272" s="60">
        <f>Source!I158</f>
        <v>1</v>
      </c>
      <c r="F272" s="61">
        <f>Source!AL158</f>
        <v>12387.14</v>
      </c>
      <c r="G272" s="62" t="str">
        <f>Source!DD158</f>
        <v/>
      </c>
      <c r="H272" s="60">
        <f>Source!AW159</f>
        <v>1</v>
      </c>
      <c r="I272" s="61">
        <f>Source!P158</f>
        <v>12387.14</v>
      </c>
      <c r="J272" s="60">
        <f>IF(Source!BC159&lt;&gt; 0, Source!BC159, 1)</f>
        <v>7.66</v>
      </c>
      <c r="K272" s="61">
        <f>Source!P159</f>
        <v>94885.49</v>
      </c>
      <c r="Q272">
        <f>Source!X158</f>
        <v>0</v>
      </c>
      <c r="R272">
        <f>Source!X159</f>
        <v>0</v>
      </c>
      <c r="S272">
        <f>Source!Y158</f>
        <v>0</v>
      </c>
      <c r="T272">
        <f>Source!Y159</f>
        <v>0</v>
      </c>
      <c r="U272">
        <f>ROUND((175/100)*ROUND(Source!R158, 2), 2)</f>
        <v>0</v>
      </c>
      <c r="V272">
        <f>ROUND((0/100)*ROUND(Source!R159, 2), 2)</f>
        <v>0</v>
      </c>
      <c r="AC272">
        <v>5</v>
      </c>
    </row>
    <row r="273" spans="1:29" ht="15" x14ac:dyDescent="0.2">
      <c r="A273" s="63"/>
      <c r="B273" s="63"/>
      <c r="C273" s="64" t="s">
        <v>1359</v>
      </c>
      <c r="D273" s="63"/>
      <c r="E273" s="63"/>
      <c r="F273" s="63"/>
      <c r="G273" s="63"/>
      <c r="H273" s="65">
        <f>I272+0</f>
        <v>12387.14</v>
      </c>
      <c r="I273" s="65"/>
      <c r="J273" s="65">
        <f>K272+0</f>
        <v>94885.49</v>
      </c>
      <c r="K273" s="65"/>
      <c r="O273" s="53">
        <f>I272+0</f>
        <v>12387.14</v>
      </c>
      <c r="P273" s="53">
        <f>K272+0</f>
        <v>94885.49</v>
      </c>
    </row>
    <row r="275" spans="1:29" ht="54" x14ac:dyDescent="0.2">
      <c r="A275" s="58">
        <v>58</v>
      </c>
      <c r="B275" s="58" t="str">
        <f>Source!F160</f>
        <v>КА-52</v>
      </c>
      <c r="C275" s="58" t="s">
        <v>1411</v>
      </c>
      <c r="D275" s="59" t="str">
        <f>Source!H160</f>
        <v>ШТ</v>
      </c>
      <c r="E275" s="60">
        <f>Source!I160</f>
        <v>1</v>
      </c>
      <c r="F275" s="61">
        <f>Source!AL160</f>
        <v>91615.67</v>
      </c>
      <c r="G275" s="62" t="str">
        <f>Source!DD160</f>
        <v/>
      </c>
      <c r="H275" s="60">
        <f>Source!AW161</f>
        <v>1</v>
      </c>
      <c r="I275" s="61">
        <f>Source!P160</f>
        <v>91615.67</v>
      </c>
      <c r="J275" s="60">
        <f>IF(Source!BC161&lt;&gt; 0, Source!BC161, 1)</f>
        <v>7.66</v>
      </c>
      <c r="K275" s="61">
        <f>Source!P161</f>
        <v>701776.03</v>
      </c>
      <c r="Q275">
        <f>Source!X160</f>
        <v>0</v>
      </c>
      <c r="R275">
        <f>Source!X161</f>
        <v>0</v>
      </c>
      <c r="S275">
        <f>Source!Y160</f>
        <v>0</v>
      </c>
      <c r="T275">
        <f>Source!Y161</f>
        <v>0</v>
      </c>
      <c r="U275">
        <f>ROUND((175/100)*ROUND(Source!R160, 2), 2)</f>
        <v>0</v>
      </c>
      <c r="V275">
        <f>ROUND((0/100)*ROUND(Source!R161, 2), 2)</f>
        <v>0</v>
      </c>
      <c r="AC275">
        <v>5</v>
      </c>
    </row>
    <row r="276" spans="1:29" ht="15" x14ac:dyDescent="0.2">
      <c r="A276" s="63"/>
      <c r="B276" s="63"/>
      <c r="C276" s="64" t="s">
        <v>1359</v>
      </c>
      <c r="D276" s="63"/>
      <c r="E276" s="63"/>
      <c r="F276" s="63"/>
      <c r="G276" s="63"/>
      <c r="H276" s="65">
        <f>I275+0</f>
        <v>91615.67</v>
      </c>
      <c r="I276" s="65"/>
      <c r="J276" s="65">
        <f>K275+0</f>
        <v>701776.03</v>
      </c>
      <c r="K276" s="65"/>
      <c r="O276" s="53">
        <f>I275+0</f>
        <v>91615.67</v>
      </c>
      <c r="P276" s="53">
        <f>K275+0</f>
        <v>701776.03</v>
      </c>
    </row>
    <row r="278" spans="1:29" ht="54" x14ac:dyDescent="0.2">
      <c r="A278" s="58">
        <v>59</v>
      </c>
      <c r="B278" s="58" t="str">
        <f>Source!F162</f>
        <v>КА-53</v>
      </c>
      <c r="C278" s="58" t="s">
        <v>1412</v>
      </c>
      <c r="D278" s="59" t="str">
        <f>Source!H162</f>
        <v>ШТ</v>
      </c>
      <c r="E278" s="60">
        <f>Source!I162</f>
        <v>1</v>
      </c>
      <c r="F278" s="61">
        <f>Source!AL162</f>
        <v>57906.369999999995</v>
      </c>
      <c r="G278" s="62" t="str">
        <f>Source!DD162</f>
        <v/>
      </c>
      <c r="H278" s="60">
        <f>Source!AW163</f>
        <v>1</v>
      </c>
      <c r="I278" s="61">
        <f>Source!P162</f>
        <v>57906.37</v>
      </c>
      <c r="J278" s="60">
        <f>IF(Source!BC163&lt;&gt; 0, Source!BC163, 1)</f>
        <v>7.66</v>
      </c>
      <c r="K278" s="61">
        <f>Source!P163</f>
        <v>443562.79</v>
      </c>
      <c r="Q278">
        <f>Source!X162</f>
        <v>0</v>
      </c>
      <c r="R278">
        <f>Source!X163</f>
        <v>0</v>
      </c>
      <c r="S278">
        <f>Source!Y162</f>
        <v>0</v>
      </c>
      <c r="T278">
        <f>Source!Y163</f>
        <v>0</v>
      </c>
      <c r="U278">
        <f>ROUND((175/100)*ROUND(Source!R162, 2), 2)</f>
        <v>0</v>
      </c>
      <c r="V278">
        <f>ROUND((0/100)*ROUND(Source!R163, 2), 2)</f>
        <v>0</v>
      </c>
      <c r="AC278">
        <v>5</v>
      </c>
    </row>
    <row r="279" spans="1:29" ht="15" x14ac:dyDescent="0.2">
      <c r="A279" s="63"/>
      <c r="B279" s="63"/>
      <c r="C279" s="64" t="s">
        <v>1359</v>
      </c>
      <c r="D279" s="63"/>
      <c r="E279" s="63"/>
      <c r="F279" s="63"/>
      <c r="G279" s="63"/>
      <c r="H279" s="65">
        <f>I278+0</f>
        <v>57906.37</v>
      </c>
      <c r="I279" s="65"/>
      <c r="J279" s="65">
        <f>K278+0</f>
        <v>443562.79</v>
      </c>
      <c r="K279" s="65"/>
      <c r="O279" s="53">
        <f>I278+0</f>
        <v>57906.37</v>
      </c>
      <c r="P279" s="53">
        <f>K278+0</f>
        <v>443562.79</v>
      </c>
    </row>
    <row r="281" spans="1:29" ht="54" x14ac:dyDescent="0.2">
      <c r="A281" s="58">
        <v>60</v>
      </c>
      <c r="B281" s="58" t="str">
        <f>Source!F164</f>
        <v>КА-54</v>
      </c>
      <c r="C281" s="58" t="s">
        <v>1413</v>
      </c>
      <c r="D281" s="59" t="str">
        <f>Source!H164</f>
        <v>ШТ</v>
      </c>
      <c r="E281" s="60">
        <f>Source!I164</f>
        <v>1</v>
      </c>
      <c r="F281" s="61">
        <f>Source!AL164</f>
        <v>34641.15</v>
      </c>
      <c r="G281" s="62" t="str">
        <f>Source!DD164</f>
        <v/>
      </c>
      <c r="H281" s="60">
        <f>Source!AW165</f>
        <v>1</v>
      </c>
      <c r="I281" s="61">
        <f>Source!P164</f>
        <v>34641.15</v>
      </c>
      <c r="J281" s="60">
        <f>IF(Source!BC165&lt;&gt; 0, Source!BC165, 1)</f>
        <v>7.66</v>
      </c>
      <c r="K281" s="61">
        <f>Source!P165</f>
        <v>265351.21000000002</v>
      </c>
      <c r="Q281">
        <f>Source!X164</f>
        <v>0</v>
      </c>
      <c r="R281">
        <f>Source!X165</f>
        <v>0</v>
      </c>
      <c r="S281">
        <f>Source!Y164</f>
        <v>0</v>
      </c>
      <c r="T281">
        <f>Source!Y165</f>
        <v>0</v>
      </c>
      <c r="U281">
        <f>ROUND((175/100)*ROUND(Source!R164, 2), 2)</f>
        <v>0</v>
      </c>
      <c r="V281">
        <f>ROUND((0/100)*ROUND(Source!R165, 2), 2)</f>
        <v>0</v>
      </c>
      <c r="AC281">
        <v>5</v>
      </c>
    </row>
    <row r="282" spans="1:29" ht="15" x14ac:dyDescent="0.2">
      <c r="A282" s="63"/>
      <c r="B282" s="63"/>
      <c r="C282" s="64" t="s">
        <v>1359</v>
      </c>
      <c r="D282" s="63"/>
      <c r="E282" s="63"/>
      <c r="F282" s="63"/>
      <c r="G282" s="63"/>
      <c r="H282" s="65">
        <f>I281+0</f>
        <v>34641.15</v>
      </c>
      <c r="I282" s="65"/>
      <c r="J282" s="65">
        <f>K281+0</f>
        <v>265351.21000000002</v>
      </c>
      <c r="K282" s="65"/>
      <c r="O282" s="53">
        <f>I281+0</f>
        <v>34641.15</v>
      </c>
      <c r="P282" s="53">
        <f>K281+0</f>
        <v>265351.21000000002</v>
      </c>
    </row>
    <row r="284" spans="1:29" ht="54" x14ac:dyDescent="0.2">
      <c r="A284" s="58">
        <v>61</v>
      </c>
      <c r="B284" s="58" t="str">
        <f>Source!F166</f>
        <v>КА-55</v>
      </c>
      <c r="C284" s="58" t="s">
        <v>1414</v>
      </c>
      <c r="D284" s="59" t="str">
        <f>Source!H166</f>
        <v>ШТ</v>
      </c>
      <c r="E284" s="60">
        <f>Source!I166</f>
        <v>1</v>
      </c>
      <c r="F284" s="61">
        <f>Source!AL166</f>
        <v>22373.929999999997</v>
      </c>
      <c r="G284" s="62" t="str">
        <f>Source!DD166</f>
        <v/>
      </c>
      <c r="H284" s="60">
        <f>Source!AW167</f>
        <v>1</v>
      </c>
      <c r="I284" s="61">
        <f>Source!P166</f>
        <v>22373.93</v>
      </c>
      <c r="J284" s="60">
        <f>IF(Source!BC167&lt;&gt; 0, Source!BC167, 1)</f>
        <v>7.66</v>
      </c>
      <c r="K284" s="61">
        <f>Source!P167</f>
        <v>171384.3</v>
      </c>
      <c r="Q284">
        <f>Source!X166</f>
        <v>0</v>
      </c>
      <c r="R284">
        <f>Source!X167</f>
        <v>0</v>
      </c>
      <c r="S284">
        <f>Source!Y166</f>
        <v>0</v>
      </c>
      <c r="T284">
        <f>Source!Y167</f>
        <v>0</v>
      </c>
      <c r="U284">
        <f>ROUND((175/100)*ROUND(Source!R166, 2), 2)</f>
        <v>0</v>
      </c>
      <c r="V284">
        <f>ROUND((0/100)*ROUND(Source!R167, 2), 2)</f>
        <v>0</v>
      </c>
      <c r="AC284">
        <v>5</v>
      </c>
    </row>
    <row r="285" spans="1:29" ht="15" x14ac:dyDescent="0.2">
      <c r="A285" s="63"/>
      <c r="B285" s="63"/>
      <c r="C285" s="64" t="s">
        <v>1359</v>
      </c>
      <c r="D285" s="63"/>
      <c r="E285" s="63"/>
      <c r="F285" s="63"/>
      <c r="G285" s="63"/>
      <c r="H285" s="65">
        <f>I284+0</f>
        <v>22373.93</v>
      </c>
      <c r="I285" s="65"/>
      <c r="J285" s="65">
        <f>K284+0</f>
        <v>171384.3</v>
      </c>
      <c r="K285" s="65"/>
      <c r="O285" s="53">
        <f>I284+0</f>
        <v>22373.93</v>
      </c>
      <c r="P285" s="53">
        <f>K284+0</f>
        <v>171384.3</v>
      </c>
    </row>
    <row r="287" spans="1:29" ht="54" x14ac:dyDescent="0.2">
      <c r="A287" s="58">
        <v>62</v>
      </c>
      <c r="B287" s="58" t="str">
        <f>Source!F168</f>
        <v>КА-56</v>
      </c>
      <c r="C287" s="58" t="s">
        <v>1415</v>
      </c>
      <c r="D287" s="59" t="str">
        <f>Source!H168</f>
        <v>ШТ</v>
      </c>
      <c r="E287" s="60">
        <f>Source!I168</f>
        <v>1</v>
      </c>
      <c r="F287" s="61">
        <f>Source!AL168</f>
        <v>17129.34</v>
      </c>
      <c r="G287" s="62" t="str">
        <f>Source!DD168</f>
        <v/>
      </c>
      <c r="H287" s="60">
        <f>Source!AW169</f>
        <v>1</v>
      </c>
      <c r="I287" s="61">
        <f>Source!P168</f>
        <v>17129.34</v>
      </c>
      <c r="J287" s="60">
        <f>IF(Source!BC169&lt;&gt; 0, Source!BC169, 1)</f>
        <v>7.66</v>
      </c>
      <c r="K287" s="61">
        <f>Source!P169</f>
        <v>131210.74</v>
      </c>
      <c r="Q287">
        <f>Source!X168</f>
        <v>0</v>
      </c>
      <c r="R287">
        <f>Source!X169</f>
        <v>0</v>
      </c>
      <c r="S287">
        <f>Source!Y168</f>
        <v>0</v>
      </c>
      <c r="T287">
        <f>Source!Y169</f>
        <v>0</v>
      </c>
      <c r="U287">
        <f>ROUND((175/100)*ROUND(Source!R168, 2), 2)</f>
        <v>0</v>
      </c>
      <c r="V287">
        <f>ROUND((0/100)*ROUND(Source!R169, 2), 2)</f>
        <v>0</v>
      </c>
      <c r="AC287">
        <v>5</v>
      </c>
    </row>
    <row r="288" spans="1:29" ht="15" x14ac:dyDescent="0.2">
      <c r="A288" s="63"/>
      <c r="B288" s="63"/>
      <c r="C288" s="64" t="s">
        <v>1359</v>
      </c>
      <c r="D288" s="63"/>
      <c r="E288" s="63"/>
      <c r="F288" s="63"/>
      <c r="G288" s="63"/>
      <c r="H288" s="65">
        <f>I287+0</f>
        <v>17129.34</v>
      </c>
      <c r="I288" s="65"/>
      <c r="J288" s="65">
        <f>K287+0</f>
        <v>131210.74</v>
      </c>
      <c r="K288" s="65"/>
      <c r="O288" s="53">
        <f>I287+0</f>
        <v>17129.34</v>
      </c>
      <c r="P288" s="53">
        <f>K287+0</f>
        <v>131210.74</v>
      </c>
    </row>
    <row r="290" spans="1:29" ht="54" x14ac:dyDescent="0.2">
      <c r="A290" s="58">
        <v>63</v>
      </c>
      <c r="B290" s="58" t="str">
        <f>Source!F170</f>
        <v>КА-57</v>
      </c>
      <c r="C290" s="58" t="s">
        <v>1416</v>
      </c>
      <c r="D290" s="59" t="str">
        <f>Source!H170</f>
        <v>ШТ</v>
      </c>
      <c r="E290" s="60">
        <f>Source!I170</f>
        <v>1</v>
      </c>
      <c r="F290" s="61">
        <f>Source!AL170</f>
        <v>17129.34</v>
      </c>
      <c r="G290" s="62" t="str">
        <f>Source!DD170</f>
        <v/>
      </c>
      <c r="H290" s="60">
        <f>Source!AW171</f>
        <v>1</v>
      </c>
      <c r="I290" s="61">
        <f>Source!P170</f>
        <v>17129.34</v>
      </c>
      <c r="J290" s="60">
        <f>IF(Source!BC171&lt;&gt; 0, Source!BC171, 1)</f>
        <v>7.66</v>
      </c>
      <c r="K290" s="61">
        <f>Source!P171</f>
        <v>131210.74</v>
      </c>
      <c r="Q290">
        <f>Source!X170</f>
        <v>0</v>
      </c>
      <c r="R290">
        <f>Source!X171</f>
        <v>0</v>
      </c>
      <c r="S290">
        <f>Source!Y170</f>
        <v>0</v>
      </c>
      <c r="T290">
        <f>Source!Y171</f>
        <v>0</v>
      </c>
      <c r="U290">
        <f>ROUND((175/100)*ROUND(Source!R170, 2), 2)</f>
        <v>0</v>
      </c>
      <c r="V290">
        <f>ROUND((0/100)*ROUND(Source!R171, 2), 2)</f>
        <v>0</v>
      </c>
      <c r="AC290">
        <v>5</v>
      </c>
    </row>
    <row r="291" spans="1:29" ht="15" x14ac:dyDescent="0.2">
      <c r="A291" s="63"/>
      <c r="B291" s="63"/>
      <c r="C291" s="64" t="s">
        <v>1359</v>
      </c>
      <c r="D291" s="63"/>
      <c r="E291" s="63"/>
      <c r="F291" s="63"/>
      <c r="G291" s="63"/>
      <c r="H291" s="65">
        <f>I290+0</f>
        <v>17129.34</v>
      </c>
      <c r="I291" s="65"/>
      <c r="J291" s="65">
        <f>K290+0</f>
        <v>131210.74</v>
      </c>
      <c r="K291" s="65"/>
      <c r="O291" s="53">
        <f>I290+0</f>
        <v>17129.34</v>
      </c>
      <c r="P291" s="53">
        <f>K290+0</f>
        <v>131210.74</v>
      </c>
    </row>
    <row r="293" spans="1:29" ht="54" x14ac:dyDescent="0.2">
      <c r="A293" s="58">
        <v>64</v>
      </c>
      <c r="B293" s="58" t="str">
        <f>Source!F172</f>
        <v>КА-58</v>
      </c>
      <c r="C293" s="58" t="s">
        <v>1417</v>
      </c>
      <c r="D293" s="59" t="str">
        <f>Source!H172</f>
        <v>ШТ</v>
      </c>
      <c r="E293" s="60">
        <f>Source!I172</f>
        <v>1</v>
      </c>
      <c r="F293" s="61">
        <f>Source!AL172</f>
        <v>20352.740000000002</v>
      </c>
      <c r="G293" s="62" t="str">
        <f>Source!DD172</f>
        <v/>
      </c>
      <c r="H293" s="60">
        <f>Source!AW173</f>
        <v>1</v>
      </c>
      <c r="I293" s="61">
        <f>Source!P172</f>
        <v>20352.740000000002</v>
      </c>
      <c r="J293" s="60">
        <f>IF(Source!BC173&lt;&gt; 0, Source!BC173, 1)</f>
        <v>7.66</v>
      </c>
      <c r="K293" s="61">
        <f>Source!P173</f>
        <v>155901.99</v>
      </c>
      <c r="Q293">
        <f>Source!X172</f>
        <v>0</v>
      </c>
      <c r="R293">
        <f>Source!X173</f>
        <v>0</v>
      </c>
      <c r="S293">
        <f>Source!Y172</f>
        <v>0</v>
      </c>
      <c r="T293">
        <f>Source!Y173</f>
        <v>0</v>
      </c>
      <c r="U293">
        <f>ROUND((175/100)*ROUND(Source!R172, 2), 2)</f>
        <v>0</v>
      </c>
      <c r="V293">
        <f>ROUND((0/100)*ROUND(Source!R173, 2), 2)</f>
        <v>0</v>
      </c>
      <c r="AC293">
        <v>5</v>
      </c>
    </row>
    <row r="294" spans="1:29" ht="15" x14ac:dyDescent="0.2">
      <c r="A294" s="63"/>
      <c r="B294" s="63"/>
      <c r="C294" s="64" t="s">
        <v>1359</v>
      </c>
      <c r="D294" s="63"/>
      <c r="E294" s="63"/>
      <c r="F294" s="63"/>
      <c r="G294" s="63"/>
      <c r="H294" s="65">
        <f>I293+0</f>
        <v>20352.740000000002</v>
      </c>
      <c r="I294" s="65"/>
      <c r="J294" s="65">
        <f>K293+0</f>
        <v>155901.99</v>
      </c>
      <c r="K294" s="65"/>
      <c r="O294" s="53">
        <f>I293+0</f>
        <v>20352.740000000002</v>
      </c>
      <c r="P294" s="53">
        <f>K293+0</f>
        <v>155901.99</v>
      </c>
    </row>
    <row r="296" spans="1:29" ht="54" x14ac:dyDescent="0.2">
      <c r="A296" s="58">
        <v>65</v>
      </c>
      <c r="B296" s="58" t="str">
        <f>Source!F174</f>
        <v>КА-59</v>
      </c>
      <c r="C296" s="58" t="s">
        <v>1418</v>
      </c>
      <c r="D296" s="59" t="str">
        <f>Source!H174</f>
        <v>ШТ</v>
      </c>
      <c r="E296" s="60">
        <f>Source!I174</f>
        <v>1</v>
      </c>
      <c r="F296" s="61">
        <f>Source!AL174</f>
        <v>12473.07</v>
      </c>
      <c r="G296" s="62" t="str">
        <f>Source!DD174</f>
        <v/>
      </c>
      <c r="H296" s="60">
        <f>Source!AW175</f>
        <v>1</v>
      </c>
      <c r="I296" s="61">
        <f>Source!P174</f>
        <v>12473.07</v>
      </c>
      <c r="J296" s="60">
        <f>IF(Source!BC175&lt;&gt; 0, Source!BC175, 1)</f>
        <v>7.66</v>
      </c>
      <c r="K296" s="61">
        <f>Source!P175</f>
        <v>95543.72</v>
      </c>
      <c r="Q296">
        <f>Source!X174</f>
        <v>0</v>
      </c>
      <c r="R296">
        <f>Source!X175</f>
        <v>0</v>
      </c>
      <c r="S296">
        <f>Source!Y174</f>
        <v>0</v>
      </c>
      <c r="T296">
        <f>Source!Y175</f>
        <v>0</v>
      </c>
      <c r="U296">
        <f>ROUND((175/100)*ROUND(Source!R174, 2), 2)</f>
        <v>0</v>
      </c>
      <c r="V296">
        <f>ROUND((0/100)*ROUND(Source!R175, 2), 2)</f>
        <v>0</v>
      </c>
      <c r="AC296">
        <v>5</v>
      </c>
    </row>
    <row r="297" spans="1:29" ht="15" x14ac:dyDescent="0.2">
      <c r="A297" s="63"/>
      <c r="B297" s="63"/>
      <c r="C297" s="64" t="s">
        <v>1359</v>
      </c>
      <c r="D297" s="63"/>
      <c r="E297" s="63"/>
      <c r="F297" s="63"/>
      <c r="G297" s="63"/>
      <c r="H297" s="65">
        <f>I296+0</f>
        <v>12473.07</v>
      </c>
      <c r="I297" s="65"/>
      <c r="J297" s="65">
        <f>K296+0</f>
        <v>95543.72</v>
      </c>
      <c r="K297" s="65"/>
      <c r="O297" s="53">
        <f>I296+0</f>
        <v>12473.07</v>
      </c>
      <c r="P297" s="53">
        <f>K296+0</f>
        <v>95543.72</v>
      </c>
    </row>
    <row r="299" spans="1:29" ht="54" x14ac:dyDescent="0.2">
      <c r="A299" s="58">
        <v>66</v>
      </c>
      <c r="B299" s="58" t="str">
        <f>Source!F176</f>
        <v>КА-60</v>
      </c>
      <c r="C299" s="58" t="s">
        <v>1419</v>
      </c>
      <c r="D299" s="59" t="str">
        <f>Source!H176</f>
        <v>ШТ</v>
      </c>
      <c r="E299" s="60">
        <f>Source!I176</f>
        <v>1</v>
      </c>
      <c r="F299" s="61">
        <f>Source!AL176</f>
        <v>12473.07</v>
      </c>
      <c r="G299" s="62" t="str">
        <f>Source!DD176</f>
        <v/>
      </c>
      <c r="H299" s="60">
        <f>Source!AW177</f>
        <v>1</v>
      </c>
      <c r="I299" s="61">
        <f>Source!P176</f>
        <v>12473.07</v>
      </c>
      <c r="J299" s="60">
        <f>IF(Source!BC177&lt;&gt; 0, Source!BC177, 1)</f>
        <v>7.66</v>
      </c>
      <c r="K299" s="61">
        <f>Source!P177</f>
        <v>95543.72</v>
      </c>
      <c r="Q299">
        <f>Source!X176</f>
        <v>0</v>
      </c>
      <c r="R299">
        <f>Source!X177</f>
        <v>0</v>
      </c>
      <c r="S299">
        <f>Source!Y176</f>
        <v>0</v>
      </c>
      <c r="T299">
        <f>Source!Y177</f>
        <v>0</v>
      </c>
      <c r="U299">
        <f>ROUND((175/100)*ROUND(Source!R176, 2), 2)</f>
        <v>0</v>
      </c>
      <c r="V299">
        <f>ROUND((0/100)*ROUND(Source!R177, 2), 2)</f>
        <v>0</v>
      </c>
      <c r="AC299">
        <v>5</v>
      </c>
    </row>
    <row r="300" spans="1:29" ht="15" x14ac:dyDescent="0.2">
      <c r="A300" s="63"/>
      <c r="B300" s="63"/>
      <c r="C300" s="64" t="s">
        <v>1359</v>
      </c>
      <c r="D300" s="63"/>
      <c r="E300" s="63"/>
      <c r="F300" s="63"/>
      <c r="G300" s="63"/>
      <c r="H300" s="65">
        <f>I299+0</f>
        <v>12473.07</v>
      </c>
      <c r="I300" s="65"/>
      <c r="J300" s="65">
        <f>K299+0</f>
        <v>95543.72</v>
      </c>
      <c r="K300" s="65"/>
      <c r="O300" s="53">
        <f>I299+0</f>
        <v>12473.07</v>
      </c>
      <c r="P300" s="53">
        <f>K299+0</f>
        <v>95543.72</v>
      </c>
    </row>
    <row r="302" spans="1:29" ht="54" x14ac:dyDescent="0.2">
      <c r="A302" s="58">
        <v>67</v>
      </c>
      <c r="B302" s="58" t="str">
        <f>Source!F178</f>
        <v>КА-61</v>
      </c>
      <c r="C302" s="58" t="s">
        <v>1420</v>
      </c>
      <c r="D302" s="59" t="str">
        <f>Source!H178</f>
        <v>ШТ</v>
      </c>
      <c r="E302" s="60">
        <f>Source!I178</f>
        <v>1</v>
      </c>
      <c r="F302" s="61">
        <f>Source!AL178</f>
        <v>20550.710000000003</v>
      </c>
      <c r="G302" s="62" t="str">
        <f>Source!DD178</f>
        <v/>
      </c>
      <c r="H302" s="60">
        <f>Source!AW179</f>
        <v>1</v>
      </c>
      <c r="I302" s="61">
        <f>Source!P178</f>
        <v>20550.71</v>
      </c>
      <c r="J302" s="60">
        <f>IF(Source!BC179&lt;&gt; 0, Source!BC179, 1)</f>
        <v>7.66</v>
      </c>
      <c r="K302" s="61">
        <f>Source!P179</f>
        <v>157418.44</v>
      </c>
      <c r="Q302">
        <f>Source!X178</f>
        <v>0</v>
      </c>
      <c r="R302">
        <f>Source!X179</f>
        <v>0</v>
      </c>
      <c r="S302">
        <f>Source!Y178</f>
        <v>0</v>
      </c>
      <c r="T302">
        <f>Source!Y179</f>
        <v>0</v>
      </c>
      <c r="U302">
        <f>ROUND((175/100)*ROUND(Source!R178, 2), 2)</f>
        <v>0</v>
      </c>
      <c r="V302">
        <f>ROUND((0/100)*ROUND(Source!R179, 2), 2)</f>
        <v>0</v>
      </c>
      <c r="AC302">
        <v>5</v>
      </c>
    </row>
    <row r="303" spans="1:29" ht="15" x14ac:dyDescent="0.2">
      <c r="A303" s="63"/>
      <c r="B303" s="63"/>
      <c r="C303" s="64" t="s">
        <v>1359</v>
      </c>
      <c r="D303" s="63"/>
      <c r="E303" s="63"/>
      <c r="F303" s="63"/>
      <c r="G303" s="63"/>
      <c r="H303" s="65">
        <f>I302+0</f>
        <v>20550.71</v>
      </c>
      <c r="I303" s="65"/>
      <c r="J303" s="65">
        <f>K302+0</f>
        <v>157418.44</v>
      </c>
      <c r="K303" s="65"/>
      <c r="O303" s="53">
        <f>I302+0</f>
        <v>20550.71</v>
      </c>
      <c r="P303" s="53">
        <f>K302+0</f>
        <v>157418.44</v>
      </c>
    </row>
    <row r="305" spans="1:29" ht="54" x14ac:dyDescent="0.2">
      <c r="A305" s="58">
        <v>68</v>
      </c>
      <c r="B305" s="58" t="str">
        <f>Source!F180</f>
        <v>КА-62</v>
      </c>
      <c r="C305" s="58" t="s">
        <v>1421</v>
      </c>
      <c r="D305" s="59" t="str">
        <f>Source!H180</f>
        <v>ШТ</v>
      </c>
      <c r="E305" s="60">
        <f>Source!I180</f>
        <v>1</v>
      </c>
      <c r="F305" s="61">
        <f>Source!AL180</f>
        <v>19465.830000000002</v>
      </c>
      <c r="G305" s="62" t="str">
        <f>Source!DD180</f>
        <v/>
      </c>
      <c r="H305" s="60">
        <f>Source!AW181</f>
        <v>1</v>
      </c>
      <c r="I305" s="61">
        <f>Source!P180</f>
        <v>19465.830000000002</v>
      </c>
      <c r="J305" s="60">
        <f>IF(Source!BC181&lt;&gt; 0, Source!BC181, 1)</f>
        <v>7.66</v>
      </c>
      <c r="K305" s="61">
        <f>Source!P181</f>
        <v>149108.26</v>
      </c>
      <c r="Q305">
        <f>Source!X180</f>
        <v>0</v>
      </c>
      <c r="R305">
        <f>Source!X181</f>
        <v>0</v>
      </c>
      <c r="S305">
        <f>Source!Y180</f>
        <v>0</v>
      </c>
      <c r="T305">
        <f>Source!Y181</f>
        <v>0</v>
      </c>
      <c r="U305">
        <f>ROUND((175/100)*ROUND(Source!R180, 2), 2)</f>
        <v>0</v>
      </c>
      <c r="V305">
        <f>ROUND((0/100)*ROUND(Source!R181, 2), 2)</f>
        <v>0</v>
      </c>
      <c r="AC305">
        <v>5</v>
      </c>
    </row>
    <row r="306" spans="1:29" ht="15" x14ac:dyDescent="0.2">
      <c r="A306" s="63"/>
      <c r="B306" s="63"/>
      <c r="C306" s="64" t="s">
        <v>1359</v>
      </c>
      <c r="D306" s="63"/>
      <c r="E306" s="63"/>
      <c r="F306" s="63"/>
      <c r="G306" s="63"/>
      <c r="H306" s="65">
        <f>I305+0</f>
        <v>19465.830000000002</v>
      </c>
      <c r="I306" s="65"/>
      <c r="J306" s="65">
        <f>K305+0</f>
        <v>149108.26</v>
      </c>
      <c r="K306" s="65"/>
      <c r="O306" s="53">
        <f>I305+0</f>
        <v>19465.830000000002</v>
      </c>
      <c r="P306" s="53">
        <f>K305+0</f>
        <v>149108.26</v>
      </c>
    </row>
    <row r="308" spans="1:29" ht="54" x14ac:dyDescent="0.2">
      <c r="A308" s="58">
        <v>69</v>
      </c>
      <c r="B308" s="58" t="str">
        <f>Source!F182</f>
        <v>КА-63</v>
      </c>
      <c r="C308" s="58" t="s">
        <v>1422</v>
      </c>
      <c r="D308" s="59" t="str">
        <f>Source!H182</f>
        <v>ШТ</v>
      </c>
      <c r="E308" s="60">
        <f>Source!I182</f>
        <v>1</v>
      </c>
      <c r="F308" s="61">
        <f>Source!AL182</f>
        <v>44084.9</v>
      </c>
      <c r="G308" s="62" t="str">
        <f>Source!DD182</f>
        <v/>
      </c>
      <c r="H308" s="60">
        <f>Source!AW183</f>
        <v>1</v>
      </c>
      <c r="I308" s="61">
        <f>Source!P182</f>
        <v>44084.9</v>
      </c>
      <c r="J308" s="60">
        <f>IF(Source!BC183&lt;&gt; 0, Source!BC183, 1)</f>
        <v>7.66</v>
      </c>
      <c r="K308" s="61">
        <f>Source!P183</f>
        <v>337690.33</v>
      </c>
      <c r="Q308">
        <f>Source!X182</f>
        <v>0</v>
      </c>
      <c r="R308">
        <f>Source!X183</f>
        <v>0</v>
      </c>
      <c r="S308">
        <f>Source!Y182</f>
        <v>0</v>
      </c>
      <c r="T308">
        <f>Source!Y183</f>
        <v>0</v>
      </c>
      <c r="U308">
        <f>ROUND((175/100)*ROUND(Source!R182, 2), 2)</f>
        <v>0</v>
      </c>
      <c r="V308">
        <f>ROUND((0/100)*ROUND(Source!R183, 2), 2)</f>
        <v>0</v>
      </c>
      <c r="AC308">
        <v>5</v>
      </c>
    </row>
    <row r="309" spans="1:29" ht="15" x14ac:dyDescent="0.2">
      <c r="A309" s="63"/>
      <c r="B309" s="63"/>
      <c r="C309" s="64" t="s">
        <v>1359</v>
      </c>
      <c r="D309" s="63"/>
      <c r="E309" s="63"/>
      <c r="F309" s="63"/>
      <c r="G309" s="63"/>
      <c r="H309" s="65">
        <f>I308+0</f>
        <v>44084.9</v>
      </c>
      <c r="I309" s="65"/>
      <c r="J309" s="65">
        <f>K308+0</f>
        <v>337690.33</v>
      </c>
      <c r="K309" s="65"/>
      <c r="O309" s="53">
        <f>I308+0</f>
        <v>44084.9</v>
      </c>
      <c r="P309" s="53">
        <f>K308+0</f>
        <v>337690.33</v>
      </c>
    </row>
    <row r="311" spans="1:29" ht="54" x14ac:dyDescent="0.2">
      <c r="A311" s="58">
        <v>70</v>
      </c>
      <c r="B311" s="58" t="str">
        <f>Source!F184</f>
        <v>КА-64</v>
      </c>
      <c r="C311" s="58" t="s">
        <v>1423</v>
      </c>
      <c r="D311" s="59" t="str">
        <f>Source!H184</f>
        <v>ШТ</v>
      </c>
      <c r="E311" s="60">
        <f>Source!I184</f>
        <v>1</v>
      </c>
      <c r="F311" s="61">
        <f>Source!AL184</f>
        <v>22501.8</v>
      </c>
      <c r="G311" s="62" t="str">
        <f>Source!DD184</f>
        <v/>
      </c>
      <c r="H311" s="60">
        <f>Source!AW185</f>
        <v>1</v>
      </c>
      <c r="I311" s="61">
        <f>Source!P184</f>
        <v>22501.8</v>
      </c>
      <c r="J311" s="60">
        <f>IF(Source!BC185&lt;&gt; 0, Source!BC185, 1)</f>
        <v>7.66</v>
      </c>
      <c r="K311" s="61">
        <f>Source!P185</f>
        <v>172363.79</v>
      </c>
      <c r="Q311">
        <f>Source!X184</f>
        <v>0</v>
      </c>
      <c r="R311">
        <f>Source!X185</f>
        <v>0</v>
      </c>
      <c r="S311">
        <f>Source!Y184</f>
        <v>0</v>
      </c>
      <c r="T311">
        <f>Source!Y185</f>
        <v>0</v>
      </c>
      <c r="U311">
        <f>ROUND((175/100)*ROUND(Source!R184, 2), 2)</f>
        <v>0</v>
      </c>
      <c r="V311">
        <f>ROUND((0/100)*ROUND(Source!R185, 2), 2)</f>
        <v>0</v>
      </c>
      <c r="AC311">
        <v>5</v>
      </c>
    </row>
    <row r="312" spans="1:29" ht="15" x14ac:dyDescent="0.2">
      <c r="A312" s="63"/>
      <c r="B312" s="63"/>
      <c r="C312" s="64" t="s">
        <v>1359</v>
      </c>
      <c r="D312" s="63"/>
      <c r="E312" s="63"/>
      <c r="F312" s="63"/>
      <c r="G312" s="63"/>
      <c r="H312" s="65">
        <f>I311+0</f>
        <v>22501.8</v>
      </c>
      <c r="I312" s="65"/>
      <c r="J312" s="65">
        <f>K311+0</f>
        <v>172363.79</v>
      </c>
      <c r="K312" s="65"/>
      <c r="O312" s="53">
        <f>I311+0</f>
        <v>22501.8</v>
      </c>
      <c r="P312" s="53">
        <f>K311+0</f>
        <v>172363.79</v>
      </c>
    </row>
    <row r="314" spans="1:29" ht="54" x14ac:dyDescent="0.2">
      <c r="A314" s="58">
        <v>71</v>
      </c>
      <c r="B314" s="58" t="str">
        <f>Source!F186</f>
        <v>КА-65</v>
      </c>
      <c r="C314" s="58" t="s">
        <v>1423</v>
      </c>
      <c r="D314" s="59" t="str">
        <f>Source!H186</f>
        <v>ШТ</v>
      </c>
      <c r="E314" s="60">
        <f>Source!I186</f>
        <v>1</v>
      </c>
      <c r="F314" s="61">
        <f>Source!AL186</f>
        <v>22501.8</v>
      </c>
      <c r="G314" s="62" t="str">
        <f>Source!DD186</f>
        <v/>
      </c>
      <c r="H314" s="60">
        <f>Source!AW187</f>
        <v>1</v>
      </c>
      <c r="I314" s="61">
        <f>Source!P186</f>
        <v>22501.8</v>
      </c>
      <c r="J314" s="60">
        <f>IF(Source!BC187&lt;&gt; 0, Source!BC187, 1)</f>
        <v>7.66</v>
      </c>
      <c r="K314" s="61">
        <f>Source!P187</f>
        <v>172363.79</v>
      </c>
      <c r="Q314">
        <f>Source!X186</f>
        <v>0</v>
      </c>
      <c r="R314">
        <f>Source!X187</f>
        <v>0</v>
      </c>
      <c r="S314">
        <f>Source!Y186</f>
        <v>0</v>
      </c>
      <c r="T314">
        <f>Source!Y187</f>
        <v>0</v>
      </c>
      <c r="U314">
        <f>ROUND((175/100)*ROUND(Source!R186, 2), 2)</f>
        <v>0</v>
      </c>
      <c r="V314">
        <f>ROUND((0/100)*ROUND(Source!R187, 2), 2)</f>
        <v>0</v>
      </c>
      <c r="AC314">
        <v>5</v>
      </c>
    </row>
    <row r="315" spans="1:29" ht="15" x14ac:dyDescent="0.2">
      <c r="A315" s="63"/>
      <c r="B315" s="63"/>
      <c r="C315" s="64" t="s">
        <v>1359</v>
      </c>
      <c r="D315" s="63"/>
      <c r="E315" s="63"/>
      <c r="F315" s="63"/>
      <c r="G315" s="63"/>
      <c r="H315" s="65">
        <f>I314+0</f>
        <v>22501.8</v>
      </c>
      <c r="I315" s="65"/>
      <c r="J315" s="65">
        <f>K314+0</f>
        <v>172363.79</v>
      </c>
      <c r="K315" s="65"/>
      <c r="O315" s="53">
        <f>I314+0</f>
        <v>22501.8</v>
      </c>
      <c r="P315" s="53">
        <f>K314+0</f>
        <v>172363.79</v>
      </c>
    </row>
    <row r="317" spans="1:29" ht="54" x14ac:dyDescent="0.2">
      <c r="A317" s="58">
        <v>72</v>
      </c>
      <c r="B317" s="58" t="str">
        <f>Source!F188</f>
        <v>КА-66</v>
      </c>
      <c r="C317" s="58" t="s">
        <v>1424</v>
      </c>
      <c r="D317" s="59" t="str">
        <f>Source!H188</f>
        <v>ШТ</v>
      </c>
      <c r="E317" s="60">
        <f>Source!I188</f>
        <v>1</v>
      </c>
      <c r="F317" s="61">
        <f>Source!AL188</f>
        <v>28811.73</v>
      </c>
      <c r="G317" s="62" t="str">
        <f>Source!DD188</f>
        <v/>
      </c>
      <c r="H317" s="60">
        <f>Source!AW189</f>
        <v>1</v>
      </c>
      <c r="I317" s="61">
        <f>Source!P188</f>
        <v>28811.73</v>
      </c>
      <c r="J317" s="60">
        <f>IF(Source!BC189&lt;&gt; 0, Source!BC189, 1)</f>
        <v>7.66</v>
      </c>
      <c r="K317" s="61">
        <f>Source!P189</f>
        <v>220697.85</v>
      </c>
      <c r="Q317">
        <f>Source!X188</f>
        <v>0</v>
      </c>
      <c r="R317">
        <f>Source!X189</f>
        <v>0</v>
      </c>
      <c r="S317">
        <f>Source!Y188</f>
        <v>0</v>
      </c>
      <c r="T317">
        <f>Source!Y189</f>
        <v>0</v>
      </c>
      <c r="U317">
        <f>ROUND((175/100)*ROUND(Source!R188, 2), 2)</f>
        <v>0</v>
      </c>
      <c r="V317">
        <f>ROUND((0/100)*ROUND(Source!R189, 2), 2)</f>
        <v>0</v>
      </c>
      <c r="AC317">
        <v>5</v>
      </c>
    </row>
    <row r="318" spans="1:29" ht="15" x14ac:dyDescent="0.2">
      <c r="A318" s="63"/>
      <c r="B318" s="63"/>
      <c r="C318" s="64" t="s">
        <v>1359</v>
      </c>
      <c r="D318" s="63"/>
      <c r="E318" s="63"/>
      <c r="F318" s="63"/>
      <c r="G318" s="63"/>
      <c r="H318" s="65">
        <f>I317+0</f>
        <v>28811.73</v>
      </c>
      <c r="I318" s="65"/>
      <c r="J318" s="65">
        <f>K317+0</f>
        <v>220697.85</v>
      </c>
      <c r="K318" s="65"/>
      <c r="O318" s="53">
        <f>I317+0</f>
        <v>28811.73</v>
      </c>
      <c r="P318" s="53">
        <f>K317+0</f>
        <v>220697.85</v>
      </c>
    </row>
    <row r="320" spans="1:29" ht="54" x14ac:dyDescent="0.2">
      <c r="A320" s="58">
        <v>73</v>
      </c>
      <c r="B320" s="58" t="str">
        <f>Source!F190</f>
        <v>КА-67</v>
      </c>
      <c r="C320" s="58" t="s">
        <v>1425</v>
      </c>
      <c r="D320" s="59" t="str">
        <f>Source!H190</f>
        <v>ШТ</v>
      </c>
      <c r="E320" s="60">
        <f>Source!I190</f>
        <v>1</v>
      </c>
      <c r="F320" s="61">
        <f>Source!AL190</f>
        <v>4377.079999999999</v>
      </c>
      <c r="G320" s="62" t="str">
        <f>Source!DD190</f>
        <v/>
      </c>
      <c r="H320" s="60">
        <f>Source!AW191</f>
        <v>1</v>
      </c>
      <c r="I320" s="61">
        <f>Source!P190</f>
        <v>4377.08</v>
      </c>
      <c r="J320" s="60">
        <f>IF(Source!BC191&lt;&gt; 0, Source!BC191, 1)</f>
        <v>7.66</v>
      </c>
      <c r="K320" s="61">
        <f>Source!P191</f>
        <v>33528.43</v>
      </c>
      <c r="Q320">
        <f>Source!X190</f>
        <v>0</v>
      </c>
      <c r="R320">
        <f>Source!X191</f>
        <v>0</v>
      </c>
      <c r="S320">
        <f>Source!Y190</f>
        <v>0</v>
      </c>
      <c r="T320">
        <f>Source!Y191</f>
        <v>0</v>
      </c>
      <c r="U320">
        <f>ROUND((175/100)*ROUND(Source!R190, 2), 2)</f>
        <v>0</v>
      </c>
      <c r="V320">
        <f>ROUND((0/100)*ROUND(Source!R191, 2), 2)</f>
        <v>0</v>
      </c>
      <c r="AC320">
        <v>5</v>
      </c>
    </row>
    <row r="321" spans="1:29" ht="15" x14ac:dyDescent="0.2">
      <c r="A321" s="63"/>
      <c r="B321" s="63"/>
      <c r="C321" s="64" t="s">
        <v>1359</v>
      </c>
      <c r="D321" s="63"/>
      <c r="E321" s="63"/>
      <c r="F321" s="63"/>
      <c r="G321" s="63"/>
      <c r="H321" s="65">
        <f>I320+0</f>
        <v>4377.08</v>
      </c>
      <c r="I321" s="65"/>
      <c r="J321" s="65">
        <f>K320+0</f>
        <v>33528.43</v>
      </c>
      <c r="K321" s="65"/>
      <c r="O321" s="53">
        <f>I320+0</f>
        <v>4377.08</v>
      </c>
      <c r="P321" s="53">
        <f>K320+0</f>
        <v>33528.43</v>
      </c>
    </row>
    <row r="324" spans="1:29" ht="15" x14ac:dyDescent="0.25">
      <c r="A324" s="66" t="str">
        <f>CONCATENATE("Итого по разделу: ",IF(Source!G193&lt;&gt;"Новый раздел", Source!G193, ""))</f>
        <v>Итого по разделу: Щитовое оборудование</v>
      </c>
      <c r="B324" s="66"/>
      <c r="C324" s="66"/>
      <c r="D324" s="66"/>
      <c r="E324" s="66"/>
      <c r="F324" s="66"/>
      <c r="G324" s="66"/>
      <c r="H324" s="52">
        <f>SUM(O29:O323)</f>
        <v>1103296.74</v>
      </c>
      <c r="I324" s="51"/>
      <c r="J324" s="52">
        <f>SUM(P29:P323)</f>
        <v>8749936.7799999993</v>
      </c>
      <c r="K324" s="51"/>
    </row>
    <row r="325" spans="1:29" hidden="1" x14ac:dyDescent="0.2">
      <c r="A325" t="s">
        <v>1426</v>
      </c>
      <c r="I325">
        <f>SUM(W29:W324)</f>
        <v>0</v>
      </c>
      <c r="J325">
        <f>SUM(X29:X324)</f>
        <v>0</v>
      </c>
    </row>
    <row r="326" spans="1:29" hidden="1" x14ac:dyDescent="0.2">
      <c r="A326" t="s">
        <v>1427</v>
      </c>
      <c r="I326">
        <f>SUM(Y29:Y325)</f>
        <v>0</v>
      </c>
      <c r="J326">
        <f>SUM(Z29:Z325)</f>
        <v>0</v>
      </c>
    </row>
    <row r="328" spans="1:29" ht="16.5" x14ac:dyDescent="0.2">
      <c r="A328" s="34" t="str">
        <f>CONCATENATE("Раздел: ",IF(Source!G223&lt;&gt;"Новый раздел", Source!G223, ""))</f>
        <v>Раздел: Кабельная продукция</v>
      </c>
      <c r="B328" s="34"/>
      <c r="C328" s="34"/>
      <c r="D328" s="34"/>
      <c r="E328" s="34"/>
      <c r="F328" s="34"/>
      <c r="G328" s="34"/>
      <c r="H328" s="34"/>
      <c r="I328" s="34"/>
      <c r="J328" s="34"/>
      <c r="K328" s="34"/>
    </row>
    <row r="329" spans="1:29" ht="28.5" x14ac:dyDescent="0.2">
      <c r="A329" s="36">
        <v>74</v>
      </c>
      <c r="B329" s="36" t="str">
        <f>Source!F227</f>
        <v>4.8-162-1</v>
      </c>
      <c r="C329" s="36" t="s">
        <v>370</v>
      </c>
      <c r="D329" s="38" t="str">
        <f>Source!H227</f>
        <v>100 м</v>
      </c>
      <c r="E329" s="37">
        <f>Source!I227</f>
        <v>225.5</v>
      </c>
      <c r="F329" s="40"/>
      <c r="G329" s="39"/>
      <c r="H329" s="37"/>
      <c r="I329" s="40"/>
      <c r="J329" s="37"/>
      <c r="K329" s="40"/>
      <c r="Q329">
        <f>Source!X227</f>
        <v>9623.23</v>
      </c>
      <c r="R329">
        <f>Source!X228</f>
        <v>529181.65</v>
      </c>
      <c r="S329">
        <f>Source!Y227</f>
        <v>5059.6400000000003</v>
      </c>
      <c r="T329">
        <f>Source!Y228</f>
        <v>278229.53000000003</v>
      </c>
      <c r="U329">
        <f>ROUND((175/100)*ROUND(Source!R227, 2), 2)</f>
        <v>59.08</v>
      </c>
      <c r="V329">
        <f>ROUND((0/100)*ROUND(Source!R228, 2), 2)</f>
        <v>0</v>
      </c>
      <c r="AC329">
        <v>0</v>
      </c>
    </row>
    <row r="330" spans="1:29" x14ac:dyDescent="0.2">
      <c r="C330" s="41" t="str">
        <f>"Объем: "&amp;Source!I227&amp;"=(10000+"&amp;"11600+"&amp;"950)/"&amp;"100"</f>
        <v>Объем: 225,5=(10000+11600+950)/100</v>
      </c>
    </row>
    <row r="331" spans="1:29" ht="14.25" x14ac:dyDescent="0.2">
      <c r="A331" s="36"/>
      <c r="B331" s="36"/>
      <c r="C331" s="36" t="s">
        <v>1348</v>
      </c>
      <c r="D331" s="38"/>
      <c r="E331" s="37"/>
      <c r="F331" s="40">
        <f>Source!AO227</f>
        <v>38.07</v>
      </c>
      <c r="G331" s="39" t="str">
        <f>Source!DG227</f>
        <v>*1,1</v>
      </c>
      <c r="H331" s="37">
        <f>Source!AV228</f>
        <v>1.0469999999999999</v>
      </c>
      <c r="I331" s="40">
        <f>Source!S227</f>
        <v>9887.1</v>
      </c>
      <c r="J331" s="37">
        <f>IF(Source!BA228&lt;&gt; 0, Source!BA228, 1)</f>
        <v>54.99</v>
      </c>
      <c r="K331" s="40">
        <f>Source!S228</f>
        <v>543691.63</v>
      </c>
    </row>
    <row r="332" spans="1:29" ht="14.25" x14ac:dyDescent="0.2">
      <c r="A332" s="36"/>
      <c r="B332" s="36"/>
      <c r="C332" s="36" t="s">
        <v>1349</v>
      </c>
      <c r="D332" s="38"/>
      <c r="E332" s="37"/>
      <c r="F332" s="40">
        <f>Source!AM227</f>
        <v>0.83</v>
      </c>
      <c r="G332" s="39" t="str">
        <f>Source!DE227</f>
        <v>*1,1</v>
      </c>
      <c r="H332" s="37">
        <f>Source!AV228</f>
        <v>1.0469999999999999</v>
      </c>
      <c r="I332" s="40">
        <f>Source!Q227</f>
        <v>215.56</v>
      </c>
      <c r="J332" s="37">
        <f>IF(Source!BB228&lt;&gt; 0, Source!BB228, 1)</f>
        <v>16.329999999999998</v>
      </c>
      <c r="K332" s="40">
        <f>Source!Q228</f>
        <v>3520.09</v>
      </c>
    </row>
    <row r="333" spans="1:29" ht="14.25" x14ac:dyDescent="0.2">
      <c r="A333" s="36"/>
      <c r="B333" s="36"/>
      <c r="C333" s="36" t="s">
        <v>1350</v>
      </c>
      <c r="D333" s="38"/>
      <c r="E333" s="37"/>
      <c r="F333" s="40">
        <f>Source!AN227</f>
        <v>0.13</v>
      </c>
      <c r="G333" s="39" t="str">
        <f>Source!DF227</f>
        <v>*1,1</v>
      </c>
      <c r="H333" s="37">
        <f>Source!AV228</f>
        <v>1.0469999999999999</v>
      </c>
      <c r="I333" s="42">
        <f>Source!R227</f>
        <v>33.76</v>
      </c>
      <c r="J333" s="37">
        <f>IF(Source!BS228&lt;&gt; 0, Source!BS228, 1)</f>
        <v>54.99</v>
      </c>
      <c r="K333" s="42">
        <f>Source!R228</f>
        <v>1856.46</v>
      </c>
    </row>
    <row r="334" spans="1:29" ht="14.25" x14ac:dyDescent="0.2">
      <c r="A334" s="36"/>
      <c r="B334" s="36"/>
      <c r="C334" s="36" t="s">
        <v>1351</v>
      </c>
      <c r="D334" s="38"/>
      <c r="E334" s="37"/>
      <c r="F334" s="40">
        <f>Source!AL227</f>
        <v>88.94</v>
      </c>
      <c r="G334" s="39" t="str">
        <f>Source!DD227</f>
        <v/>
      </c>
      <c r="H334" s="37">
        <f>Source!AW228</f>
        <v>1</v>
      </c>
      <c r="I334" s="40">
        <f>Source!P227</f>
        <v>20055.97</v>
      </c>
      <c r="J334" s="37">
        <f>IF(Source!BC228&lt;&gt; 0, Source!BC228, 1)</f>
        <v>7.25</v>
      </c>
      <c r="K334" s="40">
        <f>Source!P228</f>
        <v>145405.78</v>
      </c>
    </row>
    <row r="335" spans="1:29" ht="14.25" x14ac:dyDescent="0.2">
      <c r="A335" s="36"/>
      <c r="B335" s="36"/>
      <c r="C335" s="36" t="s">
        <v>1352</v>
      </c>
      <c r="D335" s="38" t="s">
        <v>1353</v>
      </c>
      <c r="E335" s="37">
        <f>Source!BZ228</f>
        <v>97</v>
      </c>
      <c r="F335" s="40"/>
      <c r="G335" s="39"/>
      <c r="H335" s="37"/>
      <c r="I335" s="40">
        <f>SUM(Q329:Q334)</f>
        <v>9623.23</v>
      </c>
      <c r="J335" s="37">
        <f>Source!AT228</f>
        <v>97</v>
      </c>
      <c r="K335" s="40">
        <f>SUM(R329:R334)</f>
        <v>529181.65</v>
      </c>
    </row>
    <row r="336" spans="1:29" ht="14.25" x14ac:dyDescent="0.2">
      <c r="A336" s="36"/>
      <c r="B336" s="36"/>
      <c r="C336" s="36" t="s">
        <v>1354</v>
      </c>
      <c r="D336" s="38" t="s">
        <v>1353</v>
      </c>
      <c r="E336" s="37">
        <f>Source!CA228</f>
        <v>51</v>
      </c>
      <c r="F336" s="40"/>
      <c r="G336" s="39"/>
      <c r="H336" s="37"/>
      <c r="I336" s="40">
        <f>SUM(S329:S335)</f>
        <v>5059.6400000000003</v>
      </c>
      <c r="J336" s="37">
        <f>Source!AU228</f>
        <v>51</v>
      </c>
      <c r="K336" s="40">
        <f>SUM(T329:T335)</f>
        <v>278229.53000000003</v>
      </c>
    </row>
    <row r="337" spans="1:29" ht="14.25" x14ac:dyDescent="0.2">
      <c r="A337" s="44"/>
      <c r="B337" s="44"/>
      <c r="C337" s="44" t="s">
        <v>1355</v>
      </c>
      <c r="D337" s="45" t="s">
        <v>1356</v>
      </c>
      <c r="E337" s="46">
        <f>Source!AQ227</f>
        <v>3.09</v>
      </c>
      <c r="F337" s="47"/>
      <c r="G337" s="48" t="str">
        <f>Source!DI227</f>
        <v>*1,1</v>
      </c>
      <c r="H337" s="46">
        <f>Source!AV228</f>
        <v>1.0469999999999999</v>
      </c>
      <c r="I337" s="47">
        <f>Source!U227</f>
        <v>802.49880150000001</v>
      </c>
      <c r="J337" s="46"/>
      <c r="K337" s="47"/>
    </row>
    <row r="338" spans="1:29" ht="15" x14ac:dyDescent="0.2">
      <c r="C338" s="49" t="s">
        <v>1357</v>
      </c>
      <c r="H338" s="50">
        <f>I331+I332+I334+I335+I336+0-0-0</f>
        <v>44841.5</v>
      </c>
      <c r="I338" s="50"/>
      <c r="J338" s="50">
        <f>K331+K332+K334+K335+K336+0-0-0</f>
        <v>1500028.68</v>
      </c>
      <c r="K338" s="50"/>
    </row>
    <row r="339" spans="1:29" ht="15" hidden="1" x14ac:dyDescent="0.2">
      <c r="C339" s="49" t="s">
        <v>1358</v>
      </c>
      <c r="H339" s="52">
        <f>0+0</f>
        <v>0</v>
      </c>
      <c r="I339" s="52"/>
      <c r="J339" s="52">
        <f>0+0</f>
        <v>0</v>
      </c>
      <c r="K339" s="52"/>
    </row>
    <row r="340" spans="1:29" ht="15" x14ac:dyDescent="0.2">
      <c r="C340" s="49" t="s">
        <v>1359</v>
      </c>
      <c r="H340" s="52">
        <f>I331+I332+I334+I335+I336+0</f>
        <v>44841.5</v>
      </c>
      <c r="I340" s="52"/>
      <c r="J340" s="52">
        <f>K331+K332+K334+K335+K336+0</f>
        <v>1500028.68</v>
      </c>
      <c r="K340" s="52"/>
      <c r="O340" s="53">
        <f>I331+I332+I334+I335+I336+0</f>
        <v>44841.5</v>
      </c>
      <c r="P340" s="53">
        <f>K331+K332+K334+K335+K336+0</f>
        <v>1500028.68</v>
      </c>
    </row>
    <row r="342" spans="1:29" ht="128.25" x14ac:dyDescent="0.2">
      <c r="A342" s="36">
        <v>75</v>
      </c>
      <c r="B342" s="36" t="str">
        <f>Source!F229</f>
        <v>1.23-8-755</v>
      </c>
      <c r="C342" s="36" t="s">
        <v>1291</v>
      </c>
      <c r="D342" s="38" t="str">
        <f>Source!H229</f>
        <v>км</v>
      </c>
      <c r="E342" s="37">
        <f>Source!I229</f>
        <v>10.199999999999999</v>
      </c>
      <c r="F342" s="40">
        <f>Source!AL229</f>
        <v>9703.66</v>
      </c>
      <c r="G342" s="39" t="str">
        <f>Source!DD229</f>
        <v/>
      </c>
      <c r="H342" s="37">
        <f>Source!AW230</f>
        <v>1</v>
      </c>
      <c r="I342" s="40">
        <f>Source!P229</f>
        <v>98977.33</v>
      </c>
      <c r="J342" s="37">
        <f>IF(Source!BC230&lt;&gt; 0, Source!BC230, 1)</f>
        <v>5.69</v>
      </c>
      <c r="K342" s="40">
        <f>Source!P230</f>
        <v>563181.01</v>
      </c>
      <c r="Q342">
        <f>Source!X229</f>
        <v>0</v>
      </c>
      <c r="R342">
        <f>Source!X230</f>
        <v>0</v>
      </c>
      <c r="S342">
        <f>Source!Y229</f>
        <v>0</v>
      </c>
      <c r="T342">
        <f>Source!Y230</f>
        <v>0</v>
      </c>
      <c r="U342">
        <f>ROUND((175/100)*ROUND(Source!R229, 2), 2)</f>
        <v>0</v>
      </c>
      <c r="V342">
        <f>ROUND((0/100)*ROUND(Source!R230, 2), 2)</f>
        <v>0</v>
      </c>
      <c r="AC342">
        <v>3</v>
      </c>
    </row>
    <row r="343" spans="1:29" x14ac:dyDescent="0.2">
      <c r="A343" s="67"/>
      <c r="B343" s="67"/>
      <c r="C343" s="68" t="str">
        <f>"Объем: "&amp;Source!I229&amp;"=(10000*"&amp;"1,02)/"&amp;"1000"</f>
        <v>Объем: 10,2=(10000*1,02)/1000</v>
      </c>
      <c r="D343" s="67"/>
      <c r="E343" s="67"/>
      <c r="F343" s="67"/>
      <c r="G343" s="67"/>
      <c r="H343" s="67"/>
      <c r="I343" s="67"/>
      <c r="J343" s="67"/>
      <c r="K343" s="67"/>
    </row>
    <row r="344" spans="1:29" ht="15" x14ac:dyDescent="0.2">
      <c r="C344" s="49" t="s">
        <v>1359</v>
      </c>
      <c r="H344" s="50">
        <f>I342+0</f>
        <v>98977.33</v>
      </c>
      <c r="I344" s="50"/>
      <c r="J344" s="50">
        <f>K342+0</f>
        <v>563181.01</v>
      </c>
      <c r="K344" s="50"/>
      <c r="O344" s="53">
        <f>I342+0</f>
        <v>98977.33</v>
      </c>
      <c r="P344" s="53">
        <f>K342+0</f>
        <v>563181.01</v>
      </c>
    </row>
    <row r="346" spans="1:29" ht="142.5" x14ac:dyDescent="0.2">
      <c r="A346" s="36">
        <v>76</v>
      </c>
      <c r="B346" s="36" t="str">
        <f>Source!F231</f>
        <v>1.23-8-770</v>
      </c>
      <c r="C346" s="36" t="s">
        <v>1292</v>
      </c>
      <c r="D346" s="38" t="str">
        <f>Source!H231</f>
        <v>км</v>
      </c>
      <c r="E346" s="37">
        <f>Source!I231</f>
        <v>11.832000000000001</v>
      </c>
      <c r="F346" s="40">
        <f>Source!AL231</f>
        <v>19717.37</v>
      </c>
      <c r="G346" s="39" t="str">
        <f>Source!DD231</f>
        <v/>
      </c>
      <c r="H346" s="37">
        <f>Source!AW232</f>
        <v>1</v>
      </c>
      <c r="I346" s="40">
        <f>Source!P231</f>
        <v>233295.92</v>
      </c>
      <c r="J346" s="37">
        <f>IF(Source!BC232&lt;&gt; 0, Source!BC232, 1)</f>
        <v>3.25</v>
      </c>
      <c r="K346" s="40">
        <f>Source!P232</f>
        <v>758211.74</v>
      </c>
      <c r="Q346">
        <f>Source!X231</f>
        <v>0</v>
      </c>
      <c r="R346">
        <f>Source!X232</f>
        <v>0</v>
      </c>
      <c r="S346">
        <f>Source!Y231</f>
        <v>0</v>
      </c>
      <c r="T346">
        <f>Source!Y232</f>
        <v>0</v>
      </c>
      <c r="U346">
        <f>ROUND((175/100)*ROUND(Source!R231, 2), 2)</f>
        <v>0</v>
      </c>
      <c r="V346">
        <f>ROUND((0/100)*ROUND(Source!R232, 2), 2)</f>
        <v>0</v>
      </c>
      <c r="AC346">
        <v>3</v>
      </c>
    </row>
    <row r="347" spans="1:29" x14ac:dyDescent="0.2">
      <c r="A347" s="67"/>
      <c r="B347" s="67"/>
      <c r="C347" s="68" t="str">
        <f>"Объем: "&amp;Source!I231&amp;"=(11600*"&amp;"1,02)/"&amp;"1000"</f>
        <v>Объем: 11,832=(11600*1,02)/1000</v>
      </c>
      <c r="D347" s="67"/>
      <c r="E347" s="67"/>
      <c r="F347" s="67"/>
      <c r="G347" s="67"/>
      <c r="H347" s="67"/>
      <c r="I347" s="67"/>
      <c r="J347" s="67"/>
      <c r="K347" s="67"/>
    </row>
    <row r="348" spans="1:29" ht="15" x14ac:dyDescent="0.2">
      <c r="C348" s="49" t="s">
        <v>1359</v>
      </c>
      <c r="H348" s="50">
        <f>I346+0</f>
        <v>233295.92</v>
      </c>
      <c r="I348" s="50"/>
      <c r="J348" s="50">
        <f>K346+0</f>
        <v>758211.74</v>
      </c>
      <c r="K348" s="50"/>
      <c r="O348" s="53">
        <f>I346+0</f>
        <v>233295.92</v>
      </c>
      <c r="P348" s="53">
        <f>K346+0</f>
        <v>758211.74</v>
      </c>
    </row>
    <row r="350" spans="1:29" ht="39.75" x14ac:dyDescent="0.2">
      <c r="A350" s="36">
        <v>77</v>
      </c>
      <c r="B350" s="36" t="str">
        <f>Source!F233</f>
        <v>КА-80</v>
      </c>
      <c r="C350" s="36" t="s">
        <v>1428</v>
      </c>
      <c r="D350" s="38" t="str">
        <f>Source!H233</f>
        <v>км</v>
      </c>
      <c r="E350" s="37">
        <f>Source!I233</f>
        <v>0.97850000000000004</v>
      </c>
      <c r="F350" s="40">
        <f>Source!AL233</f>
        <v>6432.64</v>
      </c>
      <c r="G350" s="39" t="str">
        <f>Source!DD233</f>
        <v/>
      </c>
      <c r="H350" s="37">
        <f>Source!AW234</f>
        <v>1</v>
      </c>
      <c r="I350" s="40">
        <f>Source!P233</f>
        <v>6294.34</v>
      </c>
      <c r="J350" s="37">
        <f>IF(Source!BC234&lt;&gt; 0, Source!BC234, 1)</f>
        <v>9.8800000000000008</v>
      </c>
      <c r="K350" s="40">
        <f>Source!P234</f>
        <v>62188.08</v>
      </c>
      <c r="Q350">
        <f>Source!X233</f>
        <v>0</v>
      </c>
      <c r="R350">
        <f>Source!X234</f>
        <v>0</v>
      </c>
      <c r="S350">
        <f>Source!Y233</f>
        <v>0</v>
      </c>
      <c r="T350">
        <f>Source!Y234</f>
        <v>0</v>
      </c>
      <c r="U350">
        <f>ROUND((175/100)*ROUND(Source!R233, 2), 2)</f>
        <v>0</v>
      </c>
      <c r="V350">
        <f>ROUND((0/100)*ROUND(Source!R234, 2), 2)</f>
        <v>0</v>
      </c>
      <c r="AC350">
        <v>3</v>
      </c>
    </row>
    <row r="351" spans="1:29" x14ac:dyDescent="0.2">
      <c r="A351" s="67"/>
      <c r="B351" s="67"/>
      <c r="C351" s="68" t="str">
        <f>"Объем: "&amp;Source!I233&amp;"=(950/"&amp;"1000)*"&amp;"1,03"</f>
        <v>Объем: 0,9785=(950/1000)*1,03</v>
      </c>
      <c r="D351" s="67"/>
      <c r="E351" s="67"/>
      <c r="F351" s="67"/>
      <c r="G351" s="67"/>
      <c r="H351" s="67"/>
      <c r="I351" s="67"/>
      <c r="J351" s="67"/>
      <c r="K351" s="67"/>
    </row>
    <row r="352" spans="1:29" ht="15" x14ac:dyDescent="0.2">
      <c r="C352" s="49" t="s">
        <v>1359</v>
      </c>
      <c r="H352" s="50">
        <f>I350+0</f>
        <v>6294.34</v>
      </c>
      <c r="I352" s="50"/>
      <c r="J352" s="50">
        <f>K350+0</f>
        <v>62188.08</v>
      </c>
      <c r="K352" s="50"/>
      <c r="O352" s="53">
        <f>I350+0</f>
        <v>6294.34</v>
      </c>
      <c r="P352" s="53">
        <f>K350+0</f>
        <v>62188.08</v>
      </c>
    </row>
    <row r="354" spans="1:29" ht="28.5" x14ac:dyDescent="0.2">
      <c r="A354" s="36">
        <v>78</v>
      </c>
      <c r="B354" s="36" t="str">
        <f>Source!F235</f>
        <v>4.8-162-2</v>
      </c>
      <c r="C354" s="36" t="s">
        <v>392</v>
      </c>
      <c r="D354" s="38" t="str">
        <f>Source!H235</f>
        <v>100 м</v>
      </c>
      <c r="E354" s="37">
        <f>Source!I235</f>
        <v>184.7</v>
      </c>
      <c r="F354" s="40"/>
      <c r="G354" s="39"/>
      <c r="H354" s="37"/>
      <c r="I354" s="40"/>
      <c r="J354" s="37"/>
      <c r="K354" s="40"/>
      <c r="Q354">
        <f>Source!X235</f>
        <v>10552.1</v>
      </c>
      <c r="R354">
        <f>Source!X236</f>
        <v>580259.78</v>
      </c>
      <c r="S354">
        <f>Source!Y235</f>
        <v>5548.01</v>
      </c>
      <c r="T354">
        <f>Source!Y236</f>
        <v>305085.03999999998</v>
      </c>
      <c r="U354">
        <f>ROUND((175/100)*ROUND(Source!R235, 2), 2)</f>
        <v>141.44999999999999</v>
      </c>
      <c r="V354">
        <f>ROUND((0/100)*ROUND(Source!R236, 2), 2)</f>
        <v>0</v>
      </c>
      <c r="AC354">
        <v>0</v>
      </c>
    </row>
    <row r="355" spans="1:29" ht="25.5" x14ac:dyDescent="0.2">
      <c r="C355" s="41" t="str">
        <f>"Объем: "&amp;Source!I235&amp;"=(2640+"&amp;"2200+"&amp;"11850+"&amp;"1380+"&amp;"400)/"&amp;"100"</f>
        <v>Объем: 184,7=(2640+2200+11850+1380+400)/100</v>
      </c>
    </row>
    <row r="356" spans="1:29" ht="14.25" x14ac:dyDescent="0.2">
      <c r="A356" s="36"/>
      <c r="B356" s="36"/>
      <c r="C356" s="36" t="s">
        <v>1348</v>
      </c>
      <c r="D356" s="38"/>
      <c r="E356" s="37"/>
      <c r="F356" s="40">
        <f>Source!AO235</f>
        <v>50.76</v>
      </c>
      <c r="G356" s="39" t="str">
        <f>Source!DG235</f>
        <v>*1,1</v>
      </c>
      <c r="H356" s="37">
        <f>Source!AV236</f>
        <v>1.0469999999999999</v>
      </c>
      <c r="I356" s="40">
        <f>Source!S235</f>
        <v>10797.62</v>
      </c>
      <c r="J356" s="37">
        <f>IF(Source!BA236&lt;&gt; 0, Source!BA236, 1)</f>
        <v>54.99</v>
      </c>
      <c r="K356" s="40">
        <f>Source!S236</f>
        <v>593761.12</v>
      </c>
    </row>
    <row r="357" spans="1:29" ht="14.25" x14ac:dyDescent="0.2">
      <c r="A357" s="36"/>
      <c r="B357" s="36"/>
      <c r="C357" s="36" t="s">
        <v>1349</v>
      </c>
      <c r="D357" s="38"/>
      <c r="E357" s="37"/>
      <c r="F357" s="40">
        <f>Source!AM235</f>
        <v>2.4900000000000002</v>
      </c>
      <c r="G357" s="39" t="str">
        <f>Source!DE235</f>
        <v>*1,1</v>
      </c>
      <c r="H357" s="37">
        <f>Source!AV236</f>
        <v>1.0469999999999999</v>
      </c>
      <c r="I357" s="40">
        <f>Source!Q235</f>
        <v>529.66999999999996</v>
      </c>
      <c r="J357" s="37">
        <f>IF(Source!BB236&lt;&gt; 0, Source!BB236, 1)</f>
        <v>16.32</v>
      </c>
      <c r="K357" s="40">
        <f>Source!Q236</f>
        <v>8644.2099999999991</v>
      </c>
    </row>
    <row r="358" spans="1:29" ht="14.25" x14ac:dyDescent="0.2">
      <c r="A358" s="36"/>
      <c r="B358" s="36"/>
      <c r="C358" s="36" t="s">
        <v>1350</v>
      </c>
      <c r="D358" s="38"/>
      <c r="E358" s="37"/>
      <c r="F358" s="40">
        <f>Source!AN235</f>
        <v>0.38</v>
      </c>
      <c r="G358" s="39" t="str">
        <f>Source!DF235</f>
        <v>*1,1</v>
      </c>
      <c r="H358" s="37">
        <f>Source!AV236</f>
        <v>1.0469999999999999</v>
      </c>
      <c r="I358" s="42">
        <f>Source!R235</f>
        <v>80.83</v>
      </c>
      <c r="J358" s="37">
        <f>IF(Source!BS236&lt;&gt; 0, Source!BS236, 1)</f>
        <v>54.99</v>
      </c>
      <c r="K358" s="42">
        <f>Source!R236</f>
        <v>4444.84</v>
      </c>
    </row>
    <row r="359" spans="1:29" ht="14.25" x14ac:dyDescent="0.2">
      <c r="A359" s="36"/>
      <c r="B359" s="36"/>
      <c r="C359" s="36" t="s">
        <v>1351</v>
      </c>
      <c r="D359" s="38"/>
      <c r="E359" s="37"/>
      <c r="F359" s="40">
        <f>Source!AL235</f>
        <v>102.24</v>
      </c>
      <c r="G359" s="39" t="str">
        <f>Source!DD235</f>
        <v/>
      </c>
      <c r="H359" s="37">
        <f>Source!AW236</f>
        <v>1</v>
      </c>
      <c r="I359" s="40">
        <f>Source!P235</f>
        <v>18883.73</v>
      </c>
      <c r="J359" s="37">
        <f>IF(Source!BC236&lt;&gt; 0, Source!BC236, 1)</f>
        <v>7.25</v>
      </c>
      <c r="K359" s="40">
        <f>Source!P236</f>
        <v>136907.04</v>
      </c>
    </row>
    <row r="360" spans="1:29" ht="14.25" x14ac:dyDescent="0.2">
      <c r="A360" s="36"/>
      <c r="B360" s="36"/>
      <c r="C360" s="36" t="s">
        <v>1352</v>
      </c>
      <c r="D360" s="38" t="s">
        <v>1353</v>
      </c>
      <c r="E360" s="37">
        <f>Source!BZ236</f>
        <v>97</v>
      </c>
      <c r="F360" s="40"/>
      <c r="G360" s="39"/>
      <c r="H360" s="37"/>
      <c r="I360" s="40">
        <f>SUM(Q354:Q359)</f>
        <v>10552.1</v>
      </c>
      <c r="J360" s="37">
        <f>Source!AT236</f>
        <v>97</v>
      </c>
      <c r="K360" s="40">
        <f>SUM(R354:R359)</f>
        <v>580259.78</v>
      </c>
    </row>
    <row r="361" spans="1:29" ht="14.25" x14ac:dyDescent="0.2">
      <c r="A361" s="36"/>
      <c r="B361" s="36"/>
      <c r="C361" s="36" t="s">
        <v>1354</v>
      </c>
      <c r="D361" s="38" t="s">
        <v>1353</v>
      </c>
      <c r="E361" s="37">
        <f>Source!CA236</f>
        <v>51</v>
      </c>
      <c r="F361" s="40"/>
      <c r="G361" s="39"/>
      <c r="H361" s="37"/>
      <c r="I361" s="40">
        <f>SUM(S354:S360)</f>
        <v>5548.01</v>
      </c>
      <c r="J361" s="37">
        <f>Source!AU236</f>
        <v>51</v>
      </c>
      <c r="K361" s="40">
        <f>SUM(T354:T360)</f>
        <v>305085.03999999998</v>
      </c>
    </row>
    <row r="362" spans="1:29" ht="14.25" x14ac:dyDescent="0.2">
      <c r="A362" s="44"/>
      <c r="B362" s="44"/>
      <c r="C362" s="44" t="s">
        <v>1355</v>
      </c>
      <c r="D362" s="45" t="s">
        <v>1356</v>
      </c>
      <c r="E362" s="46">
        <f>Source!AQ235</f>
        <v>4.12</v>
      </c>
      <c r="F362" s="47"/>
      <c r="G362" s="48" t="str">
        <f>Source!DI235</f>
        <v>*1,1</v>
      </c>
      <c r="H362" s="46">
        <f>Source!AV236</f>
        <v>1.0469999999999999</v>
      </c>
      <c r="I362" s="47">
        <f>Source!U235</f>
        <v>876.40223880000008</v>
      </c>
      <c r="J362" s="46"/>
      <c r="K362" s="47"/>
    </row>
    <row r="363" spans="1:29" ht="15" x14ac:dyDescent="0.2">
      <c r="C363" s="49" t="s">
        <v>1357</v>
      </c>
      <c r="H363" s="50">
        <f>I356+I357+I359+I360+I361+0-0-0</f>
        <v>46311.130000000005</v>
      </c>
      <c r="I363" s="50"/>
      <c r="J363" s="50">
        <f>K356+K357+K359+K360+K361+0-0-0</f>
        <v>1624657.19</v>
      </c>
      <c r="K363" s="50"/>
    </row>
    <row r="364" spans="1:29" ht="15" hidden="1" x14ac:dyDescent="0.2">
      <c r="C364" s="49" t="s">
        <v>1358</v>
      </c>
      <c r="H364" s="52">
        <f>0+0</f>
        <v>0</v>
      </c>
      <c r="I364" s="52"/>
      <c r="J364" s="52">
        <f>0+0</f>
        <v>0</v>
      </c>
      <c r="K364" s="52"/>
    </row>
    <row r="365" spans="1:29" ht="15" x14ac:dyDescent="0.2">
      <c r="C365" s="49" t="s">
        <v>1359</v>
      </c>
      <c r="H365" s="52">
        <f>I356+I357+I359+I360+I361+0</f>
        <v>46311.130000000005</v>
      </c>
      <c r="I365" s="52"/>
      <c r="J365" s="52">
        <f>K356+K357+K359+K360+K361+0</f>
        <v>1624657.19</v>
      </c>
      <c r="K365" s="52"/>
      <c r="O365" s="53">
        <f>I356+I357+I359+I360+I361+0</f>
        <v>46311.130000000005</v>
      </c>
      <c r="P365" s="53">
        <f>K356+K357+K359+K360+K361+0</f>
        <v>1624657.19</v>
      </c>
    </row>
    <row r="367" spans="1:29" ht="128.25" x14ac:dyDescent="0.2">
      <c r="A367" s="36">
        <v>79</v>
      </c>
      <c r="B367" s="36" t="str">
        <f>Source!F237</f>
        <v>1.23-8-762</v>
      </c>
      <c r="C367" s="36" t="s">
        <v>1293</v>
      </c>
      <c r="D367" s="38" t="str">
        <f>Source!H237</f>
        <v>км</v>
      </c>
      <c r="E367" s="37">
        <f>Source!I237</f>
        <v>2.6928000000000001</v>
      </c>
      <c r="F367" s="40">
        <f>Source!AL237</f>
        <v>37537.620000000003</v>
      </c>
      <c r="G367" s="39" t="str">
        <f>Source!DD237</f>
        <v/>
      </c>
      <c r="H367" s="37">
        <f>Source!AW238</f>
        <v>1</v>
      </c>
      <c r="I367" s="40">
        <f>Source!P237</f>
        <v>101081.3</v>
      </c>
      <c r="J367" s="37">
        <f>IF(Source!BC238&lt;&gt; 0, Source!BC238, 1)</f>
        <v>5.61</v>
      </c>
      <c r="K367" s="40">
        <f>Source!P238</f>
        <v>567066.09</v>
      </c>
      <c r="Q367">
        <f>Source!X237</f>
        <v>0</v>
      </c>
      <c r="R367">
        <f>Source!X238</f>
        <v>0</v>
      </c>
      <c r="S367">
        <f>Source!Y237</f>
        <v>0</v>
      </c>
      <c r="T367">
        <f>Source!Y238</f>
        <v>0</v>
      </c>
      <c r="U367">
        <f>ROUND((175/100)*ROUND(Source!R237, 2), 2)</f>
        <v>0</v>
      </c>
      <c r="V367">
        <f>ROUND((0/100)*ROUND(Source!R238, 2), 2)</f>
        <v>0</v>
      </c>
      <c r="AC367">
        <v>3</v>
      </c>
    </row>
    <row r="368" spans="1:29" x14ac:dyDescent="0.2">
      <c r="A368" s="67"/>
      <c r="B368" s="67"/>
      <c r="C368" s="68" t="str">
        <f>"Объем: "&amp;Source!I237&amp;"=(2640*"&amp;"1,02)/"&amp;"1000"</f>
        <v>Объем: 2,6928=(2640*1,02)/1000</v>
      </c>
      <c r="D368" s="67"/>
      <c r="E368" s="67"/>
      <c r="F368" s="67"/>
      <c r="G368" s="67"/>
      <c r="H368" s="67"/>
      <c r="I368" s="67"/>
      <c r="J368" s="67"/>
      <c r="K368" s="67"/>
    </row>
    <row r="369" spans="1:29" ht="15" x14ac:dyDescent="0.2">
      <c r="C369" s="49" t="s">
        <v>1359</v>
      </c>
      <c r="H369" s="50">
        <f>I367+0</f>
        <v>101081.3</v>
      </c>
      <c r="I369" s="50"/>
      <c r="J369" s="50">
        <f>K367+0</f>
        <v>567066.09</v>
      </c>
      <c r="K369" s="50"/>
      <c r="O369" s="53">
        <f>I367+0</f>
        <v>101081.3</v>
      </c>
      <c r="P369" s="53">
        <f>K367+0</f>
        <v>567066.09</v>
      </c>
    </row>
    <row r="371" spans="1:29" ht="128.25" x14ac:dyDescent="0.2">
      <c r="A371" s="36">
        <v>80</v>
      </c>
      <c r="B371" s="36" t="str">
        <f>Source!F239</f>
        <v>1.23-8-761</v>
      </c>
      <c r="C371" s="36" t="s">
        <v>1294</v>
      </c>
      <c r="D371" s="38" t="str">
        <f>Source!H239</f>
        <v>км</v>
      </c>
      <c r="E371" s="37">
        <f>Source!I239</f>
        <v>2.2440000000000002</v>
      </c>
      <c r="F371" s="40">
        <f>Source!AL239</f>
        <v>26092.34</v>
      </c>
      <c r="G371" s="39" t="str">
        <f>Source!DD239</f>
        <v/>
      </c>
      <c r="H371" s="37">
        <f>Source!AW240</f>
        <v>1</v>
      </c>
      <c r="I371" s="40">
        <f>Source!P239</f>
        <v>58551.21</v>
      </c>
      <c r="J371" s="37">
        <f>IF(Source!BC240&lt;&gt; 0, Source!BC240, 1)</f>
        <v>5.1100000000000003</v>
      </c>
      <c r="K371" s="40">
        <f>Source!P240</f>
        <v>299196.68</v>
      </c>
      <c r="Q371">
        <f>Source!X239</f>
        <v>0</v>
      </c>
      <c r="R371">
        <f>Source!X240</f>
        <v>0</v>
      </c>
      <c r="S371">
        <f>Source!Y239</f>
        <v>0</v>
      </c>
      <c r="T371">
        <f>Source!Y240</f>
        <v>0</v>
      </c>
      <c r="U371">
        <f>ROUND((175/100)*ROUND(Source!R239, 2), 2)</f>
        <v>0</v>
      </c>
      <c r="V371">
        <f>ROUND((0/100)*ROUND(Source!R240, 2), 2)</f>
        <v>0</v>
      </c>
      <c r="AC371">
        <v>3</v>
      </c>
    </row>
    <row r="372" spans="1:29" x14ac:dyDescent="0.2">
      <c r="A372" s="67"/>
      <c r="B372" s="67"/>
      <c r="C372" s="68" t="str">
        <f>"Объем: "&amp;Source!I239&amp;"=(2200*"&amp;"1,02)/"&amp;"1000"</f>
        <v>Объем: 2,244=(2200*1,02)/1000</v>
      </c>
      <c r="D372" s="67"/>
      <c r="E372" s="67"/>
      <c r="F372" s="67"/>
      <c r="G372" s="67"/>
      <c r="H372" s="67"/>
      <c r="I372" s="67"/>
      <c r="J372" s="67"/>
      <c r="K372" s="67"/>
    </row>
    <row r="373" spans="1:29" ht="15" x14ac:dyDescent="0.2">
      <c r="C373" s="49" t="s">
        <v>1359</v>
      </c>
      <c r="H373" s="50">
        <f>I371+0</f>
        <v>58551.21</v>
      </c>
      <c r="I373" s="50"/>
      <c r="J373" s="50">
        <f>K371+0</f>
        <v>299196.68</v>
      </c>
      <c r="K373" s="50"/>
      <c r="O373" s="53">
        <f>I371+0</f>
        <v>58551.21</v>
      </c>
      <c r="P373" s="53">
        <f>K371+0</f>
        <v>299196.68</v>
      </c>
    </row>
    <row r="375" spans="1:29" ht="128.25" x14ac:dyDescent="0.2">
      <c r="A375" s="36">
        <v>81</v>
      </c>
      <c r="B375" s="36" t="str">
        <f>Source!F241</f>
        <v>1.23-8-756</v>
      </c>
      <c r="C375" s="36" t="s">
        <v>1295</v>
      </c>
      <c r="D375" s="38" t="str">
        <f>Source!H241</f>
        <v>км</v>
      </c>
      <c r="E375" s="37">
        <f>Source!I241</f>
        <v>12.087</v>
      </c>
      <c r="F375" s="40">
        <f>Source!AL241</f>
        <v>14783.71</v>
      </c>
      <c r="G375" s="39" t="str">
        <f>Source!DD241</f>
        <v/>
      </c>
      <c r="H375" s="37">
        <f>Source!AW242</f>
        <v>1</v>
      </c>
      <c r="I375" s="40">
        <f>Source!P241</f>
        <v>178690.7</v>
      </c>
      <c r="J375" s="37">
        <f>IF(Source!BC242&lt;&gt; 0, Source!BC242, 1)</f>
        <v>5.57</v>
      </c>
      <c r="K375" s="40">
        <f>Source!P242</f>
        <v>995307.2</v>
      </c>
      <c r="Q375">
        <f>Source!X241</f>
        <v>0</v>
      </c>
      <c r="R375">
        <f>Source!X242</f>
        <v>0</v>
      </c>
      <c r="S375">
        <f>Source!Y241</f>
        <v>0</v>
      </c>
      <c r="T375">
        <f>Source!Y242</f>
        <v>0</v>
      </c>
      <c r="U375">
        <f>ROUND((175/100)*ROUND(Source!R241, 2), 2)</f>
        <v>0</v>
      </c>
      <c r="V375">
        <f>ROUND((0/100)*ROUND(Source!R242, 2), 2)</f>
        <v>0</v>
      </c>
      <c r="AC375">
        <v>3</v>
      </c>
    </row>
    <row r="376" spans="1:29" x14ac:dyDescent="0.2">
      <c r="A376" s="67"/>
      <c r="B376" s="67"/>
      <c r="C376" s="68" t="str">
        <f>"Объем: "&amp;Source!I241&amp;"=(11850*"&amp;"1,02)/"&amp;"1000"</f>
        <v>Объем: 12,087=(11850*1,02)/1000</v>
      </c>
      <c r="D376" s="67"/>
      <c r="E376" s="67"/>
      <c r="F376" s="67"/>
      <c r="G376" s="67"/>
      <c r="H376" s="67"/>
      <c r="I376" s="67"/>
      <c r="J376" s="67"/>
      <c r="K376" s="67"/>
    </row>
    <row r="377" spans="1:29" ht="15" x14ac:dyDescent="0.2">
      <c r="C377" s="49" t="s">
        <v>1359</v>
      </c>
      <c r="H377" s="50">
        <f>I375+0</f>
        <v>178690.7</v>
      </c>
      <c r="I377" s="50"/>
      <c r="J377" s="50">
        <f>K375+0</f>
        <v>995307.2</v>
      </c>
      <c r="K377" s="50"/>
      <c r="O377" s="53">
        <f>I375+0</f>
        <v>178690.7</v>
      </c>
      <c r="P377" s="53">
        <f>K375+0</f>
        <v>995307.2</v>
      </c>
    </row>
    <row r="379" spans="1:29" ht="142.5" x14ac:dyDescent="0.2">
      <c r="A379" s="36">
        <v>82</v>
      </c>
      <c r="B379" s="36" t="str">
        <f>Source!F243</f>
        <v>1.23-8-774</v>
      </c>
      <c r="C379" s="36" t="s">
        <v>1296</v>
      </c>
      <c r="D379" s="38" t="str">
        <f>Source!H243</f>
        <v>км</v>
      </c>
      <c r="E379" s="37">
        <f>Source!I243</f>
        <v>1.4076</v>
      </c>
      <c r="F379" s="40">
        <f>Source!AL243</f>
        <v>57214.47</v>
      </c>
      <c r="G379" s="39" t="str">
        <f>Source!DD243</f>
        <v/>
      </c>
      <c r="H379" s="37">
        <f>Source!AW244</f>
        <v>1</v>
      </c>
      <c r="I379" s="40">
        <f>Source!P243</f>
        <v>80535.09</v>
      </c>
      <c r="J379" s="37">
        <f>IF(Source!BC244&lt;&gt; 0, Source!BC244, 1)</f>
        <v>4.0599999999999996</v>
      </c>
      <c r="K379" s="40">
        <f>Source!P244</f>
        <v>326972.46999999997</v>
      </c>
      <c r="Q379">
        <f>Source!X243</f>
        <v>0</v>
      </c>
      <c r="R379">
        <f>Source!X244</f>
        <v>0</v>
      </c>
      <c r="S379">
        <f>Source!Y243</f>
        <v>0</v>
      </c>
      <c r="T379">
        <f>Source!Y244</f>
        <v>0</v>
      </c>
      <c r="U379">
        <f>ROUND((175/100)*ROUND(Source!R243, 2), 2)</f>
        <v>0</v>
      </c>
      <c r="V379">
        <f>ROUND((0/100)*ROUND(Source!R244, 2), 2)</f>
        <v>0</v>
      </c>
      <c r="AC379">
        <v>3</v>
      </c>
    </row>
    <row r="380" spans="1:29" x14ac:dyDescent="0.2">
      <c r="A380" s="67"/>
      <c r="B380" s="67"/>
      <c r="C380" s="68" t="str">
        <f>"Объем: "&amp;Source!I243&amp;"=(1380*"&amp;"1,02)/"&amp;"1000"</f>
        <v>Объем: 1,4076=(1380*1,02)/1000</v>
      </c>
      <c r="D380" s="67"/>
      <c r="E380" s="67"/>
      <c r="F380" s="67"/>
      <c r="G380" s="67"/>
      <c r="H380" s="67"/>
      <c r="I380" s="67"/>
      <c r="J380" s="67"/>
      <c r="K380" s="67"/>
    </row>
    <row r="381" spans="1:29" ht="15" x14ac:dyDescent="0.2">
      <c r="C381" s="49" t="s">
        <v>1359</v>
      </c>
      <c r="H381" s="50">
        <f>I379+0</f>
        <v>80535.09</v>
      </c>
      <c r="I381" s="50"/>
      <c r="J381" s="50">
        <f>K379+0</f>
        <v>326972.46999999997</v>
      </c>
      <c r="K381" s="50"/>
      <c r="O381" s="53">
        <f>I379+0</f>
        <v>80535.09</v>
      </c>
      <c r="P381" s="53">
        <f>K379+0</f>
        <v>326972.46999999997</v>
      </c>
    </row>
    <row r="383" spans="1:29" ht="39.75" x14ac:dyDescent="0.2">
      <c r="A383" s="36">
        <v>83</v>
      </c>
      <c r="B383" s="36" t="str">
        <f>Source!F245</f>
        <v>КА-79</v>
      </c>
      <c r="C383" s="36" t="s">
        <v>1429</v>
      </c>
      <c r="D383" s="38" t="str">
        <f>Source!H245</f>
        <v>км</v>
      </c>
      <c r="E383" s="37">
        <f>Source!I245</f>
        <v>0.40799999999999997</v>
      </c>
      <c r="F383" s="40">
        <f>Source!AL245</f>
        <v>26990.94</v>
      </c>
      <c r="G383" s="39" t="str">
        <f>Source!DD245</f>
        <v/>
      </c>
      <c r="H383" s="37">
        <f>Source!AW246</f>
        <v>1</v>
      </c>
      <c r="I383" s="40">
        <f>Source!P245</f>
        <v>11012.3</v>
      </c>
      <c r="J383" s="37">
        <f>IF(Source!BC246&lt;&gt; 0, Source!BC246, 1)</f>
        <v>9.8800000000000008</v>
      </c>
      <c r="K383" s="40">
        <f>Source!P246</f>
        <v>108801.52</v>
      </c>
      <c r="Q383">
        <f>Source!X245</f>
        <v>0</v>
      </c>
      <c r="R383">
        <f>Source!X246</f>
        <v>0</v>
      </c>
      <c r="S383">
        <f>Source!Y245</f>
        <v>0</v>
      </c>
      <c r="T383">
        <f>Source!Y246</f>
        <v>0</v>
      </c>
      <c r="U383">
        <f>ROUND((175/100)*ROUND(Source!R245, 2), 2)</f>
        <v>0</v>
      </c>
      <c r="V383">
        <f>ROUND((0/100)*ROUND(Source!R246, 2), 2)</f>
        <v>0</v>
      </c>
      <c r="AC383">
        <v>3</v>
      </c>
    </row>
    <row r="384" spans="1:29" x14ac:dyDescent="0.2">
      <c r="A384" s="67"/>
      <c r="B384" s="67"/>
      <c r="C384" s="68" t="str">
        <f>"Объем: "&amp;Source!I245&amp;"=(400/"&amp;"1000)*"&amp;"1,02"</f>
        <v>Объем: 0,408=(400/1000)*1,02</v>
      </c>
      <c r="D384" s="67"/>
      <c r="E384" s="67"/>
      <c r="F384" s="67"/>
      <c r="G384" s="67"/>
      <c r="H384" s="67"/>
      <c r="I384" s="67"/>
      <c r="J384" s="67"/>
      <c r="K384" s="67"/>
    </row>
    <row r="385" spans="1:29" ht="15" x14ac:dyDescent="0.2">
      <c r="C385" s="49" t="s">
        <v>1359</v>
      </c>
      <c r="H385" s="50">
        <f>I383+0</f>
        <v>11012.3</v>
      </c>
      <c r="I385" s="50"/>
      <c r="J385" s="50">
        <f>K383+0</f>
        <v>108801.52</v>
      </c>
      <c r="K385" s="50"/>
      <c r="O385" s="53">
        <f>I383+0</f>
        <v>11012.3</v>
      </c>
      <c r="P385" s="53">
        <f>K383+0</f>
        <v>108801.52</v>
      </c>
    </row>
    <row r="387" spans="1:29" ht="28.5" x14ac:dyDescent="0.2">
      <c r="A387" s="36">
        <v>84</v>
      </c>
      <c r="B387" s="36" t="str">
        <f>Source!F247</f>
        <v>4.8-162-3</v>
      </c>
      <c r="C387" s="36" t="s">
        <v>412</v>
      </c>
      <c r="D387" s="38" t="str">
        <f>Source!H247</f>
        <v>100 м</v>
      </c>
      <c r="E387" s="37">
        <f>Source!I247</f>
        <v>12</v>
      </c>
      <c r="F387" s="40"/>
      <c r="G387" s="39"/>
      <c r="H387" s="37"/>
      <c r="I387" s="40"/>
      <c r="J387" s="37"/>
      <c r="K387" s="40"/>
      <c r="Q387">
        <f>Source!X247</f>
        <v>867.48</v>
      </c>
      <c r="R387">
        <f>Source!X248</f>
        <v>47702.77</v>
      </c>
      <c r="S387">
        <f>Source!Y247</f>
        <v>456.1</v>
      </c>
      <c r="T387">
        <f>Source!Y248</f>
        <v>25080.84</v>
      </c>
      <c r="U387">
        <f>ROUND((175/100)*ROUND(Source!R247, 2), 2)</f>
        <v>30.47</v>
      </c>
      <c r="V387">
        <f>ROUND((0/100)*ROUND(Source!R248, 2), 2)</f>
        <v>0</v>
      </c>
      <c r="AC387">
        <v>0</v>
      </c>
    </row>
    <row r="388" spans="1:29" x14ac:dyDescent="0.2">
      <c r="C388" s="41" t="str">
        <f>"Объем: "&amp;Source!I247&amp;"=1200/"&amp;"100"</f>
        <v>Объем: 12=1200/100</v>
      </c>
    </row>
    <row r="389" spans="1:29" ht="14.25" x14ac:dyDescent="0.2">
      <c r="A389" s="36"/>
      <c r="B389" s="36"/>
      <c r="C389" s="36" t="s">
        <v>1348</v>
      </c>
      <c r="D389" s="38"/>
      <c r="E389" s="37"/>
      <c r="F389" s="40">
        <f>Source!AO247</f>
        <v>63.45</v>
      </c>
      <c r="G389" s="39" t="str">
        <f>Source!DG247</f>
        <v>*1,1</v>
      </c>
      <c r="H389" s="37">
        <f>Source!AV248</f>
        <v>1.0469999999999999</v>
      </c>
      <c r="I389" s="40">
        <f>Source!S247</f>
        <v>876.9</v>
      </c>
      <c r="J389" s="37">
        <f>IF(Source!BA248&lt;&gt; 0, Source!BA248, 1)</f>
        <v>54.99</v>
      </c>
      <c r="K389" s="40">
        <f>Source!S248</f>
        <v>48220.73</v>
      </c>
    </row>
    <row r="390" spans="1:29" ht="14.25" x14ac:dyDescent="0.2">
      <c r="A390" s="36"/>
      <c r="B390" s="36"/>
      <c r="C390" s="36" t="s">
        <v>1349</v>
      </c>
      <c r="D390" s="38"/>
      <c r="E390" s="37"/>
      <c r="F390" s="40">
        <f>Source!AM247</f>
        <v>8.31</v>
      </c>
      <c r="G390" s="39" t="str">
        <f>Source!DE247</f>
        <v>*1,1</v>
      </c>
      <c r="H390" s="37">
        <f>Source!AV248</f>
        <v>1.0469999999999999</v>
      </c>
      <c r="I390" s="40">
        <f>Source!Q247</f>
        <v>114.85</v>
      </c>
      <c r="J390" s="37">
        <f>IF(Source!BB248&lt;&gt; 0, Source!BB248, 1)</f>
        <v>16.3</v>
      </c>
      <c r="K390" s="40">
        <f>Source!Q248</f>
        <v>1872.06</v>
      </c>
    </row>
    <row r="391" spans="1:29" ht="14.25" x14ac:dyDescent="0.2">
      <c r="A391" s="36"/>
      <c r="B391" s="36"/>
      <c r="C391" s="36" t="s">
        <v>1350</v>
      </c>
      <c r="D391" s="38"/>
      <c r="E391" s="37"/>
      <c r="F391" s="40">
        <f>Source!AN247</f>
        <v>1.26</v>
      </c>
      <c r="G391" s="39" t="str">
        <f>Source!DF247</f>
        <v>*1,1</v>
      </c>
      <c r="H391" s="37">
        <f>Source!AV248</f>
        <v>1.0469999999999999</v>
      </c>
      <c r="I391" s="42">
        <f>Source!R247</f>
        <v>17.41</v>
      </c>
      <c r="J391" s="37">
        <f>IF(Source!BS248&lt;&gt; 0, Source!BS248, 1)</f>
        <v>54.99</v>
      </c>
      <c r="K391" s="42">
        <f>Source!R248</f>
        <v>957.38</v>
      </c>
    </row>
    <row r="392" spans="1:29" ht="14.25" x14ac:dyDescent="0.2">
      <c r="A392" s="36"/>
      <c r="B392" s="36"/>
      <c r="C392" s="36" t="s">
        <v>1351</v>
      </c>
      <c r="D392" s="38"/>
      <c r="E392" s="37"/>
      <c r="F392" s="40">
        <f>Source!AL247</f>
        <v>109.07</v>
      </c>
      <c r="G392" s="39" t="str">
        <f>Source!DD247</f>
        <v/>
      </c>
      <c r="H392" s="37">
        <f>Source!AW248</f>
        <v>1</v>
      </c>
      <c r="I392" s="40">
        <f>Source!P247</f>
        <v>1308.8399999999999</v>
      </c>
      <c r="J392" s="37">
        <f>IF(Source!BC248&lt;&gt; 0, Source!BC248, 1)</f>
        <v>7.24</v>
      </c>
      <c r="K392" s="40">
        <f>Source!P248</f>
        <v>9476</v>
      </c>
    </row>
    <row r="393" spans="1:29" ht="14.25" x14ac:dyDescent="0.2">
      <c r="A393" s="36"/>
      <c r="B393" s="36"/>
      <c r="C393" s="36" t="s">
        <v>1352</v>
      </c>
      <c r="D393" s="38" t="s">
        <v>1353</v>
      </c>
      <c r="E393" s="37">
        <f>Source!BZ248</f>
        <v>97</v>
      </c>
      <c r="F393" s="40"/>
      <c r="G393" s="39"/>
      <c r="H393" s="37"/>
      <c r="I393" s="40">
        <f>SUM(Q387:Q392)</f>
        <v>867.48</v>
      </c>
      <c r="J393" s="37">
        <f>Source!AT248</f>
        <v>97</v>
      </c>
      <c r="K393" s="40">
        <f>SUM(R387:R392)</f>
        <v>47702.77</v>
      </c>
    </row>
    <row r="394" spans="1:29" ht="14.25" x14ac:dyDescent="0.2">
      <c r="A394" s="36"/>
      <c r="B394" s="36"/>
      <c r="C394" s="36" t="s">
        <v>1354</v>
      </c>
      <c r="D394" s="38" t="s">
        <v>1353</v>
      </c>
      <c r="E394" s="37">
        <f>Source!CA248</f>
        <v>51</v>
      </c>
      <c r="F394" s="40"/>
      <c r="G394" s="39"/>
      <c r="H394" s="37"/>
      <c r="I394" s="40">
        <f>SUM(S387:S393)</f>
        <v>456.1</v>
      </c>
      <c r="J394" s="37">
        <f>Source!AU248</f>
        <v>51</v>
      </c>
      <c r="K394" s="40">
        <f>SUM(T387:T393)</f>
        <v>25080.84</v>
      </c>
    </row>
    <row r="395" spans="1:29" ht="14.25" x14ac:dyDescent="0.2">
      <c r="A395" s="44"/>
      <c r="B395" s="44"/>
      <c r="C395" s="44" t="s">
        <v>1355</v>
      </c>
      <c r="D395" s="45" t="s">
        <v>1356</v>
      </c>
      <c r="E395" s="46">
        <f>Source!AQ247</f>
        <v>5.15</v>
      </c>
      <c r="F395" s="47"/>
      <c r="G395" s="48" t="str">
        <f>Source!DI247</f>
        <v>*1,1</v>
      </c>
      <c r="H395" s="46">
        <f>Source!AV248</f>
        <v>1.0469999999999999</v>
      </c>
      <c r="I395" s="47">
        <f>Source!U247</f>
        <v>71.175060000000002</v>
      </c>
      <c r="J395" s="46"/>
      <c r="K395" s="47"/>
    </row>
    <row r="396" spans="1:29" ht="15" x14ac:dyDescent="0.2">
      <c r="C396" s="49" t="s">
        <v>1357</v>
      </c>
      <c r="H396" s="50">
        <f>I389+I390+I392+I393+I394+0-0-0</f>
        <v>3624.17</v>
      </c>
      <c r="I396" s="50"/>
      <c r="J396" s="50">
        <f>K389+K390+K392+K393+K394+0-0-0</f>
        <v>132352.4</v>
      </c>
      <c r="K396" s="50"/>
    </row>
    <row r="397" spans="1:29" ht="15" hidden="1" x14ac:dyDescent="0.2">
      <c r="C397" s="49" t="s">
        <v>1358</v>
      </c>
      <c r="H397" s="52">
        <f>0+0</f>
        <v>0</v>
      </c>
      <c r="I397" s="52"/>
      <c r="J397" s="52">
        <f>0+0</f>
        <v>0</v>
      </c>
      <c r="K397" s="52"/>
    </row>
    <row r="398" spans="1:29" ht="15" x14ac:dyDescent="0.2">
      <c r="C398" s="49" t="s">
        <v>1359</v>
      </c>
      <c r="H398" s="52">
        <f>I389+I390+I392+I393+I394+0</f>
        <v>3624.17</v>
      </c>
      <c r="I398" s="52"/>
      <c r="J398" s="52">
        <f>K389+K390+K392+K393+K394+0</f>
        <v>132352.4</v>
      </c>
      <c r="K398" s="52"/>
      <c r="O398" s="53">
        <f>I389+I390+I392+I393+I394+0</f>
        <v>3624.17</v>
      </c>
      <c r="P398" s="53">
        <f>K389+K390+K392+K393+K394+0</f>
        <v>132352.4</v>
      </c>
    </row>
    <row r="400" spans="1:29" ht="128.25" x14ac:dyDescent="0.2">
      <c r="A400" s="36">
        <v>85</v>
      </c>
      <c r="B400" s="36" t="str">
        <f>Source!F249</f>
        <v>1.23-8-764</v>
      </c>
      <c r="C400" s="36" t="s">
        <v>1297</v>
      </c>
      <c r="D400" s="38" t="str">
        <f>Source!H249</f>
        <v>км</v>
      </c>
      <c r="E400" s="37">
        <f>Source!I249</f>
        <v>1.224</v>
      </c>
      <c r="F400" s="40">
        <f>Source!AL249</f>
        <v>77970.94</v>
      </c>
      <c r="G400" s="39" t="str">
        <f>Source!DD249</f>
        <v/>
      </c>
      <c r="H400" s="37">
        <f>Source!AW250</f>
        <v>1</v>
      </c>
      <c r="I400" s="40">
        <f>Source!P249</f>
        <v>95436.43</v>
      </c>
      <c r="J400" s="37">
        <f>IF(Source!BC250&lt;&gt; 0, Source!BC250, 1)</f>
        <v>6.36</v>
      </c>
      <c r="K400" s="40">
        <f>Source!P250</f>
        <v>606975.68999999994</v>
      </c>
      <c r="Q400">
        <f>Source!X249</f>
        <v>0</v>
      </c>
      <c r="R400">
        <f>Source!X250</f>
        <v>0</v>
      </c>
      <c r="S400">
        <f>Source!Y249</f>
        <v>0</v>
      </c>
      <c r="T400">
        <f>Source!Y250</f>
        <v>0</v>
      </c>
      <c r="U400">
        <f>ROUND((175/100)*ROUND(Source!R249, 2), 2)</f>
        <v>0</v>
      </c>
      <c r="V400">
        <f>ROUND((0/100)*ROUND(Source!R250, 2), 2)</f>
        <v>0</v>
      </c>
      <c r="AC400">
        <v>3</v>
      </c>
    </row>
    <row r="401" spans="1:29" x14ac:dyDescent="0.2">
      <c r="A401" s="67"/>
      <c r="B401" s="67"/>
      <c r="C401" s="68" t="str">
        <f>"Объем: "&amp;Source!I249&amp;"=(1200*"&amp;"1,02)/"&amp;"1000"</f>
        <v>Объем: 1,224=(1200*1,02)/1000</v>
      </c>
      <c r="D401" s="67"/>
      <c r="E401" s="67"/>
      <c r="F401" s="67"/>
      <c r="G401" s="67"/>
      <c r="H401" s="67"/>
      <c r="I401" s="67"/>
      <c r="J401" s="67"/>
      <c r="K401" s="67"/>
    </row>
    <row r="402" spans="1:29" ht="15" x14ac:dyDescent="0.2">
      <c r="C402" s="49" t="s">
        <v>1359</v>
      </c>
      <c r="H402" s="50">
        <f>I400+0</f>
        <v>95436.43</v>
      </c>
      <c r="I402" s="50"/>
      <c r="J402" s="50">
        <f>K400+0</f>
        <v>606975.68999999994</v>
      </c>
      <c r="K402" s="50"/>
      <c r="O402" s="53">
        <f>I400+0</f>
        <v>95436.43</v>
      </c>
      <c r="P402" s="53">
        <f>K400+0</f>
        <v>606975.68999999994</v>
      </c>
    </row>
    <row r="404" spans="1:29" ht="28.5" x14ac:dyDescent="0.2">
      <c r="A404" s="36">
        <v>86</v>
      </c>
      <c r="B404" s="36" t="str">
        <f>Source!F251</f>
        <v>4.8-162-4</v>
      </c>
      <c r="C404" s="36" t="s">
        <v>419</v>
      </c>
      <c r="D404" s="38" t="str">
        <f>Source!H251</f>
        <v>100 м</v>
      </c>
      <c r="E404" s="37">
        <f>Source!I251</f>
        <v>9</v>
      </c>
      <c r="F404" s="40"/>
      <c r="G404" s="39"/>
      <c r="H404" s="37"/>
      <c r="I404" s="40"/>
      <c r="J404" s="37"/>
      <c r="K404" s="40"/>
      <c r="Q404">
        <f>Source!X251</f>
        <v>918.46</v>
      </c>
      <c r="R404">
        <f>Source!X252</f>
        <v>50506.33</v>
      </c>
      <c r="S404">
        <f>Source!Y251</f>
        <v>482.9</v>
      </c>
      <c r="T404">
        <f>Source!Y252</f>
        <v>26554.87</v>
      </c>
      <c r="U404">
        <f>ROUND((175/100)*ROUND(Source!R251, 2), 2)</f>
        <v>45.71</v>
      </c>
      <c r="V404">
        <f>ROUND((0/100)*ROUND(Source!R252, 2), 2)</f>
        <v>0</v>
      </c>
      <c r="AC404">
        <v>0</v>
      </c>
    </row>
    <row r="405" spans="1:29" x14ac:dyDescent="0.2">
      <c r="C405" s="41" t="str">
        <f>"Объем: "&amp;Source!I251&amp;"=(650+"&amp;"250)/"&amp;"100"</f>
        <v>Объем: 9=(650+250)/100</v>
      </c>
    </row>
    <row r="406" spans="1:29" ht="14.25" x14ac:dyDescent="0.2">
      <c r="A406" s="36"/>
      <c r="B406" s="36"/>
      <c r="C406" s="36" t="s">
        <v>1348</v>
      </c>
      <c r="D406" s="38"/>
      <c r="E406" s="37"/>
      <c r="F406" s="40">
        <f>Source!AO251</f>
        <v>88.83</v>
      </c>
      <c r="G406" s="39" t="str">
        <f>Source!DG251</f>
        <v>*1,1</v>
      </c>
      <c r="H406" s="37">
        <f>Source!AV252</f>
        <v>1.0469999999999999</v>
      </c>
      <c r="I406" s="40">
        <f>Source!S251</f>
        <v>920.75</v>
      </c>
      <c r="J406" s="37">
        <f>IF(Source!BA252&lt;&gt; 0, Source!BA252, 1)</f>
        <v>54.99</v>
      </c>
      <c r="K406" s="40">
        <f>Source!S252</f>
        <v>50632.04</v>
      </c>
    </row>
    <row r="407" spans="1:29" ht="14.25" x14ac:dyDescent="0.2">
      <c r="A407" s="36"/>
      <c r="B407" s="36"/>
      <c r="C407" s="36" t="s">
        <v>1349</v>
      </c>
      <c r="D407" s="38"/>
      <c r="E407" s="37"/>
      <c r="F407" s="40">
        <f>Source!AM251</f>
        <v>16.62</v>
      </c>
      <c r="G407" s="39" t="str">
        <f>Source!DE251</f>
        <v>*1,1</v>
      </c>
      <c r="H407" s="37">
        <f>Source!AV252</f>
        <v>1.0469999999999999</v>
      </c>
      <c r="I407" s="40">
        <f>Source!Q251</f>
        <v>172.27</v>
      </c>
      <c r="J407" s="37">
        <f>IF(Source!BB252&lt;&gt; 0, Source!BB252, 1)</f>
        <v>16.3</v>
      </c>
      <c r="K407" s="40">
        <f>Source!Q252</f>
        <v>2808</v>
      </c>
    </row>
    <row r="408" spans="1:29" ht="14.25" x14ac:dyDescent="0.2">
      <c r="A408" s="36"/>
      <c r="B408" s="36"/>
      <c r="C408" s="36" t="s">
        <v>1350</v>
      </c>
      <c r="D408" s="38"/>
      <c r="E408" s="37"/>
      <c r="F408" s="40">
        <f>Source!AN251</f>
        <v>2.52</v>
      </c>
      <c r="G408" s="39" t="str">
        <f>Source!DF251</f>
        <v>*1,1</v>
      </c>
      <c r="H408" s="37">
        <f>Source!AV252</f>
        <v>1.0469999999999999</v>
      </c>
      <c r="I408" s="42">
        <f>Source!R251</f>
        <v>26.12</v>
      </c>
      <c r="J408" s="37">
        <f>IF(Source!BS252&lt;&gt; 0, Source!BS252, 1)</f>
        <v>54.99</v>
      </c>
      <c r="K408" s="42">
        <f>Source!R252</f>
        <v>1436.34</v>
      </c>
    </row>
    <row r="409" spans="1:29" ht="14.25" x14ac:dyDescent="0.2">
      <c r="A409" s="36"/>
      <c r="B409" s="36"/>
      <c r="C409" s="36" t="s">
        <v>1351</v>
      </c>
      <c r="D409" s="38"/>
      <c r="E409" s="37"/>
      <c r="F409" s="40">
        <f>Source!AL251</f>
        <v>116.24</v>
      </c>
      <c r="G409" s="39" t="str">
        <f>Source!DD251</f>
        <v/>
      </c>
      <c r="H409" s="37">
        <f>Source!AW252</f>
        <v>1</v>
      </c>
      <c r="I409" s="40">
        <f>Source!P251</f>
        <v>1046.1600000000001</v>
      </c>
      <c r="J409" s="37">
        <f>IF(Source!BC252&lt;&gt; 0, Source!BC252, 1)</f>
        <v>7.24</v>
      </c>
      <c r="K409" s="40">
        <f>Source!P252</f>
        <v>7574.2</v>
      </c>
    </row>
    <row r="410" spans="1:29" ht="14.25" x14ac:dyDescent="0.2">
      <c r="A410" s="36"/>
      <c r="B410" s="36"/>
      <c r="C410" s="36" t="s">
        <v>1352</v>
      </c>
      <c r="D410" s="38" t="s">
        <v>1353</v>
      </c>
      <c r="E410" s="37">
        <f>Source!BZ252</f>
        <v>97</v>
      </c>
      <c r="F410" s="40"/>
      <c r="G410" s="39"/>
      <c r="H410" s="37"/>
      <c r="I410" s="40">
        <f>SUM(Q404:Q409)</f>
        <v>918.46</v>
      </c>
      <c r="J410" s="37">
        <f>Source!AT252</f>
        <v>97</v>
      </c>
      <c r="K410" s="40">
        <f>SUM(R404:R409)</f>
        <v>50506.33</v>
      </c>
    </row>
    <row r="411" spans="1:29" ht="14.25" x14ac:dyDescent="0.2">
      <c r="A411" s="36"/>
      <c r="B411" s="36"/>
      <c r="C411" s="36" t="s">
        <v>1354</v>
      </c>
      <c r="D411" s="38" t="s">
        <v>1353</v>
      </c>
      <c r="E411" s="37">
        <f>Source!CA252</f>
        <v>51</v>
      </c>
      <c r="F411" s="40"/>
      <c r="G411" s="39"/>
      <c r="H411" s="37"/>
      <c r="I411" s="40">
        <f>SUM(S404:S410)</f>
        <v>482.9</v>
      </c>
      <c r="J411" s="37">
        <f>Source!AU252</f>
        <v>51</v>
      </c>
      <c r="K411" s="40">
        <f>SUM(T404:T410)</f>
        <v>26554.87</v>
      </c>
    </row>
    <row r="412" spans="1:29" ht="14.25" x14ac:dyDescent="0.2">
      <c r="A412" s="44"/>
      <c r="B412" s="44"/>
      <c r="C412" s="44" t="s">
        <v>1355</v>
      </c>
      <c r="D412" s="45" t="s">
        <v>1356</v>
      </c>
      <c r="E412" s="46">
        <f>Source!AQ251</f>
        <v>7.21</v>
      </c>
      <c r="F412" s="47"/>
      <c r="G412" s="48" t="str">
        <f>Source!DI251</f>
        <v>*1,1</v>
      </c>
      <c r="H412" s="46">
        <f>Source!AV252</f>
        <v>1.0469999999999999</v>
      </c>
      <c r="I412" s="47">
        <f>Source!U251</f>
        <v>74.733813000000012</v>
      </c>
      <c r="J412" s="46"/>
      <c r="K412" s="47"/>
    </row>
    <row r="413" spans="1:29" ht="15" x14ac:dyDescent="0.2">
      <c r="C413" s="49" t="s">
        <v>1357</v>
      </c>
      <c r="H413" s="50">
        <f>I406+I407+I409+I410+I411+0-0-0</f>
        <v>3540.5400000000004</v>
      </c>
      <c r="I413" s="50"/>
      <c r="J413" s="50">
        <f>K406+K407+K409+K410+K411+0-0-0</f>
        <v>138075.44</v>
      </c>
      <c r="K413" s="50"/>
    </row>
    <row r="414" spans="1:29" ht="15" hidden="1" x14ac:dyDescent="0.2">
      <c r="C414" s="49" t="s">
        <v>1358</v>
      </c>
      <c r="H414" s="52">
        <f>0+0</f>
        <v>0</v>
      </c>
      <c r="I414" s="52"/>
      <c r="J414" s="52">
        <f>0+0</f>
        <v>0</v>
      </c>
      <c r="K414" s="52"/>
    </row>
    <row r="415" spans="1:29" ht="15" x14ac:dyDescent="0.2">
      <c r="C415" s="49" t="s">
        <v>1359</v>
      </c>
      <c r="H415" s="52">
        <f>I406+I407+I409+I410+I411+0</f>
        <v>3540.5400000000004</v>
      </c>
      <c r="I415" s="52"/>
      <c r="J415" s="52">
        <f>K406+K407+K409+K410+K411+0</f>
        <v>138075.44</v>
      </c>
      <c r="K415" s="52"/>
      <c r="O415" s="53">
        <f>I406+I407+I409+I410+I411+0</f>
        <v>3540.5400000000004</v>
      </c>
      <c r="P415" s="53">
        <f>K406+K407+K409+K410+K411+0</f>
        <v>138075.44</v>
      </c>
    </row>
    <row r="417" spans="1:29" ht="128.25" x14ac:dyDescent="0.2">
      <c r="A417" s="36">
        <v>87</v>
      </c>
      <c r="B417" s="36" t="str">
        <f>Source!F253</f>
        <v>1.23-8-765</v>
      </c>
      <c r="C417" s="36" t="s">
        <v>1298</v>
      </c>
      <c r="D417" s="38" t="str">
        <f>Source!H253</f>
        <v>км</v>
      </c>
      <c r="E417" s="37">
        <f>Source!I253</f>
        <v>0.66300000000000003</v>
      </c>
      <c r="F417" s="40">
        <f>Source!AL253</f>
        <v>136062.85999999999</v>
      </c>
      <c r="G417" s="39" t="str">
        <f>Source!DD253</f>
        <v/>
      </c>
      <c r="H417" s="37">
        <f>Source!AW254</f>
        <v>1</v>
      </c>
      <c r="I417" s="40">
        <f>Source!P253</f>
        <v>90209.68</v>
      </c>
      <c r="J417" s="37">
        <f>IF(Source!BC254&lt;&gt; 0, Source!BC254, 1)</f>
        <v>5.74</v>
      </c>
      <c r="K417" s="40">
        <f>Source!P254</f>
        <v>517803.56</v>
      </c>
      <c r="Q417">
        <f>Source!X253</f>
        <v>0</v>
      </c>
      <c r="R417">
        <f>Source!X254</f>
        <v>0</v>
      </c>
      <c r="S417">
        <f>Source!Y253</f>
        <v>0</v>
      </c>
      <c r="T417">
        <f>Source!Y254</f>
        <v>0</v>
      </c>
      <c r="U417">
        <f>ROUND((175/100)*ROUND(Source!R253, 2), 2)</f>
        <v>0</v>
      </c>
      <c r="V417">
        <f>ROUND((0/100)*ROUND(Source!R254, 2), 2)</f>
        <v>0</v>
      </c>
      <c r="AC417">
        <v>3</v>
      </c>
    </row>
    <row r="418" spans="1:29" x14ac:dyDescent="0.2">
      <c r="A418" s="67"/>
      <c r="B418" s="67"/>
      <c r="C418" s="68" t="str">
        <f>"Объем: "&amp;Source!I253&amp;"=(650*"&amp;"1,02)/"&amp;"1000"</f>
        <v>Объем: 0,663=(650*1,02)/1000</v>
      </c>
      <c r="D418" s="67"/>
      <c r="E418" s="67"/>
      <c r="F418" s="67"/>
      <c r="G418" s="67"/>
      <c r="H418" s="67"/>
      <c r="I418" s="67"/>
      <c r="J418" s="67"/>
      <c r="K418" s="67"/>
    </row>
    <row r="419" spans="1:29" ht="15" x14ac:dyDescent="0.2">
      <c r="C419" s="49" t="s">
        <v>1359</v>
      </c>
      <c r="H419" s="50">
        <f>I417+0</f>
        <v>90209.68</v>
      </c>
      <c r="I419" s="50"/>
      <c r="J419" s="50">
        <f>K417+0</f>
        <v>517803.56</v>
      </c>
      <c r="K419" s="50"/>
      <c r="O419" s="53">
        <f>I417+0</f>
        <v>90209.68</v>
      </c>
      <c r="P419" s="53">
        <f>K417+0</f>
        <v>517803.56</v>
      </c>
    </row>
    <row r="421" spans="1:29" ht="39.75" x14ac:dyDescent="0.2">
      <c r="A421" s="36">
        <v>88</v>
      </c>
      <c r="B421" s="36" t="str">
        <f>Source!F255</f>
        <v>КА-78</v>
      </c>
      <c r="C421" s="36" t="s">
        <v>1430</v>
      </c>
      <c r="D421" s="38" t="str">
        <f>Source!H255</f>
        <v>км</v>
      </c>
      <c r="E421" s="37">
        <f>Source!I255</f>
        <v>0.255</v>
      </c>
      <c r="F421" s="40">
        <f>Source!AL255</f>
        <v>96194.54</v>
      </c>
      <c r="G421" s="39" t="str">
        <f>Source!DD255</f>
        <v/>
      </c>
      <c r="H421" s="37">
        <f>Source!AW256</f>
        <v>1</v>
      </c>
      <c r="I421" s="40">
        <f>Source!P255</f>
        <v>24529.61</v>
      </c>
      <c r="J421" s="37">
        <f>IF(Source!BC256&lt;&gt; 0, Source!BC256, 1)</f>
        <v>9.8800000000000008</v>
      </c>
      <c r="K421" s="40">
        <f>Source!P256</f>
        <v>242352.55</v>
      </c>
      <c r="Q421">
        <f>Source!X255</f>
        <v>0</v>
      </c>
      <c r="R421">
        <f>Source!X256</f>
        <v>0</v>
      </c>
      <c r="S421">
        <f>Source!Y255</f>
        <v>0</v>
      </c>
      <c r="T421">
        <f>Source!Y256</f>
        <v>0</v>
      </c>
      <c r="U421">
        <f>ROUND((175/100)*ROUND(Source!R255, 2), 2)</f>
        <v>0</v>
      </c>
      <c r="V421">
        <f>ROUND((0/100)*ROUND(Source!R256, 2), 2)</f>
        <v>0</v>
      </c>
      <c r="AC421">
        <v>3</v>
      </c>
    </row>
    <row r="422" spans="1:29" x14ac:dyDescent="0.2">
      <c r="A422" s="67"/>
      <c r="B422" s="67"/>
      <c r="C422" s="68" t="str">
        <f>"Объем: "&amp;Source!I255&amp;"=(250/"&amp;"1000)*"&amp;"1,02"</f>
        <v>Объем: 0,255=(250/1000)*1,02</v>
      </c>
      <c r="D422" s="67"/>
      <c r="E422" s="67"/>
      <c r="F422" s="67"/>
      <c r="G422" s="67"/>
      <c r="H422" s="67"/>
      <c r="I422" s="67"/>
      <c r="J422" s="67"/>
      <c r="K422" s="67"/>
    </row>
    <row r="423" spans="1:29" ht="15" x14ac:dyDescent="0.2">
      <c r="C423" s="49" t="s">
        <v>1359</v>
      </c>
      <c r="H423" s="50">
        <f>I421+0</f>
        <v>24529.61</v>
      </c>
      <c r="I423" s="50"/>
      <c r="J423" s="50">
        <f>K421+0</f>
        <v>242352.55</v>
      </c>
      <c r="K423" s="50"/>
      <c r="O423" s="53">
        <f>I421+0</f>
        <v>24529.61</v>
      </c>
      <c r="P423" s="53">
        <f>K421+0</f>
        <v>242352.55</v>
      </c>
    </row>
    <row r="425" spans="1:29" ht="28.5" x14ac:dyDescent="0.2">
      <c r="A425" s="36">
        <v>89</v>
      </c>
      <c r="B425" s="36" t="str">
        <f>Source!F257</f>
        <v>4.8-162-5</v>
      </c>
      <c r="C425" s="36" t="s">
        <v>430</v>
      </c>
      <c r="D425" s="38" t="str">
        <f>Source!H257</f>
        <v>100 м</v>
      </c>
      <c r="E425" s="37">
        <f>Source!I257</f>
        <v>0.75</v>
      </c>
      <c r="F425" s="40"/>
      <c r="G425" s="39"/>
      <c r="H425" s="37"/>
      <c r="I425" s="40"/>
      <c r="J425" s="37"/>
      <c r="K425" s="40"/>
      <c r="Q425">
        <f>Source!X257</f>
        <v>98.86</v>
      </c>
      <c r="R425">
        <f>Source!X258</f>
        <v>5436.44</v>
      </c>
      <c r="S425">
        <f>Source!Y257</f>
        <v>51.98</v>
      </c>
      <c r="T425">
        <f>Source!Y258</f>
        <v>2858.34</v>
      </c>
      <c r="U425">
        <f>ROUND((175/100)*ROUND(Source!R257, 2), 2)</f>
        <v>5.72</v>
      </c>
      <c r="V425">
        <f>ROUND((0/100)*ROUND(Source!R258, 2), 2)</f>
        <v>0</v>
      </c>
      <c r="AC425">
        <v>0</v>
      </c>
    </row>
    <row r="426" spans="1:29" x14ac:dyDescent="0.2">
      <c r="C426" s="41" t="str">
        <f>"Объем: "&amp;Source!I257&amp;"=75/"&amp;"100"</f>
        <v>Объем: 0,75=75/100</v>
      </c>
    </row>
    <row r="427" spans="1:29" ht="14.25" x14ac:dyDescent="0.2">
      <c r="A427" s="36"/>
      <c r="B427" s="36"/>
      <c r="C427" s="36" t="s">
        <v>1348</v>
      </c>
      <c r="D427" s="38"/>
      <c r="E427" s="37"/>
      <c r="F427" s="40">
        <f>Source!AO257</f>
        <v>114.21</v>
      </c>
      <c r="G427" s="39" t="str">
        <f>Source!DG257</f>
        <v>*1,1</v>
      </c>
      <c r="H427" s="37">
        <f>Source!AV258</f>
        <v>1.0469999999999999</v>
      </c>
      <c r="I427" s="40">
        <f>Source!S257</f>
        <v>98.65</v>
      </c>
      <c r="J427" s="37">
        <f>IF(Source!BA258&lt;&gt; 0, Source!BA258, 1)</f>
        <v>54.99</v>
      </c>
      <c r="K427" s="40">
        <f>Source!S258</f>
        <v>5424.76</v>
      </c>
    </row>
    <row r="428" spans="1:29" ht="14.25" x14ac:dyDescent="0.2">
      <c r="A428" s="36"/>
      <c r="B428" s="36"/>
      <c r="C428" s="36" t="s">
        <v>1349</v>
      </c>
      <c r="D428" s="38"/>
      <c r="E428" s="37"/>
      <c r="F428" s="40">
        <f>Source!AM257</f>
        <v>24.93</v>
      </c>
      <c r="G428" s="39" t="str">
        <f>Source!DE257</f>
        <v>*1,1</v>
      </c>
      <c r="H428" s="37">
        <f>Source!AV258</f>
        <v>1.0469999999999999</v>
      </c>
      <c r="I428" s="40">
        <f>Source!Q257</f>
        <v>21.53</v>
      </c>
      <c r="J428" s="37">
        <f>IF(Source!BB258&lt;&gt; 0, Source!BB258, 1)</f>
        <v>16.3</v>
      </c>
      <c r="K428" s="40">
        <f>Source!Q258</f>
        <v>350.94</v>
      </c>
    </row>
    <row r="429" spans="1:29" ht="14.25" x14ac:dyDescent="0.2">
      <c r="A429" s="36"/>
      <c r="B429" s="36"/>
      <c r="C429" s="36" t="s">
        <v>1350</v>
      </c>
      <c r="D429" s="38"/>
      <c r="E429" s="37"/>
      <c r="F429" s="40">
        <f>Source!AN257</f>
        <v>3.79</v>
      </c>
      <c r="G429" s="39" t="str">
        <f>Source!DF257</f>
        <v>*1,1</v>
      </c>
      <c r="H429" s="37">
        <f>Source!AV258</f>
        <v>1.0469999999999999</v>
      </c>
      <c r="I429" s="42">
        <f>Source!R257</f>
        <v>3.27</v>
      </c>
      <c r="J429" s="37">
        <f>IF(Source!BS258&lt;&gt; 0, Source!BS258, 1)</f>
        <v>54.99</v>
      </c>
      <c r="K429" s="42">
        <f>Source!R258</f>
        <v>179.82</v>
      </c>
    </row>
    <row r="430" spans="1:29" ht="14.25" x14ac:dyDescent="0.2">
      <c r="A430" s="36"/>
      <c r="B430" s="36"/>
      <c r="C430" s="36" t="s">
        <v>1351</v>
      </c>
      <c r="D430" s="38"/>
      <c r="E430" s="37"/>
      <c r="F430" s="40">
        <f>Source!AL257</f>
        <v>133.38999999999999</v>
      </c>
      <c r="G430" s="39" t="str">
        <f>Source!DD257</f>
        <v/>
      </c>
      <c r="H430" s="37">
        <f>Source!AW258</f>
        <v>1</v>
      </c>
      <c r="I430" s="40">
        <f>Source!P257</f>
        <v>100.04</v>
      </c>
      <c r="J430" s="37">
        <f>IF(Source!BC258&lt;&gt; 0, Source!BC258, 1)</f>
        <v>7.22</v>
      </c>
      <c r="K430" s="40">
        <f>Source!P258</f>
        <v>722.29</v>
      </c>
    </row>
    <row r="431" spans="1:29" ht="14.25" x14ac:dyDescent="0.2">
      <c r="A431" s="36"/>
      <c r="B431" s="36"/>
      <c r="C431" s="36" t="s">
        <v>1352</v>
      </c>
      <c r="D431" s="38" t="s">
        <v>1353</v>
      </c>
      <c r="E431" s="37">
        <f>Source!BZ258</f>
        <v>97</v>
      </c>
      <c r="F431" s="40"/>
      <c r="G431" s="39"/>
      <c r="H431" s="37"/>
      <c r="I431" s="40">
        <f>SUM(Q425:Q430)</f>
        <v>98.86</v>
      </c>
      <c r="J431" s="37">
        <f>Source!AT258</f>
        <v>97</v>
      </c>
      <c r="K431" s="40">
        <f>SUM(R425:R430)</f>
        <v>5436.44</v>
      </c>
    </row>
    <row r="432" spans="1:29" ht="14.25" x14ac:dyDescent="0.2">
      <c r="A432" s="36"/>
      <c r="B432" s="36"/>
      <c r="C432" s="36" t="s">
        <v>1354</v>
      </c>
      <c r="D432" s="38" t="s">
        <v>1353</v>
      </c>
      <c r="E432" s="37">
        <f>Source!CA258</f>
        <v>51</v>
      </c>
      <c r="F432" s="40"/>
      <c r="G432" s="39"/>
      <c r="H432" s="37"/>
      <c r="I432" s="40">
        <f>SUM(S425:S431)</f>
        <v>51.98</v>
      </c>
      <c r="J432" s="37">
        <f>Source!AU258</f>
        <v>51</v>
      </c>
      <c r="K432" s="40">
        <f>SUM(T425:T431)</f>
        <v>2858.34</v>
      </c>
    </row>
    <row r="433" spans="1:29" ht="14.25" x14ac:dyDescent="0.2">
      <c r="A433" s="44"/>
      <c r="B433" s="44"/>
      <c r="C433" s="44" t="s">
        <v>1355</v>
      </c>
      <c r="D433" s="45" t="s">
        <v>1356</v>
      </c>
      <c r="E433" s="46">
        <f>Source!AQ257</f>
        <v>9.27</v>
      </c>
      <c r="F433" s="47"/>
      <c r="G433" s="48" t="str">
        <f>Source!DI257</f>
        <v>*1,1</v>
      </c>
      <c r="H433" s="46">
        <f>Source!AV258</f>
        <v>1.0469999999999999</v>
      </c>
      <c r="I433" s="47">
        <f>Source!U257</f>
        <v>8.0071942499999995</v>
      </c>
      <c r="J433" s="46"/>
      <c r="K433" s="47"/>
    </row>
    <row r="434" spans="1:29" ht="15" x14ac:dyDescent="0.2">
      <c r="C434" s="49" t="s">
        <v>1357</v>
      </c>
      <c r="H434" s="50">
        <f>I427+I428+I430+I431+I432+0-0-0</f>
        <v>371.06000000000006</v>
      </c>
      <c r="I434" s="50"/>
      <c r="J434" s="50">
        <f>K427+K428+K430+K431+K432+0-0-0</f>
        <v>14792.77</v>
      </c>
      <c r="K434" s="50"/>
    </row>
    <row r="435" spans="1:29" ht="15" hidden="1" x14ac:dyDescent="0.2">
      <c r="C435" s="49" t="s">
        <v>1358</v>
      </c>
      <c r="H435" s="52">
        <f>0+0</f>
        <v>0</v>
      </c>
      <c r="I435" s="52"/>
      <c r="J435" s="52">
        <f>0+0</f>
        <v>0</v>
      </c>
      <c r="K435" s="52"/>
    </row>
    <row r="436" spans="1:29" ht="15" x14ac:dyDescent="0.2">
      <c r="C436" s="49" t="s">
        <v>1359</v>
      </c>
      <c r="H436" s="52">
        <f>I427+I428+I430+I431+I432+0</f>
        <v>371.06000000000006</v>
      </c>
      <c r="I436" s="52"/>
      <c r="J436" s="52">
        <f>K427+K428+K430+K431+K432+0</f>
        <v>14792.77</v>
      </c>
      <c r="K436" s="52"/>
      <c r="O436" s="53">
        <f>I427+I428+I430+I431+I432+0</f>
        <v>371.06000000000006</v>
      </c>
      <c r="P436" s="53">
        <f>K427+K428+K430+K431+K432+0</f>
        <v>14792.77</v>
      </c>
    </row>
    <row r="438" spans="1:29" ht="128.25" x14ac:dyDescent="0.2">
      <c r="A438" s="36">
        <v>90</v>
      </c>
      <c r="B438" s="36" t="str">
        <f>Source!F259</f>
        <v>1.23-8-766</v>
      </c>
      <c r="C438" s="36" t="s">
        <v>1299</v>
      </c>
      <c r="D438" s="38" t="str">
        <f>Source!H259</f>
        <v>км</v>
      </c>
      <c r="E438" s="37">
        <f>Source!I259</f>
        <v>7.6499999999999999E-2</v>
      </c>
      <c r="F438" s="40">
        <f>Source!AL259</f>
        <v>221527.79</v>
      </c>
      <c r="G438" s="39" t="str">
        <f>Source!DD259</f>
        <v/>
      </c>
      <c r="H438" s="37">
        <f>Source!AW260</f>
        <v>1</v>
      </c>
      <c r="I438" s="40">
        <f>Source!P259</f>
        <v>16946.88</v>
      </c>
      <c r="J438" s="37">
        <f>IF(Source!BC260&lt;&gt; 0, Source!BC260, 1)</f>
        <v>5.2</v>
      </c>
      <c r="K438" s="40">
        <f>Source!P260</f>
        <v>88123.78</v>
      </c>
      <c r="Q438">
        <f>Source!X259</f>
        <v>0</v>
      </c>
      <c r="R438">
        <f>Source!X260</f>
        <v>0</v>
      </c>
      <c r="S438">
        <f>Source!Y259</f>
        <v>0</v>
      </c>
      <c r="T438">
        <f>Source!Y260</f>
        <v>0</v>
      </c>
      <c r="U438">
        <f>ROUND((175/100)*ROUND(Source!R259, 2), 2)</f>
        <v>0</v>
      </c>
      <c r="V438">
        <f>ROUND((0/100)*ROUND(Source!R260, 2), 2)</f>
        <v>0</v>
      </c>
      <c r="AC438">
        <v>3</v>
      </c>
    </row>
    <row r="439" spans="1:29" x14ac:dyDescent="0.2">
      <c r="A439" s="67"/>
      <c r="B439" s="67"/>
      <c r="C439" s="68" t="str">
        <f>"Объем: "&amp;Source!I259&amp;"=(75*"&amp;"1,02)/"&amp;"1000"</f>
        <v>Объем: 0,0765=(75*1,02)/1000</v>
      </c>
      <c r="D439" s="67"/>
      <c r="E439" s="67"/>
      <c r="F439" s="67"/>
      <c r="G439" s="67"/>
      <c r="H439" s="67"/>
      <c r="I439" s="67"/>
      <c r="J439" s="67"/>
      <c r="K439" s="67"/>
    </row>
    <row r="440" spans="1:29" ht="15" x14ac:dyDescent="0.2">
      <c r="C440" s="49" t="s">
        <v>1359</v>
      </c>
      <c r="H440" s="50">
        <f>I438+0</f>
        <v>16946.88</v>
      </c>
      <c r="I440" s="50"/>
      <c r="J440" s="50">
        <f>K438+0</f>
        <v>88123.78</v>
      </c>
      <c r="K440" s="50"/>
      <c r="O440" s="53">
        <f>I438+0</f>
        <v>16946.88</v>
      </c>
      <c r="P440" s="53">
        <f>K438+0</f>
        <v>88123.78</v>
      </c>
    </row>
    <row r="442" spans="1:29" ht="57" x14ac:dyDescent="0.2">
      <c r="A442" s="36">
        <v>91</v>
      </c>
      <c r="B442" s="36" t="str">
        <f>Source!F261</f>
        <v>4.8-79-14</v>
      </c>
      <c r="C442" s="36" t="s">
        <v>437</v>
      </c>
      <c r="D442" s="38" t="str">
        <f>Source!H261</f>
        <v>100 М КАБЕЛЯ</v>
      </c>
      <c r="E442" s="37">
        <f>Source!I261</f>
        <v>0.7</v>
      </c>
      <c r="F442" s="40"/>
      <c r="G442" s="39"/>
      <c r="H442" s="37"/>
      <c r="I442" s="40"/>
      <c r="J442" s="37"/>
      <c r="K442" s="40"/>
      <c r="Q442">
        <f>Source!X261</f>
        <v>432.18</v>
      </c>
      <c r="R442">
        <f>Source!X262</f>
        <v>23765.78</v>
      </c>
      <c r="S442">
        <f>Source!Y261</f>
        <v>227.23</v>
      </c>
      <c r="T442">
        <f>Source!Y262</f>
        <v>12495.41</v>
      </c>
      <c r="U442">
        <f>ROUND((175/100)*ROUND(Source!R261, 2), 2)</f>
        <v>28.67</v>
      </c>
      <c r="V442">
        <f>ROUND((0/100)*ROUND(Source!R262, 2), 2)</f>
        <v>0</v>
      </c>
      <c r="AC442">
        <v>0</v>
      </c>
    </row>
    <row r="443" spans="1:29" x14ac:dyDescent="0.2">
      <c r="C443" s="41" t="str">
        <f>"Объем: "&amp;Source!I261&amp;"=70/"&amp;"100"</f>
        <v>Объем: 0,7=70/100</v>
      </c>
    </row>
    <row r="444" spans="1:29" ht="14.25" x14ac:dyDescent="0.2">
      <c r="A444" s="36"/>
      <c r="B444" s="36"/>
      <c r="C444" s="36" t="s">
        <v>1348</v>
      </c>
      <c r="D444" s="38"/>
      <c r="E444" s="37"/>
      <c r="F444" s="40">
        <f>Source!AO261</f>
        <v>522.37</v>
      </c>
      <c r="G444" s="39" t="str">
        <f>Source!DG261</f>
        <v>*1,1</v>
      </c>
      <c r="H444" s="37">
        <f>Source!AV262</f>
        <v>1.0669999999999999</v>
      </c>
      <c r="I444" s="40">
        <f>Source!S261</f>
        <v>429.17</v>
      </c>
      <c r="J444" s="37">
        <f>IF(Source!BA262&lt;&gt; 0, Source!BA262, 1)</f>
        <v>54.99</v>
      </c>
      <c r="K444" s="40">
        <f>Source!S262</f>
        <v>23600.06</v>
      </c>
    </row>
    <row r="445" spans="1:29" ht="14.25" x14ac:dyDescent="0.2">
      <c r="A445" s="36"/>
      <c r="B445" s="36"/>
      <c r="C445" s="36" t="s">
        <v>1349</v>
      </c>
      <c r="D445" s="38"/>
      <c r="E445" s="37"/>
      <c r="F445" s="40">
        <f>Source!AM261</f>
        <v>177.79</v>
      </c>
      <c r="G445" s="39" t="str">
        <f>Source!DE261</f>
        <v>*1,1</v>
      </c>
      <c r="H445" s="37">
        <f>Source!AV262</f>
        <v>1.0669999999999999</v>
      </c>
      <c r="I445" s="40">
        <f>Source!Q261</f>
        <v>146.07</v>
      </c>
      <c r="J445" s="37">
        <f>IF(Source!BB262&lt;&gt; 0, Source!BB262, 1)</f>
        <v>14.42</v>
      </c>
      <c r="K445" s="40">
        <f>Source!Q262</f>
        <v>2106.33</v>
      </c>
    </row>
    <row r="446" spans="1:29" ht="14.25" x14ac:dyDescent="0.2">
      <c r="A446" s="36"/>
      <c r="B446" s="36"/>
      <c r="C446" s="36" t="s">
        <v>1350</v>
      </c>
      <c r="D446" s="38"/>
      <c r="E446" s="37"/>
      <c r="F446" s="40">
        <f>Source!AN261</f>
        <v>19.940000000000001</v>
      </c>
      <c r="G446" s="39" t="str">
        <f>Source!DF261</f>
        <v>*1,1</v>
      </c>
      <c r="H446" s="37">
        <f>Source!AV262</f>
        <v>1.0669999999999999</v>
      </c>
      <c r="I446" s="42">
        <f>Source!R261</f>
        <v>16.38</v>
      </c>
      <c r="J446" s="37">
        <f>IF(Source!BS262&lt;&gt; 0, Source!BS262, 1)</f>
        <v>54.99</v>
      </c>
      <c r="K446" s="42">
        <f>Source!R262</f>
        <v>900.74</v>
      </c>
    </row>
    <row r="447" spans="1:29" ht="14.25" x14ac:dyDescent="0.2">
      <c r="A447" s="36"/>
      <c r="B447" s="36"/>
      <c r="C447" s="36" t="s">
        <v>1351</v>
      </c>
      <c r="D447" s="38"/>
      <c r="E447" s="37"/>
      <c r="F447" s="40">
        <f>Source!AL261</f>
        <v>48.8</v>
      </c>
      <c r="G447" s="39" t="str">
        <f>Source!DD261</f>
        <v/>
      </c>
      <c r="H447" s="37">
        <f>Source!AW262</f>
        <v>1.081</v>
      </c>
      <c r="I447" s="40">
        <f>Source!P261</f>
        <v>36.93</v>
      </c>
      <c r="J447" s="37">
        <f>IF(Source!BC262&lt;&gt; 0, Source!BC262, 1)</f>
        <v>13.14</v>
      </c>
      <c r="K447" s="40">
        <f>Source!P262</f>
        <v>485.26</v>
      </c>
    </row>
    <row r="448" spans="1:29" ht="14.25" x14ac:dyDescent="0.2">
      <c r="A448" s="36"/>
      <c r="B448" s="36"/>
      <c r="C448" s="36" t="s">
        <v>1352</v>
      </c>
      <c r="D448" s="38" t="s">
        <v>1353</v>
      </c>
      <c r="E448" s="37">
        <f>Source!BZ262</f>
        <v>97</v>
      </c>
      <c r="F448" s="40"/>
      <c r="G448" s="39"/>
      <c r="H448" s="37"/>
      <c r="I448" s="40">
        <f>SUM(Q442:Q447)</f>
        <v>432.18</v>
      </c>
      <c r="J448" s="37">
        <f>Source!AT262</f>
        <v>97</v>
      </c>
      <c r="K448" s="40">
        <f>SUM(R442:R447)</f>
        <v>23765.78</v>
      </c>
    </row>
    <row r="449" spans="1:29" ht="14.25" x14ac:dyDescent="0.2">
      <c r="A449" s="36"/>
      <c r="B449" s="36"/>
      <c r="C449" s="36" t="s">
        <v>1354</v>
      </c>
      <c r="D449" s="38" t="s">
        <v>1353</v>
      </c>
      <c r="E449" s="37">
        <f>Source!CA262</f>
        <v>51</v>
      </c>
      <c r="F449" s="40"/>
      <c r="G449" s="39"/>
      <c r="H449" s="37"/>
      <c r="I449" s="40">
        <f>SUM(S442:S448)</f>
        <v>227.23</v>
      </c>
      <c r="J449" s="37">
        <f>Source!AU262</f>
        <v>51</v>
      </c>
      <c r="K449" s="40">
        <f>SUM(T442:T448)</f>
        <v>12495.41</v>
      </c>
    </row>
    <row r="450" spans="1:29" ht="14.25" x14ac:dyDescent="0.2">
      <c r="A450" s="44"/>
      <c r="B450" s="44"/>
      <c r="C450" s="44" t="s">
        <v>1355</v>
      </c>
      <c r="D450" s="45" t="s">
        <v>1356</v>
      </c>
      <c r="E450" s="46">
        <f>Source!AQ261</f>
        <v>42.4</v>
      </c>
      <c r="F450" s="47"/>
      <c r="G450" s="48" t="str">
        <f>Source!DI261</f>
        <v>*1,1</v>
      </c>
      <c r="H450" s="46">
        <f>Source!AV262</f>
        <v>1.0669999999999999</v>
      </c>
      <c r="I450" s="47">
        <f>Source!U261</f>
        <v>34.835415999999995</v>
      </c>
      <c r="J450" s="46"/>
      <c r="K450" s="47"/>
    </row>
    <row r="451" spans="1:29" ht="15" x14ac:dyDescent="0.2">
      <c r="C451" s="49" t="s">
        <v>1357</v>
      </c>
      <c r="H451" s="50">
        <f>I444+I445+I447+I448+I449+0-0-0</f>
        <v>1271.58</v>
      </c>
      <c r="I451" s="50"/>
      <c r="J451" s="50">
        <f>K444+K445+K447+K448+K449+0-0-0</f>
        <v>62452.84</v>
      </c>
      <c r="K451" s="50"/>
    </row>
    <row r="452" spans="1:29" ht="15" hidden="1" x14ac:dyDescent="0.2">
      <c r="C452" s="49" t="s">
        <v>1358</v>
      </c>
      <c r="H452" s="52">
        <f>0+0</f>
        <v>0</v>
      </c>
      <c r="I452" s="52"/>
      <c r="J452" s="52">
        <f>0+0</f>
        <v>0</v>
      </c>
      <c r="K452" s="52"/>
    </row>
    <row r="453" spans="1:29" ht="15" x14ac:dyDescent="0.2">
      <c r="C453" s="49" t="s">
        <v>1359</v>
      </c>
      <c r="H453" s="52">
        <f>I444+I445+I447+I448+I449+0</f>
        <v>1271.58</v>
      </c>
      <c r="I453" s="52"/>
      <c r="J453" s="52">
        <f>K444+K445+K447+K448+K449+0</f>
        <v>62452.84</v>
      </c>
      <c r="K453" s="52"/>
      <c r="O453" s="53">
        <f>I444+I445+I447+I448+I449+0</f>
        <v>1271.58</v>
      </c>
      <c r="P453" s="53">
        <f>K444+K445+K447+K448+K449+0</f>
        <v>62452.84</v>
      </c>
    </row>
    <row r="455" spans="1:29" ht="54" x14ac:dyDescent="0.2">
      <c r="A455" s="36">
        <v>92</v>
      </c>
      <c r="B455" s="36" t="str">
        <f>Source!F263</f>
        <v>КА-68</v>
      </c>
      <c r="C455" s="36" t="s">
        <v>1431</v>
      </c>
      <c r="D455" s="38" t="str">
        <f>Source!H263</f>
        <v>км</v>
      </c>
      <c r="E455" s="37">
        <f>Source!I263</f>
        <v>7.1400000000000005E-2</v>
      </c>
      <c r="F455" s="40">
        <f>Source!AL263</f>
        <v>612977.32000000007</v>
      </c>
      <c r="G455" s="39" t="str">
        <f>Source!DD263</f>
        <v/>
      </c>
      <c r="H455" s="37">
        <f>Source!AW264</f>
        <v>1</v>
      </c>
      <c r="I455" s="40">
        <f>Source!P263</f>
        <v>43766.58</v>
      </c>
      <c r="J455" s="37">
        <f>IF(Source!BC264&lt;&gt; 0, Source!BC264, 1)</f>
        <v>9.8800000000000008</v>
      </c>
      <c r="K455" s="40">
        <f>Source!P264</f>
        <v>432413.81</v>
      </c>
      <c r="Q455">
        <f>Source!X263</f>
        <v>0</v>
      </c>
      <c r="R455">
        <f>Source!X264</f>
        <v>0</v>
      </c>
      <c r="S455">
        <f>Source!Y263</f>
        <v>0</v>
      </c>
      <c r="T455">
        <f>Source!Y264</f>
        <v>0</v>
      </c>
      <c r="U455">
        <f>ROUND((175/100)*ROUND(Source!R263, 2), 2)</f>
        <v>0</v>
      </c>
      <c r="V455">
        <f>ROUND((0/100)*ROUND(Source!R264, 2), 2)</f>
        <v>0</v>
      </c>
      <c r="AC455">
        <v>3</v>
      </c>
    </row>
    <row r="456" spans="1:29" x14ac:dyDescent="0.2">
      <c r="A456" s="67"/>
      <c r="B456" s="67"/>
      <c r="C456" s="68" t="str">
        <f>"Объем: "&amp;Source!I263&amp;"=(70/"&amp;"1000)*"&amp;"1,02"</f>
        <v>Объем: 0,0714=(70/1000)*1,02</v>
      </c>
      <c r="D456" s="67"/>
      <c r="E456" s="67"/>
      <c r="F456" s="67"/>
      <c r="G456" s="67"/>
      <c r="H456" s="67"/>
      <c r="I456" s="67"/>
      <c r="J456" s="67"/>
      <c r="K456" s="67"/>
    </row>
    <row r="457" spans="1:29" ht="15" x14ac:dyDescent="0.2">
      <c r="C457" s="49" t="s">
        <v>1359</v>
      </c>
      <c r="H457" s="50">
        <f>I455+0</f>
        <v>43766.58</v>
      </c>
      <c r="I457" s="50"/>
      <c r="J457" s="50">
        <f>K455+0</f>
        <v>432413.81</v>
      </c>
      <c r="K457" s="50"/>
      <c r="O457" s="53">
        <f>I455+0</f>
        <v>43766.58</v>
      </c>
      <c r="P457" s="53">
        <f>K455+0</f>
        <v>432413.81</v>
      </c>
    </row>
    <row r="460" spans="1:29" ht="15" x14ac:dyDescent="0.25">
      <c r="A460" s="66" t="str">
        <f>CONCATENATE("Итого по разделу: ",IF(Source!G266&lt;&gt;"Новый раздел", Source!G266, ""))</f>
        <v>Итого по разделу: Кабельная продукция</v>
      </c>
      <c r="B460" s="66"/>
      <c r="C460" s="66"/>
      <c r="D460" s="66"/>
      <c r="E460" s="66"/>
      <c r="F460" s="66"/>
      <c r="G460" s="66"/>
      <c r="H460" s="52">
        <f>SUM(O328:O459)</f>
        <v>1139287.3500000001</v>
      </c>
      <c r="I460" s="51"/>
      <c r="J460" s="52">
        <f>SUM(P328:P459)</f>
        <v>9040953.4999999981</v>
      </c>
      <c r="K460" s="51"/>
    </row>
    <row r="461" spans="1:29" hidden="1" x14ac:dyDescent="0.2">
      <c r="A461" t="s">
        <v>1426</v>
      </c>
      <c r="I461">
        <f>SUM(W328:W460)</f>
        <v>0</v>
      </c>
      <c r="J461">
        <f>SUM(X328:X460)</f>
        <v>0</v>
      </c>
    </row>
    <row r="462" spans="1:29" hidden="1" x14ac:dyDescent="0.2">
      <c r="A462" t="s">
        <v>1427</v>
      </c>
      <c r="I462">
        <f>SUM(Y328:Y461)</f>
        <v>0</v>
      </c>
      <c r="J462">
        <f>SUM(Z328:Z461)</f>
        <v>0</v>
      </c>
    </row>
    <row r="464" spans="1:29" ht="16.5" x14ac:dyDescent="0.2">
      <c r="A464" s="34" t="str">
        <f>CONCATENATE("Раздел: ",IF(Source!G296&lt;&gt;"Новый раздел", Source!G296, ""))</f>
        <v>Раздел: Кабельные металлоконструкции</v>
      </c>
      <c r="B464" s="34"/>
      <c r="C464" s="34"/>
      <c r="D464" s="34"/>
      <c r="E464" s="34"/>
      <c r="F464" s="34"/>
      <c r="G464" s="34"/>
      <c r="H464" s="34"/>
      <c r="I464" s="34"/>
      <c r="J464" s="34"/>
      <c r="K464" s="34"/>
    </row>
    <row r="465" spans="1:29" ht="57" x14ac:dyDescent="0.2">
      <c r="A465" s="36">
        <v>93</v>
      </c>
      <c r="B465" s="36" t="str">
        <f>Source!F300</f>
        <v>4.8-158-1</v>
      </c>
      <c r="C465" s="36" t="s">
        <v>447</v>
      </c>
      <c r="D465" s="38" t="str">
        <f>Source!H300</f>
        <v>1 Т</v>
      </c>
      <c r="E465" s="37">
        <f>Source!I300</f>
        <v>17.241399999999999</v>
      </c>
      <c r="F465" s="40"/>
      <c r="G465" s="39"/>
      <c r="H465" s="37"/>
      <c r="I465" s="40"/>
      <c r="J465" s="37"/>
      <c r="K465" s="40"/>
      <c r="Q465">
        <f>Source!X300</f>
        <v>18506.37</v>
      </c>
      <c r="R465">
        <f>Source!X301</f>
        <v>1017665.18</v>
      </c>
      <c r="S465">
        <f>Source!Y300</f>
        <v>9730.15</v>
      </c>
      <c r="T465">
        <f>Source!Y301</f>
        <v>535061.06999999995</v>
      </c>
      <c r="U465">
        <f>ROUND((175/100)*ROUND(Source!R300, 2), 2)</f>
        <v>8257.5499999999993</v>
      </c>
      <c r="V465">
        <f>ROUND((0/100)*ROUND(Source!R301, 2), 2)</f>
        <v>0</v>
      </c>
      <c r="AC465">
        <v>0</v>
      </c>
    </row>
    <row r="466" spans="1:29" ht="114.75" x14ac:dyDescent="0.2">
      <c r="C466" s="41" t="str">
        <f>"Объем: "&amp;Source!I300&amp;"=((583*"&amp;"(3*"&amp;"3,673))+"&amp;"(68*"&amp;"(3*"&amp;"2,544))+"&amp;"(85*"&amp;"(3*"&amp;"3,856))+"&amp;"(685*"&amp;"(2,447*"&amp;"3))+"&amp;"(57*"&amp;"(3*"&amp;"1,695))+"&amp;"(136*"&amp;"(3*"&amp;"1,291))+"&amp;"(85*"&amp;"(3*"&amp;"1,355))+"&amp;"(68*"&amp;"(3*"&amp;"1,278))+"&amp;"(1132*"&amp;"(3*"&amp;"0,74))+"&amp;"(57*"&amp;"(3*"&amp;"0,733))+"&amp;"(2*"&amp;"0,279)+"&amp;"(8*"&amp;"0,639)+"&amp;"(4*"&amp;"0,437)+"&amp;"(8*"&amp;"1,049)+"&amp;"(3*"&amp;"0,8157)+"&amp;"(2*"&amp;"0,65)+"&amp;"(6*"&amp;"0,195)+"&amp;"(18*"&amp;"0,176)+"&amp;"(1*"&amp;"0,184)+"&amp;"(93*"&amp;"0,123)+"&amp;"(20*"&amp;"0,101)+"&amp;"(20*"&amp;"0,1666)+"&amp;"(101*"&amp;"0,174)+"&amp;"(18*"&amp;"0,1108)+"&amp;"(0,1*"&amp;"728)+"&amp;"(0,066*"&amp;"1361)+"&amp;"(0,0555*"&amp;"40))/"&amp;"1000"</f>
        <v>Объем: 17,2414=((583*(3*3,673))+(68*(3*2,544))+(85*(3*3,856))+(685*(2,447*3))+(57*(3*1,695))+(136*(3*1,291))+(85*(3*1,355))+(68*(3*1,278))+(1132*(3*0,74))+(57*(3*0,733))+(2*0,279)+(8*0,639)+(4*0,437)+(8*1,049)+(3*0,8157)+(2*0,65)+(6*0,195)+(18*0,176)+(1*0,184)+(93*0,123)+(20*0,101)+(20*0,1666)+(101*0,174)+(18*0,1108)+(0,1*728)+(0,066*1361)+(0,0555*40))/1000</v>
      </c>
    </row>
    <row r="467" spans="1:29" ht="14.25" x14ac:dyDescent="0.2">
      <c r="A467" s="36"/>
      <c r="B467" s="36"/>
      <c r="C467" s="36" t="s">
        <v>1348</v>
      </c>
      <c r="D467" s="38"/>
      <c r="E467" s="37"/>
      <c r="F467" s="40">
        <f>Source!AO300</f>
        <v>723.18</v>
      </c>
      <c r="G467" s="39" t="str">
        <f>Source!DG300</f>
        <v>*1,1</v>
      </c>
      <c r="H467" s="37">
        <f>Source!AV301</f>
        <v>1.0469999999999999</v>
      </c>
      <c r="I467" s="40">
        <f>Source!S300</f>
        <v>14360.13</v>
      </c>
      <c r="J467" s="37">
        <f>IF(Source!BA301&lt;&gt; 0, Source!BA301, 1)</f>
        <v>54.99</v>
      </c>
      <c r="K467" s="40">
        <f>Source!S301</f>
        <v>789663.55</v>
      </c>
    </row>
    <row r="468" spans="1:29" ht="14.25" x14ac:dyDescent="0.2">
      <c r="A468" s="36"/>
      <c r="B468" s="36"/>
      <c r="C468" s="36" t="s">
        <v>1349</v>
      </c>
      <c r="D468" s="38"/>
      <c r="E468" s="37"/>
      <c r="F468" s="40">
        <f>Source!AM300</f>
        <v>644.27</v>
      </c>
      <c r="G468" s="39" t="str">
        <f>Source!DE300</f>
        <v>*1,1</v>
      </c>
      <c r="H468" s="37">
        <f>Source!AV301</f>
        <v>1.0469999999999999</v>
      </c>
      <c r="I468" s="40">
        <f>Source!Q300</f>
        <v>12793.22</v>
      </c>
      <c r="J468" s="37">
        <f>IF(Source!BB301&lt;&gt; 0, Source!BB301, 1)</f>
        <v>27.12</v>
      </c>
      <c r="K468" s="40">
        <f>Source!Q301</f>
        <v>346952.13</v>
      </c>
    </row>
    <row r="469" spans="1:29" ht="14.25" x14ac:dyDescent="0.2">
      <c r="A469" s="36"/>
      <c r="B469" s="36"/>
      <c r="C469" s="36" t="s">
        <v>1350</v>
      </c>
      <c r="D469" s="38"/>
      <c r="E469" s="37"/>
      <c r="F469" s="40">
        <f>Source!AN300</f>
        <v>237.63</v>
      </c>
      <c r="G469" s="39" t="str">
        <f>Source!DF300</f>
        <v>*1,1</v>
      </c>
      <c r="H469" s="37">
        <f>Source!AV301</f>
        <v>1.0469999999999999</v>
      </c>
      <c r="I469" s="42">
        <f>Source!R300</f>
        <v>4718.6000000000004</v>
      </c>
      <c r="J469" s="37">
        <f>IF(Source!BS301&lt;&gt; 0, Source!BS301, 1)</f>
        <v>54.99</v>
      </c>
      <c r="K469" s="42">
        <f>Source!R301</f>
        <v>259475.81</v>
      </c>
    </row>
    <row r="470" spans="1:29" ht="14.25" x14ac:dyDescent="0.2">
      <c r="A470" s="36"/>
      <c r="B470" s="36"/>
      <c r="C470" s="36" t="s">
        <v>1351</v>
      </c>
      <c r="D470" s="38"/>
      <c r="E470" s="37"/>
      <c r="F470" s="40">
        <f>Source!AL300</f>
        <v>74.25</v>
      </c>
      <c r="G470" s="39" t="str">
        <f>Source!DD300</f>
        <v/>
      </c>
      <c r="H470" s="37">
        <f>Source!AW301</f>
        <v>1</v>
      </c>
      <c r="I470" s="40">
        <f>Source!P300</f>
        <v>1280.17</v>
      </c>
      <c r="J470" s="37">
        <f>IF(Source!BC301&lt;&gt; 0, Source!BC301, 1)</f>
        <v>11.85</v>
      </c>
      <c r="K470" s="40">
        <f>Source!P301</f>
        <v>15170.01</v>
      </c>
    </row>
    <row r="471" spans="1:29" ht="14.25" x14ac:dyDescent="0.2">
      <c r="A471" s="36"/>
      <c r="B471" s="36"/>
      <c r="C471" s="36" t="s">
        <v>1352</v>
      </c>
      <c r="D471" s="38" t="s">
        <v>1353</v>
      </c>
      <c r="E471" s="37">
        <f>Source!BZ301</f>
        <v>97</v>
      </c>
      <c r="F471" s="40"/>
      <c r="G471" s="39"/>
      <c r="H471" s="37"/>
      <c r="I471" s="40">
        <f>SUM(Q465:Q470)</f>
        <v>18506.37</v>
      </c>
      <c r="J471" s="37">
        <f>Source!AT301</f>
        <v>97</v>
      </c>
      <c r="K471" s="40">
        <f>SUM(R465:R470)</f>
        <v>1017665.18</v>
      </c>
    </row>
    <row r="472" spans="1:29" ht="14.25" x14ac:dyDescent="0.2">
      <c r="A472" s="36"/>
      <c r="B472" s="36"/>
      <c r="C472" s="36" t="s">
        <v>1354</v>
      </c>
      <c r="D472" s="38" t="s">
        <v>1353</v>
      </c>
      <c r="E472" s="37">
        <f>Source!CA301</f>
        <v>51</v>
      </c>
      <c r="F472" s="40"/>
      <c r="G472" s="39"/>
      <c r="H472" s="37"/>
      <c r="I472" s="40">
        <f>SUM(S465:S471)</f>
        <v>9730.15</v>
      </c>
      <c r="J472" s="37">
        <f>Source!AU301</f>
        <v>51</v>
      </c>
      <c r="K472" s="40">
        <f>SUM(T465:T471)</f>
        <v>535061.06999999995</v>
      </c>
    </row>
    <row r="473" spans="1:29" ht="14.25" x14ac:dyDescent="0.2">
      <c r="A473" s="44"/>
      <c r="B473" s="44"/>
      <c r="C473" s="44" t="s">
        <v>1355</v>
      </c>
      <c r="D473" s="45" t="s">
        <v>1356</v>
      </c>
      <c r="E473" s="46">
        <f>Source!AQ300</f>
        <v>58.7</v>
      </c>
      <c r="F473" s="47"/>
      <c r="G473" s="48" t="str">
        <f>Source!DI300</f>
        <v>*1,1</v>
      </c>
      <c r="H473" s="46">
        <f>Source!AV301</f>
        <v>1.0469999999999999</v>
      </c>
      <c r="I473" s="47">
        <f>Source!U300</f>
        <v>1165.6012263060002</v>
      </c>
      <c r="J473" s="46"/>
      <c r="K473" s="47"/>
    </row>
    <row r="474" spans="1:29" ht="15" x14ac:dyDescent="0.2">
      <c r="C474" s="49" t="s">
        <v>1357</v>
      </c>
      <c r="H474" s="50">
        <f>I467+I468+I470+I471+I472+0-0-0</f>
        <v>56670.04</v>
      </c>
      <c r="I474" s="50"/>
      <c r="J474" s="50">
        <f>K467+K468+K470+K471+K472+0-0-0</f>
        <v>2704511.94</v>
      </c>
      <c r="K474" s="50"/>
    </row>
    <row r="475" spans="1:29" ht="15" hidden="1" x14ac:dyDescent="0.2">
      <c r="C475" s="49" t="s">
        <v>1358</v>
      </c>
      <c r="H475" s="52">
        <f>0+0</f>
        <v>0</v>
      </c>
      <c r="I475" s="52"/>
      <c r="J475" s="52">
        <f>0+0</f>
        <v>0</v>
      </c>
      <c r="K475" s="52"/>
    </row>
    <row r="476" spans="1:29" ht="15" x14ac:dyDescent="0.2">
      <c r="C476" s="49" t="s">
        <v>1359</v>
      </c>
      <c r="H476" s="52">
        <f>I467+I468+I470+I471+I472+0</f>
        <v>56670.04</v>
      </c>
      <c r="I476" s="52"/>
      <c r="J476" s="52">
        <f>K467+K468+K470+K471+K472+0</f>
        <v>2704511.94</v>
      </c>
      <c r="K476" s="52"/>
      <c r="O476" s="53">
        <f>I467+I468+I470+I471+I472+0</f>
        <v>56670.04</v>
      </c>
      <c r="P476" s="53">
        <f>K467+K468+K470+K471+K472+0</f>
        <v>2704511.94</v>
      </c>
    </row>
    <row r="478" spans="1:29" ht="57" x14ac:dyDescent="0.2">
      <c r="A478" s="36">
        <v>94</v>
      </c>
      <c r="B478" s="36" t="str">
        <f>Source!F302</f>
        <v>4.8-158-2</v>
      </c>
      <c r="C478" s="36" t="s">
        <v>452</v>
      </c>
      <c r="D478" s="38" t="str">
        <f>Source!H302</f>
        <v>1 Т</v>
      </c>
      <c r="E478" s="37">
        <f>Source!I302</f>
        <v>0.18140000000000001</v>
      </c>
      <c r="F478" s="40"/>
      <c r="G478" s="39"/>
      <c r="H478" s="37"/>
      <c r="I478" s="40"/>
      <c r="J478" s="37"/>
      <c r="K478" s="40"/>
      <c r="Q478">
        <f>Source!X302</f>
        <v>166.05</v>
      </c>
      <c r="R478">
        <f>Source!X303</f>
        <v>9131.33</v>
      </c>
      <c r="S478">
        <f>Source!Y302</f>
        <v>87.31</v>
      </c>
      <c r="T478">
        <f>Source!Y303</f>
        <v>4801.01</v>
      </c>
      <c r="U478">
        <f>ROUND((175/100)*ROUND(Source!R302, 2), 2)</f>
        <v>72.12</v>
      </c>
      <c r="V478">
        <f>ROUND((0/100)*ROUND(Source!R303, 2), 2)</f>
        <v>0</v>
      </c>
      <c r="AC478">
        <v>0</v>
      </c>
    </row>
    <row r="479" spans="1:29" ht="51" x14ac:dyDescent="0.2">
      <c r="C479" s="41" t="str">
        <f>"Объем: "&amp;Source!I302&amp;"=((4*"&amp;"(3*"&amp;"4,956))+"&amp;"(4*"&amp;"(3*"&amp;"2,511))+"&amp;"(3*"&amp;"0,1763)+"&amp;"(3*"&amp;"0,413)+"&amp;"(17*"&amp;"1,813)+"&amp;"(93*"&amp;"0,344)+"&amp;"(93*"&amp;"0,2927))/"&amp;"1000"</f>
        <v>Объем: 0,1814=((4*(3*4,956))+(4*(3*2,511))+(3*0,1763)+(3*0,413)+(17*1,813)+(93*0,344)+(93*0,2927))/1000</v>
      </c>
    </row>
    <row r="480" spans="1:29" ht="14.25" x14ac:dyDescent="0.2">
      <c r="A480" s="36"/>
      <c r="B480" s="36"/>
      <c r="C480" s="36" t="s">
        <v>1348</v>
      </c>
      <c r="D480" s="38"/>
      <c r="E480" s="37"/>
      <c r="F480" s="40">
        <f>Source!AO302</f>
        <v>622.16</v>
      </c>
      <c r="G480" s="39" t="str">
        <f>Source!DG302</f>
        <v>*1,1</v>
      </c>
      <c r="H480" s="37">
        <f>Source!AV303</f>
        <v>1.0469999999999999</v>
      </c>
      <c r="I480" s="40">
        <f>Source!S302</f>
        <v>129.97999999999999</v>
      </c>
      <c r="J480" s="37">
        <f>IF(Source!BA303&lt;&gt; 0, Source!BA303, 1)</f>
        <v>54.99</v>
      </c>
      <c r="K480" s="40">
        <f>Source!S303</f>
        <v>7147.6</v>
      </c>
    </row>
    <row r="481" spans="1:29" ht="14.25" x14ac:dyDescent="0.2">
      <c r="A481" s="36"/>
      <c r="B481" s="36"/>
      <c r="C481" s="36" t="s">
        <v>1349</v>
      </c>
      <c r="D481" s="38"/>
      <c r="E481" s="37"/>
      <c r="F481" s="40">
        <f>Source!AM302</f>
        <v>546.91</v>
      </c>
      <c r="G481" s="39" t="str">
        <f>Source!DE302</f>
        <v>*1,1</v>
      </c>
      <c r="H481" s="37">
        <f>Source!AV303</f>
        <v>1.0469999999999999</v>
      </c>
      <c r="I481" s="40">
        <f>Source!Q302</f>
        <v>114.26</v>
      </c>
      <c r="J481" s="37">
        <f>IF(Source!BB303&lt;&gt; 0, Source!BB303, 1)</f>
        <v>26.71</v>
      </c>
      <c r="K481" s="40">
        <f>Source!Q303</f>
        <v>3051.88</v>
      </c>
    </row>
    <row r="482" spans="1:29" ht="14.25" x14ac:dyDescent="0.2">
      <c r="A482" s="36"/>
      <c r="B482" s="36"/>
      <c r="C482" s="36" t="s">
        <v>1350</v>
      </c>
      <c r="D482" s="38"/>
      <c r="E482" s="37"/>
      <c r="F482" s="40">
        <f>Source!AN302</f>
        <v>197.25</v>
      </c>
      <c r="G482" s="39" t="str">
        <f>Source!DF302</f>
        <v>*1,1</v>
      </c>
      <c r="H482" s="37">
        <f>Source!AV303</f>
        <v>1.0469999999999999</v>
      </c>
      <c r="I482" s="42">
        <f>Source!R302</f>
        <v>41.21</v>
      </c>
      <c r="J482" s="37">
        <f>IF(Source!BS303&lt;&gt; 0, Source!BS303, 1)</f>
        <v>54.99</v>
      </c>
      <c r="K482" s="42">
        <f>Source!R303</f>
        <v>2266.14</v>
      </c>
    </row>
    <row r="483" spans="1:29" ht="14.25" x14ac:dyDescent="0.2">
      <c r="A483" s="36"/>
      <c r="B483" s="36"/>
      <c r="C483" s="36" t="s">
        <v>1351</v>
      </c>
      <c r="D483" s="38"/>
      <c r="E483" s="37"/>
      <c r="F483" s="40">
        <f>Source!AL302</f>
        <v>54.66</v>
      </c>
      <c r="G483" s="39" t="str">
        <f>Source!DD302</f>
        <v/>
      </c>
      <c r="H483" s="37">
        <f>Source!AW303</f>
        <v>1</v>
      </c>
      <c r="I483" s="40">
        <f>Source!P302</f>
        <v>9.92</v>
      </c>
      <c r="J483" s="37">
        <f>IF(Source!BC303&lt;&gt; 0, Source!BC303, 1)</f>
        <v>12.18</v>
      </c>
      <c r="K483" s="40">
        <f>Source!P303</f>
        <v>120.83</v>
      </c>
    </row>
    <row r="484" spans="1:29" ht="14.25" x14ac:dyDescent="0.2">
      <c r="A484" s="36"/>
      <c r="B484" s="36"/>
      <c r="C484" s="36" t="s">
        <v>1352</v>
      </c>
      <c r="D484" s="38" t="s">
        <v>1353</v>
      </c>
      <c r="E484" s="37">
        <f>Source!BZ303</f>
        <v>97</v>
      </c>
      <c r="F484" s="40"/>
      <c r="G484" s="39"/>
      <c r="H484" s="37"/>
      <c r="I484" s="40">
        <f>SUM(Q478:Q483)</f>
        <v>166.05</v>
      </c>
      <c r="J484" s="37">
        <f>Source!AT303</f>
        <v>97</v>
      </c>
      <c r="K484" s="40">
        <f>SUM(R478:R483)</f>
        <v>9131.33</v>
      </c>
    </row>
    <row r="485" spans="1:29" ht="14.25" x14ac:dyDescent="0.2">
      <c r="A485" s="36"/>
      <c r="B485" s="36"/>
      <c r="C485" s="36" t="s">
        <v>1354</v>
      </c>
      <c r="D485" s="38" t="s">
        <v>1353</v>
      </c>
      <c r="E485" s="37">
        <f>Source!CA303</f>
        <v>51</v>
      </c>
      <c r="F485" s="40"/>
      <c r="G485" s="39"/>
      <c r="H485" s="37"/>
      <c r="I485" s="40">
        <f>SUM(S478:S484)</f>
        <v>87.31</v>
      </c>
      <c r="J485" s="37">
        <f>Source!AU303</f>
        <v>51</v>
      </c>
      <c r="K485" s="40">
        <f>SUM(T478:T484)</f>
        <v>4801.01</v>
      </c>
    </row>
    <row r="486" spans="1:29" ht="14.25" x14ac:dyDescent="0.2">
      <c r="A486" s="44"/>
      <c r="B486" s="44"/>
      <c r="C486" s="44" t="s">
        <v>1355</v>
      </c>
      <c r="D486" s="45" t="s">
        <v>1356</v>
      </c>
      <c r="E486" s="46">
        <f>Source!AQ302</f>
        <v>50.5</v>
      </c>
      <c r="F486" s="47"/>
      <c r="G486" s="48" t="str">
        <f>Source!DI302</f>
        <v>*1,1</v>
      </c>
      <c r="H486" s="46">
        <f>Source!AV303</f>
        <v>1.0469999999999999</v>
      </c>
      <c r="I486" s="47">
        <f>Source!U302</f>
        <v>10.550378190000002</v>
      </c>
      <c r="J486" s="46"/>
      <c r="K486" s="47"/>
    </row>
    <row r="487" spans="1:29" ht="15" x14ac:dyDescent="0.2">
      <c r="C487" s="49" t="s">
        <v>1357</v>
      </c>
      <c r="H487" s="50">
        <f>I480+I481+I483+I484+I485+0-0-0</f>
        <v>507.52000000000004</v>
      </c>
      <c r="I487" s="50"/>
      <c r="J487" s="50">
        <f>K480+K481+K483+K484+K485+0-0-0</f>
        <v>24252.65</v>
      </c>
      <c r="K487" s="50"/>
    </row>
    <row r="488" spans="1:29" ht="15" hidden="1" x14ac:dyDescent="0.2">
      <c r="C488" s="49" t="s">
        <v>1358</v>
      </c>
      <c r="H488" s="52">
        <f>0+0</f>
        <v>0</v>
      </c>
      <c r="I488" s="52"/>
      <c r="J488" s="52">
        <f>0+0</f>
        <v>0</v>
      </c>
      <c r="K488" s="52"/>
    </row>
    <row r="489" spans="1:29" ht="15" x14ac:dyDescent="0.2">
      <c r="C489" s="49" t="s">
        <v>1359</v>
      </c>
      <c r="H489" s="52">
        <f>I480+I481+I483+I484+I485+0</f>
        <v>507.52000000000004</v>
      </c>
      <c r="I489" s="52"/>
      <c r="J489" s="52">
        <f>K480+K481+K483+K484+K485+0</f>
        <v>24252.65</v>
      </c>
      <c r="K489" s="52"/>
      <c r="O489" s="53">
        <f>I480+I481+I483+I484+I485+0</f>
        <v>507.52000000000004</v>
      </c>
      <c r="P489" s="53">
        <f>K480+K481+K483+K484+K485+0</f>
        <v>24252.65</v>
      </c>
    </row>
    <row r="491" spans="1:29" ht="57" x14ac:dyDescent="0.2">
      <c r="A491" s="36">
        <v>95</v>
      </c>
      <c r="B491" s="36" t="str">
        <f>Source!F304</f>
        <v>1.21-5-2337</v>
      </c>
      <c r="C491" s="36" t="s">
        <v>456</v>
      </c>
      <c r="D491" s="38" t="str">
        <f>Source!H304</f>
        <v>шт.</v>
      </c>
      <c r="E491" s="37">
        <f>Source!I304</f>
        <v>4</v>
      </c>
      <c r="F491" s="40">
        <f>Source!AL304</f>
        <v>383.43</v>
      </c>
      <c r="G491" s="39" t="str">
        <f>Source!DD304</f>
        <v/>
      </c>
      <c r="H491" s="37">
        <f>Source!AW305</f>
        <v>1</v>
      </c>
      <c r="I491" s="40">
        <f>Source!P304</f>
        <v>1533.72</v>
      </c>
      <c r="J491" s="37">
        <f>IF(Source!BC305&lt;&gt; 0, Source!BC305, 1)</f>
        <v>8.8000000000000007</v>
      </c>
      <c r="K491" s="40">
        <f>Source!P305</f>
        <v>13496.74</v>
      </c>
      <c r="Q491">
        <f>Source!X304</f>
        <v>0</v>
      </c>
      <c r="R491">
        <f>Source!X305</f>
        <v>0</v>
      </c>
      <c r="S491">
        <f>Source!Y304</f>
        <v>0</v>
      </c>
      <c r="T491">
        <f>Source!Y305</f>
        <v>0</v>
      </c>
      <c r="U491">
        <f>ROUND((175/100)*ROUND(Source!R304, 2), 2)</f>
        <v>0</v>
      </c>
      <c r="V491">
        <f>ROUND((0/100)*ROUND(Source!R305, 2), 2)</f>
        <v>0</v>
      </c>
      <c r="AC491">
        <v>3</v>
      </c>
    </row>
    <row r="492" spans="1:29" x14ac:dyDescent="0.2">
      <c r="A492" s="67"/>
      <c r="B492" s="67"/>
      <c r="C492" s="68" t="str">
        <f>"Объем: "&amp;Source!I304&amp;"=12/"&amp;"3"</f>
        <v>Объем: 4=12/3</v>
      </c>
      <c r="D492" s="67"/>
      <c r="E492" s="67"/>
      <c r="F492" s="67"/>
      <c r="G492" s="67"/>
      <c r="H492" s="67"/>
      <c r="I492" s="67"/>
      <c r="J492" s="67"/>
      <c r="K492" s="67"/>
    </row>
    <row r="493" spans="1:29" ht="15" x14ac:dyDescent="0.2">
      <c r="C493" s="49" t="s">
        <v>1359</v>
      </c>
      <c r="H493" s="50">
        <f>I491+0</f>
        <v>1533.72</v>
      </c>
      <c r="I493" s="50"/>
      <c r="J493" s="50">
        <f>K491+0</f>
        <v>13496.74</v>
      </c>
      <c r="K493" s="50"/>
      <c r="O493" s="53">
        <f>I491+0</f>
        <v>1533.72</v>
      </c>
      <c r="P493" s="53">
        <f>K491+0</f>
        <v>13496.74</v>
      </c>
    </row>
    <row r="495" spans="1:29" ht="57" x14ac:dyDescent="0.2">
      <c r="A495" s="44">
        <v>96</v>
      </c>
      <c r="B495" s="44" t="str">
        <f>Source!F306</f>
        <v>1.21-5-1692</v>
      </c>
      <c r="C495" s="44" t="s">
        <v>461</v>
      </c>
      <c r="D495" s="45" t="str">
        <f>Source!H306</f>
        <v>шт.</v>
      </c>
      <c r="E495" s="46">
        <f>Source!I306</f>
        <v>4</v>
      </c>
      <c r="F495" s="47">
        <f>Source!AL306</f>
        <v>646.70000000000005</v>
      </c>
      <c r="G495" s="48" t="str">
        <f>Source!DD306</f>
        <v/>
      </c>
      <c r="H495" s="46">
        <f>Source!AW307</f>
        <v>1</v>
      </c>
      <c r="I495" s="47">
        <f>Source!P306</f>
        <v>2586.8000000000002</v>
      </c>
      <c r="J495" s="46">
        <f>IF(Source!BC307&lt;&gt; 0, Source!BC307, 1)</f>
        <v>6.13</v>
      </c>
      <c r="K495" s="47">
        <f>Source!P307</f>
        <v>15857.08</v>
      </c>
      <c r="Q495">
        <f>Source!X306</f>
        <v>0</v>
      </c>
      <c r="R495">
        <f>Source!X307</f>
        <v>0</v>
      </c>
      <c r="S495">
        <f>Source!Y306</f>
        <v>0</v>
      </c>
      <c r="T495">
        <f>Source!Y307</f>
        <v>0</v>
      </c>
      <c r="U495">
        <f>ROUND((175/100)*ROUND(Source!R306, 2), 2)</f>
        <v>0</v>
      </c>
      <c r="V495">
        <f>ROUND((0/100)*ROUND(Source!R307, 2), 2)</f>
        <v>0</v>
      </c>
      <c r="AC495">
        <v>3</v>
      </c>
    </row>
    <row r="496" spans="1:29" ht="15" x14ac:dyDescent="0.2">
      <c r="C496" s="49" t="s">
        <v>1359</v>
      </c>
      <c r="H496" s="50">
        <f>I495+0</f>
        <v>2586.8000000000002</v>
      </c>
      <c r="I496" s="50"/>
      <c r="J496" s="50">
        <f>K495+0</f>
        <v>15857.08</v>
      </c>
      <c r="K496" s="50"/>
      <c r="O496" s="53">
        <f>I495+0</f>
        <v>2586.8000000000002</v>
      </c>
      <c r="P496" s="53">
        <f>K495+0</f>
        <v>15857.08</v>
      </c>
    </row>
    <row r="498" spans="1:29" ht="57" x14ac:dyDescent="0.2">
      <c r="A498" s="44">
        <v>97</v>
      </c>
      <c r="B498" s="44" t="str">
        <f>Source!F308</f>
        <v>1.21-5-1729</v>
      </c>
      <c r="C498" s="44" t="s">
        <v>465</v>
      </c>
      <c r="D498" s="45" t="str">
        <f>Source!H308</f>
        <v>шт.</v>
      </c>
      <c r="E498" s="46">
        <f>Source!I308</f>
        <v>583</v>
      </c>
      <c r="F498" s="47">
        <f>Source!AL308</f>
        <v>711.65</v>
      </c>
      <c r="G498" s="48" t="str">
        <f>Source!DD308</f>
        <v/>
      </c>
      <c r="H498" s="46">
        <f>Source!AW309</f>
        <v>1</v>
      </c>
      <c r="I498" s="47">
        <f>Source!P308</f>
        <v>414891.95</v>
      </c>
      <c r="J498" s="46">
        <f>IF(Source!BC309&lt;&gt; 0, Source!BC309, 1)</f>
        <v>6.13</v>
      </c>
      <c r="K498" s="47">
        <f>Source!P309</f>
        <v>2543287.65</v>
      </c>
      <c r="Q498">
        <f>Source!X308</f>
        <v>0</v>
      </c>
      <c r="R498">
        <f>Source!X309</f>
        <v>0</v>
      </c>
      <c r="S498">
        <f>Source!Y308</f>
        <v>0</v>
      </c>
      <c r="T498">
        <f>Source!Y309</f>
        <v>0</v>
      </c>
      <c r="U498">
        <f>ROUND((175/100)*ROUND(Source!R308, 2), 2)</f>
        <v>0</v>
      </c>
      <c r="V498">
        <f>ROUND((0/100)*ROUND(Source!R309, 2), 2)</f>
        <v>0</v>
      </c>
      <c r="AC498">
        <v>3</v>
      </c>
    </row>
    <row r="499" spans="1:29" ht="15" x14ac:dyDescent="0.2">
      <c r="C499" s="49" t="s">
        <v>1359</v>
      </c>
      <c r="H499" s="50">
        <f>I498+0</f>
        <v>414891.95</v>
      </c>
      <c r="I499" s="50"/>
      <c r="J499" s="50">
        <f>K498+0</f>
        <v>2543287.65</v>
      </c>
      <c r="K499" s="50"/>
      <c r="O499" s="53">
        <f>I498+0</f>
        <v>414891.95</v>
      </c>
      <c r="P499" s="53">
        <f>K498+0</f>
        <v>2543287.65</v>
      </c>
    </row>
    <row r="501" spans="1:29" ht="82.5" x14ac:dyDescent="0.2">
      <c r="A501" s="44">
        <v>98</v>
      </c>
      <c r="B501" s="44" t="str">
        <f>Source!F310</f>
        <v>КА-81</v>
      </c>
      <c r="C501" s="44" t="s">
        <v>1432</v>
      </c>
      <c r="D501" s="45" t="str">
        <f>Source!H310</f>
        <v>ШТ</v>
      </c>
      <c r="E501" s="46">
        <f>Source!I310</f>
        <v>68</v>
      </c>
      <c r="F501" s="47">
        <f>Source!AL310</f>
        <v>1448.0400000000002</v>
      </c>
      <c r="G501" s="48" t="str">
        <f>Source!DD310</f>
        <v/>
      </c>
      <c r="H501" s="46">
        <f>Source!AW311</f>
        <v>1</v>
      </c>
      <c r="I501" s="47">
        <f>Source!P310</f>
        <v>98466.72</v>
      </c>
      <c r="J501" s="46">
        <f>IF(Source!BC311&lt;&gt; 0, Source!BC311, 1)</f>
        <v>9.8800000000000008</v>
      </c>
      <c r="K501" s="47">
        <f>Source!P311</f>
        <v>972851.19</v>
      </c>
      <c r="Q501">
        <f>Source!X310</f>
        <v>0</v>
      </c>
      <c r="R501">
        <f>Source!X311</f>
        <v>0</v>
      </c>
      <c r="S501">
        <f>Source!Y310</f>
        <v>0</v>
      </c>
      <c r="T501">
        <f>Source!Y311</f>
        <v>0</v>
      </c>
      <c r="U501">
        <f>ROUND((175/100)*ROUND(Source!R310, 2), 2)</f>
        <v>0</v>
      </c>
      <c r="V501">
        <f>ROUND((0/100)*ROUND(Source!R311, 2), 2)</f>
        <v>0</v>
      </c>
      <c r="AC501">
        <v>3</v>
      </c>
    </row>
    <row r="502" spans="1:29" ht="15" x14ac:dyDescent="0.2">
      <c r="C502" s="49" t="s">
        <v>1359</v>
      </c>
      <c r="H502" s="50">
        <f>I501+0</f>
        <v>98466.72</v>
      </c>
      <c r="I502" s="50"/>
      <c r="J502" s="50">
        <f>K501+0</f>
        <v>972851.19</v>
      </c>
      <c r="K502" s="50"/>
      <c r="O502" s="53">
        <f>I501+0</f>
        <v>98466.72</v>
      </c>
      <c r="P502" s="53">
        <f>K501+0</f>
        <v>972851.19</v>
      </c>
    </row>
    <row r="504" spans="1:29" ht="57" x14ac:dyDescent="0.2">
      <c r="A504" s="44">
        <v>99</v>
      </c>
      <c r="B504" s="44" t="str">
        <f>Source!F312</f>
        <v>1.21-5-1729</v>
      </c>
      <c r="C504" s="44" t="s">
        <v>465</v>
      </c>
      <c r="D504" s="45" t="str">
        <f>Source!H312</f>
        <v>шт.</v>
      </c>
      <c r="E504" s="46">
        <f>Source!I312</f>
        <v>85</v>
      </c>
      <c r="F504" s="47">
        <f>Source!AL312</f>
        <v>711.65</v>
      </c>
      <c r="G504" s="48" t="str">
        <f>Source!DD312</f>
        <v/>
      </c>
      <c r="H504" s="46">
        <f>Source!AW313</f>
        <v>1</v>
      </c>
      <c r="I504" s="47">
        <f>Source!P312</f>
        <v>60490.25</v>
      </c>
      <c r="J504" s="46">
        <f>IF(Source!BC313&lt;&gt; 0, Source!BC313, 1)</f>
        <v>6.13</v>
      </c>
      <c r="K504" s="47">
        <f>Source!P313</f>
        <v>370805.23</v>
      </c>
      <c r="Q504">
        <f>Source!X312</f>
        <v>0</v>
      </c>
      <c r="R504">
        <f>Source!X313</f>
        <v>0</v>
      </c>
      <c r="S504">
        <f>Source!Y312</f>
        <v>0</v>
      </c>
      <c r="T504">
        <f>Source!Y313</f>
        <v>0</v>
      </c>
      <c r="U504">
        <f>ROUND((175/100)*ROUND(Source!R312, 2), 2)</f>
        <v>0</v>
      </c>
      <c r="V504">
        <f>ROUND((0/100)*ROUND(Source!R313, 2), 2)</f>
        <v>0</v>
      </c>
      <c r="AC504">
        <v>3</v>
      </c>
    </row>
    <row r="505" spans="1:29" ht="15" x14ac:dyDescent="0.2">
      <c r="C505" s="49" t="s">
        <v>1359</v>
      </c>
      <c r="H505" s="50">
        <f>I504+0</f>
        <v>60490.25</v>
      </c>
      <c r="I505" s="50"/>
      <c r="J505" s="50">
        <f>K504+0</f>
        <v>370805.23</v>
      </c>
      <c r="K505" s="50"/>
      <c r="O505" s="53">
        <f>I504+0</f>
        <v>60490.25</v>
      </c>
      <c r="P505" s="53">
        <f>K504+0</f>
        <v>370805.23</v>
      </c>
    </row>
    <row r="507" spans="1:29" ht="57" x14ac:dyDescent="0.2">
      <c r="A507" s="44">
        <v>100</v>
      </c>
      <c r="B507" s="44" t="str">
        <f>Source!F314</f>
        <v>1.21-5-1727</v>
      </c>
      <c r="C507" s="44" t="s">
        <v>474</v>
      </c>
      <c r="D507" s="45" t="str">
        <f>Source!H314</f>
        <v>шт.</v>
      </c>
      <c r="E507" s="46">
        <f>Source!I314</f>
        <v>685</v>
      </c>
      <c r="F507" s="47">
        <f>Source!AL314</f>
        <v>550.04999999999995</v>
      </c>
      <c r="G507" s="48" t="str">
        <f>Source!DD314</f>
        <v/>
      </c>
      <c r="H507" s="46">
        <f>Source!AW315</f>
        <v>1</v>
      </c>
      <c r="I507" s="47">
        <f>Source!P314</f>
        <v>376784.25</v>
      </c>
      <c r="J507" s="46">
        <f>IF(Source!BC315&lt;&gt; 0, Source!BC315, 1)</f>
        <v>6.13</v>
      </c>
      <c r="K507" s="47">
        <f>Source!P315</f>
        <v>2309687.4500000002</v>
      </c>
      <c r="Q507">
        <f>Source!X314</f>
        <v>0</v>
      </c>
      <c r="R507">
        <f>Source!X315</f>
        <v>0</v>
      </c>
      <c r="S507">
        <f>Source!Y314</f>
        <v>0</v>
      </c>
      <c r="T507">
        <f>Source!Y315</f>
        <v>0</v>
      </c>
      <c r="U507">
        <f>ROUND((175/100)*ROUND(Source!R314, 2), 2)</f>
        <v>0</v>
      </c>
      <c r="V507">
        <f>ROUND((0/100)*ROUND(Source!R315, 2), 2)</f>
        <v>0</v>
      </c>
      <c r="AC507">
        <v>3</v>
      </c>
    </row>
    <row r="508" spans="1:29" ht="15" x14ac:dyDescent="0.2">
      <c r="C508" s="49" t="s">
        <v>1359</v>
      </c>
      <c r="H508" s="50">
        <f>I507+0</f>
        <v>376784.25</v>
      </c>
      <c r="I508" s="50"/>
      <c r="J508" s="50">
        <f>K507+0</f>
        <v>2309687.4500000002</v>
      </c>
      <c r="K508" s="50"/>
      <c r="O508" s="53">
        <f>I507+0</f>
        <v>376784.25</v>
      </c>
      <c r="P508" s="53">
        <f>K507+0</f>
        <v>2309687.4500000002</v>
      </c>
    </row>
    <row r="510" spans="1:29" ht="82.5" x14ac:dyDescent="0.2">
      <c r="A510" s="44">
        <v>101</v>
      </c>
      <c r="B510" s="44" t="str">
        <f>Source!F316</f>
        <v>КА-82</v>
      </c>
      <c r="C510" s="44" t="s">
        <v>1433</v>
      </c>
      <c r="D510" s="45" t="str">
        <f>Source!H316</f>
        <v>ШТ</v>
      </c>
      <c r="E510" s="46">
        <f>Source!I316</f>
        <v>57</v>
      </c>
      <c r="F510" s="47">
        <f>Source!AL316</f>
        <v>1115.8300000000002</v>
      </c>
      <c r="G510" s="48" t="str">
        <f>Source!DD316</f>
        <v/>
      </c>
      <c r="H510" s="46">
        <f>Source!AW317</f>
        <v>1</v>
      </c>
      <c r="I510" s="47">
        <f>Source!P316</f>
        <v>63602.31</v>
      </c>
      <c r="J510" s="46">
        <f>IF(Source!BC317&lt;&gt; 0, Source!BC317, 1)</f>
        <v>9.8800000000000008</v>
      </c>
      <c r="K510" s="47">
        <f>Source!P317</f>
        <v>628390.81999999995</v>
      </c>
      <c r="Q510">
        <f>Source!X316</f>
        <v>0</v>
      </c>
      <c r="R510">
        <f>Source!X317</f>
        <v>0</v>
      </c>
      <c r="S510">
        <f>Source!Y316</f>
        <v>0</v>
      </c>
      <c r="T510">
        <f>Source!Y317</f>
        <v>0</v>
      </c>
      <c r="U510">
        <f>ROUND((175/100)*ROUND(Source!R316, 2), 2)</f>
        <v>0</v>
      </c>
      <c r="V510">
        <f>ROUND((0/100)*ROUND(Source!R317, 2), 2)</f>
        <v>0</v>
      </c>
      <c r="AC510">
        <v>3</v>
      </c>
    </row>
    <row r="511" spans="1:29" ht="15" x14ac:dyDescent="0.2">
      <c r="C511" s="49" t="s">
        <v>1359</v>
      </c>
      <c r="H511" s="50">
        <f>I510+0</f>
        <v>63602.31</v>
      </c>
      <c r="I511" s="50"/>
      <c r="J511" s="50">
        <f>K510+0</f>
        <v>628390.81999999995</v>
      </c>
      <c r="K511" s="50"/>
      <c r="O511" s="53">
        <f>I510+0</f>
        <v>63602.31</v>
      </c>
      <c r="P511" s="53">
        <f>K510+0</f>
        <v>628390.81999999995</v>
      </c>
    </row>
    <row r="513" spans="1:29" ht="57" x14ac:dyDescent="0.2">
      <c r="A513" s="44">
        <v>102</v>
      </c>
      <c r="B513" s="44" t="str">
        <f>Source!F318</f>
        <v>1.21-5-1500</v>
      </c>
      <c r="C513" s="44" t="s">
        <v>482</v>
      </c>
      <c r="D513" s="45" t="str">
        <f>Source!H318</f>
        <v>шт.</v>
      </c>
      <c r="E513" s="46">
        <f>Source!I318</f>
        <v>4</v>
      </c>
      <c r="F513" s="47">
        <f>Source!AL318</f>
        <v>437.14</v>
      </c>
      <c r="G513" s="48" t="str">
        <f>Source!DD318</f>
        <v/>
      </c>
      <c r="H513" s="46">
        <f>Source!AW319</f>
        <v>1</v>
      </c>
      <c r="I513" s="47">
        <f>Source!P318</f>
        <v>1748.56</v>
      </c>
      <c r="J513" s="46">
        <f>IF(Source!BC319&lt;&gt; 0, Source!BC319, 1)</f>
        <v>4.91</v>
      </c>
      <c r="K513" s="47">
        <f>Source!P319</f>
        <v>8585.43</v>
      </c>
      <c r="Q513">
        <f>Source!X318</f>
        <v>0</v>
      </c>
      <c r="R513">
        <f>Source!X319</f>
        <v>0</v>
      </c>
      <c r="S513">
        <f>Source!Y318</f>
        <v>0</v>
      </c>
      <c r="T513">
        <f>Source!Y319</f>
        <v>0</v>
      </c>
      <c r="U513">
        <f>ROUND((175/100)*ROUND(Source!R318, 2), 2)</f>
        <v>0</v>
      </c>
      <c r="V513">
        <f>ROUND((0/100)*ROUND(Source!R319, 2), 2)</f>
        <v>0</v>
      </c>
      <c r="AC513">
        <v>3</v>
      </c>
    </row>
    <row r="514" spans="1:29" ht="15" x14ac:dyDescent="0.2">
      <c r="C514" s="49" t="s">
        <v>1359</v>
      </c>
      <c r="H514" s="50">
        <f>I513+0</f>
        <v>1748.56</v>
      </c>
      <c r="I514" s="50"/>
      <c r="J514" s="50">
        <f>K513+0</f>
        <v>8585.43</v>
      </c>
      <c r="K514" s="50"/>
      <c r="O514" s="53">
        <f>I513+0</f>
        <v>1748.56</v>
      </c>
      <c r="P514" s="53">
        <f>K513+0</f>
        <v>8585.43</v>
      </c>
    </row>
    <row r="516" spans="1:29" ht="71.25" x14ac:dyDescent="0.2">
      <c r="A516" s="44">
        <v>103</v>
      </c>
      <c r="B516" s="44" t="str">
        <f>Source!F320</f>
        <v>1.21-5-1343</v>
      </c>
      <c r="C516" s="44" t="s">
        <v>486</v>
      </c>
      <c r="D516" s="45" t="str">
        <f>Source!H320</f>
        <v>шт.</v>
      </c>
      <c r="E516" s="46">
        <f>Source!I320</f>
        <v>136</v>
      </c>
      <c r="F516" s="47">
        <f>Source!AL320</f>
        <v>236.74</v>
      </c>
      <c r="G516" s="48" t="str">
        <f>Source!DD320</f>
        <v/>
      </c>
      <c r="H516" s="46">
        <f>Source!AW321</f>
        <v>1</v>
      </c>
      <c r="I516" s="47">
        <f>Source!P320</f>
        <v>32196.639999999999</v>
      </c>
      <c r="J516" s="46">
        <f>IF(Source!BC321&lt;&gt; 0, Source!BC321, 1)</f>
        <v>3.8</v>
      </c>
      <c r="K516" s="47">
        <f>Source!P321</f>
        <v>122347.23</v>
      </c>
      <c r="Q516">
        <f>Source!X320</f>
        <v>0</v>
      </c>
      <c r="R516">
        <f>Source!X321</f>
        <v>0</v>
      </c>
      <c r="S516">
        <f>Source!Y320</f>
        <v>0</v>
      </c>
      <c r="T516">
        <f>Source!Y321</f>
        <v>0</v>
      </c>
      <c r="U516">
        <f>ROUND((175/100)*ROUND(Source!R320, 2), 2)</f>
        <v>0</v>
      </c>
      <c r="V516">
        <f>ROUND((0/100)*ROUND(Source!R321, 2), 2)</f>
        <v>0</v>
      </c>
      <c r="AC516">
        <v>3</v>
      </c>
    </row>
    <row r="517" spans="1:29" ht="15" x14ac:dyDescent="0.2">
      <c r="C517" s="49" t="s">
        <v>1359</v>
      </c>
      <c r="H517" s="50">
        <f>I516+0</f>
        <v>32196.639999999999</v>
      </c>
      <c r="I517" s="50"/>
      <c r="J517" s="50">
        <f>K516+0</f>
        <v>122347.23</v>
      </c>
      <c r="K517" s="50"/>
      <c r="O517" s="53">
        <f>I516+0</f>
        <v>32196.639999999999</v>
      </c>
      <c r="P517" s="53">
        <f>K516+0</f>
        <v>122347.23</v>
      </c>
    </row>
    <row r="519" spans="1:29" ht="57" x14ac:dyDescent="0.2">
      <c r="A519" s="44">
        <v>104</v>
      </c>
      <c r="B519" s="44" t="str">
        <f>Source!F322</f>
        <v>1.21-5-1343</v>
      </c>
      <c r="C519" s="44" t="s">
        <v>489</v>
      </c>
      <c r="D519" s="45" t="str">
        <f>Source!H322</f>
        <v>шт.</v>
      </c>
      <c r="E519" s="46">
        <f>Source!I322</f>
        <v>85</v>
      </c>
      <c r="F519" s="47">
        <f>Source!AL322</f>
        <v>236.74</v>
      </c>
      <c r="G519" s="48" t="str">
        <f>Source!DD322</f>
        <v/>
      </c>
      <c r="H519" s="46">
        <f>Source!AW323</f>
        <v>1</v>
      </c>
      <c r="I519" s="47">
        <f>Source!P322</f>
        <v>20122.900000000001</v>
      </c>
      <c r="J519" s="46">
        <f>IF(Source!BC323&lt;&gt; 0, Source!BC323, 1)</f>
        <v>3.8</v>
      </c>
      <c r="K519" s="47">
        <f>Source!P323</f>
        <v>76467.02</v>
      </c>
      <c r="Q519">
        <f>Source!X322</f>
        <v>0</v>
      </c>
      <c r="R519">
        <f>Source!X323</f>
        <v>0</v>
      </c>
      <c r="S519">
        <f>Source!Y322</f>
        <v>0</v>
      </c>
      <c r="T519">
        <f>Source!Y323</f>
        <v>0</v>
      </c>
      <c r="U519">
        <f>ROUND((175/100)*ROUND(Source!R322, 2), 2)</f>
        <v>0</v>
      </c>
      <c r="V519">
        <f>ROUND((0/100)*ROUND(Source!R323, 2), 2)</f>
        <v>0</v>
      </c>
      <c r="AC519">
        <v>3</v>
      </c>
    </row>
    <row r="520" spans="1:29" ht="15" x14ac:dyDescent="0.2">
      <c r="C520" s="49" t="s">
        <v>1359</v>
      </c>
      <c r="H520" s="50">
        <f>I519+0</f>
        <v>20122.900000000001</v>
      </c>
      <c r="I520" s="50"/>
      <c r="J520" s="50">
        <f>K519+0</f>
        <v>76467.02</v>
      </c>
      <c r="K520" s="50"/>
      <c r="O520" s="53">
        <f>I519+0</f>
        <v>20122.900000000001</v>
      </c>
      <c r="P520" s="53">
        <f>K519+0</f>
        <v>76467.02</v>
      </c>
    </row>
    <row r="522" spans="1:29" ht="68.25" x14ac:dyDescent="0.2">
      <c r="A522" s="44">
        <v>105</v>
      </c>
      <c r="B522" s="44" t="str">
        <f>Source!F324</f>
        <v>КА-83</v>
      </c>
      <c r="C522" s="44" t="s">
        <v>1434</v>
      </c>
      <c r="D522" s="45" t="str">
        <f>Source!H324</f>
        <v>ШТ</v>
      </c>
      <c r="E522" s="46">
        <f>Source!I324</f>
        <v>68</v>
      </c>
      <c r="F522" s="47">
        <f>Source!AL324</f>
        <v>756.0200000000001</v>
      </c>
      <c r="G522" s="48" t="str">
        <f>Source!DD324</f>
        <v/>
      </c>
      <c r="H522" s="46">
        <f>Source!AW325</f>
        <v>1</v>
      </c>
      <c r="I522" s="47">
        <f>Source!P324</f>
        <v>51409.36</v>
      </c>
      <c r="J522" s="46">
        <f>IF(Source!BC325&lt;&gt; 0, Source!BC325, 1)</f>
        <v>9.8800000000000008</v>
      </c>
      <c r="K522" s="47">
        <f>Source!P325</f>
        <v>507924.47999999998</v>
      </c>
      <c r="Q522">
        <f>Source!X324</f>
        <v>0</v>
      </c>
      <c r="R522">
        <f>Source!X325</f>
        <v>0</v>
      </c>
      <c r="S522">
        <f>Source!Y324</f>
        <v>0</v>
      </c>
      <c r="T522">
        <f>Source!Y325</f>
        <v>0</v>
      </c>
      <c r="U522">
        <f>ROUND((175/100)*ROUND(Source!R324, 2), 2)</f>
        <v>0</v>
      </c>
      <c r="V522">
        <f>ROUND((0/100)*ROUND(Source!R325, 2), 2)</f>
        <v>0</v>
      </c>
      <c r="AC522">
        <v>3</v>
      </c>
    </row>
    <row r="523" spans="1:29" ht="15" x14ac:dyDescent="0.2">
      <c r="C523" s="49" t="s">
        <v>1359</v>
      </c>
      <c r="H523" s="50">
        <f>I522+0</f>
        <v>51409.36</v>
      </c>
      <c r="I523" s="50"/>
      <c r="J523" s="50">
        <f>K522+0</f>
        <v>507924.47999999998</v>
      </c>
      <c r="K523" s="50"/>
      <c r="O523" s="53">
        <f>I522+0</f>
        <v>51409.36</v>
      </c>
      <c r="P523" s="53">
        <f>K522+0</f>
        <v>507924.47999999998</v>
      </c>
    </row>
    <row r="525" spans="1:29" ht="57" x14ac:dyDescent="0.2">
      <c r="A525" s="44">
        <v>106</v>
      </c>
      <c r="B525" s="44" t="str">
        <f>Source!F326</f>
        <v>1.21-5-1342</v>
      </c>
      <c r="C525" s="44" t="s">
        <v>496</v>
      </c>
      <c r="D525" s="45" t="str">
        <f>Source!H326</f>
        <v>шт.</v>
      </c>
      <c r="E525" s="46">
        <f>Source!I326</f>
        <v>1132</v>
      </c>
      <c r="F525" s="47">
        <f>Source!AL326</f>
        <v>153.37</v>
      </c>
      <c r="G525" s="48" t="str">
        <f>Source!DD326</f>
        <v/>
      </c>
      <c r="H525" s="46">
        <f>Source!AW327</f>
        <v>1</v>
      </c>
      <c r="I525" s="47">
        <f>Source!P326</f>
        <v>173614.84</v>
      </c>
      <c r="J525" s="46">
        <f>IF(Source!BC327&lt;&gt; 0, Source!BC327, 1)</f>
        <v>3.53</v>
      </c>
      <c r="K525" s="47">
        <f>Source!P327</f>
        <v>612860.39</v>
      </c>
      <c r="Q525">
        <f>Source!X326</f>
        <v>0</v>
      </c>
      <c r="R525">
        <f>Source!X327</f>
        <v>0</v>
      </c>
      <c r="S525">
        <f>Source!Y326</f>
        <v>0</v>
      </c>
      <c r="T525">
        <f>Source!Y327</f>
        <v>0</v>
      </c>
      <c r="U525">
        <f>ROUND((175/100)*ROUND(Source!R326, 2), 2)</f>
        <v>0</v>
      </c>
      <c r="V525">
        <f>ROUND((0/100)*ROUND(Source!R327, 2), 2)</f>
        <v>0</v>
      </c>
      <c r="AC525">
        <v>3</v>
      </c>
    </row>
    <row r="526" spans="1:29" ht="15" x14ac:dyDescent="0.2">
      <c r="C526" s="49" t="s">
        <v>1359</v>
      </c>
      <c r="H526" s="50">
        <f>I525+0</f>
        <v>173614.84</v>
      </c>
      <c r="I526" s="50"/>
      <c r="J526" s="50">
        <f>K525+0</f>
        <v>612860.39</v>
      </c>
      <c r="K526" s="50"/>
      <c r="O526" s="53">
        <f>I525+0</f>
        <v>173614.84</v>
      </c>
      <c r="P526" s="53">
        <f>K525+0</f>
        <v>612860.39</v>
      </c>
    </row>
    <row r="528" spans="1:29" ht="68.25" x14ac:dyDescent="0.2">
      <c r="A528" s="44">
        <v>107</v>
      </c>
      <c r="B528" s="44" t="str">
        <f>Source!F328</f>
        <v>КА-84</v>
      </c>
      <c r="C528" s="44" t="s">
        <v>1435</v>
      </c>
      <c r="D528" s="45" t="str">
        <f>Source!H328</f>
        <v>ШТ</v>
      </c>
      <c r="E528" s="46">
        <f>Source!I328</f>
        <v>57</v>
      </c>
      <c r="F528" s="47">
        <f>Source!AL328</f>
        <v>312.94</v>
      </c>
      <c r="G528" s="48" t="str">
        <f>Source!DD328</f>
        <v/>
      </c>
      <c r="H528" s="46">
        <f>Source!AW329</f>
        <v>1</v>
      </c>
      <c r="I528" s="47">
        <f>Source!P328</f>
        <v>17837.580000000002</v>
      </c>
      <c r="J528" s="46">
        <f>IF(Source!BC329&lt;&gt; 0, Source!BC329, 1)</f>
        <v>9.8800000000000008</v>
      </c>
      <c r="K528" s="47">
        <f>Source!P329</f>
        <v>176235.29</v>
      </c>
      <c r="Q528">
        <f>Source!X328</f>
        <v>0</v>
      </c>
      <c r="R528">
        <f>Source!X329</f>
        <v>0</v>
      </c>
      <c r="S528">
        <f>Source!Y328</f>
        <v>0</v>
      </c>
      <c r="T528">
        <f>Source!Y329</f>
        <v>0</v>
      </c>
      <c r="U528">
        <f>ROUND((175/100)*ROUND(Source!R328, 2), 2)</f>
        <v>0</v>
      </c>
      <c r="V528">
        <f>ROUND((0/100)*ROUND(Source!R329, 2), 2)</f>
        <v>0</v>
      </c>
      <c r="AC528">
        <v>3</v>
      </c>
    </row>
    <row r="529" spans="1:29" ht="15" x14ac:dyDescent="0.2">
      <c r="C529" s="49" t="s">
        <v>1359</v>
      </c>
      <c r="H529" s="50">
        <f>I528+0</f>
        <v>17837.580000000002</v>
      </c>
      <c r="I529" s="50"/>
      <c r="J529" s="50">
        <f>K528+0</f>
        <v>176235.29</v>
      </c>
      <c r="K529" s="50"/>
      <c r="O529" s="53">
        <f>I528+0</f>
        <v>17837.580000000002</v>
      </c>
      <c r="P529" s="53">
        <f>K528+0</f>
        <v>176235.29</v>
      </c>
    </row>
    <row r="531" spans="1:29" ht="68.25" x14ac:dyDescent="0.2">
      <c r="A531" s="44">
        <v>108</v>
      </c>
      <c r="B531" s="44" t="str">
        <f>Source!F330</f>
        <v>КА-85</v>
      </c>
      <c r="C531" s="44" t="s">
        <v>1436</v>
      </c>
      <c r="D531" s="45" t="str">
        <f>Source!H330</f>
        <v>ШТ</v>
      </c>
      <c r="E531" s="46">
        <f>Source!I330</f>
        <v>2</v>
      </c>
      <c r="F531" s="47">
        <f>Source!AL330</f>
        <v>124.74000000000001</v>
      </c>
      <c r="G531" s="48" t="str">
        <f>Source!DD330</f>
        <v/>
      </c>
      <c r="H531" s="46">
        <f>Source!AW331</f>
        <v>1</v>
      </c>
      <c r="I531" s="47">
        <f>Source!P330</f>
        <v>249.48</v>
      </c>
      <c r="J531" s="46">
        <f>IF(Source!BC331&lt;&gt; 0, Source!BC331, 1)</f>
        <v>9.8800000000000008</v>
      </c>
      <c r="K531" s="47">
        <f>Source!P331</f>
        <v>2464.86</v>
      </c>
      <c r="Q531">
        <f>Source!X330</f>
        <v>0</v>
      </c>
      <c r="R531">
        <f>Source!X331</f>
        <v>0</v>
      </c>
      <c r="S531">
        <f>Source!Y330</f>
        <v>0</v>
      </c>
      <c r="T531">
        <f>Source!Y331</f>
        <v>0</v>
      </c>
      <c r="U531">
        <f>ROUND((175/100)*ROUND(Source!R330, 2), 2)</f>
        <v>0</v>
      </c>
      <c r="V531">
        <f>ROUND((0/100)*ROUND(Source!R331, 2), 2)</f>
        <v>0</v>
      </c>
      <c r="AC531">
        <v>3</v>
      </c>
    </row>
    <row r="532" spans="1:29" ht="15" x14ac:dyDescent="0.2">
      <c r="C532" s="49" t="s">
        <v>1359</v>
      </c>
      <c r="H532" s="50">
        <f>I531+0</f>
        <v>249.48</v>
      </c>
      <c r="I532" s="50"/>
      <c r="J532" s="50">
        <f>K531+0</f>
        <v>2464.86</v>
      </c>
      <c r="K532" s="50"/>
      <c r="O532" s="53">
        <f>I531+0</f>
        <v>249.48</v>
      </c>
      <c r="P532" s="53">
        <f>K531+0</f>
        <v>2464.86</v>
      </c>
    </row>
    <row r="534" spans="1:29" ht="68.25" x14ac:dyDescent="0.2">
      <c r="A534" s="44">
        <v>109</v>
      </c>
      <c r="B534" s="44" t="str">
        <f>Source!F332</f>
        <v>КА-86</v>
      </c>
      <c r="C534" s="44" t="s">
        <v>1437</v>
      </c>
      <c r="D534" s="45" t="str">
        <f>Source!H332</f>
        <v>ШТ</v>
      </c>
      <c r="E534" s="46">
        <f>Source!I332</f>
        <v>8</v>
      </c>
      <c r="F534" s="47">
        <f>Source!AL332</f>
        <v>225.54999999999998</v>
      </c>
      <c r="G534" s="48" t="str">
        <f>Source!DD332</f>
        <v/>
      </c>
      <c r="H534" s="46">
        <f>Source!AW333</f>
        <v>1</v>
      </c>
      <c r="I534" s="47">
        <f>Source!P332</f>
        <v>1804.4</v>
      </c>
      <c r="J534" s="46">
        <f>IF(Source!BC333&lt;&gt; 0, Source!BC333, 1)</f>
        <v>9.8800000000000008</v>
      </c>
      <c r="K534" s="47">
        <f>Source!P333</f>
        <v>17827.47</v>
      </c>
      <c r="Q534">
        <f>Source!X332</f>
        <v>0</v>
      </c>
      <c r="R534">
        <f>Source!X333</f>
        <v>0</v>
      </c>
      <c r="S534">
        <f>Source!Y332</f>
        <v>0</v>
      </c>
      <c r="T534">
        <f>Source!Y333</f>
        <v>0</v>
      </c>
      <c r="U534">
        <f>ROUND((175/100)*ROUND(Source!R332, 2), 2)</f>
        <v>0</v>
      </c>
      <c r="V534">
        <f>ROUND((0/100)*ROUND(Source!R333, 2), 2)</f>
        <v>0</v>
      </c>
      <c r="AC534">
        <v>3</v>
      </c>
    </row>
    <row r="535" spans="1:29" ht="15" x14ac:dyDescent="0.2">
      <c r="C535" s="49" t="s">
        <v>1359</v>
      </c>
      <c r="H535" s="50">
        <f>I534+0</f>
        <v>1804.4</v>
      </c>
      <c r="I535" s="50"/>
      <c r="J535" s="50">
        <f>K534+0</f>
        <v>17827.47</v>
      </c>
      <c r="K535" s="50"/>
      <c r="O535" s="53">
        <f>I534+0</f>
        <v>1804.4</v>
      </c>
      <c r="P535" s="53">
        <f>K534+0</f>
        <v>17827.47</v>
      </c>
    </row>
    <row r="537" spans="1:29" ht="57" x14ac:dyDescent="0.2">
      <c r="A537" s="44">
        <v>110</v>
      </c>
      <c r="B537" s="44" t="str">
        <f>Source!F334</f>
        <v>1.21-5-2417</v>
      </c>
      <c r="C537" s="44" t="s">
        <v>512</v>
      </c>
      <c r="D537" s="45" t="str">
        <f>Source!H334</f>
        <v>шт.</v>
      </c>
      <c r="E537" s="46">
        <f>Source!I334</f>
        <v>3</v>
      </c>
      <c r="F537" s="47">
        <f>Source!AL334</f>
        <v>40.020000000000003</v>
      </c>
      <c r="G537" s="48" t="str">
        <f>Source!DD334</f>
        <v/>
      </c>
      <c r="H537" s="46">
        <f>Source!AW335</f>
        <v>1</v>
      </c>
      <c r="I537" s="47">
        <f>Source!P334</f>
        <v>120.06</v>
      </c>
      <c r="J537" s="46">
        <f>IF(Source!BC335&lt;&gt; 0, Source!BC335, 1)</f>
        <v>14.11</v>
      </c>
      <c r="K537" s="47">
        <f>Source!P335</f>
        <v>1694.05</v>
      </c>
      <c r="Q537">
        <f>Source!X334</f>
        <v>0</v>
      </c>
      <c r="R537">
        <f>Source!X335</f>
        <v>0</v>
      </c>
      <c r="S537">
        <f>Source!Y334</f>
        <v>0</v>
      </c>
      <c r="T537">
        <f>Source!Y335</f>
        <v>0</v>
      </c>
      <c r="U537">
        <f>ROUND((175/100)*ROUND(Source!R334, 2), 2)</f>
        <v>0</v>
      </c>
      <c r="V537">
        <f>ROUND((0/100)*ROUND(Source!R335, 2), 2)</f>
        <v>0</v>
      </c>
      <c r="AC537">
        <v>3</v>
      </c>
    </row>
    <row r="538" spans="1:29" ht="15" x14ac:dyDescent="0.2">
      <c r="C538" s="49" t="s">
        <v>1359</v>
      </c>
      <c r="H538" s="50">
        <f>I537+0</f>
        <v>120.06</v>
      </c>
      <c r="I538" s="50"/>
      <c r="J538" s="50">
        <f>K537+0</f>
        <v>1694.05</v>
      </c>
      <c r="K538" s="50"/>
      <c r="O538" s="53">
        <f>I537+0</f>
        <v>120.06</v>
      </c>
      <c r="P538" s="53">
        <f>K537+0</f>
        <v>1694.05</v>
      </c>
    </row>
    <row r="540" spans="1:29" ht="57" x14ac:dyDescent="0.2">
      <c r="A540" s="44">
        <v>111</v>
      </c>
      <c r="B540" s="44" t="str">
        <f>Source!F336</f>
        <v>1.21-5-1392</v>
      </c>
      <c r="C540" s="44" t="s">
        <v>516</v>
      </c>
      <c r="D540" s="45" t="str">
        <f>Source!H336</f>
        <v>шт.</v>
      </c>
      <c r="E540" s="46">
        <f>Source!I336</f>
        <v>4</v>
      </c>
      <c r="F540" s="47">
        <f>Source!AL336</f>
        <v>227.27</v>
      </c>
      <c r="G540" s="48" t="str">
        <f>Source!DD336</f>
        <v/>
      </c>
      <c r="H540" s="46">
        <f>Source!AW337</f>
        <v>1</v>
      </c>
      <c r="I540" s="47">
        <f>Source!P336</f>
        <v>909.08</v>
      </c>
      <c r="J540" s="46">
        <f>IF(Source!BC337&lt;&gt; 0, Source!BC337, 1)</f>
        <v>3.93</v>
      </c>
      <c r="K540" s="47">
        <f>Source!P337</f>
        <v>3572.68</v>
      </c>
      <c r="Q540">
        <f>Source!X336</f>
        <v>0</v>
      </c>
      <c r="R540">
        <f>Source!X337</f>
        <v>0</v>
      </c>
      <c r="S540">
        <f>Source!Y336</f>
        <v>0</v>
      </c>
      <c r="T540">
        <f>Source!Y337</f>
        <v>0</v>
      </c>
      <c r="U540">
        <f>ROUND((175/100)*ROUND(Source!R336, 2), 2)</f>
        <v>0</v>
      </c>
      <c r="V540">
        <f>ROUND((0/100)*ROUND(Source!R337, 2), 2)</f>
        <v>0</v>
      </c>
      <c r="AC540">
        <v>3</v>
      </c>
    </row>
    <row r="541" spans="1:29" ht="15" x14ac:dyDescent="0.2">
      <c r="C541" s="49" t="s">
        <v>1359</v>
      </c>
      <c r="H541" s="50">
        <f>I540+0</f>
        <v>909.08</v>
      </c>
      <c r="I541" s="50"/>
      <c r="J541" s="50">
        <f>K540+0</f>
        <v>3572.68</v>
      </c>
      <c r="K541" s="50"/>
      <c r="O541" s="53">
        <f>I540+0</f>
        <v>909.08</v>
      </c>
      <c r="P541" s="53">
        <f>K540+0</f>
        <v>3572.68</v>
      </c>
    </row>
    <row r="543" spans="1:29" ht="71.25" x14ac:dyDescent="0.2">
      <c r="A543" s="44">
        <v>112</v>
      </c>
      <c r="B543" s="44" t="str">
        <f>Source!F338</f>
        <v>1.21-5-2213</v>
      </c>
      <c r="C543" s="44" t="s">
        <v>520</v>
      </c>
      <c r="D543" s="45" t="str">
        <f>Source!H338</f>
        <v>шт.</v>
      </c>
      <c r="E543" s="46">
        <f>Source!I338</f>
        <v>3</v>
      </c>
      <c r="F543" s="47">
        <f>Source!AL338</f>
        <v>127.52</v>
      </c>
      <c r="G543" s="48" t="str">
        <f>Source!DD338</f>
        <v/>
      </c>
      <c r="H543" s="46">
        <f>Source!AW339</f>
        <v>1</v>
      </c>
      <c r="I543" s="47">
        <f>Source!P338</f>
        <v>382.56</v>
      </c>
      <c r="J543" s="46">
        <f>IF(Source!BC339&lt;&gt; 0, Source!BC339, 1)</f>
        <v>9.56</v>
      </c>
      <c r="K543" s="47">
        <f>Source!P339</f>
        <v>3657.27</v>
      </c>
      <c r="Q543">
        <f>Source!X338</f>
        <v>0</v>
      </c>
      <c r="R543">
        <f>Source!X339</f>
        <v>0</v>
      </c>
      <c r="S543">
        <f>Source!Y338</f>
        <v>0</v>
      </c>
      <c r="T543">
        <f>Source!Y339</f>
        <v>0</v>
      </c>
      <c r="U543">
        <f>ROUND((175/100)*ROUND(Source!R338, 2), 2)</f>
        <v>0</v>
      </c>
      <c r="V543">
        <f>ROUND((0/100)*ROUND(Source!R339, 2), 2)</f>
        <v>0</v>
      </c>
      <c r="AC543">
        <v>3</v>
      </c>
    </row>
    <row r="544" spans="1:29" ht="15" x14ac:dyDescent="0.2">
      <c r="C544" s="49" t="s">
        <v>1359</v>
      </c>
      <c r="H544" s="50">
        <f>I543+0</f>
        <v>382.56</v>
      </c>
      <c r="I544" s="50"/>
      <c r="J544" s="50">
        <f>K543+0</f>
        <v>3657.27</v>
      </c>
      <c r="K544" s="50"/>
      <c r="O544" s="53">
        <f>I543+0</f>
        <v>382.56</v>
      </c>
      <c r="P544" s="53">
        <f>K543+0</f>
        <v>3657.27</v>
      </c>
    </row>
    <row r="546" spans="1:29" ht="71.25" x14ac:dyDescent="0.2">
      <c r="A546" s="44">
        <v>113</v>
      </c>
      <c r="B546" s="44" t="str">
        <f>Source!F340</f>
        <v>1.21-5-2212</v>
      </c>
      <c r="C546" s="44" t="s">
        <v>524</v>
      </c>
      <c r="D546" s="45" t="str">
        <f>Source!H340</f>
        <v>шт.</v>
      </c>
      <c r="E546" s="46">
        <f>Source!I340</f>
        <v>17</v>
      </c>
      <c r="F546" s="47">
        <f>Source!AL340</f>
        <v>98.24</v>
      </c>
      <c r="G546" s="48" t="str">
        <f>Source!DD340</f>
        <v/>
      </c>
      <c r="H546" s="46">
        <f>Source!AW341</f>
        <v>1</v>
      </c>
      <c r="I546" s="47">
        <f>Source!P340</f>
        <v>1670.08</v>
      </c>
      <c r="J546" s="46">
        <f>IF(Source!BC341&lt;&gt; 0, Source!BC341, 1)</f>
        <v>9.56</v>
      </c>
      <c r="K546" s="47">
        <f>Source!P341</f>
        <v>15965.96</v>
      </c>
      <c r="Q546">
        <f>Source!X340</f>
        <v>0</v>
      </c>
      <c r="R546">
        <f>Source!X341</f>
        <v>0</v>
      </c>
      <c r="S546">
        <f>Source!Y340</f>
        <v>0</v>
      </c>
      <c r="T546">
        <f>Source!Y341</f>
        <v>0</v>
      </c>
      <c r="U546">
        <f>ROUND((175/100)*ROUND(Source!R340, 2), 2)</f>
        <v>0</v>
      </c>
      <c r="V546">
        <f>ROUND((0/100)*ROUND(Source!R341, 2), 2)</f>
        <v>0</v>
      </c>
      <c r="AC546">
        <v>3</v>
      </c>
    </row>
    <row r="547" spans="1:29" ht="15" x14ac:dyDescent="0.2">
      <c r="C547" s="49" t="s">
        <v>1359</v>
      </c>
      <c r="H547" s="50">
        <f>I546+0</f>
        <v>1670.08</v>
      </c>
      <c r="I547" s="50"/>
      <c r="J547" s="50">
        <f>K546+0</f>
        <v>15965.96</v>
      </c>
      <c r="K547" s="50"/>
      <c r="O547" s="53">
        <f>I546+0</f>
        <v>1670.08</v>
      </c>
      <c r="P547" s="53">
        <f>K546+0</f>
        <v>15965.96</v>
      </c>
    </row>
    <row r="549" spans="1:29" ht="82.5" x14ac:dyDescent="0.2">
      <c r="A549" s="44">
        <v>114</v>
      </c>
      <c r="B549" s="44" t="str">
        <f>Source!F342</f>
        <v>КА-87</v>
      </c>
      <c r="C549" s="44" t="s">
        <v>1438</v>
      </c>
      <c r="D549" s="45" t="str">
        <f>Source!H342</f>
        <v>ШТ</v>
      </c>
      <c r="E549" s="46">
        <f>Source!I342</f>
        <v>8</v>
      </c>
      <c r="F549" s="47">
        <f>Source!AL342</f>
        <v>396.96</v>
      </c>
      <c r="G549" s="48" t="str">
        <f>Source!DD342</f>
        <v/>
      </c>
      <c r="H549" s="46">
        <f>Source!AW343</f>
        <v>1</v>
      </c>
      <c r="I549" s="47">
        <f>Source!P342</f>
        <v>3175.68</v>
      </c>
      <c r="J549" s="46">
        <f>IF(Source!BC343&lt;&gt; 0, Source!BC343, 1)</f>
        <v>9.8800000000000008</v>
      </c>
      <c r="K549" s="47">
        <f>Source!P343</f>
        <v>31375.72</v>
      </c>
      <c r="Q549">
        <f>Source!X342</f>
        <v>0</v>
      </c>
      <c r="R549">
        <f>Source!X343</f>
        <v>0</v>
      </c>
      <c r="S549">
        <f>Source!Y342</f>
        <v>0</v>
      </c>
      <c r="T549">
        <f>Source!Y343</f>
        <v>0</v>
      </c>
      <c r="U549">
        <f>ROUND((175/100)*ROUND(Source!R342, 2), 2)</f>
        <v>0</v>
      </c>
      <c r="V549">
        <f>ROUND((0/100)*ROUND(Source!R343, 2), 2)</f>
        <v>0</v>
      </c>
      <c r="AC549">
        <v>3</v>
      </c>
    </row>
    <row r="550" spans="1:29" ht="15" x14ac:dyDescent="0.2">
      <c r="C550" s="49" t="s">
        <v>1359</v>
      </c>
      <c r="H550" s="50">
        <f>I549+0</f>
        <v>3175.68</v>
      </c>
      <c r="I550" s="50"/>
      <c r="J550" s="50">
        <f>K549+0</f>
        <v>31375.72</v>
      </c>
      <c r="K550" s="50"/>
      <c r="O550" s="53">
        <f>I549+0</f>
        <v>3175.68</v>
      </c>
      <c r="P550" s="53">
        <f>K549+0</f>
        <v>31375.72</v>
      </c>
    </row>
    <row r="552" spans="1:29" ht="55.5" x14ac:dyDescent="0.2">
      <c r="A552" s="44">
        <v>115</v>
      </c>
      <c r="B552" s="44" t="str">
        <f>Source!F344</f>
        <v>КА-88</v>
      </c>
      <c r="C552" s="44" t="s">
        <v>1439</v>
      </c>
      <c r="D552" s="45" t="str">
        <f>Source!H344</f>
        <v>ШТ</v>
      </c>
      <c r="E552" s="46">
        <f>Source!I344</f>
        <v>3</v>
      </c>
      <c r="F552" s="47">
        <f>Source!AL344</f>
        <v>97.58</v>
      </c>
      <c r="G552" s="48" t="str">
        <f>Source!DD344</f>
        <v/>
      </c>
      <c r="H552" s="46">
        <f>Source!AW345</f>
        <v>1</v>
      </c>
      <c r="I552" s="47">
        <f>Source!P344</f>
        <v>292.74</v>
      </c>
      <c r="J552" s="46">
        <f>IF(Source!BC345&lt;&gt; 0, Source!BC345, 1)</f>
        <v>9.8800000000000008</v>
      </c>
      <c r="K552" s="47">
        <f>Source!P345</f>
        <v>2892.27</v>
      </c>
      <c r="Q552">
        <f>Source!X344</f>
        <v>0</v>
      </c>
      <c r="R552">
        <f>Source!X345</f>
        <v>0</v>
      </c>
      <c r="S552">
        <f>Source!Y344</f>
        <v>0</v>
      </c>
      <c r="T552">
        <f>Source!Y345</f>
        <v>0</v>
      </c>
      <c r="U552">
        <f>ROUND((175/100)*ROUND(Source!R344, 2), 2)</f>
        <v>0</v>
      </c>
      <c r="V552">
        <f>ROUND((0/100)*ROUND(Source!R345, 2), 2)</f>
        <v>0</v>
      </c>
      <c r="AC552">
        <v>3</v>
      </c>
    </row>
    <row r="553" spans="1:29" ht="15" x14ac:dyDescent="0.2">
      <c r="C553" s="49" t="s">
        <v>1359</v>
      </c>
      <c r="H553" s="50">
        <f>I552+0</f>
        <v>292.74</v>
      </c>
      <c r="I553" s="50"/>
      <c r="J553" s="50">
        <f>K552+0</f>
        <v>2892.27</v>
      </c>
      <c r="K553" s="50"/>
      <c r="O553" s="53">
        <f>I552+0</f>
        <v>292.74</v>
      </c>
      <c r="P553" s="53">
        <f>K552+0</f>
        <v>2892.27</v>
      </c>
    </row>
    <row r="555" spans="1:29" ht="82.5" x14ac:dyDescent="0.2">
      <c r="A555" s="44">
        <v>116</v>
      </c>
      <c r="B555" s="44" t="str">
        <f>Source!F346</f>
        <v>КА-89</v>
      </c>
      <c r="C555" s="44" t="s">
        <v>1440</v>
      </c>
      <c r="D555" s="45" t="str">
        <f>Source!H346</f>
        <v>ШТ</v>
      </c>
      <c r="E555" s="46">
        <f>Source!I346</f>
        <v>2</v>
      </c>
      <c r="F555" s="47">
        <f>Source!AL346</f>
        <v>477.5</v>
      </c>
      <c r="G555" s="48" t="str">
        <f>Source!DD346</f>
        <v/>
      </c>
      <c r="H555" s="46">
        <f>Source!AW347</f>
        <v>1</v>
      </c>
      <c r="I555" s="47">
        <f>Source!P346</f>
        <v>955</v>
      </c>
      <c r="J555" s="46">
        <f>IF(Source!BC347&lt;&gt; 0, Source!BC347, 1)</f>
        <v>9.8800000000000008</v>
      </c>
      <c r="K555" s="47">
        <f>Source!P347</f>
        <v>9435.4</v>
      </c>
      <c r="Q555">
        <f>Source!X346</f>
        <v>0</v>
      </c>
      <c r="R555">
        <f>Source!X347</f>
        <v>0</v>
      </c>
      <c r="S555">
        <f>Source!Y346</f>
        <v>0</v>
      </c>
      <c r="T555">
        <f>Source!Y347</f>
        <v>0</v>
      </c>
      <c r="U555">
        <f>ROUND((175/100)*ROUND(Source!R346, 2), 2)</f>
        <v>0</v>
      </c>
      <c r="V555">
        <f>ROUND((0/100)*ROUND(Source!R347, 2), 2)</f>
        <v>0</v>
      </c>
      <c r="AC555">
        <v>3</v>
      </c>
    </row>
    <row r="556" spans="1:29" ht="15" x14ac:dyDescent="0.2">
      <c r="C556" s="49" t="s">
        <v>1359</v>
      </c>
      <c r="H556" s="50">
        <f>I555+0</f>
        <v>955</v>
      </c>
      <c r="I556" s="50"/>
      <c r="J556" s="50">
        <f>K555+0</f>
        <v>9435.4</v>
      </c>
      <c r="K556" s="50"/>
      <c r="O556" s="53">
        <f>I555+0</f>
        <v>955</v>
      </c>
      <c r="P556" s="53">
        <f>K555+0</f>
        <v>9435.4</v>
      </c>
    </row>
    <row r="558" spans="1:29" ht="41.25" x14ac:dyDescent="0.2">
      <c r="A558" s="44">
        <v>117</v>
      </c>
      <c r="B558" s="44" t="str">
        <f>Source!F348</f>
        <v>КА-90</v>
      </c>
      <c r="C558" s="44" t="s">
        <v>1441</v>
      </c>
      <c r="D558" s="45" t="str">
        <f>Source!H348</f>
        <v>ШТ</v>
      </c>
      <c r="E558" s="46">
        <f>Source!I348</f>
        <v>16</v>
      </c>
      <c r="F558" s="47">
        <f>Source!AL348</f>
        <v>43.480000000000004</v>
      </c>
      <c r="G558" s="48" t="str">
        <f>Source!DD348</f>
        <v/>
      </c>
      <c r="H558" s="46">
        <f>Source!AW349</f>
        <v>1</v>
      </c>
      <c r="I558" s="47">
        <f>Source!P348</f>
        <v>695.68</v>
      </c>
      <c r="J558" s="46">
        <f>IF(Source!BC349&lt;&gt; 0, Source!BC349, 1)</f>
        <v>9.8800000000000008</v>
      </c>
      <c r="K558" s="47">
        <f>Source!P349</f>
        <v>6873.32</v>
      </c>
      <c r="Q558">
        <f>Source!X348</f>
        <v>0</v>
      </c>
      <c r="R558">
        <f>Source!X349</f>
        <v>0</v>
      </c>
      <c r="S558">
        <f>Source!Y348</f>
        <v>0</v>
      </c>
      <c r="T558">
        <f>Source!Y349</f>
        <v>0</v>
      </c>
      <c r="U558">
        <f>ROUND((175/100)*ROUND(Source!R348, 2), 2)</f>
        <v>0</v>
      </c>
      <c r="V558">
        <f>ROUND((0/100)*ROUND(Source!R349, 2), 2)</f>
        <v>0</v>
      </c>
      <c r="AC558">
        <v>3</v>
      </c>
    </row>
    <row r="559" spans="1:29" ht="15" x14ac:dyDescent="0.2">
      <c r="C559" s="49" t="s">
        <v>1359</v>
      </c>
      <c r="H559" s="50">
        <f>I558+0</f>
        <v>695.68</v>
      </c>
      <c r="I559" s="50"/>
      <c r="J559" s="50">
        <f>K558+0</f>
        <v>6873.32</v>
      </c>
      <c r="K559" s="50"/>
      <c r="O559" s="53">
        <f>I558+0</f>
        <v>695.68</v>
      </c>
      <c r="P559" s="53">
        <f>K558+0</f>
        <v>6873.32</v>
      </c>
    </row>
    <row r="561" spans="1:29" ht="42.75" x14ac:dyDescent="0.2">
      <c r="A561" s="36">
        <v>118</v>
      </c>
      <c r="B561" s="36" t="str">
        <f>Source!F350</f>
        <v>4.8-83-2</v>
      </c>
      <c r="C561" s="36" t="s">
        <v>544</v>
      </c>
      <c r="D561" s="38" t="str">
        <f>Source!H350</f>
        <v>1 Т</v>
      </c>
      <c r="E561" s="37">
        <f>Source!I350</f>
        <v>0.72750000000000004</v>
      </c>
      <c r="F561" s="40"/>
      <c r="G561" s="39"/>
      <c r="H561" s="37"/>
      <c r="I561" s="40"/>
      <c r="J561" s="37"/>
      <c r="K561" s="40"/>
      <c r="Q561">
        <f>Source!X350</f>
        <v>726.62</v>
      </c>
      <c r="R561">
        <f>Source!X351</f>
        <v>39956.69</v>
      </c>
      <c r="S561">
        <f>Source!Y350</f>
        <v>382.04</v>
      </c>
      <c r="T561">
        <f>Source!Y351</f>
        <v>21008.15</v>
      </c>
      <c r="U561">
        <f>ROUND((175/100)*ROUND(Source!R350, 2), 2)</f>
        <v>44.91</v>
      </c>
      <c r="V561">
        <f>ROUND((0/100)*ROUND(Source!R351, 2), 2)</f>
        <v>0</v>
      </c>
      <c r="AC561">
        <v>0</v>
      </c>
    </row>
    <row r="562" spans="1:29" x14ac:dyDescent="0.2">
      <c r="C562" s="41" t="str">
        <f>"Объем: "&amp;Source!I350&amp;"=((716+"&amp;"57+"&amp;"682)*"&amp;"0,5)/"&amp;"1000"</f>
        <v>Объем: 0,7275=((716+57+682)*0,5)/1000</v>
      </c>
    </row>
    <row r="563" spans="1:29" ht="28.5" x14ac:dyDescent="0.2">
      <c r="A563" s="36"/>
      <c r="B563" s="36"/>
      <c r="C563" s="36" t="s">
        <v>1348</v>
      </c>
      <c r="D563" s="38"/>
      <c r="E563" s="37"/>
      <c r="F563" s="40">
        <f>Source!AO350</f>
        <v>723.18</v>
      </c>
      <c r="G563" s="39" t="str">
        <f>Source!DG350</f>
        <v>*1,15)*1,1</v>
      </c>
      <c r="H563" s="37">
        <f>Source!AV351</f>
        <v>1.087</v>
      </c>
      <c r="I563" s="40">
        <f>Source!S350</f>
        <v>723.43</v>
      </c>
      <c r="J563" s="37">
        <f>IF(Source!BA351&lt;&gt; 0, Source!BA351, 1)</f>
        <v>54.99</v>
      </c>
      <c r="K563" s="40">
        <f>Source!S351</f>
        <v>39781.42</v>
      </c>
    </row>
    <row r="564" spans="1:29" ht="28.5" x14ac:dyDescent="0.2">
      <c r="A564" s="36"/>
      <c r="B564" s="36"/>
      <c r="C564" s="36" t="s">
        <v>1349</v>
      </c>
      <c r="D564" s="38"/>
      <c r="E564" s="37"/>
      <c r="F564" s="40">
        <f>Source!AM350</f>
        <v>269.16000000000003</v>
      </c>
      <c r="G564" s="39" t="str">
        <f>Source!DE350</f>
        <v>*1,25)*1,1</v>
      </c>
      <c r="H564" s="37">
        <f>Source!AV351</f>
        <v>1.087</v>
      </c>
      <c r="I564" s="40">
        <f>Source!Q350</f>
        <v>292.67</v>
      </c>
      <c r="J564" s="37">
        <f>IF(Source!BB351&lt;&gt; 0, Source!BB351, 1)</f>
        <v>14.28</v>
      </c>
      <c r="K564" s="40">
        <f>Source!Q351</f>
        <v>4179.33</v>
      </c>
    </row>
    <row r="565" spans="1:29" ht="28.5" x14ac:dyDescent="0.2">
      <c r="A565" s="36"/>
      <c r="B565" s="36"/>
      <c r="C565" s="36" t="s">
        <v>1350</v>
      </c>
      <c r="D565" s="38"/>
      <c r="E565" s="37"/>
      <c r="F565" s="40">
        <f>Source!AN350</f>
        <v>23.6</v>
      </c>
      <c r="G565" s="39" t="str">
        <f>Source!DF350</f>
        <v>*1,25)*1,1</v>
      </c>
      <c r="H565" s="37">
        <f>Source!AV351</f>
        <v>1.087</v>
      </c>
      <c r="I565" s="42">
        <f>Source!R350</f>
        <v>25.66</v>
      </c>
      <c r="J565" s="37">
        <f>IF(Source!BS351&lt;&gt; 0, Source!BS351, 1)</f>
        <v>54.99</v>
      </c>
      <c r="K565" s="42">
        <f>Source!R351</f>
        <v>1411.04</v>
      </c>
    </row>
    <row r="566" spans="1:29" ht="14.25" x14ac:dyDescent="0.2">
      <c r="A566" s="36"/>
      <c r="B566" s="36"/>
      <c r="C566" s="36" t="s">
        <v>1351</v>
      </c>
      <c r="D566" s="38"/>
      <c r="E566" s="37"/>
      <c r="F566" s="40">
        <f>Source!AL350</f>
        <v>2139.7399999999998</v>
      </c>
      <c r="G566" s="39" t="str">
        <f>Source!DD350</f>
        <v/>
      </c>
      <c r="H566" s="37">
        <f>Source!AW351</f>
        <v>1</v>
      </c>
      <c r="I566" s="40">
        <f>Source!P350</f>
        <v>1556.66</v>
      </c>
      <c r="J566" s="37">
        <f>IF(Source!BC351&lt;&gt; 0, Source!BC351, 1)</f>
        <v>2.57</v>
      </c>
      <c r="K566" s="40">
        <f>Source!P351</f>
        <v>4000.62</v>
      </c>
    </row>
    <row r="567" spans="1:29" ht="14.25" x14ac:dyDescent="0.2">
      <c r="A567" s="36"/>
      <c r="B567" s="36"/>
      <c r="C567" s="36" t="s">
        <v>1352</v>
      </c>
      <c r="D567" s="38" t="s">
        <v>1353</v>
      </c>
      <c r="E567" s="37">
        <f>Source!BZ351</f>
        <v>97</v>
      </c>
      <c r="F567" s="40"/>
      <c r="G567" s="39"/>
      <c r="H567" s="37"/>
      <c r="I567" s="40">
        <f>SUM(Q561:Q566)</f>
        <v>726.62</v>
      </c>
      <c r="J567" s="37">
        <f>Source!AT351</f>
        <v>97</v>
      </c>
      <c r="K567" s="40">
        <f>SUM(R561:R566)</f>
        <v>39956.69</v>
      </c>
    </row>
    <row r="568" spans="1:29" ht="14.25" x14ac:dyDescent="0.2">
      <c r="A568" s="36"/>
      <c r="B568" s="36"/>
      <c r="C568" s="36" t="s">
        <v>1354</v>
      </c>
      <c r="D568" s="38" t="s">
        <v>1353</v>
      </c>
      <c r="E568" s="37">
        <f>Source!CA351</f>
        <v>51</v>
      </c>
      <c r="F568" s="40"/>
      <c r="G568" s="39"/>
      <c r="H568" s="37"/>
      <c r="I568" s="40">
        <f>SUM(S561:S567)</f>
        <v>382.04</v>
      </c>
      <c r="J568" s="37">
        <f>Source!AU351</f>
        <v>51</v>
      </c>
      <c r="K568" s="40">
        <f>SUM(T561:T567)</f>
        <v>21008.15</v>
      </c>
    </row>
    <row r="569" spans="1:29" ht="28.5" x14ac:dyDescent="0.2">
      <c r="A569" s="44"/>
      <c r="B569" s="44"/>
      <c r="C569" s="44" t="s">
        <v>1355</v>
      </c>
      <c r="D569" s="45" t="s">
        <v>1356</v>
      </c>
      <c r="E569" s="46">
        <f>Source!AQ350</f>
        <v>58.7</v>
      </c>
      <c r="F569" s="47"/>
      <c r="G569" s="48" t="str">
        <f>Source!DI350</f>
        <v>*1,15)*1,1</v>
      </c>
      <c r="H569" s="46">
        <f>Source!AV351</f>
        <v>1.087</v>
      </c>
      <c r="I569" s="47">
        <f>Source!U350</f>
        <v>58.72069248375</v>
      </c>
      <c r="J569" s="46"/>
      <c r="K569" s="47"/>
    </row>
    <row r="570" spans="1:29" ht="15" x14ac:dyDescent="0.2">
      <c r="C570" s="49" t="s">
        <v>1357</v>
      </c>
      <c r="H570" s="50">
        <f>I563+I564+I566+I567+I568+0-0-0</f>
        <v>3681.42</v>
      </c>
      <c r="I570" s="50"/>
      <c r="J570" s="50">
        <f>K563+K564+K566+K567+K568+0-0-0</f>
        <v>108926.20999999999</v>
      </c>
      <c r="K570" s="50"/>
    </row>
    <row r="571" spans="1:29" ht="15" hidden="1" x14ac:dyDescent="0.2">
      <c r="C571" s="49" t="s">
        <v>1358</v>
      </c>
      <c r="H571" s="52">
        <f>0+0</f>
        <v>0</v>
      </c>
      <c r="I571" s="52"/>
      <c r="J571" s="52">
        <f>0+0</f>
        <v>0</v>
      </c>
      <c r="K571" s="52"/>
    </row>
    <row r="572" spans="1:29" ht="15" x14ac:dyDescent="0.2">
      <c r="C572" s="49" t="s">
        <v>1359</v>
      </c>
      <c r="H572" s="52">
        <f>I563+I564+I566+I567+I568+0</f>
        <v>3681.42</v>
      </c>
      <c r="I572" s="52"/>
      <c r="J572" s="52">
        <f>K563+K564+K566+K567+K568+0</f>
        <v>108926.20999999999</v>
      </c>
      <c r="K572" s="52"/>
      <c r="O572" s="53">
        <f>I563+I564+I566+I567+I568+0</f>
        <v>3681.42</v>
      </c>
      <c r="P572" s="53">
        <f>K563+K564+K566+K567+K568+0</f>
        <v>108926.20999999999</v>
      </c>
    </row>
    <row r="574" spans="1:29" ht="55.5" x14ac:dyDescent="0.2">
      <c r="A574" s="44">
        <v>119</v>
      </c>
      <c r="B574" s="44" t="str">
        <f>Source!F352</f>
        <v>КА-91</v>
      </c>
      <c r="C574" s="44" t="s">
        <v>1442</v>
      </c>
      <c r="D574" s="45" t="str">
        <f>Source!H352</f>
        <v>ШТ</v>
      </c>
      <c r="E574" s="46">
        <f>Source!I352</f>
        <v>716</v>
      </c>
      <c r="F574" s="47">
        <f>Source!AL352</f>
        <v>27.220000000000002</v>
      </c>
      <c r="G574" s="48" t="str">
        <f>Source!DD352</f>
        <v/>
      </c>
      <c r="H574" s="46">
        <f>Source!AW353</f>
        <v>1</v>
      </c>
      <c r="I574" s="47">
        <f>Source!P352</f>
        <v>19489.52</v>
      </c>
      <c r="J574" s="46">
        <f>IF(Source!BC353&lt;&gt; 0, Source!BC353, 1)</f>
        <v>9.8800000000000008</v>
      </c>
      <c r="K574" s="47">
        <f>Source!P353</f>
        <v>192556.46</v>
      </c>
      <c r="Q574">
        <f>Source!X352</f>
        <v>0</v>
      </c>
      <c r="R574">
        <f>Source!X353</f>
        <v>0</v>
      </c>
      <c r="S574">
        <f>Source!Y352</f>
        <v>0</v>
      </c>
      <c r="T574">
        <f>Source!Y353</f>
        <v>0</v>
      </c>
      <c r="U574">
        <f>ROUND((175/100)*ROUND(Source!R352, 2), 2)</f>
        <v>0</v>
      </c>
      <c r="V574">
        <f>ROUND((0/100)*ROUND(Source!R353, 2), 2)</f>
        <v>0</v>
      </c>
      <c r="AC574">
        <v>3</v>
      </c>
    </row>
    <row r="575" spans="1:29" ht="15" x14ac:dyDescent="0.2">
      <c r="C575" s="49" t="s">
        <v>1359</v>
      </c>
      <c r="H575" s="50">
        <f>I574+0</f>
        <v>19489.52</v>
      </c>
      <c r="I575" s="50"/>
      <c r="J575" s="50">
        <f>K574+0</f>
        <v>192556.46</v>
      </c>
      <c r="K575" s="50"/>
      <c r="O575" s="53">
        <f>I574+0</f>
        <v>19489.52</v>
      </c>
      <c r="P575" s="53">
        <f>K574+0</f>
        <v>192556.46</v>
      </c>
    </row>
    <row r="577" spans="1:29" ht="69.75" x14ac:dyDescent="0.2">
      <c r="A577" s="44">
        <v>120</v>
      </c>
      <c r="B577" s="44" t="str">
        <f>Source!F354</f>
        <v>КА-92</v>
      </c>
      <c r="C577" s="44" t="s">
        <v>1443</v>
      </c>
      <c r="D577" s="45" t="str">
        <f>Source!H354</f>
        <v>ШТ</v>
      </c>
      <c r="E577" s="46">
        <f>Source!I354</f>
        <v>57</v>
      </c>
      <c r="F577" s="47">
        <f>Source!AL354</f>
        <v>46.51</v>
      </c>
      <c r="G577" s="48" t="str">
        <f>Source!DD354</f>
        <v/>
      </c>
      <c r="H577" s="46">
        <f>Source!AW355</f>
        <v>1</v>
      </c>
      <c r="I577" s="47">
        <f>Source!P354</f>
        <v>2651.07</v>
      </c>
      <c r="J577" s="46">
        <f>IF(Source!BC355&lt;&gt; 0, Source!BC355, 1)</f>
        <v>9.8800000000000008</v>
      </c>
      <c r="K577" s="47">
        <f>Source!P355</f>
        <v>26192.57</v>
      </c>
      <c r="Q577">
        <f>Source!X354</f>
        <v>0</v>
      </c>
      <c r="R577">
        <f>Source!X355</f>
        <v>0</v>
      </c>
      <c r="S577">
        <f>Source!Y354</f>
        <v>0</v>
      </c>
      <c r="T577">
        <f>Source!Y355</f>
        <v>0</v>
      </c>
      <c r="U577">
        <f>ROUND((175/100)*ROUND(Source!R354, 2), 2)</f>
        <v>0</v>
      </c>
      <c r="V577">
        <f>ROUND((0/100)*ROUND(Source!R355, 2), 2)</f>
        <v>0</v>
      </c>
      <c r="AC577">
        <v>3</v>
      </c>
    </row>
    <row r="578" spans="1:29" ht="15" x14ac:dyDescent="0.2">
      <c r="C578" s="49" t="s">
        <v>1359</v>
      </c>
      <c r="H578" s="50">
        <f>I577+0</f>
        <v>2651.07</v>
      </c>
      <c r="I578" s="50"/>
      <c r="J578" s="50">
        <f>K577+0</f>
        <v>26192.57</v>
      </c>
      <c r="K578" s="50"/>
      <c r="O578" s="53">
        <f>I577+0</f>
        <v>2651.07</v>
      </c>
      <c r="P578" s="53">
        <f>K577+0</f>
        <v>26192.57</v>
      </c>
    </row>
    <row r="580" spans="1:29" ht="55.5" x14ac:dyDescent="0.2">
      <c r="A580" s="44">
        <v>121</v>
      </c>
      <c r="B580" s="44" t="str">
        <f>Source!F356</f>
        <v>КА-93</v>
      </c>
      <c r="C580" s="44" t="s">
        <v>1444</v>
      </c>
      <c r="D580" s="45" t="str">
        <f>Source!H356</f>
        <v>ШТ</v>
      </c>
      <c r="E580" s="46">
        <f>Source!I356</f>
        <v>682</v>
      </c>
      <c r="F580" s="47">
        <f>Source!AL356</f>
        <v>15.05</v>
      </c>
      <c r="G580" s="48" t="str">
        <f>Source!DD356</f>
        <v/>
      </c>
      <c r="H580" s="46">
        <f>Source!AW357</f>
        <v>1</v>
      </c>
      <c r="I580" s="47">
        <f>Source!P356</f>
        <v>10264.1</v>
      </c>
      <c r="J580" s="46">
        <f>IF(Source!BC357&lt;&gt; 0, Source!BC357, 1)</f>
        <v>9.8800000000000008</v>
      </c>
      <c r="K580" s="47">
        <f>Source!P357</f>
        <v>101409.31</v>
      </c>
      <c r="Q580">
        <f>Source!X356</f>
        <v>0</v>
      </c>
      <c r="R580">
        <f>Source!X357</f>
        <v>0</v>
      </c>
      <c r="S580">
        <f>Source!Y356</f>
        <v>0</v>
      </c>
      <c r="T580">
        <f>Source!Y357</f>
        <v>0</v>
      </c>
      <c r="U580">
        <f>ROUND((175/100)*ROUND(Source!R356, 2), 2)</f>
        <v>0</v>
      </c>
      <c r="V580">
        <f>ROUND((0/100)*ROUND(Source!R357, 2), 2)</f>
        <v>0</v>
      </c>
      <c r="AC580">
        <v>3</v>
      </c>
    </row>
    <row r="581" spans="1:29" ht="15" x14ac:dyDescent="0.2">
      <c r="C581" s="49" t="s">
        <v>1359</v>
      </c>
      <c r="H581" s="50">
        <f>I580+0</f>
        <v>10264.1</v>
      </c>
      <c r="I581" s="50"/>
      <c r="J581" s="50">
        <f>K580+0</f>
        <v>101409.31</v>
      </c>
      <c r="K581" s="50"/>
      <c r="O581" s="53">
        <f>I580+0</f>
        <v>10264.1</v>
      </c>
      <c r="P581" s="53">
        <f>K580+0</f>
        <v>101409.31</v>
      </c>
    </row>
    <row r="583" spans="1:29" ht="41.25" x14ac:dyDescent="0.2">
      <c r="A583" s="44">
        <v>122</v>
      </c>
      <c r="B583" s="44" t="str">
        <f>Source!F358</f>
        <v>КА-94</v>
      </c>
      <c r="C583" s="44" t="s">
        <v>1445</v>
      </c>
      <c r="D583" s="45" t="str">
        <f>Source!H358</f>
        <v>ШТ</v>
      </c>
      <c r="E583" s="46">
        <f>Source!I358</f>
        <v>5</v>
      </c>
      <c r="F583" s="47">
        <f>Source!AL358</f>
        <v>98.28</v>
      </c>
      <c r="G583" s="48" t="str">
        <f>Source!DD358</f>
        <v/>
      </c>
      <c r="H583" s="46">
        <f>Source!AW359</f>
        <v>1</v>
      </c>
      <c r="I583" s="47">
        <f>Source!P358</f>
        <v>491.4</v>
      </c>
      <c r="J583" s="46">
        <f>IF(Source!BC359&lt;&gt; 0, Source!BC359, 1)</f>
        <v>9.8800000000000008</v>
      </c>
      <c r="K583" s="47">
        <f>Source!P359</f>
        <v>4855.03</v>
      </c>
      <c r="Q583">
        <f>Source!X358</f>
        <v>0</v>
      </c>
      <c r="R583">
        <f>Source!X359</f>
        <v>0</v>
      </c>
      <c r="S583">
        <f>Source!Y358</f>
        <v>0</v>
      </c>
      <c r="T583">
        <f>Source!Y359</f>
        <v>0</v>
      </c>
      <c r="U583">
        <f>ROUND((175/100)*ROUND(Source!R358, 2), 2)</f>
        <v>0</v>
      </c>
      <c r="V583">
        <f>ROUND((0/100)*ROUND(Source!R359, 2), 2)</f>
        <v>0</v>
      </c>
      <c r="AC583">
        <v>3</v>
      </c>
    </row>
    <row r="584" spans="1:29" ht="15" x14ac:dyDescent="0.2">
      <c r="C584" s="49" t="s">
        <v>1359</v>
      </c>
      <c r="H584" s="50">
        <f>I583+0</f>
        <v>491.4</v>
      </c>
      <c r="I584" s="50"/>
      <c r="J584" s="50">
        <f>K583+0</f>
        <v>4855.03</v>
      </c>
      <c r="K584" s="50"/>
      <c r="O584" s="53">
        <f>I583+0</f>
        <v>491.4</v>
      </c>
      <c r="P584" s="53">
        <f>K583+0</f>
        <v>4855.03</v>
      </c>
    </row>
    <row r="586" spans="1:29" ht="41.25" x14ac:dyDescent="0.2">
      <c r="A586" s="44">
        <v>123</v>
      </c>
      <c r="B586" s="44" t="str">
        <f>Source!F360</f>
        <v>КА-95</v>
      </c>
      <c r="C586" s="44" t="s">
        <v>1446</v>
      </c>
      <c r="D586" s="45" t="str">
        <f>Source!H360</f>
        <v>ШТ</v>
      </c>
      <c r="E586" s="46">
        <f>Source!I360</f>
        <v>167</v>
      </c>
      <c r="F586" s="47">
        <f>Source!AL360</f>
        <v>78.78</v>
      </c>
      <c r="G586" s="48" t="str">
        <f>Source!DD360</f>
        <v/>
      </c>
      <c r="H586" s="46">
        <f>Source!AW361</f>
        <v>1</v>
      </c>
      <c r="I586" s="47">
        <f>Source!P360</f>
        <v>13156.26</v>
      </c>
      <c r="J586" s="46">
        <f>IF(Source!BC361&lt;&gt; 0, Source!BC361, 1)</f>
        <v>9.8800000000000008</v>
      </c>
      <c r="K586" s="47">
        <f>Source!P361</f>
        <v>129983.85</v>
      </c>
      <c r="Q586">
        <f>Source!X360</f>
        <v>0</v>
      </c>
      <c r="R586">
        <f>Source!X361</f>
        <v>0</v>
      </c>
      <c r="S586">
        <f>Source!Y360</f>
        <v>0</v>
      </c>
      <c r="T586">
        <f>Source!Y361</f>
        <v>0</v>
      </c>
      <c r="U586">
        <f>ROUND((175/100)*ROUND(Source!R360, 2), 2)</f>
        <v>0</v>
      </c>
      <c r="V586">
        <f>ROUND((0/100)*ROUND(Source!R361, 2), 2)</f>
        <v>0</v>
      </c>
      <c r="AC586">
        <v>3</v>
      </c>
    </row>
    <row r="587" spans="1:29" ht="15" x14ac:dyDescent="0.2">
      <c r="C587" s="49" t="s">
        <v>1359</v>
      </c>
      <c r="H587" s="50">
        <f>I586+0</f>
        <v>13156.26</v>
      </c>
      <c r="I587" s="50"/>
      <c r="J587" s="50">
        <f>K586+0</f>
        <v>129983.85</v>
      </c>
      <c r="K587" s="50"/>
      <c r="O587" s="53">
        <f>I586+0</f>
        <v>13156.26</v>
      </c>
      <c r="P587" s="53">
        <f>K586+0</f>
        <v>129983.85</v>
      </c>
    </row>
    <row r="589" spans="1:29" ht="41.25" x14ac:dyDescent="0.2">
      <c r="A589" s="44">
        <v>124</v>
      </c>
      <c r="B589" s="44" t="str">
        <f>Source!F362</f>
        <v>КА-96</v>
      </c>
      <c r="C589" s="44" t="s">
        <v>1447</v>
      </c>
      <c r="D589" s="45" t="str">
        <f>Source!H362</f>
        <v>ШТ</v>
      </c>
      <c r="E589" s="46">
        <f>Source!I362</f>
        <v>85</v>
      </c>
      <c r="F589" s="47">
        <f>Source!AL362</f>
        <v>70.55</v>
      </c>
      <c r="G589" s="48" t="str">
        <f>Source!DD362</f>
        <v/>
      </c>
      <c r="H589" s="46">
        <f>Source!AW363</f>
        <v>1</v>
      </c>
      <c r="I589" s="47">
        <f>Source!P362</f>
        <v>5996.75</v>
      </c>
      <c r="J589" s="46">
        <f>IF(Source!BC363&lt;&gt; 0, Source!BC363, 1)</f>
        <v>9.8800000000000008</v>
      </c>
      <c r="K589" s="47">
        <f>Source!P363</f>
        <v>59247.89</v>
      </c>
      <c r="Q589">
        <f>Source!X362</f>
        <v>0</v>
      </c>
      <c r="R589">
        <f>Source!X363</f>
        <v>0</v>
      </c>
      <c r="S589">
        <f>Source!Y362</f>
        <v>0</v>
      </c>
      <c r="T589">
        <f>Source!Y363</f>
        <v>0</v>
      </c>
      <c r="U589">
        <f>ROUND((175/100)*ROUND(Source!R362, 2), 2)</f>
        <v>0</v>
      </c>
      <c r="V589">
        <f>ROUND((0/100)*ROUND(Source!R363, 2), 2)</f>
        <v>0</v>
      </c>
      <c r="AC589">
        <v>3</v>
      </c>
    </row>
    <row r="590" spans="1:29" ht="15" x14ac:dyDescent="0.2">
      <c r="C590" s="49" t="s">
        <v>1359</v>
      </c>
      <c r="H590" s="50">
        <f>I589+0</f>
        <v>5996.75</v>
      </c>
      <c r="I590" s="50"/>
      <c r="J590" s="50">
        <f>K589+0</f>
        <v>59247.89</v>
      </c>
      <c r="K590" s="50"/>
      <c r="O590" s="53">
        <f>I589+0</f>
        <v>5996.75</v>
      </c>
      <c r="P590" s="53">
        <f>K589+0</f>
        <v>59247.89</v>
      </c>
    </row>
    <row r="592" spans="1:29" ht="55.5" x14ac:dyDescent="0.2">
      <c r="A592" s="44">
        <v>125</v>
      </c>
      <c r="B592" s="44" t="str">
        <f>Source!F364</f>
        <v>КА-97</v>
      </c>
      <c r="C592" s="44" t="s">
        <v>1448</v>
      </c>
      <c r="D592" s="45" t="str">
        <f>Source!H364</f>
        <v>ШТ</v>
      </c>
      <c r="E592" s="46">
        <f>Source!I364</f>
        <v>10</v>
      </c>
      <c r="F592" s="47">
        <f>Source!AL364</f>
        <v>127.69</v>
      </c>
      <c r="G592" s="48" t="str">
        <f>Source!DD364</f>
        <v/>
      </c>
      <c r="H592" s="46">
        <f>Source!AW365</f>
        <v>1</v>
      </c>
      <c r="I592" s="47">
        <f>Source!P364</f>
        <v>1276.9000000000001</v>
      </c>
      <c r="J592" s="46">
        <f>IF(Source!BC365&lt;&gt; 0, Source!BC365, 1)</f>
        <v>9.8800000000000008</v>
      </c>
      <c r="K592" s="47">
        <f>Source!P365</f>
        <v>12615.77</v>
      </c>
      <c r="Q592">
        <f>Source!X364</f>
        <v>0</v>
      </c>
      <c r="R592">
        <f>Source!X365</f>
        <v>0</v>
      </c>
      <c r="S592">
        <f>Source!Y364</f>
        <v>0</v>
      </c>
      <c r="T592">
        <f>Source!Y365</f>
        <v>0</v>
      </c>
      <c r="U592">
        <f>ROUND((175/100)*ROUND(Source!R364, 2), 2)</f>
        <v>0</v>
      </c>
      <c r="V592">
        <f>ROUND((0/100)*ROUND(Source!R365, 2), 2)</f>
        <v>0</v>
      </c>
      <c r="AC592">
        <v>3</v>
      </c>
    </row>
    <row r="593" spans="1:29" ht="15" x14ac:dyDescent="0.2">
      <c r="C593" s="49" t="s">
        <v>1359</v>
      </c>
      <c r="H593" s="50">
        <f>I592+0</f>
        <v>1276.9000000000001</v>
      </c>
      <c r="I593" s="50"/>
      <c r="J593" s="50">
        <f>K592+0</f>
        <v>12615.77</v>
      </c>
      <c r="K593" s="50"/>
      <c r="O593" s="53">
        <f>I592+0</f>
        <v>1276.9000000000001</v>
      </c>
      <c r="P593" s="53">
        <f>K592+0</f>
        <v>12615.77</v>
      </c>
    </row>
    <row r="595" spans="1:29" ht="41.25" x14ac:dyDescent="0.2">
      <c r="A595" s="44">
        <v>126</v>
      </c>
      <c r="B595" s="44" t="str">
        <f>Source!F366</f>
        <v>КА-98</v>
      </c>
      <c r="C595" s="44" t="s">
        <v>1449</v>
      </c>
      <c r="D595" s="45" t="str">
        <f>Source!H366</f>
        <v>ШТ</v>
      </c>
      <c r="E595" s="46">
        <f>Source!I366</f>
        <v>1</v>
      </c>
      <c r="F595" s="47">
        <f>Source!AL366</f>
        <v>53.339999999999996</v>
      </c>
      <c r="G595" s="48" t="str">
        <f>Source!DD366</f>
        <v/>
      </c>
      <c r="H595" s="46">
        <f>Source!AW367</f>
        <v>1</v>
      </c>
      <c r="I595" s="47">
        <f>Source!P366</f>
        <v>53.34</v>
      </c>
      <c r="J595" s="46">
        <f>IF(Source!BC367&lt;&gt; 0, Source!BC367, 1)</f>
        <v>9.8800000000000008</v>
      </c>
      <c r="K595" s="47">
        <f>Source!P367</f>
        <v>527</v>
      </c>
      <c r="Q595">
        <f>Source!X366</f>
        <v>0</v>
      </c>
      <c r="R595">
        <f>Source!X367</f>
        <v>0</v>
      </c>
      <c r="S595">
        <f>Source!Y366</f>
        <v>0</v>
      </c>
      <c r="T595">
        <f>Source!Y367</f>
        <v>0</v>
      </c>
      <c r="U595">
        <f>ROUND((175/100)*ROUND(Source!R366, 2), 2)</f>
        <v>0</v>
      </c>
      <c r="V595">
        <f>ROUND((0/100)*ROUND(Source!R367, 2), 2)</f>
        <v>0</v>
      </c>
      <c r="AC595">
        <v>3</v>
      </c>
    </row>
    <row r="596" spans="1:29" ht="15" x14ac:dyDescent="0.2">
      <c r="C596" s="49" t="s">
        <v>1359</v>
      </c>
      <c r="H596" s="50">
        <f>I595+0</f>
        <v>53.34</v>
      </c>
      <c r="I596" s="50"/>
      <c r="J596" s="50">
        <f>K595+0</f>
        <v>527</v>
      </c>
      <c r="K596" s="50"/>
      <c r="O596" s="53">
        <f>I595+0</f>
        <v>53.34</v>
      </c>
      <c r="P596" s="53">
        <f>K595+0</f>
        <v>527</v>
      </c>
    </row>
    <row r="598" spans="1:29" ht="41.25" x14ac:dyDescent="0.2">
      <c r="A598" s="44">
        <v>127</v>
      </c>
      <c r="B598" s="44" t="str">
        <f>Source!F368</f>
        <v>КА-99</v>
      </c>
      <c r="C598" s="44" t="s">
        <v>1450</v>
      </c>
      <c r="D598" s="45" t="str">
        <f>Source!H368</f>
        <v>ШТ</v>
      </c>
      <c r="E598" s="46">
        <f>Source!I368</f>
        <v>93</v>
      </c>
      <c r="F598" s="47">
        <f>Source!AL368</f>
        <v>94.16</v>
      </c>
      <c r="G598" s="48" t="str">
        <f>Source!DD368</f>
        <v/>
      </c>
      <c r="H598" s="46">
        <f>Source!AW369</f>
        <v>1</v>
      </c>
      <c r="I598" s="47">
        <f>Source!P368</f>
        <v>8756.8799999999992</v>
      </c>
      <c r="J598" s="46">
        <f>IF(Source!BC369&lt;&gt; 0, Source!BC369, 1)</f>
        <v>9.8800000000000008</v>
      </c>
      <c r="K598" s="47">
        <f>Source!P369</f>
        <v>86517.97</v>
      </c>
      <c r="Q598">
        <f>Source!X368</f>
        <v>0</v>
      </c>
      <c r="R598">
        <f>Source!X369</f>
        <v>0</v>
      </c>
      <c r="S598">
        <f>Source!Y368</f>
        <v>0</v>
      </c>
      <c r="T598">
        <f>Source!Y369</f>
        <v>0</v>
      </c>
      <c r="U598">
        <f>ROUND((175/100)*ROUND(Source!R368, 2), 2)</f>
        <v>0</v>
      </c>
      <c r="V598">
        <f>ROUND((0/100)*ROUND(Source!R369, 2), 2)</f>
        <v>0</v>
      </c>
      <c r="AC598">
        <v>3</v>
      </c>
    </row>
    <row r="599" spans="1:29" ht="15" x14ac:dyDescent="0.2">
      <c r="C599" s="49" t="s">
        <v>1359</v>
      </c>
      <c r="H599" s="50">
        <f>I598+0</f>
        <v>8756.8799999999992</v>
      </c>
      <c r="I599" s="50"/>
      <c r="J599" s="50">
        <f>K598+0</f>
        <v>86517.97</v>
      </c>
      <c r="K599" s="50"/>
      <c r="O599" s="53">
        <f>I598+0</f>
        <v>8756.8799999999992</v>
      </c>
      <c r="P599" s="53">
        <f>K598+0</f>
        <v>86517.97</v>
      </c>
    </row>
    <row r="601" spans="1:29" ht="41.25" x14ac:dyDescent="0.2">
      <c r="A601" s="44">
        <v>128</v>
      </c>
      <c r="B601" s="44" t="str">
        <f>Source!F370</f>
        <v>КА-100</v>
      </c>
      <c r="C601" s="44" t="s">
        <v>1451</v>
      </c>
      <c r="D601" s="45" t="str">
        <f>Source!H370</f>
        <v>ШТ</v>
      </c>
      <c r="E601" s="46">
        <f>Source!I370</f>
        <v>6</v>
      </c>
      <c r="F601" s="47">
        <f>Source!AL370</f>
        <v>32.31</v>
      </c>
      <c r="G601" s="48" t="str">
        <f>Source!DD370</f>
        <v/>
      </c>
      <c r="H601" s="46">
        <f>Source!AW371</f>
        <v>1</v>
      </c>
      <c r="I601" s="47">
        <f>Source!P370</f>
        <v>193.86</v>
      </c>
      <c r="J601" s="46">
        <f>IF(Source!BC371&lt;&gt; 0, Source!BC371, 1)</f>
        <v>9.8800000000000008</v>
      </c>
      <c r="K601" s="47">
        <f>Source!P371</f>
        <v>1915.34</v>
      </c>
      <c r="Q601">
        <f>Source!X370</f>
        <v>0</v>
      </c>
      <c r="R601">
        <f>Source!X371</f>
        <v>0</v>
      </c>
      <c r="S601">
        <f>Source!Y370</f>
        <v>0</v>
      </c>
      <c r="T601">
        <f>Source!Y371</f>
        <v>0</v>
      </c>
      <c r="U601">
        <f>ROUND((175/100)*ROUND(Source!R370, 2), 2)</f>
        <v>0</v>
      </c>
      <c r="V601">
        <f>ROUND((0/100)*ROUND(Source!R371, 2), 2)</f>
        <v>0</v>
      </c>
      <c r="AC601">
        <v>3</v>
      </c>
    </row>
    <row r="602" spans="1:29" ht="15" x14ac:dyDescent="0.2">
      <c r="C602" s="49" t="s">
        <v>1359</v>
      </c>
      <c r="H602" s="50">
        <f>I601+0</f>
        <v>193.86</v>
      </c>
      <c r="I602" s="50"/>
      <c r="J602" s="50">
        <f>K601+0</f>
        <v>1915.34</v>
      </c>
      <c r="K602" s="50"/>
      <c r="O602" s="53">
        <f>I601+0</f>
        <v>193.86</v>
      </c>
      <c r="P602" s="53">
        <f>K601+0</f>
        <v>1915.34</v>
      </c>
    </row>
    <row r="604" spans="1:29" ht="54" x14ac:dyDescent="0.2">
      <c r="A604" s="44">
        <v>129</v>
      </c>
      <c r="B604" s="44" t="str">
        <f>Source!F372</f>
        <v>КА-101</v>
      </c>
      <c r="C604" s="44" t="s">
        <v>1452</v>
      </c>
      <c r="D604" s="45" t="str">
        <f>Source!H372</f>
        <v>ШТ</v>
      </c>
      <c r="E604" s="46">
        <f>Source!I372</f>
        <v>18</v>
      </c>
      <c r="F604" s="47">
        <f>Source!AL372</f>
        <v>103.08999999999999</v>
      </c>
      <c r="G604" s="48" t="str">
        <f>Source!DD372</f>
        <v/>
      </c>
      <c r="H604" s="46">
        <f>Source!AW373</f>
        <v>1</v>
      </c>
      <c r="I604" s="47">
        <f>Source!P372</f>
        <v>1855.62</v>
      </c>
      <c r="J604" s="46">
        <f>IF(Source!BC373&lt;&gt; 0, Source!BC373, 1)</f>
        <v>9.8800000000000008</v>
      </c>
      <c r="K604" s="47">
        <f>Source!P373</f>
        <v>18333.53</v>
      </c>
      <c r="Q604">
        <f>Source!X372</f>
        <v>0</v>
      </c>
      <c r="R604">
        <f>Source!X373</f>
        <v>0</v>
      </c>
      <c r="S604">
        <f>Source!Y372</f>
        <v>0</v>
      </c>
      <c r="T604">
        <f>Source!Y373</f>
        <v>0</v>
      </c>
      <c r="U604">
        <f>ROUND((175/100)*ROUND(Source!R372, 2), 2)</f>
        <v>0</v>
      </c>
      <c r="V604">
        <f>ROUND((0/100)*ROUND(Source!R373, 2), 2)</f>
        <v>0</v>
      </c>
      <c r="AC604">
        <v>3</v>
      </c>
    </row>
    <row r="605" spans="1:29" ht="15" x14ac:dyDescent="0.2">
      <c r="C605" s="49" t="s">
        <v>1359</v>
      </c>
      <c r="H605" s="50">
        <f>I604+0</f>
        <v>1855.62</v>
      </c>
      <c r="I605" s="50"/>
      <c r="J605" s="50">
        <f>K604+0</f>
        <v>18333.53</v>
      </c>
      <c r="K605" s="50"/>
      <c r="O605" s="53">
        <f>I604+0</f>
        <v>1855.62</v>
      </c>
      <c r="P605" s="53">
        <f>K604+0</f>
        <v>18333.53</v>
      </c>
    </row>
    <row r="607" spans="1:29" ht="41.25" x14ac:dyDescent="0.2">
      <c r="A607" s="44">
        <v>130</v>
      </c>
      <c r="B607" s="44" t="str">
        <f>Source!F374</f>
        <v>КА-102</v>
      </c>
      <c r="C607" s="44" t="s">
        <v>1453</v>
      </c>
      <c r="D607" s="45" t="str">
        <f>Source!H374</f>
        <v>ШТ</v>
      </c>
      <c r="E607" s="46">
        <f>Source!I374</f>
        <v>1</v>
      </c>
      <c r="F607" s="47">
        <f>Source!AL374</f>
        <v>67.69</v>
      </c>
      <c r="G607" s="48" t="str">
        <f>Source!DD374</f>
        <v/>
      </c>
      <c r="H607" s="46">
        <f>Source!AW375</f>
        <v>1</v>
      </c>
      <c r="I607" s="47">
        <f>Source!P374</f>
        <v>67.69</v>
      </c>
      <c r="J607" s="46">
        <f>IF(Source!BC375&lt;&gt; 0, Source!BC375, 1)</f>
        <v>9.8800000000000008</v>
      </c>
      <c r="K607" s="47">
        <f>Source!P375</f>
        <v>668.78</v>
      </c>
      <c r="Q607">
        <f>Source!X374</f>
        <v>0</v>
      </c>
      <c r="R607">
        <f>Source!X375</f>
        <v>0</v>
      </c>
      <c r="S607">
        <f>Source!Y374</f>
        <v>0</v>
      </c>
      <c r="T607">
        <f>Source!Y375</f>
        <v>0</v>
      </c>
      <c r="U607">
        <f>ROUND((175/100)*ROUND(Source!R374, 2), 2)</f>
        <v>0</v>
      </c>
      <c r="V607">
        <f>ROUND((0/100)*ROUND(Source!R375, 2), 2)</f>
        <v>0</v>
      </c>
      <c r="AC607">
        <v>3</v>
      </c>
    </row>
    <row r="608" spans="1:29" ht="15" x14ac:dyDescent="0.2">
      <c r="C608" s="49" t="s">
        <v>1359</v>
      </c>
      <c r="H608" s="50">
        <f>I607+0</f>
        <v>67.69</v>
      </c>
      <c r="I608" s="50"/>
      <c r="J608" s="50">
        <f>K607+0</f>
        <v>668.78</v>
      </c>
      <c r="K608" s="50"/>
      <c r="O608" s="53">
        <f>I607+0</f>
        <v>67.69</v>
      </c>
      <c r="P608" s="53">
        <f>K607+0</f>
        <v>668.78</v>
      </c>
    </row>
    <row r="610" spans="1:29" ht="41.25" x14ac:dyDescent="0.2">
      <c r="A610" s="44">
        <v>131</v>
      </c>
      <c r="B610" s="44" t="str">
        <f>Source!F376</f>
        <v>КА-103</v>
      </c>
      <c r="C610" s="44" t="s">
        <v>1454</v>
      </c>
      <c r="D610" s="45" t="str">
        <f>Source!H376</f>
        <v>ШТ</v>
      </c>
      <c r="E610" s="46">
        <f>Source!I376</f>
        <v>93</v>
      </c>
      <c r="F610" s="47">
        <f>Source!AL376</f>
        <v>25.860000000000003</v>
      </c>
      <c r="G610" s="48" t="str">
        <f>Source!DD376</f>
        <v/>
      </c>
      <c r="H610" s="46">
        <f>Source!AW377</f>
        <v>1</v>
      </c>
      <c r="I610" s="47">
        <f>Source!P376</f>
        <v>2404.98</v>
      </c>
      <c r="J610" s="46">
        <f>IF(Source!BC377&lt;&gt; 0, Source!BC377, 1)</f>
        <v>9.8800000000000008</v>
      </c>
      <c r="K610" s="47">
        <f>Source!P377</f>
        <v>23761.200000000001</v>
      </c>
      <c r="Q610">
        <f>Source!X376</f>
        <v>0</v>
      </c>
      <c r="R610">
        <f>Source!X377</f>
        <v>0</v>
      </c>
      <c r="S610">
        <f>Source!Y376</f>
        <v>0</v>
      </c>
      <c r="T610">
        <f>Source!Y377</f>
        <v>0</v>
      </c>
      <c r="U610">
        <f>ROUND((175/100)*ROUND(Source!R376, 2), 2)</f>
        <v>0</v>
      </c>
      <c r="V610">
        <f>ROUND((0/100)*ROUND(Source!R377, 2), 2)</f>
        <v>0</v>
      </c>
      <c r="AC610">
        <v>3</v>
      </c>
    </row>
    <row r="611" spans="1:29" ht="15" x14ac:dyDescent="0.2">
      <c r="C611" s="49" t="s">
        <v>1359</v>
      </c>
      <c r="H611" s="50">
        <f>I610+0</f>
        <v>2404.98</v>
      </c>
      <c r="I611" s="50"/>
      <c r="J611" s="50">
        <f>K610+0</f>
        <v>23761.200000000001</v>
      </c>
      <c r="K611" s="50"/>
      <c r="O611" s="53">
        <f>I610+0</f>
        <v>2404.98</v>
      </c>
      <c r="P611" s="53">
        <f>K610+0</f>
        <v>23761.200000000001</v>
      </c>
    </row>
    <row r="613" spans="1:29" ht="41.25" x14ac:dyDescent="0.2">
      <c r="A613" s="44">
        <v>132</v>
      </c>
      <c r="B613" s="44" t="str">
        <f>Source!F378</f>
        <v>КА-104</v>
      </c>
      <c r="C613" s="44" t="s">
        <v>1455</v>
      </c>
      <c r="D613" s="45" t="str">
        <f>Source!H378</f>
        <v>ШТ</v>
      </c>
      <c r="E613" s="46">
        <f>Source!I378</f>
        <v>20</v>
      </c>
      <c r="F613" s="47">
        <f>Source!AL378</f>
        <v>10.059999999999999</v>
      </c>
      <c r="G613" s="48" t="str">
        <f>Source!DD378</f>
        <v/>
      </c>
      <c r="H613" s="46">
        <f>Source!AW379</f>
        <v>1</v>
      </c>
      <c r="I613" s="47">
        <f>Source!P378</f>
        <v>201.2</v>
      </c>
      <c r="J613" s="46">
        <f>IF(Source!BC379&lt;&gt; 0, Source!BC379, 1)</f>
        <v>9.8800000000000008</v>
      </c>
      <c r="K613" s="47">
        <f>Source!P379</f>
        <v>1987.86</v>
      </c>
      <c r="Q613">
        <f>Source!X378</f>
        <v>0</v>
      </c>
      <c r="R613">
        <f>Source!X379</f>
        <v>0</v>
      </c>
      <c r="S613">
        <f>Source!Y378</f>
        <v>0</v>
      </c>
      <c r="T613">
        <f>Source!Y379</f>
        <v>0</v>
      </c>
      <c r="U613">
        <f>ROUND((175/100)*ROUND(Source!R378, 2), 2)</f>
        <v>0</v>
      </c>
      <c r="V613">
        <f>ROUND((0/100)*ROUND(Source!R379, 2), 2)</f>
        <v>0</v>
      </c>
      <c r="AC613">
        <v>3</v>
      </c>
    </row>
    <row r="614" spans="1:29" ht="15" x14ac:dyDescent="0.2">
      <c r="C614" s="49" t="s">
        <v>1359</v>
      </c>
      <c r="H614" s="50">
        <f>I613+0</f>
        <v>201.2</v>
      </c>
      <c r="I614" s="50"/>
      <c r="J614" s="50">
        <f>K613+0</f>
        <v>1987.86</v>
      </c>
      <c r="K614" s="50"/>
      <c r="O614" s="53">
        <f>I613+0</f>
        <v>201.2</v>
      </c>
      <c r="P614" s="53">
        <f>K613+0</f>
        <v>1987.86</v>
      </c>
    </row>
    <row r="616" spans="1:29" ht="55.5" x14ac:dyDescent="0.2">
      <c r="A616" s="44">
        <v>133</v>
      </c>
      <c r="B616" s="44" t="str">
        <f>Source!F380</f>
        <v>КА-105</v>
      </c>
      <c r="C616" s="44" t="s">
        <v>1456</v>
      </c>
      <c r="D616" s="45" t="str">
        <f>Source!H380</f>
        <v>ШТ</v>
      </c>
      <c r="E616" s="46">
        <f>Source!I380</f>
        <v>93</v>
      </c>
      <c r="F616" s="47">
        <f>Source!AL380</f>
        <v>36.14</v>
      </c>
      <c r="G616" s="48" t="str">
        <f>Source!DD380</f>
        <v/>
      </c>
      <c r="H616" s="46">
        <f>Source!AW381</f>
        <v>1</v>
      </c>
      <c r="I616" s="47">
        <f>Source!P380</f>
        <v>3361.02</v>
      </c>
      <c r="J616" s="46">
        <f>IF(Source!BC381&lt;&gt; 0, Source!BC381, 1)</f>
        <v>9.8800000000000008</v>
      </c>
      <c r="K616" s="47">
        <f>Source!P381</f>
        <v>33206.879999999997</v>
      </c>
      <c r="Q616">
        <f>Source!X380</f>
        <v>0</v>
      </c>
      <c r="R616">
        <f>Source!X381</f>
        <v>0</v>
      </c>
      <c r="S616">
        <f>Source!Y380</f>
        <v>0</v>
      </c>
      <c r="T616">
        <f>Source!Y381</f>
        <v>0</v>
      </c>
      <c r="U616">
        <f>ROUND((175/100)*ROUND(Source!R380, 2), 2)</f>
        <v>0</v>
      </c>
      <c r="V616">
        <f>ROUND((0/100)*ROUND(Source!R381, 2), 2)</f>
        <v>0</v>
      </c>
      <c r="AC616">
        <v>3</v>
      </c>
    </row>
    <row r="617" spans="1:29" ht="15" x14ac:dyDescent="0.2">
      <c r="C617" s="49" t="s">
        <v>1359</v>
      </c>
      <c r="H617" s="50">
        <f>I616+0</f>
        <v>3361.02</v>
      </c>
      <c r="I617" s="50"/>
      <c r="J617" s="50">
        <f>K616+0</f>
        <v>33206.879999999997</v>
      </c>
      <c r="K617" s="50"/>
      <c r="O617" s="53">
        <f>I616+0</f>
        <v>3361.02</v>
      </c>
      <c r="P617" s="53">
        <f>K616+0</f>
        <v>33206.879999999997</v>
      </c>
    </row>
    <row r="619" spans="1:29" ht="55.5" x14ac:dyDescent="0.2">
      <c r="A619" s="44">
        <v>134</v>
      </c>
      <c r="B619" s="44" t="str">
        <f>Source!F382</f>
        <v>КА-106</v>
      </c>
      <c r="C619" s="44" t="s">
        <v>1457</v>
      </c>
      <c r="D619" s="45" t="str">
        <f>Source!H382</f>
        <v>ШТ</v>
      </c>
      <c r="E619" s="46">
        <f>Source!I382</f>
        <v>20</v>
      </c>
      <c r="F619" s="47">
        <f>Source!AL382</f>
        <v>20.75</v>
      </c>
      <c r="G619" s="48" t="str">
        <f>Source!DD382</f>
        <v/>
      </c>
      <c r="H619" s="46">
        <f>Source!AW383</f>
        <v>1</v>
      </c>
      <c r="I619" s="47">
        <f>Source!P382</f>
        <v>415</v>
      </c>
      <c r="J619" s="46">
        <f>IF(Source!BC383&lt;&gt; 0, Source!BC383, 1)</f>
        <v>9.8800000000000008</v>
      </c>
      <c r="K619" s="47">
        <f>Source!P383</f>
        <v>4100.2</v>
      </c>
      <c r="Q619">
        <f>Source!X382</f>
        <v>0</v>
      </c>
      <c r="R619">
        <f>Source!X383</f>
        <v>0</v>
      </c>
      <c r="S619">
        <f>Source!Y382</f>
        <v>0</v>
      </c>
      <c r="T619">
        <f>Source!Y383</f>
        <v>0</v>
      </c>
      <c r="U619">
        <f>ROUND((175/100)*ROUND(Source!R382, 2), 2)</f>
        <v>0</v>
      </c>
      <c r="V619">
        <f>ROUND((0/100)*ROUND(Source!R383, 2), 2)</f>
        <v>0</v>
      </c>
      <c r="AC619">
        <v>3</v>
      </c>
    </row>
    <row r="620" spans="1:29" ht="15" x14ac:dyDescent="0.2">
      <c r="C620" s="49" t="s">
        <v>1359</v>
      </c>
      <c r="H620" s="50">
        <f>I619+0</f>
        <v>415</v>
      </c>
      <c r="I620" s="50"/>
      <c r="J620" s="50">
        <f>K619+0</f>
        <v>4100.2</v>
      </c>
      <c r="K620" s="50"/>
      <c r="O620" s="53">
        <f>I619+0</f>
        <v>415</v>
      </c>
      <c r="P620" s="53">
        <f>K619+0</f>
        <v>4100.2</v>
      </c>
    </row>
    <row r="622" spans="1:29" ht="55.5" x14ac:dyDescent="0.2">
      <c r="A622" s="44">
        <v>135</v>
      </c>
      <c r="B622" s="44" t="str">
        <f>Source!F384</f>
        <v>КА-107</v>
      </c>
      <c r="C622" s="44" t="s">
        <v>1458</v>
      </c>
      <c r="D622" s="45" t="str">
        <f>Source!H384</f>
        <v>ШТ</v>
      </c>
      <c r="E622" s="46">
        <f>Source!I384</f>
        <v>101</v>
      </c>
      <c r="F622" s="47">
        <f>Source!AL384</f>
        <v>67.38</v>
      </c>
      <c r="G622" s="48" t="str">
        <f>Source!DD384</f>
        <v/>
      </c>
      <c r="H622" s="46">
        <f>Source!AW385</f>
        <v>1</v>
      </c>
      <c r="I622" s="47">
        <f>Source!P384</f>
        <v>6805.38</v>
      </c>
      <c r="J622" s="46">
        <f>IF(Source!BC385&lt;&gt; 0, Source!BC385, 1)</f>
        <v>9.8800000000000008</v>
      </c>
      <c r="K622" s="47">
        <f>Source!P385</f>
        <v>67237.149999999994</v>
      </c>
      <c r="Q622">
        <f>Source!X384</f>
        <v>0</v>
      </c>
      <c r="R622">
        <f>Source!X385</f>
        <v>0</v>
      </c>
      <c r="S622">
        <f>Source!Y384</f>
        <v>0</v>
      </c>
      <c r="T622">
        <f>Source!Y385</f>
        <v>0</v>
      </c>
      <c r="U622">
        <f>ROUND((175/100)*ROUND(Source!R384, 2), 2)</f>
        <v>0</v>
      </c>
      <c r="V622">
        <f>ROUND((0/100)*ROUND(Source!R385, 2), 2)</f>
        <v>0</v>
      </c>
      <c r="AC622">
        <v>3</v>
      </c>
    </row>
    <row r="623" spans="1:29" ht="15" x14ac:dyDescent="0.2">
      <c r="C623" s="49" t="s">
        <v>1359</v>
      </c>
      <c r="H623" s="50">
        <f>I622+0</f>
        <v>6805.38</v>
      </c>
      <c r="I623" s="50"/>
      <c r="J623" s="50">
        <f>K622+0</f>
        <v>67237.149999999994</v>
      </c>
      <c r="K623" s="50"/>
      <c r="O623" s="53">
        <f>I622+0</f>
        <v>6805.38</v>
      </c>
      <c r="P623" s="53">
        <f>K622+0</f>
        <v>67237.149999999994</v>
      </c>
    </row>
    <row r="625" spans="1:29" ht="55.5" x14ac:dyDescent="0.2">
      <c r="A625" s="44">
        <v>136</v>
      </c>
      <c r="B625" s="44" t="str">
        <f>Source!F386</f>
        <v>КА-108</v>
      </c>
      <c r="C625" s="44" t="s">
        <v>1459</v>
      </c>
      <c r="D625" s="45" t="str">
        <f>Source!H386</f>
        <v>ШТ</v>
      </c>
      <c r="E625" s="46">
        <f>Source!I386</f>
        <v>18</v>
      </c>
      <c r="F625" s="47">
        <f>Source!AL386</f>
        <v>49.17</v>
      </c>
      <c r="G625" s="48" t="str">
        <f>Source!DD386</f>
        <v/>
      </c>
      <c r="H625" s="46">
        <f>Source!AW387</f>
        <v>1</v>
      </c>
      <c r="I625" s="47">
        <f>Source!P386</f>
        <v>885.06</v>
      </c>
      <c r="J625" s="46">
        <f>IF(Source!BC387&lt;&gt; 0, Source!BC387, 1)</f>
        <v>9.8800000000000008</v>
      </c>
      <c r="K625" s="47">
        <f>Source!P387</f>
        <v>8744.39</v>
      </c>
      <c r="Q625">
        <f>Source!X386</f>
        <v>0</v>
      </c>
      <c r="R625">
        <f>Source!X387</f>
        <v>0</v>
      </c>
      <c r="S625">
        <f>Source!Y386</f>
        <v>0</v>
      </c>
      <c r="T625">
        <f>Source!Y387</f>
        <v>0</v>
      </c>
      <c r="U625">
        <f>ROUND((175/100)*ROUND(Source!R386, 2), 2)</f>
        <v>0</v>
      </c>
      <c r="V625">
        <f>ROUND((0/100)*ROUND(Source!R387, 2), 2)</f>
        <v>0</v>
      </c>
      <c r="AC625">
        <v>3</v>
      </c>
    </row>
    <row r="626" spans="1:29" ht="15" x14ac:dyDescent="0.2">
      <c r="C626" s="49" t="s">
        <v>1359</v>
      </c>
      <c r="H626" s="50">
        <f>I625+0</f>
        <v>885.06</v>
      </c>
      <c r="I626" s="50"/>
      <c r="J626" s="50">
        <f>K625+0</f>
        <v>8744.39</v>
      </c>
      <c r="K626" s="50"/>
      <c r="O626" s="53">
        <f>I625+0</f>
        <v>885.06</v>
      </c>
      <c r="P626" s="53">
        <f>K625+0</f>
        <v>8744.39</v>
      </c>
    </row>
    <row r="628" spans="1:29" ht="41.25" x14ac:dyDescent="0.2">
      <c r="A628" s="44">
        <v>137</v>
      </c>
      <c r="B628" s="44" t="str">
        <f>Source!F388</f>
        <v>КА-110</v>
      </c>
      <c r="C628" s="44" t="s">
        <v>1460</v>
      </c>
      <c r="D628" s="45" t="str">
        <f>Source!H388</f>
        <v>ШТ</v>
      </c>
      <c r="E628" s="46">
        <f>Source!I388</f>
        <v>1361</v>
      </c>
      <c r="F628" s="47">
        <f>Source!AL388</f>
        <v>7.6300000000000008</v>
      </c>
      <c r="G628" s="48" t="str">
        <f>Source!DD388</f>
        <v/>
      </c>
      <c r="H628" s="46">
        <f>Source!AW389</f>
        <v>1</v>
      </c>
      <c r="I628" s="47">
        <f>Source!P388</f>
        <v>10384.43</v>
      </c>
      <c r="J628" s="46">
        <f>IF(Source!BC389&lt;&gt; 0, Source!BC389, 1)</f>
        <v>9.8800000000000008</v>
      </c>
      <c r="K628" s="47">
        <f>Source!P389</f>
        <v>102598.17</v>
      </c>
      <c r="Q628">
        <f>Source!X388</f>
        <v>0</v>
      </c>
      <c r="R628">
        <f>Source!X389</f>
        <v>0</v>
      </c>
      <c r="S628">
        <f>Source!Y388</f>
        <v>0</v>
      </c>
      <c r="T628">
        <f>Source!Y389</f>
        <v>0</v>
      </c>
      <c r="U628">
        <f>ROUND((175/100)*ROUND(Source!R388, 2), 2)</f>
        <v>0</v>
      </c>
      <c r="V628">
        <f>ROUND((0/100)*ROUND(Source!R389, 2), 2)</f>
        <v>0</v>
      </c>
      <c r="AC628">
        <v>3</v>
      </c>
    </row>
    <row r="629" spans="1:29" ht="15" x14ac:dyDescent="0.2">
      <c r="C629" s="49" t="s">
        <v>1359</v>
      </c>
      <c r="H629" s="50">
        <f>I628+0</f>
        <v>10384.43</v>
      </c>
      <c r="I629" s="50"/>
      <c r="J629" s="50">
        <f>K628+0</f>
        <v>102598.17</v>
      </c>
      <c r="K629" s="50"/>
      <c r="O629" s="53">
        <f>I628+0</f>
        <v>10384.43</v>
      </c>
      <c r="P629" s="53">
        <f>K628+0</f>
        <v>102598.17</v>
      </c>
    </row>
    <row r="631" spans="1:29" ht="55.5" x14ac:dyDescent="0.2">
      <c r="A631" s="44">
        <v>138</v>
      </c>
      <c r="B631" s="44" t="str">
        <f>Source!F390</f>
        <v>КА-111</v>
      </c>
      <c r="C631" s="44" t="s">
        <v>1461</v>
      </c>
      <c r="D631" s="45" t="str">
        <f>Source!H390</f>
        <v>ШТ</v>
      </c>
      <c r="E631" s="46">
        <f>Source!I390</f>
        <v>40</v>
      </c>
      <c r="F631" s="47">
        <f>Source!AL390</f>
        <v>16.02</v>
      </c>
      <c r="G631" s="48" t="str">
        <f>Source!DD390</f>
        <v/>
      </c>
      <c r="H631" s="46">
        <f>Source!AW391</f>
        <v>1</v>
      </c>
      <c r="I631" s="47">
        <f>Source!P390</f>
        <v>640.79999999999995</v>
      </c>
      <c r="J631" s="46">
        <f>IF(Source!BC391&lt;&gt; 0, Source!BC391, 1)</f>
        <v>9.8800000000000008</v>
      </c>
      <c r="K631" s="47">
        <f>Source!P391</f>
        <v>6331.1</v>
      </c>
      <c r="Q631">
        <f>Source!X390</f>
        <v>0</v>
      </c>
      <c r="R631">
        <f>Source!X391</f>
        <v>0</v>
      </c>
      <c r="S631">
        <f>Source!Y390</f>
        <v>0</v>
      </c>
      <c r="T631">
        <f>Source!Y391</f>
        <v>0</v>
      </c>
      <c r="U631">
        <f>ROUND((175/100)*ROUND(Source!R390, 2), 2)</f>
        <v>0</v>
      </c>
      <c r="V631">
        <f>ROUND((0/100)*ROUND(Source!R391, 2), 2)</f>
        <v>0</v>
      </c>
      <c r="AC631">
        <v>3</v>
      </c>
    </row>
    <row r="632" spans="1:29" ht="15" x14ac:dyDescent="0.2">
      <c r="C632" s="49" t="s">
        <v>1359</v>
      </c>
      <c r="H632" s="50">
        <f>I631+0</f>
        <v>640.79999999999995</v>
      </c>
      <c r="I632" s="50"/>
      <c r="J632" s="50">
        <f>K631+0</f>
        <v>6331.1</v>
      </c>
      <c r="K632" s="50"/>
      <c r="O632" s="53">
        <f>I631+0</f>
        <v>640.79999999999995</v>
      </c>
      <c r="P632" s="53">
        <f>K631+0</f>
        <v>6331.1</v>
      </c>
    </row>
    <row r="634" spans="1:29" ht="57" x14ac:dyDescent="0.2">
      <c r="A634" s="36">
        <v>139</v>
      </c>
      <c r="B634" s="36" t="str">
        <f>Source!F392</f>
        <v>1.7-5-259</v>
      </c>
      <c r="C634" s="36" t="s">
        <v>630</v>
      </c>
      <c r="D634" s="38" t="str">
        <f>Source!H392</f>
        <v>100 шт.</v>
      </c>
      <c r="E634" s="37">
        <f>Source!I392</f>
        <v>27.6</v>
      </c>
      <c r="F634" s="40">
        <f>Source!AL392</f>
        <v>122.47</v>
      </c>
      <c r="G634" s="39" t="str">
        <f>Source!DD392</f>
        <v/>
      </c>
      <c r="H634" s="37">
        <f>Source!AW393</f>
        <v>1</v>
      </c>
      <c r="I634" s="40">
        <f>Source!P392</f>
        <v>3380.17</v>
      </c>
      <c r="J634" s="37">
        <f>IF(Source!BC393&lt;&gt; 0, Source!BC393, 1)</f>
        <v>9.82</v>
      </c>
      <c r="K634" s="40">
        <f>Source!P393</f>
        <v>33193.269999999997</v>
      </c>
      <c r="Q634">
        <f>Source!X392</f>
        <v>0</v>
      </c>
      <c r="R634">
        <f>Source!X393</f>
        <v>0</v>
      </c>
      <c r="S634">
        <f>Source!Y392</f>
        <v>0</v>
      </c>
      <c r="T634">
        <f>Source!Y393</f>
        <v>0</v>
      </c>
      <c r="U634">
        <f>ROUND((175/100)*ROUND(Source!R392, 2), 2)</f>
        <v>0</v>
      </c>
      <c r="V634">
        <f>ROUND((0/100)*ROUND(Source!R393, 2), 2)</f>
        <v>0</v>
      </c>
      <c r="AC634">
        <v>3</v>
      </c>
    </row>
    <row r="635" spans="1:29" x14ac:dyDescent="0.2">
      <c r="A635" s="67"/>
      <c r="B635" s="67"/>
      <c r="C635" s="68" t="str">
        <f>"Объем: "&amp;Source!I392&amp;"=2760/"&amp;"100"</f>
        <v>Объем: 27,6=2760/100</v>
      </c>
      <c r="D635" s="67"/>
      <c r="E635" s="67"/>
      <c r="F635" s="67"/>
      <c r="G635" s="67"/>
      <c r="H635" s="67"/>
      <c r="I635" s="67"/>
      <c r="J635" s="67"/>
      <c r="K635" s="67"/>
    </row>
    <row r="636" spans="1:29" ht="15" x14ac:dyDescent="0.2">
      <c r="C636" s="49" t="s">
        <v>1359</v>
      </c>
      <c r="H636" s="50">
        <f>I634+0</f>
        <v>3380.17</v>
      </c>
      <c r="I636" s="50"/>
      <c r="J636" s="50">
        <f>K634+0</f>
        <v>33193.269999999997</v>
      </c>
      <c r="K636" s="50"/>
      <c r="O636" s="53">
        <f>I634+0</f>
        <v>3380.17</v>
      </c>
      <c r="P636" s="53">
        <f>K634+0</f>
        <v>33193.269999999997</v>
      </c>
    </row>
    <row r="638" spans="1:29" ht="28.5" x14ac:dyDescent="0.2">
      <c r="A638" s="44">
        <v>140</v>
      </c>
      <c r="B638" s="44" t="str">
        <f>Source!F394</f>
        <v>1.1-1-3627</v>
      </c>
      <c r="C638" s="44" t="s">
        <v>638</v>
      </c>
      <c r="D638" s="45" t="str">
        <f>Source!H394</f>
        <v>шт.</v>
      </c>
      <c r="E638" s="46">
        <f>Source!I394</f>
        <v>3155</v>
      </c>
      <c r="F638" s="47">
        <f>Source!AL394</f>
        <v>36.31</v>
      </c>
      <c r="G638" s="48" t="str">
        <f>Source!DD394</f>
        <v/>
      </c>
      <c r="H638" s="46">
        <f>Source!AW395</f>
        <v>1</v>
      </c>
      <c r="I638" s="47">
        <f>Source!P394</f>
        <v>114558.05</v>
      </c>
      <c r="J638" s="46">
        <f>IF(Source!BC395&lt;&gt; 0, Source!BC395, 1)</f>
        <v>4.29</v>
      </c>
      <c r="K638" s="47">
        <f>Source!P395</f>
        <v>491454.03</v>
      </c>
      <c r="Q638">
        <f>Source!X394</f>
        <v>0</v>
      </c>
      <c r="R638">
        <f>Source!X395</f>
        <v>0</v>
      </c>
      <c r="S638">
        <f>Source!Y394</f>
        <v>0</v>
      </c>
      <c r="T638">
        <f>Source!Y395</f>
        <v>0</v>
      </c>
      <c r="U638">
        <f>ROUND((175/100)*ROUND(Source!R394, 2), 2)</f>
        <v>0</v>
      </c>
      <c r="V638">
        <f>ROUND((0/100)*ROUND(Source!R395, 2), 2)</f>
        <v>0</v>
      </c>
      <c r="AC638">
        <v>3</v>
      </c>
    </row>
    <row r="639" spans="1:29" ht="15" x14ac:dyDescent="0.2">
      <c r="C639" s="49" t="s">
        <v>1359</v>
      </c>
      <c r="H639" s="50">
        <f>I638+0</f>
        <v>114558.05</v>
      </c>
      <c r="I639" s="50"/>
      <c r="J639" s="50">
        <f>K638+0</f>
        <v>491454.03</v>
      </c>
      <c r="K639" s="50"/>
      <c r="O639" s="53">
        <f>I638+0</f>
        <v>114558.05</v>
      </c>
      <c r="P639" s="53">
        <f>K638+0</f>
        <v>491454.03</v>
      </c>
    </row>
    <row r="641" spans="1:29" ht="114" x14ac:dyDescent="0.2">
      <c r="A641" s="44">
        <v>141</v>
      </c>
      <c r="B641" s="44" t="str">
        <f>Source!F396</f>
        <v>1.7-5-276</v>
      </c>
      <c r="C641" s="44" t="s">
        <v>642</v>
      </c>
      <c r="D641" s="45" t="str">
        <f>Source!H396</f>
        <v>100 шт.</v>
      </c>
      <c r="E641" s="46">
        <f>Source!I396</f>
        <v>0.32</v>
      </c>
      <c r="F641" s="47">
        <f>Source!AL396</f>
        <v>748.36</v>
      </c>
      <c r="G641" s="48" t="str">
        <f>Source!DD396</f>
        <v/>
      </c>
      <c r="H641" s="46">
        <f>Source!AW397</f>
        <v>1</v>
      </c>
      <c r="I641" s="47">
        <f>Source!P396</f>
        <v>239.48</v>
      </c>
      <c r="J641" s="46">
        <f>IF(Source!BC397&lt;&gt; 0, Source!BC397, 1)</f>
        <v>8.64</v>
      </c>
      <c r="K641" s="47">
        <f>Source!P397</f>
        <v>2069.11</v>
      </c>
      <c r="Q641">
        <f>Source!X396</f>
        <v>0</v>
      </c>
      <c r="R641">
        <f>Source!X397</f>
        <v>0</v>
      </c>
      <c r="S641">
        <f>Source!Y396</f>
        <v>0</v>
      </c>
      <c r="T641">
        <f>Source!Y397</f>
        <v>0</v>
      </c>
      <c r="U641">
        <f>ROUND((175/100)*ROUND(Source!R396, 2), 2)</f>
        <v>0</v>
      </c>
      <c r="V641">
        <f>ROUND((0/100)*ROUND(Source!R397, 2), 2)</f>
        <v>0</v>
      </c>
      <c r="AC641">
        <v>3</v>
      </c>
    </row>
    <row r="642" spans="1:29" ht="15" x14ac:dyDescent="0.2">
      <c r="C642" s="49" t="s">
        <v>1359</v>
      </c>
      <c r="H642" s="50">
        <f>I641+0</f>
        <v>239.48</v>
      </c>
      <c r="I642" s="50"/>
      <c r="J642" s="50">
        <f>K641+0</f>
        <v>2069.11</v>
      </c>
      <c r="K642" s="50"/>
      <c r="O642" s="53">
        <f>I641+0</f>
        <v>239.48</v>
      </c>
      <c r="P642" s="53">
        <f>K641+0</f>
        <v>2069.11</v>
      </c>
    </row>
    <row r="644" spans="1:29" ht="42.75" x14ac:dyDescent="0.2">
      <c r="A644" s="36">
        <v>142</v>
      </c>
      <c r="B644" s="36" t="str">
        <f>Source!F398</f>
        <v>1.7-5-262</v>
      </c>
      <c r="C644" s="36" t="s">
        <v>646</v>
      </c>
      <c r="D644" s="38" t="str">
        <f>Source!H398</f>
        <v>100 шт.</v>
      </c>
      <c r="E644" s="37">
        <f>Source!I398</f>
        <v>19.420000000000002</v>
      </c>
      <c r="F644" s="40">
        <f>Source!AL398</f>
        <v>328.5</v>
      </c>
      <c r="G644" s="39" t="str">
        <f>Source!DD398</f>
        <v/>
      </c>
      <c r="H644" s="37">
        <f>Source!AW399</f>
        <v>1</v>
      </c>
      <c r="I644" s="40">
        <f>Source!P398</f>
        <v>6379.47</v>
      </c>
      <c r="J644" s="37">
        <f>IF(Source!BC399&lt;&gt; 0, Source!BC399, 1)</f>
        <v>15.79</v>
      </c>
      <c r="K644" s="40">
        <f>Source!P399</f>
        <v>100731.83</v>
      </c>
      <c r="Q644">
        <f>Source!X398</f>
        <v>0</v>
      </c>
      <c r="R644">
        <f>Source!X399</f>
        <v>0</v>
      </c>
      <c r="S644">
        <f>Source!Y398</f>
        <v>0</v>
      </c>
      <c r="T644">
        <f>Source!Y399</f>
        <v>0</v>
      </c>
      <c r="U644">
        <f>ROUND((175/100)*ROUND(Source!R398, 2), 2)</f>
        <v>0</v>
      </c>
      <c r="V644">
        <f>ROUND((0/100)*ROUND(Source!R399, 2), 2)</f>
        <v>0</v>
      </c>
      <c r="AC644">
        <v>3</v>
      </c>
    </row>
    <row r="645" spans="1:29" x14ac:dyDescent="0.2">
      <c r="A645" s="67"/>
      <c r="B645" s="67"/>
      <c r="C645" s="68" t="str">
        <f>"Объем: "&amp;Source!I398&amp;"=1942/"&amp;"100"</f>
        <v>Объем: 19,42=1942/100</v>
      </c>
      <c r="D645" s="67"/>
      <c r="E645" s="67"/>
      <c r="F645" s="67"/>
      <c r="G645" s="67"/>
      <c r="H645" s="67"/>
      <c r="I645" s="67"/>
      <c r="J645" s="67"/>
      <c r="K645" s="67"/>
    </row>
    <row r="646" spans="1:29" ht="15" x14ac:dyDescent="0.2">
      <c r="C646" s="49" t="s">
        <v>1359</v>
      </c>
      <c r="H646" s="50">
        <f>I644+0</f>
        <v>6379.47</v>
      </c>
      <c r="I646" s="50"/>
      <c r="J646" s="50">
        <f>K644+0</f>
        <v>100731.83</v>
      </c>
      <c r="K646" s="50"/>
      <c r="O646" s="53">
        <f>I644+0</f>
        <v>6379.47</v>
      </c>
      <c r="P646" s="53">
        <f>K644+0</f>
        <v>100731.83</v>
      </c>
    </row>
    <row r="648" spans="1:29" ht="55.5" x14ac:dyDescent="0.2">
      <c r="A648" s="44">
        <v>143</v>
      </c>
      <c r="B648" s="44" t="str">
        <f>Source!F400</f>
        <v>КА-126</v>
      </c>
      <c r="C648" s="44" t="s">
        <v>1462</v>
      </c>
      <c r="D648" s="45" t="str">
        <f>Source!H400</f>
        <v>ШТ</v>
      </c>
      <c r="E648" s="46">
        <f>Source!I400</f>
        <v>1126</v>
      </c>
      <c r="F648" s="47">
        <f>Source!AL400</f>
        <v>1.46</v>
      </c>
      <c r="G648" s="48" t="str">
        <f>Source!DD400</f>
        <v/>
      </c>
      <c r="H648" s="46">
        <f>Source!AW401</f>
        <v>1</v>
      </c>
      <c r="I648" s="47">
        <f>Source!P400</f>
        <v>1643.96</v>
      </c>
      <c r="J648" s="46">
        <f>IF(Source!BC401&lt;&gt; 0, Source!BC401, 1)</f>
        <v>9.8800000000000008</v>
      </c>
      <c r="K648" s="47">
        <f>Source!P401</f>
        <v>16242.32</v>
      </c>
      <c r="Q648">
        <f>Source!X400</f>
        <v>0</v>
      </c>
      <c r="R648">
        <f>Source!X401</f>
        <v>0</v>
      </c>
      <c r="S648">
        <f>Source!Y400</f>
        <v>0</v>
      </c>
      <c r="T648">
        <f>Source!Y401</f>
        <v>0</v>
      </c>
      <c r="U648">
        <f>ROUND((175/100)*ROUND(Source!R400, 2), 2)</f>
        <v>0</v>
      </c>
      <c r="V648">
        <f>ROUND((0/100)*ROUND(Source!R401, 2), 2)</f>
        <v>0</v>
      </c>
      <c r="AC648">
        <v>3</v>
      </c>
    </row>
    <row r="649" spans="1:29" ht="15" x14ac:dyDescent="0.2">
      <c r="C649" s="49" t="s">
        <v>1359</v>
      </c>
      <c r="H649" s="50">
        <f>I648+0</f>
        <v>1643.96</v>
      </c>
      <c r="I649" s="50"/>
      <c r="J649" s="50">
        <f>K648+0</f>
        <v>16242.32</v>
      </c>
      <c r="K649" s="50"/>
      <c r="O649" s="53">
        <f>I648+0</f>
        <v>1643.96</v>
      </c>
      <c r="P649" s="53">
        <f>K648+0</f>
        <v>16242.32</v>
      </c>
    </row>
    <row r="651" spans="1:29" ht="55.5" x14ac:dyDescent="0.2">
      <c r="A651" s="44">
        <v>144</v>
      </c>
      <c r="B651" s="44" t="str">
        <f>Source!F402</f>
        <v>КА-127</v>
      </c>
      <c r="C651" s="44" t="s">
        <v>1463</v>
      </c>
      <c r="D651" s="45" t="str">
        <f>Source!H402</f>
        <v>ШТ</v>
      </c>
      <c r="E651" s="46">
        <f>Source!I402</f>
        <v>94</v>
      </c>
      <c r="F651" s="47">
        <f>Source!AL402</f>
        <v>1.84</v>
      </c>
      <c r="G651" s="48" t="str">
        <f>Source!DD402</f>
        <v/>
      </c>
      <c r="H651" s="46">
        <f>Source!AW403</f>
        <v>1</v>
      </c>
      <c r="I651" s="47">
        <f>Source!P402</f>
        <v>172.96</v>
      </c>
      <c r="J651" s="46">
        <f>IF(Source!BC403&lt;&gt; 0, Source!BC403, 1)</f>
        <v>9.8800000000000008</v>
      </c>
      <c r="K651" s="47">
        <f>Source!P403</f>
        <v>1708.84</v>
      </c>
      <c r="Q651">
        <f>Source!X402</f>
        <v>0</v>
      </c>
      <c r="R651">
        <f>Source!X403</f>
        <v>0</v>
      </c>
      <c r="S651">
        <f>Source!Y402</f>
        <v>0</v>
      </c>
      <c r="T651">
        <f>Source!Y403</f>
        <v>0</v>
      </c>
      <c r="U651">
        <f>ROUND((175/100)*ROUND(Source!R402, 2), 2)</f>
        <v>0</v>
      </c>
      <c r="V651">
        <f>ROUND((0/100)*ROUND(Source!R403, 2), 2)</f>
        <v>0</v>
      </c>
      <c r="AC651">
        <v>3</v>
      </c>
    </row>
    <row r="652" spans="1:29" ht="15" x14ac:dyDescent="0.2">
      <c r="C652" s="49" t="s">
        <v>1359</v>
      </c>
      <c r="H652" s="50">
        <f>I651+0</f>
        <v>172.96</v>
      </c>
      <c r="I652" s="50"/>
      <c r="J652" s="50">
        <f>K651+0</f>
        <v>1708.84</v>
      </c>
      <c r="K652" s="50"/>
      <c r="O652" s="53">
        <f>I651+0</f>
        <v>172.96</v>
      </c>
      <c r="P652" s="53">
        <f>K651+0</f>
        <v>1708.84</v>
      </c>
    </row>
    <row r="654" spans="1:29" ht="28.5" x14ac:dyDescent="0.2">
      <c r="A654" s="44">
        <v>145</v>
      </c>
      <c r="B654" s="44" t="str">
        <f>Source!F404</f>
        <v>1.1-1-3627</v>
      </c>
      <c r="C654" s="44" t="s">
        <v>638</v>
      </c>
      <c r="D654" s="45" t="str">
        <f>Source!H404</f>
        <v>шт.</v>
      </c>
      <c r="E654" s="46">
        <f>Source!I404</f>
        <v>167</v>
      </c>
      <c r="F654" s="47">
        <f>Source!AL404</f>
        <v>36.31</v>
      </c>
      <c r="G654" s="48" t="str">
        <f>Source!DD404</f>
        <v/>
      </c>
      <c r="H654" s="46">
        <f>Source!AW405</f>
        <v>1</v>
      </c>
      <c r="I654" s="47">
        <f>Source!P404</f>
        <v>6063.77</v>
      </c>
      <c r="J654" s="46">
        <f>IF(Source!BC405&lt;&gt; 0, Source!BC405, 1)</f>
        <v>4.29</v>
      </c>
      <c r="K654" s="47">
        <f>Source!P405</f>
        <v>26013.57</v>
      </c>
      <c r="Q654">
        <f>Source!X404</f>
        <v>0</v>
      </c>
      <c r="R654">
        <f>Source!X405</f>
        <v>0</v>
      </c>
      <c r="S654">
        <f>Source!Y404</f>
        <v>0</v>
      </c>
      <c r="T654">
        <f>Source!Y405</f>
        <v>0</v>
      </c>
      <c r="U654">
        <f>ROUND((175/100)*ROUND(Source!R404, 2), 2)</f>
        <v>0</v>
      </c>
      <c r="V654">
        <f>ROUND((0/100)*ROUND(Source!R405, 2), 2)</f>
        <v>0</v>
      </c>
      <c r="AC654">
        <v>3</v>
      </c>
    </row>
    <row r="655" spans="1:29" ht="15" x14ac:dyDescent="0.2">
      <c r="C655" s="49" t="s">
        <v>1359</v>
      </c>
      <c r="H655" s="50">
        <f>I654+0</f>
        <v>6063.77</v>
      </c>
      <c r="I655" s="50"/>
      <c r="J655" s="50">
        <f>K654+0</f>
        <v>26013.57</v>
      </c>
      <c r="K655" s="50"/>
      <c r="O655" s="53">
        <f>I654+0</f>
        <v>6063.77</v>
      </c>
      <c r="P655" s="53">
        <f>K654+0</f>
        <v>26013.57</v>
      </c>
    </row>
    <row r="657" spans="1:29" ht="69.75" x14ac:dyDescent="0.2">
      <c r="A657" s="44">
        <v>146</v>
      </c>
      <c r="B657" s="44" t="str">
        <f>Source!F406</f>
        <v>КА-130</v>
      </c>
      <c r="C657" s="44" t="s">
        <v>1464</v>
      </c>
      <c r="D657" s="45" t="str">
        <f>Source!H406</f>
        <v>ШТ</v>
      </c>
      <c r="E657" s="46">
        <f>Source!I406</f>
        <v>448</v>
      </c>
      <c r="F657" s="47">
        <f>Source!AL406</f>
        <v>2.2200000000000002</v>
      </c>
      <c r="G657" s="48" t="str">
        <f>Source!DD406</f>
        <v/>
      </c>
      <c r="H657" s="46">
        <f>Source!AW407</f>
        <v>1</v>
      </c>
      <c r="I657" s="47">
        <f>Source!P406</f>
        <v>994.56</v>
      </c>
      <c r="J657" s="46">
        <f>IF(Source!BC407&lt;&gt; 0, Source!BC407, 1)</f>
        <v>9.8800000000000008</v>
      </c>
      <c r="K657" s="47">
        <f>Source!P407</f>
        <v>9826.25</v>
      </c>
      <c r="Q657">
        <f>Source!X406</f>
        <v>0</v>
      </c>
      <c r="R657">
        <f>Source!X407</f>
        <v>0</v>
      </c>
      <c r="S657">
        <f>Source!Y406</f>
        <v>0</v>
      </c>
      <c r="T657">
        <f>Source!Y407</f>
        <v>0</v>
      </c>
      <c r="U657">
        <f>ROUND((175/100)*ROUND(Source!R406, 2), 2)</f>
        <v>0</v>
      </c>
      <c r="V657">
        <f>ROUND((0/100)*ROUND(Source!R407, 2), 2)</f>
        <v>0</v>
      </c>
      <c r="AC657">
        <v>3</v>
      </c>
    </row>
    <row r="658" spans="1:29" ht="15" x14ac:dyDescent="0.2">
      <c r="C658" s="49" t="s">
        <v>1359</v>
      </c>
      <c r="H658" s="50">
        <f>I657+0</f>
        <v>994.56</v>
      </c>
      <c r="I658" s="50"/>
      <c r="J658" s="50">
        <f>K657+0</f>
        <v>9826.25</v>
      </c>
      <c r="K658" s="50"/>
      <c r="O658" s="53">
        <f>I657+0</f>
        <v>994.56</v>
      </c>
      <c r="P658" s="53">
        <f>K657+0</f>
        <v>9826.25</v>
      </c>
    </row>
    <row r="660" spans="1:29" ht="71.25" x14ac:dyDescent="0.2">
      <c r="A660" s="36">
        <v>147</v>
      </c>
      <c r="B660" s="36" t="str">
        <f>Source!F408</f>
        <v>1.7-5-234</v>
      </c>
      <c r="C660" s="36" t="s">
        <v>663</v>
      </c>
      <c r="D660" s="38" t="str">
        <f>Source!H408</f>
        <v>100 шт.</v>
      </c>
      <c r="E660" s="37">
        <f>Source!I408</f>
        <v>10.28</v>
      </c>
      <c r="F660" s="40">
        <f>Source!AL408</f>
        <v>485.69</v>
      </c>
      <c r="G660" s="39" t="str">
        <f>Source!DD408</f>
        <v/>
      </c>
      <c r="H660" s="37">
        <f>Source!AW409</f>
        <v>1</v>
      </c>
      <c r="I660" s="40">
        <f>Source!P408</f>
        <v>4992.8900000000003</v>
      </c>
      <c r="J660" s="37">
        <f>IF(Source!BC409&lt;&gt; 0, Source!BC409, 1)</f>
        <v>14.24</v>
      </c>
      <c r="K660" s="40">
        <f>Source!P409</f>
        <v>71098.75</v>
      </c>
      <c r="Q660">
        <f>Source!X408</f>
        <v>0</v>
      </c>
      <c r="R660">
        <f>Source!X409</f>
        <v>0</v>
      </c>
      <c r="S660">
        <f>Source!Y408</f>
        <v>0</v>
      </c>
      <c r="T660">
        <f>Source!Y409</f>
        <v>0</v>
      </c>
      <c r="U660">
        <f>ROUND((175/100)*ROUND(Source!R408, 2), 2)</f>
        <v>0</v>
      </c>
      <c r="V660">
        <f>ROUND((0/100)*ROUND(Source!R409, 2), 2)</f>
        <v>0</v>
      </c>
      <c r="AC660">
        <v>3</v>
      </c>
    </row>
    <row r="661" spans="1:29" x14ac:dyDescent="0.2">
      <c r="A661" s="67"/>
      <c r="B661" s="67"/>
      <c r="C661" s="68" t="str">
        <f>"Объем: "&amp;Source!I408&amp;"=1028/"&amp;"100"</f>
        <v>Объем: 10,28=1028/100</v>
      </c>
      <c r="D661" s="67"/>
      <c r="E661" s="67"/>
      <c r="F661" s="67"/>
      <c r="G661" s="67"/>
      <c r="H661" s="67"/>
      <c r="I661" s="67"/>
      <c r="J661" s="67"/>
      <c r="K661" s="67"/>
    </row>
    <row r="662" spans="1:29" ht="15" x14ac:dyDescent="0.2">
      <c r="C662" s="49" t="s">
        <v>1359</v>
      </c>
      <c r="H662" s="50">
        <f>I660+0</f>
        <v>4992.8900000000003</v>
      </c>
      <c r="I662" s="50"/>
      <c r="J662" s="50">
        <f>K660+0</f>
        <v>71098.75</v>
      </c>
      <c r="K662" s="50"/>
      <c r="O662" s="53">
        <f>I660+0</f>
        <v>4992.8900000000003</v>
      </c>
      <c r="P662" s="53">
        <f>K660+0</f>
        <v>71098.75</v>
      </c>
    </row>
    <row r="665" spans="1:29" ht="15" x14ac:dyDescent="0.25">
      <c r="A665" s="66" t="str">
        <f>CONCATENATE("Итого по разделу: ",IF(Source!G411&lt;&gt;"Новый раздел", Source!G411, ""))</f>
        <v>Итого по разделу: Кабельные металлоконструкции</v>
      </c>
      <c r="B665" s="66"/>
      <c r="C665" s="66"/>
      <c r="D665" s="66"/>
      <c r="E665" s="66"/>
      <c r="F665" s="66"/>
      <c r="G665" s="66"/>
      <c r="H665" s="52">
        <f>SUM(O464:O664)</f>
        <v>1614176.19</v>
      </c>
      <c r="I665" s="51"/>
      <c r="J665" s="52">
        <f>SUM(P464:P664)</f>
        <v>12927374.220000001</v>
      </c>
      <c r="K665" s="51"/>
    </row>
    <row r="666" spans="1:29" hidden="1" x14ac:dyDescent="0.2">
      <c r="A666" t="s">
        <v>1426</v>
      </c>
      <c r="I666">
        <f>SUM(W464:W665)</f>
        <v>0</v>
      </c>
      <c r="J666">
        <f>SUM(X464:X665)</f>
        <v>0</v>
      </c>
    </row>
    <row r="667" spans="1:29" hidden="1" x14ac:dyDescent="0.2">
      <c r="A667" t="s">
        <v>1427</v>
      </c>
      <c r="I667">
        <f>SUM(Y464:Y666)</f>
        <v>0</v>
      </c>
      <c r="J667">
        <f>SUM(Z464:Z666)</f>
        <v>0</v>
      </c>
    </row>
    <row r="669" spans="1:29" ht="16.5" x14ac:dyDescent="0.2">
      <c r="A669" s="34" t="str">
        <f>CONCATENATE("Раздел: ",IF(Source!G441&lt;&gt;"Новый раздел", Source!G441, ""))</f>
        <v>Раздел: Светотехнические изделия</v>
      </c>
      <c r="B669" s="34"/>
      <c r="C669" s="34"/>
      <c r="D669" s="34"/>
      <c r="E669" s="34"/>
      <c r="F669" s="34"/>
      <c r="G669" s="34"/>
      <c r="H669" s="34"/>
      <c r="I669" s="34"/>
      <c r="J669" s="34"/>
      <c r="K669" s="34"/>
    </row>
    <row r="670" spans="1:29" ht="42.75" x14ac:dyDescent="0.2">
      <c r="A670" s="36">
        <v>148</v>
      </c>
      <c r="B670" s="36" t="str">
        <f>Source!F445</f>
        <v>4.8-323-11</v>
      </c>
      <c r="C670" s="36" t="s">
        <v>668</v>
      </c>
      <c r="D670" s="38" t="str">
        <f>Source!H445</f>
        <v>100 шт.</v>
      </c>
      <c r="E670" s="37">
        <f>Source!I445</f>
        <v>3.41</v>
      </c>
      <c r="F670" s="40"/>
      <c r="G670" s="39"/>
      <c r="H670" s="37"/>
      <c r="I670" s="40"/>
      <c r="J670" s="37"/>
      <c r="K670" s="40"/>
      <c r="Q670">
        <f>Source!X445</f>
        <v>4173.8999999999996</v>
      </c>
      <c r="R670">
        <f>Source!X446</f>
        <v>229522.78</v>
      </c>
      <c r="S670">
        <f>Source!Y445</f>
        <v>2194.52</v>
      </c>
      <c r="T670">
        <f>Source!Y446</f>
        <v>120676.92</v>
      </c>
      <c r="U670">
        <f>ROUND((175/100)*ROUND(Source!R445, 2), 2)</f>
        <v>37.33</v>
      </c>
      <c r="V670">
        <f>ROUND((0/100)*ROUND(Source!R446, 2), 2)</f>
        <v>0</v>
      </c>
      <c r="AC670">
        <v>0</v>
      </c>
    </row>
    <row r="671" spans="1:29" x14ac:dyDescent="0.2">
      <c r="C671" s="41" t="str">
        <f>"Объем: "&amp;Source!I445&amp;"=(207+"&amp;"42+"&amp;"24+"&amp;"53+"&amp;"8+"&amp;"7)/"&amp;"100"</f>
        <v>Объем: 3,41=(207+42+24+53+8+7)/100</v>
      </c>
    </row>
    <row r="672" spans="1:29" ht="14.25" x14ac:dyDescent="0.2">
      <c r="A672" s="36"/>
      <c r="B672" s="36"/>
      <c r="C672" s="36" t="s">
        <v>1348</v>
      </c>
      <c r="D672" s="38"/>
      <c r="E672" s="37"/>
      <c r="F672" s="40">
        <f>Source!AO445</f>
        <v>1090.23</v>
      </c>
      <c r="G672" s="39" t="str">
        <f>Source!DG445</f>
        <v>*1,1</v>
      </c>
      <c r="H672" s="37">
        <f>Source!AV446</f>
        <v>1.0469999999999999</v>
      </c>
      <c r="I672" s="40">
        <f>Source!S445</f>
        <v>4281.66</v>
      </c>
      <c r="J672" s="37">
        <f>IF(Source!BA446&lt;&gt; 0, Source!BA446, 1)</f>
        <v>54.99</v>
      </c>
      <c r="K672" s="40">
        <f>Source!S446</f>
        <v>235448.48</v>
      </c>
    </row>
    <row r="673" spans="1:29" ht="14.25" x14ac:dyDescent="0.2">
      <c r="A673" s="36"/>
      <c r="B673" s="36"/>
      <c r="C673" s="36" t="s">
        <v>1349</v>
      </c>
      <c r="D673" s="38"/>
      <c r="E673" s="37"/>
      <c r="F673" s="40">
        <f>Source!AM445</f>
        <v>41.83</v>
      </c>
      <c r="G673" s="39" t="str">
        <f>Source!DE445</f>
        <v>*1,1</v>
      </c>
      <c r="H673" s="37">
        <f>Source!AV446</f>
        <v>1.0469999999999999</v>
      </c>
      <c r="I673" s="40">
        <f>Source!Q445</f>
        <v>164.28</v>
      </c>
      <c r="J673" s="37">
        <f>IF(Source!BB446&lt;&gt; 0, Source!BB446, 1)</f>
        <v>15.2</v>
      </c>
      <c r="K673" s="40">
        <f>Source!Q446</f>
        <v>2497.06</v>
      </c>
    </row>
    <row r="674" spans="1:29" ht="14.25" x14ac:dyDescent="0.2">
      <c r="A674" s="36"/>
      <c r="B674" s="36"/>
      <c r="C674" s="36" t="s">
        <v>1350</v>
      </c>
      <c r="D674" s="38"/>
      <c r="E674" s="37"/>
      <c r="F674" s="40">
        <f>Source!AN445</f>
        <v>5.43</v>
      </c>
      <c r="G674" s="39" t="str">
        <f>Source!DF445</f>
        <v>*1,1</v>
      </c>
      <c r="H674" s="37">
        <f>Source!AV446</f>
        <v>1.0469999999999999</v>
      </c>
      <c r="I674" s="42">
        <f>Source!R445</f>
        <v>21.33</v>
      </c>
      <c r="J674" s="37">
        <f>IF(Source!BS446&lt;&gt; 0, Source!BS446, 1)</f>
        <v>54.99</v>
      </c>
      <c r="K674" s="42">
        <f>Source!R446</f>
        <v>1172.94</v>
      </c>
    </row>
    <row r="675" spans="1:29" ht="14.25" x14ac:dyDescent="0.2">
      <c r="A675" s="36"/>
      <c r="B675" s="36"/>
      <c r="C675" s="36" t="s">
        <v>1351</v>
      </c>
      <c r="D675" s="38"/>
      <c r="E675" s="37"/>
      <c r="F675" s="40">
        <f>Source!AL445</f>
        <v>222.01</v>
      </c>
      <c r="G675" s="39" t="str">
        <f>Source!DD445</f>
        <v/>
      </c>
      <c r="H675" s="37">
        <f>Source!AW446</f>
        <v>1</v>
      </c>
      <c r="I675" s="40">
        <f>Source!P445</f>
        <v>757.05</v>
      </c>
      <c r="J675" s="37">
        <f>IF(Source!BC446&lt;&gt; 0, Source!BC446, 1)</f>
        <v>10</v>
      </c>
      <c r="K675" s="40">
        <f>Source!P446</f>
        <v>7570.5</v>
      </c>
    </row>
    <row r="676" spans="1:29" ht="14.25" x14ac:dyDescent="0.2">
      <c r="A676" s="36"/>
      <c r="B676" s="36"/>
      <c r="C676" s="36" t="s">
        <v>1352</v>
      </c>
      <c r="D676" s="38" t="s">
        <v>1353</v>
      </c>
      <c r="E676" s="37">
        <f>Source!BZ446</f>
        <v>97</v>
      </c>
      <c r="F676" s="40"/>
      <c r="G676" s="39"/>
      <c r="H676" s="37"/>
      <c r="I676" s="40">
        <f>SUM(Q670:Q675)</f>
        <v>4173.8999999999996</v>
      </c>
      <c r="J676" s="37">
        <f>Source!AT446</f>
        <v>97</v>
      </c>
      <c r="K676" s="40">
        <f>SUM(R670:R675)</f>
        <v>229522.78</v>
      </c>
    </row>
    <row r="677" spans="1:29" ht="14.25" x14ac:dyDescent="0.2">
      <c r="A677" s="36"/>
      <c r="B677" s="36"/>
      <c r="C677" s="36" t="s">
        <v>1354</v>
      </c>
      <c r="D677" s="38" t="s">
        <v>1353</v>
      </c>
      <c r="E677" s="37">
        <f>Source!CA446</f>
        <v>51</v>
      </c>
      <c r="F677" s="40"/>
      <c r="G677" s="39"/>
      <c r="H677" s="37"/>
      <c r="I677" s="40">
        <f>SUM(S670:S676)</f>
        <v>2194.52</v>
      </c>
      <c r="J677" s="37">
        <f>Source!AU446</f>
        <v>51</v>
      </c>
      <c r="K677" s="40">
        <f>SUM(T670:T676)</f>
        <v>120676.92</v>
      </c>
    </row>
    <row r="678" spans="1:29" ht="14.25" x14ac:dyDescent="0.2">
      <c r="A678" s="44"/>
      <c r="B678" s="44"/>
      <c r="C678" s="44" t="s">
        <v>1355</v>
      </c>
      <c r="D678" s="45" t="s">
        <v>1356</v>
      </c>
      <c r="E678" s="46">
        <f>Source!AQ445</f>
        <v>95.52</v>
      </c>
      <c r="F678" s="47"/>
      <c r="G678" s="48" t="str">
        <f>Source!DI445</f>
        <v>*1,1</v>
      </c>
      <c r="H678" s="46">
        <f>Source!AV446</f>
        <v>1.0469999999999999</v>
      </c>
      <c r="I678" s="47">
        <f>Source!U445</f>
        <v>375.13540944000005</v>
      </c>
      <c r="J678" s="46"/>
      <c r="K678" s="47"/>
    </row>
    <row r="679" spans="1:29" ht="15" x14ac:dyDescent="0.2">
      <c r="C679" s="49" t="s">
        <v>1357</v>
      </c>
      <c r="H679" s="50">
        <f>I672+I673+I675+I676+I677+0-0-0</f>
        <v>11571.41</v>
      </c>
      <c r="I679" s="50"/>
      <c r="J679" s="50">
        <f>K672+K673+K675+K676+K677+0-0-0</f>
        <v>595715.74</v>
      </c>
      <c r="K679" s="50"/>
    </row>
    <row r="680" spans="1:29" ht="15" hidden="1" x14ac:dyDescent="0.2">
      <c r="C680" s="49" t="s">
        <v>1358</v>
      </c>
      <c r="H680" s="52">
        <f>0+0</f>
        <v>0</v>
      </c>
      <c r="I680" s="52"/>
      <c r="J680" s="52">
        <f>0+0</f>
        <v>0</v>
      </c>
      <c r="K680" s="52"/>
    </row>
    <row r="681" spans="1:29" ht="15" x14ac:dyDescent="0.2">
      <c r="C681" s="49" t="s">
        <v>1359</v>
      </c>
      <c r="H681" s="52">
        <f>I672+I673+I675+I676+I677+0</f>
        <v>11571.41</v>
      </c>
      <c r="I681" s="52"/>
      <c r="J681" s="52">
        <f>K672+K673+K675+K676+K677+0</f>
        <v>595715.74</v>
      </c>
      <c r="K681" s="52"/>
      <c r="O681" s="53">
        <f>I672+I673+I675+I676+I677+0</f>
        <v>11571.41</v>
      </c>
      <c r="P681" s="53">
        <f>K672+K673+K675+K676+K677+0</f>
        <v>595715.74</v>
      </c>
    </row>
    <row r="683" spans="1:29" ht="182.25" x14ac:dyDescent="0.2">
      <c r="A683" s="44">
        <v>149</v>
      </c>
      <c r="B683" s="44" t="str">
        <f>Source!F447</f>
        <v>КА-134</v>
      </c>
      <c r="C683" s="44" t="s">
        <v>1465</v>
      </c>
      <c r="D683" s="45" t="str">
        <f>Source!H447</f>
        <v>ШТ</v>
      </c>
      <c r="E683" s="46">
        <f>Source!I447</f>
        <v>207</v>
      </c>
      <c r="F683" s="47">
        <f>Source!AL447</f>
        <v>1844.1000000000001</v>
      </c>
      <c r="G683" s="48" t="str">
        <f>Source!DD447</f>
        <v/>
      </c>
      <c r="H683" s="46">
        <f>Source!AW448</f>
        <v>1</v>
      </c>
      <c r="I683" s="47">
        <f>Source!P447</f>
        <v>381728.7</v>
      </c>
      <c r="J683" s="46">
        <f>IF(Source!BC448&lt;&gt; 0, Source!BC448, 1)</f>
        <v>9.8800000000000008</v>
      </c>
      <c r="K683" s="47">
        <f>Source!P448</f>
        <v>3771479.56</v>
      </c>
      <c r="Q683">
        <f>Source!X447</f>
        <v>0</v>
      </c>
      <c r="R683">
        <f>Source!X448</f>
        <v>0</v>
      </c>
      <c r="S683">
        <f>Source!Y447</f>
        <v>0</v>
      </c>
      <c r="T683">
        <f>Source!Y448</f>
        <v>0</v>
      </c>
      <c r="U683">
        <f>ROUND((175/100)*ROUND(Source!R447, 2), 2)</f>
        <v>0</v>
      </c>
      <c r="V683">
        <f>ROUND((0/100)*ROUND(Source!R448, 2), 2)</f>
        <v>0</v>
      </c>
      <c r="AC683">
        <v>3</v>
      </c>
    </row>
    <row r="684" spans="1:29" ht="15" x14ac:dyDescent="0.2">
      <c r="C684" s="49" t="s">
        <v>1359</v>
      </c>
      <c r="H684" s="50">
        <f>I683+0</f>
        <v>381728.7</v>
      </c>
      <c r="I684" s="50"/>
      <c r="J684" s="50">
        <f>K683+0</f>
        <v>3771479.56</v>
      </c>
      <c r="K684" s="50"/>
      <c r="O684" s="53">
        <f>I683+0</f>
        <v>381728.7</v>
      </c>
      <c r="P684" s="53">
        <f>K683+0</f>
        <v>3771479.56</v>
      </c>
    </row>
    <row r="686" spans="1:29" ht="210.75" x14ac:dyDescent="0.2">
      <c r="A686" s="44">
        <v>150</v>
      </c>
      <c r="B686" s="44" t="str">
        <f>Source!F449</f>
        <v>КА-135</v>
      </c>
      <c r="C686" s="44" t="s">
        <v>1466</v>
      </c>
      <c r="D686" s="45" t="str">
        <f>Source!H449</f>
        <v>ШТ</v>
      </c>
      <c r="E686" s="46">
        <f>Source!I449</f>
        <v>42</v>
      </c>
      <c r="F686" s="47">
        <f>Source!AL449</f>
        <v>2386.11</v>
      </c>
      <c r="G686" s="48" t="str">
        <f>Source!DD449</f>
        <v/>
      </c>
      <c r="H686" s="46">
        <f>Source!AW450</f>
        <v>1</v>
      </c>
      <c r="I686" s="47">
        <f>Source!P449</f>
        <v>100216.62</v>
      </c>
      <c r="J686" s="46">
        <f>IF(Source!BC450&lt;&gt; 0, Source!BC450, 1)</f>
        <v>9.8800000000000008</v>
      </c>
      <c r="K686" s="47">
        <f>Source!P450</f>
        <v>990140.21</v>
      </c>
      <c r="Q686">
        <f>Source!X449</f>
        <v>0</v>
      </c>
      <c r="R686">
        <f>Source!X450</f>
        <v>0</v>
      </c>
      <c r="S686">
        <f>Source!Y449</f>
        <v>0</v>
      </c>
      <c r="T686">
        <f>Source!Y450</f>
        <v>0</v>
      </c>
      <c r="U686">
        <f>ROUND((175/100)*ROUND(Source!R449, 2), 2)</f>
        <v>0</v>
      </c>
      <c r="V686">
        <f>ROUND((0/100)*ROUND(Source!R450, 2), 2)</f>
        <v>0</v>
      </c>
      <c r="AC686">
        <v>3</v>
      </c>
    </row>
    <row r="687" spans="1:29" ht="15" x14ac:dyDescent="0.2">
      <c r="C687" s="49" t="s">
        <v>1359</v>
      </c>
      <c r="H687" s="50">
        <f>I686+0</f>
        <v>100216.62</v>
      </c>
      <c r="I687" s="50"/>
      <c r="J687" s="50">
        <f>K686+0</f>
        <v>990140.21</v>
      </c>
      <c r="K687" s="50"/>
      <c r="O687" s="53">
        <f>I686+0</f>
        <v>100216.62</v>
      </c>
      <c r="P687" s="53">
        <f>K686+0</f>
        <v>990140.21</v>
      </c>
    </row>
    <row r="689" spans="1:29" ht="196.5" x14ac:dyDescent="0.2">
      <c r="A689" s="44">
        <v>151</v>
      </c>
      <c r="B689" s="44" t="str">
        <f>Source!F451</f>
        <v>КА-136</v>
      </c>
      <c r="C689" s="44" t="s">
        <v>1467</v>
      </c>
      <c r="D689" s="45" t="str">
        <f>Source!H451</f>
        <v>ШТ</v>
      </c>
      <c r="E689" s="46">
        <f>Source!I451</f>
        <v>24</v>
      </c>
      <c r="F689" s="47">
        <f>Source!AL451</f>
        <v>1844.1000000000001</v>
      </c>
      <c r="G689" s="48" t="str">
        <f>Source!DD451</f>
        <v/>
      </c>
      <c r="H689" s="46">
        <f>Source!AW452</f>
        <v>1</v>
      </c>
      <c r="I689" s="47">
        <f>Source!P451</f>
        <v>44258.400000000001</v>
      </c>
      <c r="J689" s="46">
        <f>IF(Source!BC452&lt;&gt; 0, Source!BC452, 1)</f>
        <v>9.8800000000000008</v>
      </c>
      <c r="K689" s="47">
        <f>Source!P452</f>
        <v>437272.99</v>
      </c>
      <c r="Q689">
        <f>Source!X451</f>
        <v>0</v>
      </c>
      <c r="R689">
        <f>Source!X452</f>
        <v>0</v>
      </c>
      <c r="S689">
        <f>Source!Y451</f>
        <v>0</v>
      </c>
      <c r="T689">
        <f>Source!Y452</f>
        <v>0</v>
      </c>
      <c r="U689">
        <f>ROUND((175/100)*ROUND(Source!R451, 2), 2)</f>
        <v>0</v>
      </c>
      <c r="V689">
        <f>ROUND((0/100)*ROUND(Source!R452, 2), 2)</f>
        <v>0</v>
      </c>
      <c r="AC689">
        <v>3</v>
      </c>
    </row>
    <row r="690" spans="1:29" ht="15" x14ac:dyDescent="0.2">
      <c r="C690" s="49" t="s">
        <v>1359</v>
      </c>
      <c r="H690" s="50">
        <f>I689+0</f>
        <v>44258.400000000001</v>
      </c>
      <c r="I690" s="50"/>
      <c r="J690" s="50">
        <f>K689+0</f>
        <v>437272.99</v>
      </c>
      <c r="K690" s="50"/>
      <c r="O690" s="53">
        <f>I689+0</f>
        <v>44258.400000000001</v>
      </c>
      <c r="P690" s="53">
        <f>K689+0</f>
        <v>437272.99</v>
      </c>
    </row>
    <row r="692" spans="1:29" ht="196.5" x14ac:dyDescent="0.2">
      <c r="A692" s="44">
        <v>152</v>
      </c>
      <c r="B692" s="44" t="str">
        <f>Source!F453</f>
        <v>КА-137</v>
      </c>
      <c r="C692" s="44" t="s">
        <v>1468</v>
      </c>
      <c r="D692" s="45" t="str">
        <f>Source!H453</f>
        <v>ШТ</v>
      </c>
      <c r="E692" s="46">
        <f>Source!I453</f>
        <v>53</v>
      </c>
      <c r="F692" s="47">
        <f>Source!AL453</f>
        <v>1209.3500000000001</v>
      </c>
      <c r="G692" s="48" t="str">
        <f>Source!DD453</f>
        <v/>
      </c>
      <c r="H692" s="46">
        <f>Source!AW454</f>
        <v>1</v>
      </c>
      <c r="I692" s="47">
        <f>Source!P453</f>
        <v>64095.55</v>
      </c>
      <c r="J692" s="46">
        <f>IF(Source!BC454&lt;&gt; 0, Source!BC454, 1)</f>
        <v>9.8800000000000008</v>
      </c>
      <c r="K692" s="47">
        <f>Source!P454</f>
        <v>633264.03</v>
      </c>
      <c r="Q692">
        <f>Source!X453</f>
        <v>0</v>
      </c>
      <c r="R692">
        <f>Source!X454</f>
        <v>0</v>
      </c>
      <c r="S692">
        <f>Source!Y453</f>
        <v>0</v>
      </c>
      <c r="T692">
        <f>Source!Y454</f>
        <v>0</v>
      </c>
      <c r="U692">
        <f>ROUND((175/100)*ROUND(Source!R453, 2), 2)</f>
        <v>0</v>
      </c>
      <c r="V692">
        <f>ROUND((0/100)*ROUND(Source!R454, 2), 2)</f>
        <v>0</v>
      </c>
      <c r="AC692">
        <v>3</v>
      </c>
    </row>
    <row r="693" spans="1:29" ht="15" x14ac:dyDescent="0.2">
      <c r="C693" s="49" t="s">
        <v>1359</v>
      </c>
      <c r="H693" s="50">
        <f>I692+0</f>
        <v>64095.55</v>
      </c>
      <c r="I693" s="50"/>
      <c r="J693" s="50">
        <f>K692+0</f>
        <v>633264.03</v>
      </c>
      <c r="K693" s="50"/>
      <c r="O693" s="53">
        <f>I692+0</f>
        <v>64095.55</v>
      </c>
      <c r="P693" s="53">
        <f>K692+0</f>
        <v>633264.03</v>
      </c>
    </row>
    <row r="695" spans="1:29" ht="225" x14ac:dyDescent="0.2">
      <c r="A695" s="44">
        <v>153</v>
      </c>
      <c r="B695" s="44" t="str">
        <f>Source!F455</f>
        <v>КА-138</v>
      </c>
      <c r="C695" s="44" t="s">
        <v>1469</v>
      </c>
      <c r="D695" s="45" t="str">
        <f>Source!H455</f>
        <v>ШТ</v>
      </c>
      <c r="E695" s="46">
        <f>Source!I455</f>
        <v>8</v>
      </c>
      <c r="F695" s="47">
        <f>Source!AL455</f>
        <v>1767.6200000000001</v>
      </c>
      <c r="G695" s="48" t="str">
        <f>Source!DD455</f>
        <v/>
      </c>
      <c r="H695" s="46">
        <f>Source!AW456</f>
        <v>1</v>
      </c>
      <c r="I695" s="47">
        <f>Source!P455</f>
        <v>14140.96</v>
      </c>
      <c r="J695" s="46">
        <f>IF(Source!BC456&lt;&gt; 0, Source!BC456, 1)</f>
        <v>9.8800000000000008</v>
      </c>
      <c r="K695" s="47">
        <f>Source!P456</f>
        <v>139712.68</v>
      </c>
      <c r="Q695">
        <f>Source!X455</f>
        <v>0</v>
      </c>
      <c r="R695">
        <f>Source!X456</f>
        <v>0</v>
      </c>
      <c r="S695">
        <f>Source!Y455</f>
        <v>0</v>
      </c>
      <c r="T695">
        <f>Source!Y456</f>
        <v>0</v>
      </c>
      <c r="U695">
        <f>ROUND((175/100)*ROUND(Source!R455, 2), 2)</f>
        <v>0</v>
      </c>
      <c r="V695">
        <f>ROUND((0/100)*ROUND(Source!R456, 2), 2)</f>
        <v>0</v>
      </c>
      <c r="AC695">
        <v>3</v>
      </c>
    </row>
    <row r="696" spans="1:29" ht="15" x14ac:dyDescent="0.2">
      <c r="C696" s="49" t="s">
        <v>1359</v>
      </c>
      <c r="H696" s="50">
        <f>I695+0</f>
        <v>14140.96</v>
      </c>
      <c r="I696" s="50"/>
      <c r="J696" s="50">
        <f>K695+0</f>
        <v>139712.68</v>
      </c>
      <c r="K696" s="50"/>
      <c r="O696" s="53">
        <f>I695+0</f>
        <v>14140.96</v>
      </c>
      <c r="P696" s="53">
        <f>K695+0</f>
        <v>139712.68</v>
      </c>
    </row>
    <row r="698" spans="1:29" ht="239.25" x14ac:dyDescent="0.2">
      <c r="A698" s="44">
        <v>154</v>
      </c>
      <c r="B698" s="44" t="str">
        <f>Source!F457</f>
        <v>КА-140</v>
      </c>
      <c r="C698" s="44" t="s">
        <v>1470</v>
      </c>
      <c r="D698" s="45" t="str">
        <f>Source!H457</f>
        <v>ШТ</v>
      </c>
      <c r="E698" s="46">
        <f>Source!I457</f>
        <v>7</v>
      </c>
      <c r="F698" s="47">
        <f>Source!AL457</f>
        <v>2386.11</v>
      </c>
      <c r="G698" s="48" t="str">
        <f>Source!DD457</f>
        <v/>
      </c>
      <c r="H698" s="46">
        <f>Source!AW458</f>
        <v>1</v>
      </c>
      <c r="I698" s="47">
        <f>Source!P457</f>
        <v>16702.77</v>
      </c>
      <c r="J698" s="46">
        <f>IF(Source!BC458&lt;&gt; 0, Source!BC458, 1)</f>
        <v>9.8800000000000008</v>
      </c>
      <c r="K698" s="47">
        <f>Source!P458</f>
        <v>165023.37</v>
      </c>
      <c r="Q698">
        <f>Source!X457</f>
        <v>0</v>
      </c>
      <c r="R698">
        <f>Source!X458</f>
        <v>0</v>
      </c>
      <c r="S698">
        <f>Source!Y457</f>
        <v>0</v>
      </c>
      <c r="T698">
        <f>Source!Y458</f>
        <v>0</v>
      </c>
      <c r="U698">
        <f>ROUND((175/100)*ROUND(Source!R457, 2), 2)</f>
        <v>0</v>
      </c>
      <c r="V698">
        <f>ROUND((0/100)*ROUND(Source!R458, 2), 2)</f>
        <v>0</v>
      </c>
      <c r="AC698">
        <v>3</v>
      </c>
    </row>
    <row r="699" spans="1:29" ht="15" x14ac:dyDescent="0.2">
      <c r="C699" s="49" t="s">
        <v>1359</v>
      </c>
      <c r="H699" s="50">
        <f>I698+0</f>
        <v>16702.77</v>
      </c>
      <c r="I699" s="50"/>
      <c r="J699" s="50">
        <f>K698+0</f>
        <v>165023.37</v>
      </c>
      <c r="K699" s="50"/>
      <c r="O699" s="53">
        <f>I698+0</f>
        <v>16702.77</v>
      </c>
      <c r="P699" s="53">
        <f>K698+0</f>
        <v>165023.37</v>
      </c>
    </row>
    <row r="701" spans="1:29" ht="42.75" x14ac:dyDescent="0.2">
      <c r="A701" s="36">
        <v>155</v>
      </c>
      <c r="B701" s="36" t="str">
        <f>Source!F459</f>
        <v>4.8-245-19</v>
      </c>
      <c r="C701" s="36" t="s">
        <v>688</v>
      </c>
      <c r="D701" s="38" t="str">
        <f>Source!H459</f>
        <v>100 шт.</v>
      </c>
      <c r="E701" s="37">
        <f>Source!I459</f>
        <v>0.27</v>
      </c>
      <c r="F701" s="40"/>
      <c r="G701" s="39"/>
      <c r="H701" s="37"/>
      <c r="I701" s="40"/>
      <c r="J701" s="37"/>
      <c r="K701" s="40"/>
      <c r="Q701">
        <f>Source!X459</f>
        <v>214.17</v>
      </c>
      <c r="R701">
        <f>Source!X460</f>
        <v>11777.01</v>
      </c>
      <c r="S701">
        <f>Source!Y459</f>
        <v>112.6</v>
      </c>
      <c r="T701">
        <f>Source!Y460</f>
        <v>6192.04</v>
      </c>
      <c r="U701">
        <f>ROUND((175/100)*ROUND(Source!R459, 2), 2)</f>
        <v>2.2599999999999998</v>
      </c>
      <c r="V701">
        <f>ROUND((0/100)*ROUND(Source!R460, 2), 2)</f>
        <v>0</v>
      </c>
      <c r="AC701">
        <v>0</v>
      </c>
    </row>
    <row r="702" spans="1:29" x14ac:dyDescent="0.2">
      <c r="C702" s="41" t="str">
        <f>"Объем: "&amp;Source!I459&amp;"=(13+"&amp;"14)/"&amp;"100"</f>
        <v>Объем: 0,27=(13+14)/100</v>
      </c>
    </row>
    <row r="703" spans="1:29" ht="14.25" x14ac:dyDescent="0.2">
      <c r="A703" s="36"/>
      <c r="B703" s="36"/>
      <c r="C703" s="36" t="s">
        <v>1348</v>
      </c>
      <c r="D703" s="38"/>
      <c r="E703" s="37"/>
      <c r="F703" s="40">
        <f>Source!AO459</f>
        <v>705.88</v>
      </c>
      <c r="G703" s="39" t="str">
        <f>Source!DG459</f>
        <v>*1,1</v>
      </c>
      <c r="H703" s="37">
        <f>Source!AV460</f>
        <v>1.0469999999999999</v>
      </c>
      <c r="I703" s="40">
        <f>Source!S459</f>
        <v>219.5</v>
      </c>
      <c r="J703" s="37">
        <f>IF(Source!BA460&lt;&gt; 0, Source!BA460, 1)</f>
        <v>54.99</v>
      </c>
      <c r="K703" s="40">
        <f>Source!S460</f>
        <v>12070.31</v>
      </c>
    </row>
    <row r="704" spans="1:29" ht="14.25" x14ac:dyDescent="0.2">
      <c r="A704" s="36"/>
      <c r="B704" s="36"/>
      <c r="C704" s="36" t="s">
        <v>1349</v>
      </c>
      <c r="D704" s="38"/>
      <c r="E704" s="37"/>
      <c r="F704" s="40">
        <f>Source!AM459</f>
        <v>27.42</v>
      </c>
      <c r="G704" s="39" t="str">
        <f>Source!DE459</f>
        <v>*1,1</v>
      </c>
      <c r="H704" s="37">
        <f>Source!AV460</f>
        <v>1.0469999999999999</v>
      </c>
      <c r="I704" s="40">
        <f>Source!Q459</f>
        <v>8.5299999999999994</v>
      </c>
      <c r="J704" s="37">
        <f>IF(Source!BB460&lt;&gt; 0, Source!BB460, 1)</f>
        <v>16.3</v>
      </c>
      <c r="K704" s="40">
        <f>Source!Q460</f>
        <v>139.04</v>
      </c>
    </row>
    <row r="705" spans="1:29" ht="14.25" x14ac:dyDescent="0.2">
      <c r="A705" s="36"/>
      <c r="B705" s="36"/>
      <c r="C705" s="36" t="s">
        <v>1350</v>
      </c>
      <c r="D705" s="38"/>
      <c r="E705" s="37"/>
      <c r="F705" s="40">
        <f>Source!AN459</f>
        <v>4.16</v>
      </c>
      <c r="G705" s="39" t="str">
        <f>Source!DF459</f>
        <v>*1,1</v>
      </c>
      <c r="H705" s="37">
        <f>Source!AV460</f>
        <v>1.0469999999999999</v>
      </c>
      <c r="I705" s="42">
        <f>Source!R459</f>
        <v>1.29</v>
      </c>
      <c r="J705" s="37">
        <f>IF(Source!BS460&lt;&gt; 0, Source!BS460, 1)</f>
        <v>54.99</v>
      </c>
      <c r="K705" s="42">
        <f>Source!R460</f>
        <v>70.94</v>
      </c>
    </row>
    <row r="706" spans="1:29" ht="14.25" x14ac:dyDescent="0.2">
      <c r="A706" s="36"/>
      <c r="B706" s="36"/>
      <c r="C706" s="36" t="s">
        <v>1351</v>
      </c>
      <c r="D706" s="38"/>
      <c r="E706" s="37"/>
      <c r="F706" s="40">
        <f>Source!AL459</f>
        <v>1844.15</v>
      </c>
      <c r="G706" s="39" t="str">
        <f>Source!DD459</f>
        <v/>
      </c>
      <c r="H706" s="37">
        <f>Source!AW460</f>
        <v>1</v>
      </c>
      <c r="I706" s="40">
        <f>Source!P459</f>
        <v>497.92</v>
      </c>
      <c r="J706" s="37">
        <f>IF(Source!BC460&lt;&gt; 0, Source!BC460, 1)</f>
        <v>5.19</v>
      </c>
      <c r="K706" s="40">
        <f>Source!P460</f>
        <v>2584.1999999999998</v>
      </c>
    </row>
    <row r="707" spans="1:29" ht="14.25" x14ac:dyDescent="0.2">
      <c r="A707" s="36"/>
      <c r="B707" s="36"/>
      <c r="C707" s="36" t="s">
        <v>1352</v>
      </c>
      <c r="D707" s="38" t="s">
        <v>1353</v>
      </c>
      <c r="E707" s="37">
        <f>Source!BZ460</f>
        <v>97</v>
      </c>
      <c r="F707" s="40"/>
      <c r="G707" s="39"/>
      <c r="H707" s="37"/>
      <c r="I707" s="40">
        <f>SUM(Q701:Q706)</f>
        <v>214.17</v>
      </c>
      <c r="J707" s="37">
        <f>Source!AT460</f>
        <v>97</v>
      </c>
      <c r="K707" s="40">
        <f>SUM(R701:R706)</f>
        <v>11777.01</v>
      </c>
    </row>
    <row r="708" spans="1:29" ht="14.25" x14ac:dyDescent="0.2">
      <c r="A708" s="36"/>
      <c r="B708" s="36"/>
      <c r="C708" s="36" t="s">
        <v>1354</v>
      </c>
      <c r="D708" s="38" t="s">
        <v>1353</v>
      </c>
      <c r="E708" s="37">
        <f>Source!CA460</f>
        <v>51</v>
      </c>
      <c r="F708" s="40"/>
      <c r="G708" s="39"/>
      <c r="H708" s="37"/>
      <c r="I708" s="40">
        <f>SUM(S701:S707)</f>
        <v>112.6</v>
      </c>
      <c r="J708" s="37">
        <f>Source!AU460</f>
        <v>51</v>
      </c>
      <c r="K708" s="40">
        <f>SUM(T701:T707)</f>
        <v>6192.04</v>
      </c>
    </row>
    <row r="709" spans="1:29" ht="14.25" x14ac:dyDescent="0.2">
      <c r="A709" s="44"/>
      <c r="B709" s="44"/>
      <c r="C709" s="44" t="s">
        <v>1355</v>
      </c>
      <c r="D709" s="45" t="s">
        <v>1356</v>
      </c>
      <c r="E709" s="46">
        <f>Source!AQ459</f>
        <v>54.34</v>
      </c>
      <c r="F709" s="47"/>
      <c r="G709" s="48" t="str">
        <f>Source!DI459</f>
        <v>*1,1</v>
      </c>
      <c r="H709" s="46">
        <f>Source!AV460</f>
        <v>1.0469999999999999</v>
      </c>
      <c r="I709" s="47">
        <f>Source!U459</f>
        <v>16.89751206</v>
      </c>
      <c r="J709" s="46"/>
      <c r="K709" s="47"/>
    </row>
    <row r="710" spans="1:29" ht="15" x14ac:dyDescent="0.2">
      <c r="C710" s="49" t="s">
        <v>1357</v>
      </c>
      <c r="H710" s="50">
        <f>I703+I704+I706+I707+I708+0-0-0</f>
        <v>1052.72</v>
      </c>
      <c r="I710" s="50"/>
      <c r="J710" s="50">
        <f>K703+K704+K706+K707+K708+0-0-0</f>
        <v>32762.6</v>
      </c>
      <c r="K710" s="50"/>
    </row>
    <row r="711" spans="1:29" ht="15" hidden="1" x14ac:dyDescent="0.2">
      <c r="C711" s="49" t="s">
        <v>1358</v>
      </c>
      <c r="H711" s="52">
        <f>0+0</f>
        <v>0</v>
      </c>
      <c r="I711" s="52"/>
      <c r="J711" s="52">
        <f>0+0</f>
        <v>0</v>
      </c>
      <c r="K711" s="52"/>
    </row>
    <row r="712" spans="1:29" ht="15" x14ac:dyDescent="0.2">
      <c r="C712" s="49" t="s">
        <v>1359</v>
      </c>
      <c r="H712" s="52">
        <f>I703+I704+I706+I707+I708+0</f>
        <v>1052.72</v>
      </c>
      <c r="I712" s="52"/>
      <c r="J712" s="52">
        <f>K703+K704+K706+K707+K708+0</f>
        <v>32762.6</v>
      </c>
      <c r="K712" s="52"/>
      <c r="O712" s="53">
        <f>I703+I704+I706+I707+I708+0</f>
        <v>1052.72</v>
      </c>
      <c r="P712" s="53">
        <f>K703+K704+K706+K707+K708+0</f>
        <v>32762.6</v>
      </c>
    </row>
    <row r="714" spans="1:29" ht="182.25" x14ac:dyDescent="0.2">
      <c r="A714" s="44">
        <v>156</v>
      </c>
      <c r="B714" s="44" t="str">
        <f>Source!F461</f>
        <v>КА-141</v>
      </c>
      <c r="C714" s="44" t="s">
        <v>1471</v>
      </c>
      <c r="D714" s="45" t="str">
        <f>Source!H461</f>
        <v>ШТ</v>
      </c>
      <c r="E714" s="46">
        <f>Source!I461</f>
        <v>13</v>
      </c>
      <c r="F714" s="47">
        <f>Source!AL461</f>
        <v>3125.71</v>
      </c>
      <c r="G714" s="48" t="str">
        <f>Source!DD461</f>
        <v/>
      </c>
      <c r="H714" s="46">
        <f>Source!AW462</f>
        <v>1</v>
      </c>
      <c r="I714" s="47">
        <f>Source!P461</f>
        <v>40634.230000000003</v>
      </c>
      <c r="J714" s="46">
        <f>IF(Source!BC462&lt;&gt; 0, Source!BC462, 1)</f>
        <v>9.8800000000000008</v>
      </c>
      <c r="K714" s="47">
        <f>Source!P462</f>
        <v>401466.19</v>
      </c>
      <c r="Q714">
        <f>Source!X461</f>
        <v>0</v>
      </c>
      <c r="R714">
        <f>Source!X462</f>
        <v>0</v>
      </c>
      <c r="S714">
        <f>Source!Y461</f>
        <v>0</v>
      </c>
      <c r="T714">
        <f>Source!Y462</f>
        <v>0</v>
      </c>
      <c r="U714">
        <f>ROUND((175/100)*ROUND(Source!R461, 2), 2)</f>
        <v>0</v>
      </c>
      <c r="V714">
        <f>ROUND((0/100)*ROUND(Source!R462, 2), 2)</f>
        <v>0</v>
      </c>
      <c r="AC714">
        <v>3</v>
      </c>
    </row>
    <row r="715" spans="1:29" ht="15" x14ac:dyDescent="0.2">
      <c r="C715" s="49" t="s">
        <v>1359</v>
      </c>
      <c r="H715" s="50">
        <f>I714+0</f>
        <v>40634.230000000003</v>
      </c>
      <c r="I715" s="50"/>
      <c r="J715" s="50">
        <f>K714+0</f>
        <v>401466.19</v>
      </c>
      <c r="K715" s="50"/>
      <c r="O715" s="53">
        <f>I714+0</f>
        <v>40634.230000000003</v>
      </c>
      <c r="P715" s="53">
        <f>K714+0</f>
        <v>401466.19</v>
      </c>
    </row>
    <row r="717" spans="1:29" ht="239.25" x14ac:dyDescent="0.2">
      <c r="A717" s="44">
        <v>157</v>
      </c>
      <c r="B717" s="44" t="str">
        <f>Source!F463</f>
        <v>КА-142</v>
      </c>
      <c r="C717" s="44" t="s">
        <v>1472</v>
      </c>
      <c r="D717" s="45" t="str">
        <f>Source!H463</f>
        <v>ШТ</v>
      </c>
      <c r="E717" s="46">
        <f>Source!I463</f>
        <v>14</v>
      </c>
      <c r="F717" s="47">
        <f>Source!AL463</f>
        <v>3897.0899999999997</v>
      </c>
      <c r="G717" s="48" t="str">
        <f>Source!DD463</f>
        <v/>
      </c>
      <c r="H717" s="46">
        <f>Source!AW464</f>
        <v>1</v>
      </c>
      <c r="I717" s="47">
        <f>Source!P463</f>
        <v>54559.26</v>
      </c>
      <c r="J717" s="46">
        <f>IF(Source!BC464&lt;&gt; 0, Source!BC464, 1)</f>
        <v>9.8800000000000008</v>
      </c>
      <c r="K717" s="47">
        <f>Source!P464</f>
        <v>539045.49</v>
      </c>
      <c r="Q717">
        <f>Source!X463</f>
        <v>0</v>
      </c>
      <c r="R717">
        <f>Source!X464</f>
        <v>0</v>
      </c>
      <c r="S717">
        <f>Source!Y463</f>
        <v>0</v>
      </c>
      <c r="T717">
        <f>Source!Y464</f>
        <v>0</v>
      </c>
      <c r="U717">
        <f>ROUND((175/100)*ROUND(Source!R463, 2), 2)</f>
        <v>0</v>
      </c>
      <c r="V717">
        <f>ROUND((0/100)*ROUND(Source!R464, 2), 2)</f>
        <v>0</v>
      </c>
      <c r="AC717">
        <v>3</v>
      </c>
    </row>
    <row r="718" spans="1:29" ht="15" x14ac:dyDescent="0.2">
      <c r="C718" s="49" t="s">
        <v>1359</v>
      </c>
      <c r="H718" s="50">
        <f>I717+0</f>
        <v>54559.26</v>
      </c>
      <c r="I718" s="50"/>
      <c r="J718" s="50">
        <f>K717+0</f>
        <v>539045.49</v>
      </c>
      <c r="K718" s="50"/>
      <c r="O718" s="53">
        <f>I717+0</f>
        <v>54559.26</v>
      </c>
      <c r="P718" s="53">
        <f>K717+0</f>
        <v>539045.49</v>
      </c>
    </row>
    <row r="720" spans="1:29" ht="42.75" x14ac:dyDescent="0.2">
      <c r="A720" s="36">
        <v>158</v>
      </c>
      <c r="B720" s="36" t="str">
        <f>Source!F465</f>
        <v>4.8-323-5</v>
      </c>
      <c r="C720" s="36" t="s">
        <v>698</v>
      </c>
      <c r="D720" s="38" t="str">
        <f>Source!H465</f>
        <v>100 шт.</v>
      </c>
      <c r="E720" s="37">
        <f>Source!I465</f>
        <v>1.07</v>
      </c>
      <c r="F720" s="40"/>
      <c r="G720" s="39"/>
      <c r="H720" s="37"/>
      <c r="I720" s="40"/>
      <c r="J720" s="37"/>
      <c r="K720" s="40"/>
      <c r="Q720">
        <f>Source!X465</f>
        <v>1794.93</v>
      </c>
      <c r="R720">
        <f>Source!X466</f>
        <v>98703.02</v>
      </c>
      <c r="S720">
        <f>Source!Y465</f>
        <v>943.72</v>
      </c>
      <c r="T720">
        <f>Source!Y466</f>
        <v>51895.4</v>
      </c>
      <c r="U720">
        <f>ROUND((175/100)*ROUND(Source!R465, 2), 2)</f>
        <v>43.28</v>
      </c>
      <c r="V720">
        <f>ROUND((0/100)*ROUND(Source!R466, 2), 2)</f>
        <v>0</v>
      </c>
      <c r="AC720">
        <v>0</v>
      </c>
    </row>
    <row r="721" spans="1:29" x14ac:dyDescent="0.2">
      <c r="C721" s="41" t="str">
        <f>"Объем: "&amp;Source!I465&amp;"=(74+"&amp;"33)/"&amp;"100"</f>
        <v>Объем: 1,07=(74+33)/100</v>
      </c>
    </row>
    <row r="722" spans="1:29" ht="14.25" x14ac:dyDescent="0.2">
      <c r="A722" s="36"/>
      <c r="B722" s="36"/>
      <c r="C722" s="36" t="s">
        <v>1348</v>
      </c>
      <c r="D722" s="38"/>
      <c r="E722" s="37"/>
      <c r="F722" s="40">
        <f>Source!AO465</f>
        <v>1481.52</v>
      </c>
      <c r="G722" s="39" t="str">
        <f>Source!DG465</f>
        <v>*1,1</v>
      </c>
      <c r="H722" s="37">
        <f>Source!AV466</f>
        <v>1.0469999999999999</v>
      </c>
      <c r="I722" s="40">
        <f>Source!S465</f>
        <v>1825.71</v>
      </c>
      <c r="J722" s="37">
        <f>IF(Source!BA466&lt;&gt; 0, Source!BA466, 1)</f>
        <v>54.99</v>
      </c>
      <c r="K722" s="40">
        <f>Source!S466</f>
        <v>100395.79</v>
      </c>
    </row>
    <row r="723" spans="1:29" ht="14.25" x14ac:dyDescent="0.2">
      <c r="A723" s="36"/>
      <c r="B723" s="36"/>
      <c r="C723" s="36" t="s">
        <v>1349</v>
      </c>
      <c r="D723" s="38"/>
      <c r="E723" s="37"/>
      <c r="F723" s="40">
        <f>Source!AM465</f>
        <v>140.01</v>
      </c>
      <c r="G723" s="39" t="str">
        <f>Source!DE465</f>
        <v>*1,1</v>
      </c>
      <c r="H723" s="37">
        <f>Source!AV466</f>
        <v>1.0469999999999999</v>
      </c>
      <c r="I723" s="40">
        <f>Source!Q465</f>
        <v>172.54</v>
      </c>
      <c r="J723" s="37">
        <f>IF(Source!BB466&lt;&gt; 0, Source!BB466, 1)</f>
        <v>15.87</v>
      </c>
      <c r="K723" s="40">
        <f>Source!Q466</f>
        <v>2738.21</v>
      </c>
    </row>
    <row r="724" spans="1:29" ht="14.25" x14ac:dyDescent="0.2">
      <c r="A724" s="36"/>
      <c r="B724" s="36"/>
      <c r="C724" s="36" t="s">
        <v>1350</v>
      </c>
      <c r="D724" s="38"/>
      <c r="E724" s="37"/>
      <c r="F724" s="40">
        <f>Source!AN465</f>
        <v>20.07</v>
      </c>
      <c r="G724" s="39" t="str">
        <f>Source!DF465</f>
        <v>*1,1</v>
      </c>
      <c r="H724" s="37">
        <f>Source!AV466</f>
        <v>1.0469999999999999</v>
      </c>
      <c r="I724" s="42">
        <f>Source!R465</f>
        <v>24.73</v>
      </c>
      <c r="J724" s="37">
        <f>IF(Source!BS466&lt;&gt; 0, Source!BS466, 1)</f>
        <v>54.99</v>
      </c>
      <c r="K724" s="42">
        <f>Source!R466</f>
        <v>1359.9</v>
      </c>
    </row>
    <row r="725" spans="1:29" ht="14.25" x14ac:dyDescent="0.2">
      <c r="A725" s="36"/>
      <c r="B725" s="36"/>
      <c r="C725" s="36" t="s">
        <v>1351</v>
      </c>
      <c r="D725" s="38"/>
      <c r="E725" s="37"/>
      <c r="F725" s="40">
        <f>Source!AL465</f>
        <v>15.8</v>
      </c>
      <c r="G725" s="39" t="str">
        <f>Source!DD465</f>
        <v/>
      </c>
      <c r="H725" s="37">
        <f>Source!AW466</f>
        <v>1</v>
      </c>
      <c r="I725" s="40">
        <f>Source!P465</f>
        <v>16.91</v>
      </c>
      <c r="J725" s="37">
        <f>IF(Source!BC466&lt;&gt; 0, Source!BC466, 1)</f>
        <v>9.85</v>
      </c>
      <c r="K725" s="40">
        <f>Source!P466</f>
        <v>166.56</v>
      </c>
    </row>
    <row r="726" spans="1:29" ht="14.25" x14ac:dyDescent="0.2">
      <c r="A726" s="36"/>
      <c r="B726" s="36"/>
      <c r="C726" s="36" t="s">
        <v>1352</v>
      </c>
      <c r="D726" s="38" t="s">
        <v>1353</v>
      </c>
      <c r="E726" s="37">
        <f>Source!BZ466</f>
        <v>97</v>
      </c>
      <c r="F726" s="40"/>
      <c r="G726" s="39"/>
      <c r="H726" s="37"/>
      <c r="I726" s="40">
        <f>SUM(Q720:Q725)</f>
        <v>1794.93</v>
      </c>
      <c r="J726" s="37">
        <f>Source!AT466</f>
        <v>97</v>
      </c>
      <c r="K726" s="40">
        <f>SUM(R720:R725)</f>
        <v>98703.02</v>
      </c>
    </row>
    <row r="727" spans="1:29" ht="14.25" x14ac:dyDescent="0.2">
      <c r="A727" s="36"/>
      <c r="B727" s="36"/>
      <c r="C727" s="36" t="s">
        <v>1354</v>
      </c>
      <c r="D727" s="38" t="s">
        <v>1353</v>
      </c>
      <c r="E727" s="37">
        <f>Source!CA466</f>
        <v>51</v>
      </c>
      <c r="F727" s="40"/>
      <c r="G727" s="39"/>
      <c r="H727" s="37"/>
      <c r="I727" s="40">
        <f>SUM(S720:S726)</f>
        <v>943.72</v>
      </c>
      <c r="J727" s="37">
        <f>Source!AU466</f>
        <v>51</v>
      </c>
      <c r="K727" s="40">
        <f>SUM(T720:T726)</f>
        <v>51895.4</v>
      </c>
    </row>
    <row r="728" spans="1:29" ht="14.25" x14ac:dyDescent="0.2">
      <c r="A728" s="44"/>
      <c r="B728" s="44"/>
      <c r="C728" s="44" t="s">
        <v>1355</v>
      </c>
      <c r="D728" s="45" t="s">
        <v>1356</v>
      </c>
      <c r="E728" s="46">
        <f>Source!AQ465</f>
        <v>112.96</v>
      </c>
      <c r="F728" s="47"/>
      <c r="G728" s="48" t="str">
        <f>Source!DI465</f>
        <v>*1,1</v>
      </c>
      <c r="H728" s="46">
        <f>Source!AV466</f>
        <v>1.0469999999999999</v>
      </c>
      <c r="I728" s="47">
        <f>Source!U465</f>
        <v>139.20275423999999</v>
      </c>
      <c r="J728" s="46"/>
      <c r="K728" s="47"/>
    </row>
    <row r="729" spans="1:29" ht="15" x14ac:dyDescent="0.2">
      <c r="C729" s="49" t="s">
        <v>1357</v>
      </c>
      <c r="H729" s="50">
        <f>I722+I723+I725+I726+I727+0-0-0</f>
        <v>4753.8100000000004</v>
      </c>
      <c r="I729" s="50"/>
      <c r="J729" s="50">
        <f>K722+K723+K725+K726+K727+0-0-0</f>
        <v>253898.98</v>
      </c>
      <c r="K729" s="50"/>
    </row>
    <row r="730" spans="1:29" ht="15" hidden="1" x14ac:dyDescent="0.2">
      <c r="C730" s="49" t="s">
        <v>1358</v>
      </c>
      <c r="H730" s="52">
        <f>0+0</f>
        <v>0</v>
      </c>
      <c r="I730" s="52"/>
      <c r="J730" s="52">
        <f>0+0</f>
        <v>0</v>
      </c>
      <c r="K730" s="52"/>
    </row>
    <row r="731" spans="1:29" ht="15" x14ac:dyDescent="0.2">
      <c r="C731" s="49" t="s">
        <v>1359</v>
      </c>
      <c r="H731" s="52">
        <f>I722+I723+I725+I726+I727+0</f>
        <v>4753.8100000000004</v>
      </c>
      <c r="I731" s="52"/>
      <c r="J731" s="52">
        <f>K722+K723+K725+K726+K727+0</f>
        <v>253898.98</v>
      </c>
      <c r="K731" s="52"/>
      <c r="O731" s="53">
        <f>I722+I723+I725+I726+I727+0</f>
        <v>4753.8100000000004</v>
      </c>
      <c r="P731" s="53">
        <f>K722+K723+K725+K726+K727+0</f>
        <v>253898.98</v>
      </c>
    </row>
    <row r="733" spans="1:29" ht="182.25" x14ac:dyDescent="0.2">
      <c r="A733" s="44">
        <v>159</v>
      </c>
      <c r="B733" s="44" t="str">
        <f>Source!F467</f>
        <v>КА-143</v>
      </c>
      <c r="C733" s="44" t="s">
        <v>1473</v>
      </c>
      <c r="D733" s="45" t="str">
        <f>Source!H467</f>
        <v>ШТ</v>
      </c>
      <c r="E733" s="46">
        <f>Source!I467</f>
        <v>74</v>
      </c>
      <c r="F733" s="47">
        <f>Source!AL467</f>
        <v>3234.56</v>
      </c>
      <c r="G733" s="48" t="str">
        <f>Source!DD467</f>
        <v/>
      </c>
      <c r="H733" s="46">
        <f>Source!AW468</f>
        <v>1</v>
      </c>
      <c r="I733" s="47">
        <f>Source!P467</f>
        <v>239357.44</v>
      </c>
      <c r="J733" s="46">
        <f>IF(Source!BC468&lt;&gt; 0, Source!BC468, 1)</f>
        <v>9.8800000000000008</v>
      </c>
      <c r="K733" s="47">
        <f>Source!P468</f>
        <v>2364851.5099999998</v>
      </c>
      <c r="Q733">
        <f>Source!X467</f>
        <v>0</v>
      </c>
      <c r="R733">
        <f>Source!X468</f>
        <v>0</v>
      </c>
      <c r="S733">
        <f>Source!Y467</f>
        <v>0</v>
      </c>
      <c r="T733">
        <f>Source!Y468</f>
        <v>0</v>
      </c>
      <c r="U733">
        <f>ROUND((175/100)*ROUND(Source!R467, 2), 2)</f>
        <v>0</v>
      </c>
      <c r="V733">
        <f>ROUND((0/100)*ROUND(Source!R468, 2), 2)</f>
        <v>0</v>
      </c>
      <c r="AC733">
        <v>3</v>
      </c>
    </row>
    <row r="734" spans="1:29" ht="15" x14ac:dyDescent="0.2">
      <c r="C734" s="49" t="s">
        <v>1359</v>
      </c>
      <c r="H734" s="50">
        <f>I733+0</f>
        <v>239357.44</v>
      </c>
      <c r="I734" s="50"/>
      <c r="J734" s="50">
        <f>K733+0</f>
        <v>2364851.5099999998</v>
      </c>
      <c r="K734" s="50"/>
      <c r="O734" s="53">
        <f>I733+0</f>
        <v>239357.44</v>
      </c>
      <c r="P734" s="53">
        <f>K733+0</f>
        <v>2364851.5099999998</v>
      </c>
    </row>
    <row r="736" spans="1:29" ht="225" x14ac:dyDescent="0.2">
      <c r="A736" s="44">
        <v>160</v>
      </c>
      <c r="B736" s="44" t="str">
        <f>Source!F469</f>
        <v>КА-144</v>
      </c>
      <c r="C736" s="44" t="s">
        <v>1474</v>
      </c>
      <c r="D736" s="45" t="str">
        <f>Source!H469</f>
        <v>ШТ</v>
      </c>
      <c r="E736" s="46">
        <f>Source!I469</f>
        <v>33</v>
      </c>
      <c r="F736" s="47">
        <f>Source!AL469</f>
        <v>4356.59</v>
      </c>
      <c r="G736" s="48" t="str">
        <f>Source!DD469</f>
        <v/>
      </c>
      <c r="H736" s="46">
        <f>Source!AW470</f>
        <v>1</v>
      </c>
      <c r="I736" s="47">
        <f>Source!P469</f>
        <v>143767.47</v>
      </c>
      <c r="J736" s="46">
        <f>IF(Source!BC470&lt;&gt; 0, Source!BC470, 1)</f>
        <v>9.8800000000000008</v>
      </c>
      <c r="K736" s="47">
        <f>Source!P470</f>
        <v>1420422.6</v>
      </c>
      <c r="Q736">
        <f>Source!X469</f>
        <v>0</v>
      </c>
      <c r="R736">
        <f>Source!X470</f>
        <v>0</v>
      </c>
      <c r="S736">
        <f>Source!Y469</f>
        <v>0</v>
      </c>
      <c r="T736">
        <f>Source!Y470</f>
        <v>0</v>
      </c>
      <c r="U736">
        <f>ROUND((175/100)*ROUND(Source!R469, 2), 2)</f>
        <v>0</v>
      </c>
      <c r="V736">
        <f>ROUND((0/100)*ROUND(Source!R470, 2), 2)</f>
        <v>0</v>
      </c>
      <c r="AC736">
        <v>3</v>
      </c>
    </row>
    <row r="737" spans="1:29" ht="15" x14ac:dyDescent="0.2">
      <c r="C737" s="49" t="s">
        <v>1359</v>
      </c>
      <c r="H737" s="50">
        <f>I736+0</f>
        <v>143767.47</v>
      </c>
      <c r="I737" s="50"/>
      <c r="J737" s="50">
        <f>K736+0</f>
        <v>1420422.6</v>
      </c>
      <c r="K737" s="50"/>
      <c r="O737" s="53">
        <f>I736+0</f>
        <v>143767.47</v>
      </c>
      <c r="P737" s="53">
        <f>K736+0</f>
        <v>1420422.6</v>
      </c>
    </row>
    <row r="739" spans="1:29" ht="42.75" x14ac:dyDescent="0.2">
      <c r="A739" s="36">
        <v>161</v>
      </c>
      <c r="B739" s="36" t="str">
        <f>Source!F471</f>
        <v>4.8-323-8</v>
      </c>
      <c r="C739" s="36" t="s">
        <v>708</v>
      </c>
      <c r="D739" s="38" t="str">
        <f>Source!H471</f>
        <v>100 шт.</v>
      </c>
      <c r="E739" s="37">
        <f>Source!I471</f>
        <v>6.39</v>
      </c>
      <c r="F739" s="40"/>
      <c r="G739" s="39"/>
      <c r="H739" s="37"/>
      <c r="I739" s="40"/>
      <c r="J739" s="37"/>
      <c r="K739" s="40"/>
      <c r="Q739">
        <f>Source!X471</f>
        <v>2769.98</v>
      </c>
      <c r="R739">
        <f>Source!X472</f>
        <v>152321.22</v>
      </c>
      <c r="S739">
        <f>Source!Y471</f>
        <v>1456.38</v>
      </c>
      <c r="T739">
        <f>Source!Y472</f>
        <v>80086.42</v>
      </c>
      <c r="U739">
        <f>ROUND((175/100)*ROUND(Source!R471, 2), 2)</f>
        <v>6.44</v>
      </c>
      <c r="V739">
        <f>ROUND((0/100)*ROUND(Source!R472, 2), 2)</f>
        <v>0</v>
      </c>
      <c r="AC739">
        <v>0</v>
      </c>
    </row>
    <row r="740" spans="1:29" x14ac:dyDescent="0.2">
      <c r="C740" s="41" t="str">
        <f>"Объем: "&amp;Source!I471&amp;"=(615+"&amp;"24)/"&amp;"100"</f>
        <v>Объем: 6,39=(615+24)/100</v>
      </c>
    </row>
    <row r="741" spans="1:29" ht="14.25" x14ac:dyDescent="0.2">
      <c r="A741" s="36"/>
      <c r="B741" s="36"/>
      <c r="C741" s="36" t="s">
        <v>1348</v>
      </c>
      <c r="D741" s="38"/>
      <c r="E741" s="37"/>
      <c r="F741" s="40">
        <f>Source!AO471</f>
        <v>387.53</v>
      </c>
      <c r="G741" s="39" t="str">
        <f>Source!DG471</f>
        <v>*1,1</v>
      </c>
      <c r="H741" s="37">
        <f>Source!AV472</f>
        <v>1.0469999999999999</v>
      </c>
      <c r="I741" s="40">
        <f>Source!S471</f>
        <v>2851.97</v>
      </c>
      <c r="J741" s="37">
        <f>IF(Source!BA472&lt;&gt; 0, Source!BA472, 1)</f>
        <v>54.99</v>
      </c>
      <c r="K741" s="40">
        <f>Source!S472</f>
        <v>156829.82999999999</v>
      </c>
    </row>
    <row r="742" spans="1:29" ht="14.25" x14ac:dyDescent="0.2">
      <c r="A742" s="36"/>
      <c r="B742" s="36"/>
      <c r="C742" s="36" t="s">
        <v>1349</v>
      </c>
      <c r="D742" s="38"/>
      <c r="E742" s="37"/>
      <c r="F742" s="40">
        <f>Source!AM471</f>
        <v>4.21</v>
      </c>
      <c r="G742" s="39" t="str">
        <f>Source!DE471</f>
        <v>*1,1</v>
      </c>
      <c r="H742" s="37">
        <f>Source!AV472</f>
        <v>1.0469999999999999</v>
      </c>
      <c r="I742" s="40">
        <f>Source!Q471</f>
        <v>30.98</v>
      </c>
      <c r="J742" s="37">
        <f>IF(Source!BB472&lt;&gt; 0, Source!BB472, 1)</f>
        <v>14.72</v>
      </c>
      <c r="K742" s="40">
        <f>Source!Q472</f>
        <v>456.03</v>
      </c>
    </row>
    <row r="743" spans="1:29" ht="14.25" x14ac:dyDescent="0.2">
      <c r="A743" s="36"/>
      <c r="B743" s="36"/>
      <c r="C743" s="36" t="s">
        <v>1350</v>
      </c>
      <c r="D743" s="38"/>
      <c r="E743" s="37"/>
      <c r="F743" s="40">
        <f>Source!AN471</f>
        <v>0.5</v>
      </c>
      <c r="G743" s="39" t="str">
        <f>Source!DF471</f>
        <v>*1,1</v>
      </c>
      <c r="H743" s="37">
        <f>Source!AV472</f>
        <v>1.0469999999999999</v>
      </c>
      <c r="I743" s="42">
        <f>Source!R471</f>
        <v>3.68</v>
      </c>
      <c r="J743" s="37">
        <f>IF(Source!BS472&lt;&gt; 0, Source!BS472, 1)</f>
        <v>54.99</v>
      </c>
      <c r="K743" s="42">
        <f>Source!R472</f>
        <v>202.36</v>
      </c>
    </row>
    <row r="744" spans="1:29" ht="14.25" x14ac:dyDescent="0.2">
      <c r="A744" s="36"/>
      <c r="B744" s="36"/>
      <c r="C744" s="36" t="s">
        <v>1351</v>
      </c>
      <c r="D744" s="38"/>
      <c r="E744" s="37"/>
      <c r="F744" s="40">
        <f>Source!AL471</f>
        <v>3.63</v>
      </c>
      <c r="G744" s="39" t="str">
        <f>Source!DD471</f>
        <v/>
      </c>
      <c r="H744" s="37">
        <f>Source!AW472</f>
        <v>1</v>
      </c>
      <c r="I744" s="40">
        <f>Source!P471</f>
        <v>23.2</v>
      </c>
      <c r="J744" s="37">
        <f>IF(Source!BC472&lt;&gt; 0, Source!BC472, 1)</f>
        <v>3.81</v>
      </c>
      <c r="K744" s="40">
        <f>Source!P472</f>
        <v>88.39</v>
      </c>
    </row>
    <row r="745" spans="1:29" ht="14.25" x14ac:dyDescent="0.2">
      <c r="A745" s="36"/>
      <c r="B745" s="36"/>
      <c r="C745" s="36" t="s">
        <v>1352</v>
      </c>
      <c r="D745" s="38" t="s">
        <v>1353</v>
      </c>
      <c r="E745" s="37">
        <f>Source!BZ472</f>
        <v>97</v>
      </c>
      <c r="F745" s="40"/>
      <c r="G745" s="39"/>
      <c r="H745" s="37"/>
      <c r="I745" s="40">
        <f>SUM(Q739:Q744)</f>
        <v>2769.98</v>
      </c>
      <c r="J745" s="37">
        <f>Source!AT472</f>
        <v>97</v>
      </c>
      <c r="K745" s="40">
        <f>SUM(R739:R744)</f>
        <v>152321.22</v>
      </c>
    </row>
    <row r="746" spans="1:29" ht="14.25" x14ac:dyDescent="0.2">
      <c r="A746" s="36"/>
      <c r="B746" s="36"/>
      <c r="C746" s="36" t="s">
        <v>1354</v>
      </c>
      <c r="D746" s="38" t="s">
        <v>1353</v>
      </c>
      <c r="E746" s="37">
        <f>Source!CA472</f>
        <v>51</v>
      </c>
      <c r="F746" s="40"/>
      <c r="G746" s="39"/>
      <c r="H746" s="37"/>
      <c r="I746" s="40">
        <f>SUM(S739:S745)</f>
        <v>1456.38</v>
      </c>
      <c r="J746" s="37">
        <f>Source!AU472</f>
        <v>51</v>
      </c>
      <c r="K746" s="40">
        <f>SUM(T739:T745)</f>
        <v>80086.42</v>
      </c>
    </row>
    <row r="747" spans="1:29" ht="14.25" x14ac:dyDescent="0.2">
      <c r="A747" s="44"/>
      <c r="B747" s="44"/>
      <c r="C747" s="44" t="s">
        <v>1355</v>
      </c>
      <c r="D747" s="45" t="s">
        <v>1356</v>
      </c>
      <c r="E747" s="46">
        <f>Source!AQ471</f>
        <v>30.74</v>
      </c>
      <c r="F747" s="47"/>
      <c r="G747" s="48" t="str">
        <f>Source!DI471</f>
        <v>*1,1</v>
      </c>
      <c r="H747" s="46">
        <f>Source!AV472</f>
        <v>1.0469999999999999</v>
      </c>
      <c r="I747" s="47">
        <f>Source!U471</f>
        <v>226.22681861999999</v>
      </c>
      <c r="J747" s="46"/>
      <c r="K747" s="47"/>
    </row>
    <row r="748" spans="1:29" ht="15" x14ac:dyDescent="0.2">
      <c r="C748" s="49" t="s">
        <v>1357</v>
      </c>
      <c r="H748" s="50">
        <f>I741+I742+I744+I745+I746+0-0-0</f>
        <v>7132.5099999999993</v>
      </c>
      <c r="I748" s="50"/>
      <c r="J748" s="50">
        <f>K741+K742+K744+K745+K746+0-0-0</f>
        <v>389781.88999999996</v>
      </c>
      <c r="K748" s="50"/>
    </row>
    <row r="749" spans="1:29" ht="15" hidden="1" x14ac:dyDescent="0.2">
      <c r="C749" s="49" t="s">
        <v>1358</v>
      </c>
      <c r="H749" s="52">
        <f>0+0</f>
        <v>0</v>
      </c>
      <c r="I749" s="52"/>
      <c r="J749" s="52">
        <f>0+0</f>
        <v>0</v>
      </c>
      <c r="K749" s="52"/>
    </row>
    <row r="750" spans="1:29" ht="15" x14ac:dyDescent="0.2">
      <c r="C750" s="49" t="s">
        <v>1359</v>
      </c>
      <c r="H750" s="52">
        <f>I741+I742+I744+I745+I746+0</f>
        <v>7132.5099999999993</v>
      </c>
      <c r="I750" s="52"/>
      <c r="J750" s="52">
        <f>K741+K742+K744+K745+K746+0</f>
        <v>389781.88999999996</v>
      </c>
      <c r="K750" s="52"/>
      <c r="O750" s="53">
        <f>I741+I742+I744+I745+I746+0</f>
        <v>7132.5099999999993</v>
      </c>
      <c r="P750" s="53">
        <f>K741+K742+K744+K745+K746+0</f>
        <v>389781.88999999996</v>
      </c>
    </row>
    <row r="752" spans="1:29" ht="182.25" x14ac:dyDescent="0.2">
      <c r="A752" s="44">
        <v>162</v>
      </c>
      <c r="B752" s="44" t="str">
        <f>Source!F473</f>
        <v>КА-145</v>
      </c>
      <c r="C752" s="44" t="s">
        <v>1475</v>
      </c>
      <c r="D752" s="45" t="str">
        <f>Source!H473</f>
        <v>ШТ</v>
      </c>
      <c r="E752" s="46">
        <f>Source!I473</f>
        <v>615</v>
      </c>
      <c r="F752" s="47">
        <f>Source!AL473</f>
        <v>850.56</v>
      </c>
      <c r="G752" s="48" t="str">
        <f>Source!DD473</f>
        <v/>
      </c>
      <c r="H752" s="46">
        <f>Source!AW474</f>
        <v>1</v>
      </c>
      <c r="I752" s="47">
        <f>Source!P473</f>
        <v>523094.4</v>
      </c>
      <c r="J752" s="46">
        <f>IF(Source!BC474&lt;&gt; 0, Source!BC474, 1)</f>
        <v>9.8800000000000008</v>
      </c>
      <c r="K752" s="47">
        <f>Source!P474</f>
        <v>5168172.67</v>
      </c>
      <c r="Q752">
        <f>Source!X473</f>
        <v>0</v>
      </c>
      <c r="R752">
        <f>Source!X474</f>
        <v>0</v>
      </c>
      <c r="S752">
        <f>Source!Y473</f>
        <v>0</v>
      </c>
      <c r="T752">
        <f>Source!Y474</f>
        <v>0</v>
      </c>
      <c r="U752">
        <f>ROUND((175/100)*ROUND(Source!R473, 2), 2)</f>
        <v>0</v>
      </c>
      <c r="V752">
        <f>ROUND((0/100)*ROUND(Source!R474, 2), 2)</f>
        <v>0</v>
      </c>
      <c r="AC752">
        <v>3</v>
      </c>
    </row>
    <row r="753" spans="1:29" ht="15" x14ac:dyDescent="0.2">
      <c r="C753" s="49" t="s">
        <v>1359</v>
      </c>
      <c r="H753" s="50">
        <f>I752+0</f>
        <v>523094.4</v>
      </c>
      <c r="I753" s="50"/>
      <c r="J753" s="50">
        <f>K752+0</f>
        <v>5168172.67</v>
      </c>
      <c r="K753" s="50"/>
      <c r="O753" s="53">
        <f>I752+0</f>
        <v>523094.4</v>
      </c>
      <c r="P753" s="53">
        <f>K752+0</f>
        <v>5168172.67</v>
      </c>
    </row>
    <row r="755" spans="1:29" ht="153.75" x14ac:dyDescent="0.2">
      <c r="A755" s="44">
        <v>163</v>
      </c>
      <c r="B755" s="44" t="str">
        <f>Source!F475</f>
        <v>КА-146</v>
      </c>
      <c r="C755" s="44" t="s">
        <v>1476</v>
      </c>
      <c r="D755" s="45" t="str">
        <f>Source!H475</f>
        <v>ШТ</v>
      </c>
      <c r="E755" s="46">
        <f>Source!I475</f>
        <v>24</v>
      </c>
      <c r="F755" s="47">
        <f>Source!AL475</f>
        <v>1115.1599999999999</v>
      </c>
      <c r="G755" s="48" t="str">
        <f>Source!DD475</f>
        <v/>
      </c>
      <c r="H755" s="46">
        <f>Source!AW476</f>
        <v>1</v>
      </c>
      <c r="I755" s="47">
        <f>Source!P475</f>
        <v>26763.84</v>
      </c>
      <c r="J755" s="46">
        <f>IF(Source!BC476&lt;&gt; 0, Source!BC476, 1)</f>
        <v>9.8800000000000008</v>
      </c>
      <c r="K755" s="47">
        <f>Source!P476</f>
        <v>264426.74</v>
      </c>
      <c r="Q755">
        <f>Source!X475</f>
        <v>0</v>
      </c>
      <c r="R755">
        <f>Source!X476</f>
        <v>0</v>
      </c>
      <c r="S755">
        <f>Source!Y475</f>
        <v>0</v>
      </c>
      <c r="T755">
        <f>Source!Y476</f>
        <v>0</v>
      </c>
      <c r="U755">
        <f>ROUND((175/100)*ROUND(Source!R475, 2), 2)</f>
        <v>0</v>
      </c>
      <c r="V755">
        <f>ROUND((0/100)*ROUND(Source!R476, 2), 2)</f>
        <v>0</v>
      </c>
      <c r="AC755">
        <v>3</v>
      </c>
    </row>
    <row r="756" spans="1:29" ht="15" x14ac:dyDescent="0.2">
      <c r="C756" s="49" t="s">
        <v>1359</v>
      </c>
      <c r="H756" s="50">
        <f>I755+0</f>
        <v>26763.84</v>
      </c>
      <c r="I756" s="50"/>
      <c r="J756" s="50">
        <f>K755+0</f>
        <v>264426.74</v>
      </c>
      <c r="K756" s="50"/>
      <c r="O756" s="53">
        <f>I755+0</f>
        <v>26763.84</v>
      </c>
      <c r="P756" s="53">
        <f>K755+0</f>
        <v>264426.74</v>
      </c>
    </row>
    <row r="758" spans="1:29" ht="42.75" x14ac:dyDescent="0.2">
      <c r="A758" s="36">
        <v>164</v>
      </c>
      <c r="B758" s="36" t="str">
        <f>Source!F477</f>
        <v>4.8-245-19</v>
      </c>
      <c r="C758" s="36" t="s">
        <v>717</v>
      </c>
      <c r="D758" s="38" t="str">
        <f>Source!H477</f>
        <v>100 шт.</v>
      </c>
      <c r="E758" s="37">
        <f>Source!I477</f>
        <v>0.66</v>
      </c>
      <c r="F758" s="40"/>
      <c r="G758" s="39"/>
      <c r="H758" s="37"/>
      <c r="I758" s="40"/>
      <c r="J758" s="37"/>
      <c r="K758" s="40"/>
      <c r="Q758">
        <f>Source!X477</f>
        <v>602.36</v>
      </c>
      <c r="R758">
        <f>Source!X478</f>
        <v>33123.79</v>
      </c>
      <c r="S758">
        <f>Source!Y477</f>
        <v>316.7</v>
      </c>
      <c r="T758">
        <f>Source!Y478</f>
        <v>17415.599999999999</v>
      </c>
      <c r="U758">
        <f>ROUND((175/100)*ROUND(Source!R477, 2), 2)</f>
        <v>6.91</v>
      </c>
      <c r="V758">
        <f>ROUND((0/100)*ROUND(Source!R478, 2), 2)</f>
        <v>0</v>
      </c>
      <c r="AC758">
        <v>0</v>
      </c>
    </row>
    <row r="759" spans="1:29" x14ac:dyDescent="0.2">
      <c r="C759" s="41" t="str">
        <f>"Объем: "&amp;Source!I477&amp;"=(60+"&amp;"6)/"&amp;"100"</f>
        <v>Объем: 0,66=(60+6)/100</v>
      </c>
    </row>
    <row r="760" spans="1:29" ht="28.5" x14ac:dyDescent="0.2">
      <c r="A760" s="36"/>
      <c r="B760" s="36"/>
      <c r="C760" s="36" t="s">
        <v>1348</v>
      </c>
      <c r="D760" s="38"/>
      <c r="E760" s="37"/>
      <c r="F760" s="40">
        <f>Source!AO477</f>
        <v>705.88</v>
      </c>
      <c r="G760" s="39" t="str">
        <f>Source!DG477</f>
        <v>*1,15)*1,1</v>
      </c>
      <c r="H760" s="37">
        <f>Source!AV478</f>
        <v>1.0469999999999999</v>
      </c>
      <c r="I760" s="40">
        <f>Source!S477</f>
        <v>617.04</v>
      </c>
      <c r="J760" s="37">
        <f>IF(Source!BA478&lt;&gt; 0, Source!BA478, 1)</f>
        <v>54.99</v>
      </c>
      <c r="K760" s="40">
        <f>Source!S478</f>
        <v>33931.03</v>
      </c>
    </row>
    <row r="761" spans="1:29" ht="28.5" x14ac:dyDescent="0.2">
      <c r="A761" s="36"/>
      <c r="B761" s="36"/>
      <c r="C761" s="36" t="s">
        <v>1349</v>
      </c>
      <c r="D761" s="38"/>
      <c r="E761" s="37"/>
      <c r="F761" s="40">
        <f>Source!AM477</f>
        <v>27.42</v>
      </c>
      <c r="G761" s="39" t="str">
        <f>Source!DE477</f>
        <v>*1,25)*1,1</v>
      </c>
      <c r="H761" s="37">
        <f>Source!AV478</f>
        <v>1.0469999999999999</v>
      </c>
      <c r="I761" s="40">
        <f>Source!Q477</f>
        <v>26.05</v>
      </c>
      <c r="J761" s="37">
        <f>IF(Source!BB478&lt;&gt; 0, Source!BB478, 1)</f>
        <v>16.3</v>
      </c>
      <c r="K761" s="40">
        <f>Source!Q478</f>
        <v>424.62</v>
      </c>
    </row>
    <row r="762" spans="1:29" ht="28.5" x14ac:dyDescent="0.2">
      <c r="A762" s="36"/>
      <c r="B762" s="36"/>
      <c r="C762" s="36" t="s">
        <v>1350</v>
      </c>
      <c r="D762" s="38"/>
      <c r="E762" s="37"/>
      <c r="F762" s="40">
        <f>Source!AN477</f>
        <v>4.16</v>
      </c>
      <c r="G762" s="39" t="str">
        <f>Source!DF477</f>
        <v>*1,25)*1,1</v>
      </c>
      <c r="H762" s="37">
        <f>Source!AV478</f>
        <v>1.0469999999999999</v>
      </c>
      <c r="I762" s="42">
        <f>Source!R477</f>
        <v>3.95</v>
      </c>
      <c r="J762" s="37">
        <f>IF(Source!BS478&lt;&gt; 0, Source!BS478, 1)</f>
        <v>54.99</v>
      </c>
      <c r="K762" s="42">
        <f>Source!R478</f>
        <v>217.21</v>
      </c>
    </row>
    <row r="763" spans="1:29" ht="14.25" x14ac:dyDescent="0.2">
      <c r="A763" s="36"/>
      <c r="B763" s="36"/>
      <c r="C763" s="36" t="s">
        <v>1351</v>
      </c>
      <c r="D763" s="38"/>
      <c r="E763" s="37"/>
      <c r="F763" s="40">
        <f>Source!AL477</f>
        <v>1844.15</v>
      </c>
      <c r="G763" s="39" t="str">
        <f>Source!DD477</f>
        <v/>
      </c>
      <c r="H763" s="37">
        <f>Source!AW478</f>
        <v>1</v>
      </c>
      <c r="I763" s="40">
        <f>Source!P477</f>
        <v>1217.1400000000001</v>
      </c>
      <c r="J763" s="37">
        <f>IF(Source!BC478&lt;&gt; 0, Source!BC478, 1)</f>
        <v>5.19</v>
      </c>
      <c r="K763" s="40">
        <f>Source!P478</f>
        <v>6316.96</v>
      </c>
    </row>
    <row r="764" spans="1:29" ht="14.25" x14ac:dyDescent="0.2">
      <c r="A764" s="36"/>
      <c r="B764" s="36"/>
      <c r="C764" s="36" t="s">
        <v>1352</v>
      </c>
      <c r="D764" s="38" t="s">
        <v>1353</v>
      </c>
      <c r="E764" s="37">
        <f>Source!BZ478</f>
        <v>97</v>
      </c>
      <c r="F764" s="40"/>
      <c r="G764" s="39"/>
      <c r="H764" s="37"/>
      <c r="I764" s="40">
        <f>SUM(Q758:Q763)</f>
        <v>602.36</v>
      </c>
      <c r="J764" s="37">
        <f>Source!AT478</f>
        <v>97</v>
      </c>
      <c r="K764" s="40">
        <f>SUM(R758:R763)</f>
        <v>33123.79</v>
      </c>
    </row>
    <row r="765" spans="1:29" ht="14.25" x14ac:dyDescent="0.2">
      <c r="A765" s="36"/>
      <c r="B765" s="36"/>
      <c r="C765" s="36" t="s">
        <v>1354</v>
      </c>
      <c r="D765" s="38" t="s">
        <v>1353</v>
      </c>
      <c r="E765" s="37">
        <f>Source!CA478</f>
        <v>51</v>
      </c>
      <c r="F765" s="40"/>
      <c r="G765" s="39"/>
      <c r="H765" s="37"/>
      <c r="I765" s="40">
        <f>SUM(S758:S764)</f>
        <v>316.7</v>
      </c>
      <c r="J765" s="37">
        <f>Source!AU478</f>
        <v>51</v>
      </c>
      <c r="K765" s="40">
        <f>SUM(T758:T764)</f>
        <v>17415.599999999999</v>
      </c>
    </row>
    <row r="766" spans="1:29" ht="28.5" x14ac:dyDescent="0.2">
      <c r="A766" s="44"/>
      <c r="B766" s="44"/>
      <c r="C766" s="44" t="s">
        <v>1355</v>
      </c>
      <c r="D766" s="45" t="s">
        <v>1356</v>
      </c>
      <c r="E766" s="46">
        <f>Source!AQ477</f>
        <v>54.34</v>
      </c>
      <c r="F766" s="47"/>
      <c r="G766" s="48" t="str">
        <f>Source!DI477</f>
        <v>*1,15)*1,1</v>
      </c>
      <c r="H766" s="46">
        <f>Source!AV478</f>
        <v>1.0469999999999999</v>
      </c>
      <c r="I766" s="47">
        <f>Source!U477</f>
        <v>47.500783902000002</v>
      </c>
      <c r="J766" s="46"/>
      <c r="K766" s="47"/>
    </row>
    <row r="767" spans="1:29" ht="15" x14ac:dyDescent="0.2">
      <c r="C767" s="49" t="s">
        <v>1357</v>
      </c>
      <c r="H767" s="50">
        <f>I760+I761+I763+I764+I765+0-0-0</f>
        <v>2779.29</v>
      </c>
      <c r="I767" s="50"/>
      <c r="J767" s="50">
        <f>K760+K761+K763+K764+K765+0-0-0</f>
        <v>91212</v>
      </c>
      <c r="K767" s="50"/>
    </row>
    <row r="768" spans="1:29" ht="15" hidden="1" x14ac:dyDescent="0.2">
      <c r="C768" s="49" t="s">
        <v>1358</v>
      </c>
      <c r="H768" s="52">
        <f>0+0</f>
        <v>0</v>
      </c>
      <c r="I768" s="52"/>
      <c r="J768" s="52">
        <f>0+0</f>
        <v>0</v>
      </c>
      <c r="K768" s="52"/>
    </row>
    <row r="769" spans="1:29" ht="15" x14ac:dyDescent="0.2">
      <c r="C769" s="49" t="s">
        <v>1359</v>
      </c>
      <c r="H769" s="52">
        <f>I760+I761+I763+I764+I765+0</f>
        <v>2779.29</v>
      </c>
      <c r="I769" s="52"/>
      <c r="J769" s="52">
        <f>K760+K761+K763+K764+K765+0</f>
        <v>91212</v>
      </c>
      <c r="K769" s="52"/>
      <c r="O769" s="53">
        <f>I760+I761+I763+I764+I765+0</f>
        <v>2779.29</v>
      </c>
      <c r="P769" s="53">
        <f>K760+K761+K763+K764+K765+0</f>
        <v>91212</v>
      </c>
    </row>
    <row r="771" spans="1:29" ht="153.75" x14ac:dyDescent="0.2">
      <c r="A771" s="44">
        <v>165</v>
      </c>
      <c r="B771" s="44" t="str">
        <f>Source!F479</f>
        <v>КА-147</v>
      </c>
      <c r="C771" s="44" t="s">
        <v>1477</v>
      </c>
      <c r="D771" s="45" t="str">
        <f>Source!H479</f>
        <v>ШТ</v>
      </c>
      <c r="E771" s="46">
        <f>Source!I479</f>
        <v>60</v>
      </c>
      <c r="F771" s="47">
        <f>Source!AL479</f>
        <v>1260.6000000000001</v>
      </c>
      <c r="G771" s="48" t="str">
        <f>Source!DD479</f>
        <v/>
      </c>
      <c r="H771" s="46">
        <f>Source!AW480</f>
        <v>1</v>
      </c>
      <c r="I771" s="47">
        <f>Source!P479</f>
        <v>75636</v>
      </c>
      <c r="J771" s="46">
        <f>IF(Source!BC480&lt;&gt; 0, Source!BC480, 1)</f>
        <v>9.8800000000000008</v>
      </c>
      <c r="K771" s="47">
        <f>Source!P480</f>
        <v>747283.68</v>
      </c>
      <c r="Q771">
        <f>Source!X479</f>
        <v>0</v>
      </c>
      <c r="R771">
        <f>Source!X480</f>
        <v>0</v>
      </c>
      <c r="S771">
        <f>Source!Y479</f>
        <v>0</v>
      </c>
      <c r="T771">
        <f>Source!Y480</f>
        <v>0</v>
      </c>
      <c r="U771">
        <f>ROUND((175/100)*ROUND(Source!R479, 2), 2)</f>
        <v>0</v>
      </c>
      <c r="V771">
        <f>ROUND((0/100)*ROUND(Source!R480, 2), 2)</f>
        <v>0</v>
      </c>
      <c r="AC771">
        <v>3</v>
      </c>
    </row>
    <row r="772" spans="1:29" ht="15" x14ac:dyDescent="0.2">
      <c r="C772" s="49" t="s">
        <v>1359</v>
      </c>
      <c r="H772" s="50">
        <f>I771+0</f>
        <v>75636</v>
      </c>
      <c r="I772" s="50"/>
      <c r="J772" s="50">
        <f>K771+0</f>
        <v>747283.68</v>
      </c>
      <c r="K772" s="50"/>
      <c r="O772" s="53">
        <f>I771+0</f>
        <v>75636</v>
      </c>
      <c r="P772" s="53">
        <f>K771+0</f>
        <v>747283.68</v>
      </c>
    </row>
    <row r="774" spans="1:29" ht="153.75" x14ac:dyDescent="0.2">
      <c r="A774" s="44">
        <v>166</v>
      </c>
      <c r="B774" s="44" t="str">
        <f>Source!F481</f>
        <v>КА-148</v>
      </c>
      <c r="C774" s="44" t="s">
        <v>1478</v>
      </c>
      <c r="D774" s="45" t="str">
        <f>Source!H481</f>
        <v>ШТ</v>
      </c>
      <c r="E774" s="46">
        <f>Source!I481</f>
        <v>6</v>
      </c>
      <c r="F774" s="47">
        <f>Source!AL481</f>
        <v>1886.43</v>
      </c>
      <c r="G774" s="48" t="str">
        <f>Source!DD481</f>
        <v/>
      </c>
      <c r="H774" s="46">
        <f>Source!AW482</f>
        <v>1</v>
      </c>
      <c r="I774" s="47">
        <f>Source!P481</f>
        <v>11318.58</v>
      </c>
      <c r="J774" s="46">
        <f>IF(Source!BC482&lt;&gt; 0, Source!BC482, 1)</f>
        <v>9.8800000000000008</v>
      </c>
      <c r="K774" s="47">
        <f>Source!P482</f>
        <v>111827.57</v>
      </c>
      <c r="Q774">
        <f>Source!X481</f>
        <v>0</v>
      </c>
      <c r="R774">
        <f>Source!X482</f>
        <v>0</v>
      </c>
      <c r="S774">
        <f>Source!Y481</f>
        <v>0</v>
      </c>
      <c r="T774">
        <f>Source!Y482</f>
        <v>0</v>
      </c>
      <c r="U774">
        <f>ROUND((175/100)*ROUND(Source!R481, 2), 2)</f>
        <v>0</v>
      </c>
      <c r="V774">
        <f>ROUND((0/100)*ROUND(Source!R482, 2), 2)</f>
        <v>0</v>
      </c>
      <c r="AC774">
        <v>3</v>
      </c>
    </row>
    <row r="775" spans="1:29" ht="15" x14ac:dyDescent="0.2">
      <c r="C775" s="49" t="s">
        <v>1359</v>
      </c>
      <c r="H775" s="50">
        <f>I774+0</f>
        <v>11318.58</v>
      </c>
      <c r="I775" s="50"/>
      <c r="J775" s="50">
        <f>K774+0</f>
        <v>111827.57</v>
      </c>
      <c r="K775" s="50"/>
      <c r="O775" s="53">
        <f>I774+0</f>
        <v>11318.58</v>
      </c>
      <c r="P775" s="53">
        <f>K774+0</f>
        <v>111827.57</v>
      </c>
    </row>
    <row r="777" spans="1:29" ht="42.75" x14ac:dyDescent="0.2">
      <c r="A777" s="36">
        <v>167</v>
      </c>
      <c r="B777" s="36" t="str">
        <f>Source!F483</f>
        <v>4.8-323-8</v>
      </c>
      <c r="C777" s="36" t="s">
        <v>708</v>
      </c>
      <c r="D777" s="38" t="str">
        <f>Source!H483</f>
        <v>100 шт.</v>
      </c>
      <c r="E777" s="37">
        <f>Source!I483</f>
        <v>3.29</v>
      </c>
      <c r="F777" s="40"/>
      <c r="G777" s="39"/>
      <c r="H777" s="37"/>
      <c r="I777" s="40"/>
      <c r="J777" s="37"/>
      <c r="K777" s="40"/>
      <c r="Q777">
        <f>Source!X483</f>
        <v>1426.17</v>
      </c>
      <c r="R777">
        <f>Source!X484</f>
        <v>78425.179999999993</v>
      </c>
      <c r="S777">
        <f>Source!Y483</f>
        <v>749.84</v>
      </c>
      <c r="T777">
        <f>Source!Y484</f>
        <v>41233.86</v>
      </c>
      <c r="U777">
        <f>ROUND((175/100)*ROUND(Source!R483, 2), 2)</f>
        <v>3.31</v>
      </c>
      <c r="V777">
        <f>ROUND((0/100)*ROUND(Source!R484, 2), 2)</f>
        <v>0</v>
      </c>
      <c r="AC777">
        <v>0</v>
      </c>
    </row>
    <row r="778" spans="1:29" x14ac:dyDescent="0.2">
      <c r="C778" s="41" t="str">
        <f>"Объем: "&amp;Source!I483&amp;"=(104+"&amp;"43+"&amp;"182)/"&amp;"100"</f>
        <v>Объем: 3,29=(104+43+182)/100</v>
      </c>
    </row>
    <row r="779" spans="1:29" ht="14.25" x14ac:dyDescent="0.2">
      <c r="A779" s="36"/>
      <c r="B779" s="36"/>
      <c r="C779" s="36" t="s">
        <v>1348</v>
      </c>
      <c r="D779" s="38"/>
      <c r="E779" s="37"/>
      <c r="F779" s="40">
        <f>Source!AO483</f>
        <v>387.53</v>
      </c>
      <c r="G779" s="39" t="str">
        <f>Source!DG483</f>
        <v>*1,1</v>
      </c>
      <c r="H779" s="37">
        <f>Source!AV484</f>
        <v>1.0469999999999999</v>
      </c>
      <c r="I779" s="40">
        <f>Source!S483</f>
        <v>1468.39</v>
      </c>
      <c r="J779" s="37">
        <f>IF(Source!BA484&lt;&gt; 0, Source!BA484, 1)</f>
        <v>54.99</v>
      </c>
      <c r="K779" s="40">
        <f>Source!S484</f>
        <v>80746.77</v>
      </c>
    </row>
    <row r="780" spans="1:29" ht="14.25" x14ac:dyDescent="0.2">
      <c r="A780" s="36"/>
      <c r="B780" s="36"/>
      <c r="C780" s="36" t="s">
        <v>1349</v>
      </c>
      <c r="D780" s="38"/>
      <c r="E780" s="37"/>
      <c r="F780" s="40">
        <f>Source!AM483</f>
        <v>4.21</v>
      </c>
      <c r="G780" s="39" t="str">
        <f>Source!DE483</f>
        <v>*1,1</v>
      </c>
      <c r="H780" s="37">
        <f>Source!AV484</f>
        <v>1.0469999999999999</v>
      </c>
      <c r="I780" s="40">
        <f>Source!Q483</f>
        <v>15.95</v>
      </c>
      <c r="J780" s="37">
        <f>IF(Source!BB484&lt;&gt; 0, Source!BB484, 1)</f>
        <v>14.72</v>
      </c>
      <c r="K780" s="40">
        <f>Source!Q484</f>
        <v>234.78</v>
      </c>
    </row>
    <row r="781" spans="1:29" ht="14.25" x14ac:dyDescent="0.2">
      <c r="A781" s="36"/>
      <c r="B781" s="36"/>
      <c r="C781" s="36" t="s">
        <v>1350</v>
      </c>
      <c r="D781" s="38"/>
      <c r="E781" s="37"/>
      <c r="F781" s="40">
        <f>Source!AN483</f>
        <v>0.5</v>
      </c>
      <c r="G781" s="39" t="str">
        <f>Source!DF483</f>
        <v>*1,1</v>
      </c>
      <c r="H781" s="37">
        <f>Source!AV484</f>
        <v>1.0469999999999999</v>
      </c>
      <c r="I781" s="42">
        <f>Source!R483</f>
        <v>1.89</v>
      </c>
      <c r="J781" s="37">
        <f>IF(Source!BS484&lt;&gt; 0, Source!BS484, 1)</f>
        <v>54.99</v>
      </c>
      <c r="K781" s="42">
        <f>Source!R484</f>
        <v>103.93</v>
      </c>
    </row>
    <row r="782" spans="1:29" ht="14.25" x14ac:dyDescent="0.2">
      <c r="A782" s="36"/>
      <c r="B782" s="36"/>
      <c r="C782" s="36" t="s">
        <v>1351</v>
      </c>
      <c r="D782" s="38"/>
      <c r="E782" s="37"/>
      <c r="F782" s="40">
        <f>Source!AL483</f>
        <v>3.63</v>
      </c>
      <c r="G782" s="39" t="str">
        <f>Source!DD483</f>
        <v/>
      </c>
      <c r="H782" s="37">
        <f>Source!AW484</f>
        <v>1</v>
      </c>
      <c r="I782" s="40">
        <f>Source!P483</f>
        <v>11.94</v>
      </c>
      <c r="J782" s="37">
        <f>IF(Source!BC484&lt;&gt; 0, Source!BC484, 1)</f>
        <v>3.81</v>
      </c>
      <c r="K782" s="40">
        <f>Source!P484</f>
        <v>45.49</v>
      </c>
    </row>
    <row r="783" spans="1:29" ht="182.25" x14ac:dyDescent="0.2">
      <c r="A783" s="36" t="s">
        <v>725</v>
      </c>
      <c r="B783" s="36" t="str">
        <f>Source!F485</f>
        <v>КА-149</v>
      </c>
      <c r="C783" s="36" t="s">
        <v>1479</v>
      </c>
      <c r="D783" s="38" t="str">
        <f>Source!H485</f>
        <v>ШТ</v>
      </c>
      <c r="E783" s="37">
        <f>Source!I485</f>
        <v>104</v>
      </c>
      <c r="F783" s="40">
        <f>Source!AK485</f>
        <v>191.01</v>
      </c>
      <c r="G783" s="43" t="s">
        <v>3</v>
      </c>
      <c r="H783" s="37">
        <f>Source!AW486</f>
        <v>1</v>
      </c>
      <c r="I783" s="40">
        <f>Source!O485</f>
        <v>19865.04</v>
      </c>
      <c r="J783" s="37">
        <f>IF(Source!BC486&lt;&gt; 0, Source!BC486, 1)</f>
        <v>9.8800000000000008</v>
      </c>
      <c r="K783" s="40">
        <f>Source!O486</f>
        <v>196266.6</v>
      </c>
      <c r="Q783">
        <f>Source!X485</f>
        <v>0</v>
      </c>
      <c r="R783">
        <f>Source!X486</f>
        <v>0</v>
      </c>
      <c r="S783">
        <f>Source!Y485</f>
        <v>0</v>
      </c>
      <c r="T783">
        <f>Source!Y486</f>
        <v>0</v>
      </c>
      <c r="U783">
        <f>ROUND((175/100)*ROUND(Source!R485, 2), 2)</f>
        <v>0</v>
      </c>
      <c r="V783">
        <f>ROUND((0/100)*ROUND(Source!R486, 2), 2)</f>
        <v>0</v>
      </c>
      <c r="AC783">
        <v>3</v>
      </c>
    </row>
    <row r="784" spans="1:29" ht="14.25" x14ac:dyDescent="0.2">
      <c r="A784" s="36"/>
      <c r="B784" s="36"/>
      <c r="C784" s="36" t="s">
        <v>1352</v>
      </c>
      <c r="D784" s="38" t="s">
        <v>1353</v>
      </c>
      <c r="E784" s="37">
        <f>Source!BZ484</f>
        <v>97</v>
      </c>
      <c r="F784" s="40"/>
      <c r="G784" s="39"/>
      <c r="H784" s="37"/>
      <c r="I784" s="40">
        <f>SUM(Q777:Q783)</f>
        <v>1426.17</v>
      </c>
      <c r="J784" s="37">
        <f>Source!AT484</f>
        <v>97</v>
      </c>
      <c r="K784" s="40">
        <f>SUM(R777:R783)</f>
        <v>78425.179999999993</v>
      </c>
    </row>
    <row r="785" spans="1:29" ht="14.25" x14ac:dyDescent="0.2">
      <c r="A785" s="36"/>
      <c r="B785" s="36"/>
      <c r="C785" s="36" t="s">
        <v>1354</v>
      </c>
      <c r="D785" s="38" t="s">
        <v>1353</v>
      </c>
      <c r="E785" s="37">
        <f>Source!CA484</f>
        <v>51</v>
      </c>
      <c r="F785" s="40"/>
      <c r="G785" s="39"/>
      <c r="H785" s="37"/>
      <c r="I785" s="40">
        <f>SUM(S777:S784)</f>
        <v>749.84</v>
      </c>
      <c r="J785" s="37">
        <f>Source!AU484</f>
        <v>51</v>
      </c>
      <c r="K785" s="40">
        <f>SUM(T777:T784)</f>
        <v>41233.86</v>
      </c>
    </row>
    <row r="786" spans="1:29" ht="14.25" x14ac:dyDescent="0.2">
      <c r="A786" s="44"/>
      <c r="B786" s="44"/>
      <c r="C786" s="44" t="s">
        <v>1355</v>
      </c>
      <c r="D786" s="45" t="s">
        <v>1356</v>
      </c>
      <c r="E786" s="46">
        <f>Source!AQ483</f>
        <v>30.74</v>
      </c>
      <c r="F786" s="47"/>
      <c r="G786" s="48" t="str">
        <f>Source!DI483</f>
        <v>*1,1</v>
      </c>
      <c r="H786" s="46">
        <f>Source!AV484</f>
        <v>1.0469999999999999</v>
      </c>
      <c r="I786" s="47">
        <f>Source!U483</f>
        <v>116.47671882</v>
      </c>
      <c r="J786" s="46"/>
      <c r="K786" s="47"/>
    </row>
    <row r="787" spans="1:29" ht="15" x14ac:dyDescent="0.2">
      <c r="C787" s="49" t="s">
        <v>1357</v>
      </c>
      <c r="H787" s="50">
        <f>I779+I780+I782+I784+I785+SUM(I783:I783)-SUMIF(AC783:AC783, 5, I783:I783)-SUMIF(AC783:AC783, 6, I783:I783)</f>
        <v>23537.33</v>
      </c>
      <c r="I787" s="50"/>
      <c r="J787" s="50">
        <f>K779+K780+K782+K784+K785+SUM(K783:K783)-SUMIF(AC783:AC783, 5, K783:K783)-SUMIF(AC783:AC783, 6, K783:K783)</f>
        <v>396952.68000000005</v>
      </c>
      <c r="K787" s="50"/>
    </row>
    <row r="788" spans="1:29" ht="15" hidden="1" x14ac:dyDescent="0.2">
      <c r="C788" s="49" t="s">
        <v>1358</v>
      </c>
      <c r="H788" s="52">
        <f>SUMIF(AC783:AC783, 5, I783:I783)+SUMIF(AC783:AC783, 6, I783:I783)</f>
        <v>0</v>
      </c>
      <c r="I788" s="52"/>
      <c r="J788" s="52">
        <f>SUMIF(AC783:AC783, 5, K783:K783)+SUMIF(AC783:AC783, 6, K783:K783)</f>
        <v>0</v>
      </c>
      <c r="K788" s="52"/>
    </row>
    <row r="789" spans="1:29" ht="15" x14ac:dyDescent="0.2">
      <c r="C789" s="49" t="s">
        <v>1359</v>
      </c>
      <c r="H789" s="52">
        <f>I779+I780+I782+I784+I785+SUM(I783:I783)</f>
        <v>23537.33</v>
      </c>
      <c r="I789" s="52"/>
      <c r="J789" s="52">
        <f>K779+K780+K782+K784+K785+SUM(K783:K783)</f>
        <v>396952.68000000005</v>
      </c>
      <c r="K789" s="52"/>
      <c r="O789" s="53">
        <f>I779+I780+I782+I784+I785+SUM(I783:I783)</f>
        <v>23537.33</v>
      </c>
      <c r="P789" s="53">
        <f>K779+K780+K782+K784+K785+SUM(K783:K783)</f>
        <v>396952.68000000005</v>
      </c>
    </row>
    <row r="791" spans="1:29" ht="196.5" x14ac:dyDescent="0.2">
      <c r="A791" s="44">
        <v>168</v>
      </c>
      <c r="B791" s="44" t="str">
        <f>Source!F487</f>
        <v>КА-150</v>
      </c>
      <c r="C791" s="44" t="s">
        <v>1480</v>
      </c>
      <c r="D791" s="45" t="str">
        <f>Source!H487</f>
        <v>ШТ</v>
      </c>
      <c r="E791" s="46">
        <f>Source!I487</f>
        <v>43</v>
      </c>
      <c r="F791" s="47">
        <f>Source!AL487</f>
        <v>591.51</v>
      </c>
      <c r="G791" s="48" t="str">
        <f>Source!DD487</f>
        <v/>
      </c>
      <c r="H791" s="46">
        <f>Source!AW488</f>
        <v>1</v>
      </c>
      <c r="I791" s="47">
        <f>Source!P487</f>
        <v>25434.93</v>
      </c>
      <c r="J791" s="46">
        <f>IF(Source!BC488&lt;&gt; 0, Source!BC488, 1)</f>
        <v>9.8800000000000008</v>
      </c>
      <c r="K791" s="47">
        <f>Source!P488</f>
        <v>251297.11</v>
      </c>
      <c r="Q791">
        <f>Source!X487</f>
        <v>0</v>
      </c>
      <c r="R791">
        <f>Source!X488</f>
        <v>0</v>
      </c>
      <c r="S791">
        <f>Source!Y487</f>
        <v>0</v>
      </c>
      <c r="T791">
        <f>Source!Y488</f>
        <v>0</v>
      </c>
      <c r="U791">
        <f>ROUND((175/100)*ROUND(Source!R487, 2), 2)</f>
        <v>0</v>
      </c>
      <c r="V791">
        <f>ROUND((0/100)*ROUND(Source!R488, 2), 2)</f>
        <v>0</v>
      </c>
      <c r="AC791">
        <v>3</v>
      </c>
    </row>
    <row r="792" spans="1:29" ht="15" x14ac:dyDescent="0.2">
      <c r="C792" s="49" t="s">
        <v>1359</v>
      </c>
      <c r="H792" s="50">
        <f>I791+0</f>
        <v>25434.93</v>
      </c>
      <c r="I792" s="50"/>
      <c r="J792" s="50">
        <f>K791+0</f>
        <v>251297.11</v>
      </c>
      <c r="K792" s="50"/>
      <c r="O792" s="53">
        <f>I791+0</f>
        <v>25434.93</v>
      </c>
      <c r="P792" s="53">
        <f>K791+0</f>
        <v>251297.11</v>
      </c>
    </row>
    <row r="794" spans="1:29" ht="183.75" x14ac:dyDescent="0.2">
      <c r="A794" s="44">
        <v>169</v>
      </c>
      <c r="B794" s="44" t="str">
        <f>Source!F489</f>
        <v>КА-151</v>
      </c>
      <c r="C794" s="44" t="s">
        <v>1481</v>
      </c>
      <c r="D794" s="45" t="str">
        <f>Source!H489</f>
        <v>ШТ</v>
      </c>
      <c r="E794" s="46">
        <f>Source!I489</f>
        <v>182</v>
      </c>
      <c r="F794" s="47">
        <f>Source!AL489</f>
        <v>245.88</v>
      </c>
      <c r="G794" s="48" t="str">
        <f>Source!DD489</f>
        <v/>
      </c>
      <c r="H794" s="46">
        <f>Source!AW490</f>
        <v>1</v>
      </c>
      <c r="I794" s="47">
        <f>Source!P489</f>
        <v>44750.16</v>
      </c>
      <c r="J794" s="46">
        <f>IF(Source!BC490&lt;&gt; 0, Source!BC490, 1)</f>
        <v>9.8800000000000008</v>
      </c>
      <c r="K794" s="47">
        <f>Source!P490</f>
        <v>442131.58</v>
      </c>
      <c r="Q794">
        <f>Source!X489</f>
        <v>0</v>
      </c>
      <c r="R794">
        <f>Source!X490</f>
        <v>0</v>
      </c>
      <c r="S794">
        <f>Source!Y489</f>
        <v>0</v>
      </c>
      <c r="T794">
        <f>Source!Y490</f>
        <v>0</v>
      </c>
      <c r="U794">
        <f>ROUND((175/100)*ROUND(Source!R489, 2), 2)</f>
        <v>0</v>
      </c>
      <c r="V794">
        <f>ROUND((0/100)*ROUND(Source!R490, 2), 2)</f>
        <v>0</v>
      </c>
      <c r="AC794">
        <v>3</v>
      </c>
    </row>
    <row r="795" spans="1:29" ht="15" x14ac:dyDescent="0.2">
      <c r="C795" s="49" t="s">
        <v>1359</v>
      </c>
      <c r="H795" s="50">
        <f>I794+0</f>
        <v>44750.16</v>
      </c>
      <c r="I795" s="50"/>
      <c r="J795" s="50">
        <f>K794+0</f>
        <v>442131.58</v>
      </c>
      <c r="K795" s="50"/>
      <c r="O795" s="53">
        <f>I794+0</f>
        <v>44750.16</v>
      </c>
      <c r="P795" s="53">
        <f>K794+0</f>
        <v>442131.58</v>
      </c>
    </row>
    <row r="797" spans="1:29" ht="57" x14ac:dyDescent="0.2">
      <c r="A797" s="36">
        <v>170</v>
      </c>
      <c r="B797" s="36" t="str">
        <f>Source!F491</f>
        <v>4.8-323-2</v>
      </c>
      <c r="C797" s="36" t="s">
        <v>736</v>
      </c>
      <c r="D797" s="38" t="str">
        <f>Source!H491</f>
        <v>100 шт.</v>
      </c>
      <c r="E797" s="37">
        <f>Source!I491</f>
        <v>1.1299999999999999</v>
      </c>
      <c r="F797" s="40"/>
      <c r="G797" s="39"/>
      <c r="H797" s="37"/>
      <c r="I797" s="40"/>
      <c r="J797" s="37"/>
      <c r="K797" s="40"/>
      <c r="Q797">
        <f>Source!X491</f>
        <v>1405.44</v>
      </c>
      <c r="R797">
        <f>Source!X492</f>
        <v>77285.289999999994</v>
      </c>
      <c r="S797">
        <f>Source!Y491</f>
        <v>738.94</v>
      </c>
      <c r="T797">
        <f>Source!Y492</f>
        <v>40634.54</v>
      </c>
      <c r="U797">
        <f>ROUND((175/100)*ROUND(Source!R491, 2), 2)</f>
        <v>16.100000000000001</v>
      </c>
      <c r="V797">
        <f>ROUND((0/100)*ROUND(Source!R492, 2), 2)</f>
        <v>0</v>
      </c>
      <c r="AC797">
        <v>0</v>
      </c>
    </row>
    <row r="798" spans="1:29" x14ac:dyDescent="0.2">
      <c r="C798" s="41" t="str">
        <f>"Объем: "&amp;Source!I491&amp;"=(70+"&amp;"37+"&amp;"6)/"&amp;"100"</f>
        <v>Объем: 1,13=(70+37+6)/100</v>
      </c>
    </row>
    <row r="799" spans="1:29" ht="14.25" x14ac:dyDescent="0.2">
      <c r="A799" s="36"/>
      <c r="B799" s="36"/>
      <c r="C799" s="36" t="s">
        <v>1348</v>
      </c>
      <c r="D799" s="38"/>
      <c r="E799" s="37"/>
      <c r="F799" s="40">
        <f>Source!AO491</f>
        <v>1106.26</v>
      </c>
      <c r="G799" s="39" t="str">
        <f>Source!DG491</f>
        <v>*1,1</v>
      </c>
      <c r="H799" s="37">
        <f>Source!AV492</f>
        <v>1.0469999999999999</v>
      </c>
      <c r="I799" s="40">
        <f>Source!S491</f>
        <v>1439.71</v>
      </c>
      <c r="J799" s="37">
        <f>IF(Source!BA492&lt;&gt; 0, Source!BA492, 1)</f>
        <v>54.99</v>
      </c>
      <c r="K799" s="40">
        <f>Source!S492</f>
        <v>79169.649999999994</v>
      </c>
    </row>
    <row r="800" spans="1:29" ht="14.25" x14ac:dyDescent="0.2">
      <c r="A800" s="36"/>
      <c r="B800" s="36"/>
      <c r="C800" s="36" t="s">
        <v>1349</v>
      </c>
      <c r="D800" s="38"/>
      <c r="E800" s="37"/>
      <c r="F800" s="40">
        <f>Source!AM491</f>
        <v>52.1</v>
      </c>
      <c r="G800" s="39" t="str">
        <f>Source!DE491</f>
        <v>*1,1</v>
      </c>
      <c r="H800" s="37">
        <f>Source!AV492</f>
        <v>1.0469999999999999</v>
      </c>
      <c r="I800" s="40">
        <f>Source!Q491</f>
        <v>67.8</v>
      </c>
      <c r="J800" s="37">
        <f>IF(Source!BB492&lt;&gt; 0, Source!BB492, 1)</f>
        <v>15.48</v>
      </c>
      <c r="K800" s="40">
        <f>Source!Q492</f>
        <v>1049.54</v>
      </c>
    </row>
    <row r="801" spans="1:29" ht="14.25" x14ac:dyDescent="0.2">
      <c r="A801" s="36"/>
      <c r="B801" s="36"/>
      <c r="C801" s="36" t="s">
        <v>1350</v>
      </c>
      <c r="D801" s="38"/>
      <c r="E801" s="37"/>
      <c r="F801" s="40">
        <f>Source!AN491</f>
        <v>7.07</v>
      </c>
      <c r="G801" s="39" t="str">
        <f>Source!DF491</f>
        <v>*1,1</v>
      </c>
      <c r="H801" s="37">
        <f>Source!AV492</f>
        <v>1.0469999999999999</v>
      </c>
      <c r="I801" s="42">
        <f>Source!R491</f>
        <v>9.1999999999999993</v>
      </c>
      <c r="J801" s="37">
        <f>IF(Source!BS492&lt;&gt; 0, Source!BS492, 1)</f>
        <v>54.99</v>
      </c>
      <c r="K801" s="42">
        <f>Source!R492</f>
        <v>505.91</v>
      </c>
    </row>
    <row r="802" spans="1:29" ht="14.25" x14ac:dyDescent="0.2">
      <c r="A802" s="36"/>
      <c r="B802" s="36"/>
      <c r="C802" s="36" t="s">
        <v>1351</v>
      </c>
      <c r="D802" s="38"/>
      <c r="E802" s="37"/>
      <c r="F802" s="40">
        <f>Source!AL491</f>
        <v>109.58</v>
      </c>
      <c r="G802" s="39" t="str">
        <f>Source!DD491</f>
        <v/>
      </c>
      <c r="H802" s="37">
        <f>Source!AW492</f>
        <v>1</v>
      </c>
      <c r="I802" s="40">
        <f>Source!P491</f>
        <v>123.83</v>
      </c>
      <c r="J802" s="37">
        <f>IF(Source!BC492&lt;&gt; 0, Source!BC492, 1)</f>
        <v>4.1100000000000003</v>
      </c>
      <c r="K802" s="40">
        <f>Source!P492</f>
        <v>508.94</v>
      </c>
    </row>
    <row r="803" spans="1:29" ht="14.25" x14ac:dyDescent="0.2">
      <c r="A803" s="36"/>
      <c r="B803" s="36"/>
      <c r="C803" s="36" t="s">
        <v>1352</v>
      </c>
      <c r="D803" s="38" t="s">
        <v>1353</v>
      </c>
      <c r="E803" s="37">
        <f>Source!BZ492</f>
        <v>97</v>
      </c>
      <c r="F803" s="40"/>
      <c r="G803" s="39"/>
      <c r="H803" s="37"/>
      <c r="I803" s="40">
        <f>SUM(Q797:Q802)</f>
        <v>1405.44</v>
      </c>
      <c r="J803" s="37">
        <f>Source!AT492</f>
        <v>97</v>
      </c>
      <c r="K803" s="40">
        <f>SUM(R797:R802)</f>
        <v>77285.289999999994</v>
      </c>
    </row>
    <row r="804" spans="1:29" ht="14.25" x14ac:dyDescent="0.2">
      <c r="A804" s="36"/>
      <c r="B804" s="36"/>
      <c r="C804" s="36" t="s">
        <v>1354</v>
      </c>
      <c r="D804" s="38" t="s">
        <v>1353</v>
      </c>
      <c r="E804" s="37">
        <f>Source!CA492</f>
        <v>51</v>
      </c>
      <c r="F804" s="40"/>
      <c r="G804" s="39"/>
      <c r="H804" s="37"/>
      <c r="I804" s="40">
        <f>SUM(S797:S803)</f>
        <v>738.94</v>
      </c>
      <c r="J804" s="37">
        <f>Source!AU492</f>
        <v>51</v>
      </c>
      <c r="K804" s="40">
        <f>SUM(T797:T803)</f>
        <v>40634.54</v>
      </c>
    </row>
    <row r="805" spans="1:29" ht="14.25" x14ac:dyDescent="0.2">
      <c r="A805" s="44"/>
      <c r="B805" s="44"/>
      <c r="C805" s="44" t="s">
        <v>1355</v>
      </c>
      <c r="D805" s="45" t="s">
        <v>1356</v>
      </c>
      <c r="E805" s="46">
        <f>Source!AQ491</f>
        <v>84.74</v>
      </c>
      <c r="F805" s="47"/>
      <c r="G805" s="48" t="str">
        <f>Source!DI491</f>
        <v>*1,1</v>
      </c>
      <c r="H805" s="46">
        <f>Source!AV492</f>
        <v>1.0469999999999999</v>
      </c>
      <c r="I805" s="47">
        <f>Source!U491</f>
        <v>110.28241553999999</v>
      </c>
      <c r="J805" s="46"/>
      <c r="K805" s="47"/>
    </row>
    <row r="806" spans="1:29" ht="15" x14ac:dyDescent="0.2">
      <c r="C806" s="49" t="s">
        <v>1357</v>
      </c>
      <c r="H806" s="50">
        <f>I799+I800+I802+I803+I804+0-0-0</f>
        <v>3775.72</v>
      </c>
      <c r="I806" s="50"/>
      <c r="J806" s="50">
        <f>K799+K800+K802+K803+K804+0-0-0</f>
        <v>198647.96</v>
      </c>
      <c r="K806" s="50"/>
    </row>
    <row r="807" spans="1:29" ht="15" hidden="1" x14ac:dyDescent="0.2">
      <c r="C807" s="49" t="s">
        <v>1358</v>
      </c>
      <c r="H807" s="52">
        <f>0+0</f>
        <v>0</v>
      </c>
      <c r="I807" s="52"/>
      <c r="J807" s="52">
        <f>0+0</f>
        <v>0</v>
      </c>
      <c r="K807" s="52"/>
    </row>
    <row r="808" spans="1:29" ht="15" x14ac:dyDescent="0.2">
      <c r="C808" s="49" t="s">
        <v>1359</v>
      </c>
      <c r="H808" s="52">
        <f>I799+I800+I802+I803+I804+0</f>
        <v>3775.72</v>
      </c>
      <c r="I808" s="52"/>
      <c r="J808" s="52">
        <f>K799+K800+K802+K803+K804+0</f>
        <v>198647.96</v>
      </c>
      <c r="K808" s="52"/>
      <c r="O808" s="53">
        <f>I799+I800+I802+I803+I804+0</f>
        <v>3775.72</v>
      </c>
      <c r="P808" s="53">
        <f>K799+K800+K802+K803+K804+0</f>
        <v>198647.96</v>
      </c>
    </row>
    <row r="810" spans="1:29" ht="253.5" x14ac:dyDescent="0.2">
      <c r="A810" s="44">
        <v>171</v>
      </c>
      <c r="B810" s="44" t="str">
        <f>Source!F493</f>
        <v>КА-139</v>
      </c>
      <c r="C810" s="44" t="s">
        <v>1482</v>
      </c>
      <c r="D810" s="45" t="str">
        <f>Source!H493</f>
        <v>ШТ</v>
      </c>
      <c r="E810" s="46">
        <f>Source!I493</f>
        <v>70</v>
      </c>
      <c r="F810" s="47">
        <f>Source!AL493</f>
        <v>2386.11</v>
      </c>
      <c r="G810" s="48" t="str">
        <f>Source!DD493</f>
        <v/>
      </c>
      <c r="H810" s="46">
        <f>Source!AW494</f>
        <v>1</v>
      </c>
      <c r="I810" s="47">
        <f>Source!P493</f>
        <v>167027.70000000001</v>
      </c>
      <c r="J810" s="46">
        <f>IF(Source!BC494&lt;&gt; 0, Source!BC494, 1)</f>
        <v>9.8800000000000008</v>
      </c>
      <c r="K810" s="47">
        <f>Source!P494</f>
        <v>1650233.68</v>
      </c>
      <c r="Q810">
        <f>Source!X493</f>
        <v>0</v>
      </c>
      <c r="R810">
        <f>Source!X494</f>
        <v>0</v>
      </c>
      <c r="S810">
        <f>Source!Y493</f>
        <v>0</v>
      </c>
      <c r="T810">
        <f>Source!Y494</f>
        <v>0</v>
      </c>
      <c r="U810">
        <f>ROUND((175/100)*ROUND(Source!R493, 2), 2)</f>
        <v>0</v>
      </c>
      <c r="V810">
        <f>ROUND((0/100)*ROUND(Source!R494, 2), 2)</f>
        <v>0</v>
      </c>
      <c r="AC810">
        <v>3</v>
      </c>
    </row>
    <row r="811" spans="1:29" ht="15" x14ac:dyDescent="0.2">
      <c r="C811" s="49" t="s">
        <v>1359</v>
      </c>
      <c r="H811" s="50">
        <f>I810+0</f>
        <v>167027.70000000001</v>
      </c>
      <c r="I811" s="50"/>
      <c r="J811" s="50">
        <f>K810+0</f>
        <v>1650233.68</v>
      </c>
      <c r="K811" s="50"/>
      <c r="O811" s="53">
        <f>I810+0</f>
        <v>167027.70000000001</v>
      </c>
      <c r="P811" s="53">
        <f>K810+0</f>
        <v>1650233.68</v>
      </c>
    </row>
    <row r="813" spans="1:29" ht="98.25" x14ac:dyDescent="0.2">
      <c r="A813" s="44">
        <v>172</v>
      </c>
      <c r="B813" s="44" t="str">
        <f>Source!F495</f>
        <v>КА-152</v>
      </c>
      <c r="C813" s="44" t="s">
        <v>1483</v>
      </c>
      <c r="D813" s="45" t="str">
        <f>Source!H495</f>
        <v>ШТ</v>
      </c>
      <c r="E813" s="46">
        <f>Source!I495</f>
        <v>37</v>
      </c>
      <c r="F813" s="47">
        <f>Source!AL495</f>
        <v>771.28</v>
      </c>
      <c r="G813" s="48" t="str">
        <f>Source!DD495</f>
        <v/>
      </c>
      <c r="H813" s="46">
        <f>Source!AW496</f>
        <v>1</v>
      </c>
      <c r="I813" s="47">
        <f>Source!P495</f>
        <v>28537.360000000001</v>
      </c>
      <c r="J813" s="46">
        <f>IF(Source!BC496&lt;&gt; 0, Source!BC496, 1)</f>
        <v>9.8800000000000008</v>
      </c>
      <c r="K813" s="47">
        <f>Source!P496</f>
        <v>281949.12</v>
      </c>
      <c r="Q813">
        <f>Source!X495</f>
        <v>0</v>
      </c>
      <c r="R813">
        <f>Source!X496</f>
        <v>0</v>
      </c>
      <c r="S813">
        <f>Source!Y495</f>
        <v>0</v>
      </c>
      <c r="T813">
        <f>Source!Y496</f>
        <v>0</v>
      </c>
      <c r="U813">
        <f>ROUND((175/100)*ROUND(Source!R495, 2), 2)</f>
        <v>0</v>
      </c>
      <c r="V813">
        <f>ROUND((0/100)*ROUND(Source!R496, 2), 2)</f>
        <v>0</v>
      </c>
      <c r="AC813">
        <v>3</v>
      </c>
    </row>
    <row r="814" spans="1:29" ht="15" x14ac:dyDescent="0.2">
      <c r="C814" s="49" t="s">
        <v>1359</v>
      </c>
      <c r="H814" s="50">
        <f>I813+0</f>
        <v>28537.360000000001</v>
      </c>
      <c r="I814" s="50"/>
      <c r="J814" s="50">
        <f>K813+0</f>
        <v>281949.12</v>
      </c>
      <c r="K814" s="50"/>
      <c r="O814" s="53">
        <f>I813+0</f>
        <v>28537.360000000001</v>
      </c>
      <c r="P814" s="53">
        <f>K813+0</f>
        <v>281949.12</v>
      </c>
    </row>
    <row r="816" spans="1:29" ht="125.25" x14ac:dyDescent="0.2">
      <c r="A816" s="44">
        <v>173</v>
      </c>
      <c r="B816" s="44" t="str">
        <f>Source!F497</f>
        <v>КА-153</v>
      </c>
      <c r="C816" s="44" t="s">
        <v>1484</v>
      </c>
      <c r="D816" s="45" t="str">
        <f>Source!H497</f>
        <v>ШТ</v>
      </c>
      <c r="E816" s="46">
        <f>Source!I497</f>
        <v>6</v>
      </c>
      <c r="F816" s="47">
        <f>Source!AL497</f>
        <v>1313.28</v>
      </c>
      <c r="G816" s="48" t="str">
        <f>Source!DD497</f>
        <v/>
      </c>
      <c r="H816" s="46">
        <f>Source!AW498</f>
        <v>1</v>
      </c>
      <c r="I816" s="47">
        <f>Source!P497</f>
        <v>7879.68</v>
      </c>
      <c r="J816" s="46">
        <f>IF(Source!BC498&lt;&gt; 0, Source!BC498, 1)</f>
        <v>9.8800000000000008</v>
      </c>
      <c r="K816" s="47">
        <f>Source!P498</f>
        <v>77851.240000000005</v>
      </c>
      <c r="Q816">
        <f>Source!X497</f>
        <v>0</v>
      </c>
      <c r="R816">
        <f>Source!X498</f>
        <v>0</v>
      </c>
      <c r="S816">
        <f>Source!Y497</f>
        <v>0</v>
      </c>
      <c r="T816">
        <f>Source!Y498</f>
        <v>0</v>
      </c>
      <c r="U816">
        <f>ROUND((175/100)*ROUND(Source!R497, 2), 2)</f>
        <v>0</v>
      </c>
      <c r="V816">
        <f>ROUND((0/100)*ROUND(Source!R498, 2), 2)</f>
        <v>0</v>
      </c>
      <c r="AC816">
        <v>3</v>
      </c>
    </row>
    <row r="817" spans="1:29" ht="15" x14ac:dyDescent="0.2">
      <c r="C817" s="49" t="s">
        <v>1359</v>
      </c>
      <c r="H817" s="50">
        <f>I816+0</f>
        <v>7879.68</v>
      </c>
      <c r="I817" s="50"/>
      <c r="J817" s="50">
        <f>K816+0</f>
        <v>77851.240000000005</v>
      </c>
      <c r="K817" s="50"/>
      <c r="O817" s="53">
        <f>I816+0</f>
        <v>7879.68</v>
      </c>
      <c r="P817" s="53">
        <f>K816+0</f>
        <v>77851.240000000005</v>
      </c>
    </row>
    <row r="819" spans="1:29" ht="57" x14ac:dyDescent="0.2">
      <c r="A819" s="36">
        <v>174</v>
      </c>
      <c r="B819" s="36" t="str">
        <f>Source!F499</f>
        <v>4.8-323-1</v>
      </c>
      <c r="C819" s="36" t="s">
        <v>750</v>
      </c>
      <c r="D819" s="38" t="str">
        <f>Source!H499</f>
        <v>100 шт.</v>
      </c>
      <c r="E819" s="37">
        <f>Source!I499</f>
        <v>0.1</v>
      </c>
      <c r="F819" s="40"/>
      <c r="G819" s="39"/>
      <c r="H819" s="37"/>
      <c r="I819" s="40"/>
      <c r="J819" s="37"/>
      <c r="K819" s="40"/>
      <c r="Q819">
        <f>Source!X499</f>
        <v>78.599999999999994</v>
      </c>
      <c r="R819">
        <f>Source!X500</f>
        <v>4322.16</v>
      </c>
      <c r="S819">
        <f>Source!Y499</f>
        <v>41.33</v>
      </c>
      <c r="T819">
        <f>Source!Y500</f>
        <v>2272.48</v>
      </c>
      <c r="U819">
        <f>ROUND((175/100)*ROUND(Source!R499, 2), 2)</f>
        <v>0.12</v>
      </c>
      <c r="V819">
        <f>ROUND((0/100)*ROUND(Source!R500, 2), 2)</f>
        <v>0</v>
      </c>
      <c r="AC819">
        <v>0</v>
      </c>
    </row>
    <row r="820" spans="1:29" x14ac:dyDescent="0.2">
      <c r="C820" s="41" t="str">
        <f>"Объем: "&amp;Source!I499&amp;"=10/"&amp;"100"</f>
        <v>Объем: 0,1=10/100</v>
      </c>
    </row>
    <row r="821" spans="1:29" ht="14.25" x14ac:dyDescent="0.2">
      <c r="A821" s="36"/>
      <c r="B821" s="36"/>
      <c r="C821" s="36" t="s">
        <v>1348</v>
      </c>
      <c r="D821" s="38"/>
      <c r="E821" s="37"/>
      <c r="F821" s="40">
        <f>Source!AO499</f>
        <v>702.96</v>
      </c>
      <c r="G821" s="39" t="str">
        <f>Source!DG499</f>
        <v>*1,1</v>
      </c>
      <c r="H821" s="37">
        <f>Source!AV500</f>
        <v>1.0469999999999999</v>
      </c>
      <c r="I821" s="40">
        <f>Source!S499</f>
        <v>80.959999999999994</v>
      </c>
      <c r="J821" s="37">
        <f>IF(Source!BA500&lt;&gt; 0, Source!BA500, 1)</f>
        <v>54.99</v>
      </c>
      <c r="K821" s="40">
        <f>Source!S500</f>
        <v>4451.99</v>
      </c>
    </row>
    <row r="822" spans="1:29" ht="14.25" x14ac:dyDescent="0.2">
      <c r="A822" s="36"/>
      <c r="B822" s="36"/>
      <c r="C822" s="36" t="s">
        <v>1349</v>
      </c>
      <c r="D822" s="38"/>
      <c r="E822" s="37"/>
      <c r="F822" s="40">
        <f>Source!AM499</f>
        <v>6.61</v>
      </c>
      <c r="G822" s="39" t="str">
        <f>Source!DE499</f>
        <v>*1,1</v>
      </c>
      <c r="H822" s="37">
        <f>Source!AV500</f>
        <v>1.0469999999999999</v>
      </c>
      <c r="I822" s="40">
        <f>Source!Q499</f>
        <v>0.76</v>
      </c>
      <c r="J822" s="37">
        <f>IF(Source!BB500&lt;&gt; 0, Source!BB500, 1)</f>
        <v>13.36</v>
      </c>
      <c r="K822" s="40">
        <f>Source!Q500</f>
        <v>10.15</v>
      </c>
    </row>
    <row r="823" spans="1:29" ht="14.25" x14ac:dyDescent="0.2">
      <c r="A823" s="36"/>
      <c r="B823" s="36"/>
      <c r="C823" s="36" t="s">
        <v>1350</v>
      </c>
      <c r="D823" s="38"/>
      <c r="E823" s="37"/>
      <c r="F823" s="40">
        <f>Source!AN499</f>
        <v>0.63</v>
      </c>
      <c r="G823" s="39" t="str">
        <f>Source!DF499</f>
        <v>*1,1</v>
      </c>
      <c r="H823" s="37">
        <f>Source!AV500</f>
        <v>1.0469999999999999</v>
      </c>
      <c r="I823" s="42">
        <f>Source!R499</f>
        <v>7.0000000000000007E-2</v>
      </c>
      <c r="J823" s="37">
        <f>IF(Source!BS500&lt;&gt; 0, Source!BS500, 1)</f>
        <v>54.99</v>
      </c>
      <c r="K823" s="42">
        <f>Source!R500</f>
        <v>3.85</v>
      </c>
    </row>
    <row r="824" spans="1:29" ht="14.25" x14ac:dyDescent="0.2">
      <c r="A824" s="36"/>
      <c r="B824" s="36"/>
      <c r="C824" s="36" t="s">
        <v>1351</v>
      </c>
      <c r="D824" s="38"/>
      <c r="E824" s="37"/>
      <c r="F824" s="40">
        <f>Source!AL499</f>
        <v>2863.75</v>
      </c>
      <c r="G824" s="39" t="str">
        <f>Source!DD499</f>
        <v/>
      </c>
      <c r="H824" s="37">
        <f>Source!AW500</f>
        <v>1</v>
      </c>
      <c r="I824" s="40">
        <f>Source!P499</f>
        <v>286.38</v>
      </c>
      <c r="J824" s="37">
        <f>IF(Source!BC500&lt;&gt; 0, Source!BC500, 1)</f>
        <v>3.97</v>
      </c>
      <c r="K824" s="40">
        <f>Source!P500</f>
        <v>1136.93</v>
      </c>
    </row>
    <row r="825" spans="1:29" ht="14.25" x14ac:dyDescent="0.2">
      <c r="A825" s="36"/>
      <c r="B825" s="36"/>
      <c r="C825" s="36" t="s">
        <v>1352</v>
      </c>
      <c r="D825" s="38" t="s">
        <v>1353</v>
      </c>
      <c r="E825" s="37">
        <f>Source!BZ500</f>
        <v>97</v>
      </c>
      <c r="F825" s="40"/>
      <c r="G825" s="39"/>
      <c r="H825" s="37"/>
      <c r="I825" s="40">
        <f>SUM(Q819:Q824)</f>
        <v>78.599999999999994</v>
      </c>
      <c r="J825" s="37">
        <f>Source!AT500</f>
        <v>97</v>
      </c>
      <c r="K825" s="40">
        <f>SUM(R819:R824)</f>
        <v>4322.16</v>
      </c>
    </row>
    <row r="826" spans="1:29" ht="14.25" x14ac:dyDescent="0.2">
      <c r="A826" s="36"/>
      <c r="B826" s="36"/>
      <c r="C826" s="36" t="s">
        <v>1354</v>
      </c>
      <c r="D826" s="38" t="s">
        <v>1353</v>
      </c>
      <c r="E826" s="37">
        <f>Source!CA500</f>
        <v>51</v>
      </c>
      <c r="F826" s="40"/>
      <c r="G826" s="39"/>
      <c r="H826" s="37"/>
      <c r="I826" s="40">
        <f>SUM(S819:S825)</f>
        <v>41.33</v>
      </c>
      <c r="J826" s="37">
        <f>Source!AU500</f>
        <v>51</v>
      </c>
      <c r="K826" s="40">
        <f>SUM(T819:T825)</f>
        <v>2272.48</v>
      </c>
    </row>
    <row r="827" spans="1:29" ht="14.25" x14ac:dyDescent="0.2">
      <c r="A827" s="44"/>
      <c r="B827" s="44"/>
      <c r="C827" s="44" t="s">
        <v>1355</v>
      </c>
      <c r="D827" s="45" t="s">
        <v>1356</v>
      </c>
      <c r="E827" s="46">
        <f>Source!AQ499</f>
        <v>51.35</v>
      </c>
      <c r="F827" s="47"/>
      <c r="G827" s="48" t="str">
        <f>Source!DI499</f>
        <v>*1,1</v>
      </c>
      <c r="H827" s="46">
        <f>Source!AV500</f>
        <v>1.0469999999999999</v>
      </c>
      <c r="I827" s="47">
        <f>Source!U499</f>
        <v>5.9139794999999999</v>
      </c>
      <c r="J827" s="46"/>
      <c r="K827" s="47"/>
    </row>
    <row r="828" spans="1:29" ht="15" x14ac:dyDescent="0.2">
      <c r="C828" s="49" t="s">
        <v>1357</v>
      </c>
      <c r="H828" s="50">
        <f>I821+I822+I824+I825+I826+0-0-0</f>
        <v>488.03000000000003</v>
      </c>
      <c r="I828" s="50"/>
      <c r="J828" s="50">
        <f>K821+K822+K824+K825+K826+0-0-0</f>
        <v>12193.71</v>
      </c>
      <c r="K828" s="50"/>
    </row>
    <row r="829" spans="1:29" ht="15" hidden="1" x14ac:dyDescent="0.2">
      <c r="C829" s="49" t="s">
        <v>1358</v>
      </c>
      <c r="H829" s="52">
        <f>0+0</f>
        <v>0</v>
      </c>
      <c r="I829" s="52"/>
      <c r="J829" s="52">
        <f>0+0</f>
        <v>0</v>
      </c>
      <c r="K829" s="52"/>
    </row>
    <row r="830" spans="1:29" ht="15" x14ac:dyDescent="0.2">
      <c r="C830" s="49" t="s">
        <v>1359</v>
      </c>
      <c r="H830" s="52">
        <f>I821+I822+I824+I825+I826+0</f>
        <v>488.03000000000003</v>
      </c>
      <c r="I830" s="52"/>
      <c r="J830" s="52">
        <f>K821+K822+K824+K825+K826+0</f>
        <v>12193.71</v>
      </c>
      <c r="K830" s="52"/>
      <c r="O830" s="53">
        <f>I821+I822+I824+I825+I826+0</f>
        <v>488.03000000000003</v>
      </c>
      <c r="P830" s="53">
        <f>K821+K822+K824+K825+K826+0</f>
        <v>12193.71</v>
      </c>
    </row>
    <row r="832" spans="1:29" ht="126.75" x14ac:dyDescent="0.2">
      <c r="A832" s="44">
        <v>175</v>
      </c>
      <c r="B832" s="44" t="str">
        <f>Source!F501</f>
        <v>КА-154</v>
      </c>
      <c r="C832" s="44" t="s">
        <v>1485</v>
      </c>
      <c r="D832" s="45" t="str">
        <f>Source!H501</f>
        <v>ШТ</v>
      </c>
      <c r="E832" s="46">
        <f>Source!I501</f>
        <v>10</v>
      </c>
      <c r="F832" s="47">
        <f>Source!AL501</f>
        <v>98.94</v>
      </c>
      <c r="G832" s="48" t="str">
        <f>Source!DD501</f>
        <v/>
      </c>
      <c r="H832" s="46">
        <f>Source!AW502</f>
        <v>1</v>
      </c>
      <c r="I832" s="47">
        <f>Source!P501</f>
        <v>989.4</v>
      </c>
      <c r="J832" s="46">
        <f>IF(Source!BC502&lt;&gt; 0, Source!BC502, 1)</f>
        <v>9.8800000000000008</v>
      </c>
      <c r="K832" s="47">
        <f>Source!P502</f>
        <v>9775.27</v>
      </c>
      <c r="Q832">
        <f>Source!X501</f>
        <v>0</v>
      </c>
      <c r="R832">
        <f>Source!X502</f>
        <v>0</v>
      </c>
      <c r="S832">
        <f>Source!Y501</f>
        <v>0</v>
      </c>
      <c r="T832">
        <f>Source!Y502</f>
        <v>0</v>
      </c>
      <c r="U832">
        <f>ROUND((175/100)*ROUND(Source!R501, 2), 2)</f>
        <v>0</v>
      </c>
      <c r="V832">
        <f>ROUND((0/100)*ROUND(Source!R502, 2), 2)</f>
        <v>0</v>
      </c>
      <c r="AC832">
        <v>3</v>
      </c>
    </row>
    <row r="833" spans="1:29" ht="15" x14ac:dyDescent="0.2">
      <c r="C833" s="49" t="s">
        <v>1359</v>
      </c>
      <c r="H833" s="50">
        <f>I832+0</f>
        <v>989.4</v>
      </c>
      <c r="I833" s="50"/>
      <c r="J833" s="50">
        <f>K832+0</f>
        <v>9775.27</v>
      </c>
      <c r="K833" s="50"/>
      <c r="O833" s="53">
        <f>I832+0</f>
        <v>989.4</v>
      </c>
      <c r="P833" s="53">
        <f>K832+0</f>
        <v>9775.27</v>
      </c>
    </row>
    <row r="835" spans="1:29" ht="57" x14ac:dyDescent="0.2">
      <c r="A835" s="36">
        <v>176</v>
      </c>
      <c r="B835" s="36" t="str">
        <f>Source!F503</f>
        <v>4.8-245-17</v>
      </c>
      <c r="C835" s="36" t="s">
        <v>758</v>
      </c>
      <c r="D835" s="38" t="str">
        <f>Source!H503</f>
        <v>100 шт.</v>
      </c>
      <c r="E835" s="37">
        <f>Source!I503</f>
        <v>0.38</v>
      </c>
      <c r="F835" s="40"/>
      <c r="G835" s="39"/>
      <c r="H835" s="37"/>
      <c r="I835" s="40"/>
      <c r="J835" s="37"/>
      <c r="K835" s="40"/>
      <c r="Q835">
        <f>Source!X503</f>
        <v>553.12</v>
      </c>
      <c r="R835">
        <f>Source!X504</f>
        <v>30416.240000000002</v>
      </c>
      <c r="S835">
        <f>Source!Y503</f>
        <v>290.82</v>
      </c>
      <c r="T835">
        <f>Source!Y504</f>
        <v>15992.04</v>
      </c>
      <c r="U835">
        <f>ROUND((175/100)*ROUND(Source!R503, 2), 2)</f>
        <v>5.22</v>
      </c>
      <c r="V835">
        <f>ROUND((0/100)*ROUND(Source!R504, 2), 2)</f>
        <v>0</v>
      </c>
      <c r="AC835">
        <v>0</v>
      </c>
    </row>
    <row r="836" spans="1:29" x14ac:dyDescent="0.2">
      <c r="C836" s="41" t="str">
        <f>"Объем: "&amp;Source!I503&amp;"=38/"&amp;"100"</f>
        <v>Объем: 0,38=38/100</v>
      </c>
    </row>
    <row r="837" spans="1:29" ht="14.25" x14ac:dyDescent="0.2">
      <c r="A837" s="36"/>
      <c r="B837" s="36"/>
      <c r="C837" s="36" t="s">
        <v>1348</v>
      </c>
      <c r="D837" s="38"/>
      <c r="E837" s="37"/>
      <c r="F837" s="40">
        <f>Source!AO503</f>
        <v>1296.1400000000001</v>
      </c>
      <c r="G837" s="39" t="str">
        <f>Source!DG503</f>
        <v>*1,1</v>
      </c>
      <c r="H837" s="37">
        <f>Source!AV504</f>
        <v>1.0469999999999999</v>
      </c>
      <c r="I837" s="40">
        <f>Source!S503</f>
        <v>567.25</v>
      </c>
      <c r="J837" s="37">
        <f>IF(Source!BA504&lt;&gt; 0, Source!BA504, 1)</f>
        <v>54.99</v>
      </c>
      <c r="K837" s="40">
        <f>Source!S504</f>
        <v>31193.08</v>
      </c>
    </row>
    <row r="838" spans="1:29" ht="14.25" x14ac:dyDescent="0.2">
      <c r="A838" s="36"/>
      <c r="B838" s="36"/>
      <c r="C838" s="36" t="s">
        <v>1349</v>
      </c>
      <c r="D838" s="38"/>
      <c r="E838" s="37"/>
      <c r="F838" s="40">
        <f>Source!AM503</f>
        <v>83.27</v>
      </c>
      <c r="G838" s="39" t="str">
        <f>Source!DE503</f>
        <v>*1,1</v>
      </c>
      <c r="H838" s="37">
        <f>Source!AV504</f>
        <v>1.0469999999999999</v>
      </c>
      <c r="I838" s="40">
        <f>Source!Q503</f>
        <v>36.44</v>
      </c>
      <c r="J838" s="37">
        <f>IF(Source!BB504&lt;&gt; 0, Source!BB504, 1)</f>
        <v>14.1</v>
      </c>
      <c r="K838" s="40">
        <f>Source!Q504</f>
        <v>513.79999999999995</v>
      </c>
    </row>
    <row r="839" spans="1:29" ht="14.25" x14ac:dyDescent="0.2">
      <c r="A839" s="36"/>
      <c r="B839" s="36"/>
      <c r="C839" s="36" t="s">
        <v>1350</v>
      </c>
      <c r="D839" s="38"/>
      <c r="E839" s="37"/>
      <c r="F839" s="40">
        <f>Source!AN503</f>
        <v>6.81</v>
      </c>
      <c r="G839" s="39" t="str">
        <f>Source!DF503</f>
        <v>*1,1</v>
      </c>
      <c r="H839" s="37">
        <f>Source!AV504</f>
        <v>1.0469999999999999</v>
      </c>
      <c r="I839" s="42">
        <f>Source!R503</f>
        <v>2.98</v>
      </c>
      <c r="J839" s="37">
        <f>IF(Source!BS504&lt;&gt; 0, Source!BS504, 1)</f>
        <v>54.99</v>
      </c>
      <c r="K839" s="42">
        <f>Source!R504</f>
        <v>163.87</v>
      </c>
    </row>
    <row r="840" spans="1:29" ht="14.25" x14ac:dyDescent="0.2">
      <c r="A840" s="36"/>
      <c r="B840" s="36"/>
      <c r="C840" s="36" t="s">
        <v>1351</v>
      </c>
      <c r="D840" s="38"/>
      <c r="E840" s="37"/>
      <c r="F840" s="40">
        <f>Source!AL503</f>
        <v>762.38</v>
      </c>
      <c r="G840" s="39" t="str">
        <f>Source!DD503</f>
        <v/>
      </c>
      <c r="H840" s="37">
        <f>Source!AW504</f>
        <v>1</v>
      </c>
      <c r="I840" s="40">
        <f>Source!P503</f>
        <v>289.7</v>
      </c>
      <c r="J840" s="37">
        <f>IF(Source!BC504&lt;&gt; 0, Source!BC504, 1)</f>
        <v>2.4900000000000002</v>
      </c>
      <c r="K840" s="40">
        <f>Source!P504</f>
        <v>721.35</v>
      </c>
    </row>
    <row r="841" spans="1:29" ht="14.25" x14ac:dyDescent="0.2">
      <c r="A841" s="36"/>
      <c r="B841" s="36"/>
      <c r="C841" s="36" t="s">
        <v>1352</v>
      </c>
      <c r="D841" s="38" t="s">
        <v>1353</v>
      </c>
      <c r="E841" s="37">
        <f>Source!BZ504</f>
        <v>97</v>
      </c>
      <c r="F841" s="40"/>
      <c r="G841" s="39"/>
      <c r="H841" s="37"/>
      <c r="I841" s="40">
        <f>SUM(Q835:Q840)</f>
        <v>553.12</v>
      </c>
      <c r="J841" s="37">
        <f>Source!AT504</f>
        <v>97</v>
      </c>
      <c r="K841" s="40">
        <f>SUM(R835:R840)</f>
        <v>30416.240000000002</v>
      </c>
    </row>
    <row r="842" spans="1:29" ht="14.25" x14ac:dyDescent="0.2">
      <c r="A842" s="36"/>
      <c r="B842" s="36"/>
      <c r="C842" s="36" t="s">
        <v>1354</v>
      </c>
      <c r="D842" s="38" t="s">
        <v>1353</v>
      </c>
      <c r="E842" s="37">
        <f>Source!CA504</f>
        <v>51</v>
      </c>
      <c r="F842" s="40"/>
      <c r="G842" s="39"/>
      <c r="H842" s="37"/>
      <c r="I842" s="40">
        <f>SUM(S835:S841)</f>
        <v>290.82</v>
      </c>
      <c r="J842" s="37">
        <f>Source!AU504</f>
        <v>51</v>
      </c>
      <c r="K842" s="40">
        <f>SUM(T835:T841)</f>
        <v>15992.04</v>
      </c>
    </row>
    <row r="843" spans="1:29" ht="14.25" x14ac:dyDescent="0.2">
      <c r="A843" s="44"/>
      <c r="B843" s="44"/>
      <c r="C843" s="44" t="s">
        <v>1355</v>
      </c>
      <c r="D843" s="45" t="s">
        <v>1356</v>
      </c>
      <c r="E843" s="46">
        <f>Source!AQ503</f>
        <v>99.78</v>
      </c>
      <c r="F843" s="47"/>
      <c r="G843" s="48" t="str">
        <f>Source!DI503</f>
        <v>*1,1</v>
      </c>
      <c r="H843" s="46">
        <f>Source!AV504</f>
        <v>1.0469999999999999</v>
      </c>
      <c r="I843" s="47">
        <f>Source!U503</f>
        <v>43.668317880000004</v>
      </c>
      <c r="J843" s="46"/>
      <c r="K843" s="47"/>
    </row>
    <row r="844" spans="1:29" ht="15" x14ac:dyDescent="0.2">
      <c r="C844" s="49" t="s">
        <v>1357</v>
      </c>
      <c r="H844" s="50">
        <f>I837+I838+I840+I841+I842+0-0-0</f>
        <v>1737.3300000000002</v>
      </c>
      <c r="I844" s="50"/>
      <c r="J844" s="50">
        <f>K837+K838+K840+K841+K842+0-0-0</f>
        <v>78836.510000000009</v>
      </c>
      <c r="K844" s="50"/>
    </row>
    <row r="845" spans="1:29" ht="15" hidden="1" x14ac:dyDescent="0.2">
      <c r="C845" s="49" t="s">
        <v>1358</v>
      </c>
      <c r="H845" s="52">
        <f>0+0</f>
        <v>0</v>
      </c>
      <c r="I845" s="52"/>
      <c r="J845" s="52">
        <f>0+0</f>
        <v>0</v>
      </c>
      <c r="K845" s="52"/>
    </row>
    <row r="846" spans="1:29" ht="15" x14ac:dyDescent="0.2">
      <c r="C846" s="49" t="s">
        <v>1359</v>
      </c>
      <c r="H846" s="52">
        <f>I837+I838+I840+I841+I842+0</f>
        <v>1737.3300000000002</v>
      </c>
      <c r="I846" s="52"/>
      <c r="J846" s="52">
        <f>K837+K838+K840+K841+K842+0</f>
        <v>78836.510000000009</v>
      </c>
      <c r="K846" s="52"/>
      <c r="O846" s="53">
        <f>I837+I838+I840+I841+I842+0</f>
        <v>1737.3300000000002</v>
      </c>
      <c r="P846" s="53">
        <f>K837+K838+K840+K841+K842+0</f>
        <v>78836.510000000009</v>
      </c>
    </row>
    <row r="848" spans="1:29" ht="253.5" x14ac:dyDescent="0.2">
      <c r="A848" s="44">
        <v>177</v>
      </c>
      <c r="B848" s="44" t="str">
        <f>Source!F505</f>
        <v>КА-155</v>
      </c>
      <c r="C848" s="44" t="s">
        <v>1486</v>
      </c>
      <c r="D848" s="45" t="str">
        <f>Source!H505</f>
        <v>ШТ</v>
      </c>
      <c r="E848" s="46">
        <f>Source!I505</f>
        <v>38</v>
      </c>
      <c r="F848" s="47">
        <f>Source!AL505</f>
        <v>1190.1799999999998</v>
      </c>
      <c r="G848" s="48" t="str">
        <f>Source!DD505</f>
        <v/>
      </c>
      <c r="H848" s="46">
        <f>Source!AW506</f>
        <v>1</v>
      </c>
      <c r="I848" s="47">
        <f>Source!P505</f>
        <v>45226.84</v>
      </c>
      <c r="J848" s="46">
        <f>IF(Source!BC506&lt;&gt; 0, Source!BC506, 1)</f>
        <v>9.8800000000000008</v>
      </c>
      <c r="K848" s="47">
        <f>Source!P506</f>
        <v>446841.18</v>
      </c>
      <c r="Q848">
        <f>Source!X505</f>
        <v>0</v>
      </c>
      <c r="R848">
        <f>Source!X506</f>
        <v>0</v>
      </c>
      <c r="S848">
        <f>Source!Y505</f>
        <v>0</v>
      </c>
      <c r="T848">
        <f>Source!Y506</f>
        <v>0</v>
      </c>
      <c r="U848">
        <f>ROUND((175/100)*ROUND(Source!R505, 2), 2)</f>
        <v>0</v>
      </c>
      <c r="V848">
        <f>ROUND((0/100)*ROUND(Source!R506, 2), 2)</f>
        <v>0</v>
      </c>
      <c r="AC848">
        <v>3</v>
      </c>
    </row>
    <row r="849" spans="1:29" ht="15" x14ac:dyDescent="0.2">
      <c r="C849" s="49" t="s">
        <v>1359</v>
      </c>
      <c r="H849" s="50">
        <f>I848+0</f>
        <v>45226.84</v>
      </c>
      <c r="I849" s="50"/>
      <c r="J849" s="50">
        <f>K848+0</f>
        <v>446841.18</v>
      </c>
      <c r="K849" s="50"/>
      <c r="O849" s="53">
        <f>I848+0</f>
        <v>45226.84</v>
      </c>
      <c r="P849" s="53">
        <f>K848+0</f>
        <v>446841.18</v>
      </c>
    </row>
    <row r="852" spans="1:29" ht="15" x14ac:dyDescent="0.25">
      <c r="A852" s="66" t="str">
        <f>CONCATENATE("Итого по разделу: ",IF(Source!G508&lt;&gt;"Новый раздел", Source!G508, ""))</f>
        <v>Итого по разделу: Светотехнические изделия</v>
      </c>
      <c r="B852" s="66"/>
      <c r="C852" s="66"/>
      <c r="D852" s="66"/>
      <c r="E852" s="66"/>
      <c r="F852" s="66"/>
      <c r="G852" s="66"/>
      <c r="H852" s="52">
        <f>SUM(O669:O851)</f>
        <v>2112948.44</v>
      </c>
      <c r="I852" s="51"/>
      <c r="J852" s="52">
        <f>SUM(P669:P851)</f>
        <v>22364470.539999999</v>
      </c>
      <c r="K852" s="51"/>
    </row>
    <row r="853" spans="1:29" hidden="1" x14ac:dyDescent="0.2">
      <c r="A853" t="s">
        <v>1426</v>
      </c>
      <c r="I853">
        <f>SUM(W669:W852)</f>
        <v>0</v>
      </c>
      <c r="J853">
        <f>SUM(X669:X852)</f>
        <v>0</v>
      </c>
    </row>
    <row r="854" spans="1:29" hidden="1" x14ac:dyDescent="0.2">
      <c r="A854" t="s">
        <v>1427</v>
      </c>
      <c r="I854">
        <f>SUM(Y669:Y853)</f>
        <v>0</v>
      </c>
      <c r="J854">
        <f>SUM(Z669:Z853)</f>
        <v>0</v>
      </c>
    </row>
    <row r="856" spans="1:29" ht="16.5" x14ac:dyDescent="0.2">
      <c r="A856" s="34" t="str">
        <f>CONCATENATE("Раздел: ",IF(Source!G538&lt;&gt;"Новый раздел", Source!G538, ""))</f>
        <v>Раздел: Электро-установочные изделия группы освещения</v>
      </c>
      <c r="B856" s="34"/>
      <c r="C856" s="34"/>
      <c r="D856" s="34"/>
      <c r="E856" s="34"/>
      <c r="F856" s="34"/>
      <c r="G856" s="34"/>
      <c r="H856" s="34"/>
      <c r="I856" s="34"/>
      <c r="J856" s="34"/>
      <c r="K856" s="34"/>
    </row>
    <row r="857" spans="1:29" ht="28.5" x14ac:dyDescent="0.2">
      <c r="A857" s="36">
        <v>178</v>
      </c>
      <c r="B857" s="36" t="str">
        <f>Source!F542</f>
        <v>4.8-333-1</v>
      </c>
      <c r="C857" s="36" t="s">
        <v>766</v>
      </c>
      <c r="D857" s="38" t="str">
        <f>Source!H542</f>
        <v>100 шт.</v>
      </c>
      <c r="E857" s="37">
        <f>Source!I542</f>
        <v>1.6</v>
      </c>
      <c r="F857" s="40"/>
      <c r="G857" s="39"/>
      <c r="H857" s="37"/>
      <c r="I857" s="40"/>
      <c r="J857" s="37"/>
      <c r="K857" s="40"/>
      <c r="Q857">
        <f>Source!X542</f>
        <v>367.8</v>
      </c>
      <c r="R857">
        <f>Source!X543</f>
        <v>20225.580000000002</v>
      </c>
      <c r="S857">
        <f>Source!Y542</f>
        <v>193.38</v>
      </c>
      <c r="T857">
        <f>Source!Y543</f>
        <v>10634.07</v>
      </c>
      <c r="U857">
        <f>ROUND((175/100)*ROUND(Source!R542, 2), 2)</f>
        <v>0.42</v>
      </c>
      <c r="V857">
        <f>ROUND((0/100)*ROUND(Source!R543, 2), 2)</f>
        <v>0</v>
      </c>
      <c r="AC857">
        <v>0</v>
      </c>
    </row>
    <row r="858" spans="1:29" x14ac:dyDescent="0.2">
      <c r="C858" s="41" t="str">
        <f>"Объем: "&amp;Source!I542&amp;"=160/"&amp;"100"</f>
        <v>Объем: 1,6=160/100</v>
      </c>
    </row>
    <row r="859" spans="1:29" ht="14.25" x14ac:dyDescent="0.2">
      <c r="A859" s="36"/>
      <c r="B859" s="36"/>
      <c r="C859" s="36" t="s">
        <v>1348</v>
      </c>
      <c r="D859" s="38"/>
      <c r="E859" s="37"/>
      <c r="F859" s="40">
        <f>Source!AO542</f>
        <v>205.64</v>
      </c>
      <c r="G859" s="39" t="str">
        <f>Source!DG542</f>
        <v>*1,1</v>
      </c>
      <c r="H859" s="37">
        <f>Source!AV543</f>
        <v>1.0469999999999999</v>
      </c>
      <c r="I859" s="40">
        <f>Source!S542</f>
        <v>378.94</v>
      </c>
      <c r="J859" s="37">
        <f>IF(Source!BA543&lt;&gt; 0, Source!BA543, 1)</f>
        <v>54.99</v>
      </c>
      <c r="K859" s="40">
        <f>Source!S543</f>
        <v>20837.91</v>
      </c>
    </row>
    <row r="860" spans="1:29" ht="14.25" x14ac:dyDescent="0.2">
      <c r="A860" s="36"/>
      <c r="B860" s="36"/>
      <c r="C860" s="36" t="s">
        <v>1349</v>
      </c>
      <c r="D860" s="38"/>
      <c r="E860" s="37"/>
      <c r="F860" s="40">
        <f>Source!AM542</f>
        <v>0.83</v>
      </c>
      <c r="G860" s="39" t="str">
        <f>Source!DE542</f>
        <v>*1,1</v>
      </c>
      <c r="H860" s="37">
        <f>Source!AV543</f>
        <v>1.0469999999999999</v>
      </c>
      <c r="I860" s="40">
        <f>Source!Q542</f>
        <v>1.53</v>
      </c>
      <c r="J860" s="37">
        <f>IF(Source!BB543&lt;&gt; 0, Source!BB543, 1)</f>
        <v>16.329999999999998</v>
      </c>
      <c r="K860" s="40">
        <f>Source!Q543</f>
        <v>24.98</v>
      </c>
    </row>
    <row r="861" spans="1:29" ht="14.25" x14ac:dyDescent="0.2">
      <c r="A861" s="36"/>
      <c r="B861" s="36"/>
      <c r="C861" s="36" t="s">
        <v>1350</v>
      </c>
      <c r="D861" s="38"/>
      <c r="E861" s="37"/>
      <c r="F861" s="40">
        <f>Source!AN542</f>
        <v>0.13</v>
      </c>
      <c r="G861" s="39" t="str">
        <f>Source!DF542</f>
        <v>*1,1</v>
      </c>
      <c r="H861" s="37">
        <f>Source!AV543</f>
        <v>1.0469999999999999</v>
      </c>
      <c r="I861" s="42">
        <f>Source!R542</f>
        <v>0.24</v>
      </c>
      <c r="J861" s="37">
        <f>IF(Source!BS543&lt;&gt; 0, Source!BS543, 1)</f>
        <v>54.99</v>
      </c>
      <c r="K861" s="42">
        <f>Source!R543</f>
        <v>13.2</v>
      </c>
    </row>
    <row r="862" spans="1:29" ht="41.25" x14ac:dyDescent="0.2">
      <c r="A862" s="36" t="s">
        <v>768</v>
      </c>
      <c r="B862" s="36" t="str">
        <f>Source!F544</f>
        <v>КА-156</v>
      </c>
      <c r="C862" s="36" t="s">
        <v>1487</v>
      </c>
      <c r="D862" s="38" t="str">
        <f>Source!H544</f>
        <v>ШТ</v>
      </c>
      <c r="E862" s="37">
        <f>Source!I544</f>
        <v>160</v>
      </c>
      <c r="F862" s="40">
        <f>Source!AK544</f>
        <v>39.150000000000006</v>
      </c>
      <c r="G862" s="43" t="s">
        <v>3</v>
      </c>
      <c r="H862" s="37">
        <f>Source!AW545</f>
        <v>1</v>
      </c>
      <c r="I862" s="40">
        <f>Source!O544</f>
        <v>6264</v>
      </c>
      <c r="J862" s="37">
        <f>IF(Source!BC545&lt;&gt; 0, Source!BC545, 1)</f>
        <v>9.8800000000000008</v>
      </c>
      <c r="K862" s="40">
        <f>Source!O545</f>
        <v>61888.32</v>
      </c>
      <c r="Q862">
        <f>Source!X544</f>
        <v>0</v>
      </c>
      <c r="R862">
        <f>Source!X545</f>
        <v>0</v>
      </c>
      <c r="S862">
        <f>Source!Y544</f>
        <v>0</v>
      </c>
      <c r="T862">
        <f>Source!Y545</f>
        <v>0</v>
      </c>
      <c r="U862">
        <f>ROUND((175/100)*ROUND(Source!R544, 2), 2)</f>
        <v>0</v>
      </c>
      <c r="V862">
        <f>ROUND((0/100)*ROUND(Source!R545, 2), 2)</f>
        <v>0</v>
      </c>
      <c r="AC862">
        <v>3</v>
      </c>
    </row>
    <row r="863" spans="1:29" ht="14.25" x14ac:dyDescent="0.2">
      <c r="A863" s="36"/>
      <c r="B863" s="36"/>
      <c r="C863" s="36" t="s">
        <v>1352</v>
      </c>
      <c r="D863" s="38" t="s">
        <v>1353</v>
      </c>
      <c r="E863" s="37">
        <f>Source!BZ543</f>
        <v>97</v>
      </c>
      <c r="F863" s="40"/>
      <c r="G863" s="39"/>
      <c r="H863" s="37"/>
      <c r="I863" s="40">
        <f>SUM(Q857:Q862)</f>
        <v>367.8</v>
      </c>
      <c r="J863" s="37">
        <f>Source!AT543</f>
        <v>97</v>
      </c>
      <c r="K863" s="40">
        <f>SUM(R857:R862)</f>
        <v>20225.580000000002</v>
      </c>
    </row>
    <row r="864" spans="1:29" ht="14.25" x14ac:dyDescent="0.2">
      <c r="A864" s="36"/>
      <c r="B864" s="36"/>
      <c r="C864" s="36" t="s">
        <v>1354</v>
      </c>
      <c r="D864" s="38" t="s">
        <v>1353</v>
      </c>
      <c r="E864" s="37">
        <f>Source!CA543</f>
        <v>51</v>
      </c>
      <c r="F864" s="40"/>
      <c r="G864" s="39"/>
      <c r="H864" s="37"/>
      <c r="I864" s="40">
        <f>SUM(S857:S863)</f>
        <v>193.38</v>
      </c>
      <c r="J864" s="37">
        <f>Source!AU543</f>
        <v>51</v>
      </c>
      <c r="K864" s="40">
        <f>SUM(T857:T863)</f>
        <v>10634.07</v>
      </c>
    </row>
    <row r="865" spans="1:29" ht="14.25" x14ac:dyDescent="0.2">
      <c r="A865" s="44"/>
      <c r="B865" s="44"/>
      <c r="C865" s="44" t="s">
        <v>1355</v>
      </c>
      <c r="D865" s="45" t="s">
        <v>1356</v>
      </c>
      <c r="E865" s="46">
        <f>Source!AQ542</f>
        <v>18.399999999999999</v>
      </c>
      <c r="F865" s="47"/>
      <c r="G865" s="48" t="str">
        <f>Source!DI542</f>
        <v>*1,1</v>
      </c>
      <c r="H865" s="46">
        <f>Source!AV543</f>
        <v>1.0469999999999999</v>
      </c>
      <c r="I865" s="47">
        <f>Source!U542</f>
        <v>33.906047999999991</v>
      </c>
      <c r="J865" s="46"/>
      <c r="K865" s="47"/>
    </row>
    <row r="866" spans="1:29" ht="15" x14ac:dyDescent="0.2">
      <c r="C866" s="49" t="s">
        <v>1357</v>
      </c>
      <c r="H866" s="50">
        <f>I859+I860+I863+I864+SUM(I862:I862)-SUMIF(AC862:AC862, 5, I862:I862)-SUMIF(AC862:AC862, 6, I862:I862)</f>
        <v>7205.65</v>
      </c>
      <c r="I866" s="50"/>
      <c r="J866" s="50">
        <f>K859+K860+K863+K864+SUM(K862:K862)-SUMIF(AC862:AC862, 5, K862:K862)-SUMIF(AC862:AC862, 6, K862:K862)</f>
        <v>113610.86</v>
      </c>
      <c r="K866" s="50"/>
    </row>
    <row r="867" spans="1:29" ht="15" hidden="1" x14ac:dyDescent="0.2">
      <c r="C867" s="49" t="s">
        <v>1358</v>
      </c>
      <c r="H867" s="52">
        <f>SUMIF(AC862:AC862, 5, I862:I862)+SUMIF(AC862:AC862, 6, I862:I862)</f>
        <v>0</v>
      </c>
      <c r="I867" s="52"/>
      <c r="J867" s="52">
        <f>SUMIF(AC862:AC862, 5, K862:K862)+SUMIF(AC862:AC862, 6, K862:K862)</f>
        <v>0</v>
      </c>
      <c r="K867" s="52"/>
    </row>
    <row r="868" spans="1:29" ht="15" x14ac:dyDescent="0.2">
      <c r="C868" s="49" t="s">
        <v>1359</v>
      </c>
      <c r="H868" s="52">
        <f>I859+I860+I863+I864+SUM(I862:I862)</f>
        <v>7205.65</v>
      </c>
      <c r="I868" s="52"/>
      <c r="J868" s="52">
        <f>K859+K860+K863+K864+SUM(K862:K862)</f>
        <v>113610.86</v>
      </c>
      <c r="K868" s="52"/>
      <c r="O868" s="53">
        <f>I859+I860+I863+I864+SUM(I862:I862)</f>
        <v>7205.65</v>
      </c>
      <c r="P868" s="53">
        <f>K859+K860+K863+K864+SUM(K862:K862)</f>
        <v>113610.86</v>
      </c>
    </row>
    <row r="870" spans="1:29" ht="28.5" x14ac:dyDescent="0.2">
      <c r="A870" s="36">
        <v>179</v>
      </c>
      <c r="B870" s="36" t="str">
        <f>Source!F546</f>
        <v>4.8-333-1</v>
      </c>
      <c r="C870" s="36" t="s">
        <v>766</v>
      </c>
      <c r="D870" s="38" t="str">
        <f>Source!H546</f>
        <v>100 шт.</v>
      </c>
      <c r="E870" s="37">
        <f>Source!I546</f>
        <v>0.98</v>
      </c>
      <c r="F870" s="40"/>
      <c r="G870" s="39"/>
      <c r="H870" s="37"/>
      <c r="I870" s="40"/>
      <c r="J870" s="37"/>
      <c r="K870" s="40"/>
      <c r="Q870">
        <f>Source!X546</f>
        <v>225.28</v>
      </c>
      <c r="R870">
        <f>Source!X547</f>
        <v>12388.29</v>
      </c>
      <c r="S870">
        <f>Source!Y546</f>
        <v>118.45</v>
      </c>
      <c r="T870">
        <f>Source!Y547</f>
        <v>6513.43</v>
      </c>
      <c r="U870">
        <f>ROUND((175/100)*ROUND(Source!R546, 2), 2)</f>
        <v>0.26</v>
      </c>
      <c r="V870">
        <f>ROUND((0/100)*ROUND(Source!R547, 2), 2)</f>
        <v>0</v>
      </c>
      <c r="AC870">
        <v>0</v>
      </c>
    </row>
    <row r="871" spans="1:29" x14ac:dyDescent="0.2">
      <c r="C871" s="41" t="str">
        <f>"Объем: "&amp;Source!I546&amp;"=98/"&amp;"100"</f>
        <v>Объем: 0,98=98/100</v>
      </c>
    </row>
    <row r="872" spans="1:29" ht="14.25" x14ac:dyDescent="0.2">
      <c r="A872" s="36"/>
      <c r="B872" s="36"/>
      <c r="C872" s="36" t="s">
        <v>1348</v>
      </c>
      <c r="D872" s="38"/>
      <c r="E872" s="37"/>
      <c r="F872" s="40">
        <f>Source!AO546</f>
        <v>205.64</v>
      </c>
      <c r="G872" s="39" t="str">
        <f>Source!DG546</f>
        <v>*1,1</v>
      </c>
      <c r="H872" s="37">
        <f>Source!AV547</f>
        <v>1.0469999999999999</v>
      </c>
      <c r="I872" s="40">
        <f>Source!S546</f>
        <v>232.1</v>
      </c>
      <c r="J872" s="37">
        <f>IF(Source!BA547&lt;&gt; 0, Source!BA547, 1)</f>
        <v>54.99</v>
      </c>
      <c r="K872" s="40">
        <f>Source!S547</f>
        <v>12763.18</v>
      </c>
    </row>
    <row r="873" spans="1:29" ht="14.25" x14ac:dyDescent="0.2">
      <c r="A873" s="36"/>
      <c r="B873" s="36"/>
      <c r="C873" s="36" t="s">
        <v>1349</v>
      </c>
      <c r="D873" s="38"/>
      <c r="E873" s="37"/>
      <c r="F873" s="40">
        <f>Source!AM546</f>
        <v>0.83</v>
      </c>
      <c r="G873" s="39" t="str">
        <f>Source!DE546</f>
        <v>*1,1</v>
      </c>
      <c r="H873" s="37">
        <f>Source!AV547</f>
        <v>1.0469999999999999</v>
      </c>
      <c r="I873" s="40">
        <f>Source!Q546</f>
        <v>0.94</v>
      </c>
      <c r="J873" s="37">
        <f>IF(Source!BB547&lt;&gt; 0, Source!BB547, 1)</f>
        <v>16.329999999999998</v>
      </c>
      <c r="K873" s="40">
        <f>Source!Q547</f>
        <v>15.35</v>
      </c>
    </row>
    <row r="874" spans="1:29" ht="14.25" x14ac:dyDescent="0.2">
      <c r="A874" s="36"/>
      <c r="B874" s="36"/>
      <c r="C874" s="36" t="s">
        <v>1350</v>
      </c>
      <c r="D874" s="38"/>
      <c r="E874" s="37"/>
      <c r="F874" s="40">
        <f>Source!AN546</f>
        <v>0.13</v>
      </c>
      <c r="G874" s="39" t="str">
        <f>Source!DF546</f>
        <v>*1,1</v>
      </c>
      <c r="H874" s="37">
        <f>Source!AV547</f>
        <v>1.0469999999999999</v>
      </c>
      <c r="I874" s="42">
        <f>Source!R546</f>
        <v>0.15</v>
      </c>
      <c r="J874" s="37">
        <f>IF(Source!BS547&lt;&gt; 0, Source!BS547, 1)</f>
        <v>54.99</v>
      </c>
      <c r="K874" s="42">
        <f>Source!R547</f>
        <v>8.25</v>
      </c>
    </row>
    <row r="875" spans="1:29" ht="41.25" x14ac:dyDescent="0.2">
      <c r="A875" s="36" t="s">
        <v>773</v>
      </c>
      <c r="B875" s="36" t="str">
        <f>Source!F548</f>
        <v>КА-157</v>
      </c>
      <c r="C875" s="36" t="s">
        <v>1488</v>
      </c>
      <c r="D875" s="38" t="str">
        <f>Source!H548</f>
        <v>ШТ</v>
      </c>
      <c r="E875" s="37">
        <f>Source!I548</f>
        <v>98</v>
      </c>
      <c r="F875" s="40">
        <f>Source!AK548</f>
        <v>36.82</v>
      </c>
      <c r="G875" s="43" t="s">
        <v>3</v>
      </c>
      <c r="H875" s="37">
        <f>Source!AW549</f>
        <v>1</v>
      </c>
      <c r="I875" s="40">
        <f>Source!O548</f>
        <v>3608.36</v>
      </c>
      <c r="J875" s="37">
        <f>IF(Source!BC549&lt;&gt; 0, Source!BC549, 1)</f>
        <v>9.8800000000000008</v>
      </c>
      <c r="K875" s="40">
        <f>Source!O549</f>
        <v>35650.6</v>
      </c>
      <c r="Q875">
        <f>Source!X548</f>
        <v>0</v>
      </c>
      <c r="R875">
        <f>Source!X549</f>
        <v>0</v>
      </c>
      <c r="S875">
        <f>Source!Y548</f>
        <v>0</v>
      </c>
      <c r="T875">
        <f>Source!Y549</f>
        <v>0</v>
      </c>
      <c r="U875">
        <f>ROUND((175/100)*ROUND(Source!R548, 2), 2)</f>
        <v>0</v>
      </c>
      <c r="V875">
        <f>ROUND((0/100)*ROUND(Source!R549, 2), 2)</f>
        <v>0</v>
      </c>
      <c r="AC875">
        <v>3</v>
      </c>
    </row>
    <row r="876" spans="1:29" ht="14.25" x14ac:dyDescent="0.2">
      <c r="A876" s="36"/>
      <c r="B876" s="36"/>
      <c r="C876" s="36" t="s">
        <v>1352</v>
      </c>
      <c r="D876" s="38" t="s">
        <v>1353</v>
      </c>
      <c r="E876" s="37">
        <f>Source!BZ547</f>
        <v>97</v>
      </c>
      <c r="F876" s="40"/>
      <c r="G876" s="39"/>
      <c r="H876" s="37"/>
      <c r="I876" s="40">
        <f>SUM(Q870:Q875)</f>
        <v>225.28</v>
      </c>
      <c r="J876" s="37">
        <f>Source!AT547</f>
        <v>97</v>
      </c>
      <c r="K876" s="40">
        <f>SUM(R870:R875)</f>
        <v>12388.29</v>
      </c>
    </row>
    <row r="877" spans="1:29" ht="14.25" x14ac:dyDescent="0.2">
      <c r="A877" s="36"/>
      <c r="B877" s="36"/>
      <c r="C877" s="36" t="s">
        <v>1354</v>
      </c>
      <c r="D877" s="38" t="s">
        <v>1353</v>
      </c>
      <c r="E877" s="37">
        <f>Source!CA547</f>
        <v>51</v>
      </c>
      <c r="F877" s="40"/>
      <c r="G877" s="39"/>
      <c r="H877" s="37"/>
      <c r="I877" s="40">
        <f>SUM(S870:S876)</f>
        <v>118.45</v>
      </c>
      <c r="J877" s="37">
        <f>Source!AU547</f>
        <v>51</v>
      </c>
      <c r="K877" s="40">
        <f>SUM(T870:T876)</f>
        <v>6513.43</v>
      </c>
    </row>
    <row r="878" spans="1:29" ht="14.25" x14ac:dyDescent="0.2">
      <c r="A878" s="44"/>
      <c r="B878" s="44"/>
      <c r="C878" s="44" t="s">
        <v>1355</v>
      </c>
      <c r="D878" s="45" t="s">
        <v>1356</v>
      </c>
      <c r="E878" s="46">
        <f>Source!AQ546</f>
        <v>18.399999999999999</v>
      </c>
      <c r="F878" s="47"/>
      <c r="G878" s="48" t="str">
        <f>Source!DI546</f>
        <v>*1,1</v>
      </c>
      <c r="H878" s="46">
        <f>Source!AV547</f>
        <v>1.0469999999999999</v>
      </c>
      <c r="I878" s="47">
        <f>Source!U546</f>
        <v>20.767454399999995</v>
      </c>
      <c r="J878" s="46"/>
      <c r="K878" s="47"/>
    </row>
    <row r="879" spans="1:29" ht="15" x14ac:dyDescent="0.2">
      <c r="C879" s="49" t="s">
        <v>1357</v>
      </c>
      <c r="H879" s="50">
        <f>I872+I873+I876+I877+SUM(I875:I875)-SUMIF(AC875:AC875, 5, I875:I875)-SUMIF(AC875:AC875, 6, I875:I875)</f>
        <v>4185.13</v>
      </c>
      <c r="I879" s="50"/>
      <c r="J879" s="50">
        <f>K872+K873+K876+K877+SUM(K875:K875)-SUMIF(AC875:AC875, 5, K875:K875)-SUMIF(AC875:AC875, 6, K875:K875)</f>
        <v>67330.850000000006</v>
      </c>
      <c r="K879" s="50"/>
    </row>
    <row r="880" spans="1:29" ht="15" hidden="1" x14ac:dyDescent="0.2">
      <c r="C880" s="49" t="s">
        <v>1358</v>
      </c>
      <c r="H880" s="52">
        <f>SUMIF(AC875:AC875, 5, I875:I875)+SUMIF(AC875:AC875, 6, I875:I875)</f>
        <v>0</v>
      </c>
      <c r="I880" s="52"/>
      <c r="J880" s="52">
        <f>SUMIF(AC875:AC875, 5, K875:K875)+SUMIF(AC875:AC875, 6, K875:K875)</f>
        <v>0</v>
      </c>
      <c r="K880" s="52"/>
    </row>
    <row r="881" spans="1:29" ht="15" x14ac:dyDescent="0.2">
      <c r="C881" s="49" t="s">
        <v>1359</v>
      </c>
      <c r="H881" s="52">
        <f>I872+I873+I876+I877+SUM(I875:I875)</f>
        <v>4185.13</v>
      </c>
      <c r="I881" s="52"/>
      <c r="J881" s="52">
        <f>K872+K873+K876+K877+SUM(K875:K875)</f>
        <v>67330.850000000006</v>
      </c>
      <c r="K881" s="52"/>
      <c r="O881" s="53">
        <f>I872+I873+I876+I877+SUM(I875:I875)</f>
        <v>4185.13</v>
      </c>
      <c r="P881" s="53">
        <f>K872+K873+K876+K877+SUM(K875:K875)</f>
        <v>67330.850000000006</v>
      </c>
    </row>
    <row r="883" spans="1:29" ht="27" x14ac:dyDescent="0.2">
      <c r="A883" s="44">
        <v>180</v>
      </c>
      <c r="B883" s="44" t="str">
        <f>Source!F550</f>
        <v>КА-158</v>
      </c>
      <c r="C883" s="44" t="s">
        <v>1489</v>
      </c>
      <c r="D883" s="45" t="str">
        <f>Source!H550</f>
        <v>ШТ</v>
      </c>
      <c r="E883" s="46">
        <f>Source!I550</f>
        <v>258</v>
      </c>
      <c r="F883" s="47">
        <f>Source!AL550</f>
        <v>2.3299999999999996</v>
      </c>
      <c r="G883" s="48" t="str">
        <f>Source!DD550</f>
        <v/>
      </c>
      <c r="H883" s="46">
        <f>Source!AW551</f>
        <v>1</v>
      </c>
      <c r="I883" s="47">
        <f>Source!P550</f>
        <v>601.14</v>
      </c>
      <c r="J883" s="46">
        <f>IF(Source!BC551&lt;&gt; 0, Source!BC551, 1)</f>
        <v>9.8800000000000008</v>
      </c>
      <c r="K883" s="47">
        <f>Source!P551</f>
        <v>5939.26</v>
      </c>
      <c r="Q883">
        <f>Source!X550</f>
        <v>0</v>
      </c>
      <c r="R883">
        <f>Source!X551</f>
        <v>0</v>
      </c>
      <c r="S883">
        <f>Source!Y550</f>
        <v>0</v>
      </c>
      <c r="T883">
        <f>Source!Y551</f>
        <v>0</v>
      </c>
      <c r="U883">
        <f>ROUND((175/100)*ROUND(Source!R550, 2), 2)</f>
        <v>0</v>
      </c>
      <c r="V883">
        <f>ROUND((0/100)*ROUND(Source!R551, 2), 2)</f>
        <v>0</v>
      </c>
      <c r="AC883">
        <v>3</v>
      </c>
    </row>
    <row r="884" spans="1:29" ht="15" x14ac:dyDescent="0.2">
      <c r="C884" s="49" t="s">
        <v>1359</v>
      </c>
      <c r="H884" s="50">
        <f>I883+0</f>
        <v>601.14</v>
      </c>
      <c r="I884" s="50"/>
      <c r="J884" s="50">
        <f>K883+0</f>
        <v>5939.26</v>
      </c>
      <c r="K884" s="50"/>
      <c r="O884" s="53">
        <f>I883+0</f>
        <v>601.14</v>
      </c>
      <c r="P884" s="53">
        <f>K883+0</f>
        <v>5939.26</v>
      </c>
    </row>
    <row r="886" spans="1:29" ht="42.75" x14ac:dyDescent="0.2">
      <c r="A886" s="44">
        <v>181</v>
      </c>
      <c r="B886" s="44" t="str">
        <f>Source!F552</f>
        <v>1.21-5-896</v>
      </c>
      <c r="C886" s="44" t="s">
        <v>783</v>
      </c>
      <c r="D886" s="45" t="str">
        <f>Source!H552</f>
        <v>шт.</v>
      </c>
      <c r="E886" s="46">
        <f>Source!I552</f>
        <v>258</v>
      </c>
      <c r="F886" s="47">
        <f>Source!AL552</f>
        <v>1.06</v>
      </c>
      <c r="G886" s="48" t="str">
        <f>Source!DD552</f>
        <v/>
      </c>
      <c r="H886" s="46">
        <f>Source!AW553</f>
        <v>1</v>
      </c>
      <c r="I886" s="47">
        <f>Source!P552</f>
        <v>273.48</v>
      </c>
      <c r="J886" s="46">
        <f>IF(Source!BC553&lt;&gt; 0, Source!BC553, 1)</f>
        <v>5.93</v>
      </c>
      <c r="K886" s="47">
        <f>Source!P553</f>
        <v>1621.74</v>
      </c>
      <c r="Q886">
        <f>Source!X552</f>
        <v>0</v>
      </c>
      <c r="R886">
        <f>Source!X553</f>
        <v>0</v>
      </c>
      <c r="S886">
        <f>Source!Y552</f>
        <v>0</v>
      </c>
      <c r="T886">
        <f>Source!Y553</f>
        <v>0</v>
      </c>
      <c r="U886">
        <f>ROUND((175/100)*ROUND(Source!R552, 2), 2)</f>
        <v>0</v>
      </c>
      <c r="V886">
        <f>ROUND((0/100)*ROUND(Source!R553, 2), 2)</f>
        <v>0</v>
      </c>
      <c r="AC886">
        <v>3</v>
      </c>
    </row>
    <row r="887" spans="1:29" ht="15" x14ac:dyDescent="0.2">
      <c r="C887" s="49" t="s">
        <v>1359</v>
      </c>
      <c r="H887" s="50">
        <f>I886+0</f>
        <v>273.48</v>
      </c>
      <c r="I887" s="50"/>
      <c r="J887" s="50">
        <f>K886+0</f>
        <v>1621.74</v>
      </c>
      <c r="K887" s="50"/>
      <c r="O887" s="53">
        <f>I886+0</f>
        <v>273.48</v>
      </c>
      <c r="P887" s="53">
        <f>K886+0</f>
        <v>1621.74</v>
      </c>
    </row>
    <row r="889" spans="1:29" ht="57" x14ac:dyDescent="0.2">
      <c r="A889" s="44">
        <v>182</v>
      </c>
      <c r="B889" s="44" t="str">
        <f>Source!F554</f>
        <v>1.21-5-935</v>
      </c>
      <c r="C889" s="44" t="s">
        <v>787</v>
      </c>
      <c r="D889" s="45" t="str">
        <f>Source!H554</f>
        <v>шт.</v>
      </c>
      <c r="E889" s="46">
        <f>Source!I554</f>
        <v>500</v>
      </c>
      <c r="F889" s="47">
        <f>Source!AL554</f>
        <v>10.01</v>
      </c>
      <c r="G889" s="48" t="str">
        <f>Source!DD554</f>
        <v/>
      </c>
      <c r="H889" s="46">
        <f>Source!AW555</f>
        <v>1</v>
      </c>
      <c r="I889" s="47">
        <f>Source!P554</f>
        <v>5005</v>
      </c>
      <c r="J889" s="46">
        <f>IF(Source!BC555&lt;&gt; 0, Source!BC555, 1)</f>
        <v>3.7</v>
      </c>
      <c r="K889" s="47">
        <f>Source!P555</f>
        <v>18518.5</v>
      </c>
      <c r="Q889">
        <f>Source!X554</f>
        <v>0</v>
      </c>
      <c r="R889">
        <f>Source!X555</f>
        <v>0</v>
      </c>
      <c r="S889">
        <f>Source!Y554</f>
        <v>0</v>
      </c>
      <c r="T889">
        <f>Source!Y555</f>
        <v>0</v>
      </c>
      <c r="U889">
        <f>ROUND((175/100)*ROUND(Source!R554, 2), 2)</f>
        <v>0</v>
      </c>
      <c r="V889">
        <f>ROUND((0/100)*ROUND(Source!R555, 2), 2)</f>
        <v>0</v>
      </c>
      <c r="AC889">
        <v>3</v>
      </c>
    </row>
    <row r="890" spans="1:29" ht="15" x14ac:dyDescent="0.2">
      <c r="C890" s="49" t="s">
        <v>1359</v>
      </c>
      <c r="H890" s="50">
        <f>I889+0</f>
        <v>5005</v>
      </c>
      <c r="I890" s="50"/>
      <c r="J890" s="50">
        <f>K889+0</f>
        <v>18518.5</v>
      </c>
      <c r="K890" s="50"/>
      <c r="O890" s="53">
        <f>I889+0</f>
        <v>5005</v>
      </c>
      <c r="P890" s="53">
        <f>K889+0</f>
        <v>18518.5</v>
      </c>
    </row>
    <row r="892" spans="1:29" ht="28.5" x14ac:dyDescent="0.2">
      <c r="A892" s="36">
        <v>183</v>
      </c>
      <c r="B892" s="36" t="str">
        <f>Source!F556</f>
        <v>4.10-59-2</v>
      </c>
      <c r="C892" s="36" t="s">
        <v>791</v>
      </c>
      <c r="D892" s="38" t="str">
        <f>Source!H556</f>
        <v>1  ШТ.</v>
      </c>
      <c r="E892" s="37">
        <f>Source!I556</f>
        <v>3</v>
      </c>
      <c r="F892" s="40"/>
      <c r="G892" s="39"/>
      <c r="H892" s="37"/>
      <c r="I892" s="40"/>
      <c r="J892" s="37"/>
      <c r="K892" s="40"/>
      <c r="Q892">
        <f>Source!X556</f>
        <v>19.53</v>
      </c>
      <c r="R892">
        <f>Source!X557</f>
        <v>1074.06</v>
      </c>
      <c r="S892">
        <f>Source!Y556</f>
        <v>10.9</v>
      </c>
      <c r="T892">
        <f>Source!Y557</f>
        <v>599.21</v>
      </c>
      <c r="U892">
        <f>ROUND((175/100)*ROUND(Source!R556, 2), 2)</f>
        <v>0</v>
      </c>
      <c r="V892">
        <f>ROUND((0/100)*ROUND(Source!R557, 2), 2)</f>
        <v>0</v>
      </c>
      <c r="AC892">
        <v>0</v>
      </c>
    </row>
    <row r="893" spans="1:29" ht="14.25" x14ac:dyDescent="0.2">
      <c r="A893" s="36"/>
      <c r="B893" s="36"/>
      <c r="C893" s="36" t="s">
        <v>1348</v>
      </c>
      <c r="D893" s="38"/>
      <c r="E893" s="37"/>
      <c r="F893" s="40">
        <f>Source!AO556</f>
        <v>5.95</v>
      </c>
      <c r="G893" s="39" t="str">
        <f>Source!DG556</f>
        <v>*1,1</v>
      </c>
      <c r="H893" s="37">
        <f>Source!AV557</f>
        <v>1.0469999999999999</v>
      </c>
      <c r="I893" s="40">
        <f>Source!S556</f>
        <v>20.56</v>
      </c>
      <c r="J893" s="37">
        <f>IF(Source!BA557&lt;&gt; 0, Source!BA557, 1)</f>
        <v>54.99</v>
      </c>
      <c r="K893" s="40">
        <f>Source!S557</f>
        <v>1130.5899999999999</v>
      </c>
    </row>
    <row r="894" spans="1:29" ht="42.75" x14ac:dyDescent="0.2">
      <c r="A894" s="54" t="s">
        <v>795</v>
      </c>
      <c r="B894" s="54" t="str">
        <f>Source!F558</f>
        <v>13.1-2-634</v>
      </c>
      <c r="C894" s="54" t="s">
        <v>1490</v>
      </c>
      <c r="D894" s="55" t="str">
        <f>Source!H558</f>
        <v>шт.</v>
      </c>
      <c r="E894" s="56">
        <f>Source!I558</f>
        <v>3</v>
      </c>
      <c r="F894" s="57">
        <f>Source!AK558</f>
        <v>106.17</v>
      </c>
      <c r="G894" s="69" t="s">
        <v>3</v>
      </c>
      <c r="H894" s="56">
        <f>Source!AW559</f>
        <v>1</v>
      </c>
      <c r="I894" s="57">
        <f>Source!O558</f>
        <v>318.51</v>
      </c>
      <c r="J894" s="56">
        <f>IF(Source!BC559&lt;&gt; 0, Source!BC559, 1)</f>
        <v>8.5500000000000007</v>
      </c>
      <c r="K894" s="57">
        <f>Source!O559</f>
        <v>2723.26</v>
      </c>
      <c r="Q894">
        <f>Source!X558</f>
        <v>0</v>
      </c>
      <c r="R894">
        <f>Source!X559</f>
        <v>0</v>
      </c>
      <c r="S894">
        <f>Source!Y558</f>
        <v>0</v>
      </c>
      <c r="T894">
        <f>Source!Y559</f>
        <v>0</v>
      </c>
      <c r="U894">
        <f>ROUND((175/100)*ROUND(Source!R558, 2), 2)</f>
        <v>0</v>
      </c>
      <c r="V894">
        <f>ROUND((0/100)*ROUND(Source!R559, 2), 2)</f>
        <v>0</v>
      </c>
      <c r="AC894">
        <v>5</v>
      </c>
    </row>
    <row r="895" spans="1:29" ht="14.25" x14ac:dyDescent="0.2">
      <c r="A895" s="36"/>
      <c r="B895" s="36"/>
      <c r="C895" s="36" t="s">
        <v>1352</v>
      </c>
      <c r="D895" s="38" t="s">
        <v>1353</v>
      </c>
      <c r="E895" s="37">
        <f>Source!BZ557</f>
        <v>95</v>
      </c>
      <c r="F895" s="40"/>
      <c r="G895" s="39"/>
      <c r="H895" s="37"/>
      <c r="I895" s="40">
        <f>SUM(Q892:Q894)</f>
        <v>19.53</v>
      </c>
      <c r="J895" s="37">
        <f>Source!AT557</f>
        <v>95</v>
      </c>
      <c r="K895" s="40">
        <f>SUM(R892:R894)</f>
        <v>1074.06</v>
      </c>
    </row>
    <row r="896" spans="1:29" ht="14.25" x14ac:dyDescent="0.2">
      <c r="A896" s="36"/>
      <c r="B896" s="36"/>
      <c r="C896" s="36" t="s">
        <v>1354</v>
      </c>
      <c r="D896" s="38" t="s">
        <v>1353</v>
      </c>
      <c r="E896" s="37">
        <f>Source!CA557</f>
        <v>53</v>
      </c>
      <c r="F896" s="40"/>
      <c r="G896" s="39"/>
      <c r="H896" s="37"/>
      <c r="I896" s="40">
        <f>SUM(S892:S895)</f>
        <v>10.9</v>
      </c>
      <c r="J896" s="37">
        <f>Source!AU557</f>
        <v>53</v>
      </c>
      <c r="K896" s="40">
        <f>SUM(T892:T895)</f>
        <v>599.21</v>
      </c>
    </row>
    <row r="897" spans="1:29" ht="14.25" x14ac:dyDescent="0.2">
      <c r="A897" s="44"/>
      <c r="B897" s="44"/>
      <c r="C897" s="44" t="s">
        <v>1355</v>
      </c>
      <c r="D897" s="45" t="s">
        <v>1356</v>
      </c>
      <c r="E897" s="46">
        <f>Source!AQ556</f>
        <v>0.5</v>
      </c>
      <c r="F897" s="47"/>
      <c r="G897" s="48" t="str">
        <f>Source!DI556</f>
        <v>*1,1</v>
      </c>
      <c r="H897" s="46">
        <f>Source!AV557</f>
        <v>1.0469999999999999</v>
      </c>
      <c r="I897" s="47">
        <f>Source!U556</f>
        <v>1.7275499999999999</v>
      </c>
      <c r="J897" s="46"/>
      <c r="K897" s="47"/>
    </row>
    <row r="898" spans="1:29" ht="15" x14ac:dyDescent="0.2">
      <c r="C898" s="49" t="s">
        <v>1357</v>
      </c>
      <c r="H898" s="50">
        <f>I893+I895+I896+SUM(I894:I894)-SUMIF(AC894:AC894, 5, I894:I894)-SUMIF(AC894:AC894, 6, I894:I894)</f>
        <v>50.990000000000009</v>
      </c>
      <c r="I898" s="50"/>
      <c r="J898" s="50">
        <f>K893+K895+K896+SUM(K894:K894)-SUMIF(AC894:AC894, 5, K894:K894)-SUMIF(AC894:AC894, 6, K894:K894)</f>
        <v>2803.8599999999997</v>
      </c>
      <c r="K898" s="50"/>
    </row>
    <row r="899" spans="1:29" ht="15" x14ac:dyDescent="0.2">
      <c r="C899" s="49" t="s">
        <v>1358</v>
      </c>
      <c r="H899" s="52">
        <f>SUMIF(AC894:AC894, 5, I894:I894)+SUMIF(AC894:AC894, 6, I894:I894)</f>
        <v>318.51</v>
      </c>
      <c r="I899" s="52"/>
      <c r="J899" s="52">
        <f>SUMIF(AC894:AC894, 5, K894:K894)+SUMIF(AC894:AC894, 6, K894:K894)</f>
        <v>2723.26</v>
      </c>
      <c r="K899" s="52"/>
    </row>
    <row r="900" spans="1:29" ht="15" x14ac:dyDescent="0.2">
      <c r="C900" s="49" t="s">
        <v>1359</v>
      </c>
      <c r="H900" s="52">
        <f>I893+I895+I896+SUM(I894:I894)</f>
        <v>369.5</v>
      </c>
      <c r="I900" s="52"/>
      <c r="J900" s="52">
        <f>K893+K895+K896+SUM(K894:K894)</f>
        <v>5527.12</v>
      </c>
      <c r="K900" s="52"/>
      <c r="O900" s="53">
        <f>I893+I895+I896+SUM(I894:I894)</f>
        <v>369.5</v>
      </c>
      <c r="P900" s="53">
        <f>K893+K895+K896+SUM(K894:K894)</f>
        <v>5527.12</v>
      </c>
    </row>
    <row r="902" spans="1:29" ht="57" x14ac:dyDescent="0.2">
      <c r="A902" s="36">
        <v>184</v>
      </c>
      <c r="B902" s="36" t="str">
        <f>Source!F560</f>
        <v>4.10-81-2</v>
      </c>
      <c r="C902" s="36" t="s">
        <v>800</v>
      </c>
      <c r="D902" s="38" t="str">
        <f>Source!H560</f>
        <v>1  ШТ.</v>
      </c>
      <c r="E902" s="37">
        <f>Source!I560</f>
        <v>1</v>
      </c>
      <c r="F902" s="40"/>
      <c r="G902" s="39"/>
      <c r="H902" s="37"/>
      <c r="I902" s="40"/>
      <c r="J902" s="37"/>
      <c r="K902" s="40"/>
      <c r="Q902">
        <f>Source!X560</f>
        <v>21.99</v>
      </c>
      <c r="R902">
        <f>Source!X561</f>
        <v>1209.07</v>
      </c>
      <c r="S902">
        <f>Source!Y560</f>
        <v>11.24</v>
      </c>
      <c r="T902">
        <f>Source!Y561</f>
        <v>617.97</v>
      </c>
      <c r="U902">
        <f>ROUND((175/100)*ROUND(Source!R560, 2), 2)</f>
        <v>0.02</v>
      </c>
      <c r="V902">
        <f>ROUND((0/100)*ROUND(Source!R561, 2), 2)</f>
        <v>0</v>
      </c>
      <c r="AC902">
        <v>0</v>
      </c>
    </row>
    <row r="903" spans="1:29" ht="14.25" x14ac:dyDescent="0.2">
      <c r="A903" s="36"/>
      <c r="B903" s="36"/>
      <c r="C903" s="36" t="s">
        <v>1348</v>
      </c>
      <c r="D903" s="38"/>
      <c r="E903" s="37"/>
      <c r="F903" s="40">
        <f>Source!AO560</f>
        <v>21.2</v>
      </c>
      <c r="G903" s="39" t="str">
        <f>Source!DG560</f>
        <v>*1,1</v>
      </c>
      <c r="H903" s="37">
        <f>Source!AV561</f>
        <v>1.0469999999999999</v>
      </c>
      <c r="I903" s="40">
        <f>Source!S560</f>
        <v>24.42</v>
      </c>
      <c r="J903" s="37">
        <f>IF(Source!BA561&lt;&gt; 0, Source!BA561, 1)</f>
        <v>54.99</v>
      </c>
      <c r="K903" s="40">
        <f>Source!S561</f>
        <v>1342.86</v>
      </c>
    </row>
    <row r="904" spans="1:29" ht="14.25" x14ac:dyDescent="0.2">
      <c r="A904" s="36"/>
      <c r="B904" s="36"/>
      <c r="C904" s="36" t="s">
        <v>1349</v>
      </c>
      <c r="D904" s="38"/>
      <c r="E904" s="37"/>
      <c r="F904" s="40">
        <f>Source!AM560</f>
        <v>0.06</v>
      </c>
      <c r="G904" s="39" t="str">
        <f>Source!DE560</f>
        <v>*1,1</v>
      </c>
      <c r="H904" s="37">
        <f>Source!AV561</f>
        <v>1.0469999999999999</v>
      </c>
      <c r="I904" s="40">
        <f>Source!Q560</f>
        <v>7.0000000000000007E-2</v>
      </c>
      <c r="J904" s="37">
        <f>IF(Source!BB561&lt;&gt; 0, Source!BB561, 1)</f>
        <v>17.5</v>
      </c>
      <c r="K904" s="40">
        <f>Source!Q561</f>
        <v>1.23</v>
      </c>
    </row>
    <row r="905" spans="1:29" ht="14.25" x14ac:dyDescent="0.2">
      <c r="A905" s="36"/>
      <c r="B905" s="36"/>
      <c r="C905" s="36" t="s">
        <v>1350</v>
      </c>
      <c r="D905" s="38"/>
      <c r="E905" s="37"/>
      <c r="F905" s="40">
        <f>Source!AN560</f>
        <v>0.01</v>
      </c>
      <c r="G905" s="39" t="str">
        <f>Source!DF560</f>
        <v>*1,1</v>
      </c>
      <c r="H905" s="37">
        <f>Source!AV561</f>
        <v>1.0469999999999999</v>
      </c>
      <c r="I905" s="42">
        <f>Source!R560</f>
        <v>0.01</v>
      </c>
      <c r="J905" s="37">
        <f>IF(Source!BS561&lt;&gt; 0, Source!BS561, 1)</f>
        <v>54.99</v>
      </c>
      <c r="K905" s="42">
        <f>Source!R561</f>
        <v>0.55000000000000004</v>
      </c>
    </row>
    <row r="906" spans="1:29" ht="14.25" x14ac:dyDescent="0.2">
      <c r="A906" s="36"/>
      <c r="B906" s="36"/>
      <c r="C906" s="36" t="s">
        <v>1351</v>
      </c>
      <c r="D906" s="38"/>
      <c r="E906" s="37"/>
      <c r="F906" s="40">
        <f>Source!AL560</f>
        <v>1.26</v>
      </c>
      <c r="G906" s="39" t="str">
        <f>Source!DD560</f>
        <v>*1</v>
      </c>
      <c r="H906" s="37">
        <f>Source!AW561</f>
        <v>1</v>
      </c>
      <c r="I906" s="40">
        <f>Source!P560</f>
        <v>1.26</v>
      </c>
      <c r="J906" s="37">
        <f>IF(Source!BC561&lt;&gt; 0, Source!BC561, 1)</f>
        <v>9.89</v>
      </c>
      <c r="K906" s="40">
        <f>Source!P561</f>
        <v>12.46</v>
      </c>
    </row>
    <row r="907" spans="1:29" ht="14.25" x14ac:dyDescent="0.2">
      <c r="A907" s="36"/>
      <c r="B907" s="36"/>
      <c r="C907" s="36" t="s">
        <v>1352</v>
      </c>
      <c r="D907" s="38" t="s">
        <v>1353</v>
      </c>
      <c r="E907" s="37">
        <f>Source!BZ561</f>
        <v>90</v>
      </c>
      <c r="F907" s="40"/>
      <c r="G907" s="39"/>
      <c r="H907" s="37"/>
      <c r="I907" s="40">
        <f>SUM(Q902:Q906)</f>
        <v>21.99</v>
      </c>
      <c r="J907" s="37">
        <f>Source!AT561</f>
        <v>90</v>
      </c>
      <c r="K907" s="40">
        <f>SUM(R902:R906)</f>
        <v>1209.07</v>
      </c>
    </row>
    <row r="908" spans="1:29" ht="14.25" x14ac:dyDescent="0.2">
      <c r="A908" s="36"/>
      <c r="B908" s="36"/>
      <c r="C908" s="36" t="s">
        <v>1354</v>
      </c>
      <c r="D908" s="38" t="s">
        <v>1353</v>
      </c>
      <c r="E908" s="37">
        <f>Source!CA561</f>
        <v>46</v>
      </c>
      <c r="F908" s="40"/>
      <c r="G908" s="39"/>
      <c r="H908" s="37"/>
      <c r="I908" s="40">
        <f>SUM(S902:S907)</f>
        <v>11.24</v>
      </c>
      <c r="J908" s="37">
        <f>Source!AU561</f>
        <v>46</v>
      </c>
      <c r="K908" s="40">
        <f>SUM(T902:T907)</f>
        <v>617.97</v>
      </c>
    </row>
    <row r="909" spans="1:29" ht="14.25" x14ac:dyDescent="0.2">
      <c r="A909" s="44"/>
      <c r="B909" s="44"/>
      <c r="C909" s="44" t="s">
        <v>1355</v>
      </c>
      <c r="D909" s="45" t="s">
        <v>1356</v>
      </c>
      <c r="E909" s="46">
        <f>Source!AQ560</f>
        <v>1.68</v>
      </c>
      <c r="F909" s="47"/>
      <c r="G909" s="48" t="str">
        <f>Source!DI560</f>
        <v>*1,1</v>
      </c>
      <c r="H909" s="46">
        <f>Source!AV561</f>
        <v>1.0469999999999999</v>
      </c>
      <c r="I909" s="47">
        <f>Source!U560</f>
        <v>1.9348559999999999</v>
      </c>
      <c r="J909" s="46"/>
      <c r="K909" s="47"/>
    </row>
    <row r="910" spans="1:29" ht="15" x14ac:dyDescent="0.2">
      <c r="C910" s="49" t="s">
        <v>1357</v>
      </c>
      <c r="H910" s="50">
        <f>I903+I904+I906+I907+I908+0-0-0</f>
        <v>58.980000000000004</v>
      </c>
      <c r="I910" s="50"/>
      <c r="J910" s="50">
        <f>K903+K904+K906+K907+K908+0-0-0</f>
        <v>3183.59</v>
      </c>
      <c r="K910" s="50"/>
    </row>
    <row r="911" spans="1:29" ht="15" hidden="1" x14ac:dyDescent="0.2">
      <c r="C911" s="49" t="s">
        <v>1358</v>
      </c>
      <c r="H911" s="52">
        <f>0+0</f>
        <v>0</v>
      </c>
      <c r="I911" s="52"/>
      <c r="J911" s="52">
        <f>0+0</f>
        <v>0</v>
      </c>
      <c r="K911" s="52"/>
    </row>
    <row r="912" spans="1:29" ht="15" x14ac:dyDescent="0.2">
      <c r="C912" s="49" t="s">
        <v>1359</v>
      </c>
      <c r="H912" s="52">
        <f>I903+I904+I906+I907+I908+0</f>
        <v>58.980000000000004</v>
      </c>
      <c r="I912" s="52"/>
      <c r="J912" s="52">
        <f>K903+K904+K906+K907+K908+0</f>
        <v>3183.59</v>
      </c>
      <c r="K912" s="52"/>
      <c r="O912" s="53">
        <f>I903+I904+I906+I907+I908+0</f>
        <v>58.980000000000004</v>
      </c>
      <c r="P912" s="53">
        <f>K903+K904+K906+K907+K908+0</f>
        <v>3183.59</v>
      </c>
    </row>
    <row r="914" spans="1:29" ht="82.5" x14ac:dyDescent="0.2">
      <c r="A914" s="58">
        <v>185</v>
      </c>
      <c r="B914" s="58" t="str">
        <f>Source!F562</f>
        <v>КА-159</v>
      </c>
      <c r="C914" s="58" t="s">
        <v>1491</v>
      </c>
      <c r="D914" s="59" t="str">
        <f>Source!H562</f>
        <v>ШТ</v>
      </c>
      <c r="E914" s="60">
        <f>Source!I562</f>
        <v>1</v>
      </c>
      <c r="F914" s="61">
        <f>Source!AL562</f>
        <v>70.780000000000015</v>
      </c>
      <c r="G914" s="62" t="str">
        <f>Source!DD562</f>
        <v/>
      </c>
      <c r="H914" s="60">
        <f>Source!AW563</f>
        <v>1</v>
      </c>
      <c r="I914" s="61">
        <f>Source!P562</f>
        <v>70.78</v>
      </c>
      <c r="J914" s="60">
        <f>IF(Source!BC563&lt;&gt; 0, Source!BC563, 1)</f>
        <v>7.66</v>
      </c>
      <c r="K914" s="61">
        <f>Source!P563</f>
        <v>542.16999999999996</v>
      </c>
      <c r="Q914">
        <f>Source!X562</f>
        <v>0</v>
      </c>
      <c r="R914">
        <f>Source!X563</f>
        <v>0</v>
      </c>
      <c r="S914">
        <f>Source!Y562</f>
        <v>0</v>
      </c>
      <c r="T914">
        <f>Source!Y563</f>
        <v>0</v>
      </c>
      <c r="U914">
        <f>ROUND((175/100)*ROUND(Source!R562, 2), 2)</f>
        <v>0</v>
      </c>
      <c r="V914">
        <f>ROUND((0/100)*ROUND(Source!R563, 2), 2)</f>
        <v>0</v>
      </c>
      <c r="AC914">
        <v>5</v>
      </c>
    </row>
    <row r="915" spans="1:29" ht="15" x14ac:dyDescent="0.2">
      <c r="A915" s="63"/>
      <c r="B915" s="63"/>
      <c r="C915" s="64" t="s">
        <v>1359</v>
      </c>
      <c r="D915" s="63"/>
      <c r="E915" s="63"/>
      <c r="F915" s="63"/>
      <c r="G915" s="63"/>
      <c r="H915" s="65">
        <f>I914+0</f>
        <v>70.78</v>
      </c>
      <c r="I915" s="65"/>
      <c r="J915" s="65">
        <f>K914+0</f>
        <v>542.16999999999996</v>
      </c>
      <c r="K915" s="65"/>
      <c r="O915" s="53">
        <f>I914+0</f>
        <v>70.78</v>
      </c>
      <c r="P915" s="53">
        <f>K914+0</f>
        <v>542.16999999999996</v>
      </c>
    </row>
    <row r="917" spans="1:29" ht="42.75" x14ac:dyDescent="0.2">
      <c r="A917" s="36">
        <v>186</v>
      </c>
      <c r="B917" s="36" t="str">
        <f>Source!F564</f>
        <v>4.8-245-10</v>
      </c>
      <c r="C917" s="36" t="s">
        <v>811</v>
      </c>
      <c r="D917" s="38" t="str">
        <f>Source!H564</f>
        <v>100 шт.</v>
      </c>
      <c r="E917" s="37">
        <f>Source!I564</f>
        <v>0.04</v>
      </c>
      <c r="F917" s="40"/>
      <c r="G917" s="39"/>
      <c r="H917" s="37"/>
      <c r="I917" s="40"/>
      <c r="J917" s="37"/>
      <c r="K917" s="40"/>
      <c r="Q917">
        <f>Source!X564</f>
        <v>49.73</v>
      </c>
      <c r="R917">
        <f>Source!X565</f>
        <v>2734.75</v>
      </c>
      <c r="S917">
        <f>Source!Y564</f>
        <v>26.15</v>
      </c>
      <c r="T917">
        <f>Source!Y565</f>
        <v>1437.86</v>
      </c>
      <c r="U917">
        <f>ROUND((175/100)*ROUND(Source!R564, 2), 2)</f>
        <v>1.05</v>
      </c>
      <c r="V917">
        <f>ROUND((0/100)*ROUND(Source!R565, 2), 2)</f>
        <v>0</v>
      </c>
      <c r="AC917">
        <v>0</v>
      </c>
    </row>
    <row r="918" spans="1:29" x14ac:dyDescent="0.2">
      <c r="C918" s="41" t="str">
        <f>"Объем: "&amp;Source!I564&amp;"=(2+"&amp;"1+"&amp;"1)/"&amp;"100"</f>
        <v>Объем: 0,04=(2+1+1)/100</v>
      </c>
    </row>
    <row r="919" spans="1:29" ht="14.25" x14ac:dyDescent="0.2">
      <c r="A919" s="36"/>
      <c r="B919" s="36"/>
      <c r="C919" s="36" t="s">
        <v>1348</v>
      </c>
      <c r="D919" s="38"/>
      <c r="E919" s="37"/>
      <c r="F919" s="40">
        <f>Source!AO564</f>
        <v>1099.8599999999999</v>
      </c>
      <c r="G919" s="39" t="str">
        <f>Source!DG564</f>
        <v>*1,1</v>
      </c>
      <c r="H919" s="37">
        <f>Source!AV565</f>
        <v>1.0469999999999999</v>
      </c>
      <c r="I919" s="40">
        <f>Source!S564</f>
        <v>50.67</v>
      </c>
      <c r="J919" s="37">
        <f>IF(Source!BA565&lt;&gt; 0, Source!BA565, 1)</f>
        <v>54.99</v>
      </c>
      <c r="K919" s="40">
        <f>Source!S565</f>
        <v>2786.34</v>
      </c>
    </row>
    <row r="920" spans="1:29" ht="14.25" x14ac:dyDescent="0.2">
      <c r="A920" s="36"/>
      <c r="B920" s="36"/>
      <c r="C920" s="36" t="s">
        <v>1349</v>
      </c>
      <c r="D920" s="38"/>
      <c r="E920" s="37"/>
      <c r="F920" s="40">
        <f>Source!AM564</f>
        <v>93.32</v>
      </c>
      <c r="G920" s="39" t="str">
        <f>Source!DE564</f>
        <v>*1,1</v>
      </c>
      <c r="H920" s="37">
        <f>Source!AV565</f>
        <v>1.0469999999999999</v>
      </c>
      <c r="I920" s="40">
        <f>Source!Q564</f>
        <v>4.3</v>
      </c>
      <c r="J920" s="37">
        <f>IF(Source!BB565&lt;&gt; 0, Source!BB565, 1)</f>
        <v>15.65</v>
      </c>
      <c r="K920" s="40">
        <f>Source!Q565</f>
        <v>67.3</v>
      </c>
    </row>
    <row r="921" spans="1:29" ht="14.25" x14ac:dyDescent="0.2">
      <c r="A921" s="36"/>
      <c r="B921" s="36"/>
      <c r="C921" s="36" t="s">
        <v>1350</v>
      </c>
      <c r="D921" s="38"/>
      <c r="E921" s="37"/>
      <c r="F921" s="40">
        <f>Source!AN564</f>
        <v>13</v>
      </c>
      <c r="G921" s="39" t="str">
        <f>Source!DF564</f>
        <v>*1,1</v>
      </c>
      <c r="H921" s="37">
        <f>Source!AV565</f>
        <v>1.0469999999999999</v>
      </c>
      <c r="I921" s="42">
        <f>Source!R564</f>
        <v>0.6</v>
      </c>
      <c r="J921" s="37">
        <f>IF(Source!BS565&lt;&gt; 0, Source!BS565, 1)</f>
        <v>54.99</v>
      </c>
      <c r="K921" s="42">
        <f>Source!R565</f>
        <v>32.99</v>
      </c>
    </row>
    <row r="922" spans="1:29" ht="14.25" x14ac:dyDescent="0.2">
      <c r="A922" s="36"/>
      <c r="B922" s="36"/>
      <c r="C922" s="36" t="s">
        <v>1351</v>
      </c>
      <c r="D922" s="38"/>
      <c r="E922" s="37"/>
      <c r="F922" s="40">
        <f>Source!AL564</f>
        <v>81.36</v>
      </c>
      <c r="G922" s="39" t="str">
        <f>Source!DD564</f>
        <v/>
      </c>
      <c r="H922" s="37">
        <f>Source!AW565</f>
        <v>1</v>
      </c>
      <c r="I922" s="40">
        <f>Source!P564</f>
        <v>3.25</v>
      </c>
      <c r="J922" s="37">
        <f>IF(Source!BC565&lt;&gt; 0, Source!BC565, 1)</f>
        <v>10.65</v>
      </c>
      <c r="K922" s="40">
        <f>Source!P565</f>
        <v>34.61</v>
      </c>
    </row>
    <row r="923" spans="1:29" ht="57" x14ac:dyDescent="0.2">
      <c r="A923" s="36" t="s">
        <v>813</v>
      </c>
      <c r="B923" s="36" t="str">
        <f>Source!F566</f>
        <v>1.22-4-20</v>
      </c>
      <c r="C923" s="36" t="s">
        <v>815</v>
      </c>
      <c r="D923" s="38" t="str">
        <f>Source!H566</f>
        <v>шт.</v>
      </c>
      <c r="E923" s="37">
        <f>Source!I566</f>
        <v>2</v>
      </c>
      <c r="F923" s="40">
        <f>Source!AK566</f>
        <v>618.99</v>
      </c>
      <c r="G923" s="43" t="s">
        <v>3</v>
      </c>
      <c r="H923" s="37">
        <f>Source!AW567</f>
        <v>1</v>
      </c>
      <c r="I923" s="40">
        <f>Source!O566</f>
        <v>1237.98</v>
      </c>
      <c r="J923" s="37">
        <f>IF(Source!BC567&lt;&gt; 0, Source!BC567, 1)</f>
        <v>14.49</v>
      </c>
      <c r="K923" s="40">
        <f>Source!O567</f>
        <v>17938.330000000002</v>
      </c>
      <c r="Q923">
        <f>Source!X566</f>
        <v>0</v>
      </c>
      <c r="R923">
        <f>Source!X567</f>
        <v>0</v>
      </c>
      <c r="S923">
        <f>Source!Y566</f>
        <v>0</v>
      </c>
      <c r="T923">
        <f>Source!Y567</f>
        <v>0</v>
      </c>
      <c r="U923">
        <f>ROUND((175/100)*ROUND(Source!R566, 2), 2)</f>
        <v>0</v>
      </c>
      <c r="V923">
        <f>ROUND((0/100)*ROUND(Source!R567, 2), 2)</f>
        <v>0</v>
      </c>
      <c r="AC923">
        <v>3</v>
      </c>
    </row>
    <row r="924" spans="1:29" ht="42.75" x14ac:dyDescent="0.2">
      <c r="A924" s="36" t="s">
        <v>817</v>
      </c>
      <c r="B924" s="36" t="str">
        <f>Source!F568</f>
        <v>1.22-4-12</v>
      </c>
      <c r="C924" s="36" t="s">
        <v>819</v>
      </c>
      <c r="D924" s="38" t="str">
        <f>Source!H568</f>
        <v>шт.</v>
      </c>
      <c r="E924" s="37">
        <f>Source!I568</f>
        <v>1</v>
      </c>
      <c r="F924" s="40">
        <f>Source!AK568</f>
        <v>154.76</v>
      </c>
      <c r="G924" s="43" t="s">
        <v>3</v>
      </c>
      <c r="H924" s="37">
        <f>Source!AW569</f>
        <v>1</v>
      </c>
      <c r="I924" s="40">
        <f>Source!O568</f>
        <v>154.76</v>
      </c>
      <c r="J924" s="37">
        <f>IF(Source!BC569&lt;&gt; 0, Source!BC569, 1)</f>
        <v>14.57</v>
      </c>
      <c r="K924" s="40">
        <f>Source!O569</f>
        <v>2254.85</v>
      </c>
      <c r="Q924">
        <f>Source!X568</f>
        <v>0</v>
      </c>
      <c r="R924">
        <f>Source!X569</f>
        <v>0</v>
      </c>
      <c r="S924">
        <f>Source!Y568</f>
        <v>0</v>
      </c>
      <c r="T924">
        <f>Source!Y569</f>
        <v>0</v>
      </c>
      <c r="U924">
        <f>ROUND((175/100)*ROUND(Source!R568, 2), 2)</f>
        <v>0</v>
      </c>
      <c r="V924">
        <f>ROUND((0/100)*ROUND(Source!R569, 2), 2)</f>
        <v>0</v>
      </c>
      <c r="AC924">
        <v>3</v>
      </c>
    </row>
    <row r="925" spans="1:29" ht="14.25" x14ac:dyDescent="0.2">
      <c r="A925" s="36"/>
      <c r="B925" s="36"/>
      <c r="C925" s="36" t="s">
        <v>1352</v>
      </c>
      <c r="D925" s="38" t="s">
        <v>1353</v>
      </c>
      <c r="E925" s="37">
        <f>Source!BZ565</f>
        <v>97</v>
      </c>
      <c r="F925" s="40"/>
      <c r="G925" s="39"/>
      <c r="H925" s="37"/>
      <c r="I925" s="40">
        <f>SUM(Q917:Q924)</f>
        <v>49.73</v>
      </c>
      <c r="J925" s="37">
        <f>Source!AT565</f>
        <v>97</v>
      </c>
      <c r="K925" s="40">
        <f>SUM(R917:R924)</f>
        <v>2734.75</v>
      </c>
    </row>
    <row r="926" spans="1:29" ht="14.25" x14ac:dyDescent="0.2">
      <c r="A926" s="36"/>
      <c r="B926" s="36"/>
      <c r="C926" s="36" t="s">
        <v>1354</v>
      </c>
      <c r="D926" s="38" t="s">
        <v>1353</v>
      </c>
      <c r="E926" s="37">
        <f>Source!CA565</f>
        <v>51</v>
      </c>
      <c r="F926" s="40"/>
      <c r="G926" s="39"/>
      <c r="H926" s="37"/>
      <c r="I926" s="40">
        <f>SUM(S917:S925)</f>
        <v>26.15</v>
      </c>
      <c r="J926" s="37">
        <f>Source!AU565</f>
        <v>51</v>
      </c>
      <c r="K926" s="40">
        <f>SUM(T917:T925)</f>
        <v>1437.86</v>
      </c>
    </row>
    <row r="927" spans="1:29" ht="14.25" x14ac:dyDescent="0.2">
      <c r="A927" s="44"/>
      <c r="B927" s="44"/>
      <c r="C927" s="44" t="s">
        <v>1355</v>
      </c>
      <c r="D927" s="45" t="s">
        <v>1356</v>
      </c>
      <c r="E927" s="46">
        <f>Source!AQ564</f>
        <v>84.67</v>
      </c>
      <c r="F927" s="47"/>
      <c r="G927" s="48" t="str">
        <f>Source!DI564</f>
        <v>*1,1</v>
      </c>
      <c r="H927" s="46">
        <f>Source!AV565</f>
        <v>1.0469999999999999</v>
      </c>
      <c r="I927" s="47">
        <f>Source!U564</f>
        <v>3.9005775600000003</v>
      </c>
      <c r="J927" s="46"/>
      <c r="K927" s="47"/>
    </row>
    <row r="928" spans="1:29" ht="15" x14ac:dyDescent="0.2">
      <c r="C928" s="49" t="s">
        <v>1357</v>
      </c>
      <c r="H928" s="50">
        <f>I919+I920+I922+I925+I926+SUM(I923:I924)-SUMIF(AC923:AC924, 5, I923:I924)-SUMIF(AC923:AC924, 6, I923:I924)</f>
        <v>1526.84</v>
      </c>
      <c r="I928" s="50"/>
      <c r="J928" s="50">
        <f>K919+K920+K922+K925+K926+SUM(K923:K924)-SUMIF(AC923:AC924, 5, K923:K924)-SUMIF(AC923:AC924, 6, K923:K924)</f>
        <v>27254.04</v>
      </c>
      <c r="K928" s="50"/>
    </row>
    <row r="929" spans="1:29" ht="15" hidden="1" x14ac:dyDescent="0.2">
      <c r="C929" s="49" t="s">
        <v>1358</v>
      </c>
      <c r="H929" s="52">
        <f>SUMIF(AC923:AC924, 5, I923:I924)+SUMIF(AC923:AC924, 6, I923:I924)</f>
        <v>0</v>
      </c>
      <c r="I929" s="52"/>
      <c r="J929" s="52">
        <f>SUMIF(AC923:AC924, 5, K923:K924)+SUMIF(AC923:AC924, 6, K923:K924)</f>
        <v>0</v>
      </c>
      <c r="K929" s="52"/>
    </row>
    <row r="930" spans="1:29" ht="15" x14ac:dyDescent="0.2">
      <c r="C930" s="49" t="s">
        <v>1359</v>
      </c>
      <c r="H930" s="52">
        <f>I919+I920+I922+I925+I926+SUM(I923:I924)</f>
        <v>1526.84</v>
      </c>
      <c r="I930" s="52"/>
      <c r="J930" s="52">
        <f>K919+K920+K922+K925+K926+SUM(K923:K924)</f>
        <v>27254.04</v>
      </c>
      <c r="K930" s="52"/>
      <c r="O930" s="53">
        <f>I919+I920+I922+I925+I926+SUM(I923:I924)</f>
        <v>1526.84</v>
      </c>
      <c r="P930" s="53">
        <f>K919+K920+K922+K925+K926+SUM(K923:K924)</f>
        <v>27254.04</v>
      </c>
    </row>
    <row r="932" spans="1:29" ht="27" x14ac:dyDescent="0.2">
      <c r="A932" s="44">
        <v>187</v>
      </c>
      <c r="B932" s="44" t="str">
        <f>Source!F570</f>
        <v>КА-160</v>
      </c>
      <c r="C932" s="44" t="s">
        <v>1492</v>
      </c>
      <c r="D932" s="45" t="str">
        <f>Source!H570</f>
        <v>ШТ</v>
      </c>
      <c r="E932" s="46">
        <f>Source!I570</f>
        <v>1</v>
      </c>
      <c r="F932" s="47">
        <f>Source!AL570</f>
        <v>64.790000000000006</v>
      </c>
      <c r="G932" s="48" t="str">
        <f>Source!DD570</f>
        <v/>
      </c>
      <c r="H932" s="46">
        <f>Source!AW571</f>
        <v>1</v>
      </c>
      <c r="I932" s="47">
        <f>Source!P570</f>
        <v>64.790000000000006</v>
      </c>
      <c r="J932" s="46">
        <f>IF(Source!BC571&lt;&gt; 0, Source!BC571, 1)</f>
        <v>9.8800000000000008</v>
      </c>
      <c r="K932" s="47">
        <f>Source!P571</f>
        <v>640.13</v>
      </c>
      <c r="Q932">
        <f>Source!X570</f>
        <v>0</v>
      </c>
      <c r="R932">
        <f>Source!X571</f>
        <v>0</v>
      </c>
      <c r="S932">
        <f>Source!Y570</f>
        <v>0</v>
      </c>
      <c r="T932">
        <f>Source!Y571</f>
        <v>0</v>
      </c>
      <c r="U932">
        <f>ROUND((175/100)*ROUND(Source!R570, 2), 2)</f>
        <v>0</v>
      </c>
      <c r="V932">
        <f>ROUND((0/100)*ROUND(Source!R571, 2), 2)</f>
        <v>0</v>
      </c>
      <c r="AC932">
        <v>3</v>
      </c>
    </row>
    <row r="933" spans="1:29" ht="15" x14ac:dyDescent="0.2">
      <c r="C933" s="49" t="s">
        <v>1359</v>
      </c>
      <c r="H933" s="50">
        <f>I932+0</f>
        <v>64.790000000000006</v>
      </c>
      <c r="I933" s="50"/>
      <c r="J933" s="50">
        <f>K932+0</f>
        <v>640.13</v>
      </c>
      <c r="K933" s="50"/>
      <c r="O933" s="53">
        <f>I932+0</f>
        <v>64.790000000000006</v>
      </c>
      <c r="P933" s="53">
        <f>K932+0</f>
        <v>640.13</v>
      </c>
    </row>
    <row r="935" spans="1:29" ht="28.5" x14ac:dyDescent="0.2">
      <c r="A935" s="36">
        <v>188</v>
      </c>
      <c r="B935" s="36" t="str">
        <f>Source!F572</f>
        <v>4.10-173-2</v>
      </c>
      <c r="C935" s="36" t="s">
        <v>827</v>
      </c>
      <c r="D935" s="38" t="str">
        <f>Source!H572</f>
        <v>1  ШТ.</v>
      </c>
      <c r="E935" s="37">
        <f>Source!I572</f>
        <v>1</v>
      </c>
      <c r="F935" s="40"/>
      <c r="G935" s="39"/>
      <c r="H935" s="37"/>
      <c r="I935" s="40"/>
      <c r="J935" s="37"/>
      <c r="K935" s="40"/>
      <c r="Q935">
        <f>Source!X572</f>
        <v>41.63</v>
      </c>
      <c r="R935">
        <f>Source!X573</f>
        <v>2289.46</v>
      </c>
      <c r="S935">
        <f>Source!Y572</f>
        <v>21.28</v>
      </c>
      <c r="T935">
        <f>Source!Y573</f>
        <v>1170.17</v>
      </c>
      <c r="U935">
        <f>ROUND((175/100)*ROUND(Source!R572, 2), 2)</f>
        <v>0</v>
      </c>
      <c r="V935">
        <f>ROUND((0/100)*ROUND(Source!R573, 2), 2)</f>
        <v>0</v>
      </c>
      <c r="AC935">
        <v>0</v>
      </c>
    </row>
    <row r="936" spans="1:29" ht="14.25" x14ac:dyDescent="0.2">
      <c r="A936" s="36"/>
      <c r="B936" s="36"/>
      <c r="C936" s="36" t="s">
        <v>1348</v>
      </c>
      <c r="D936" s="38"/>
      <c r="E936" s="37"/>
      <c r="F936" s="40">
        <f>Source!AO572</f>
        <v>40.17</v>
      </c>
      <c r="G936" s="39" t="str">
        <f>Source!DG572</f>
        <v>*1,1</v>
      </c>
      <c r="H936" s="37">
        <f>Source!AV573</f>
        <v>1.0469999999999999</v>
      </c>
      <c r="I936" s="40">
        <f>Source!S572</f>
        <v>46.26</v>
      </c>
      <c r="J936" s="37">
        <f>IF(Source!BA573&lt;&gt; 0, Source!BA573, 1)</f>
        <v>54.99</v>
      </c>
      <c r="K936" s="40">
        <f>Source!S573</f>
        <v>2543.84</v>
      </c>
    </row>
    <row r="937" spans="1:29" ht="14.25" x14ac:dyDescent="0.2">
      <c r="A937" s="36"/>
      <c r="B937" s="36"/>
      <c r="C937" s="36" t="s">
        <v>1351</v>
      </c>
      <c r="D937" s="38"/>
      <c r="E937" s="37"/>
      <c r="F937" s="40">
        <f>Source!AL572</f>
        <v>2.34</v>
      </c>
      <c r="G937" s="39" t="str">
        <f>Source!DD572</f>
        <v/>
      </c>
      <c r="H937" s="37">
        <f>Source!AW573</f>
        <v>1</v>
      </c>
      <c r="I937" s="40">
        <f>Source!P572</f>
        <v>2.34</v>
      </c>
      <c r="J937" s="37">
        <f>IF(Source!BC573&lt;&gt; 0, Source!BC573, 1)</f>
        <v>10.26</v>
      </c>
      <c r="K937" s="40">
        <f>Source!P573</f>
        <v>24.01</v>
      </c>
    </row>
    <row r="938" spans="1:29" ht="68.25" x14ac:dyDescent="0.2">
      <c r="A938" s="54" t="s">
        <v>829</v>
      </c>
      <c r="B938" s="54" t="str">
        <f>Source!F574</f>
        <v>КА-161</v>
      </c>
      <c r="C938" s="54" t="s">
        <v>1493</v>
      </c>
      <c r="D938" s="55" t="str">
        <f>Source!H574</f>
        <v>ШТ</v>
      </c>
      <c r="E938" s="56">
        <f>Source!I574</f>
        <v>1</v>
      </c>
      <c r="F938" s="57">
        <f>Source!AK574</f>
        <v>1765.28</v>
      </c>
      <c r="G938" s="69" t="s">
        <v>3</v>
      </c>
      <c r="H938" s="56">
        <f>Source!AW575</f>
        <v>1</v>
      </c>
      <c r="I938" s="57">
        <f>Source!O574</f>
        <v>1765.28</v>
      </c>
      <c r="J938" s="56">
        <f>IF(Source!BC575&lt;&gt; 0, Source!BC575, 1)</f>
        <v>7.66</v>
      </c>
      <c r="K938" s="57">
        <f>Source!O575</f>
        <v>13522.04</v>
      </c>
      <c r="Q938">
        <f>Source!X574</f>
        <v>0</v>
      </c>
      <c r="R938">
        <f>Source!X575</f>
        <v>0</v>
      </c>
      <c r="S938">
        <f>Source!Y574</f>
        <v>0</v>
      </c>
      <c r="T938">
        <f>Source!Y575</f>
        <v>0</v>
      </c>
      <c r="U938">
        <f>ROUND((175/100)*ROUND(Source!R574, 2), 2)</f>
        <v>0</v>
      </c>
      <c r="V938">
        <f>ROUND((0/100)*ROUND(Source!R575, 2), 2)</f>
        <v>0</v>
      </c>
      <c r="AC938">
        <v>5</v>
      </c>
    </row>
    <row r="939" spans="1:29" ht="14.25" x14ac:dyDescent="0.2">
      <c r="A939" s="36"/>
      <c r="B939" s="36"/>
      <c r="C939" s="36" t="s">
        <v>1352</v>
      </c>
      <c r="D939" s="38" t="s">
        <v>1353</v>
      </c>
      <c r="E939" s="37">
        <f>Source!BZ573</f>
        <v>90</v>
      </c>
      <c r="F939" s="40"/>
      <c r="G939" s="39"/>
      <c r="H939" s="37"/>
      <c r="I939" s="40">
        <f>SUM(Q935:Q938)</f>
        <v>41.63</v>
      </c>
      <c r="J939" s="37">
        <f>Source!AT573</f>
        <v>90</v>
      </c>
      <c r="K939" s="40">
        <f>SUM(R935:R938)</f>
        <v>2289.46</v>
      </c>
    </row>
    <row r="940" spans="1:29" ht="14.25" x14ac:dyDescent="0.2">
      <c r="A940" s="36"/>
      <c r="B940" s="36"/>
      <c r="C940" s="36" t="s">
        <v>1354</v>
      </c>
      <c r="D940" s="38" t="s">
        <v>1353</v>
      </c>
      <c r="E940" s="37">
        <f>Source!CA573</f>
        <v>46</v>
      </c>
      <c r="F940" s="40"/>
      <c r="G940" s="39"/>
      <c r="H940" s="37"/>
      <c r="I940" s="40">
        <f>SUM(S935:S939)</f>
        <v>21.28</v>
      </c>
      <c r="J940" s="37">
        <f>Source!AU573</f>
        <v>46</v>
      </c>
      <c r="K940" s="40">
        <f>SUM(T935:T939)</f>
        <v>1170.17</v>
      </c>
    </row>
    <row r="941" spans="1:29" ht="14.25" x14ac:dyDescent="0.2">
      <c r="A941" s="44"/>
      <c r="B941" s="44"/>
      <c r="C941" s="44" t="s">
        <v>1355</v>
      </c>
      <c r="D941" s="45" t="s">
        <v>1356</v>
      </c>
      <c r="E941" s="46">
        <f>Source!AQ572</f>
        <v>3.18</v>
      </c>
      <c r="F941" s="47"/>
      <c r="G941" s="48" t="str">
        <f>Source!DI572</f>
        <v>*1,1</v>
      </c>
      <c r="H941" s="46">
        <f>Source!AV573</f>
        <v>1.0469999999999999</v>
      </c>
      <c r="I941" s="47">
        <f>Source!U572</f>
        <v>3.6624060000000003</v>
      </c>
      <c r="J941" s="46"/>
      <c r="K941" s="47"/>
    </row>
    <row r="942" spans="1:29" ht="15" x14ac:dyDescent="0.2">
      <c r="C942" s="49" t="s">
        <v>1357</v>
      </c>
      <c r="H942" s="50">
        <f>I936+I937+I939+I940+SUM(I938:I938)-SUMIF(AC938:AC938, 5, I938:I938)-SUMIF(AC938:AC938, 6, I938:I938)</f>
        <v>111.50999999999999</v>
      </c>
      <c r="I942" s="50"/>
      <c r="J942" s="50">
        <f>K936+K937+K939+K940+SUM(K938:K938)-SUMIF(AC938:AC938, 5, K938:K938)-SUMIF(AC938:AC938, 6, K938:K938)</f>
        <v>6027.48</v>
      </c>
      <c r="K942" s="50"/>
    </row>
    <row r="943" spans="1:29" ht="15" x14ac:dyDescent="0.2">
      <c r="C943" s="49" t="s">
        <v>1358</v>
      </c>
      <c r="H943" s="52">
        <f>SUMIF(AC938:AC938, 5, I938:I938)+SUMIF(AC938:AC938, 6, I938:I938)</f>
        <v>1765.28</v>
      </c>
      <c r="I943" s="52"/>
      <c r="J943" s="52">
        <f>SUMIF(AC938:AC938, 5, K938:K938)+SUMIF(AC938:AC938, 6, K938:K938)</f>
        <v>13522.04</v>
      </c>
      <c r="K943" s="52"/>
    </row>
    <row r="944" spans="1:29" ht="15" x14ac:dyDescent="0.2">
      <c r="C944" s="49" t="s">
        <v>1359</v>
      </c>
      <c r="H944" s="52">
        <f>I936+I937+I939+I940+SUM(I938:I938)</f>
        <v>1876.79</v>
      </c>
      <c r="I944" s="52"/>
      <c r="J944" s="52">
        <f>K936+K937+K939+K940+SUM(K938:K938)</f>
        <v>19549.52</v>
      </c>
      <c r="K944" s="52"/>
      <c r="O944" s="53">
        <f>I936+I937+I939+I940+SUM(I938:I938)</f>
        <v>1876.79</v>
      </c>
      <c r="P944" s="53">
        <f>K936+K937+K939+K940+SUM(K938:K938)</f>
        <v>19549.52</v>
      </c>
    </row>
    <row r="947" spans="1:29" ht="15" x14ac:dyDescent="0.25">
      <c r="A947" s="66" t="str">
        <f>CONCATENATE("Итого по разделу: ",IF(Source!G577&lt;&gt;"Новый раздел", Source!G577, ""))</f>
        <v>Итого по разделу: Электро-установочные изделия группы освещения</v>
      </c>
      <c r="B947" s="66"/>
      <c r="C947" s="66"/>
      <c r="D947" s="66"/>
      <c r="E947" s="66"/>
      <c r="F947" s="66"/>
      <c r="G947" s="66"/>
      <c r="H947" s="52">
        <f>SUM(O856:O946)</f>
        <v>21238.079999999998</v>
      </c>
      <c r="I947" s="51"/>
      <c r="J947" s="52">
        <f>SUM(P856:P946)</f>
        <v>263717.78000000003</v>
      </c>
      <c r="K947" s="51"/>
    </row>
    <row r="948" spans="1:29" hidden="1" x14ac:dyDescent="0.2">
      <c r="A948" t="s">
        <v>1426</v>
      </c>
      <c r="I948">
        <f>SUM(W856:W947)</f>
        <v>0</v>
      </c>
      <c r="J948">
        <f>SUM(X856:X947)</f>
        <v>0</v>
      </c>
    </row>
    <row r="949" spans="1:29" hidden="1" x14ac:dyDescent="0.2">
      <c r="A949" t="s">
        <v>1427</v>
      </c>
      <c r="I949">
        <f>SUM(Y856:Y948)</f>
        <v>0</v>
      </c>
      <c r="J949">
        <f>SUM(Z856:Z948)</f>
        <v>0</v>
      </c>
    </row>
    <row r="951" spans="1:29" ht="16.5" x14ac:dyDescent="0.2">
      <c r="A951" s="34" t="str">
        <f>CONCATENATE("Раздел: ",IF(Source!G607&lt;&gt;"Новый раздел", Source!G607, ""))</f>
        <v>Раздел: Электро-установочные изделия розеточной сети</v>
      </c>
      <c r="B951" s="34"/>
      <c r="C951" s="34"/>
      <c r="D951" s="34"/>
      <c r="E951" s="34"/>
      <c r="F951" s="34"/>
      <c r="G951" s="34"/>
      <c r="H951" s="34"/>
      <c r="I951" s="34"/>
      <c r="J951" s="34"/>
      <c r="K951" s="34"/>
    </row>
    <row r="952" spans="1:29" ht="28.5" x14ac:dyDescent="0.2">
      <c r="A952" s="36">
        <v>189</v>
      </c>
      <c r="B952" s="36" t="str">
        <f>Source!F611</f>
        <v>4.8-333-7</v>
      </c>
      <c r="C952" s="36" t="s">
        <v>836</v>
      </c>
      <c r="D952" s="38" t="str">
        <f>Source!H611</f>
        <v>100 шт.</v>
      </c>
      <c r="E952" s="37">
        <f>Source!I611</f>
        <v>0.24</v>
      </c>
      <c r="F952" s="40"/>
      <c r="G952" s="39"/>
      <c r="H952" s="37"/>
      <c r="I952" s="40"/>
      <c r="J952" s="37"/>
      <c r="K952" s="40"/>
      <c r="Q952">
        <f>Source!X611</f>
        <v>56.49</v>
      </c>
      <c r="R952">
        <f>Source!X612</f>
        <v>3106.54</v>
      </c>
      <c r="S952">
        <f>Source!Y611</f>
        <v>29.7</v>
      </c>
      <c r="T952">
        <f>Source!Y612</f>
        <v>1633.34</v>
      </c>
      <c r="U952">
        <f>ROUND((175/100)*ROUND(Source!R611, 2), 2)</f>
        <v>7.0000000000000007E-2</v>
      </c>
      <c r="V952">
        <f>ROUND((0/100)*ROUND(Source!R612, 2), 2)</f>
        <v>0</v>
      </c>
      <c r="AC952">
        <v>0</v>
      </c>
    </row>
    <row r="953" spans="1:29" x14ac:dyDescent="0.2">
      <c r="C953" s="41" t="str">
        <f>"Объем: "&amp;Source!I611&amp;"=24/"&amp;"100"</f>
        <v>Объем: 0,24=24/100</v>
      </c>
    </row>
    <row r="954" spans="1:29" ht="14.25" x14ac:dyDescent="0.2">
      <c r="A954" s="36"/>
      <c r="B954" s="36"/>
      <c r="C954" s="36" t="s">
        <v>1348</v>
      </c>
      <c r="D954" s="38"/>
      <c r="E954" s="37"/>
      <c r="F954" s="40">
        <f>Source!AO611</f>
        <v>210.57</v>
      </c>
      <c r="G954" s="39" t="str">
        <f>Source!DG611</f>
        <v>*1,1</v>
      </c>
      <c r="H954" s="37">
        <f>Source!AV612</f>
        <v>1.0469999999999999</v>
      </c>
      <c r="I954" s="40">
        <f>Source!S611</f>
        <v>58.2</v>
      </c>
      <c r="J954" s="37">
        <f>IF(Source!BA612&lt;&gt; 0, Source!BA612, 1)</f>
        <v>54.99</v>
      </c>
      <c r="K954" s="40">
        <f>Source!S612</f>
        <v>3200.42</v>
      </c>
    </row>
    <row r="955" spans="1:29" ht="14.25" x14ac:dyDescent="0.2">
      <c r="A955" s="36"/>
      <c r="B955" s="36"/>
      <c r="C955" s="36" t="s">
        <v>1349</v>
      </c>
      <c r="D955" s="38"/>
      <c r="E955" s="37"/>
      <c r="F955" s="40">
        <f>Source!AM611</f>
        <v>0.83</v>
      </c>
      <c r="G955" s="39" t="str">
        <f>Source!DE611</f>
        <v>*1,1</v>
      </c>
      <c r="H955" s="37">
        <f>Source!AV612</f>
        <v>1.0469999999999999</v>
      </c>
      <c r="I955" s="40">
        <f>Source!Q611</f>
        <v>0.23</v>
      </c>
      <c r="J955" s="37">
        <f>IF(Source!BB612&lt;&gt; 0, Source!BB612, 1)</f>
        <v>16.329999999999998</v>
      </c>
      <c r="K955" s="40">
        <f>Source!Q612</f>
        <v>3.76</v>
      </c>
    </row>
    <row r="956" spans="1:29" ht="14.25" x14ac:dyDescent="0.2">
      <c r="A956" s="36"/>
      <c r="B956" s="36"/>
      <c r="C956" s="36" t="s">
        <v>1350</v>
      </c>
      <c r="D956" s="38"/>
      <c r="E956" s="37"/>
      <c r="F956" s="40">
        <f>Source!AN611</f>
        <v>0.13</v>
      </c>
      <c r="G956" s="39" t="str">
        <f>Source!DF611</f>
        <v>*1,1</v>
      </c>
      <c r="H956" s="37">
        <f>Source!AV612</f>
        <v>1.0469999999999999</v>
      </c>
      <c r="I956" s="42">
        <f>Source!R611</f>
        <v>0.04</v>
      </c>
      <c r="J956" s="37">
        <f>IF(Source!BS612&lt;&gt; 0, Source!BS612, 1)</f>
        <v>54.99</v>
      </c>
      <c r="K956" s="42">
        <f>Source!R612</f>
        <v>2.2000000000000002</v>
      </c>
    </row>
    <row r="957" spans="1:29" ht="71.25" x14ac:dyDescent="0.2">
      <c r="A957" s="36" t="s">
        <v>838</v>
      </c>
      <c r="B957" s="36" t="str">
        <f>Source!F613</f>
        <v>1.21-5-1064</v>
      </c>
      <c r="C957" s="36" t="s">
        <v>840</v>
      </c>
      <c r="D957" s="38" t="str">
        <f>Source!H613</f>
        <v>шт.</v>
      </c>
      <c r="E957" s="37">
        <f>Source!I613</f>
        <v>24</v>
      </c>
      <c r="F957" s="40">
        <f>Source!AK613</f>
        <v>14.68</v>
      </c>
      <c r="G957" s="43" t="s">
        <v>3</v>
      </c>
      <c r="H957" s="37">
        <f>Source!AW614</f>
        <v>1</v>
      </c>
      <c r="I957" s="40">
        <f>Source!O613</f>
        <v>352.32</v>
      </c>
      <c r="J957" s="37">
        <f>IF(Source!BC614&lt;&gt; 0, Source!BC614, 1)</f>
        <v>5.67</v>
      </c>
      <c r="K957" s="40">
        <f>Source!O614</f>
        <v>1997.65</v>
      </c>
      <c r="Q957">
        <f>Source!X613</f>
        <v>0</v>
      </c>
      <c r="R957">
        <f>Source!X614</f>
        <v>0</v>
      </c>
      <c r="S957">
        <f>Source!Y613</f>
        <v>0</v>
      </c>
      <c r="T957">
        <f>Source!Y614</f>
        <v>0</v>
      </c>
      <c r="U957">
        <f>ROUND((175/100)*ROUND(Source!R613, 2), 2)</f>
        <v>0</v>
      </c>
      <c r="V957">
        <f>ROUND((0/100)*ROUND(Source!R614, 2), 2)</f>
        <v>0</v>
      </c>
      <c r="AC957">
        <v>3</v>
      </c>
    </row>
    <row r="958" spans="1:29" ht="14.25" x14ac:dyDescent="0.2">
      <c r="A958" s="36"/>
      <c r="B958" s="36"/>
      <c r="C958" s="36" t="s">
        <v>1352</v>
      </c>
      <c r="D958" s="38" t="s">
        <v>1353</v>
      </c>
      <c r="E958" s="37">
        <f>Source!BZ612</f>
        <v>97</v>
      </c>
      <c r="F958" s="40"/>
      <c r="G958" s="39"/>
      <c r="H958" s="37"/>
      <c r="I958" s="40">
        <f>SUM(Q952:Q957)</f>
        <v>56.49</v>
      </c>
      <c r="J958" s="37">
        <f>Source!AT612</f>
        <v>97</v>
      </c>
      <c r="K958" s="40">
        <f>SUM(R952:R957)</f>
        <v>3106.54</v>
      </c>
    </row>
    <row r="959" spans="1:29" ht="14.25" x14ac:dyDescent="0.2">
      <c r="A959" s="36"/>
      <c r="B959" s="36"/>
      <c r="C959" s="36" t="s">
        <v>1354</v>
      </c>
      <c r="D959" s="38" t="s">
        <v>1353</v>
      </c>
      <c r="E959" s="37">
        <f>Source!CA612</f>
        <v>51</v>
      </c>
      <c r="F959" s="40"/>
      <c r="G959" s="39"/>
      <c r="H959" s="37"/>
      <c r="I959" s="40">
        <f>SUM(S952:S958)</f>
        <v>29.7</v>
      </c>
      <c r="J959" s="37">
        <f>Source!AU612</f>
        <v>51</v>
      </c>
      <c r="K959" s="40">
        <f>SUM(T952:T958)</f>
        <v>1633.34</v>
      </c>
    </row>
    <row r="960" spans="1:29" ht="14.25" x14ac:dyDescent="0.2">
      <c r="A960" s="44"/>
      <c r="B960" s="44"/>
      <c r="C960" s="44" t="s">
        <v>1355</v>
      </c>
      <c r="D960" s="45" t="s">
        <v>1356</v>
      </c>
      <c r="E960" s="46">
        <f>Source!AQ611</f>
        <v>18.84</v>
      </c>
      <c r="F960" s="47"/>
      <c r="G960" s="48" t="str">
        <f>Source!DI611</f>
        <v>*1,1</v>
      </c>
      <c r="H960" s="46">
        <f>Source!AV612</f>
        <v>1.0469999999999999</v>
      </c>
      <c r="I960" s="47">
        <f>Source!U611</f>
        <v>5.2075267199999988</v>
      </c>
      <c r="J960" s="46"/>
      <c r="K960" s="47"/>
    </row>
    <row r="961" spans="1:29" ht="15" x14ac:dyDescent="0.2">
      <c r="C961" s="49" t="s">
        <v>1357</v>
      </c>
      <c r="H961" s="50">
        <f>I954+I955+I958+I959+SUM(I957:I957)-SUMIF(AC957:AC957, 5, I957:I957)-SUMIF(AC957:AC957, 6, I957:I957)</f>
        <v>496.94</v>
      </c>
      <c r="I961" s="50"/>
      <c r="J961" s="50">
        <f>K954+K955+K958+K959+SUM(K957:K957)-SUMIF(AC957:AC957, 5, K957:K957)-SUMIF(AC957:AC957, 6, K957:K957)</f>
        <v>9941.7100000000009</v>
      </c>
      <c r="K961" s="50"/>
    </row>
    <row r="962" spans="1:29" ht="15" hidden="1" x14ac:dyDescent="0.2">
      <c r="C962" s="49" t="s">
        <v>1358</v>
      </c>
      <c r="H962" s="52">
        <f>SUMIF(AC957:AC957, 5, I957:I957)+SUMIF(AC957:AC957, 6, I957:I957)</f>
        <v>0</v>
      </c>
      <c r="I962" s="52"/>
      <c r="J962" s="52">
        <f>SUMIF(AC957:AC957, 5, K957:K957)+SUMIF(AC957:AC957, 6, K957:K957)</f>
        <v>0</v>
      </c>
      <c r="K962" s="52"/>
    </row>
    <row r="963" spans="1:29" ht="15" x14ac:dyDescent="0.2">
      <c r="C963" s="49" t="s">
        <v>1359</v>
      </c>
      <c r="H963" s="52">
        <f>I954+I955+I958+I959+SUM(I957:I957)</f>
        <v>496.94</v>
      </c>
      <c r="I963" s="52"/>
      <c r="J963" s="52">
        <f>K954+K955+K958+K959+SUM(K957:K957)</f>
        <v>9941.7100000000009</v>
      </c>
      <c r="K963" s="52"/>
      <c r="O963" s="53">
        <f>I954+I955+I958+I959+SUM(I957:I957)</f>
        <v>496.94</v>
      </c>
      <c r="P963" s="53">
        <f>K954+K955+K958+K959+SUM(K957:K957)</f>
        <v>9941.7100000000009</v>
      </c>
    </row>
    <row r="965" spans="1:29" ht="28.5" x14ac:dyDescent="0.2">
      <c r="A965" s="36">
        <v>190</v>
      </c>
      <c r="B965" s="36" t="str">
        <f>Source!F615</f>
        <v>4.8-333-7</v>
      </c>
      <c r="C965" s="36" t="s">
        <v>836</v>
      </c>
      <c r="D965" s="38" t="str">
        <f>Source!H615</f>
        <v>100 шт.</v>
      </c>
      <c r="E965" s="37">
        <f>Source!I615</f>
        <v>6</v>
      </c>
      <c r="F965" s="40"/>
      <c r="G965" s="39"/>
      <c r="H965" s="37"/>
      <c r="I965" s="40"/>
      <c r="J965" s="37"/>
      <c r="K965" s="40"/>
      <c r="Q965">
        <f>Source!X615</f>
        <v>1412.3</v>
      </c>
      <c r="R965">
        <f>Source!X616</f>
        <v>77662.41</v>
      </c>
      <c r="S965">
        <f>Source!Y615</f>
        <v>742.55</v>
      </c>
      <c r="T965">
        <f>Source!Y616</f>
        <v>40832.81</v>
      </c>
      <c r="U965">
        <f>ROUND((175/100)*ROUND(Source!R615, 2), 2)</f>
        <v>1.58</v>
      </c>
      <c r="V965">
        <f>ROUND((0/100)*ROUND(Source!R616, 2), 2)</f>
        <v>0</v>
      </c>
      <c r="AC965">
        <v>0</v>
      </c>
    </row>
    <row r="966" spans="1:29" x14ac:dyDescent="0.2">
      <c r="C966" s="41" t="str">
        <f>"Объем: "&amp;Source!I615&amp;"=600/"&amp;"100"</f>
        <v>Объем: 6=600/100</v>
      </c>
    </row>
    <row r="967" spans="1:29" ht="14.25" x14ac:dyDescent="0.2">
      <c r="A967" s="36"/>
      <c r="B967" s="36"/>
      <c r="C967" s="36" t="s">
        <v>1348</v>
      </c>
      <c r="D967" s="38"/>
      <c r="E967" s="37"/>
      <c r="F967" s="40">
        <f>Source!AO615</f>
        <v>210.57</v>
      </c>
      <c r="G967" s="39" t="str">
        <f>Source!DG615</f>
        <v>*1,1</v>
      </c>
      <c r="H967" s="37">
        <f>Source!AV616</f>
        <v>1.0469999999999999</v>
      </c>
      <c r="I967" s="40">
        <f>Source!S615</f>
        <v>1455.08</v>
      </c>
      <c r="J967" s="37">
        <f>IF(Source!BA616&lt;&gt; 0, Source!BA616, 1)</f>
        <v>54.99</v>
      </c>
      <c r="K967" s="40">
        <f>Source!S616</f>
        <v>80014.850000000006</v>
      </c>
    </row>
    <row r="968" spans="1:29" ht="14.25" x14ac:dyDescent="0.2">
      <c r="A968" s="36"/>
      <c r="B968" s="36"/>
      <c r="C968" s="36" t="s">
        <v>1349</v>
      </c>
      <c r="D968" s="38"/>
      <c r="E968" s="37"/>
      <c r="F968" s="40">
        <f>Source!AM615</f>
        <v>0.83</v>
      </c>
      <c r="G968" s="39" t="str">
        <f>Source!DE615</f>
        <v>*1,1</v>
      </c>
      <c r="H968" s="37">
        <f>Source!AV616</f>
        <v>1.0469999999999999</v>
      </c>
      <c r="I968" s="40">
        <f>Source!Q615</f>
        <v>5.74</v>
      </c>
      <c r="J968" s="37">
        <f>IF(Source!BB616&lt;&gt; 0, Source!BB616, 1)</f>
        <v>16.329999999999998</v>
      </c>
      <c r="K968" s="40">
        <f>Source!Q616</f>
        <v>93.73</v>
      </c>
    </row>
    <row r="969" spans="1:29" ht="14.25" x14ac:dyDescent="0.2">
      <c r="A969" s="36"/>
      <c r="B969" s="36"/>
      <c r="C969" s="36" t="s">
        <v>1350</v>
      </c>
      <c r="D969" s="38"/>
      <c r="E969" s="37"/>
      <c r="F969" s="40">
        <f>Source!AN615</f>
        <v>0.13</v>
      </c>
      <c r="G969" s="39" t="str">
        <f>Source!DF615</f>
        <v>*1,1</v>
      </c>
      <c r="H969" s="37">
        <f>Source!AV616</f>
        <v>1.0469999999999999</v>
      </c>
      <c r="I969" s="42">
        <f>Source!R615</f>
        <v>0.9</v>
      </c>
      <c r="J969" s="37">
        <f>IF(Source!BS616&lt;&gt; 0, Source!BS616, 1)</f>
        <v>54.99</v>
      </c>
      <c r="K969" s="42">
        <f>Source!R616</f>
        <v>49.49</v>
      </c>
    </row>
    <row r="970" spans="1:29" ht="85.5" x14ac:dyDescent="0.2">
      <c r="A970" s="36" t="s">
        <v>843</v>
      </c>
      <c r="B970" s="36" t="str">
        <f>Source!F617</f>
        <v>1.21-5-1066</v>
      </c>
      <c r="C970" s="36" t="s">
        <v>845</v>
      </c>
      <c r="D970" s="38" t="str">
        <f>Source!H617</f>
        <v>шт.</v>
      </c>
      <c r="E970" s="37">
        <f>Source!I617</f>
        <v>600</v>
      </c>
      <c r="F970" s="40">
        <f>Source!AK617</f>
        <v>28.92</v>
      </c>
      <c r="G970" s="43" t="s">
        <v>3</v>
      </c>
      <c r="H970" s="37">
        <f>Source!AW618</f>
        <v>1</v>
      </c>
      <c r="I970" s="40">
        <f>Source!O617</f>
        <v>17352</v>
      </c>
      <c r="J970" s="37">
        <f>IF(Source!BC618&lt;&gt; 0, Source!BC618, 1)</f>
        <v>7.53</v>
      </c>
      <c r="K970" s="40">
        <f>Source!O618</f>
        <v>130660.56</v>
      </c>
      <c r="Q970">
        <f>Source!X617</f>
        <v>0</v>
      </c>
      <c r="R970">
        <f>Source!X618</f>
        <v>0</v>
      </c>
      <c r="S970">
        <f>Source!Y617</f>
        <v>0</v>
      </c>
      <c r="T970">
        <f>Source!Y618</f>
        <v>0</v>
      </c>
      <c r="U970">
        <f>ROUND((175/100)*ROUND(Source!R617, 2), 2)</f>
        <v>0</v>
      </c>
      <c r="V970">
        <f>ROUND((0/100)*ROUND(Source!R618, 2), 2)</f>
        <v>0</v>
      </c>
      <c r="AC970">
        <v>3</v>
      </c>
    </row>
    <row r="971" spans="1:29" ht="14.25" x14ac:dyDescent="0.2">
      <c r="A971" s="36"/>
      <c r="B971" s="36"/>
      <c r="C971" s="36" t="s">
        <v>1352</v>
      </c>
      <c r="D971" s="38" t="s">
        <v>1353</v>
      </c>
      <c r="E971" s="37">
        <f>Source!BZ616</f>
        <v>97</v>
      </c>
      <c r="F971" s="40"/>
      <c r="G971" s="39"/>
      <c r="H971" s="37"/>
      <c r="I971" s="40">
        <f>SUM(Q965:Q970)</f>
        <v>1412.3</v>
      </c>
      <c r="J971" s="37">
        <f>Source!AT616</f>
        <v>97</v>
      </c>
      <c r="K971" s="40">
        <f>SUM(R965:R970)</f>
        <v>77662.41</v>
      </c>
    </row>
    <row r="972" spans="1:29" ht="14.25" x14ac:dyDescent="0.2">
      <c r="A972" s="36"/>
      <c r="B972" s="36"/>
      <c r="C972" s="36" t="s">
        <v>1354</v>
      </c>
      <c r="D972" s="38" t="s">
        <v>1353</v>
      </c>
      <c r="E972" s="37">
        <f>Source!CA616</f>
        <v>51</v>
      </c>
      <c r="F972" s="40"/>
      <c r="G972" s="39"/>
      <c r="H972" s="37"/>
      <c r="I972" s="40">
        <f>SUM(S965:S971)</f>
        <v>742.55</v>
      </c>
      <c r="J972" s="37">
        <f>Source!AU616</f>
        <v>51</v>
      </c>
      <c r="K972" s="40">
        <f>SUM(T965:T971)</f>
        <v>40832.81</v>
      </c>
    </row>
    <row r="973" spans="1:29" ht="14.25" x14ac:dyDescent="0.2">
      <c r="A973" s="44"/>
      <c r="B973" s="44"/>
      <c r="C973" s="44" t="s">
        <v>1355</v>
      </c>
      <c r="D973" s="45" t="s">
        <v>1356</v>
      </c>
      <c r="E973" s="46">
        <f>Source!AQ615</f>
        <v>18.84</v>
      </c>
      <c r="F973" s="47"/>
      <c r="G973" s="48" t="str">
        <f>Source!DI615</f>
        <v>*1,1</v>
      </c>
      <c r="H973" s="46">
        <f>Source!AV616</f>
        <v>1.0469999999999999</v>
      </c>
      <c r="I973" s="47">
        <f>Source!U615</f>
        <v>130.18816799999999</v>
      </c>
      <c r="J973" s="46"/>
      <c r="K973" s="47"/>
    </row>
    <row r="974" spans="1:29" ht="15" x14ac:dyDescent="0.2">
      <c r="C974" s="49" t="s">
        <v>1357</v>
      </c>
      <c r="H974" s="50">
        <f>I967+I968+I971+I972+SUM(I970:I970)-SUMIF(AC970:AC970, 5, I970:I970)-SUMIF(AC970:AC970, 6, I970:I970)</f>
        <v>20967.669999999998</v>
      </c>
      <c r="I974" s="50"/>
      <c r="J974" s="50">
        <f>K967+K968+K971+K972+SUM(K970:K970)-SUMIF(AC970:AC970, 5, K970:K970)-SUMIF(AC970:AC970, 6, K970:K970)</f>
        <v>329264.36</v>
      </c>
      <c r="K974" s="50"/>
    </row>
    <row r="975" spans="1:29" ht="15" hidden="1" x14ac:dyDescent="0.2">
      <c r="C975" s="49" t="s">
        <v>1358</v>
      </c>
      <c r="H975" s="52">
        <f>SUMIF(AC970:AC970, 5, I970:I970)+SUMIF(AC970:AC970, 6, I970:I970)</f>
        <v>0</v>
      </c>
      <c r="I975" s="52"/>
      <c r="J975" s="52">
        <f>SUMIF(AC970:AC970, 5, K970:K970)+SUMIF(AC970:AC970, 6, K970:K970)</f>
        <v>0</v>
      </c>
      <c r="K975" s="52"/>
    </row>
    <row r="976" spans="1:29" ht="15" x14ac:dyDescent="0.2">
      <c r="C976" s="49" t="s">
        <v>1359</v>
      </c>
      <c r="H976" s="52">
        <f>I967+I968+I971+I972+SUM(I970:I970)</f>
        <v>20967.669999999998</v>
      </c>
      <c r="I976" s="52"/>
      <c r="J976" s="52">
        <f>K967+K968+K971+K972+SUM(K970:K970)</f>
        <v>329264.36</v>
      </c>
      <c r="K976" s="52"/>
      <c r="O976" s="53">
        <f>I967+I968+I971+I972+SUM(I970:I970)</f>
        <v>20967.669999999998</v>
      </c>
      <c r="P976" s="53">
        <f>K967+K968+K971+K972+SUM(K970:K970)</f>
        <v>329264.36</v>
      </c>
    </row>
    <row r="978" spans="1:29" ht="28.5" x14ac:dyDescent="0.2">
      <c r="A978" s="36">
        <v>191</v>
      </c>
      <c r="B978" s="36" t="str">
        <f>Source!F619</f>
        <v>4.8-333-7</v>
      </c>
      <c r="C978" s="36" t="s">
        <v>836</v>
      </c>
      <c r="D978" s="38" t="str">
        <f>Source!H619</f>
        <v>100 шт.</v>
      </c>
      <c r="E978" s="37">
        <f>Source!I619</f>
        <v>3.5</v>
      </c>
      <c r="F978" s="40"/>
      <c r="G978" s="39"/>
      <c r="H978" s="37"/>
      <c r="I978" s="40"/>
      <c r="J978" s="37"/>
      <c r="K978" s="40"/>
      <c r="Q978">
        <f>Source!X619</f>
        <v>823.84</v>
      </c>
      <c r="R978">
        <f>Source!X620</f>
        <v>45302.98</v>
      </c>
      <c r="S978">
        <f>Source!Y619</f>
        <v>433.15</v>
      </c>
      <c r="T978">
        <f>Source!Y620</f>
        <v>23819.09</v>
      </c>
      <c r="U978">
        <f>ROUND((175/100)*ROUND(Source!R619, 2), 2)</f>
        <v>0.91</v>
      </c>
      <c r="V978">
        <f>ROUND((0/100)*ROUND(Source!R620, 2), 2)</f>
        <v>0</v>
      </c>
      <c r="AC978">
        <v>0</v>
      </c>
    </row>
    <row r="979" spans="1:29" x14ac:dyDescent="0.2">
      <c r="C979" s="41" t="str">
        <f>"Объем: "&amp;Source!I619&amp;"=350/"&amp;"100"</f>
        <v>Объем: 3,5=350/100</v>
      </c>
    </row>
    <row r="980" spans="1:29" ht="14.25" x14ac:dyDescent="0.2">
      <c r="A980" s="36"/>
      <c r="B980" s="36"/>
      <c r="C980" s="36" t="s">
        <v>1348</v>
      </c>
      <c r="D980" s="38"/>
      <c r="E980" s="37"/>
      <c r="F980" s="40">
        <f>Source!AO619</f>
        <v>210.57</v>
      </c>
      <c r="G980" s="39" t="str">
        <f>Source!DG619</f>
        <v>*1,1</v>
      </c>
      <c r="H980" s="37">
        <f>Source!AV620</f>
        <v>1.0469999999999999</v>
      </c>
      <c r="I980" s="40">
        <f>Source!S619</f>
        <v>848.8</v>
      </c>
      <c r="J980" s="37">
        <f>IF(Source!BA620&lt;&gt; 0, Source!BA620, 1)</f>
        <v>54.99</v>
      </c>
      <c r="K980" s="40">
        <f>Source!S620</f>
        <v>46675.51</v>
      </c>
    </row>
    <row r="981" spans="1:29" ht="14.25" x14ac:dyDescent="0.2">
      <c r="A981" s="36"/>
      <c r="B981" s="36"/>
      <c r="C981" s="36" t="s">
        <v>1349</v>
      </c>
      <c r="D981" s="38"/>
      <c r="E981" s="37"/>
      <c r="F981" s="40">
        <f>Source!AM619</f>
        <v>0.83</v>
      </c>
      <c r="G981" s="39" t="str">
        <f>Source!DE619</f>
        <v>*1,1</v>
      </c>
      <c r="H981" s="37">
        <f>Source!AV620</f>
        <v>1.0469999999999999</v>
      </c>
      <c r="I981" s="40">
        <f>Source!Q619</f>
        <v>3.35</v>
      </c>
      <c r="J981" s="37">
        <f>IF(Source!BB620&lt;&gt; 0, Source!BB620, 1)</f>
        <v>16.329999999999998</v>
      </c>
      <c r="K981" s="40">
        <f>Source!Q620</f>
        <v>54.71</v>
      </c>
    </row>
    <row r="982" spans="1:29" ht="14.25" x14ac:dyDescent="0.2">
      <c r="A982" s="36"/>
      <c r="B982" s="36"/>
      <c r="C982" s="36" t="s">
        <v>1350</v>
      </c>
      <c r="D982" s="38"/>
      <c r="E982" s="37"/>
      <c r="F982" s="40">
        <f>Source!AN619</f>
        <v>0.13</v>
      </c>
      <c r="G982" s="39" t="str">
        <f>Source!DF619</f>
        <v>*1,1</v>
      </c>
      <c r="H982" s="37">
        <f>Source!AV620</f>
        <v>1.0469999999999999</v>
      </c>
      <c r="I982" s="42">
        <f>Source!R619</f>
        <v>0.52</v>
      </c>
      <c r="J982" s="37">
        <f>IF(Source!BS620&lt;&gt; 0, Source!BS620, 1)</f>
        <v>54.99</v>
      </c>
      <c r="K982" s="42">
        <f>Source!R620</f>
        <v>28.59</v>
      </c>
    </row>
    <row r="983" spans="1:29" ht="41.25" x14ac:dyDescent="0.2">
      <c r="A983" s="36" t="s">
        <v>848</v>
      </c>
      <c r="B983" s="36" t="str">
        <f>Source!F621</f>
        <v>КА-162</v>
      </c>
      <c r="C983" s="36" t="s">
        <v>1494</v>
      </c>
      <c r="D983" s="38" t="str">
        <f>Source!H621</f>
        <v>ШТ</v>
      </c>
      <c r="E983" s="37">
        <f>Source!I621</f>
        <v>350</v>
      </c>
      <c r="F983" s="40">
        <f>Source!AK621</f>
        <v>134.04</v>
      </c>
      <c r="G983" s="43" t="s">
        <v>3</v>
      </c>
      <c r="H983" s="37">
        <f>Source!AW622</f>
        <v>1</v>
      </c>
      <c r="I983" s="40">
        <f>Source!O621</f>
        <v>46914</v>
      </c>
      <c r="J983" s="37">
        <f>IF(Source!BC622&lt;&gt; 0, Source!BC622, 1)</f>
        <v>9.8800000000000008</v>
      </c>
      <c r="K983" s="40">
        <f>Source!O622</f>
        <v>463510.32</v>
      </c>
      <c r="Q983">
        <f>Source!X621</f>
        <v>0</v>
      </c>
      <c r="R983">
        <f>Source!X622</f>
        <v>0</v>
      </c>
      <c r="S983">
        <f>Source!Y621</f>
        <v>0</v>
      </c>
      <c r="T983">
        <f>Source!Y622</f>
        <v>0</v>
      </c>
      <c r="U983">
        <f>ROUND((175/100)*ROUND(Source!R621, 2), 2)</f>
        <v>0</v>
      </c>
      <c r="V983">
        <f>ROUND((0/100)*ROUND(Source!R622, 2), 2)</f>
        <v>0</v>
      </c>
      <c r="AC983">
        <v>3</v>
      </c>
    </row>
    <row r="984" spans="1:29" ht="14.25" x14ac:dyDescent="0.2">
      <c r="A984" s="36"/>
      <c r="B984" s="36"/>
      <c r="C984" s="36" t="s">
        <v>1352</v>
      </c>
      <c r="D984" s="38" t="s">
        <v>1353</v>
      </c>
      <c r="E984" s="37">
        <f>Source!BZ620</f>
        <v>97</v>
      </c>
      <c r="F984" s="40"/>
      <c r="G984" s="39"/>
      <c r="H984" s="37"/>
      <c r="I984" s="40">
        <f>SUM(Q978:Q983)</f>
        <v>823.84</v>
      </c>
      <c r="J984" s="37">
        <f>Source!AT620</f>
        <v>97</v>
      </c>
      <c r="K984" s="40">
        <f>SUM(R978:R983)</f>
        <v>45302.98</v>
      </c>
    </row>
    <row r="985" spans="1:29" ht="14.25" x14ac:dyDescent="0.2">
      <c r="A985" s="36"/>
      <c r="B985" s="36"/>
      <c r="C985" s="36" t="s">
        <v>1354</v>
      </c>
      <c r="D985" s="38" t="s">
        <v>1353</v>
      </c>
      <c r="E985" s="37">
        <f>Source!CA620</f>
        <v>51</v>
      </c>
      <c r="F985" s="40"/>
      <c r="G985" s="39"/>
      <c r="H985" s="37"/>
      <c r="I985" s="40">
        <f>SUM(S978:S984)</f>
        <v>433.15</v>
      </c>
      <c r="J985" s="37">
        <f>Source!AU620</f>
        <v>51</v>
      </c>
      <c r="K985" s="40">
        <f>SUM(T978:T984)</f>
        <v>23819.09</v>
      </c>
    </row>
    <row r="986" spans="1:29" ht="14.25" x14ac:dyDescent="0.2">
      <c r="A986" s="44"/>
      <c r="B986" s="44"/>
      <c r="C986" s="44" t="s">
        <v>1355</v>
      </c>
      <c r="D986" s="45" t="s">
        <v>1356</v>
      </c>
      <c r="E986" s="46">
        <f>Source!AQ619</f>
        <v>18.84</v>
      </c>
      <c r="F986" s="47"/>
      <c r="G986" s="48" t="str">
        <f>Source!DI619</f>
        <v>*1,1</v>
      </c>
      <c r="H986" s="46">
        <f>Source!AV620</f>
        <v>1.0469999999999999</v>
      </c>
      <c r="I986" s="47">
        <f>Source!U619</f>
        <v>75.943097999999992</v>
      </c>
      <c r="J986" s="46"/>
      <c r="K986" s="47"/>
    </row>
    <row r="987" spans="1:29" ht="15" x14ac:dyDescent="0.2">
      <c r="C987" s="49" t="s">
        <v>1357</v>
      </c>
      <c r="H987" s="50">
        <f>I980+I981+I984+I985+SUM(I983:I983)-SUMIF(AC983:AC983, 5, I983:I983)-SUMIF(AC983:AC983, 6, I983:I983)</f>
        <v>49023.14</v>
      </c>
      <c r="I987" s="50"/>
      <c r="J987" s="50">
        <f>K980+K981+K984+K985+SUM(K983:K983)-SUMIF(AC983:AC983, 5, K983:K983)-SUMIF(AC983:AC983, 6, K983:K983)</f>
        <v>579362.61</v>
      </c>
      <c r="K987" s="50"/>
    </row>
    <row r="988" spans="1:29" ht="15" hidden="1" x14ac:dyDescent="0.2">
      <c r="C988" s="49" t="s">
        <v>1358</v>
      </c>
      <c r="H988" s="52">
        <f>SUMIF(AC983:AC983, 5, I983:I983)+SUMIF(AC983:AC983, 6, I983:I983)</f>
        <v>0</v>
      </c>
      <c r="I988" s="52"/>
      <c r="J988" s="52">
        <f>SUMIF(AC983:AC983, 5, K983:K983)+SUMIF(AC983:AC983, 6, K983:K983)</f>
        <v>0</v>
      </c>
      <c r="K988" s="52"/>
    </row>
    <row r="989" spans="1:29" ht="15" x14ac:dyDescent="0.2">
      <c r="C989" s="49" t="s">
        <v>1359</v>
      </c>
      <c r="H989" s="52">
        <f>I980+I981+I984+I985+SUM(I983:I983)</f>
        <v>49023.14</v>
      </c>
      <c r="I989" s="52"/>
      <c r="J989" s="52">
        <f>K980+K981+K984+K985+SUM(K983:K983)</f>
        <v>579362.61</v>
      </c>
      <c r="K989" s="52"/>
      <c r="O989" s="53">
        <f>I980+I981+I984+I985+SUM(I983:I983)</f>
        <v>49023.14</v>
      </c>
      <c r="P989" s="53">
        <f>K980+K981+K984+K985+SUM(K983:K983)</f>
        <v>579362.61</v>
      </c>
    </row>
    <row r="991" spans="1:29" ht="28.5" x14ac:dyDescent="0.2">
      <c r="A991" s="36">
        <v>192</v>
      </c>
      <c r="B991" s="36" t="str">
        <f>Source!F623</f>
        <v>4.8-269-9</v>
      </c>
      <c r="C991" s="36" t="s">
        <v>854</v>
      </c>
      <c r="D991" s="38" t="str">
        <f>Source!H623</f>
        <v>1  ШТ.</v>
      </c>
      <c r="E991" s="37">
        <f>Source!I623</f>
        <v>62</v>
      </c>
      <c r="F991" s="40"/>
      <c r="G991" s="39"/>
      <c r="H991" s="37"/>
      <c r="I991" s="40"/>
      <c r="J991" s="37"/>
      <c r="K991" s="40"/>
      <c r="Q991">
        <f>Source!X623</f>
        <v>888.65</v>
      </c>
      <c r="R991">
        <f>Source!X624</f>
        <v>48866.65</v>
      </c>
      <c r="S991">
        <f>Source!Y623</f>
        <v>467.23</v>
      </c>
      <c r="T991">
        <f>Source!Y624</f>
        <v>25692.77</v>
      </c>
      <c r="U991">
        <f>ROUND((175/100)*ROUND(Source!R623, 2), 2)</f>
        <v>0</v>
      </c>
      <c r="V991">
        <f>ROUND((0/100)*ROUND(Source!R624, 2), 2)</f>
        <v>0</v>
      </c>
      <c r="AC991">
        <v>0</v>
      </c>
    </row>
    <row r="992" spans="1:29" ht="14.25" x14ac:dyDescent="0.2">
      <c r="A992" s="36"/>
      <c r="B992" s="36"/>
      <c r="C992" s="36" t="s">
        <v>1348</v>
      </c>
      <c r="D992" s="38"/>
      <c r="E992" s="37"/>
      <c r="F992" s="40">
        <f>Source!AO623</f>
        <v>12.83</v>
      </c>
      <c r="G992" s="39" t="str">
        <f>Source!DG623</f>
        <v>*1,1</v>
      </c>
      <c r="H992" s="37">
        <f>Source!AV624</f>
        <v>1.0469999999999999</v>
      </c>
      <c r="I992" s="40">
        <f>Source!S623</f>
        <v>916.13</v>
      </c>
      <c r="J992" s="37">
        <f>IF(Source!BA624&lt;&gt; 0, Source!BA624, 1)</f>
        <v>54.99</v>
      </c>
      <c r="K992" s="40">
        <f>Source!S624</f>
        <v>50377.99</v>
      </c>
    </row>
    <row r="993" spans="1:29" ht="14.25" x14ac:dyDescent="0.2">
      <c r="A993" s="36"/>
      <c r="B993" s="36"/>
      <c r="C993" s="36" t="s">
        <v>1349</v>
      </c>
      <c r="D993" s="38"/>
      <c r="E993" s="37"/>
      <c r="F993" s="40">
        <f>Source!AM623</f>
        <v>0.78</v>
      </c>
      <c r="G993" s="39" t="str">
        <f>Source!DE623</f>
        <v>*1,1</v>
      </c>
      <c r="H993" s="37">
        <f>Source!AV624</f>
        <v>1.0469999999999999</v>
      </c>
      <c r="I993" s="40">
        <f>Source!Q623</f>
        <v>55.7</v>
      </c>
      <c r="J993" s="37">
        <f>IF(Source!BB624&lt;&gt; 0, Source!BB624, 1)</f>
        <v>11.56</v>
      </c>
      <c r="K993" s="40">
        <f>Source!Q624</f>
        <v>643.89</v>
      </c>
    </row>
    <row r="994" spans="1:29" ht="14.25" x14ac:dyDescent="0.2">
      <c r="A994" s="36"/>
      <c r="B994" s="36"/>
      <c r="C994" s="36" t="s">
        <v>1351</v>
      </c>
      <c r="D994" s="38"/>
      <c r="E994" s="37"/>
      <c r="F994" s="40">
        <f>Source!AL623</f>
        <v>199.48</v>
      </c>
      <c r="G994" s="39" t="str">
        <f>Source!DD623</f>
        <v/>
      </c>
      <c r="H994" s="37">
        <f>Source!AW624</f>
        <v>1</v>
      </c>
      <c r="I994" s="40">
        <f>Source!P623</f>
        <v>12367.76</v>
      </c>
      <c r="J994" s="37">
        <f>IF(Source!BC624&lt;&gt; 0, Source!BC624, 1)</f>
        <v>5.56</v>
      </c>
      <c r="K994" s="40">
        <f>Source!P624</f>
        <v>68764.75</v>
      </c>
    </row>
    <row r="995" spans="1:29" ht="28.5" x14ac:dyDescent="0.2">
      <c r="A995" s="36" t="s">
        <v>856</v>
      </c>
      <c r="B995" s="36" t="str">
        <f>Source!F625</f>
        <v>1.1-1-58</v>
      </c>
      <c r="C995" s="36" t="s">
        <v>31</v>
      </c>
      <c r="D995" s="38" t="str">
        <f>Source!H625</f>
        <v>т</v>
      </c>
      <c r="E995" s="37">
        <f>Source!I625</f>
        <v>0.1116</v>
      </c>
      <c r="F995" s="40">
        <f>Source!AK625</f>
        <v>24609.759999999998</v>
      </c>
      <c r="G995" s="43" t="s">
        <v>3</v>
      </c>
      <c r="H995" s="37">
        <f>Source!AW626</f>
        <v>1</v>
      </c>
      <c r="I995" s="40">
        <f>Source!O625</f>
        <v>2746.45</v>
      </c>
      <c r="J995" s="37">
        <f>IF(Source!BC626&lt;&gt; 0, Source!BC626, 1)</f>
        <v>5.15</v>
      </c>
      <c r="K995" s="40">
        <f>Source!O626</f>
        <v>14144.22</v>
      </c>
      <c r="Q995">
        <f>Source!X625</f>
        <v>0</v>
      </c>
      <c r="R995">
        <f>Source!X626</f>
        <v>0</v>
      </c>
      <c r="S995">
        <f>Source!Y625</f>
        <v>0</v>
      </c>
      <c r="T995">
        <f>Source!Y626</f>
        <v>0</v>
      </c>
      <c r="U995">
        <f>ROUND((175/100)*ROUND(Source!R625, 2), 2)</f>
        <v>0</v>
      </c>
      <c r="V995">
        <f>ROUND((0/100)*ROUND(Source!R626, 2), 2)</f>
        <v>0</v>
      </c>
      <c r="AC995">
        <v>3</v>
      </c>
    </row>
    <row r="996" spans="1:29" ht="54" x14ac:dyDescent="0.2">
      <c r="A996" s="36" t="s">
        <v>857</v>
      </c>
      <c r="B996" s="36" t="str">
        <f>Source!F627</f>
        <v>КА-163</v>
      </c>
      <c r="C996" s="36" t="s">
        <v>1495</v>
      </c>
      <c r="D996" s="38" t="str">
        <f>Source!H627</f>
        <v>ШТ</v>
      </c>
      <c r="E996" s="37">
        <f>Source!I627</f>
        <v>62</v>
      </c>
      <c r="F996" s="40">
        <f>Source!AK627</f>
        <v>1057.25</v>
      </c>
      <c r="G996" s="43" t="s">
        <v>3</v>
      </c>
      <c r="H996" s="37">
        <f>Source!AW628</f>
        <v>1</v>
      </c>
      <c r="I996" s="40">
        <f>Source!O627</f>
        <v>65549.5</v>
      </c>
      <c r="J996" s="37">
        <f>IF(Source!BC628&lt;&gt; 0, Source!BC628, 1)</f>
        <v>9.8800000000000008</v>
      </c>
      <c r="K996" s="40">
        <f>Source!O628</f>
        <v>647629.06000000006</v>
      </c>
      <c r="Q996">
        <f>Source!X627</f>
        <v>0</v>
      </c>
      <c r="R996">
        <f>Source!X628</f>
        <v>0</v>
      </c>
      <c r="S996">
        <f>Source!Y627</f>
        <v>0</v>
      </c>
      <c r="T996">
        <f>Source!Y628</f>
        <v>0</v>
      </c>
      <c r="U996">
        <f>ROUND((175/100)*ROUND(Source!R627, 2), 2)</f>
        <v>0</v>
      </c>
      <c r="V996">
        <f>ROUND((0/100)*ROUND(Source!R628, 2), 2)</f>
        <v>0</v>
      </c>
      <c r="AC996">
        <v>3</v>
      </c>
    </row>
    <row r="997" spans="1:29" ht="14.25" x14ac:dyDescent="0.2">
      <c r="A997" s="36"/>
      <c r="B997" s="36"/>
      <c r="C997" s="36" t="s">
        <v>1352</v>
      </c>
      <c r="D997" s="38" t="s">
        <v>1353</v>
      </c>
      <c r="E997" s="37">
        <f>Source!BZ624</f>
        <v>97</v>
      </c>
      <c r="F997" s="40"/>
      <c r="G997" s="39"/>
      <c r="H997" s="37"/>
      <c r="I997" s="40">
        <f>SUM(Q991:Q996)</f>
        <v>888.65</v>
      </c>
      <c r="J997" s="37">
        <f>Source!AT624</f>
        <v>97</v>
      </c>
      <c r="K997" s="40">
        <f>SUM(R991:R996)</f>
        <v>48866.65</v>
      </c>
    </row>
    <row r="998" spans="1:29" ht="14.25" x14ac:dyDescent="0.2">
      <c r="A998" s="36"/>
      <c r="B998" s="36"/>
      <c r="C998" s="36" t="s">
        <v>1354</v>
      </c>
      <c r="D998" s="38" t="s">
        <v>1353</v>
      </c>
      <c r="E998" s="37">
        <f>Source!CA624</f>
        <v>51</v>
      </c>
      <c r="F998" s="40"/>
      <c r="G998" s="39"/>
      <c r="H998" s="37"/>
      <c r="I998" s="40">
        <f>SUM(S991:S997)</f>
        <v>467.23</v>
      </c>
      <c r="J998" s="37">
        <f>Source!AU624</f>
        <v>51</v>
      </c>
      <c r="K998" s="40">
        <f>SUM(T991:T997)</f>
        <v>25692.77</v>
      </c>
    </row>
    <row r="999" spans="1:29" ht="14.25" x14ac:dyDescent="0.2">
      <c r="A999" s="44"/>
      <c r="B999" s="44"/>
      <c r="C999" s="44" t="s">
        <v>1355</v>
      </c>
      <c r="D999" s="45" t="s">
        <v>1356</v>
      </c>
      <c r="E999" s="46">
        <f>Source!AQ623</f>
        <v>1.03</v>
      </c>
      <c r="F999" s="47"/>
      <c r="G999" s="48" t="str">
        <f>Source!DI623</f>
        <v>*1,1</v>
      </c>
      <c r="H999" s="46">
        <f>Source!AV624</f>
        <v>1.0469999999999999</v>
      </c>
      <c r="I999" s="47">
        <f>Source!U623</f>
        <v>73.547562000000013</v>
      </c>
      <c r="J999" s="46"/>
      <c r="K999" s="47"/>
    </row>
    <row r="1000" spans="1:29" ht="15" x14ac:dyDescent="0.2">
      <c r="C1000" s="49" t="s">
        <v>1357</v>
      </c>
      <c r="H1000" s="50">
        <f>I992+I993+I994+I997+I998+SUM(I995:I996)-SUMIF(AC995:AC996, 5, I995:I996)-SUMIF(AC995:AC996, 6, I995:I996)</f>
        <v>82991.42</v>
      </c>
      <c r="I1000" s="50"/>
      <c r="J1000" s="50">
        <f>K992+K993+K994+K997+K998+SUM(K995:K996)-SUMIF(AC995:AC996, 5, K995:K996)-SUMIF(AC995:AC996, 6, K995:K996)</f>
        <v>856119.33000000007</v>
      </c>
      <c r="K1000" s="50"/>
    </row>
    <row r="1001" spans="1:29" ht="15" hidden="1" x14ac:dyDescent="0.2">
      <c r="C1001" s="49" t="s">
        <v>1358</v>
      </c>
      <c r="H1001" s="52">
        <f>SUMIF(AC995:AC996, 5, I995:I996)+SUMIF(AC995:AC996, 6, I995:I996)</f>
        <v>0</v>
      </c>
      <c r="I1001" s="52"/>
      <c r="J1001" s="52">
        <f>SUMIF(AC995:AC996, 5, K995:K996)+SUMIF(AC995:AC996, 6, K995:K996)</f>
        <v>0</v>
      </c>
      <c r="K1001" s="52"/>
    </row>
    <row r="1002" spans="1:29" ht="15" x14ac:dyDescent="0.2">
      <c r="C1002" s="49" t="s">
        <v>1359</v>
      </c>
      <c r="H1002" s="52">
        <f>I992+I993+I994+I997+I998+SUM(I995:I996)</f>
        <v>82991.42</v>
      </c>
      <c r="I1002" s="52"/>
      <c r="J1002" s="52">
        <f>K992+K993+K994+K997+K998+SUM(K995:K996)</f>
        <v>856119.33000000007</v>
      </c>
      <c r="K1002" s="52"/>
      <c r="O1002" s="53">
        <f>I992+I993+I994+I997+I998+SUM(I995:I996)</f>
        <v>82991.42</v>
      </c>
      <c r="P1002" s="53">
        <f>K992+K993+K994+K997+K998+SUM(K995:K996)</f>
        <v>856119.33000000007</v>
      </c>
    </row>
    <row r="1004" spans="1:29" ht="28.5" x14ac:dyDescent="0.2">
      <c r="A1004" s="36">
        <v>193</v>
      </c>
      <c r="B1004" s="36" t="str">
        <f>Source!F629</f>
        <v>4.8-333-7</v>
      </c>
      <c r="C1004" s="36" t="s">
        <v>836</v>
      </c>
      <c r="D1004" s="38" t="str">
        <f>Source!H629</f>
        <v>100 шт.</v>
      </c>
      <c r="E1004" s="37">
        <f>Source!I629</f>
        <v>4.96</v>
      </c>
      <c r="F1004" s="40"/>
      <c r="G1004" s="39"/>
      <c r="H1004" s="37"/>
      <c r="I1004" s="40"/>
      <c r="J1004" s="37"/>
      <c r="K1004" s="40"/>
      <c r="Q1004">
        <f>Source!X629</f>
        <v>1167.5</v>
      </c>
      <c r="R1004">
        <f>Source!X630</f>
        <v>64200.91</v>
      </c>
      <c r="S1004">
        <f>Source!Y629</f>
        <v>613.84</v>
      </c>
      <c r="T1004">
        <f>Source!Y630</f>
        <v>33755.120000000003</v>
      </c>
      <c r="U1004">
        <f>ROUND((175/100)*ROUND(Source!R629, 2), 2)</f>
        <v>1.3</v>
      </c>
      <c r="V1004">
        <f>ROUND((0/100)*ROUND(Source!R630, 2), 2)</f>
        <v>0</v>
      </c>
      <c r="AC1004">
        <v>0</v>
      </c>
    </row>
    <row r="1005" spans="1:29" x14ac:dyDescent="0.2">
      <c r="C1005" s="41" t="str">
        <f>"Объем: "&amp;Source!I629&amp;"=(248+"&amp;"248)/"&amp;"100"</f>
        <v>Объем: 4,96=(248+248)/100</v>
      </c>
    </row>
    <row r="1006" spans="1:29" ht="14.25" x14ac:dyDescent="0.2">
      <c r="A1006" s="36"/>
      <c r="B1006" s="36"/>
      <c r="C1006" s="36" t="s">
        <v>1348</v>
      </c>
      <c r="D1006" s="38"/>
      <c r="E1006" s="37"/>
      <c r="F1006" s="40">
        <f>Source!AO629</f>
        <v>210.57</v>
      </c>
      <c r="G1006" s="39" t="str">
        <f>Source!DG629</f>
        <v>*1,1</v>
      </c>
      <c r="H1006" s="37">
        <f>Source!AV630</f>
        <v>1.0469999999999999</v>
      </c>
      <c r="I1006" s="40">
        <f>Source!S629</f>
        <v>1202.8699999999999</v>
      </c>
      <c r="J1006" s="37">
        <f>IF(Source!BA630&lt;&gt; 0, Source!BA630, 1)</f>
        <v>54.99</v>
      </c>
      <c r="K1006" s="40">
        <f>Source!S630</f>
        <v>66145.820000000007</v>
      </c>
    </row>
    <row r="1007" spans="1:29" ht="14.25" x14ac:dyDescent="0.2">
      <c r="A1007" s="36"/>
      <c r="B1007" s="36"/>
      <c r="C1007" s="36" t="s">
        <v>1349</v>
      </c>
      <c r="D1007" s="38"/>
      <c r="E1007" s="37"/>
      <c r="F1007" s="40">
        <f>Source!AM629</f>
        <v>0.83</v>
      </c>
      <c r="G1007" s="39" t="str">
        <f>Source!DE629</f>
        <v>*1,1</v>
      </c>
      <c r="H1007" s="37">
        <f>Source!AV630</f>
        <v>1.0469999999999999</v>
      </c>
      <c r="I1007" s="40">
        <f>Source!Q629</f>
        <v>4.74</v>
      </c>
      <c r="J1007" s="37">
        <f>IF(Source!BB630&lt;&gt; 0, Source!BB630, 1)</f>
        <v>16.329999999999998</v>
      </c>
      <c r="K1007" s="40">
        <f>Source!Q630</f>
        <v>77.400000000000006</v>
      </c>
    </row>
    <row r="1008" spans="1:29" ht="14.25" x14ac:dyDescent="0.2">
      <c r="A1008" s="36"/>
      <c r="B1008" s="36"/>
      <c r="C1008" s="36" t="s">
        <v>1350</v>
      </c>
      <c r="D1008" s="38"/>
      <c r="E1008" s="37"/>
      <c r="F1008" s="40">
        <f>Source!AN629</f>
        <v>0.13</v>
      </c>
      <c r="G1008" s="39" t="str">
        <f>Source!DF629</f>
        <v>*1,1</v>
      </c>
      <c r="H1008" s="37">
        <f>Source!AV630</f>
        <v>1.0469999999999999</v>
      </c>
      <c r="I1008" s="42">
        <f>Source!R629</f>
        <v>0.74</v>
      </c>
      <c r="J1008" s="37">
        <f>IF(Source!BS630&lt;&gt; 0, Source!BS630, 1)</f>
        <v>54.99</v>
      </c>
      <c r="K1008" s="42">
        <f>Source!R630</f>
        <v>40.69</v>
      </c>
    </row>
    <row r="1009" spans="1:29" ht="41.25" x14ac:dyDescent="0.2">
      <c r="A1009" s="36" t="s">
        <v>862</v>
      </c>
      <c r="B1009" s="36" t="str">
        <f>Source!F631</f>
        <v>КА-164</v>
      </c>
      <c r="C1009" s="36" t="s">
        <v>1496</v>
      </c>
      <c r="D1009" s="38" t="str">
        <f>Source!H631</f>
        <v>ШТ</v>
      </c>
      <c r="E1009" s="37">
        <f>Source!I631</f>
        <v>248</v>
      </c>
      <c r="F1009" s="40">
        <f>Source!AK631</f>
        <v>24.42</v>
      </c>
      <c r="G1009" s="43" t="s">
        <v>3</v>
      </c>
      <c r="H1009" s="37">
        <f>Source!AW632</f>
        <v>1</v>
      </c>
      <c r="I1009" s="40">
        <f>Source!O631</f>
        <v>6056.16</v>
      </c>
      <c r="J1009" s="37">
        <f>IF(Source!BC632&lt;&gt; 0, Source!BC632, 1)</f>
        <v>9.8800000000000008</v>
      </c>
      <c r="K1009" s="40">
        <f>Source!O632</f>
        <v>59834.86</v>
      </c>
      <c r="Q1009">
        <f>Source!X631</f>
        <v>0</v>
      </c>
      <c r="R1009">
        <f>Source!X632</f>
        <v>0</v>
      </c>
      <c r="S1009">
        <f>Source!Y631</f>
        <v>0</v>
      </c>
      <c r="T1009">
        <f>Source!Y632</f>
        <v>0</v>
      </c>
      <c r="U1009">
        <f>ROUND((175/100)*ROUND(Source!R631, 2), 2)</f>
        <v>0</v>
      </c>
      <c r="V1009">
        <f>ROUND((0/100)*ROUND(Source!R632, 2), 2)</f>
        <v>0</v>
      </c>
      <c r="AC1009">
        <v>3</v>
      </c>
    </row>
    <row r="1010" spans="1:29" ht="41.25" x14ac:dyDescent="0.2">
      <c r="A1010" s="36" t="s">
        <v>866</v>
      </c>
      <c r="B1010" s="36" t="str">
        <f>Source!F633</f>
        <v>КА-165</v>
      </c>
      <c r="C1010" s="36" t="s">
        <v>1497</v>
      </c>
      <c r="D1010" s="38" t="str">
        <f>Source!H633</f>
        <v>ШТ</v>
      </c>
      <c r="E1010" s="37">
        <f>Source!I633</f>
        <v>248</v>
      </c>
      <c r="F1010" s="40">
        <f>Source!AK633</f>
        <v>23.23</v>
      </c>
      <c r="G1010" s="43" t="s">
        <v>3</v>
      </c>
      <c r="H1010" s="37">
        <f>Source!AW634</f>
        <v>1</v>
      </c>
      <c r="I1010" s="40">
        <f>Source!O633</f>
        <v>5761.04</v>
      </c>
      <c r="J1010" s="37">
        <f>IF(Source!BC634&lt;&gt; 0, Source!BC634, 1)</f>
        <v>9.8800000000000008</v>
      </c>
      <c r="K1010" s="40">
        <f>Source!O634</f>
        <v>56919.08</v>
      </c>
      <c r="Q1010">
        <f>Source!X633</f>
        <v>0</v>
      </c>
      <c r="R1010">
        <f>Source!X634</f>
        <v>0</v>
      </c>
      <c r="S1010">
        <f>Source!Y633</f>
        <v>0</v>
      </c>
      <c r="T1010">
        <f>Source!Y634</f>
        <v>0</v>
      </c>
      <c r="U1010">
        <f>ROUND((175/100)*ROUND(Source!R633, 2), 2)</f>
        <v>0</v>
      </c>
      <c r="V1010">
        <f>ROUND((0/100)*ROUND(Source!R634, 2), 2)</f>
        <v>0</v>
      </c>
      <c r="AC1010">
        <v>3</v>
      </c>
    </row>
    <row r="1011" spans="1:29" ht="14.25" x14ac:dyDescent="0.2">
      <c r="A1011" s="36"/>
      <c r="B1011" s="36"/>
      <c r="C1011" s="36" t="s">
        <v>1352</v>
      </c>
      <c r="D1011" s="38" t="s">
        <v>1353</v>
      </c>
      <c r="E1011" s="37">
        <f>Source!BZ630</f>
        <v>97</v>
      </c>
      <c r="F1011" s="40"/>
      <c r="G1011" s="39"/>
      <c r="H1011" s="37"/>
      <c r="I1011" s="40">
        <f>SUM(Q1004:Q1010)</f>
        <v>1167.5</v>
      </c>
      <c r="J1011" s="37">
        <f>Source!AT630</f>
        <v>97</v>
      </c>
      <c r="K1011" s="40">
        <f>SUM(R1004:R1010)</f>
        <v>64200.91</v>
      </c>
    </row>
    <row r="1012" spans="1:29" ht="14.25" x14ac:dyDescent="0.2">
      <c r="A1012" s="36"/>
      <c r="B1012" s="36"/>
      <c r="C1012" s="36" t="s">
        <v>1354</v>
      </c>
      <c r="D1012" s="38" t="s">
        <v>1353</v>
      </c>
      <c r="E1012" s="37">
        <f>Source!CA630</f>
        <v>51</v>
      </c>
      <c r="F1012" s="40"/>
      <c r="G1012" s="39"/>
      <c r="H1012" s="37"/>
      <c r="I1012" s="40">
        <f>SUM(S1004:S1011)</f>
        <v>613.84</v>
      </c>
      <c r="J1012" s="37">
        <f>Source!AU630</f>
        <v>51</v>
      </c>
      <c r="K1012" s="40">
        <f>SUM(T1004:T1011)</f>
        <v>33755.120000000003</v>
      </c>
    </row>
    <row r="1013" spans="1:29" ht="14.25" x14ac:dyDescent="0.2">
      <c r="A1013" s="44"/>
      <c r="B1013" s="44"/>
      <c r="C1013" s="44" t="s">
        <v>1355</v>
      </c>
      <c r="D1013" s="45" t="s">
        <v>1356</v>
      </c>
      <c r="E1013" s="46">
        <f>Source!AQ629</f>
        <v>18.84</v>
      </c>
      <c r="F1013" s="47"/>
      <c r="G1013" s="48" t="str">
        <f>Source!DI629</f>
        <v>*1,1</v>
      </c>
      <c r="H1013" s="46">
        <f>Source!AV630</f>
        <v>1.0469999999999999</v>
      </c>
      <c r="I1013" s="47">
        <f>Source!U629</f>
        <v>107.62221887999999</v>
      </c>
      <c r="J1013" s="46"/>
      <c r="K1013" s="47"/>
    </row>
    <row r="1014" spans="1:29" ht="15" x14ac:dyDescent="0.2">
      <c r="C1014" s="49" t="s">
        <v>1357</v>
      </c>
      <c r="H1014" s="50">
        <f>I1006+I1007+I1011+I1012+SUM(I1009:I1010)-SUMIF(AC1009:AC1010, 5, I1009:I1010)-SUMIF(AC1009:AC1010, 6, I1009:I1010)</f>
        <v>14806.150000000001</v>
      </c>
      <c r="I1014" s="50"/>
      <c r="J1014" s="50">
        <f>K1006+K1007+K1011+K1012+SUM(K1009:K1010)-SUMIF(AC1009:AC1010, 5, K1009:K1010)-SUMIF(AC1009:AC1010, 6, K1009:K1010)</f>
        <v>280933.19</v>
      </c>
      <c r="K1014" s="50"/>
    </row>
    <row r="1015" spans="1:29" ht="15" hidden="1" x14ac:dyDescent="0.2">
      <c r="C1015" s="49" t="s">
        <v>1358</v>
      </c>
      <c r="H1015" s="52">
        <f>SUMIF(AC1009:AC1010, 5, I1009:I1010)+SUMIF(AC1009:AC1010, 6, I1009:I1010)</f>
        <v>0</v>
      </c>
      <c r="I1015" s="52"/>
      <c r="J1015" s="52">
        <f>SUMIF(AC1009:AC1010, 5, K1009:K1010)+SUMIF(AC1009:AC1010, 6, K1009:K1010)</f>
        <v>0</v>
      </c>
      <c r="K1015" s="52"/>
    </row>
    <row r="1016" spans="1:29" ht="15" x14ac:dyDescent="0.2">
      <c r="C1016" s="49" t="s">
        <v>1359</v>
      </c>
      <c r="H1016" s="52">
        <f>I1006+I1007+I1011+I1012+SUM(I1009:I1010)</f>
        <v>14806.150000000001</v>
      </c>
      <c r="I1016" s="52"/>
      <c r="J1016" s="52">
        <f>K1006+K1007+K1011+K1012+SUM(K1009:K1010)</f>
        <v>280933.19</v>
      </c>
      <c r="K1016" s="52"/>
      <c r="O1016" s="53">
        <f>I1006+I1007+I1011+I1012+SUM(I1009:I1010)</f>
        <v>14806.150000000001</v>
      </c>
      <c r="P1016" s="53">
        <f>K1006+K1007+K1011+K1012+SUM(K1009:K1010)</f>
        <v>280933.19</v>
      </c>
    </row>
    <row r="1018" spans="1:29" ht="28.5" x14ac:dyDescent="0.2">
      <c r="A1018" s="36">
        <v>194</v>
      </c>
      <c r="B1018" s="36" t="str">
        <f>Source!F635</f>
        <v>4.8-269-9</v>
      </c>
      <c r="C1018" s="36" t="s">
        <v>854</v>
      </c>
      <c r="D1018" s="38" t="str">
        <f>Source!H635</f>
        <v>1  ШТ.</v>
      </c>
      <c r="E1018" s="37">
        <f>Source!I635</f>
        <v>45</v>
      </c>
      <c r="F1018" s="40"/>
      <c r="G1018" s="39"/>
      <c r="H1018" s="37"/>
      <c r="I1018" s="40"/>
      <c r="J1018" s="37"/>
      <c r="K1018" s="40"/>
      <c r="Q1018">
        <f>Source!X635</f>
        <v>644.98</v>
      </c>
      <c r="R1018">
        <f>Source!X636</f>
        <v>35467.57</v>
      </c>
      <c r="S1018">
        <f>Source!Y635</f>
        <v>339.11</v>
      </c>
      <c r="T1018">
        <f>Source!Y636</f>
        <v>18647.900000000001</v>
      </c>
      <c r="U1018">
        <f>ROUND((175/100)*ROUND(Source!R635, 2), 2)</f>
        <v>0</v>
      </c>
      <c r="V1018">
        <f>ROUND((0/100)*ROUND(Source!R636, 2), 2)</f>
        <v>0</v>
      </c>
      <c r="AC1018">
        <v>0</v>
      </c>
    </row>
    <row r="1019" spans="1:29" ht="14.25" x14ac:dyDescent="0.2">
      <c r="A1019" s="36"/>
      <c r="B1019" s="36"/>
      <c r="C1019" s="36" t="s">
        <v>1348</v>
      </c>
      <c r="D1019" s="38"/>
      <c r="E1019" s="37"/>
      <c r="F1019" s="40">
        <f>Source!AO635</f>
        <v>12.83</v>
      </c>
      <c r="G1019" s="39" t="str">
        <f>Source!DG635</f>
        <v>*1,1</v>
      </c>
      <c r="H1019" s="37">
        <f>Source!AV636</f>
        <v>1.0469999999999999</v>
      </c>
      <c r="I1019" s="40">
        <f>Source!S635</f>
        <v>664.93</v>
      </c>
      <c r="J1019" s="37">
        <f>IF(Source!BA636&lt;&gt; 0, Source!BA636, 1)</f>
        <v>54.99</v>
      </c>
      <c r="K1019" s="40">
        <f>Source!S636</f>
        <v>36564.5</v>
      </c>
    </row>
    <row r="1020" spans="1:29" ht="14.25" x14ac:dyDescent="0.2">
      <c r="A1020" s="36"/>
      <c r="B1020" s="36"/>
      <c r="C1020" s="36" t="s">
        <v>1349</v>
      </c>
      <c r="D1020" s="38"/>
      <c r="E1020" s="37"/>
      <c r="F1020" s="40">
        <f>Source!AM635</f>
        <v>0.78</v>
      </c>
      <c r="G1020" s="39" t="str">
        <f>Source!DE635</f>
        <v>*1,1</v>
      </c>
      <c r="H1020" s="37">
        <f>Source!AV636</f>
        <v>1.0469999999999999</v>
      </c>
      <c r="I1020" s="40">
        <f>Source!Q635</f>
        <v>40.42</v>
      </c>
      <c r="J1020" s="37">
        <f>IF(Source!BB636&lt;&gt; 0, Source!BB636, 1)</f>
        <v>11.56</v>
      </c>
      <c r="K1020" s="40">
        <f>Source!Q636</f>
        <v>467.26</v>
      </c>
    </row>
    <row r="1021" spans="1:29" ht="14.25" x14ac:dyDescent="0.2">
      <c r="A1021" s="36"/>
      <c r="B1021" s="36"/>
      <c r="C1021" s="36" t="s">
        <v>1351</v>
      </c>
      <c r="D1021" s="38"/>
      <c r="E1021" s="37"/>
      <c r="F1021" s="40">
        <f>Source!AL635</f>
        <v>199.48</v>
      </c>
      <c r="G1021" s="39" t="str">
        <f>Source!DD635</f>
        <v/>
      </c>
      <c r="H1021" s="37">
        <f>Source!AW636</f>
        <v>1</v>
      </c>
      <c r="I1021" s="40">
        <f>Source!P635</f>
        <v>8976.6</v>
      </c>
      <c r="J1021" s="37">
        <f>IF(Source!BC636&lt;&gt; 0, Source!BC636, 1)</f>
        <v>5.56</v>
      </c>
      <c r="K1021" s="40">
        <f>Source!P636</f>
        <v>49909.9</v>
      </c>
    </row>
    <row r="1022" spans="1:29" ht="28.5" x14ac:dyDescent="0.2">
      <c r="A1022" s="36" t="s">
        <v>871</v>
      </c>
      <c r="B1022" s="36" t="str">
        <f>Source!F637</f>
        <v>1.1-1-58</v>
      </c>
      <c r="C1022" s="36" t="s">
        <v>31</v>
      </c>
      <c r="D1022" s="38" t="str">
        <f>Source!H637</f>
        <v>т</v>
      </c>
      <c r="E1022" s="37">
        <f>Source!I637</f>
        <v>8.1000000000000003E-2</v>
      </c>
      <c r="F1022" s="40">
        <f>Source!AK637</f>
        <v>24609.759999999998</v>
      </c>
      <c r="G1022" s="43" t="s">
        <v>3</v>
      </c>
      <c r="H1022" s="37">
        <f>Source!AW638</f>
        <v>1</v>
      </c>
      <c r="I1022" s="40">
        <f>Source!O637</f>
        <v>1993.39</v>
      </c>
      <c r="J1022" s="37">
        <f>IF(Source!BC638&lt;&gt; 0, Source!BC638, 1)</f>
        <v>5.15</v>
      </c>
      <c r="K1022" s="40">
        <f>Source!O638</f>
        <v>10265.959999999999</v>
      </c>
      <c r="Q1022">
        <f>Source!X637</f>
        <v>0</v>
      </c>
      <c r="R1022">
        <f>Source!X638</f>
        <v>0</v>
      </c>
      <c r="S1022">
        <f>Source!Y637</f>
        <v>0</v>
      </c>
      <c r="T1022">
        <f>Source!Y638</f>
        <v>0</v>
      </c>
      <c r="U1022">
        <f>ROUND((175/100)*ROUND(Source!R637, 2), 2)</f>
        <v>0</v>
      </c>
      <c r="V1022">
        <f>ROUND((0/100)*ROUND(Source!R638, 2), 2)</f>
        <v>0</v>
      </c>
      <c r="AC1022">
        <v>3</v>
      </c>
    </row>
    <row r="1023" spans="1:29" ht="54" x14ac:dyDescent="0.2">
      <c r="A1023" s="36" t="s">
        <v>872</v>
      </c>
      <c r="B1023" s="36" t="str">
        <f>Source!F639</f>
        <v>КА-163</v>
      </c>
      <c r="C1023" s="36" t="s">
        <v>1495</v>
      </c>
      <c r="D1023" s="38" t="str">
        <f>Source!H639</f>
        <v>ШТ</v>
      </c>
      <c r="E1023" s="37">
        <f>Source!I639</f>
        <v>45</v>
      </c>
      <c r="F1023" s="40">
        <f>Source!AK639</f>
        <v>1057.25</v>
      </c>
      <c r="G1023" s="43" t="s">
        <v>3</v>
      </c>
      <c r="H1023" s="37">
        <f>Source!AW640</f>
        <v>1</v>
      </c>
      <c r="I1023" s="40">
        <f>Source!O639</f>
        <v>47576.25</v>
      </c>
      <c r="J1023" s="37">
        <f>IF(Source!BC640&lt;&gt; 0, Source!BC640, 1)</f>
        <v>9.8800000000000008</v>
      </c>
      <c r="K1023" s="40">
        <f>Source!O640</f>
        <v>470053.35</v>
      </c>
      <c r="Q1023">
        <f>Source!X639</f>
        <v>0</v>
      </c>
      <c r="R1023">
        <f>Source!X640</f>
        <v>0</v>
      </c>
      <c r="S1023">
        <f>Source!Y639</f>
        <v>0</v>
      </c>
      <c r="T1023">
        <f>Source!Y640</f>
        <v>0</v>
      </c>
      <c r="U1023">
        <f>ROUND((175/100)*ROUND(Source!R639, 2), 2)</f>
        <v>0</v>
      </c>
      <c r="V1023">
        <f>ROUND((0/100)*ROUND(Source!R640, 2), 2)</f>
        <v>0</v>
      </c>
      <c r="AC1023">
        <v>3</v>
      </c>
    </row>
    <row r="1024" spans="1:29" ht="14.25" x14ac:dyDescent="0.2">
      <c r="A1024" s="36"/>
      <c r="B1024" s="36"/>
      <c r="C1024" s="36" t="s">
        <v>1352</v>
      </c>
      <c r="D1024" s="38" t="s">
        <v>1353</v>
      </c>
      <c r="E1024" s="37">
        <f>Source!BZ636</f>
        <v>97</v>
      </c>
      <c r="F1024" s="40"/>
      <c r="G1024" s="39"/>
      <c r="H1024" s="37"/>
      <c r="I1024" s="40">
        <f>SUM(Q1018:Q1023)</f>
        <v>644.98</v>
      </c>
      <c r="J1024" s="37">
        <f>Source!AT636</f>
        <v>97</v>
      </c>
      <c r="K1024" s="40">
        <f>SUM(R1018:R1023)</f>
        <v>35467.57</v>
      </c>
    </row>
    <row r="1025" spans="1:29" ht="14.25" x14ac:dyDescent="0.2">
      <c r="A1025" s="36"/>
      <c r="B1025" s="36"/>
      <c r="C1025" s="36" t="s">
        <v>1354</v>
      </c>
      <c r="D1025" s="38" t="s">
        <v>1353</v>
      </c>
      <c r="E1025" s="37">
        <f>Source!CA636</f>
        <v>51</v>
      </c>
      <c r="F1025" s="40"/>
      <c r="G1025" s="39"/>
      <c r="H1025" s="37"/>
      <c r="I1025" s="40">
        <f>SUM(S1018:S1024)</f>
        <v>339.11</v>
      </c>
      <c r="J1025" s="37">
        <f>Source!AU636</f>
        <v>51</v>
      </c>
      <c r="K1025" s="40">
        <f>SUM(T1018:T1024)</f>
        <v>18647.900000000001</v>
      </c>
    </row>
    <row r="1026" spans="1:29" ht="14.25" x14ac:dyDescent="0.2">
      <c r="A1026" s="44"/>
      <c r="B1026" s="44"/>
      <c r="C1026" s="44" t="s">
        <v>1355</v>
      </c>
      <c r="D1026" s="45" t="s">
        <v>1356</v>
      </c>
      <c r="E1026" s="46">
        <f>Source!AQ635</f>
        <v>1.03</v>
      </c>
      <c r="F1026" s="47"/>
      <c r="G1026" s="48" t="str">
        <f>Source!DI635</f>
        <v>*1,1</v>
      </c>
      <c r="H1026" s="46">
        <f>Source!AV636</f>
        <v>1.0469999999999999</v>
      </c>
      <c r="I1026" s="47">
        <f>Source!U635</f>
        <v>53.381295000000009</v>
      </c>
      <c r="J1026" s="46"/>
      <c r="K1026" s="47"/>
    </row>
    <row r="1027" spans="1:29" ht="15" x14ac:dyDescent="0.2">
      <c r="C1027" s="49" t="s">
        <v>1357</v>
      </c>
      <c r="H1027" s="50">
        <f>I1019+I1020+I1021+I1024+I1025+SUM(I1022:I1023)-SUMIF(AC1022:AC1023, 5, I1022:I1023)-SUMIF(AC1022:AC1023, 6, I1022:I1023)</f>
        <v>60235.68</v>
      </c>
      <c r="I1027" s="50"/>
      <c r="J1027" s="50">
        <f>K1019+K1020+K1021+K1024+K1025+SUM(K1022:K1023)-SUMIF(AC1022:AC1023, 5, K1022:K1023)-SUMIF(AC1022:AC1023, 6, K1022:K1023)</f>
        <v>621376.43999999994</v>
      </c>
      <c r="K1027" s="50"/>
    </row>
    <row r="1028" spans="1:29" ht="15" hidden="1" x14ac:dyDescent="0.2">
      <c r="C1028" s="49" t="s">
        <v>1358</v>
      </c>
      <c r="H1028" s="52">
        <f>SUMIF(AC1022:AC1023, 5, I1022:I1023)+SUMIF(AC1022:AC1023, 6, I1022:I1023)</f>
        <v>0</v>
      </c>
      <c r="I1028" s="52"/>
      <c r="J1028" s="52">
        <f>SUMIF(AC1022:AC1023, 5, K1022:K1023)+SUMIF(AC1022:AC1023, 6, K1022:K1023)</f>
        <v>0</v>
      </c>
      <c r="K1028" s="52"/>
    </row>
    <row r="1029" spans="1:29" ht="15" x14ac:dyDescent="0.2">
      <c r="C1029" s="49" t="s">
        <v>1359</v>
      </c>
      <c r="H1029" s="52">
        <f>I1019+I1020+I1021+I1024+I1025+SUM(I1022:I1023)</f>
        <v>60235.68</v>
      </c>
      <c r="I1029" s="52"/>
      <c r="J1029" s="52">
        <f>K1019+K1020+K1021+K1024+K1025+SUM(K1022:K1023)</f>
        <v>621376.43999999994</v>
      </c>
      <c r="K1029" s="52"/>
      <c r="O1029" s="53">
        <f>I1019+I1020+I1021+I1024+I1025+SUM(I1022:I1023)</f>
        <v>60235.68</v>
      </c>
      <c r="P1029" s="53">
        <f>K1019+K1020+K1021+K1024+K1025+SUM(K1022:K1023)</f>
        <v>621376.43999999994</v>
      </c>
    </row>
    <row r="1031" spans="1:29" ht="28.5" x14ac:dyDescent="0.2">
      <c r="A1031" s="36">
        <v>195</v>
      </c>
      <c r="B1031" s="36" t="str">
        <f>Source!F641</f>
        <v>4.8-333-7</v>
      </c>
      <c r="C1031" s="36" t="s">
        <v>836</v>
      </c>
      <c r="D1031" s="38" t="str">
        <f>Source!H641</f>
        <v>100 шт.</v>
      </c>
      <c r="E1031" s="37">
        <f>Source!I641</f>
        <v>2.7</v>
      </c>
      <c r="F1031" s="40"/>
      <c r="G1031" s="39"/>
      <c r="H1031" s="37"/>
      <c r="I1031" s="40"/>
      <c r="J1031" s="37"/>
      <c r="K1031" s="40"/>
      <c r="Q1031">
        <f>Source!X641</f>
        <v>635.53</v>
      </c>
      <c r="R1031">
        <f>Source!X642</f>
        <v>34948.03</v>
      </c>
      <c r="S1031">
        <f>Source!Y641</f>
        <v>334.15</v>
      </c>
      <c r="T1031">
        <f>Source!Y642</f>
        <v>18374.740000000002</v>
      </c>
      <c r="U1031">
        <f>ROUND((175/100)*ROUND(Source!R641, 2), 2)</f>
        <v>0.7</v>
      </c>
      <c r="V1031">
        <f>ROUND((0/100)*ROUND(Source!R642, 2), 2)</f>
        <v>0</v>
      </c>
      <c r="AC1031">
        <v>0</v>
      </c>
    </row>
    <row r="1032" spans="1:29" x14ac:dyDescent="0.2">
      <c r="C1032" s="41" t="str">
        <f>"Объем: "&amp;Source!I641&amp;"=(90+"&amp;"180)/"&amp;"100"</f>
        <v>Объем: 2,7=(90+180)/100</v>
      </c>
    </row>
    <row r="1033" spans="1:29" ht="14.25" x14ac:dyDescent="0.2">
      <c r="A1033" s="36"/>
      <c r="B1033" s="36"/>
      <c r="C1033" s="36" t="s">
        <v>1348</v>
      </c>
      <c r="D1033" s="38"/>
      <c r="E1033" s="37"/>
      <c r="F1033" s="40">
        <f>Source!AO641</f>
        <v>210.57</v>
      </c>
      <c r="G1033" s="39" t="str">
        <f>Source!DG641</f>
        <v>*1,1</v>
      </c>
      <c r="H1033" s="37">
        <f>Source!AV642</f>
        <v>1.0469999999999999</v>
      </c>
      <c r="I1033" s="40">
        <f>Source!S641</f>
        <v>654.79</v>
      </c>
      <c r="J1033" s="37">
        <f>IF(Source!BA642&lt;&gt; 0, Source!BA642, 1)</f>
        <v>54.99</v>
      </c>
      <c r="K1033" s="40">
        <f>Source!S642</f>
        <v>36006.9</v>
      </c>
    </row>
    <row r="1034" spans="1:29" ht="14.25" x14ac:dyDescent="0.2">
      <c r="A1034" s="36"/>
      <c r="B1034" s="36"/>
      <c r="C1034" s="36" t="s">
        <v>1349</v>
      </c>
      <c r="D1034" s="38"/>
      <c r="E1034" s="37"/>
      <c r="F1034" s="40">
        <f>Source!AM641</f>
        <v>0.83</v>
      </c>
      <c r="G1034" s="39" t="str">
        <f>Source!DE641</f>
        <v>*1,1</v>
      </c>
      <c r="H1034" s="37">
        <f>Source!AV642</f>
        <v>1.0469999999999999</v>
      </c>
      <c r="I1034" s="40">
        <f>Source!Q641</f>
        <v>2.58</v>
      </c>
      <c r="J1034" s="37">
        <f>IF(Source!BB642&lt;&gt; 0, Source!BB642, 1)</f>
        <v>16.329999999999998</v>
      </c>
      <c r="K1034" s="40">
        <f>Source!Q642</f>
        <v>42.13</v>
      </c>
    </row>
    <row r="1035" spans="1:29" ht="14.25" x14ac:dyDescent="0.2">
      <c r="A1035" s="36"/>
      <c r="B1035" s="36"/>
      <c r="C1035" s="36" t="s">
        <v>1350</v>
      </c>
      <c r="D1035" s="38"/>
      <c r="E1035" s="37"/>
      <c r="F1035" s="40">
        <f>Source!AN641</f>
        <v>0.13</v>
      </c>
      <c r="G1035" s="39" t="str">
        <f>Source!DF641</f>
        <v>*1,1</v>
      </c>
      <c r="H1035" s="37">
        <f>Source!AV642</f>
        <v>1.0469999999999999</v>
      </c>
      <c r="I1035" s="42">
        <f>Source!R641</f>
        <v>0.4</v>
      </c>
      <c r="J1035" s="37">
        <f>IF(Source!BS642&lt;&gt; 0, Source!BS642, 1)</f>
        <v>54.99</v>
      </c>
      <c r="K1035" s="42">
        <f>Source!R642</f>
        <v>22</v>
      </c>
    </row>
    <row r="1036" spans="1:29" ht="41.25" x14ac:dyDescent="0.2">
      <c r="A1036" s="36" t="s">
        <v>874</v>
      </c>
      <c r="B1036" s="36" t="str">
        <f>Source!F643</f>
        <v>КА-164</v>
      </c>
      <c r="C1036" s="36" t="s">
        <v>1496</v>
      </c>
      <c r="D1036" s="38" t="str">
        <f>Source!H643</f>
        <v>ШТ</v>
      </c>
      <c r="E1036" s="37">
        <f>Source!I643</f>
        <v>90</v>
      </c>
      <c r="F1036" s="40">
        <f>Source!AK643</f>
        <v>24.42</v>
      </c>
      <c r="G1036" s="43" t="s">
        <v>3</v>
      </c>
      <c r="H1036" s="37">
        <f>Source!AW644</f>
        <v>1</v>
      </c>
      <c r="I1036" s="40">
        <f>Source!O643</f>
        <v>2197.8000000000002</v>
      </c>
      <c r="J1036" s="37">
        <f>IF(Source!BC644&lt;&gt; 0, Source!BC644, 1)</f>
        <v>9.8800000000000008</v>
      </c>
      <c r="K1036" s="40">
        <f>Source!O644</f>
        <v>21714.26</v>
      </c>
      <c r="Q1036">
        <f>Source!X643</f>
        <v>0</v>
      </c>
      <c r="R1036">
        <f>Source!X644</f>
        <v>0</v>
      </c>
      <c r="S1036">
        <f>Source!Y643</f>
        <v>0</v>
      </c>
      <c r="T1036">
        <f>Source!Y644</f>
        <v>0</v>
      </c>
      <c r="U1036">
        <f>ROUND((175/100)*ROUND(Source!R643, 2), 2)</f>
        <v>0</v>
      </c>
      <c r="V1036">
        <f>ROUND((0/100)*ROUND(Source!R644, 2), 2)</f>
        <v>0</v>
      </c>
      <c r="AC1036">
        <v>3</v>
      </c>
    </row>
    <row r="1037" spans="1:29" ht="41.25" x14ac:dyDescent="0.2">
      <c r="A1037" s="36" t="s">
        <v>875</v>
      </c>
      <c r="B1037" s="36" t="str">
        <f>Source!F645</f>
        <v>КА-165</v>
      </c>
      <c r="C1037" s="36" t="s">
        <v>1497</v>
      </c>
      <c r="D1037" s="38" t="str">
        <f>Source!H645</f>
        <v>ШТ</v>
      </c>
      <c r="E1037" s="37">
        <f>Source!I645</f>
        <v>180</v>
      </c>
      <c r="F1037" s="40">
        <f>Source!AK645</f>
        <v>23.23</v>
      </c>
      <c r="G1037" s="43" t="s">
        <v>3</v>
      </c>
      <c r="H1037" s="37">
        <f>Source!AW646</f>
        <v>1</v>
      </c>
      <c r="I1037" s="40">
        <f>Source!O645</f>
        <v>4181.3999999999996</v>
      </c>
      <c r="J1037" s="37">
        <f>IF(Source!BC646&lt;&gt; 0, Source!BC646, 1)</f>
        <v>9.8800000000000008</v>
      </c>
      <c r="K1037" s="40">
        <f>Source!O646</f>
        <v>41312.230000000003</v>
      </c>
      <c r="Q1037">
        <f>Source!X645</f>
        <v>0</v>
      </c>
      <c r="R1037">
        <f>Source!X646</f>
        <v>0</v>
      </c>
      <c r="S1037">
        <f>Source!Y645</f>
        <v>0</v>
      </c>
      <c r="T1037">
        <f>Source!Y646</f>
        <v>0</v>
      </c>
      <c r="U1037">
        <f>ROUND((175/100)*ROUND(Source!R645, 2), 2)</f>
        <v>0</v>
      </c>
      <c r="V1037">
        <f>ROUND((0/100)*ROUND(Source!R646, 2), 2)</f>
        <v>0</v>
      </c>
      <c r="AC1037">
        <v>3</v>
      </c>
    </row>
    <row r="1038" spans="1:29" ht="14.25" x14ac:dyDescent="0.2">
      <c r="A1038" s="36"/>
      <c r="B1038" s="36"/>
      <c r="C1038" s="36" t="s">
        <v>1352</v>
      </c>
      <c r="D1038" s="38" t="s">
        <v>1353</v>
      </c>
      <c r="E1038" s="37">
        <f>Source!BZ642</f>
        <v>97</v>
      </c>
      <c r="F1038" s="40"/>
      <c r="G1038" s="39"/>
      <c r="H1038" s="37"/>
      <c r="I1038" s="40">
        <f>SUM(Q1031:Q1037)</f>
        <v>635.53</v>
      </c>
      <c r="J1038" s="37">
        <f>Source!AT642</f>
        <v>97</v>
      </c>
      <c r="K1038" s="40">
        <f>SUM(R1031:R1037)</f>
        <v>34948.03</v>
      </c>
    </row>
    <row r="1039" spans="1:29" ht="14.25" x14ac:dyDescent="0.2">
      <c r="A1039" s="36"/>
      <c r="B1039" s="36"/>
      <c r="C1039" s="36" t="s">
        <v>1354</v>
      </c>
      <c r="D1039" s="38" t="s">
        <v>1353</v>
      </c>
      <c r="E1039" s="37">
        <f>Source!CA642</f>
        <v>51</v>
      </c>
      <c r="F1039" s="40"/>
      <c r="G1039" s="39"/>
      <c r="H1039" s="37"/>
      <c r="I1039" s="40">
        <f>SUM(S1031:S1038)</f>
        <v>334.15</v>
      </c>
      <c r="J1039" s="37">
        <f>Source!AU642</f>
        <v>51</v>
      </c>
      <c r="K1039" s="40">
        <f>SUM(T1031:T1038)</f>
        <v>18374.740000000002</v>
      </c>
    </row>
    <row r="1040" spans="1:29" ht="14.25" x14ac:dyDescent="0.2">
      <c r="A1040" s="44"/>
      <c r="B1040" s="44"/>
      <c r="C1040" s="44" t="s">
        <v>1355</v>
      </c>
      <c r="D1040" s="45" t="s">
        <v>1356</v>
      </c>
      <c r="E1040" s="46">
        <f>Source!AQ641</f>
        <v>18.84</v>
      </c>
      <c r="F1040" s="47"/>
      <c r="G1040" s="48" t="str">
        <f>Source!DI641</f>
        <v>*1,1</v>
      </c>
      <c r="H1040" s="46">
        <f>Source!AV642</f>
        <v>1.0469999999999999</v>
      </c>
      <c r="I1040" s="47">
        <f>Source!U641</f>
        <v>58.584675599999997</v>
      </c>
      <c r="J1040" s="46"/>
      <c r="K1040" s="47"/>
    </row>
    <row r="1041" spans="1:29" ht="15" x14ac:dyDescent="0.2">
      <c r="C1041" s="49" t="s">
        <v>1357</v>
      </c>
      <c r="H1041" s="50">
        <f>I1033+I1034+I1038+I1039+SUM(I1036:I1037)-SUMIF(AC1036:AC1037, 5, I1036:I1037)-SUMIF(AC1036:AC1037, 6, I1036:I1037)</f>
        <v>8006.25</v>
      </c>
      <c r="I1041" s="50"/>
      <c r="J1041" s="50">
        <f>K1033+K1034+K1038+K1039+SUM(K1036:K1037)-SUMIF(AC1036:AC1037, 5, K1036:K1037)-SUMIF(AC1036:AC1037, 6, K1036:K1037)</f>
        <v>152398.29</v>
      </c>
      <c r="K1041" s="50"/>
    </row>
    <row r="1042" spans="1:29" ht="15" hidden="1" x14ac:dyDescent="0.2">
      <c r="C1042" s="49" t="s">
        <v>1358</v>
      </c>
      <c r="H1042" s="52">
        <f>SUMIF(AC1036:AC1037, 5, I1036:I1037)+SUMIF(AC1036:AC1037, 6, I1036:I1037)</f>
        <v>0</v>
      </c>
      <c r="I1042" s="52"/>
      <c r="J1042" s="52">
        <f>SUMIF(AC1036:AC1037, 5, K1036:K1037)+SUMIF(AC1036:AC1037, 6, K1036:K1037)</f>
        <v>0</v>
      </c>
      <c r="K1042" s="52"/>
    </row>
    <row r="1043" spans="1:29" ht="15" x14ac:dyDescent="0.2">
      <c r="C1043" s="49" t="s">
        <v>1359</v>
      </c>
      <c r="H1043" s="52">
        <f>I1033+I1034+I1038+I1039+SUM(I1036:I1037)</f>
        <v>8006.25</v>
      </c>
      <c r="I1043" s="52"/>
      <c r="J1043" s="52">
        <f>K1033+K1034+K1038+K1039+SUM(K1036:K1037)</f>
        <v>152398.29</v>
      </c>
      <c r="K1043" s="52"/>
      <c r="O1043" s="53">
        <f>I1033+I1034+I1038+I1039+SUM(I1036:I1037)</f>
        <v>8006.25</v>
      </c>
      <c r="P1043" s="53">
        <f>K1033+K1034+K1038+K1039+SUM(K1036:K1037)</f>
        <v>152398.29</v>
      </c>
    </row>
    <row r="1045" spans="1:29" ht="28.5" x14ac:dyDescent="0.2">
      <c r="A1045" s="36">
        <v>196</v>
      </c>
      <c r="B1045" s="36" t="str">
        <f>Source!F647</f>
        <v>4.8-269-9</v>
      </c>
      <c r="C1045" s="36" t="s">
        <v>854</v>
      </c>
      <c r="D1045" s="38" t="str">
        <f>Source!H647</f>
        <v>1  ШТ.</v>
      </c>
      <c r="E1045" s="37">
        <f>Source!I647</f>
        <v>4</v>
      </c>
      <c r="F1045" s="40"/>
      <c r="G1045" s="39"/>
      <c r="H1045" s="37"/>
      <c r="I1045" s="40"/>
      <c r="J1045" s="37"/>
      <c r="K1045" s="40"/>
      <c r="Q1045">
        <f>Source!X647</f>
        <v>57.34</v>
      </c>
      <c r="R1045">
        <f>Source!X648</f>
        <v>3152.95</v>
      </c>
      <c r="S1045">
        <f>Source!Y647</f>
        <v>30.15</v>
      </c>
      <c r="T1045">
        <f>Source!Y648</f>
        <v>1657.73</v>
      </c>
      <c r="U1045">
        <f>ROUND((175/100)*ROUND(Source!R647, 2), 2)</f>
        <v>0</v>
      </c>
      <c r="V1045">
        <f>ROUND((0/100)*ROUND(Source!R648, 2), 2)</f>
        <v>0</v>
      </c>
      <c r="AC1045">
        <v>0</v>
      </c>
    </row>
    <row r="1046" spans="1:29" ht="14.25" x14ac:dyDescent="0.2">
      <c r="A1046" s="36"/>
      <c r="B1046" s="36"/>
      <c r="C1046" s="36" t="s">
        <v>1348</v>
      </c>
      <c r="D1046" s="38"/>
      <c r="E1046" s="37"/>
      <c r="F1046" s="40">
        <f>Source!AO647</f>
        <v>12.83</v>
      </c>
      <c r="G1046" s="39" t="str">
        <f>Source!DG647</f>
        <v>*1,1</v>
      </c>
      <c r="H1046" s="37">
        <f>Source!AV648</f>
        <v>1.0469999999999999</v>
      </c>
      <c r="I1046" s="40">
        <f>Source!S647</f>
        <v>59.11</v>
      </c>
      <c r="J1046" s="37">
        <f>IF(Source!BA648&lt;&gt; 0, Source!BA648, 1)</f>
        <v>54.99</v>
      </c>
      <c r="K1046" s="40">
        <f>Source!S648</f>
        <v>3250.46</v>
      </c>
    </row>
    <row r="1047" spans="1:29" ht="14.25" x14ac:dyDescent="0.2">
      <c r="A1047" s="36"/>
      <c r="B1047" s="36"/>
      <c r="C1047" s="36" t="s">
        <v>1349</v>
      </c>
      <c r="D1047" s="38"/>
      <c r="E1047" s="37"/>
      <c r="F1047" s="40">
        <f>Source!AM647</f>
        <v>0.78</v>
      </c>
      <c r="G1047" s="39" t="str">
        <f>Source!DE647</f>
        <v>*1,1</v>
      </c>
      <c r="H1047" s="37">
        <f>Source!AV648</f>
        <v>1.0469999999999999</v>
      </c>
      <c r="I1047" s="40">
        <f>Source!Q647</f>
        <v>3.59</v>
      </c>
      <c r="J1047" s="37">
        <f>IF(Source!BB648&lt;&gt; 0, Source!BB648, 1)</f>
        <v>11.56</v>
      </c>
      <c r="K1047" s="40">
        <f>Source!Q648</f>
        <v>41.5</v>
      </c>
    </row>
    <row r="1048" spans="1:29" ht="14.25" x14ac:dyDescent="0.2">
      <c r="A1048" s="36"/>
      <c r="B1048" s="36"/>
      <c r="C1048" s="36" t="s">
        <v>1351</v>
      </c>
      <c r="D1048" s="38"/>
      <c r="E1048" s="37"/>
      <c r="F1048" s="40">
        <f>Source!AL647</f>
        <v>199.48</v>
      </c>
      <c r="G1048" s="39" t="str">
        <f>Source!DD647</f>
        <v/>
      </c>
      <c r="H1048" s="37">
        <f>Source!AW648</f>
        <v>1</v>
      </c>
      <c r="I1048" s="40">
        <f>Source!P647</f>
        <v>797.92</v>
      </c>
      <c r="J1048" s="37">
        <f>IF(Source!BC648&lt;&gt; 0, Source!BC648, 1)</f>
        <v>5.56</v>
      </c>
      <c r="K1048" s="40">
        <f>Source!P648</f>
        <v>4436.4399999999996</v>
      </c>
    </row>
    <row r="1049" spans="1:29" ht="28.5" x14ac:dyDescent="0.2">
      <c r="A1049" s="36" t="s">
        <v>877</v>
      </c>
      <c r="B1049" s="36" t="str">
        <f>Source!F649</f>
        <v>1.1-1-58</v>
      </c>
      <c r="C1049" s="36" t="s">
        <v>31</v>
      </c>
      <c r="D1049" s="38" t="str">
        <f>Source!H649</f>
        <v>т</v>
      </c>
      <c r="E1049" s="37">
        <f>Source!I649</f>
        <v>7.1999999999999998E-3</v>
      </c>
      <c r="F1049" s="40">
        <f>Source!AK649</f>
        <v>24609.759999999998</v>
      </c>
      <c r="G1049" s="43" t="s">
        <v>3</v>
      </c>
      <c r="H1049" s="37">
        <f>Source!AW650</f>
        <v>1</v>
      </c>
      <c r="I1049" s="40">
        <f>Source!O649</f>
        <v>177.19</v>
      </c>
      <c r="J1049" s="37">
        <f>IF(Source!BC650&lt;&gt; 0, Source!BC650, 1)</f>
        <v>5.15</v>
      </c>
      <c r="K1049" s="40">
        <f>Source!O650</f>
        <v>912.53</v>
      </c>
      <c r="Q1049">
        <f>Source!X649</f>
        <v>0</v>
      </c>
      <c r="R1049">
        <f>Source!X650</f>
        <v>0</v>
      </c>
      <c r="S1049">
        <f>Source!Y649</f>
        <v>0</v>
      </c>
      <c r="T1049">
        <f>Source!Y650</f>
        <v>0</v>
      </c>
      <c r="U1049">
        <f>ROUND((175/100)*ROUND(Source!R649, 2), 2)</f>
        <v>0</v>
      </c>
      <c r="V1049">
        <f>ROUND((0/100)*ROUND(Source!R650, 2), 2)</f>
        <v>0</v>
      </c>
      <c r="AC1049">
        <v>3</v>
      </c>
    </row>
    <row r="1050" spans="1:29" ht="55.5" x14ac:dyDescent="0.2">
      <c r="A1050" s="36" t="s">
        <v>878</v>
      </c>
      <c r="B1050" s="36" t="str">
        <f>Source!F651</f>
        <v>КА-168</v>
      </c>
      <c r="C1050" s="36" t="s">
        <v>1498</v>
      </c>
      <c r="D1050" s="38" t="str">
        <f>Source!H651</f>
        <v>ШТ</v>
      </c>
      <c r="E1050" s="37">
        <f>Source!I651</f>
        <v>4</v>
      </c>
      <c r="F1050" s="40">
        <f>Source!AK651</f>
        <v>774.29</v>
      </c>
      <c r="G1050" s="43" t="s">
        <v>3</v>
      </c>
      <c r="H1050" s="37">
        <f>Source!AW652</f>
        <v>1</v>
      </c>
      <c r="I1050" s="40">
        <f>Source!O651</f>
        <v>3097.16</v>
      </c>
      <c r="J1050" s="37">
        <f>IF(Source!BC652&lt;&gt; 0, Source!BC652, 1)</f>
        <v>9.8800000000000008</v>
      </c>
      <c r="K1050" s="40">
        <f>Source!O652</f>
        <v>30599.94</v>
      </c>
      <c r="Q1050">
        <f>Source!X651</f>
        <v>0</v>
      </c>
      <c r="R1050">
        <f>Source!X652</f>
        <v>0</v>
      </c>
      <c r="S1050">
        <f>Source!Y651</f>
        <v>0</v>
      </c>
      <c r="T1050">
        <f>Source!Y652</f>
        <v>0</v>
      </c>
      <c r="U1050">
        <f>ROUND((175/100)*ROUND(Source!R651, 2), 2)</f>
        <v>0</v>
      </c>
      <c r="V1050">
        <f>ROUND((0/100)*ROUND(Source!R652, 2), 2)</f>
        <v>0</v>
      </c>
      <c r="AC1050">
        <v>3</v>
      </c>
    </row>
    <row r="1051" spans="1:29" ht="14.25" x14ac:dyDescent="0.2">
      <c r="A1051" s="36"/>
      <c r="B1051" s="36"/>
      <c r="C1051" s="36" t="s">
        <v>1352</v>
      </c>
      <c r="D1051" s="38" t="s">
        <v>1353</v>
      </c>
      <c r="E1051" s="37">
        <f>Source!BZ648</f>
        <v>97</v>
      </c>
      <c r="F1051" s="40"/>
      <c r="G1051" s="39"/>
      <c r="H1051" s="37"/>
      <c r="I1051" s="40">
        <f>SUM(Q1045:Q1050)</f>
        <v>57.34</v>
      </c>
      <c r="J1051" s="37">
        <f>Source!AT648</f>
        <v>97</v>
      </c>
      <c r="K1051" s="40">
        <f>SUM(R1045:R1050)</f>
        <v>3152.95</v>
      </c>
    </row>
    <row r="1052" spans="1:29" ht="14.25" x14ac:dyDescent="0.2">
      <c r="A1052" s="36"/>
      <c r="B1052" s="36"/>
      <c r="C1052" s="36" t="s">
        <v>1354</v>
      </c>
      <c r="D1052" s="38" t="s">
        <v>1353</v>
      </c>
      <c r="E1052" s="37">
        <f>Source!CA648</f>
        <v>51</v>
      </c>
      <c r="F1052" s="40"/>
      <c r="G1052" s="39"/>
      <c r="H1052" s="37"/>
      <c r="I1052" s="40">
        <f>SUM(S1045:S1051)</f>
        <v>30.15</v>
      </c>
      <c r="J1052" s="37">
        <f>Source!AU648</f>
        <v>51</v>
      </c>
      <c r="K1052" s="40">
        <f>SUM(T1045:T1051)</f>
        <v>1657.73</v>
      </c>
    </row>
    <row r="1053" spans="1:29" ht="14.25" x14ac:dyDescent="0.2">
      <c r="A1053" s="44"/>
      <c r="B1053" s="44"/>
      <c r="C1053" s="44" t="s">
        <v>1355</v>
      </c>
      <c r="D1053" s="45" t="s">
        <v>1356</v>
      </c>
      <c r="E1053" s="46">
        <f>Source!AQ647</f>
        <v>1.03</v>
      </c>
      <c r="F1053" s="47"/>
      <c r="G1053" s="48" t="str">
        <f>Source!DI647</f>
        <v>*1,1</v>
      </c>
      <c r="H1053" s="46">
        <f>Source!AV648</f>
        <v>1.0469999999999999</v>
      </c>
      <c r="I1053" s="47">
        <f>Source!U647</f>
        <v>4.7450040000000007</v>
      </c>
      <c r="J1053" s="46"/>
      <c r="K1053" s="47"/>
    </row>
    <row r="1054" spans="1:29" ht="15" x14ac:dyDescent="0.2">
      <c r="C1054" s="49" t="s">
        <v>1357</v>
      </c>
      <c r="H1054" s="50">
        <f>I1046+I1047+I1048+I1051+I1052+SUM(I1049:I1050)-SUMIF(AC1049:AC1050, 5, I1049:I1050)-SUMIF(AC1049:AC1050, 6, I1049:I1050)</f>
        <v>4222.46</v>
      </c>
      <c r="I1054" s="50"/>
      <c r="J1054" s="50">
        <f>K1046+K1047+K1048+K1051+K1052+SUM(K1049:K1050)-SUMIF(AC1049:AC1050, 5, K1049:K1050)-SUMIF(AC1049:AC1050, 6, K1049:K1050)</f>
        <v>44051.549999999996</v>
      </c>
      <c r="K1054" s="50"/>
    </row>
    <row r="1055" spans="1:29" ht="15" hidden="1" x14ac:dyDescent="0.2">
      <c r="C1055" s="49" t="s">
        <v>1358</v>
      </c>
      <c r="H1055" s="52">
        <f>SUMIF(AC1049:AC1050, 5, I1049:I1050)+SUMIF(AC1049:AC1050, 6, I1049:I1050)</f>
        <v>0</v>
      </c>
      <c r="I1055" s="52"/>
      <c r="J1055" s="52">
        <f>SUMIF(AC1049:AC1050, 5, K1049:K1050)+SUMIF(AC1049:AC1050, 6, K1049:K1050)</f>
        <v>0</v>
      </c>
      <c r="K1055" s="52"/>
    </row>
    <row r="1056" spans="1:29" ht="15" x14ac:dyDescent="0.2">
      <c r="C1056" s="49" t="s">
        <v>1359</v>
      </c>
      <c r="H1056" s="52">
        <f>I1046+I1047+I1048+I1051+I1052+SUM(I1049:I1050)</f>
        <v>4222.46</v>
      </c>
      <c r="I1056" s="52"/>
      <c r="J1056" s="52">
        <f>K1046+K1047+K1048+K1051+K1052+SUM(K1049:K1050)</f>
        <v>44051.549999999996</v>
      </c>
      <c r="K1056" s="52"/>
      <c r="O1056" s="53">
        <f>I1046+I1047+I1048+I1051+I1052+SUM(I1049:I1050)</f>
        <v>4222.46</v>
      </c>
      <c r="P1056" s="53">
        <f>K1046+K1047+K1048+K1051+K1052+SUM(K1049:K1050)</f>
        <v>44051.549999999996</v>
      </c>
    </row>
    <row r="1058" spans="1:29" ht="28.5" x14ac:dyDescent="0.2">
      <c r="A1058" s="36">
        <v>197</v>
      </c>
      <c r="B1058" s="36" t="str">
        <f>Source!F653</f>
        <v>4.8-333-7</v>
      </c>
      <c r="C1058" s="36" t="s">
        <v>836</v>
      </c>
      <c r="D1058" s="38" t="str">
        <f>Source!H653</f>
        <v>100 шт.</v>
      </c>
      <c r="E1058" s="37">
        <f>Source!I653</f>
        <v>0.32</v>
      </c>
      <c r="F1058" s="40"/>
      <c r="G1058" s="39"/>
      <c r="H1058" s="37"/>
      <c r="I1058" s="40"/>
      <c r="J1058" s="37"/>
      <c r="K1058" s="40"/>
      <c r="Q1058">
        <f>Source!X653</f>
        <v>75.319999999999993</v>
      </c>
      <c r="R1058">
        <f>Source!X654</f>
        <v>4141.87</v>
      </c>
      <c r="S1058">
        <f>Source!Y653</f>
        <v>39.6</v>
      </c>
      <c r="T1058">
        <f>Source!Y654</f>
        <v>2177.6799999999998</v>
      </c>
      <c r="U1058">
        <f>ROUND((175/100)*ROUND(Source!R653, 2), 2)</f>
        <v>0.09</v>
      </c>
      <c r="V1058">
        <f>ROUND((0/100)*ROUND(Source!R654, 2), 2)</f>
        <v>0</v>
      </c>
      <c r="AC1058">
        <v>0</v>
      </c>
    </row>
    <row r="1059" spans="1:29" x14ac:dyDescent="0.2">
      <c r="C1059" s="41" t="str">
        <f>"Объем: "&amp;Source!I653&amp;"=(16+"&amp;"16)/"&amp;"100"</f>
        <v>Объем: 0,32=(16+16)/100</v>
      </c>
    </row>
    <row r="1060" spans="1:29" ht="14.25" x14ac:dyDescent="0.2">
      <c r="A1060" s="36"/>
      <c r="B1060" s="36"/>
      <c r="C1060" s="36" t="s">
        <v>1348</v>
      </c>
      <c r="D1060" s="38"/>
      <c r="E1060" s="37"/>
      <c r="F1060" s="40">
        <f>Source!AO653</f>
        <v>210.57</v>
      </c>
      <c r="G1060" s="39" t="str">
        <f>Source!DG653</f>
        <v>*1,1</v>
      </c>
      <c r="H1060" s="37">
        <f>Source!AV654</f>
        <v>1.0469999999999999</v>
      </c>
      <c r="I1060" s="40">
        <f>Source!S653</f>
        <v>77.599999999999994</v>
      </c>
      <c r="J1060" s="37">
        <f>IF(Source!BA654&lt;&gt; 0, Source!BA654, 1)</f>
        <v>54.99</v>
      </c>
      <c r="K1060" s="40">
        <f>Source!S654</f>
        <v>4267.22</v>
      </c>
    </row>
    <row r="1061" spans="1:29" ht="14.25" x14ac:dyDescent="0.2">
      <c r="A1061" s="36"/>
      <c r="B1061" s="36"/>
      <c r="C1061" s="36" t="s">
        <v>1349</v>
      </c>
      <c r="D1061" s="38"/>
      <c r="E1061" s="37"/>
      <c r="F1061" s="40">
        <f>Source!AM653</f>
        <v>0.83</v>
      </c>
      <c r="G1061" s="39" t="str">
        <f>Source!DE653</f>
        <v>*1,1</v>
      </c>
      <c r="H1061" s="37">
        <f>Source!AV654</f>
        <v>1.0469999999999999</v>
      </c>
      <c r="I1061" s="40">
        <f>Source!Q653</f>
        <v>0.31</v>
      </c>
      <c r="J1061" s="37">
        <f>IF(Source!BB654&lt;&gt; 0, Source!BB654, 1)</f>
        <v>16.329999999999998</v>
      </c>
      <c r="K1061" s="40">
        <f>Source!Q654</f>
        <v>5.0599999999999996</v>
      </c>
    </row>
    <row r="1062" spans="1:29" ht="14.25" x14ac:dyDescent="0.2">
      <c r="A1062" s="36"/>
      <c r="B1062" s="36"/>
      <c r="C1062" s="36" t="s">
        <v>1350</v>
      </c>
      <c r="D1062" s="38"/>
      <c r="E1062" s="37"/>
      <c r="F1062" s="40">
        <f>Source!AN653</f>
        <v>0.13</v>
      </c>
      <c r="G1062" s="39" t="str">
        <f>Source!DF653</f>
        <v>*1,1</v>
      </c>
      <c r="H1062" s="37">
        <f>Source!AV654</f>
        <v>1.0469999999999999</v>
      </c>
      <c r="I1062" s="42">
        <f>Source!R653</f>
        <v>0.05</v>
      </c>
      <c r="J1062" s="37">
        <f>IF(Source!BS654&lt;&gt; 0, Source!BS654, 1)</f>
        <v>54.99</v>
      </c>
      <c r="K1062" s="42">
        <f>Source!R654</f>
        <v>2.75</v>
      </c>
    </row>
    <row r="1063" spans="1:29" ht="41.25" x14ac:dyDescent="0.2">
      <c r="A1063" s="36" t="s">
        <v>883</v>
      </c>
      <c r="B1063" s="36" t="str">
        <f>Source!F655</f>
        <v>КА-164</v>
      </c>
      <c r="C1063" s="36" t="s">
        <v>1496</v>
      </c>
      <c r="D1063" s="38" t="str">
        <f>Source!H655</f>
        <v>ШТ</v>
      </c>
      <c r="E1063" s="37">
        <f>Source!I655</f>
        <v>16</v>
      </c>
      <c r="F1063" s="40">
        <f>Source!AK655</f>
        <v>24.42</v>
      </c>
      <c r="G1063" s="43" t="s">
        <v>3</v>
      </c>
      <c r="H1063" s="37">
        <f>Source!AW656</f>
        <v>1</v>
      </c>
      <c r="I1063" s="40">
        <f>Source!O655</f>
        <v>390.72</v>
      </c>
      <c r="J1063" s="37">
        <f>IF(Source!BC656&lt;&gt; 0, Source!BC656, 1)</f>
        <v>9.8800000000000008</v>
      </c>
      <c r="K1063" s="40">
        <f>Source!O656</f>
        <v>3860.31</v>
      </c>
      <c r="Q1063">
        <f>Source!X655</f>
        <v>0</v>
      </c>
      <c r="R1063">
        <f>Source!X656</f>
        <v>0</v>
      </c>
      <c r="S1063">
        <f>Source!Y655</f>
        <v>0</v>
      </c>
      <c r="T1063">
        <f>Source!Y656</f>
        <v>0</v>
      </c>
      <c r="U1063">
        <f>ROUND((175/100)*ROUND(Source!R655, 2), 2)</f>
        <v>0</v>
      </c>
      <c r="V1063">
        <f>ROUND((0/100)*ROUND(Source!R656, 2), 2)</f>
        <v>0</v>
      </c>
      <c r="AC1063">
        <v>3</v>
      </c>
    </row>
    <row r="1064" spans="1:29" ht="41.25" x14ac:dyDescent="0.2">
      <c r="A1064" s="36" t="s">
        <v>884</v>
      </c>
      <c r="B1064" s="36" t="str">
        <f>Source!F657</f>
        <v>КА-165</v>
      </c>
      <c r="C1064" s="36" t="s">
        <v>1497</v>
      </c>
      <c r="D1064" s="38" t="str">
        <f>Source!H657</f>
        <v>ШТ</v>
      </c>
      <c r="E1064" s="37">
        <f>Source!I657</f>
        <v>16</v>
      </c>
      <c r="F1064" s="40">
        <f>Source!AK657</f>
        <v>23.23</v>
      </c>
      <c r="G1064" s="43" t="s">
        <v>3</v>
      </c>
      <c r="H1064" s="37">
        <f>Source!AW658</f>
        <v>1</v>
      </c>
      <c r="I1064" s="40">
        <f>Source!O657</f>
        <v>371.68</v>
      </c>
      <c r="J1064" s="37">
        <f>IF(Source!BC658&lt;&gt; 0, Source!BC658, 1)</f>
        <v>9.8800000000000008</v>
      </c>
      <c r="K1064" s="40">
        <f>Source!O658</f>
        <v>3672.2</v>
      </c>
      <c r="Q1064">
        <f>Source!X657</f>
        <v>0</v>
      </c>
      <c r="R1064">
        <f>Source!X658</f>
        <v>0</v>
      </c>
      <c r="S1064">
        <f>Source!Y657</f>
        <v>0</v>
      </c>
      <c r="T1064">
        <f>Source!Y658</f>
        <v>0</v>
      </c>
      <c r="U1064">
        <f>ROUND((175/100)*ROUND(Source!R657, 2), 2)</f>
        <v>0</v>
      </c>
      <c r="V1064">
        <f>ROUND((0/100)*ROUND(Source!R658, 2), 2)</f>
        <v>0</v>
      </c>
      <c r="AC1064">
        <v>3</v>
      </c>
    </row>
    <row r="1065" spans="1:29" ht="14.25" x14ac:dyDescent="0.2">
      <c r="A1065" s="36"/>
      <c r="B1065" s="36"/>
      <c r="C1065" s="36" t="s">
        <v>1352</v>
      </c>
      <c r="D1065" s="38" t="s">
        <v>1353</v>
      </c>
      <c r="E1065" s="37">
        <f>Source!BZ654</f>
        <v>97</v>
      </c>
      <c r="F1065" s="40"/>
      <c r="G1065" s="39"/>
      <c r="H1065" s="37"/>
      <c r="I1065" s="40">
        <f>SUM(Q1058:Q1064)</f>
        <v>75.319999999999993</v>
      </c>
      <c r="J1065" s="37">
        <f>Source!AT654</f>
        <v>97</v>
      </c>
      <c r="K1065" s="40">
        <f>SUM(R1058:R1064)</f>
        <v>4141.87</v>
      </c>
    </row>
    <row r="1066" spans="1:29" ht="14.25" x14ac:dyDescent="0.2">
      <c r="A1066" s="36"/>
      <c r="B1066" s="36"/>
      <c r="C1066" s="36" t="s">
        <v>1354</v>
      </c>
      <c r="D1066" s="38" t="s">
        <v>1353</v>
      </c>
      <c r="E1066" s="37">
        <f>Source!CA654</f>
        <v>51</v>
      </c>
      <c r="F1066" s="40"/>
      <c r="G1066" s="39"/>
      <c r="H1066" s="37"/>
      <c r="I1066" s="40">
        <f>SUM(S1058:S1065)</f>
        <v>39.6</v>
      </c>
      <c r="J1066" s="37">
        <f>Source!AU654</f>
        <v>51</v>
      </c>
      <c r="K1066" s="40">
        <f>SUM(T1058:T1065)</f>
        <v>2177.6799999999998</v>
      </c>
    </row>
    <row r="1067" spans="1:29" ht="14.25" x14ac:dyDescent="0.2">
      <c r="A1067" s="44"/>
      <c r="B1067" s="44"/>
      <c r="C1067" s="44" t="s">
        <v>1355</v>
      </c>
      <c r="D1067" s="45" t="s">
        <v>1356</v>
      </c>
      <c r="E1067" s="46">
        <f>Source!AQ653</f>
        <v>18.84</v>
      </c>
      <c r="F1067" s="47"/>
      <c r="G1067" s="48" t="str">
        <f>Source!DI653</f>
        <v>*1,1</v>
      </c>
      <c r="H1067" s="46">
        <f>Source!AV654</f>
        <v>1.0469999999999999</v>
      </c>
      <c r="I1067" s="47">
        <f>Source!U653</f>
        <v>6.943368959999999</v>
      </c>
      <c r="J1067" s="46"/>
      <c r="K1067" s="47"/>
    </row>
    <row r="1068" spans="1:29" ht="15" x14ac:dyDescent="0.2">
      <c r="C1068" s="49" t="s">
        <v>1357</v>
      </c>
      <c r="H1068" s="50">
        <f>I1060+I1061+I1065+I1066+SUM(I1063:I1064)-SUMIF(AC1063:AC1064, 5, I1063:I1064)-SUMIF(AC1063:AC1064, 6, I1063:I1064)</f>
        <v>955.23</v>
      </c>
      <c r="I1068" s="50"/>
      <c r="J1068" s="50">
        <f>K1060+K1061+K1065+K1066+SUM(K1063:K1064)-SUMIF(AC1063:AC1064, 5, K1063:K1064)-SUMIF(AC1063:AC1064, 6, K1063:K1064)</f>
        <v>18124.340000000004</v>
      </c>
      <c r="K1068" s="50"/>
    </row>
    <row r="1069" spans="1:29" ht="15" hidden="1" x14ac:dyDescent="0.2">
      <c r="C1069" s="49" t="s">
        <v>1358</v>
      </c>
      <c r="H1069" s="52">
        <f>SUMIF(AC1063:AC1064, 5, I1063:I1064)+SUMIF(AC1063:AC1064, 6, I1063:I1064)</f>
        <v>0</v>
      </c>
      <c r="I1069" s="52"/>
      <c r="J1069" s="52">
        <f>SUMIF(AC1063:AC1064, 5, K1063:K1064)+SUMIF(AC1063:AC1064, 6, K1063:K1064)</f>
        <v>0</v>
      </c>
      <c r="K1069" s="52"/>
    </row>
    <row r="1070" spans="1:29" ht="15" x14ac:dyDescent="0.2">
      <c r="C1070" s="49" t="s">
        <v>1359</v>
      </c>
      <c r="H1070" s="52">
        <f>I1060+I1061+I1065+I1066+SUM(I1063:I1064)</f>
        <v>955.23</v>
      </c>
      <c r="I1070" s="52"/>
      <c r="J1070" s="52">
        <f>K1060+K1061+K1065+K1066+SUM(K1063:K1064)</f>
        <v>18124.340000000004</v>
      </c>
      <c r="K1070" s="52"/>
      <c r="O1070" s="53">
        <f>I1060+I1061+I1065+I1066+SUM(I1063:I1064)</f>
        <v>955.23</v>
      </c>
      <c r="P1070" s="53">
        <f>K1060+K1061+K1065+K1066+SUM(K1063:K1064)</f>
        <v>18124.340000000004</v>
      </c>
    </row>
    <row r="1072" spans="1:29" ht="28.5" x14ac:dyDescent="0.2">
      <c r="A1072" s="36">
        <v>198</v>
      </c>
      <c r="B1072" s="36" t="str">
        <f>Source!F659</f>
        <v>4.8-269-9</v>
      </c>
      <c r="C1072" s="36" t="s">
        <v>854</v>
      </c>
      <c r="D1072" s="38" t="str">
        <f>Source!H659</f>
        <v>1  ШТ.</v>
      </c>
      <c r="E1072" s="37">
        <f>Source!I659</f>
        <v>101</v>
      </c>
      <c r="F1072" s="40"/>
      <c r="G1072" s="39"/>
      <c r="H1072" s="37"/>
      <c r="I1072" s="40"/>
      <c r="J1072" s="37"/>
      <c r="K1072" s="40"/>
      <c r="Q1072">
        <f>Source!X659</f>
        <v>1447.64</v>
      </c>
      <c r="R1072">
        <f>Source!X660</f>
        <v>79605.600000000006</v>
      </c>
      <c r="S1072">
        <f>Source!Y659</f>
        <v>761.13</v>
      </c>
      <c r="T1072">
        <f>Source!Y660</f>
        <v>41854.49</v>
      </c>
      <c r="U1072">
        <f>ROUND((175/100)*ROUND(Source!R659, 2), 2)</f>
        <v>0</v>
      </c>
      <c r="V1072">
        <f>ROUND((0/100)*ROUND(Source!R660, 2), 2)</f>
        <v>0</v>
      </c>
      <c r="AC1072">
        <v>0</v>
      </c>
    </row>
    <row r="1073" spans="1:29" ht="14.25" x14ac:dyDescent="0.2">
      <c r="A1073" s="36"/>
      <c r="B1073" s="36"/>
      <c r="C1073" s="36" t="s">
        <v>1348</v>
      </c>
      <c r="D1073" s="38"/>
      <c r="E1073" s="37"/>
      <c r="F1073" s="40">
        <f>Source!AO659</f>
        <v>12.83</v>
      </c>
      <c r="G1073" s="39" t="str">
        <f>Source!DG659</f>
        <v>*1,1</v>
      </c>
      <c r="H1073" s="37">
        <f>Source!AV660</f>
        <v>1.0469999999999999</v>
      </c>
      <c r="I1073" s="40">
        <f>Source!S659</f>
        <v>1492.41</v>
      </c>
      <c r="J1073" s="37">
        <f>IF(Source!BA660&lt;&gt; 0, Source!BA660, 1)</f>
        <v>54.99</v>
      </c>
      <c r="K1073" s="40">
        <f>Source!S660</f>
        <v>82067.63</v>
      </c>
    </row>
    <row r="1074" spans="1:29" ht="14.25" x14ac:dyDescent="0.2">
      <c r="A1074" s="36"/>
      <c r="B1074" s="36"/>
      <c r="C1074" s="36" t="s">
        <v>1349</v>
      </c>
      <c r="D1074" s="38"/>
      <c r="E1074" s="37"/>
      <c r="F1074" s="40">
        <f>Source!AM659</f>
        <v>0.78</v>
      </c>
      <c r="G1074" s="39" t="str">
        <f>Source!DE659</f>
        <v>*1,1</v>
      </c>
      <c r="H1074" s="37">
        <f>Source!AV660</f>
        <v>1.0469999999999999</v>
      </c>
      <c r="I1074" s="40">
        <f>Source!Q659</f>
        <v>90.73</v>
      </c>
      <c r="J1074" s="37">
        <f>IF(Source!BB660&lt;&gt; 0, Source!BB660, 1)</f>
        <v>11.56</v>
      </c>
      <c r="K1074" s="40">
        <f>Source!Q660</f>
        <v>1048.8399999999999</v>
      </c>
    </row>
    <row r="1075" spans="1:29" ht="14.25" x14ac:dyDescent="0.2">
      <c r="A1075" s="36"/>
      <c r="B1075" s="36"/>
      <c r="C1075" s="36" t="s">
        <v>1351</v>
      </c>
      <c r="D1075" s="38"/>
      <c r="E1075" s="37"/>
      <c r="F1075" s="40">
        <f>Source!AL659</f>
        <v>199.48</v>
      </c>
      <c r="G1075" s="39" t="str">
        <f>Source!DD659</f>
        <v/>
      </c>
      <c r="H1075" s="37">
        <f>Source!AW660</f>
        <v>1</v>
      </c>
      <c r="I1075" s="40">
        <f>Source!P659</f>
        <v>20147.48</v>
      </c>
      <c r="J1075" s="37">
        <f>IF(Source!BC660&lt;&gt; 0, Source!BC660, 1)</f>
        <v>5.56</v>
      </c>
      <c r="K1075" s="40">
        <f>Source!P660</f>
        <v>112019.99</v>
      </c>
    </row>
    <row r="1076" spans="1:29" ht="28.5" x14ac:dyDescent="0.2">
      <c r="A1076" s="36" t="s">
        <v>886</v>
      </c>
      <c r="B1076" s="36" t="str">
        <f>Source!F661</f>
        <v>1.1-1-58</v>
      </c>
      <c r="C1076" s="36" t="s">
        <v>31</v>
      </c>
      <c r="D1076" s="38" t="str">
        <f>Source!H661</f>
        <v>т</v>
      </c>
      <c r="E1076" s="37">
        <f>Source!I661</f>
        <v>0.18179999999999999</v>
      </c>
      <c r="F1076" s="40">
        <f>Source!AK661</f>
        <v>24609.759999999998</v>
      </c>
      <c r="G1076" s="43" t="s">
        <v>3</v>
      </c>
      <c r="H1076" s="37">
        <f>Source!AW662</f>
        <v>1</v>
      </c>
      <c r="I1076" s="40">
        <f>Source!O661</f>
        <v>4474.05</v>
      </c>
      <c r="J1076" s="37">
        <f>IF(Source!BC662&lt;&gt; 0, Source!BC662, 1)</f>
        <v>5.15</v>
      </c>
      <c r="K1076" s="40">
        <f>Source!O662</f>
        <v>23041.360000000001</v>
      </c>
      <c r="Q1076">
        <f>Source!X661</f>
        <v>0</v>
      </c>
      <c r="R1076">
        <f>Source!X662</f>
        <v>0</v>
      </c>
      <c r="S1076">
        <f>Source!Y661</f>
        <v>0</v>
      </c>
      <c r="T1076">
        <f>Source!Y662</f>
        <v>0</v>
      </c>
      <c r="U1076">
        <f>ROUND((175/100)*ROUND(Source!R661, 2), 2)</f>
        <v>0</v>
      </c>
      <c r="V1076">
        <f>ROUND((0/100)*ROUND(Source!R662, 2), 2)</f>
        <v>0</v>
      </c>
      <c r="AC1076">
        <v>3</v>
      </c>
    </row>
    <row r="1077" spans="1:29" ht="41.25" x14ac:dyDescent="0.2">
      <c r="A1077" s="36" t="s">
        <v>887</v>
      </c>
      <c r="B1077" s="36" t="str">
        <f>Source!F663</f>
        <v>КА-168</v>
      </c>
      <c r="C1077" s="36" t="s">
        <v>1499</v>
      </c>
      <c r="D1077" s="38" t="str">
        <f>Source!H663</f>
        <v>ШТ</v>
      </c>
      <c r="E1077" s="37">
        <f>Source!I663</f>
        <v>101</v>
      </c>
      <c r="F1077" s="40">
        <f>Source!AK663</f>
        <v>774.29</v>
      </c>
      <c r="G1077" s="43" t="s">
        <v>3</v>
      </c>
      <c r="H1077" s="37">
        <f>Source!AW664</f>
        <v>1</v>
      </c>
      <c r="I1077" s="40">
        <f>Source!O663</f>
        <v>78203.289999999994</v>
      </c>
      <c r="J1077" s="37">
        <f>IF(Source!BC664&lt;&gt; 0, Source!BC664, 1)</f>
        <v>9.8800000000000008</v>
      </c>
      <c r="K1077" s="40">
        <f>Source!O664</f>
        <v>772648.51</v>
      </c>
      <c r="Q1077">
        <f>Source!X663</f>
        <v>0</v>
      </c>
      <c r="R1077">
        <f>Source!X664</f>
        <v>0</v>
      </c>
      <c r="S1077">
        <f>Source!Y663</f>
        <v>0</v>
      </c>
      <c r="T1077">
        <f>Source!Y664</f>
        <v>0</v>
      </c>
      <c r="U1077">
        <f>ROUND((175/100)*ROUND(Source!R663, 2), 2)</f>
        <v>0</v>
      </c>
      <c r="V1077">
        <f>ROUND((0/100)*ROUND(Source!R664, 2), 2)</f>
        <v>0</v>
      </c>
      <c r="AC1077">
        <v>3</v>
      </c>
    </row>
    <row r="1078" spans="1:29" ht="14.25" x14ac:dyDescent="0.2">
      <c r="A1078" s="36"/>
      <c r="B1078" s="36"/>
      <c r="C1078" s="36" t="s">
        <v>1352</v>
      </c>
      <c r="D1078" s="38" t="s">
        <v>1353</v>
      </c>
      <c r="E1078" s="37">
        <f>Source!BZ660</f>
        <v>97</v>
      </c>
      <c r="F1078" s="40"/>
      <c r="G1078" s="39"/>
      <c r="H1078" s="37"/>
      <c r="I1078" s="40">
        <f>SUM(Q1072:Q1077)</f>
        <v>1447.64</v>
      </c>
      <c r="J1078" s="37">
        <f>Source!AT660</f>
        <v>97</v>
      </c>
      <c r="K1078" s="40">
        <f>SUM(R1072:R1077)</f>
        <v>79605.600000000006</v>
      </c>
    </row>
    <row r="1079" spans="1:29" ht="14.25" x14ac:dyDescent="0.2">
      <c r="A1079" s="36"/>
      <c r="B1079" s="36"/>
      <c r="C1079" s="36" t="s">
        <v>1354</v>
      </c>
      <c r="D1079" s="38" t="s">
        <v>1353</v>
      </c>
      <c r="E1079" s="37">
        <f>Source!CA660</f>
        <v>51</v>
      </c>
      <c r="F1079" s="40"/>
      <c r="G1079" s="39"/>
      <c r="H1079" s="37"/>
      <c r="I1079" s="40">
        <f>SUM(S1072:S1078)</f>
        <v>761.13</v>
      </c>
      <c r="J1079" s="37">
        <f>Source!AU660</f>
        <v>51</v>
      </c>
      <c r="K1079" s="40">
        <f>SUM(T1072:T1078)</f>
        <v>41854.49</v>
      </c>
    </row>
    <row r="1080" spans="1:29" ht="14.25" x14ac:dyDescent="0.2">
      <c r="A1080" s="44"/>
      <c r="B1080" s="44"/>
      <c r="C1080" s="44" t="s">
        <v>1355</v>
      </c>
      <c r="D1080" s="45" t="s">
        <v>1356</v>
      </c>
      <c r="E1080" s="46">
        <f>Source!AQ659</f>
        <v>1.03</v>
      </c>
      <c r="F1080" s="47"/>
      <c r="G1080" s="48" t="str">
        <f>Source!DI659</f>
        <v>*1,1</v>
      </c>
      <c r="H1080" s="46">
        <f>Source!AV660</f>
        <v>1.0469999999999999</v>
      </c>
      <c r="I1080" s="47">
        <f>Source!U659</f>
        <v>119.81135100000002</v>
      </c>
      <c r="J1080" s="46"/>
      <c r="K1080" s="47"/>
    </row>
    <row r="1081" spans="1:29" ht="15" x14ac:dyDescent="0.2">
      <c r="C1081" s="49" t="s">
        <v>1357</v>
      </c>
      <c r="H1081" s="50">
        <f>I1073+I1074+I1075+I1078+I1079+SUM(I1076:I1077)-SUMIF(AC1076:AC1077, 5, I1076:I1077)-SUMIF(AC1076:AC1077, 6, I1076:I1077)</f>
        <v>106616.73</v>
      </c>
      <c r="I1081" s="50"/>
      <c r="J1081" s="50">
        <f>K1073+K1074+K1075+K1078+K1079+SUM(K1076:K1077)-SUMIF(AC1076:AC1077, 5, K1076:K1077)-SUMIF(AC1076:AC1077, 6, K1076:K1077)</f>
        <v>1112286.42</v>
      </c>
      <c r="K1081" s="50"/>
    </row>
    <row r="1082" spans="1:29" ht="15" hidden="1" x14ac:dyDescent="0.2">
      <c r="C1082" s="49" t="s">
        <v>1358</v>
      </c>
      <c r="H1082" s="52">
        <f>SUMIF(AC1076:AC1077, 5, I1076:I1077)+SUMIF(AC1076:AC1077, 6, I1076:I1077)</f>
        <v>0</v>
      </c>
      <c r="I1082" s="52"/>
      <c r="J1082" s="52">
        <f>SUMIF(AC1076:AC1077, 5, K1076:K1077)+SUMIF(AC1076:AC1077, 6, K1076:K1077)</f>
        <v>0</v>
      </c>
      <c r="K1082" s="52"/>
    </row>
    <row r="1083" spans="1:29" ht="15" x14ac:dyDescent="0.2">
      <c r="C1083" s="49" t="s">
        <v>1359</v>
      </c>
      <c r="H1083" s="52">
        <f>I1073+I1074+I1075+I1078+I1079+SUM(I1076:I1077)</f>
        <v>106616.73</v>
      </c>
      <c r="I1083" s="52"/>
      <c r="J1083" s="52">
        <f>K1073+K1074+K1075+K1078+K1079+SUM(K1076:K1077)</f>
        <v>1112286.42</v>
      </c>
      <c r="K1083" s="52"/>
      <c r="O1083" s="53">
        <f>I1073+I1074+I1075+I1078+I1079+SUM(I1076:I1077)</f>
        <v>106616.73</v>
      </c>
      <c r="P1083" s="53">
        <f>K1073+K1074+K1075+K1078+K1079+SUM(K1076:K1077)</f>
        <v>1112286.42</v>
      </c>
    </row>
    <row r="1085" spans="1:29" ht="28.5" x14ac:dyDescent="0.2">
      <c r="A1085" s="36">
        <v>199</v>
      </c>
      <c r="B1085" s="36" t="str">
        <f>Source!F665</f>
        <v>4.8-333-7</v>
      </c>
      <c r="C1085" s="36" t="s">
        <v>836</v>
      </c>
      <c r="D1085" s="38" t="str">
        <f>Source!H665</f>
        <v>100 шт.</v>
      </c>
      <c r="E1085" s="37">
        <f>Source!I665</f>
        <v>2.02</v>
      </c>
      <c r="F1085" s="40"/>
      <c r="G1085" s="39"/>
      <c r="H1085" s="37"/>
      <c r="I1085" s="40"/>
      <c r="J1085" s="37"/>
      <c r="K1085" s="40"/>
      <c r="Q1085">
        <f>Source!X665</f>
        <v>475.47</v>
      </c>
      <c r="R1085">
        <f>Source!X666</f>
        <v>26146.35</v>
      </c>
      <c r="S1085">
        <f>Source!Y665</f>
        <v>249.99</v>
      </c>
      <c r="T1085">
        <f>Source!Y666</f>
        <v>13747.05</v>
      </c>
      <c r="U1085">
        <f>ROUND((175/100)*ROUND(Source!R665, 2), 2)</f>
        <v>0.53</v>
      </c>
      <c r="V1085">
        <f>ROUND((0/100)*ROUND(Source!R666, 2), 2)</f>
        <v>0</v>
      </c>
      <c r="AC1085">
        <v>0</v>
      </c>
    </row>
    <row r="1086" spans="1:29" x14ac:dyDescent="0.2">
      <c r="C1086" s="41" t="str">
        <f>"Объем: "&amp;Source!I665&amp;"=202/"&amp;"100"</f>
        <v>Объем: 2,02=202/100</v>
      </c>
    </row>
    <row r="1087" spans="1:29" ht="14.25" x14ac:dyDescent="0.2">
      <c r="A1087" s="36"/>
      <c r="B1087" s="36"/>
      <c r="C1087" s="36" t="s">
        <v>1348</v>
      </c>
      <c r="D1087" s="38"/>
      <c r="E1087" s="37"/>
      <c r="F1087" s="40">
        <f>Source!AO665</f>
        <v>210.57</v>
      </c>
      <c r="G1087" s="39" t="str">
        <f>Source!DG665</f>
        <v>*1,1</v>
      </c>
      <c r="H1087" s="37">
        <f>Source!AV666</f>
        <v>1.0469999999999999</v>
      </c>
      <c r="I1087" s="40">
        <f>Source!S665</f>
        <v>489.88</v>
      </c>
      <c r="J1087" s="37">
        <f>IF(Source!BA666&lt;&gt; 0, Source!BA666, 1)</f>
        <v>54.99</v>
      </c>
      <c r="K1087" s="40">
        <f>Source!S666</f>
        <v>26938.5</v>
      </c>
    </row>
    <row r="1088" spans="1:29" ht="14.25" x14ac:dyDescent="0.2">
      <c r="A1088" s="36"/>
      <c r="B1088" s="36"/>
      <c r="C1088" s="36" t="s">
        <v>1349</v>
      </c>
      <c r="D1088" s="38"/>
      <c r="E1088" s="37"/>
      <c r="F1088" s="40">
        <f>Source!AM665</f>
        <v>0.83</v>
      </c>
      <c r="G1088" s="39" t="str">
        <f>Source!DE665</f>
        <v>*1,1</v>
      </c>
      <c r="H1088" s="37">
        <f>Source!AV666</f>
        <v>1.0469999999999999</v>
      </c>
      <c r="I1088" s="40">
        <f>Source!Q665</f>
        <v>1.93</v>
      </c>
      <c r="J1088" s="37">
        <f>IF(Source!BB666&lt;&gt; 0, Source!BB666, 1)</f>
        <v>16.329999999999998</v>
      </c>
      <c r="K1088" s="40">
        <f>Source!Q666</f>
        <v>31.52</v>
      </c>
    </row>
    <row r="1089" spans="1:29" ht="14.25" x14ac:dyDescent="0.2">
      <c r="A1089" s="36"/>
      <c r="B1089" s="36"/>
      <c r="C1089" s="36" t="s">
        <v>1350</v>
      </c>
      <c r="D1089" s="38"/>
      <c r="E1089" s="37"/>
      <c r="F1089" s="40">
        <f>Source!AN665</f>
        <v>0.13</v>
      </c>
      <c r="G1089" s="39" t="str">
        <f>Source!DF665</f>
        <v>*1,1</v>
      </c>
      <c r="H1089" s="37">
        <f>Source!AV666</f>
        <v>1.0469999999999999</v>
      </c>
      <c r="I1089" s="42">
        <f>Source!R665</f>
        <v>0.3</v>
      </c>
      <c r="J1089" s="37">
        <f>IF(Source!BS666&lt;&gt; 0, Source!BS666, 1)</f>
        <v>54.99</v>
      </c>
      <c r="K1089" s="42">
        <f>Source!R666</f>
        <v>16.5</v>
      </c>
    </row>
    <row r="1090" spans="1:29" ht="41.25" x14ac:dyDescent="0.2">
      <c r="A1090" s="36" t="s">
        <v>890</v>
      </c>
      <c r="B1090" s="36" t="str">
        <f>Source!F667</f>
        <v>КА-165</v>
      </c>
      <c r="C1090" s="36" t="s">
        <v>1497</v>
      </c>
      <c r="D1090" s="38" t="str">
        <f>Source!H667</f>
        <v>ШТ</v>
      </c>
      <c r="E1090" s="37">
        <f>Source!I667</f>
        <v>202</v>
      </c>
      <c r="F1090" s="40">
        <f>Source!AK667</f>
        <v>23.23</v>
      </c>
      <c r="G1090" s="43" t="s">
        <v>3</v>
      </c>
      <c r="H1090" s="37">
        <f>Source!AW668</f>
        <v>1</v>
      </c>
      <c r="I1090" s="40">
        <f>Source!O667</f>
        <v>4692.46</v>
      </c>
      <c r="J1090" s="37">
        <f>IF(Source!BC668&lt;&gt; 0, Source!BC668, 1)</f>
        <v>9.8800000000000008</v>
      </c>
      <c r="K1090" s="40">
        <f>Source!O668</f>
        <v>46361.5</v>
      </c>
      <c r="Q1090">
        <f>Source!X667</f>
        <v>0</v>
      </c>
      <c r="R1090">
        <f>Source!X668</f>
        <v>0</v>
      </c>
      <c r="S1090">
        <f>Source!Y667</f>
        <v>0</v>
      </c>
      <c r="T1090">
        <f>Source!Y668</f>
        <v>0</v>
      </c>
      <c r="U1090">
        <f>ROUND((175/100)*ROUND(Source!R667, 2), 2)</f>
        <v>0</v>
      </c>
      <c r="V1090">
        <f>ROUND((0/100)*ROUND(Source!R668, 2), 2)</f>
        <v>0</v>
      </c>
      <c r="AC1090">
        <v>3</v>
      </c>
    </row>
    <row r="1091" spans="1:29" ht="14.25" x14ac:dyDescent="0.2">
      <c r="A1091" s="36"/>
      <c r="B1091" s="36"/>
      <c r="C1091" s="36" t="s">
        <v>1352</v>
      </c>
      <c r="D1091" s="38" t="s">
        <v>1353</v>
      </c>
      <c r="E1091" s="37">
        <f>Source!BZ666</f>
        <v>97</v>
      </c>
      <c r="F1091" s="40"/>
      <c r="G1091" s="39"/>
      <c r="H1091" s="37"/>
      <c r="I1091" s="40">
        <f>SUM(Q1085:Q1090)</f>
        <v>475.47</v>
      </c>
      <c r="J1091" s="37">
        <f>Source!AT666</f>
        <v>97</v>
      </c>
      <c r="K1091" s="40">
        <f>SUM(R1085:R1090)</f>
        <v>26146.35</v>
      </c>
    </row>
    <row r="1092" spans="1:29" ht="14.25" x14ac:dyDescent="0.2">
      <c r="A1092" s="36"/>
      <c r="B1092" s="36"/>
      <c r="C1092" s="36" t="s">
        <v>1354</v>
      </c>
      <c r="D1092" s="38" t="s">
        <v>1353</v>
      </c>
      <c r="E1092" s="37">
        <f>Source!CA666</f>
        <v>51</v>
      </c>
      <c r="F1092" s="40"/>
      <c r="G1092" s="39"/>
      <c r="H1092" s="37"/>
      <c r="I1092" s="40">
        <f>SUM(S1085:S1091)</f>
        <v>249.99</v>
      </c>
      <c r="J1092" s="37">
        <f>Source!AU666</f>
        <v>51</v>
      </c>
      <c r="K1092" s="40">
        <f>SUM(T1085:T1091)</f>
        <v>13747.05</v>
      </c>
    </row>
    <row r="1093" spans="1:29" ht="14.25" x14ac:dyDescent="0.2">
      <c r="A1093" s="44"/>
      <c r="B1093" s="44"/>
      <c r="C1093" s="44" t="s">
        <v>1355</v>
      </c>
      <c r="D1093" s="45" t="s">
        <v>1356</v>
      </c>
      <c r="E1093" s="46">
        <f>Source!AQ665</f>
        <v>18.84</v>
      </c>
      <c r="F1093" s="47"/>
      <c r="G1093" s="48" t="str">
        <f>Source!DI665</f>
        <v>*1,1</v>
      </c>
      <c r="H1093" s="46">
        <f>Source!AV666</f>
        <v>1.0469999999999999</v>
      </c>
      <c r="I1093" s="47">
        <f>Source!U665</f>
        <v>43.830016559999997</v>
      </c>
      <c r="J1093" s="46"/>
      <c r="K1093" s="47"/>
    </row>
    <row r="1094" spans="1:29" ht="15" x14ac:dyDescent="0.2">
      <c r="C1094" s="49" t="s">
        <v>1357</v>
      </c>
      <c r="H1094" s="50">
        <f>I1087+I1088+I1091+I1092+SUM(I1090:I1090)-SUMIF(AC1090:AC1090, 5, I1090:I1090)-SUMIF(AC1090:AC1090, 6, I1090:I1090)</f>
        <v>5909.73</v>
      </c>
      <c r="I1094" s="50"/>
      <c r="J1094" s="50">
        <f>K1087+K1088+K1091+K1092+SUM(K1090:K1090)-SUMIF(AC1090:AC1090, 5, K1090:K1090)-SUMIF(AC1090:AC1090, 6, K1090:K1090)</f>
        <v>113224.92</v>
      </c>
      <c r="K1094" s="50"/>
    </row>
    <row r="1095" spans="1:29" ht="15" hidden="1" x14ac:dyDescent="0.2">
      <c r="C1095" s="49" t="s">
        <v>1358</v>
      </c>
      <c r="H1095" s="52">
        <f>SUMIF(AC1090:AC1090, 5, I1090:I1090)+SUMIF(AC1090:AC1090, 6, I1090:I1090)</f>
        <v>0</v>
      </c>
      <c r="I1095" s="52"/>
      <c r="J1095" s="52">
        <f>SUMIF(AC1090:AC1090, 5, K1090:K1090)+SUMIF(AC1090:AC1090, 6, K1090:K1090)</f>
        <v>0</v>
      </c>
      <c r="K1095" s="52"/>
    </row>
    <row r="1096" spans="1:29" ht="15" x14ac:dyDescent="0.2">
      <c r="C1096" s="49" t="s">
        <v>1359</v>
      </c>
      <c r="H1096" s="52">
        <f>I1087+I1088+I1091+I1092+SUM(I1090:I1090)</f>
        <v>5909.73</v>
      </c>
      <c r="I1096" s="52"/>
      <c r="J1096" s="52">
        <f>K1087+K1088+K1091+K1092+SUM(K1090:K1090)</f>
        <v>113224.92</v>
      </c>
      <c r="K1096" s="52"/>
      <c r="O1096" s="53">
        <f>I1087+I1088+I1091+I1092+SUM(I1090:I1090)</f>
        <v>5909.73</v>
      </c>
      <c r="P1096" s="53">
        <f>K1087+K1088+K1091+K1092+SUM(K1090:K1090)</f>
        <v>113224.92</v>
      </c>
    </row>
    <row r="1098" spans="1:29" ht="27" x14ac:dyDescent="0.2">
      <c r="A1098" s="44">
        <v>200</v>
      </c>
      <c r="B1098" s="44" t="str">
        <f>Source!F669</f>
        <v>КА-158</v>
      </c>
      <c r="C1098" s="44" t="s">
        <v>1489</v>
      </c>
      <c r="D1098" s="45" t="str">
        <f>Source!H669</f>
        <v>ШТ</v>
      </c>
      <c r="E1098" s="46">
        <f>Source!I669</f>
        <v>195</v>
      </c>
      <c r="F1098" s="47">
        <f>Source!AL669</f>
        <v>2.3299999999999996</v>
      </c>
      <c r="G1098" s="48" t="str">
        <f>Source!DD669</f>
        <v/>
      </c>
      <c r="H1098" s="46">
        <f>Source!AW670</f>
        <v>1</v>
      </c>
      <c r="I1098" s="47">
        <f>Source!P669</f>
        <v>454.35</v>
      </c>
      <c r="J1098" s="46">
        <f>IF(Source!BC670&lt;&gt; 0, Source!BC670, 1)</f>
        <v>9.8800000000000008</v>
      </c>
      <c r="K1098" s="47">
        <f>Source!P670</f>
        <v>4488.9799999999996</v>
      </c>
      <c r="Q1098">
        <f>Source!X669</f>
        <v>0</v>
      </c>
      <c r="R1098">
        <f>Source!X670</f>
        <v>0</v>
      </c>
      <c r="S1098">
        <f>Source!Y669</f>
        <v>0</v>
      </c>
      <c r="T1098">
        <f>Source!Y670</f>
        <v>0</v>
      </c>
      <c r="U1098">
        <f>ROUND((175/100)*ROUND(Source!R669, 2), 2)</f>
        <v>0</v>
      </c>
      <c r="V1098">
        <f>ROUND((0/100)*ROUND(Source!R670, 2), 2)</f>
        <v>0</v>
      </c>
      <c r="AC1098">
        <v>3</v>
      </c>
    </row>
    <row r="1099" spans="1:29" ht="15" x14ac:dyDescent="0.2">
      <c r="C1099" s="49" t="s">
        <v>1359</v>
      </c>
      <c r="H1099" s="50">
        <f>I1098+0</f>
        <v>454.35</v>
      </c>
      <c r="I1099" s="50"/>
      <c r="J1099" s="50">
        <f>K1098+0</f>
        <v>4488.9799999999996</v>
      </c>
      <c r="K1099" s="50"/>
      <c r="O1099" s="53">
        <f>I1098+0</f>
        <v>454.35</v>
      </c>
      <c r="P1099" s="53">
        <f>K1098+0</f>
        <v>4488.9799999999996</v>
      </c>
    </row>
    <row r="1101" spans="1:29" ht="27" x14ac:dyDescent="0.2">
      <c r="A1101" s="44">
        <v>201</v>
      </c>
      <c r="B1101" s="44" t="str">
        <f>Source!F671</f>
        <v>КА-169</v>
      </c>
      <c r="C1101" s="44" t="s">
        <v>1500</v>
      </c>
      <c r="D1101" s="45" t="str">
        <f>Source!H671</f>
        <v>ШТ</v>
      </c>
      <c r="E1101" s="46">
        <f>Source!I671</f>
        <v>232</v>
      </c>
      <c r="F1101" s="47">
        <f>Source!AL671</f>
        <v>5.6800000000000006</v>
      </c>
      <c r="G1101" s="48" t="str">
        <f>Source!DD671</f>
        <v/>
      </c>
      <c r="H1101" s="46">
        <f>Source!AW672</f>
        <v>1</v>
      </c>
      <c r="I1101" s="47">
        <f>Source!P671</f>
        <v>1317.76</v>
      </c>
      <c r="J1101" s="46">
        <f>IF(Source!BC672&lt;&gt; 0, Source!BC672, 1)</f>
        <v>9.8800000000000008</v>
      </c>
      <c r="K1101" s="47">
        <f>Source!P672</f>
        <v>13019.47</v>
      </c>
      <c r="Q1101">
        <f>Source!X671</f>
        <v>0</v>
      </c>
      <c r="R1101">
        <f>Source!X672</f>
        <v>0</v>
      </c>
      <c r="S1101">
        <f>Source!Y671</f>
        <v>0</v>
      </c>
      <c r="T1101">
        <f>Source!Y672</f>
        <v>0</v>
      </c>
      <c r="U1101">
        <f>ROUND((175/100)*ROUND(Source!R671, 2), 2)</f>
        <v>0</v>
      </c>
      <c r="V1101">
        <f>ROUND((0/100)*ROUND(Source!R672, 2), 2)</f>
        <v>0</v>
      </c>
      <c r="AC1101">
        <v>3</v>
      </c>
    </row>
    <row r="1102" spans="1:29" ht="15" x14ac:dyDescent="0.2">
      <c r="C1102" s="49" t="s">
        <v>1359</v>
      </c>
      <c r="H1102" s="50">
        <f>I1101+0</f>
        <v>1317.76</v>
      </c>
      <c r="I1102" s="50"/>
      <c r="J1102" s="50">
        <f>K1101+0</f>
        <v>13019.47</v>
      </c>
      <c r="K1102" s="50"/>
      <c r="O1102" s="53">
        <f>I1101+0</f>
        <v>1317.76</v>
      </c>
      <c r="P1102" s="53">
        <f>K1101+0</f>
        <v>13019.47</v>
      </c>
    </row>
    <row r="1104" spans="1:29" ht="27" x14ac:dyDescent="0.2">
      <c r="A1104" s="44">
        <v>202</v>
      </c>
      <c r="B1104" s="44" t="str">
        <f>Source!F673</f>
        <v>КА-170</v>
      </c>
      <c r="C1104" s="44" t="s">
        <v>1501</v>
      </c>
      <c r="D1104" s="45" t="str">
        <f>Source!H673</f>
        <v>ШТ</v>
      </c>
      <c r="E1104" s="46">
        <f>Source!I673</f>
        <v>51</v>
      </c>
      <c r="F1104" s="47">
        <f>Source!AL673</f>
        <v>18.93</v>
      </c>
      <c r="G1104" s="48" t="str">
        <f>Source!DD673</f>
        <v/>
      </c>
      <c r="H1104" s="46">
        <f>Source!AW674</f>
        <v>1</v>
      </c>
      <c r="I1104" s="47">
        <f>Source!P673</f>
        <v>965.43</v>
      </c>
      <c r="J1104" s="46">
        <f>IF(Source!BC674&lt;&gt; 0, Source!BC674, 1)</f>
        <v>9.8800000000000008</v>
      </c>
      <c r="K1104" s="47">
        <f>Source!P674</f>
        <v>9538.4500000000007</v>
      </c>
      <c r="Q1104">
        <f>Source!X673</f>
        <v>0</v>
      </c>
      <c r="R1104">
        <f>Source!X674</f>
        <v>0</v>
      </c>
      <c r="S1104">
        <f>Source!Y673</f>
        <v>0</v>
      </c>
      <c r="T1104">
        <f>Source!Y674</f>
        <v>0</v>
      </c>
      <c r="U1104">
        <f>ROUND((175/100)*ROUND(Source!R673, 2), 2)</f>
        <v>0</v>
      </c>
      <c r="V1104">
        <f>ROUND((0/100)*ROUND(Source!R674, 2), 2)</f>
        <v>0</v>
      </c>
      <c r="AC1104">
        <v>3</v>
      </c>
    </row>
    <row r="1105" spans="1:29" ht="15" x14ac:dyDescent="0.2">
      <c r="C1105" s="49" t="s">
        <v>1359</v>
      </c>
      <c r="H1105" s="50">
        <f>I1104+0</f>
        <v>965.43</v>
      </c>
      <c r="I1105" s="50"/>
      <c r="J1105" s="50">
        <f>K1104+0</f>
        <v>9538.4500000000007</v>
      </c>
      <c r="K1105" s="50"/>
      <c r="O1105" s="53">
        <f>I1104+0</f>
        <v>965.43</v>
      </c>
      <c r="P1105" s="53">
        <f>K1104+0</f>
        <v>9538.4500000000007</v>
      </c>
    </row>
    <row r="1107" spans="1:29" ht="28.5" x14ac:dyDescent="0.2">
      <c r="A1107" s="36">
        <v>203</v>
      </c>
      <c r="B1107" s="36" t="str">
        <f>Source!F675</f>
        <v>4.8-333-1</v>
      </c>
      <c r="C1107" s="36" t="s">
        <v>766</v>
      </c>
      <c r="D1107" s="38" t="str">
        <f>Source!H675</f>
        <v>100 шт.</v>
      </c>
      <c r="E1107" s="37">
        <f>Source!I675</f>
        <v>0.08</v>
      </c>
      <c r="F1107" s="40"/>
      <c r="G1107" s="39"/>
      <c r="H1107" s="37"/>
      <c r="I1107" s="40"/>
      <c r="J1107" s="37"/>
      <c r="K1107" s="40"/>
      <c r="Q1107">
        <f>Source!X675</f>
        <v>18.39</v>
      </c>
      <c r="R1107">
        <f>Source!X676</f>
        <v>1011.33</v>
      </c>
      <c r="S1107">
        <f>Source!Y675</f>
        <v>9.67</v>
      </c>
      <c r="T1107">
        <f>Source!Y676</f>
        <v>531.73</v>
      </c>
      <c r="U1107">
        <f>ROUND((175/100)*ROUND(Source!R675, 2), 2)</f>
        <v>0.02</v>
      </c>
      <c r="V1107">
        <f>ROUND((0/100)*ROUND(Source!R676, 2), 2)</f>
        <v>0</v>
      </c>
      <c r="AC1107">
        <v>0</v>
      </c>
    </row>
    <row r="1108" spans="1:29" x14ac:dyDescent="0.2">
      <c r="C1108" s="41" t="str">
        <f>"Объем: "&amp;Source!I675&amp;"=8/"&amp;"100"</f>
        <v>Объем: 0,08=8/100</v>
      </c>
    </row>
    <row r="1109" spans="1:29" ht="14.25" x14ac:dyDescent="0.2">
      <c r="A1109" s="36"/>
      <c r="B1109" s="36"/>
      <c r="C1109" s="36" t="s">
        <v>1348</v>
      </c>
      <c r="D1109" s="38"/>
      <c r="E1109" s="37"/>
      <c r="F1109" s="40">
        <f>Source!AO675</f>
        <v>205.64</v>
      </c>
      <c r="G1109" s="39" t="str">
        <f>Source!DG675</f>
        <v>*1,1</v>
      </c>
      <c r="H1109" s="37">
        <f>Source!AV676</f>
        <v>1.0469999999999999</v>
      </c>
      <c r="I1109" s="40">
        <f>Source!S675</f>
        <v>18.95</v>
      </c>
      <c r="J1109" s="37">
        <f>IF(Source!BA676&lt;&gt; 0, Source!BA676, 1)</f>
        <v>54.99</v>
      </c>
      <c r="K1109" s="40">
        <f>Source!S676</f>
        <v>1042.06</v>
      </c>
    </row>
    <row r="1110" spans="1:29" ht="14.25" x14ac:dyDescent="0.2">
      <c r="A1110" s="36"/>
      <c r="B1110" s="36"/>
      <c r="C1110" s="36" t="s">
        <v>1349</v>
      </c>
      <c r="D1110" s="38"/>
      <c r="E1110" s="37"/>
      <c r="F1110" s="40">
        <f>Source!AM675</f>
        <v>0.83</v>
      </c>
      <c r="G1110" s="39" t="str">
        <f>Source!DE675</f>
        <v>*1,1</v>
      </c>
      <c r="H1110" s="37">
        <f>Source!AV676</f>
        <v>1.0469999999999999</v>
      </c>
      <c r="I1110" s="40">
        <f>Source!Q675</f>
        <v>0.08</v>
      </c>
      <c r="J1110" s="37">
        <f>IF(Source!BB676&lt;&gt; 0, Source!BB676, 1)</f>
        <v>16.329999999999998</v>
      </c>
      <c r="K1110" s="40">
        <f>Source!Q676</f>
        <v>1.31</v>
      </c>
    </row>
    <row r="1111" spans="1:29" ht="14.25" x14ac:dyDescent="0.2">
      <c r="A1111" s="36"/>
      <c r="B1111" s="36"/>
      <c r="C1111" s="36" t="s">
        <v>1350</v>
      </c>
      <c r="D1111" s="38"/>
      <c r="E1111" s="37"/>
      <c r="F1111" s="40">
        <f>Source!AN675</f>
        <v>0.13</v>
      </c>
      <c r="G1111" s="39" t="str">
        <f>Source!DF675</f>
        <v>*1,1</v>
      </c>
      <c r="H1111" s="37">
        <f>Source!AV676</f>
        <v>1.0469999999999999</v>
      </c>
      <c r="I1111" s="42">
        <f>Source!R675</f>
        <v>0.01</v>
      </c>
      <c r="J1111" s="37">
        <f>IF(Source!BS676&lt;&gt; 0, Source!BS676, 1)</f>
        <v>54.99</v>
      </c>
      <c r="K1111" s="42">
        <f>Source!R676</f>
        <v>0.55000000000000004</v>
      </c>
    </row>
    <row r="1112" spans="1:29" ht="41.25" x14ac:dyDescent="0.2">
      <c r="A1112" s="36" t="s">
        <v>901</v>
      </c>
      <c r="B1112" s="36" t="str">
        <f>Source!F677</f>
        <v>КА-171</v>
      </c>
      <c r="C1112" s="36" t="s">
        <v>1502</v>
      </c>
      <c r="D1112" s="38" t="str">
        <f>Source!H677</f>
        <v>ШТ</v>
      </c>
      <c r="E1112" s="37">
        <f>Source!I677</f>
        <v>8</v>
      </c>
      <c r="F1112" s="40">
        <f>Source!AK677</f>
        <v>79.06</v>
      </c>
      <c r="G1112" s="43" t="s">
        <v>3</v>
      </c>
      <c r="H1112" s="37">
        <f>Source!AW678</f>
        <v>1</v>
      </c>
      <c r="I1112" s="40">
        <f>Source!O677</f>
        <v>632.48</v>
      </c>
      <c r="J1112" s="37">
        <f>IF(Source!BC678&lt;&gt; 0, Source!BC678, 1)</f>
        <v>9.8800000000000008</v>
      </c>
      <c r="K1112" s="40">
        <f>Source!O678</f>
        <v>6248.9</v>
      </c>
      <c r="Q1112">
        <f>Source!X677</f>
        <v>0</v>
      </c>
      <c r="R1112">
        <f>Source!X678</f>
        <v>0</v>
      </c>
      <c r="S1112">
        <f>Source!Y677</f>
        <v>0</v>
      </c>
      <c r="T1112">
        <f>Source!Y678</f>
        <v>0</v>
      </c>
      <c r="U1112">
        <f>ROUND((175/100)*ROUND(Source!R677, 2), 2)</f>
        <v>0</v>
      </c>
      <c r="V1112">
        <f>ROUND((0/100)*ROUND(Source!R678, 2), 2)</f>
        <v>0</v>
      </c>
      <c r="AC1112">
        <v>3</v>
      </c>
    </row>
    <row r="1113" spans="1:29" ht="14.25" x14ac:dyDescent="0.2">
      <c r="A1113" s="36"/>
      <c r="B1113" s="36"/>
      <c r="C1113" s="36" t="s">
        <v>1352</v>
      </c>
      <c r="D1113" s="38" t="s">
        <v>1353</v>
      </c>
      <c r="E1113" s="37">
        <f>Source!BZ676</f>
        <v>97</v>
      </c>
      <c r="F1113" s="40"/>
      <c r="G1113" s="39"/>
      <c r="H1113" s="37"/>
      <c r="I1113" s="40">
        <f>SUM(Q1107:Q1112)</f>
        <v>18.39</v>
      </c>
      <c r="J1113" s="37">
        <f>Source!AT676</f>
        <v>97</v>
      </c>
      <c r="K1113" s="40">
        <f>SUM(R1107:R1112)</f>
        <v>1011.33</v>
      </c>
    </row>
    <row r="1114" spans="1:29" ht="14.25" x14ac:dyDescent="0.2">
      <c r="A1114" s="36"/>
      <c r="B1114" s="36"/>
      <c r="C1114" s="36" t="s">
        <v>1354</v>
      </c>
      <c r="D1114" s="38" t="s">
        <v>1353</v>
      </c>
      <c r="E1114" s="37">
        <f>Source!CA676</f>
        <v>51</v>
      </c>
      <c r="F1114" s="40"/>
      <c r="G1114" s="39"/>
      <c r="H1114" s="37"/>
      <c r="I1114" s="40">
        <f>SUM(S1107:S1113)</f>
        <v>9.67</v>
      </c>
      <c r="J1114" s="37">
        <f>Source!AU676</f>
        <v>51</v>
      </c>
      <c r="K1114" s="40">
        <f>SUM(T1107:T1113)</f>
        <v>531.73</v>
      </c>
    </row>
    <row r="1115" spans="1:29" ht="14.25" x14ac:dyDescent="0.2">
      <c r="A1115" s="44"/>
      <c r="B1115" s="44"/>
      <c r="C1115" s="44" t="s">
        <v>1355</v>
      </c>
      <c r="D1115" s="45" t="s">
        <v>1356</v>
      </c>
      <c r="E1115" s="46">
        <f>Source!AQ675</f>
        <v>18.399999999999999</v>
      </c>
      <c r="F1115" s="47"/>
      <c r="G1115" s="48" t="str">
        <f>Source!DI675</f>
        <v>*1,1</v>
      </c>
      <c r="H1115" s="46">
        <f>Source!AV676</f>
        <v>1.0469999999999999</v>
      </c>
      <c r="I1115" s="47">
        <f>Source!U675</f>
        <v>1.6953023999999997</v>
      </c>
      <c r="J1115" s="46"/>
      <c r="K1115" s="47"/>
    </row>
    <row r="1116" spans="1:29" ht="15" x14ac:dyDescent="0.2">
      <c r="C1116" s="49" t="s">
        <v>1357</v>
      </c>
      <c r="H1116" s="50">
        <f>I1109+I1110+I1113+I1114+SUM(I1112:I1112)-SUMIF(AC1112:AC1112, 5, I1112:I1112)-SUMIF(AC1112:AC1112, 6, I1112:I1112)</f>
        <v>679.57</v>
      </c>
      <c r="I1116" s="50"/>
      <c r="J1116" s="50">
        <f>K1109+K1110+K1113+K1114+SUM(K1112:K1112)-SUMIF(AC1112:AC1112, 5, K1112:K1112)-SUMIF(AC1112:AC1112, 6, K1112:K1112)</f>
        <v>8835.33</v>
      </c>
      <c r="K1116" s="50"/>
    </row>
    <row r="1117" spans="1:29" ht="15" hidden="1" x14ac:dyDescent="0.2">
      <c r="C1117" s="49" t="s">
        <v>1358</v>
      </c>
      <c r="H1117" s="52">
        <f>SUMIF(AC1112:AC1112, 5, I1112:I1112)+SUMIF(AC1112:AC1112, 6, I1112:I1112)</f>
        <v>0</v>
      </c>
      <c r="I1117" s="52"/>
      <c r="J1117" s="52">
        <f>SUMIF(AC1112:AC1112, 5, K1112:K1112)+SUMIF(AC1112:AC1112, 6, K1112:K1112)</f>
        <v>0</v>
      </c>
      <c r="K1117" s="52"/>
    </row>
    <row r="1118" spans="1:29" ht="15" x14ac:dyDescent="0.2">
      <c r="C1118" s="49" t="s">
        <v>1359</v>
      </c>
      <c r="H1118" s="52">
        <f>I1109+I1110+I1113+I1114+SUM(I1112:I1112)</f>
        <v>679.57</v>
      </c>
      <c r="I1118" s="52"/>
      <c r="J1118" s="52">
        <f>K1109+K1110+K1113+K1114+SUM(K1112:K1112)</f>
        <v>8835.33</v>
      </c>
      <c r="K1118" s="52"/>
      <c r="O1118" s="53">
        <f>I1109+I1110+I1113+I1114+SUM(I1112:I1112)</f>
        <v>679.57</v>
      </c>
      <c r="P1118" s="53">
        <f>K1109+K1110+K1113+K1114+SUM(K1112:K1112)</f>
        <v>8835.33</v>
      </c>
    </row>
    <row r="1120" spans="1:29" ht="42.75" x14ac:dyDescent="0.2">
      <c r="A1120" s="44">
        <v>204</v>
      </c>
      <c r="B1120" s="44" t="str">
        <f>Source!F679</f>
        <v>1.21-5-896</v>
      </c>
      <c r="C1120" s="44" t="s">
        <v>783</v>
      </c>
      <c r="D1120" s="45" t="str">
        <f>Source!H679</f>
        <v>шт.</v>
      </c>
      <c r="E1120" s="46">
        <f>Source!I679</f>
        <v>825</v>
      </c>
      <c r="F1120" s="47">
        <f>Source!AL679</f>
        <v>1.06</v>
      </c>
      <c r="G1120" s="48" t="str">
        <f>Source!DD679</f>
        <v/>
      </c>
      <c r="H1120" s="46">
        <f>Source!AW680</f>
        <v>1</v>
      </c>
      <c r="I1120" s="47">
        <f>Source!P679</f>
        <v>874.5</v>
      </c>
      <c r="J1120" s="46">
        <f>IF(Source!BC680&lt;&gt; 0, Source!BC680, 1)</f>
        <v>5.93</v>
      </c>
      <c r="K1120" s="47">
        <f>Source!P680</f>
        <v>5185.79</v>
      </c>
      <c r="Q1120">
        <f>Source!X679</f>
        <v>0</v>
      </c>
      <c r="R1120">
        <f>Source!X680</f>
        <v>0</v>
      </c>
      <c r="S1120">
        <f>Source!Y679</f>
        <v>0</v>
      </c>
      <c r="T1120">
        <f>Source!Y680</f>
        <v>0</v>
      </c>
      <c r="U1120">
        <f>ROUND((175/100)*ROUND(Source!R679, 2), 2)</f>
        <v>0</v>
      </c>
      <c r="V1120">
        <f>ROUND((0/100)*ROUND(Source!R680, 2), 2)</f>
        <v>0</v>
      </c>
      <c r="AC1120">
        <v>3</v>
      </c>
    </row>
    <row r="1121" spans="1:29" ht="15" x14ac:dyDescent="0.2">
      <c r="C1121" s="49" t="s">
        <v>1359</v>
      </c>
      <c r="H1121" s="50">
        <f>I1120+0</f>
        <v>874.5</v>
      </c>
      <c r="I1121" s="50"/>
      <c r="J1121" s="50">
        <f>K1120+0</f>
        <v>5185.79</v>
      </c>
      <c r="K1121" s="50"/>
      <c r="O1121" s="53">
        <f>I1120+0</f>
        <v>874.5</v>
      </c>
      <c r="P1121" s="53">
        <f>K1120+0</f>
        <v>5185.79</v>
      </c>
    </row>
    <row r="1123" spans="1:29" ht="71.25" x14ac:dyDescent="0.2">
      <c r="A1123" s="44">
        <v>205</v>
      </c>
      <c r="B1123" s="44" t="str">
        <f>Source!F681</f>
        <v>1.21-5-1363</v>
      </c>
      <c r="C1123" s="44" t="s">
        <v>908</v>
      </c>
      <c r="D1123" s="45" t="str">
        <f>Source!H681</f>
        <v>шт.</v>
      </c>
      <c r="E1123" s="46">
        <f>Source!I681</f>
        <v>650</v>
      </c>
      <c r="F1123" s="47">
        <f>Source!AL681</f>
        <v>16.260000000000002</v>
      </c>
      <c r="G1123" s="48" t="str">
        <f>Source!DD681</f>
        <v/>
      </c>
      <c r="H1123" s="46">
        <f>Source!AW682</f>
        <v>1</v>
      </c>
      <c r="I1123" s="47">
        <f>Source!P681</f>
        <v>10569</v>
      </c>
      <c r="J1123" s="46">
        <f>IF(Source!BC682&lt;&gt; 0, Source!BC682, 1)</f>
        <v>5.14</v>
      </c>
      <c r="K1123" s="47">
        <f>Source!P682</f>
        <v>54324.66</v>
      </c>
      <c r="Q1123">
        <f>Source!X681</f>
        <v>0</v>
      </c>
      <c r="R1123">
        <f>Source!X682</f>
        <v>0</v>
      </c>
      <c r="S1123">
        <f>Source!Y681</f>
        <v>0</v>
      </c>
      <c r="T1123">
        <f>Source!Y682</f>
        <v>0</v>
      </c>
      <c r="U1123">
        <f>ROUND((175/100)*ROUND(Source!R681, 2), 2)</f>
        <v>0</v>
      </c>
      <c r="V1123">
        <f>ROUND((0/100)*ROUND(Source!R682, 2), 2)</f>
        <v>0</v>
      </c>
      <c r="AC1123">
        <v>3</v>
      </c>
    </row>
    <row r="1124" spans="1:29" ht="15" x14ac:dyDescent="0.2">
      <c r="C1124" s="49" t="s">
        <v>1359</v>
      </c>
      <c r="H1124" s="50">
        <f>I1123+0</f>
        <v>10569</v>
      </c>
      <c r="I1124" s="50"/>
      <c r="J1124" s="50">
        <f>K1123+0</f>
        <v>54324.66</v>
      </c>
      <c r="K1124" s="50"/>
      <c r="O1124" s="53">
        <f>I1123+0</f>
        <v>10569</v>
      </c>
      <c r="P1124" s="53">
        <f>K1123+0</f>
        <v>54324.66</v>
      </c>
    </row>
    <row r="1126" spans="1:29" ht="57" x14ac:dyDescent="0.2">
      <c r="A1126" s="36">
        <v>206</v>
      </c>
      <c r="B1126" s="36" t="str">
        <f>Source!F683</f>
        <v>4.10-81-2</v>
      </c>
      <c r="C1126" s="36" t="s">
        <v>800</v>
      </c>
      <c r="D1126" s="38" t="str">
        <f>Source!H683</f>
        <v>1  ШТ.</v>
      </c>
      <c r="E1126" s="37">
        <f>Source!I683</f>
        <v>1</v>
      </c>
      <c r="F1126" s="40"/>
      <c r="G1126" s="39"/>
      <c r="H1126" s="37"/>
      <c r="I1126" s="40"/>
      <c r="J1126" s="37"/>
      <c r="K1126" s="40"/>
      <c r="Q1126">
        <f>Source!X683</f>
        <v>21.99</v>
      </c>
      <c r="R1126">
        <f>Source!X684</f>
        <v>1209.07</v>
      </c>
      <c r="S1126">
        <f>Source!Y683</f>
        <v>11.24</v>
      </c>
      <c r="T1126">
        <f>Source!Y684</f>
        <v>617.97</v>
      </c>
      <c r="U1126">
        <f>ROUND((175/100)*ROUND(Source!R683, 2), 2)</f>
        <v>0.02</v>
      </c>
      <c r="V1126">
        <f>ROUND((0/100)*ROUND(Source!R684, 2), 2)</f>
        <v>0</v>
      </c>
      <c r="AC1126">
        <v>0</v>
      </c>
    </row>
    <row r="1127" spans="1:29" ht="14.25" x14ac:dyDescent="0.2">
      <c r="A1127" s="36"/>
      <c r="B1127" s="36"/>
      <c r="C1127" s="36" t="s">
        <v>1348</v>
      </c>
      <c r="D1127" s="38"/>
      <c r="E1127" s="37"/>
      <c r="F1127" s="40">
        <f>Source!AO683</f>
        <v>21.2</v>
      </c>
      <c r="G1127" s="39" t="str">
        <f>Source!DG683</f>
        <v>*1,1</v>
      </c>
      <c r="H1127" s="37">
        <f>Source!AV684</f>
        <v>1.0469999999999999</v>
      </c>
      <c r="I1127" s="40">
        <f>Source!S683</f>
        <v>24.42</v>
      </c>
      <c r="J1127" s="37">
        <f>IF(Source!BA684&lt;&gt; 0, Source!BA684, 1)</f>
        <v>54.99</v>
      </c>
      <c r="K1127" s="40">
        <f>Source!S684</f>
        <v>1342.86</v>
      </c>
    </row>
    <row r="1128" spans="1:29" ht="14.25" x14ac:dyDescent="0.2">
      <c r="A1128" s="36"/>
      <c r="B1128" s="36"/>
      <c r="C1128" s="36" t="s">
        <v>1349</v>
      </c>
      <c r="D1128" s="38"/>
      <c r="E1128" s="37"/>
      <c r="F1128" s="40">
        <f>Source!AM683</f>
        <v>0.06</v>
      </c>
      <c r="G1128" s="39" t="str">
        <f>Source!DE683</f>
        <v>*1,1</v>
      </c>
      <c r="H1128" s="37">
        <f>Source!AV684</f>
        <v>1.0469999999999999</v>
      </c>
      <c r="I1128" s="40">
        <f>Source!Q683</f>
        <v>7.0000000000000007E-2</v>
      </c>
      <c r="J1128" s="37">
        <f>IF(Source!BB684&lt;&gt; 0, Source!BB684, 1)</f>
        <v>17.5</v>
      </c>
      <c r="K1128" s="40">
        <f>Source!Q684</f>
        <v>1.23</v>
      </c>
    </row>
    <row r="1129" spans="1:29" ht="14.25" x14ac:dyDescent="0.2">
      <c r="A1129" s="36"/>
      <c r="B1129" s="36"/>
      <c r="C1129" s="36" t="s">
        <v>1350</v>
      </c>
      <c r="D1129" s="38"/>
      <c r="E1129" s="37"/>
      <c r="F1129" s="40">
        <f>Source!AN683</f>
        <v>0.01</v>
      </c>
      <c r="G1129" s="39" t="str">
        <f>Source!DF683</f>
        <v>*1,1</v>
      </c>
      <c r="H1129" s="37">
        <f>Source!AV684</f>
        <v>1.0469999999999999</v>
      </c>
      <c r="I1129" s="42">
        <f>Source!R683</f>
        <v>0.01</v>
      </c>
      <c r="J1129" s="37">
        <f>IF(Source!BS684&lt;&gt; 0, Source!BS684, 1)</f>
        <v>54.99</v>
      </c>
      <c r="K1129" s="42">
        <f>Source!R684</f>
        <v>0.55000000000000004</v>
      </c>
    </row>
    <row r="1130" spans="1:29" ht="14.25" x14ac:dyDescent="0.2">
      <c r="A1130" s="36"/>
      <c r="B1130" s="36"/>
      <c r="C1130" s="36" t="s">
        <v>1351</v>
      </c>
      <c r="D1130" s="38"/>
      <c r="E1130" s="37"/>
      <c r="F1130" s="40">
        <f>Source!AL683</f>
        <v>1.26</v>
      </c>
      <c r="G1130" s="39" t="str">
        <f>Source!DD683</f>
        <v/>
      </c>
      <c r="H1130" s="37">
        <f>Source!AW684</f>
        <v>1</v>
      </c>
      <c r="I1130" s="40">
        <f>Source!P683</f>
        <v>1.26</v>
      </c>
      <c r="J1130" s="37">
        <f>IF(Source!BC684&lt;&gt; 0, Source!BC684, 1)</f>
        <v>9.89</v>
      </c>
      <c r="K1130" s="40">
        <f>Source!P684</f>
        <v>12.46</v>
      </c>
    </row>
    <row r="1131" spans="1:29" ht="14.25" x14ac:dyDescent="0.2">
      <c r="A1131" s="36"/>
      <c r="B1131" s="36"/>
      <c r="C1131" s="36" t="s">
        <v>1352</v>
      </c>
      <c r="D1131" s="38" t="s">
        <v>1353</v>
      </c>
      <c r="E1131" s="37">
        <f>Source!BZ684</f>
        <v>90</v>
      </c>
      <c r="F1131" s="40"/>
      <c r="G1131" s="39"/>
      <c r="H1131" s="37"/>
      <c r="I1131" s="40">
        <f>SUM(Q1126:Q1130)</f>
        <v>21.99</v>
      </c>
      <c r="J1131" s="37">
        <f>Source!AT684</f>
        <v>90</v>
      </c>
      <c r="K1131" s="40">
        <f>SUM(R1126:R1130)</f>
        <v>1209.07</v>
      </c>
    </row>
    <row r="1132" spans="1:29" ht="14.25" x14ac:dyDescent="0.2">
      <c r="A1132" s="36"/>
      <c r="B1132" s="36"/>
      <c r="C1132" s="36" t="s">
        <v>1354</v>
      </c>
      <c r="D1132" s="38" t="s">
        <v>1353</v>
      </c>
      <c r="E1132" s="37">
        <f>Source!CA684</f>
        <v>46</v>
      </c>
      <c r="F1132" s="40"/>
      <c r="G1132" s="39"/>
      <c r="H1132" s="37"/>
      <c r="I1132" s="40">
        <f>SUM(S1126:S1131)</f>
        <v>11.24</v>
      </c>
      <c r="J1132" s="37">
        <f>Source!AU684</f>
        <v>46</v>
      </c>
      <c r="K1132" s="40">
        <f>SUM(T1126:T1131)</f>
        <v>617.97</v>
      </c>
    </row>
    <row r="1133" spans="1:29" ht="14.25" x14ac:dyDescent="0.2">
      <c r="A1133" s="44"/>
      <c r="B1133" s="44"/>
      <c r="C1133" s="44" t="s">
        <v>1355</v>
      </c>
      <c r="D1133" s="45" t="s">
        <v>1356</v>
      </c>
      <c r="E1133" s="46">
        <f>Source!AQ683</f>
        <v>1.68</v>
      </c>
      <c r="F1133" s="47"/>
      <c r="G1133" s="48" t="str">
        <f>Source!DI683</f>
        <v>*1,1</v>
      </c>
      <c r="H1133" s="46">
        <f>Source!AV684</f>
        <v>1.0469999999999999</v>
      </c>
      <c r="I1133" s="47">
        <f>Source!U683</f>
        <v>1.9348559999999999</v>
      </c>
      <c r="J1133" s="46"/>
      <c r="K1133" s="47"/>
    </row>
    <row r="1134" spans="1:29" ht="15" x14ac:dyDescent="0.2">
      <c r="C1134" s="49" t="s">
        <v>1357</v>
      </c>
      <c r="H1134" s="50">
        <f>I1127+I1128+I1130+I1131+I1132+0-0-0</f>
        <v>58.980000000000004</v>
      </c>
      <c r="I1134" s="50"/>
      <c r="J1134" s="50">
        <f>K1127+K1128+K1130+K1131+K1132+0-0-0</f>
        <v>3183.59</v>
      </c>
      <c r="K1134" s="50"/>
    </row>
    <row r="1135" spans="1:29" ht="15" hidden="1" x14ac:dyDescent="0.2">
      <c r="C1135" s="49" t="s">
        <v>1358</v>
      </c>
      <c r="H1135" s="52">
        <f>0+0</f>
        <v>0</v>
      </c>
      <c r="I1135" s="52"/>
      <c r="J1135" s="52">
        <f>0+0</f>
        <v>0</v>
      </c>
      <c r="K1135" s="52"/>
    </row>
    <row r="1136" spans="1:29" ht="15" x14ac:dyDescent="0.2">
      <c r="C1136" s="49" t="s">
        <v>1359</v>
      </c>
      <c r="H1136" s="52">
        <f>I1127+I1128+I1130+I1131+I1132+0</f>
        <v>58.980000000000004</v>
      </c>
      <c r="I1136" s="52"/>
      <c r="J1136" s="52">
        <f>K1127+K1128+K1130+K1131+K1132+0</f>
        <v>3183.59</v>
      </c>
      <c r="K1136" s="52"/>
      <c r="O1136" s="53">
        <f>I1127+I1128+I1130+I1131+I1132+0</f>
        <v>58.980000000000004</v>
      </c>
      <c r="P1136" s="53">
        <f>K1127+K1128+K1130+K1131+K1132+0</f>
        <v>3183.59</v>
      </c>
    </row>
    <row r="1138" spans="1:29" ht="82.5" x14ac:dyDescent="0.2">
      <c r="A1138" s="58">
        <v>207</v>
      </c>
      <c r="B1138" s="58" t="str">
        <f>Source!F685</f>
        <v>КА-173</v>
      </c>
      <c r="C1138" s="58" t="s">
        <v>1503</v>
      </c>
      <c r="D1138" s="59" t="str">
        <f>Source!H685</f>
        <v>ШТ</v>
      </c>
      <c r="E1138" s="60">
        <f>Source!I685</f>
        <v>1</v>
      </c>
      <c r="F1138" s="61">
        <f>Source!AL685</f>
        <v>327.81</v>
      </c>
      <c r="G1138" s="62" t="str">
        <f>Source!DD685</f>
        <v/>
      </c>
      <c r="H1138" s="60">
        <f>Source!AW686</f>
        <v>1</v>
      </c>
      <c r="I1138" s="61">
        <f>Source!P685</f>
        <v>327.81</v>
      </c>
      <c r="J1138" s="60">
        <f>IF(Source!BC686&lt;&gt; 0, Source!BC686, 1)</f>
        <v>7.66</v>
      </c>
      <c r="K1138" s="61">
        <f>Source!P686</f>
        <v>2511.02</v>
      </c>
      <c r="Q1138">
        <f>Source!X685</f>
        <v>0</v>
      </c>
      <c r="R1138">
        <f>Source!X686</f>
        <v>0</v>
      </c>
      <c r="S1138">
        <f>Source!Y685</f>
        <v>0</v>
      </c>
      <c r="T1138">
        <f>Source!Y686</f>
        <v>0</v>
      </c>
      <c r="U1138">
        <f>ROUND((175/100)*ROUND(Source!R685, 2), 2)</f>
        <v>0</v>
      </c>
      <c r="V1138">
        <f>ROUND((0/100)*ROUND(Source!R686, 2), 2)</f>
        <v>0</v>
      </c>
      <c r="AC1138">
        <v>5</v>
      </c>
    </row>
    <row r="1139" spans="1:29" ht="15" x14ac:dyDescent="0.2">
      <c r="A1139" s="63"/>
      <c r="B1139" s="63"/>
      <c r="C1139" s="64" t="s">
        <v>1359</v>
      </c>
      <c r="D1139" s="63"/>
      <c r="E1139" s="63"/>
      <c r="F1139" s="63"/>
      <c r="G1139" s="63"/>
      <c r="H1139" s="65">
        <f>I1138+0</f>
        <v>327.81</v>
      </c>
      <c r="I1139" s="65"/>
      <c r="J1139" s="65">
        <f>K1138+0</f>
        <v>2511.02</v>
      </c>
      <c r="K1139" s="65"/>
      <c r="O1139" s="53">
        <f>I1138+0</f>
        <v>327.81</v>
      </c>
      <c r="P1139" s="53">
        <f>K1138+0</f>
        <v>2511.02</v>
      </c>
    </row>
    <row r="1142" spans="1:29" ht="15" x14ac:dyDescent="0.25">
      <c r="A1142" s="66" t="str">
        <f>CONCATENATE("Итого по разделу: ",IF(Source!G688&lt;&gt;"Новый раздел", Source!G688, ""))</f>
        <v>Итого по разделу: Электро-установочные изделия розеточной сети</v>
      </c>
      <c r="B1142" s="66"/>
      <c r="C1142" s="66"/>
      <c r="D1142" s="66"/>
      <c r="E1142" s="66"/>
      <c r="F1142" s="66"/>
      <c r="G1142" s="66"/>
      <c r="H1142" s="52">
        <f>SUM(O951:O1141)</f>
        <v>369478.79999999993</v>
      </c>
      <c r="I1142" s="51"/>
      <c r="J1142" s="52">
        <f>SUM(P951:P1141)</f>
        <v>4218170.4499999993</v>
      </c>
      <c r="K1142" s="51"/>
    </row>
    <row r="1143" spans="1:29" hidden="1" x14ac:dyDescent="0.2">
      <c r="A1143" t="s">
        <v>1426</v>
      </c>
      <c r="I1143">
        <f>SUM(W951:W1142)</f>
        <v>0</v>
      </c>
      <c r="J1143">
        <f>SUM(X951:X1142)</f>
        <v>0</v>
      </c>
    </row>
    <row r="1144" spans="1:29" hidden="1" x14ac:dyDescent="0.2">
      <c r="A1144" t="s">
        <v>1427</v>
      </c>
      <c r="I1144">
        <f>SUM(Y951:Y1143)</f>
        <v>0</v>
      </c>
      <c r="J1144">
        <f>SUM(Z951:Z1143)</f>
        <v>0</v>
      </c>
    </row>
    <row r="1146" spans="1:29" ht="16.5" x14ac:dyDescent="0.2">
      <c r="A1146" s="34" t="str">
        <f>CONCATENATE("Раздел: ",IF(Source!G718&lt;&gt;"Новый раздел", Source!G718, ""))</f>
        <v>Раздел: Заземление и молниезащита</v>
      </c>
      <c r="B1146" s="34"/>
      <c r="C1146" s="34"/>
      <c r="D1146" s="34"/>
      <c r="E1146" s="34"/>
      <c r="F1146" s="34"/>
      <c r="G1146" s="34"/>
      <c r="H1146" s="34"/>
      <c r="I1146" s="34"/>
      <c r="J1146" s="34"/>
      <c r="K1146" s="34"/>
    </row>
    <row r="1147" spans="1:29" ht="42.75" x14ac:dyDescent="0.2">
      <c r="A1147" s="36">
        <v>208</v>
      </c>
      <c r="B1147" s="36" t="str">
        <f>Source!F722</f>
        <v>4.8-187-6</v>
      </c>
      <c r="C1147" s="36" t="s">
        <v>918</v>
      </c>
      <c r="D1147" s="38" t="str">
        <f>Source!H722</f>
        <v>100 м</v>
      </c>
      <c r="E1147" s="37">
        <f>Source!I722</f>
        <v>15</v>
      </c>
      <c r="F1147" s="40"/>
      <c r="G1147" s="39"/>
      <c r="H1147" s="37"/>
      <c r="I1147" s="40"/>
      <c r="J1147" s="37"/>
      <c r="K1147" s="40"/>
      <c r="Q1147">
        <f>Source!X722</f>
        <v>4038.09</v>
      </c>
      <c r="R1147">
        <f>Source!X723</f>
        <v>222054.6</v>
      </c>
      <c r="S1147">
        <f>Source!Y722</f>
        <v>2123.12</v>
      </c>
      <c r="T1147">
        <f>Source!Y723</f>
        <v>116750.36</v>
      </c>
      <c r="U1147">
        <f>ROUND((175/100)*ROUND(Source!R722, 2), 2)</f>
        <v>82.79</v>
      </c>
      <c r="V1147">
        <f>ROUND((0/100)*ROUND(Source!R723, 2), 2)</f>
        <v>0</v>
      </c>
      <c r="AC1147">
        <v>0</v>
      </c>
    </row>
    <row r="1148" spans="1:29" x14ac:dyDescent="0.2">
      <c r="C1148" s="41" t="str">
        <f>"Объем: "&amp;Source!I722&amp;"=1500/"&amp;"100"</f>
        <v>Объем: 15=1500/100</v>
      </c>
    </row>
    <row r="1149" spans="1:29" ht="28.5" x14ac:dyDescent="0.2">
      <c r="A1149" s="36"/>
      <c r="B1149" s="36"/>
      <c r="C1149" s="36" t="s">
        <v>1348</v>
      </c>
      <c r="D1149" s="38"/>
      <c r="E1149" s="37"/>
      <c r="F1149" s="40">
        <f>Source!AO722</f>
        <v>203.28</v>
      </c>
      <c r="G1149" s="39" t="str">
        <f>Source!DG722</f>
        <v>*1,15)*1,1</v>
      </c>
      <c r="H1149" s="37">
        <f>Source!AV723</f>
        <v>1.0669999999999999</v>
      </c>
      <c r="I1149" s="40">
        <f>Source!S722</f>
        <v>4115.67</v>
      </c>
      <c r="J1149" s="37">
        <f>IF(Source!BA723&lt;&gt; 0, Source!BA723, 1)</f>
        <v>54.99</v>
      </c>
      <c r="K1149" s="40">
        <f>Source!S723</f>
        <v>226320.69</v>
      </c>
    </row>
    <row r="1150" spans="1:29" ht="28.5" x14ac:dyDescent="0.2">
      <c r="A1150" s="36"/>
      <c r="B1150" s="36"/>
      <c r="C1150" s="36" t="s">
        <v>1349</v>
      </c>
      <c r="D1150" s="38"/>
      <c r="E1150" s="37"/>
      <c r="F1150" s="40">
        <f>Source!AM722</f>
        <v>34.75</v>
      </c>
      <c r="G1150" s="39" t="str">
        <f>Source!DE722</f>
        <v>*1,25)*1,1</v>
      </c>
      <c r="H1150" s="37">
        <f>Source!AV723</f>
        <v>1.0669999999999999</v>
      </c>
      <c r="I1150" s="40">
        <f>Source!Q722</f>
        <v>764.74</v>
      </c>
      <c r="J1150" s="37">
        <f>IF(Source!BB723&lt;&gt; 0, Source!BB723, 1)</f>
        <v>13.47</v>
      </c>
      <c r="K1150" s="40">
        <f>Source!Q723</f>
        <v>10301.049999999999</v>
      </c>
    </row>
    <row r="1151" spans="1:29" ht="28.5" x14ac:dyDescent="0.2">
      <c r="A1151" s="36"/>
      <c r="B1151" s="36"/>
      <c r="C1151" s="36" t="s">
        <v>1350</v>
      </c>
      <c r="D1151" s="38"/>
      <c r="E1151" s="37"/>
      <c r="F1151" s="40">
        <f>Source!AN722</f>
        <v>2.15</v>
      </c>
      <c r="G1151" s="39" t="str">
        <f>Source!DF722</f>
        <v>*1,25)*1,1</v>
      </c>
      <c r="H1151" s="37">
        <f>Source!AV723</f>
        <v>1.0669999999999999</v>
      </c>
      <c r="I1151" s="42">
        <f>Source!R722</f>
        <v>47.31</v>
      </c>
      <c r="J1151" s="37">
        <f>IF(Source!BS723&lt;&gt; 0, Source!BS723, 1)</f>
        <v>54.99</v>
      </c>
      <c r="K1151" s="42">
        <f>Source!R723</f>
        <v>2601.58</v>
      </c>
    </row>
    <row r="1152" spans="1:29" ht="14.25" x14ac:dyDescent="0.2">
      <c r="A1152" s="36"/>
      <c r="B1152" s="36"/>
      <c r="C1152" s="36" t="s">
        <v>1351</v>
      </c>
      <c r="D1152" s="38"/>
      <c r="E1152" s="37"/>
      <c r="F1152" s="40">
        <f>Source!AL722</f>
        <v>380.92</v>
      </c>
      <c r="G1152" s="39" t="str">
        <f>Source!DD722</f>
        <v/>
      </c>
      <c r="H1152" s="37">
        <f>Source!AW723</f>
        <v>1.081</v>
      </c>
      <c r="I1152" s="40">
        <f>Source!P722</f>
        <v>6176.62</v>
      </c>
      <c r="J1152" s="37">
        <f>IF(Source!BC723&lt;&gt; 0, Source!BC723, 1)</f>
        <v>3.08</v>
      </c>
      <c r="K1152" s="40">
        <f>Source!P723</f>
        <v>19023.990000000002</v>
      </c>
    </row>
    <row r="1153" spans="1:29" ht="41.25" x14ac:dyDescent="0.2">
      <c r="A1153" s="36" t="s">
        <v>920</v>
      </c>
      <c r="B1153" s="36" t="str">
        <f>Source!F724</f>
        <v>КА-187</v>
      </c>
      <c r="C1153" s="36" t="s">
        <v>1504</v>
      </c>
      <c r="D1153" s="38" t="str">
        <f>Source!H724</f>
        <v>ШТ</v>
      </c>
      <c r="E1153" s="37">
        <f>Source!I724</f>
        <v>50</v>
      </c>
      <c r="F1153" s="40">
        <f>Source!AK724</f>
        <v>27.1</v>
      </c>
      <c r="G1153" s="43" t="s">
        <v>3</v>
      </c>
      <c r="H1153" s="37">
        <f>Source!AW725</f>
        <v>1.081</v>
      </c>
      <c r="I1153" s="40">
        <f>Source!O724</f>
        <v>1355</v>
      </c>
      <c r="J1153" s="37">
        <f>IF(Source!BC725&lt;&gt; 0, Source!BC725, 1)</f>
        <v>9.8800000000000008</v>
      </c>
      <c r="K1153" s="40">
        <f>Source!O725</f>
        <v>14471.83</v>
      </c>
      <c r="Q1153">
        <f>Source!X724</f>
        <v>0</v>
      </c>
      <c r="R1153">
        <f>Source!X725</f>
        <v>0</v>
      </c>
      <c r="S1153">
        <f>Source!Y724</f>
        <v>0</v>
      </c>
      <c r="T1153">
        <f>Source!Y725</f>
        <v>0</v>
      </c>
      <c r="U1153">
        <f>ROUND((175/100)*ROUND(Source!R724, 2), 2)</f>
        <v>0</v>
      </c>
      <c r="V1153">
        <f>ROUND((0/100)*ROUND(Source!R725, 2), 2)</f>
        <v>0</v>
      </c>
      <c r="AC1153">
        <v>3</v>
      </c>
    </row>
    <row r="1154" spans="1:29" ht="28.5" x14ac:dyDescent="0.2">
      <c r="A1154" s="36" t="s">
        <v>924</v>
      </c>
      <c r="B1154" s="36" t="str">
        <f>Source!F726</f>
        <v>КА-174</v>
      </c>
      <c r="C1154" s="36" t="s">
        <v>1505</v>
      </c>
      <c r="D1154" s="38" t="str">
        <f>Source!H726</f>
        <v>ШТ</v>
      </c>
      <c r="E1154" s="37">
        <f>Source!I726</f>
        <v>1000.0000000000001</v>
      </c>
      <c r="F1154" s="40">
        <f>Source!AK726</f>
        <v>18.040000000000003</v>
      </c>
      <c r="G1154" s="43" t="s">
        <v>3</v>
      </c>
      <c r="H1154" s="37">
        <f>Source!AW727</f>
        <v>1.081</v>
      </c>
      <c r="I1154" s="40">
        <f>Source!O726</f>
        <v>18040</v>
      </c>
      <c r="J1154" s="37">
        <f>IF(Source!BC727&lt;&gt; 0, Source!BC727, 1)</f>
        <v>9.8800000000000008</v>
      </c>
      <c r="K1154" s="40">
        <f>Source!O727</f>
        <v>192672.25</v>
      </c>
      <c r="Q1154">
        <f>Source!X726</f>
        <v>0</v>
      </c>
      <c r="R1154">
        <f>Source!X727</f>
        <v>0</v>
      </c>
      <c r="S1154">
        <f>Source!Y726</f>
        <v>0</v>
      </c>
      <c r="T1154">
        <f>Source!Y727</f>
        <v>0</v>
      </c>
      <c r="U1154">
        <f>ROUND((175/100)*ROUND(Source!R726, 2), 2)</f>
        <v>0</v>
      </c>
      <c r="V1154">
        <f>ROUND((0/100)*ROUND(Source!R727, 2), 2)</f>
        <v>0</v>
      </c>
      <c r="AC1154">
        <v>3</v>
      </c>
    </row>
    <row r="1155" spans="1:29" ht="14.25" x14ac:dyDescent="0.2">
      <c r="A1155" s="36"/>
      <c r="B1155" s="36"/>
      <c r="C1155" s="36" t="s">
        <v>1352</v>
      </c>
      <c r="D1155" s="38" t="s">
        <v>1353</v>
      </c>
      <c r="E1155" s="37">
        <f>Source!BZ723</f>
        <v>97</v>
      </c>
      <c r="F1155" s="40"/>
      <c r="G1155" s="39"/>
      <c r="H1155" s="37"/>
      <c r="I1155" s="40">
        <f>SUM(Q1147:Q1154)</f>
        <v>4038.09</v>
      </c>
      <c r="J1155" s="37">
        <f>Source!AT723</f>
        <v>97</v>
      </c>
      <c r="K1155" s="40">
        <f>SUM(R1147:R1154)</f>
        <v>222054.6</v>
      </c>
    </row>
    <row r="1156" spans="1:29" ht="14.25" x14ac:dyDescent="0.2">
      <c r="A1156" s="36"/>
      <c r="B1156" s="36"/>
      <c r="C1156" s="36" t="s">
        <v>1354</v>
      </c>
      <c r="D1156" s="38" t="s">
        <v>1353</v>
      </c>
      <c r="E1156" s="37">
        <f>Source!CA723</f>
        <v>51</v>
      </c>
      <c r="F1156" s="40"/>
      <c r="G1156" s="39"/>
      <c r="H1156" s="37"/>
      <c r="I1156" s="40">
        <f>SUM(S1147:S1155)</f>
        <v>2123.12</v>
      </c>
      <c r="J1156" s="37">
        <f>Source!AU723</f>
        <v>51</v>
      </c>
      <c r="K1156" s="40">
        <f>SUM(T1147:T1155)</f>
        <v>116750.36</v>
      </c>
    </row>
    <row r="1157" spans="1:29" ht="28.5" x14ac:dyDescent="0.2">
      <c r="A1157" s="44"/>
      <c r="B1157" s="44"/>
      <c r="C1157" s="44" t="s">
        <v>1355</v>
      </c>
      <c r="D1157" s="45" t="s">
        <v>1356</v>
      </c>
      <c r="E1157" s="46">
        <f>Source!AQ722</f>
        <v>16.5</v>
      </c>
      <c r="F1157" s="47"/>
      <c r="G1157" s="48" t="str">
        <f>Source!DI722</f>
        <v>*1,15)*1,1</v>
      </c>
      <c r="H1157" s="46">
        <f>Source!AV723</f>
        <v>1.0669999999999999</v>
      </c>
      <c r="I1157" s="47">
        <f>Source!U722</f>
        <v>334.06436249999996</v>
      </c>
      <c r="J1157" s="46"/>
      <c r="K1157" s="47"/>
    </row>
    <row r="1158" spans="1:29" ht="15" x14ac:dyDescent="0.2">
      <c r="C1158" s="49" t="s">
        <v>1357</v>
      </c>
      <c r="H1158" s="50">
        <f>I1149+I1150+I1152+I1155+I1156+SUM(I1153:I1154)-SUMIF(AC1153:AC1154, 5, I1153:I1154)-SUMIF(AC1153:AC1154, 6, I1153:I1154)</f>
        <v>36613.24</v>
      </c>
      <c r="I1158" s="50"/>
      <c r="J1158" s="50">
        <f>K1149+K1150+K1152+K1155+K1156+SUM(K1153:K1154)-SUMIF(AC1153:AC1154, 5, K1153:K1154)-SUMIF(AC1153:AC1154, 6, K1153:K1154)</f>
        <v>801594.7699999999</v>
      </c>
      <c r="K1158" s="50"/>
    </row>
    <row r="1159" spans="1:29" ht="15" hidden="1" x14ac:dyDescent="0.2">
      <c r="C1159" s="49" t="s">
        <v>1358</v>
      </c>
      <c r="H1159" s="52">
        <f>SUMIF(AC1153:AC1154, 5, I1153:I1154)+SUMIF(AC1153:AC1154, 6, I1153:I1154)</f>
        <v>0</v>
      </c>
      <c r="I1159" s="52"/>
      <c r="J1159" s="52">
        <f>SUMIF(AC1153:AC1154, 5, K1153:K1154)+SUMIF(AC1153:AC1154, 6, K1153:K1154)</f>
        <v>0</v>
      </c>
      <c r="K1159" s="52"/>
    </row>
    <row r="1160" spans="1:29" ht="15" x14ac:dyDescent="0.2">
      <c r="C1160" s="49" t="s">
        <v>1359</v>
      </c>
      <c r="H1160" s="52">
        <f>I1149+I1150+I1152+I1155+I1156+SUM(I1153:I1154)</f>
        <v>36613.24</v>
      </c>
      <c r="I1160" s="52"/>
      <c r="J1160" s="52">
        <f>K1149+K1150+K1152+K1155+K1156+SUM(K1153:K1154)</f>
        <v>801594.7699999999</v>
      </c>
      <c r="K1160" s="52"/>
      <c r="O1160" s="53">
        <f>I1149+I1150+I1152+I1155+I1156+SUM(I1153:I1154)</f>
        <v>36613.24</v>
      </c>
      <c r="P1160" s="53">
        <f>K1149+K1150+K1152+K1155+K1156+SUM(K1153:K1154)</f>
        <v>801594.7699999999</v>
      </c>
    </row>
    <row r="1162" spans="1:29" ht="42.75" x14ac:dyDescent="0.2">
      <c r="A1162" s="36">
        <v>209</v>
      </c>
      <c r="B1162" s="36" t="str">
        <f>Source!F728</f>
        <v>4.8-187-8</v>
      </c>
      <c r="C1162" s="36" t="s">
        <v>930</v>
      </c>
      <c r="D1162" s="38" t="str">
        <f>Source!H728</f>
        <v>100 м</v>
      </c>
      <c r="E1162" s="37">
        <f>Source!I728</f>
        <v>2.75</v>
      </c>
      <c r="F1162" s="40"/>
      <c r="G1162" s="39"/>
      <c r="H1162" s="37"/>
      <c r="I1162" s="40"/>
      <c r="J1162" s="37"/>
      <c r="K1162" s="40"/>
      <c r="Q1162">
        <f>Source!X728</f>
        <v>678.96</v>
      </c>
      <c r="R1162">
        <f>Source!X729</f>
        <v>37336.080000000002</v>
      </c>
      <c r="S1162">
        <f>Source!Y728</f>
        <v>356.98</v>
      </c>
      <c r="T1162">
        <f>Source!Y729</f>
        <v>19630.310000000001</v>
      </c>
      <c r="U1162">
        <f>ROUND((175/100)*ROUND(Source!R728, 2), 2)</f>
        <v>7.12</v>
      </c>
      <c r="V1162">
        <f>ROUND((0/100)*ROUND(Source!R729, 2), 2)</f>
        <v>0</v>
      </c>
      <c r="AC1162">
        <v>0</v>
      </c>
    </row>
    <row r="1163" spans="1:29" x14ac:dyDescent="0.2">
      <c r="C1163" s="41" t="str">
        <f>"Объем: "&amp;Source!I728&amp;"=(55*"&amp;"5)/"&amp;"100"</f>
        <v>Объем: 2,75=(55*5)/100</v>
      </c>
    </row>
    <row r="1164" spans="1:29" ht="14.25" x14ac:dyDescent="0.2">
      <c r="A1164" s="36"/>
      <c r="B1164" s="36"/>
      <c r="C1164" s="36" t="s">
        <v>1348</v>
      </c>
      <c r="D1164" s="38"/>
      <c r="E1164" s="37"/>
      <c r="F1164" s="40">
        <f>Source!AO728</f>
        <v>215.6</v>
      </c>
      <c r="G1164" s="39" t="str">
        <f>Source!DG728</f>
        <v>*1,1</v>
      </c>
      <c r="H1164" s="37">
        <f>Source!AV729</f>
        <v>1.0669999999999999</v>
      </c>
      <c r="I1164" s="40">
        <f>Source!S728</f>
        <v>695.89</v>
      </c>
      <c r="J1164" s="37">
        <f>IF(Source!BA729&lt;&gt; 0, Source!BA729, 1)</f>
        <v>54.99</v>
      </c>
      <c r="K1164" s="40">
        <f>Source!S729</f>
        <v>38266.99</v>
      </c>
    </row>
    <row r="1165" spans="1:29" ht="14.25" x14ac:dyDescent="0.2">
      <c r="A1165" s="36"/>
      <c r="B1165" s="36"/>
      <c r="C1165" s="36" t="s">
        <v>1349</v>
      </c>
      <c r="D1165" s="38"/>
      <c r="E1165" s="37"/>
      <c r="F1165" s="40">
        <f>Source!AM728</f>
        <v>28.93</v>
      </c>
      <c r="G1165" s="39" t="str">
        <f>Source!DE728</f>
        <v>*1,1</v>
      </c>
      <c r="H1165" s="37">
        <f>Source!AV729</f>
        <v>1.0669999999999999</v>
      </c>
      <c r="I1165" s="40">
        <f>Source!Q728</f>
        <v>93.38</v>
      </c>
      <c r="J1165" s="37">
        <f>IF(Source!BB729&lt;&gt; 0, Source!BB729, 1)</f>
        <v>12.9</v>
      </c>
      <c r="K1165" s="40">
        <f>Source!Q729</f>
        <v>1204.5999999999999</v>
      </c>
    </row>
    <row r="1166" spans="1:29" ht="14.25" x14ac:dyDescent="0.2">
      <c r="A1166" s="36"/>
      <c r="B1166" s="36"/>
      <c r="C1166" s="36" t="s">
        <v>1350</v>
      </c>
      <c r="D1166" s="38"/>
      <c r="E1166" s="37"/>
      <c r="F1166" s="40">
        <f>Source!AN728</f>
        <v>1.26</v>
      </c>
      <c r="G1166" s="39" t="str">
        <f>Source!DF728</f>
        <v>*1,1</v>
      </c>
      <c r="H1166" s="37">
        <f>Source!AV729</f>
        <v>1.0669999999999999</v>
      </c>
      <c r="I1166" s="42">
        <f>Source!R728</f>
        <v>4.07</v>
      </c>
      <c r="J1166" s="37">
        <f>IF(Source!BS729&lt;&gt; 0, Source!BS729, 1)</f>
        <v>54.99</v>
      </c>
      <c r="K1166" s="42">
        <f>Source!R729</f>
        <v>223.81</v>
      </c>
    </row>
    <row r="1167" spans="1:29" ht="14.25" x14ac:dyDescent="0.2">
      <c r="A1167" s="36"/>
      <c r="B1167" s="36"/>
      <c r="C1167" s="36" t="s">
        <v>1351</v>
      </c>
      <c r="D1167" s="38"/>
      <c r="E1167" s="37"/>
      <c r="F1167" s="40">
        <f>Source!AL728</f>
        <v>383.92</v>
      </c>
      <c r="G1167" s="39" t="str">
        <f>Source!DD728</f>
        <v/>
      </c>
      <c r="H1167" s="37">
        <f>Source!AW729</f>
        <v>1.081</v>
      </c>
      <c r="I1167" s="40">
        <f>Source!P728</f>
        <v>1141.3</v>
      </c>
      <c r="J1167" s="37">
        <f>IF(Source!BC729&lt;&gt; 0, Source!BC729, 1)</f>
        <v>3.21</v>
      </c>
      <c r="K1167" s="40">
        <f>Source!P729</f>
        <v>3663.57</v>
      </c>
    </row>
    <row r="1168" spans="1:29" ht="41.25" x14ac:dyDescent="0.2">
      <c r="A1168" s="36" t="s">
        <v>932</v>
      </c>
      <c r="B1168" s="36" t="str">
        <f>Source!F730</f>
        <v>КА-188</v>
      </c>
      <c r="C1168" s="36" t="s">
        <v>1506</v>
      </c>
      <c r="D1168" s="38" t="str">
        <f>Source!H730</f>
        <v>ШТ</v>
      </c>
      <c r="E1168" s="37">
        <f>Source!I730</f>
        <v>5</v>
      </c>
      <c r="F1168" s="40">
        <f>Source!AK730</f>
        <v>568.84</v>
      </c>
      <c r="G1168" s="43" t="s">
        <v>3</v>
      </c>
      <c r="H1168" s="37">
        <f>Source!AW731</f>
        <v>1.081</v>
      </c>
      <c r="I1168" s="40">
        <f>Source!O730</f>
        <v>2844.2</v>
      </c>
      <c r="J1168" s="37">
        <f>IF(Source!BC731&lt;&gt; 0, Source!BC731, 1)</f>
        <v>9.8800000000000008</v>
      </c>
      <c r="K1168" s="40">
        <f>Source!O731</f>
        <v>30376.85</v>
      </c>
      <c r="Q1168">
        <f>Source!X730</f>
        <v>0</v>
      </c>
      <c r="R1168">
        <f>Source!X731</f>
        <v>0</v>
      </c>
      <c r="S1168">
        <f>Source!Y730</f>
        <v>0</v>
      </c>
      <c r="T1168">
        <f>Source!Y731</f>
        <v>0</v>
      </c>
      <c r="U1168">
        <f>ROUND((175/100)*ROUND(Source!R730, 2), 2)</f>
        <v>0</v>
      </c>
      <c r="V1168">
        <f>ROUND((0/100)*ROUND(Source!R731, 2), 2)</f>
        <v>0</v>
      </c>
      <c r="AC1168">
        <v>3</v>
      </c>
    </row>
    <row r="1169" spans="1:29" ht="14.25" x14ac:dyDescent="0.2">
      <c r="A1169" s="36"/>
      <c r="B1169" s="36"/>
      <c r="C1169" s="36" t="s">
        <v>1352</v>
      </c>
      <c r="D1169" s="38" t="s">
        <v>1353</v>
      </c>
      <c r="E1169" s="37">
        <f>Source!BZ729</f>
        <v>97</v>
      </c>
      <c r="F1169" s="40"/>
      <c r="G1169" s="39"/>
      <c r="H1169" s="37"/>
      <c r="I1169" s="40">
        <f>SUM(Q1162:Q1168)</f>
        <v>678.96</v>
      </c>
      <c r="J1169" s="37">
        <f>Source!AT729</f>
        <v>97</v>
      </c>
      <c r="K1169" s="40">
        <f>SUM(R1162:R1168)</f>
        <v>37336.080000000002</v>
      </c>
    </row>
    <row r="1170" spans="1:29" ht="14.25" x14ac:dyDescent="0.2">
      <c r="A1170" s="36"/>
      <c r="B1170" s="36"/>
      <c r="C1170" s="36" t="s">
        <v>1354</v>
      </c>
      <c r="D1170" s="38" t="s">
        <v>1353</v>
      </c>
      <c r="E1170" s="37">
        <f>Source!CA729</f>
        <v>51</v>
      </c>
      <c r="F1170" s="40"/>
      <c r="G1170" s="39"/>
      <c r="H1170" s="37"/>
      <c r="I1170" s="40">
        <f>SUM(S1162:S1169)</f>
        <v>356.98</v>
      </c>
      <c r="J1170" s="37">
        <f>Source!AU729</f>
        <v>51</v>
      </c>
      <c r="K1170" s="40">
        <f>SUM(T1162:T1169)</f>
        <v>19630.310000000001</v>
      </c>
    </row>
    <row r="1171" spans="1:29" ht="14.25" x14ac:dyDescent="0.2">
      <c r="A1171" s="44"/>
      <c r="B1171" s="44"/>
      <c r="C1171" s="44" t="s">
        <v>1355</v>
      </c>
      <c r="D1171" s="45" t="s">
        <v>1356</v>
      </c>
      <c r="E1171" s="46">
        <f>Source!AQ728</f>
        <v>17.5</v>
      </c>
      <c r="F1171" s="47"/>
      <c r="G1171" s="48" t="str">
        <f>Source!DI728</f>
        <v>*1,1</v>
      </c>
      <c r="H1171" s="46">
        <f>Source!AV729</f>
        <v>1.0669999999999999</v>
      </c>
      <c r="I1171" s="47">
        <f>Source!U728</f>
        <v>56.484312499999994</v>
      </c>
      <c r="J1171" s="46"/>
      <c r="K1171" s="47"/>
    </row>
    <row r="1172" spans="1:29" ht="15" x14ac:dyDescent="0.2">
      <c r="C1172" s="49" t="s">
        <v>1357</v>
      </c>
      <c r="H1172" s="50">
        <f>I1164+I1165+I1167+I1169+I1170+SUM(I1168:I1168)-SUMIF(AC1168:AC1168, 5, I1168:I1168)-SUMIF(AC1168:AC1168, 6, I1168:I1168)</f>
        <v>5810.7099999999991</v>
      </c>
      <c r="I1172" s="50"/>
      <c r="J1172" s="50">
        <f>K1164+K1165+K1167+K1169+K1170+SUM(K1168:K1168)-SUMIF(AC1168:AC1168, 5, K1168:K1168)-SUMIF(AC1168:AC1168, 6, K1168:K1168)</f>
        <v>130478.39999999999</v>
      </c>
      <c r="K1172" s="50"/>
    </row>
    <row r="1173" spans="1:29" ht="15" hidden="1" x14ac:dyDescent="0.2">
      <c r="C1173" s="49" t="s">
        <v>1358</v>
      </c>
      <c r="H1173" s="52">
        <f>SUMIF(AC1168:AC1168, 5, I1168:I1168)+SUMIF(AC1168:AC1168, 6, I1168:I1168)</f>
        <v>0</v>
      </c>
      <c r="I1173" s="52"/>
      <c r="J1173" s="52">
        <f>SUMIF(AC1168:AC1168, 5, K1168:K1168)+SUMIF(AC1168:AC1168, 6, K1168:K1168)</f>
        <v>0</v>
      </c>
      <c r="K1173" s="52"/>
    </row>
    <row r="1174" spans="1:29" ht="15" x14ac:dyDescent="0.2">
      <c r="C1174" s="49" t="s">
        <v>1359</v>
      </c>
      <c r="H1174" s="52">
        <f>I1164+I1165+I1167+I1169+I1170+SUM(I1168:I1168)</f>
        <v>5810.7099999999991</v>
      </c>
      <c r="I1174" s="52"/>
      <c r="J1174" s="52">
        <f>K1164+K1165+K1167+K1169+K1170+SUM(K1168:K1168)</f>
        <v>130478.39999999999</v>
      </c>
      <c r="K1174" s="52"/>
      <c r="O1174" s="53">
        <f>I1164+I1165+I1167+I1169+I1170+SUM(I1168:I1168)</f>
        <v>5810.7099999999991</v>
      </c>
      <c r="P1174" s="53">
        <f>K1164+K1165+K1167+K1169+K1170+SUM(K1168:K1168)</f>
        <v>130478.39999999999</v>
      </c>
    </row>
    <row r="1176" spans="1:29" ht="28.5" x14ac:dyDescent="0.2">
      <c r="A1176" s="36">
        <v>210</v>
      </c>
      <c r="B1176" s="36" t="str">
        <f>Source!F732</f>
        <v>4.8-186-1</v>
      </c>
      <c r="C1176" s="36" t="s">
        <v>938</v>
      </c>
      <c r="D1176" s="38" t="str">
        <f>Source!H732</f>
        <v>10 шт.</v>
      </c>
      <c r="E1176" s="37">
        <f>Source!I732</f>
        <v>2</v>
      </c>
      <c r="F1176" s="40"/>
      <c r="G1176" s="39"/>
      <c r="H1176" s="37"/>
      <c r="I1176" s="40"/>
      <c r="J1176" s="37"/>
      <c r="K1176" s="40"/>
      <c r="Q1176">
        <f>Source!X732</f>
        <v>264.95999999999998</v>
      </c>
      <c r="R1176">
        <f>Source!X733</f>
        <v>14569.9</v>
      </c>
      <c r="S1176">
        <f>Source!Y732</f>
        <v>139.31</v>
      </c>
      <c r="T1176">
        <f>Source!Y733</f>
        <v>7660.47</v>
      </c>
      <c r="U1176">
        <f>ROUND((175/100)*ROUND(Source!R732, 2), 2)</f>
        <v>8.84</v>
      </c>
      <c r="V1176">
        <f>ROUND((0/100)*ROUND(Source!R733, 2), 2)</f>
        <v>0</v>
      </c>
      <c r="AC1176">
        <v>0</v>
      </c>
    </row>
    <row r="1177" spans="1:29" x14ac:dyDescent="0.2">
      <c r="C1177" s="41" t="str">
        <f>"Объем: "&amp;Source!I732&amp;"=20/"&amp;"10"</f>
        <v>Объем: 2=20/10</v>
      </c>
    </row>
    <row r="1178" spans="1:29" ht="14.25" x14ac:dyDescent="0.2">
      <c r="A1178" s="36"/>
      <c r="B1178" s="36"/>
      <c r="C1178" s="36" t="s">
        <v>1348</v>
      </c>
      <c r="D1178" s="38"/>
      <c r="E1178" s="37"/>
      <c r="F1178" s="40">
        <f>Source!AO732</f>
        <v>114.21</v>
      </c>
      <c r="G1178" s="39" t="str">
        <f>Source!DG732</f>
        <v>*1,1</v>
      </c>
      <c r="H1178" s="37">
        <f>Source!AV733</f>
        <v>1.0669999999999999</v>
      </c>
      <c r="I1178" s="40">
        <f>Source!S732</f>
        <v>268.10000000000002</v>
      </c>
      <c r="J1178" s="37">
        <f>IF(Source!BA733&lt;&gt; 0, Source!BA733, 1)</f>
        <v>54.99</v>
      </c>
      <c r="K1178" s="40">
        <f>Source!S733</f>
        <v>14742.82</v>
      </c>
    </row>
    <row r="1179" spans="1:29" ht="14.25" x14ac:dyDescent="0.2">
      <c r="A1179" s="36"/>
      <c r="B1179" s="36"/>
      <c r="C1179" s="36" t="s">
        <v>1349</v>
      </c>
      <c r="D1179" s="38"/>
      <c r="E1179" s="37"/>
      <c r="F1179" s="40">
        <f>Source!AM732</f>
        <v>24.86</v>
      </c>
      <c r="G1179" s="39" t="str">
        <f>Source!DE732</f>
        <v>*1,1</v>
      </c>
      <c r="H1179" s="37">
        <f>Source!AV733</f>
        <v>1.0669999999999999</v>
      </c>
      <c r="I1179" s="40">
        <f>Source!Q732</f>
        <v>58.36</v>
      </c>
      <c r="J1179" s="37">
        <f>IF(Source!BB733&lt;&gt; 0, Source!BB733, 1)</f>
        <v>14.24</v>
      </c>
      <c r="K1179" s="40">
        <f>Source!Q733</f>
        <v>831.05</v>
      </c>
    </row>
    <row r="1180" spans="1:29" ht="14.25" x14ac:dyDescent="0.2">
      <c r="A1180" s="36"/>
      <c r="B1180" s="36"/>
      <c r="C1180" s="36" t="s">
        <v>1350</v>
      </c>
      <c r="D1180" s="38"/>
      <c r="E1180" s="37"/>
      <c r="F1180" s="40">
        <f>Source!AN732</f>
        <v>2.15</v>
      </c>
      <c r="G1180" s="39" t="str">
        <f>Source!DF732</f>
        <v>*1,1</v>
      </c>
      <c r="H1180" s="37">
        <f>Source!AV733</f>
        <v>1.0669999999999999</v>
      </c>
      <c r="I1180" s="42">
        <f>Source!R732</f>
        <v>5.05</v>
      </c>
      <c r="J1180" s="37">
        <f>IF(Source!BS733&lt;&gt; 0, Source!BS733, 1)</f>
        <v>54.99</v>
      </c>
      <c r="K1180" s="42">
        <f>Source!R733</f>
        <v>277.7</v>
      </c>
    </row>
    <row r="1181" spans="1:29" ht="14.25" x14ac:dyDescent="0.2">
      <c r="A1181" s="36"/>
      <c r="B1181" s="36"/>
      <c r="C1181" s="36" t="s">
        <v>1351</v>
      </c>
      <c r="D1181" s="38"/>
      <c r="E1181" s="37"/>
      <c r="F1181" s="40">
        <f>Source!AL732</f>
        <v>37.94</v>
      </c>
      <c r="G1181" s="39" t="str">
        <f>Source!DD732</f>
        <v/>
      </c>
      <c r="H1181" s="37">
        <f>Source!AW733</f>
        <v>1.081</v>
      </c>
      <c r="I1181" s="40">
        <f>Source!P732</f>
        <v>82.03</v>
      </c>
      <c r="J1181" s="37">
        <f>IF(Source!BC733&lt;&gt; 0, Source!BC733, 1)</f>
        <v>5.43</v>
      </c>
      <c r="K1181" s="40">
        <f>Source!P733</f>
        <v>445.42</v>
      </c>
    </row>
    <row r="1182" spans="1:29" ht="69.75" x14ac:dyDescent="0.2">
      <c r="A1182" s="36" t="s">
        <v>941</v>
      </c>
      <c r="B1182" s="36" t="str">
        <f>Source!F734</f>
        <v>КА-189</v>
      </c>
      <c r="C1182" s="36" t="s">
        <v>1507</v>
      </c>
      <c r="D1182" s="38" t="str">
        <f>Source!H734</f>
        <v>ШТ</v>
      </c>
      <c r="E1182" s="37">
        <f>Source!I734</f>
        <v>20</v>
      </c>
      <c r="F1182" s="40">
        <f>Source!AK734</f>
        <v>396.34999999999997</v>
      </c>
      <c r="G1182" s="43" t="s">
        <v>3</v>
      </c>
      <c r="H1182" s="37">
        <f>Source!AW735</f>
        <v>1.081</v>
      </c>
      <c r="I1182" s="40">
        <f>Source!O734</f>
        <v>7927</v>
      </c>
      <c r="J1182" s="37">
        <f>IF(Source!BC735&lt;&gt; 0, Source!BC735, 1)</f>
        <v>9.8800000000000008</v>
      </c>
      <c r="K1182" s="40">
        <f>Source!O735</f>
        <v>84662.61</v>
      </c>
      <c r="Q1182">
        <f>Source!X734</f>
        <v>0</v>
      </c>
      <c r="R1182">
        <f>Source!X735</f>
        <v>0</v>
      </c>
      <c r="S1182">
        <f>Source!Y734</f>
        <v>0</v>
      </c>
      <c r="T1182">
        <f>Source!Y735</f>
        <v>0</v>
      </c>
      <c r="U1182">
        <f>ROUND((175/100)*ROUND(Source!R734, 2), 2)</f>
        <v>0</v>
      </c>
      <c r="V1182">
        <f>ROUND((0/100)*ROUND(Source!R735, 2), 2)</f>
        <v>0</v>
      </c>
      <c r="AC1182">
        <v>3</v>
      </c>
    </row>
    <row r="1183" spans="1:29" ht="14.25" x14ac:dyDescent="0.2">
      <c r="A1183" s="36"/>
      <c r="B1183" s="36"/>
      <c r="C1183" s="36" t="s">
        <v>1352</v>
      </c>
      <c r="D1183" s="38" t="s">
        <v>1353</v>
      </c>
      <c r="E1183" s="37">
        <f>Source!BZ733</f>
        <v>97</v>
      </c>
      <c r="F1183" s="40"/>
      <c r="G1183" s="39"/>
      <c r="H1183" s="37"/>
      <c r="I1183" s="40">
        <f>SUM(Q1176:Q1182)</f>
        <v>264.95999999999998</v>
      </c>
      <c r="J1183" s="37">
        <f>Source!AT733</f>
        <v>97</v>
      </c>
      <c r="K1183" s="40">
        <f>SUM(R1176:R1182)</f>
        <v>14569.9</v>
      </c>
    </row>
    <row r="1184" spans="1:29" ht="14.25" x14ac:dyDescent="0.2">
      <c r="A1184" s="36"/>
      <c r="B1184" s="36"/>
      <c r="C1184" s="36" t="s">
        <v>1354</v>
      </c>
      <c r="D1184" s="38" t="s">
        <v>1353</v>
      </c>
      <c r="E1184" s="37">
        <f>Source!CA733</f>
        <v>51</v>
      </c>
      <c r="F1184" s="40"/>
      <c r="G1184" s="39"/>
      <c r="H1184" s="37"/>
      <c r="I1184" s="40">
        <f>SUM(S1176:S1183)</f>
        <v>139.31</v>
      </c>
      <c r="J1184" s="37">
        <f>Source!AU733</f>
        <v>51</v>
      </c>
      <c r="K1184" s="40">
        <f>SUM(T1176:T1183)</f>
        <v>7660.47</v>
      </c>
    </row>
    <row r="1185" spans="1:29" ht="14.25" x14ac:dyDescent="0.2">
      <c r="A1185" s="44"/>
      <c r="B1185" s="44"/>
      <c r="C1185" s="44" t="s">
        <v>1355</v>
      </c>
      <c r="D1185" s="45" t="s">
        <v>1356</v>
      </c>
      <c r="E1185" s="46">
        <f>Source!AQ732</f>
        <v>9.27</v>
      </c>
      <c r="F1185" s="47"/>
      <c r="G1185" s="48" t="str">
        <f>Source!DI732</f>
        <v>*1,1</v>
      </c>
      <c r="H1185" s="46">
        <f>Source!AV733</f>
        <v>1.0669999999999999</v>
      </c>
      <c r="I1185" s="47">
        <f>Source!U732</f>
        <v>21.760398000000002</v>
      </c>
      <c r="J1185" s="46"/>
      <c r="K1185" s="47"/>
    </row>
    <row r="1186" spans="1:29" ht="15" x14ac:dyDescent="0.2">
      <c r="C1186" s="49" t="s">
        <v>1357</v>
      </c>
      <c r="H1186" s="50">
        <f>I1178+I1179+I1181+I1183+I1184+SUM(I1182:I1182)-SUMIF(AC1182:AC1182, 5, I1182:I1182)-SUMIF(AC1182:AC1182, 6, I1182:I1182)</f>
        <v>8739.76</v>
      </c>
      <c r="I1186" s="50"/>
      <c r="J1186" s="50">
        <f>K1178+K1179+K1181+K1183+K1184+SUM(K1182:K1182)-SUMIF(AC1182:AC1182, 5, K1182:K1182)-SUMIF(AC1182:AC1182, 6, K1182:K1182)</f>
        <v>122912.26999999999</v>
      </c>
      <c r="K1186" s="50"/>
    </row>
    <row r="1187" spans="1:29" ht="15" hidden="1" x14ac:dyDescent="0.2">
      <c r="C1187" s="49" t="s">
        <v>1358</v>
      </c>
      <c r="H1187" s="52">
        <f>SUMIF(AC1182:AC1182, 5, I1182:I1182)+SUMIF(AC1182:AC1182, 6, I1182:I1182)</f>
        <v>0</v>
      </c>
      <c r="I1187" s="52"/>
      <c r="J1187" s="52">
        <f>SUMIF(AC1182:AC1182, 5, K1182:K1182)+SUMIF(AC1182:AC1182, 6, K1182:K1182)</f>
        <v>0</v>
      </c>
      <c r="K1187" s="52"/>
    </row>
    <row r="1188" spans="1:29" ht="15" x14ac:dyDescent="0.2">
      <c r="C1188" s="49" t="s">
        <v>1359</v>
      </c>
      <c r="H1188" s="52">
        <f>I1178+I1179+I1181+I1183+I1184+SUM(I1182:I1182)</f>
        <v>8739.76</v>
      </c>
      <c r="I1188" s="52"/>
      <c r="J1188" s="52">
        <f>K1178+K1179+K1181+K1183+K1184+SUM(K1182:K1182)</f>
        <v>122912.26999999999</v>
      </c>
      <c r="K1188" s="52"/>
      <c r="O1188" s="53">
        <f>I1178+I1179+I1181+I1183+I1184+SUM(I1182:I1182)</f>
        <v>8739.76</v>
      </c>
      <c r="P1188" s="53">
        <f>K1178+K1179+K1181+K1183+K1184+SUM(K1182:K1182)</f>
        <v>122912.26999999999</v>
      </c>
    </row>
    <row r="1190" spans="1:29" ht="55.5" x14ac:dyDescent="0.2">
      <c r="A1190" s="44">
        <v>211</v>
      </c>
      <c r="B1190" s="44" t="str">
        <f>Source!F736</f>
        <v>КА-175</v>
      </c>
      <c r="C1190" s="44" t="s">
        <v>1508</v>
      </c>
      <c r="D1190" s="45" t="str">
        <f>Source!H736</f>
        <v>ШТ</v>
      </c>
      <c r="E1190" s="46">
        <f>Source!I736</f>
        <v>24</v>
      </c>
      <c r="F1190" s="47">
        <f>Source!AL736</f>
        <v>78.91</v>
      </c>
      <c r="G1190" s="48" t="str">
        <f>Source!DD736</f>
        <v/>
      </c>
      <c r="H1190" s="46">
        <f>Source!AW737</f>
        <v>1</v>
      </c>
      <c r="I1190" s="47">
        <f>Source!P736</f>
        <v>1893.84</v>
      </c>
      <c r="J1190" s="46">
        <f>IF(Source!BC737&lt;&gt; 0, Source!BC737, 1)</f>
        <v>9.8800000000000008</v>
      </c>
      <c r="K1190" s="47">
        <f>Source!P737</f>
        <v>18711.14</v>
      </c>
      <c r="Q1190">
        <f>Source!X736</f>
        <v>0</v>
      </c>
      <c r="R1190">
        <f>Source!X737</f>
        <v>0</v>
      </c>
      <c r="S1190">
        <f>Source!Y736</f>
        <v>0</v>
      </c>
      <c r="T1190">
        <f>Source!Y737</f>
        <v>0</v>
      </c>
      <c r="U1190">
        <f>ROUND((175/100)*ROUND(Source!R736, 2), 2)</f>
        <v>0</v>
      </c>
      <c r="V1190">
        <f>ROUND((0/100)*ROUND(Source!R737, 2), 2)</f>
        <v>0</v>
      </c>
      <c r="AC1190">
        <v>3</v>
      </c>
    </row>
    <row r="1191" spans="1:29" ht="15" x14ac:dyDescent="0.2">
      <c r="C1191" s="49" t="s">
        <v>1359</v>
      </c>
      <c r="H1191" s="50">
        <f>I1190+0</f>
        <v>1893.84</v>
      </c>
      <c r="I1191" s="50"/>
      <c r="J1191" s="50">
        <f>K1190+0</f>
        <v>18711.14</v>
      </c>
      <c r="K1191" s="50"/>
      <c r="O1191" s="53">
        <f>I1190+0</f>
        <v>1893.84</v>
      </c>
      <c r="P1191" s="53">
        <f>K1190+0</f>
        <v>18711.14</v>
      </c>
    </row>
    <row r="1193" spans="1:29" ht="27" x14ac:dyDescent="0.2">
      <c r="A1193" s="44">
        <v>212</v>
      </c>
      <c r="B1193" s="44" t="str">
        <f>Source!F738</f>
        <v>КА-176</v>
      </c>
      <c r="C1193" s="44" t="s">
        <v>1509</v>
      </c>
      <c r="D1193" s="45" t="str">
        <f>Source!H738</f>
        <v>ШТ</v>
      </c>
      <c r="E1193" s="46">
        <f>Source!I738</f>
        <v>24</v>
      </c>
      <c r="F1193" s="47">
        <f>Source!AL738</f>
        <v>26.950000000000003</v>
      </c>
      <c r="G1193" s="48" t="str">
        <f>Source!DD738</f>
        <v/>
      </c>
      <c r="H1193" s="46">
        <f>Source!AW739</f>
        <v>1</v>
      </c>
      <c r="I1193" s="47">
        <f>Source!P738</f>
        <v>646.79999999999995</v>
      </c>
      <c r="J1193" s="46">
        <f>IF(Source!BC739&lt;&gt; 0, Source!BC739, 1)</f>
        <v>9.8800000000000008</v>
      </c>
      <c r="K1193" s="47">
        <f>Source!P739</f>
        <v>6390.38</v>
      </c>
      <c r="Q1193">
        <f>Source!X738</f>
        <v>0</v>
      </c>
      <c r="R1193">
        <f>Source!X739</f>
        <v>0</v>
      </c>
      <c r="S1193">
        <f>Source!Y738</f>
        <v>0</v>
      </c>
      <c r="T1193">
        <f>Source!Y739</f>
        <v>0</v>
      </c>
      <c r="U1193">
        <f>ROUND((175/100)*ROUND(Source!R738, 2), 2)</f>
        <v>0</v>
      </c>
      <c r="V1193">
        <f>ROUND((0/100)*ROUND(Source!R739, 2), 2)</f>
        <v>0</v>
      </c>
      <c r="AC1193">
        <v>3</v>
      </c>
    </row>
    <row r="1194" spans="1:29" ht="15" x14ac:dyDescent="0.2">
      <c r="C1194" s="49" t="s">
        <v>1359</v>
      </c>
      <c r="H1194" s="50">
        <f>I1193+0</f>
        <v>646.79999999999995</v>
      </c>
      <c r="I1194" s="50"/>
      <c r="J1194" s="50">
        <f>K1193+0</f>
        <v>6390.38</v>
      </c>
      <c r="K1194" s="50"/>
      <c r="O1194" s="53">
        <f>I1193+0</f>
        <v>646.79999999999995</v>
      </c>
      <c r="P1194" s="53">
        <f>K1193+0</f>
        <v>6390.38</v>
      </c>
    </row>
    <row r="1196" spans="1:29" ht="41.25" x14ac:dyDescent="0.2">
      <c r="A1196" s="44">
        <v>213</v>
      </c>
      <c r="B1196" s="44" t="str">
        <f>Source!F740</f>
        <v>КА-177</v>
      </c>
      <c r="C1196" s="44" t="s">
        <v>1510</v>
      </c>
      <c r="D1196" s="45" t="str">
        <f>Source!H740</f>
        <v>ШТ</v>
      </c>
      <c r="E1196" s="46">
        <f>Source!I740</f>
        <v>200</v>
      </c>
      <c r="F1196" s="47">
        <f>Source!AL740</f>
        <v>13.67</v>
      </c>
      <c r="G1196" s="48" t="str">
        <f>Source!DD740</f>
        <v/>
      </c>
      <c r="H1196" s="46">
        <f>Source!AW741</f>
        <v>1</v>
      </c>
      <c r="I1196" s="47">
        <f>Source!P740</f>
        <v>2734</v>
      </c>
      <c r="J1196" s="46">
        <f>IF(Source!BC741&lt;&gt; 0, Source!BC741, 1)</f>
        <v>9.8800000000000008</v>
      </c>
      <c r="K1196" s="47">
        <f>Source!P741</f>
        <v>27011.919999999998</v>
      </c>
      <c r="Q1196">
        <f>Source!X740</f>
        <v>0</v>
      </c>
      <c r="R1196">
        <f>Source!X741</f>
        <v>0</v>
      </c>
      <c r="S1196">
        <f>Source!Y740</f>
        <v>0</v>
      </c>
      <c r="T1196">
        <f>Source!Y741</f>
        <v>0</v>
      </c>
      <c r="U1196">
        <f>ROUND((175/100)*ROUND(Source!R740, 2), 2)</f>
        <v>0</v>
      </c>
      <c r="V1196">
        <f>ROUND((0/100)*ROUND(Source!R741, 2), 2)</f>
        <v>0</v>
      </c>
      <c r="AC1196">
        <v>3</v>
      </c>
    </row>
    <row r="1197" spans="1:29" ht="15" x14ac:dyDescent="0.2">
      <c r="C1197" s="49" t="s">
        <v>1359</v>
      </c>
      <c r="H1197" s="50">
        <f>I1196+0</f>
        <v>2734</v>
      </c>
      <c r="I1197" s="50"/>
      <c r="J1197" s="50">
        <f>K1196+0</f>
        <v>27011.919999999998</v>
      </c>
      <c r="K1197" s="50"/>
      <c r="O1197" s="53">
        <f>I1196+0</f>
        <v>2734</v>
      </c>
      <c r="P1197" s="53">
        <f>K1196+0</f>
        <v>27011.919999999998</v>
      </c>
    </row>
    <row r="1199" spans="1:29" ht="27" x14ac:dyDescent="0.2">
      <c r="A1199" s="44">
        <v>214</v>
      </c>
      <c r="B1199" s="44" t="str">
        <f>Source!F742</f>
        <v>КА-178</v>
      </c>
      <c r="C1199" s="44" t="s">
        <v>1511</v>
      </c>
      <c r="D1199" s="45" t="str">
        <f>Source!H742</f>
        <v>ШТ</v>
      </c>
      <c r="E1199" s="46">
        <f>Source!I742</f>
        <v>500</v>
      </c>
      <c r="F1199" s="47">
        <f>Source!AL742</f>
        <v>8.77</v>
      </c>
      <c r="G1199" s="48" t="str">
        <f>Source!DD742</f>
        <v/>
      </c>
      <c r="H1199" s="46">
        <f>Source!AW743</f>
        <v>1</v>
      </c>
      <c r="I1199" s="47">
        <f>Source!P742</f>
        <v>4385</v>
      </c>
      <c r="J1199" s="46">
        <f>IF(Source!BC743&lt;&gt; 0, Source!BC743, 1)</f>
        <v>9.8800000000000008</v>
      </c>
      <c r="K1199" s="47">
        <f>Source!P743</f>
        <v>43323.8</v>
      </c>
      <c r="Q1199">
        <f>Source!X742</f>
        <v>0</v>
      </c>
      <c r="R1199">
        <f>Source!X743</f>
        <v>0</v>
      </c>
      <c r="S1199">
        <f>Source!Y742</f>
        <v>0</v>
      </c>
      <c r="T1199">
        <f>Source!Y743</f>
        <v>0</v>
      </c>
      <c r="U1199">
        <f>ROUND((175/100)*ROUND(Source!R742, 2), 2)</f>
        <v>0</v>
      </c>
      <c r="V1199">
        <f>ROUND((0/100)*ROUND(Source!R743, 2), 2)</f>
        <v>0</v>
      </c>
      <c r="AC1199">
        <v>3</v>
      </c>
    </row>
    <row r="1200" spans="1:29" ht="15" x14ac:dyDescent="0.2">
      <c r="C1200" s="49" t="s">
        <v>1359</v>
      </c>
      <c r="H1200" s="50">
        <f>I1199+0</f>
        <v>4385</v>
      </c>
      <c r="I1200" s="50"/>
      <c r="J1200" s="50">
        <f>K1199+0</f>
        <v>43323.8</v>
      </c>
      <c r="K1200" s="50"/>
      <c r="O1200" s="53">
        <f>I1199+0</f>
        <v>4385</v>
      </c>
      <c r="P1200" s="53">
        <f>K1199+0</f>
        <v>43323.8</v>
      </c>
    </row>
    <row r="1202" spans="1:29" ht="27" x14ac:dyDescent="0.2">
      <c r="A1202" s="44">
        <v>215</v>
      </c>
      <c r="B1202" s="44" t="str">
        <f>Source!F744</f>
        <v>КА-179</v>
      </c>
      <c r="C1202" s="44" t="s">
        <v>1512</v>
      </c>
      <c r="D1202" s="45" t="str">
        <f>Source!H744</f>
        <v>ШТ</v>
      </c>
      <c r="E1202" s="46">
        <f>Source!I744</f>
        <v>200</v>
      </c>
      <c r="F1202" s="47">
        <f>Source!AL744</f>
        <v>13.68</v>
      </c>
      <c r="G1202" s="48" t="str">
        <f>Source!DD744</f>
        <v/>
      </c>
      <c r="H1202" s="46">
        <f>Source!AW745</f>
        <v>1</v>
      </c>
      <c r="I1202" s="47">
        <f>Source!P744</f>
        <v>2736</v>
      </c>
      <c r="J1202" s="46">
        <f>IF(Source!BC745&lt;&gt; 0, Source!BC745, 1)</f>
        <v>9.8800000000000008</v>
      </c>
      <c r="K1202" s="47">
        <f>Source!P745</f>
        <v>27031.68</v>
      </c>
      <c r="Q1202">
        <f>Source!X744</f>
        <v>0</v>
      </c>
      <c r="R1202">
        <f>Source!X745</f>
        <v>0</v>
      </c>
      <c r="S1202">
        <f>Source!Y744</f>
        <v>0</v>
      </c>
      <c r="T1202">
        <f>Source!Y745</f>
        <v>0</v>
      </c>
      <c r="U1202">
        <f>ROUND((175/100)*ROUND(Source!R744, 2), 2)</f>
        <v>0</v>
      </c>
      <c r="V1202">
        <f>ROUND((0/100)*ROUND(Source!R745, 2), 2)</f>
        <v>0</v>
      </c>
      <c r="AC1202">
        <v>3</v>
      </c>
    </row>
    <row r="1203" spans="1:29" ht="15" x14ac:dyDescent="0.2">
      <c r="C1203" s="49" t="s">
        <v>1359</v>
      </c>
      <c r="H1203" s="50">
        <f>I1202+0</f>
        <v>2736</v>
      </c>
      <c r="I1203" s="50"/>
      <c r="J1203" s="50">
        <f>K1202+0</f>
        <v>27031.68</v>
      </c>
      <c r="K1203" s="50"/>
      <c r="O1203" s="53">
        <f>I1202+0</f>
        <v>2736</v>
      </c>
      <c r="P1203" s="53">
        <f>K1202+0</f>
        <v>27031.68</v>
      </c>
    </row>
    <row r="1205" spans="1:29" ht="41.25" x14ac:dyDescent="0.2">
      <c r="A1205" s="44">
        <v>216</v>
      </c>
      <c r="B1205" s="44" t="str">
        <f>Source!F746</f>
        <v>КА-180</v>
      </c>
      <c r="C1205" s="44" t="s">
        <v>1513</v>
      </c>
      <c r="D1205" s="45" t="str">
        <f>Source!H746</f>
        <v>ШТ</v>
      </c>
      <c r="E1205" s="46">
        <f>Source!I746</f>
        <v>500</v>
      </c>
      <c r="F1205" s="47">
        <f>Source!AL746</f>
        <v>14.649999999999999</v>
      </c>
      <c r="G1205" s="48" t="str">
        <f>Source!DD746</f>
        <v/>
      </c>
      <c r="H1205" s="46">
        <f>Source!AW747</f>
        <v>1</v>
      </c>
      <c r="I1205" s="47">
        <f>Source!P746</f>
        <v>7325</v>
      </c>
      <c r="J1205" s="46">
        <f>IF(Source!BC747&lt;&gt; 0, Source!BC747, 1)</f>
        <v>9.8800000000000008</v>
      </c>
      <c r="K1205" s="47">
        <f>Source!P747</f>
        <v>72371</v>
      </c>
      <c r="Q1205">
        <f>Source!X746</f>
        <v>0</v>
      </c>
      <c r="R1205">
        <f>Source!X747</f>
        <v>0</v>
      </c>
      <c r="S1205">
        <f>Source!Y746</f>
        <v>0</v>
      </c>
      <c r="T1205">
        <f>Source!Y747</f>
        <v>0</v>
      </c>
      <c r="U1205">
        <f>ROUND((175/100)*ROUND(Source!R746, 2), 2)</f>
        <v>0</v>
      </c>
      <c r="V1205">
        <f>ROUND((0/100)*ROUND(Source!R747, 2), 2)</f>
        <v>0</v>
      </c>
      <c r="AC1205">
        <v>3</v>
      </c>
    </row>
    <row r="1206" spans="1:29" ht="15" x14ac:dyDescent="0.2">
      <c r="C1206" s="49" t="s">
        <v>1359</v>
      </c>
      <c r="H1206" s="50">
        <f>I1205+0</f>
        <v>7325</v>
      </c>
      <c r="I1206" s="50"/>
      <c r="J1206" s="50">
        <f>K1205+0</f>
        <v>72371</v>
      </c>
      <c r="K1206" s="50"/>
      <c r="O1206" s="53">
        <f>I1205+0</f>
        <v>7325</v>
      </c>
      <c r="P1206" s="53">
        <f>K1205+0</f>
        <v>72371</v>
      </c>
    </row>
    <row r="1208" spans="1:29" ht="41.25" x14ac:dyDescent="0.2">
      <c r="A1208" s="44">
        <v>217</v>
      </c>
      <c r="B1208" s="44" t="str">
        <f>Source!F748</f>
        <v>КА-181</v>
      </c>
      <c r="C1208" s="44" t="s">
        <v>1514</v>
      </c>
      <c r="D1208" s="45" t="str">
        <f>Source!H748</f>
        <v>ШТ</v>
      </c>
      <c r="E1208" s="46">
        <f>Source!I748</f>
        <v>1200</v>
      </c>
      <c r="F1208" s="47">
        <f>Source!AL748</f>
        <v>8.77</v>
      </c>
      <c r="G1208" s="48" t="str">
        <f>Source!DD748</f>
        <v/>
      </c>
      <c r="H1208" s="46">
        <f>Source!AW749</f>
        <v>1</v>
      </c>
      <c r="I1208" s="47">
        <f>Source!P748</f>
        <v>10524</v>
      </c>
      <c r="J1208" s="46">
        <f>IF(Source!BC749&lt;&gt; 0, Source!BC749, 1)</f>
        <v>9.8800000000000008</v>
      </c>
      <c r="K1208" s="47">
        <f>Source!P749</f>
        <v>103977.12</v>
      </c>
      <c r="Q1208">
        <f>Source!X748</f>
        <v>0</v>
      </c>
      <c r="R1208">
        <f>Source!X749</f>
        <v>0</v>
      </c>
      <c r="S1208">
        <f>Source!Y748</f>
        <v>0</v>
      </c>
      <c r="T1208">
        <f>Source!Y749</f>
        <v>0</v>
      </c>
      <c r="U1208">
        <f>ROUND((175/100)*ROUND(Source!R748, 2), 2)</f>
        <v>0</v>
      </c>
      <c r="V1208">
        <f>ROUND((0/100)*ROUND(Source!R749, 2), 2)</f>
        <v>0</v>
      </c>
      <c r="AC1208">
        <v>3</v>
      </c>
    </row>
    <row r="1209" spans="1:29" ht="15" x14ac:dyDescent="0.2">
      <c r="C1209" s="49" t="s">
        <v>1359</v>
      </c>
      <c r="H1209" s="50">
        <f>I1208+0</f>
        <v>10524</v>
      </c>
      <c r="I1209" s="50"/>
      <c r="J1209" s="50">
        <f>K1208+0</f>
        <v>103977.12</v>
      </c>
      <c r="K1209" s="50"/>
      <c r="O1209" s="53">
        <f>I1208+0</f>
        <v>10524</v>
      </c>
      <c r="P1209" s="53">
        <f>K1208+0</f>
        <v>103977.12</v>
      </c>
    </row>
    <row r="1211" spans="1:29" ht="28.5" x14ac:dyDescent="0.2">
      <c r="A1211" s="36">
        <v>218</v>
      </c>
      <c r="B1211" s="36" t="str">
        <f>Source!F750</f>
        <v>1.7-5-390</v>
      </c>
      <c r="C1211" s="36" t="s">
        <v>974</v>
      </c>
      <c r="D1211" s="38" t="str">
        <f>Source!H750</f>
        <v>100 шт.</v>
      </c>
      <c r="E1211" s="37">
        <f>Source!I750</f>
        <v>10</v>
      </c>
      <c r="F1211" s="40">
        <f>Source!AL750</f>
        <v>32.200000000000003</v>
      </c>
      <c r="G1211" s="39" t="str">
        <f>Source!DD750</f>
        <v/>
      </c>
      <c r="H1211" s="37">
        <f>Source!AW751</f>
        <v>1</v>
      </c>
      <c r="I1211" s="40">
        <f>Source!P750</f>
        <v>322</v>
      </c>
      <c r="J1211" s="37">
        <f>IF(Source!BC751&lt;&gt; 0, Source!BC751, 1)</f>
        <v>19.39</v>
      </c>
      <c r="K1211" s="40">
        <f>Source!P751</f>
        <v>6243.58</v>
      </c>
      <c r="Q1211">
        <f>Source!X750</f>
        <v>0</v>
      </c>
      <c r="R1211">
        <f>Source!X751</f>
        <v>0</v>
      </c>
      <c r="S1211">
        <f>Source!Y750</f>
        <v>0</v>
      </c>
      <c r="T1211">
        <f>Source!Y751</f>
        <v>0</v>
      </c>
      <c r="U1211">
        <f>ROUND((175/100)*ROUND(Source!R750, 2), 2)</f>
        <v>0</v>
      </c>
      <c r="V1211">
        <f>ROUND((0/100)*ROUND(Source!R751, 2), 2)</f>
        <v>0</v>
      </c>
      <c r="AC1211">
        <v>3</v>
      </c>
    </row>
    <row r="1212" spans="1:29" x14ac:dyDescent="0.2">
      <c r="A1212" s="67"/>
      <c r="B1212" s="67"/>
      <c r="C1212" s="68" t="str">
        <f>"Объем: "&amp;Source!I750&amp;"=1000/"&amp;"100"</f>
        <v>Объем: 10=1000/100</v>
      </c>
      <c r="D1212" s="67"/>
      <c r="E1212" s="67"/>
      <c r="F1212" s="67"/>
      <c r="G1212" s="67"/>
      <c r="H1212" s="67"/>
      <c r="I1212" s="67"/>
      <c r="J1212" s="67"/>
      <c r="K1212" s="67"/>
    </row>
    <row r="1213" spans="1:29" ht="15" x14ac:dyDescent="0.2">
      <c r="C1213" s="49" t="s">
        <v>1359</v>
      </c>
      <c r="H1213" s="50">
        <f>I1211+0</f>
        <v>322</v>
      </c>
      <c r="I1213" s="50"/>
      <c r="J1213" s="50">
        <f>K1211+0</f>
        <v>6243.58</v>
      </c>
      <c r="K1213" s="50"/>
      <c r="O1213" s="53">
        <f>I1211+0</f>
        <v>322</v>
      </c>
      <c r="P1213" s="53">
        <f>K1211+0</f>
        <v>6243.58</v>
      </c>
    </row>
    <row r="1215" spans="1:29" ht="42.75" x14ac:dyDescent="0.2">
      <c r="A1215" s="36">
        <v>219</v>
      </c>
      <c r="B1215" s="36" t="str">
        <f>Source!F752</f>
        <v>4.8-154-1</v>
      </c>
      <c r="C1215" s="36" t="s">
        <v>978</v>
      </c>
      <c r="D1215" s="38" t="str">
        <f>Source!H752</f>
        <v>1  ШТ.</v>
      </c>
      <c r="E1215" s="37">
        <f>Source!I752</f>
        <v>12</v>
      </c>
      <c r="F1215" s="40"/>
      <c r="G1215" s="39"/>
      <c r="H1215" s="37"/>
      <c r="I1215" s="40"/>
      <c r="J1215" s="37"/>
      <c r="K1215" s="40"/>
      <c r="Q1215">
        <f>Source!X752</f>
        <v>553.30999999999995</v>
      </c>
      <c r="R1215">
        <f>Source!X753</f>
        <v>30426.38</v>
      </c>
      <c r="S1215">
        <f>Source!Y752</f>
        <v>290.91000000000003</v>
      </c>
      <c r="T1215">
        <f>Source!Y753</f>
        <v>15997.37</v>
      </c>
      <c r="U1215">
        <f>ROUND((175/100)*ROUND(Source!R752, 2), 2)</f>
        <v>0.49</v>
      </c>
      <c r="V1215">
        <f>ROUND((0/100)*ROUND(Source!R753, 2), 2)</f>
        <v>0</v>
      </c>
      <c r="AC1215">
        <v>0</v>
      </c>
    </row>
    <row r="1216" spans="1:29" ht="14.25" x14ac:dyDescent="0.2">
      <c r="A1216" s="36"/>
      <c r="B1216" s="36"/>
      <c r="C1216" s="36" t="s">
        <v>1348</v>
      </c>
      <c r="D1216" s="38"/>
      <c r="E1216" s="37"/>
      <c r="F1216" s="40">
        <f>Source!AO752</f>
        <v>40.479999999999997</v>
      </c>
      <c r="G1216" s="39" t="str">
        <f>Source!DG752</f>
        <v>*1,1</v>
      </c>
      <c r="H1216" s="37">
        <f>Source!AV753</f>
        <v>1.0669999999999999</v>
      </c>
      <c r="I1216" s="40">
        <f>Source!S752</f>
        <v>570.14</v>
      </c>
      <c r="J1216" s="37">
        <f>IF(Source!BA753&lt;&gt; 0, Source!BA753, 1)</f>
        <v>54.99</v>
      </c>
      <c r="K1216" s="40">
        <f>Source!S753</f>
        <v>31352</v>
      </c>
    </row>
    <row r="1217" spans="1:29" ht="14.25" x14ac:dyDescent="0.2">
      <c r="A1217" s="36"/>
      <c r="B1217" s="36"/>
      <c r="C1217" s="36" t="s">
        <v>1349</v>
      </c>
      <c r="D1217" s="38"/>
      <c r="E1217" s="37"/>
      <c r="F1217" s="40">
        <f>Source!AM752</f>
        <v>7.0000000000000007E-2</v>
      </c>
      <c r="G1217" s="39" t="str">
        <f>Source!DE752</f>
        <v>*1,1</v>
      </c>
      <c r="H1217" s="37">
        <f>Source!AV753</f>
        <v>1.0669999999999999</v>
      </c>
      <c r="I1217" s="40">
        <f>Source!Q752</f>
        <v>0.99</v>
      </c>
      <c r="J1217" s="37">
        <f>IF(Source!BB753&lt;&gt; 0, Source!BB753, 1)</f>
        <v>22.86</v>
      </c>
      <c r="K1217" s="40">
        <f>Source!Q753</f>
        <v>22.63</v>
      </c>
    </row>
    <row r="1218" spans="1:29" ht="14.25" x14ac:dyDescent="0.2">
      <c r="A1218" s="36"/>
      <c r="B1218" s="36"/>
      <c r="C1218" s="36" t="s">
        <v>1350</v>
      </c>
      <c r="D1218" s="38"/>
      <c r="E1218" s="37"/>
      <c r="F1218" s="40">
        <f>Source!AN752</f>
        <v>0.02</v>
      </c>
      <c r="G1218" s="39" t="str">
        <f>Source!DF752</f>
        <v>*1,1</v>
      </c>
      <c r="H1218" s="37">
        <f>Source!AV753</f>
        <v>1.0669999999999999</v>
      </c>
      <c r="I1218" s="42">
        <f>Source!R752</f>
        <v>0.28000000000000003</v>
      </c>
      <c r="J1218" s="37">
        <f>IF(Source!BS753&lt;&gt; 0, Source!BS753, 1)</f>
        <v>54.99</v>
      </c>
      <c r="K1218" s="42">
        <f>Source!R753</f>
        <v>15.4</v>
      </c>
    </row>
    <row r="1219" spans="1:29" ht="14.25" x14ac:dyDescent="0.2">
      <c r="A1219" s="36"/>
      <c r="B1219" s="36"/>
      <c r="C1219" s="36" t="s">
        <v>1351</v>
      </c>
      <c r="D1219" s="38"/>
      <c r="E1219" s="37"/>
      <c r="F1219" s="40">
        <f>Source!AL752</f>
        <v>34.43</v>
      </c>
      <c r="G1219" s="39" t="str">
        <f>Source!DD752</f>
        <v/>
      </c>
      <c r="H1219" s="37">
        <f>Source!AW753</f>
        <v>1.081</v>
      </c>
      <c r="I1219" s="40">
        <f>Source!P752</f>
        <v>446.63</v>
      </c>
      <c r="J1219" s="37">
        <f>IF(Source!BC753&lt;&gt; 0, Source!BC753, 1)</f>
        <v>9.89</v>
      </c>
      <c r="K1219" s="40">
        <f>Source!P753</f>
        <v>4417.17</v>
      </c>
    </row>
    <row r="1220" spans="1:29" ht="71.25" x14ac:dyDescent="0.2">
      <c r="A1220" s="36" t="s">
        <v>980</v>
      </c>
      <c r="B1220" s="36" t="str">
        <f>Source!F754</f>
        <v>1.12-6-657</v>
      </c>
      <c r="C1220" s="36" t="s">
        <v>982</v>
      </c>
      <c r="D1220" s="38" t="str">
        <f>Source!H754</f>
        <v>м</v>
      </c>
      <c r="E1220" s="37">
        <f>Source!I754</f>
        <v>12</v>
      </c>
      <c r="F1220" s="40">
        <f>Source!AK754</f>
        <v>88.85</v>
      </c>
      <c r="G1220" s="43" t="s">
        <v>3</v>
      </c>
      <c r="H1220" s="37">
        <f>Source!AW755</f>
        <v>1.081</v>
      </c>
      <c r="I1220" s="40">
        <f>Source!O754</f>
        <v>1152.56</v>
      </c>
      <c r="J1220" s="37">
        <f>IF(Source!BC755&lt;&gt; 0, Source!BC755, 1)</f>
        <v>6.69</v>
      </c>
      <c r="K1220" s="40">
        <f>Source!O755</f>
        <v>7710.63</v>
      </c>
      <c r="Q1220">
        <f>Source!X754</f>
        <v>0</v>
      </c>
      <c r="R1220">
        <f>Source!X755</f>
        <v>0</v>
      </c>
      <c r="S1220">
        <f>Source!Y754</f>
        <v>0</v>
      </c>
      <c r="T1220">
        <f>Source!Y755</f>
        <v>0</v>
      </c>
      <c r="U1220">
        <f>ROUND((175/100)*ROUND(Source!R754, 2), 2)</f>
        <v>0</v>
      </c>
      <c r="V1220">
        <f>ROUND((0/100)*ROUND(Source!R755, 2), 2)</f>
        <v>0</v>
      </c>
      <c r="AC1220">
        <v>3</v>
      </c>
    </row>
    <row r="1221" spans="1:29" ht="14.25" x14ac:dyDescent="0.2">
      <c r="A1221" s="36"/>
      <c r="B1221" s="36"/>
      <c r="C1221" s="36" t="s">
        <v>1352</v>
      </c>
      <c r="D1221" s="38" t="s">
        <v>1353</v>
      </c>
      <c r="E1221" s="37">
        <f>Source!BZ753</f>
        <v>97</v>
      </c>
      <c r="F1221" s="40"/>
      <c r="G1221" s="39"/>
      <c r="H1221" s="37"/>
      <c r="I1221" s="40">
        <f>SUM(Q1215:Q1220)</f>
        <v>553.30999999999995</v>
      </c>
      <c r="J1221" s="37">
        <f>Source!AT753</f>
        <v>97</v>
      </c>
      <c r="K1221" s="40">
        <f>SUM(R1215:R1220)</f>
        <v>30426.38</v>
      </c>
    </row>
    <row r="1222" spans="1:29" ht="14.25" x14ac:dyDescent="0.2">
      <c r="A1222" s="36"/>
      <c r="B1222" s="36"/>
      <c r="C1222" s="36" t="s">
        <v>1354</v>
      </c>
      <c r="D1222" s="38" t="s">
        <v>1353</v>
      </c>
      <c r="E1222" s="37">
        <f>Source!CA753</f>
        <v>51</v>
      </c>
      <c r="F1222" s="40"/>
      <c r="G1222" s="39"/>
      <c r="H1222" s="37"/>
      <c r="I1222" s="40">
        <f>SUM(S1215:S1221)</f>
        <v>290.91000000000003</v>
      </c>
      <c r="J1222" s="37">
        <f>Source!AU753</f>
        <v>51</v>
      </c>
      <c r="K1222" s="40">
        <f>SUM(T1215:T1221)</f>
        <v>15997.37</v>
      </c>
    </row>
    <row r="1223" spans="1:29" ht="14.25" x14ac:dyDescent="0.2">
      <c r="A1223" s="44"/>
      <c r="B1223" s="44"/>
      <c r="C1223" s="44" t="s">
        <v>1355</v>
      </c>
      <c r="D1223" s="45" t="s">
        <v>1356</v>
      </c>
      <c r="E1223" s="46">
        <f>Source!AQ752</f>
        <v>2.94</v>
      </c>
      <c r="F1223" s="47"/>
      <c r="G1223" s="48" t="str">
        <f>Source!DI752</f>
        <v>*1,1</v>
      </c>
      <c r="H1223" s="46">
        <f>Source!AV753</f>
        <v>1.0669999999999999</v>
      </c>
      <c r="I1223" s="47">
        <f>Source!U752</f>
        <v>41.408135999999999</v>
      </c>
      <c r="J1223" s="46"/>
      <c r="K1223" s="47"/>
    </row>
    <row r="1224" spans="1:29" ht="15" x14ac:dyDescent="0.2">
      <c r="C1224" s="49" t="s">
        <v>1357</v>
      </c>
      <c r="H1224" s="50">
        <f>I1216+I1217+I1219+I1221+I1222+SUM(I1220:I1220)-SUMIF(AC1220:AC1220, 5, I1220:I1220)-SUMIF(AC1220:AC1220, 6, I1220:I1220)</f>
        <v>3014.54</v>
      </c>
      <c r="I1224" s="50"/>
      <c r="J1224" s="50">
        <f>K1216+K1217+K1219+K1221+K1222+SUM(K1220:K1220)-SUMIF(AC1220:AC1220, 5, K1220:K1220)-SUMIF(AC1220:AC1220, 6, K1220:K1220)</f>
        <v>89926.180000000008</v>
      </c>
      <c r="K1224" s="50"/>
    </row>
    <row r="1225" spans="1:29" ht="15" hidden="1" x14ac:dyDescent="0.2">
      <c r="C1225" s="49" t="s">
        <v>1358</v>
      </c>
      <c r="H1225" s="52">
        <f>SUMIF(AC1220:AC1220, 5, I1220:I1220)+SUMIF(AC1220:AC1220, 6, I1220:I1220)</f>
        <v>0</v>
      </c>
      <c r="I1225" s="52"/>
      <c r="J1225" s="52">
        <f>SUMIF(AC1220:AC1220, 5, K1220:K1220)+SUMIF(AC1220:AC1220, 6, K1220:K1220)</f>
        <v>0</v>
      </c>
      <c r="K1225" s="52"/>
    </row>
    <row r="1226" spans="1:29" ht="15" x14ac:dyDescent="0.2">
      <c r="C1226" s="49" t="s">
        <v>1359</v>
      </c>
      <c r="H1226" s="52">
        <f>I1216+I1217+I1219+I1221+I1222+SUM(I1220:I1220)</f>
        <v>3014.54</v>
      </c>
      <c r="I1226" s="52"/>
      <c r="J1226" s="52">
        <f>K1216+K1217+K1219+K1221+K1222+SUM(K1220:K1220)</f>
        <v>89926.180000000008</v>
      </c>
      <c r="K1226" s="52"/>
      <c r="O1226" s="53">
        <f>I1216+I1217+I1219+I1221+I1222+SUM(I1220:I1220)</f>
        <v>3014.54</v>
      </c>
      <c r="P1226" s="53">
        <f>K1216+K1217+K1219+K1221+K1222+SUM(K1220:K1220)</f>
        <v>89926.180000000008</v>
      </c>
    </row>
    <row r="1228" spans="1:29" ht="28.5" x14ac:dyDescent="0.2">
      <c r="A1228" s="36">
        <v>220</v>
      </c>
      <c r="B1228" s="36" t="str">
        <f>Source!F756</f>
        <v>4.8-328-4</v>
      </c>
      <c r="C1228" s="36" t="s">
        <v>987</v>
      </c>
      <c r="D1228" s="38" t="str">
        <f>Source!H756</f>
        <v>100 шт.</v>
      </c>
      <c r="E1228" s="37">
        <f>Source!I756</f>
        <v>0.5</v>
      </c>
      <c r="F1228" s="40"/>
      <c r="G1228" s="39"/>
      <c r="H1228" s="37"/>
      <c r="I1228" s="40"/>
      <c r="J1228" s="37"/>
      <c r="K1228" s="40"/>
      <c r="Q1228">
        <f>Source!X756</f>
        <v>743.08</v>
      </c>
      <c r="R1228">
        <f>Source!X757</f>
        <v>40861.870000000003</v>
      </c>
      <c r="S1228">
        <f>Source!Y756</f>
        <v>390.69</v>
      </c>
      <c r="T1228">
        <f>Source!Y757</f>
        <v>21484.080000000002</v>
      </c>
      <c r="U1228">
        <f>ROUND((175/100)*ROUND(Source!R756, 2), 2)</f>
        <v>0.25</v>
      </c>
      <c r="V1228">
        <f>ROUND((0/100)*ROUND(Source!R757, 2), 2)</f>
        <v>0</v>
      </c>
      <c r="AC1228">
        <v>0</v>
      </c>
    </row>
    <row r="1229" spans="1:29" x14ac:dyDescent="0.2">
      <c r="C1229" s="41" t="str">
        <f>"Объем: "&amp;Source!I756&amp;"=50/"&amp;"100"</f>
        <v>Объем: 0,5=50/100</v>
      </c>
    </row>
    <row r="1230" spans="1:29" ht="14.25" x14ac:dyDescent="0.2">
      <c r="A1230" s="36"/>
      <c r="B1230" s="36"/>
      <c r="C1230" s="36" t="s">
        <v>1348</v>
      </c>
      <c r="D1230" s="38"/>
      <c r="E1230" s="37"/>
      <c r="F1230" s="40">
        <f>Source!AO756</f>
        <v>1330.06</v>
      </c>
      <c r="G1230" s="39" t="str">
        <f>Source!DG756</f>
        <v>*1,1</v>
      </c>
      <c r="H1230" s="37">
        <f>Source!AV757</f>
        <v>1.0469999999999999</v>
      </c>
      <c r="I1230" s="40">
        <f>Source!S756</f>
        <v>765.92</v>
      </c>
      <c r="J1230" s="37">
        <f>IF(Source!BA757&lt;&gt; 0, Source!BA757, 1)</f>
        <v>54.99</v>
      </c>
      <c r="K1230" s="40">
        <f>Source!S757</f>
        <v>42117.94</v>
      </c>
    </row>
    <row r="1231" spans="1:29" ht="14.25" x14ac:dyDescent="0.2">
      <c r="A1231" s="36"/>
      <c r="B1231" s="36"/>
      <c r="C1231" s="36" t="s">
        <v>1349</v>
      </c>
      <c r="D1231" s="38"/>
      <c r="E1231" s="37"/>
      <c r="F1231" s="40">
        <f>Source!AM756</f>
        <v>3.56</v>
      </c>
      <c r="G1231" s="39" t="str">
        <f>Source!DE756</f>
        <v>*1,1</v>
      </c>
      <c r="H1231" s="37">
        <f>Source!AV757</f>
        <v>1.0469999999999999</v>
      </c>
      <c r="I1231" s="40">
        <f>Source!Q756</f>
        <v>2.0499999999999998</v>
      </c>
      <c r="J1231" s="37">
        <f>IF(Source!BB757&lt;&gt; 0, Source!BB757, 1)</f>
        <v>12.22</v>
      </c>
      <c r="K1231" s="40">
        <f>Source!Q757</f>
        <v>25.05</v>
      </c>
    </row>
    <row r="1232" spans="1:29" ht="14.25" x14ac:dyDescent="0.2">
      <c r="A1232" s="36"/>
      <c r="B1232" s="36"/>
      <c r="C1232" s="36" t="s">
        <v>1350</v>
      </c>
      <c r="D1232" s="38"/>
      <c r="E1232" s="37"/>
      <c r="F1232" s="40">
        <f>Source!AN756</f>
        <v>0.25</v>
      </c>
      <c r="G1232" s="39" t="str">
        <f>Source!DF756</f>
        <v>*1,1</v>
      </c>
      <c r="H1232" s="37">
        <f>Source!AV757</f>
        <v>1.0469999999999999</v>
      </c>
      <c r="I1232" s="42">
        <f>Source!R756</f>
        <v>0.14000000000000001</v>
      </c>
      <c r="J1232" s="37">
        <f>IF(Source!BS757&lt;&gt; 0, Source!BS757, 1)</f>
        <v>54.99</v>
      </c>
      <c r="K1232" s="42">
        <f>Source!R757</f>
        <v>7.7</v>
      </c>
    </row>
    <row r="1233" spans="1:29" ht="14.25" x14ac:dyDescent="0.2">
      <c r="A1233" s="36"/>
      <c r="B1233" s="36"/>
      <c r="C1233" s="36" t="s">
        <v>1351</v>
      </c>
      <c r="D1233" s="38"/>
      <c r="E1233" s="37"/>
      <c r="F1233" s="40">
        <f>Source!AL756</f>
        <v>1.28</v>
      </c>
      <c r="G1233" s="39" t="str">
        <f>Source!DD756</f>
        <v/>
      </c>
      <c r="H1233" s="37">
        <f>Source!AW757</f>
        <v>1</v>
      </c>
      <c r="I1233" s="40">
        <f>Source!P756</f>
        <v>0.64</v>
      </c>
      <c r="J1233" s="37">
        <f>IF(Source!BC757&lt;&gt; 0, Source!BC757, 1)</f>
        <v>5.51</v>
      </c>
      <c r="K1233" s="40">
        <f>Source!P757</f>
        <v>3.53</v>
      </c>
    </row>
    <row r="1234" spans="1:29" ht="41.25" x14ac:dyDescent="0.2">
      <c r="A1234" s="36" t="s">
        <v>989</v>
      </c>
      <c r="B1234" s="36" t="str">
        <f>Source!F758</f>
        <v>КА-183</v>
      </c>
      <c r="C1234" s="36" t="s">
        <v>1515</v>
      </c>
      <c r="D1234" s="38" t="str">
        <f>Source!H758</f>
        <v>ШТ</v>
      </c>
      <c r="E1234" s="37">
        <f>Source!I758</f>
        <v>50</v>
      </c>
      <c r="F1234" s="40">
        <f>Source!AK758</f>
        <v>34.729999999999997</v>
      </c>
      <c r="G1234" s="43" t="s">
        <v>3</v>
      </c>
      <c r="H1234" s="37">
        <f>Source!AW759</f>
        <v>1</v>
      </c>
      <c r="I1234" s="40">
        <f>Source!O758</f>
        <v>1736.5</v>
      </c>
      <c r="J1234" s="37">
        <f>IF(Source!BC759&lt;&gt; 0, Source!BC759, 1)</f>
        <v>9.8800000000000008</v>
      </c>
      <c r="K1234" s="40">
        <f>Source!O759</f>
        <v>17156.62</v>
      </c>
      <c r="Q1234">
        <f>Source!X758</f>
        <v>0</v>
      </c>
      <c r="R1234">
        <f>Source!X759</f>
        <v>0</v>
      </c>
      <c r="S1234">
        <f>Source!Y758</f>
        <v>0</v>
      </c>
      <c r="T1234">
        <f>Source!Y759</f>
        <v>0</v>
      </c>
      <c r="U1234">
        <f>ROUND((175/100)*ROUND(Source!R758, 2), 2)</f>
        <v>0</v>
      </c>
      <c r="V1234">
        <f>ROUND((0/100)*ROUND(Source!R759, 2), 2)</f>
        <v>0</v>
      </c>
      <c r="AC1234">
        <v>3</v>
      </c>
    </row>
    <row r="1235" spans="1:29" ht="14.25" x14ac:dyDescent="0.2">
      <c r="A1235" s="36"/>
      <c r="B1235" s="36"/>
      <c r="C1235" s="36" t="s">
        <v>1352</v>
      </c>
      <c r="D1235" s="38" t="s">
        <v>1353</v>
      </c>
      <c r="E1235" s="37">
        <f>Source!BZ757</f>
        <v>97</v>
      </c>
      <c r="F1235" s="40"/>
      <c r="G1235" s="39"/>
      <c r="H1235" s="37"/>
      <c r="I1235" s="40">
        <f>SUM(Q1228:Q1234)</f>
        <v>743.08</v>
      </c>
      <c r="J1235" s="37">
        <f>Source!AT757</f>
        <v>97</v>
      </c>
      <c r="K1235" s="40">
        <f>SUM(R1228:R1234)</f>
        <v>40861.870000000003</v>
      </c>
    </row>
    <row r="1236" spans="1:29" ht="14.25" x14ac:dyDescent="0.2">
      <c r="A1236" s="36"/>
      <c r="B1236" s="36"/>
      <c r="C1236" s="36" t="s">
        <v>1354</v>
      </c>
      <c r="D1236" s="38" t="s">
        <v>1353</v>
      </c>
      <c r="E1236" s="37">
        <f>Source!CA757</f>
        <v>51</v>
      </c>
      <c r="F1236" s="40"/>
      <c r="G1236" s="39"/>
      <c r="H1236" s="37"/>
      <c r="I1236" s="40">
        <f>SUM(S1228:S1235)</f>
        <v>390.69</v>
      </c>
      <c r="J1236" s="37">
        <f>Source!AU757</f>
        <v>51</v>
      </c>
      <c r="K1236" s="40">
        <f>SUM(T1228:T1235)</f>
        <v>21484.080000000002</v>
      </c>
    </row>
    <row r="1237" spans="1:29" ht="14.25" x14ac:dyDescent="0.2">
      <c r="A1237" s="44"/>
      <c r="B1237" s="44"/>
      <c r="C1237" s="44" t="s">
        <v>1355</v>
      </c>
      <c r="D1237" s="45" t="s">
        <v>1356</v>
      </c>
      <c r="E1237" s="46">
        <f>Source!AQ756</f>
        <v>94.89</v>
      </c>
      <c r="F1237" s="47"/>
      <c r="G1237" s="48" t="str">
        <f>Source!DI756</f>
        <v>*1,1</v>
      </c>
      <c r="H1237" s="46">
        <f>Source!AV757</f>
        <v>1.0469999999999999</v>
      </c>
      <c r="I1237" s="47">
        <f>Source!U756</f>
        <v>54.6424065</v>
      </c>
      <c r="J1237" s="46"/>
      <c r="K1237" s="47"/>
    </row>
    <row r="1238" spans="1:29" ht="15" x14ac:dyDescent="0.2">
      <c r="C1238" s="49" t="s">
        <v>1357</v>
      </c>
      <c r="H1238" s="50">
        <f>I1230+I1231+I1233+I1235+I1236+SUM(I1234:I1234)-SUMIF(AC1234:AC1234, 5, I1234:I1234)-SUMIF(AC1234:AC1234, 6, I1234:I1234)</f>
        <v>3638.88</v>
      </c>
      <c r="I1238" s="50"/>
      <c r="J1238" s="50">
        <f>K1230+K1231+K1233+K1235+K1236+SUM(K1234:K1234)-SUMIF(AC1234:AC1234, 5, K1234:K1234)-SUMIF(AC1234:AC1234, 6, K1234:K1234)</f>
        <v>121649.09000000001</v>
      </c>
      <c r="K1238" s="50"/>
    </row>
    <row r="1239" spans="1:29" ht="15" hidden="1" x14ac:dyDescent="0.2">
      <c r="C1239" s="49" t="s">
        <v>1358</v>
      </c>
      <c r="H1239" s="52">
        <f>SUMIF(AC1234:AC1234, 5, I1234:I1234)+SUMIF(AC1234:AC1234, 6, I1234:I1234)</f>
        <v>0</v>
      </c>
      <c r="I1239" s="52"/>
      <c r="J1239" s="52">
        <f>SUMIF(AC1234:AC1234, 5, K1234:K1234)+SUMIF(AC1234:AC1234, 6, K1234:K1234)</f>
        <v>0</v>
      </c>
      <c r="K1239" s="52"/>
    </row>
    <row r="1240" spans="1:29" ht="15" x14ac:dyDescent="0.2">
      <c r="C1240" s="49" t="s">
        <v>1359</v>
      </c>
      <c r="H1240" s="52">
        <f>I1230+I1231+I1233+I1235+I1236+SUM(I1234:I1234)</f>
        <v>3638.88</v>
      </c>
      <c r="I1240" s="52"/>
      <c r="J1240" s="52">
        <f>K1230+K1231+K1233+K1235+K1236+SUM(K1234:K1234)</f>
        <v>121649.09000000001</v>
      </c>
      <c r="K1240" s="52"/>
      <c r="O1240" s="53">
        <f>I1230+I1231+I1233+I1235+I1236+SUM(I1234:I1234)</f>
        <v>3638.88</v>
      </c>
      <c r="P1240" s="53">
        <f>K1230+K1231+K1233+K1235+K1236+SUM(K1234:K1234)</f>
        <v>121649.09000000001</v>
      </c>
    </row>
    <row r="1242" spans="1:29" ht="28.5" x14ac:dyDescent="0.2">
      <c r="A1242" s="36">
        <v>221</v>
      </c>
      <c r="B1242" s="36" t="str">
        <f>Source!F760</f>
        <v>4.8-186-4</v>
      </c>
      <c r="C1242" s="36" t="s">
        <v>995</v>
      </c>
      <c r="D1242" s="38" t="str">
        <f>Source!H760</f>
        <v>10 шт.</v>
      </c>
      <c r="E1242" s="37">
        <f>Source!I760</f>
        <v>0.6</v>
      </c>
      <c r="F1242" s="40"/>
      <c r="G1242" s="39"/>
      <c r="H1242" s="37"/>
      <c r="I1242" s="40"/>
      <c r="J1242" s="37"/>
      <c r="K1242" s="40"/>
      <c r="Q1242">
        <f>Source!X760</f>
        <v>61.8</v>
      </c>
      <c r="R1242">
        <f>Source!X761</f>
        <v>3398.31</v>
      </c>
      <c r="S1242">
        <f>Source!Y760</f>
        <v>32.49</v>
      </c>
      <c r="T1242">
        <f>Source!Y761</f>
        <v>1786.74</v>
      </c>
      <c r="U1242">
        <f>ROUND((175/100)*ROUND(Source!R760, 2), 2)</f>
        <v>2.0099999999999998</v>
      </c>
      <c r="V1242">
        <f>ROUND((0/100)*ROUND(Source!R761, 2), 2)</f>
        <v>0</v>
      </c>
      <c r="AC1242">
        <v>0</v>
      </c>
    </row>
    <row r="1243" spans="1:29" x14ac:dyDescent="0.2">
      <c r="C1243" s="41" t="str">
        <f>"Объем: "&amp;Source!I760&amp;"=6/"&amp;"10"</f>
        <v>Объем: 0,6=6/10</v>
      </c>
    </row>
    <row r="1244" spans="1:29" ht="14.25" x14ac:dyDescent="0.2">
      <c r="A1244" s="36"/>
      <c r="B1244" s="36"/>
      <c r="C1244" s="36" t="s">
        <v>1348</v>
      </c>
      <c r="D1244" s="38"/>
      <c r="E1244" s="37"/>
      <c r="F1244" s="40">
        <f>Source!AO760</f>
        <v>88.83</v>
      </c>
      <c r="G1244" s="39" t="str">
        <f>Source!DG760</f>
        <v>*1,1</v>
      </c>
      <c r="H1244" s="37">
        <f>Source!AV761</f>
        <v>1.0669999999999999</v>
      </c>
      <c r="I1244" s="40">
        <f>Source!S760</f>
        <v>62.56</v>
      </c>
      <c r="J1244" s="37">
        <f>IF(Source!BA761&lt;&gt; 0, Source!BA761, 1)</f>
        <v>54.99</v>
      </c>
      <c r="K1244" s="40">
        <f>Source!S761</f>
        <v>3440.17</v>
      </c>
    </row>
    <row r="1245" spans="1:29" ht="14.25" x14ac:dyDescent="0.2">
      <c r="A1245" s="36"/>
      <c r="B1245" s="36"/>
      <c r="C1245" s="36" t="s">
        <v>1349</v>
      </c>
      <c r="D1245" s="38"/>
      <c r="E1245" s="37"/>
      <c r="F1245" s="40">
        <f>Source!AM760</f>
        <v>26.37</v>
      </c>
      <c r="G1245" s="39" t="str">
        <f>Source!DE760</f>
        <v>*1,1</v>
      </c>
      <c r="H1245" s="37">
        <f>Source!AV761</f>
        <v>1.0669999999999999</v>
      </c>
      <c r="I1245" s="40">
        <f>Source!Q760</f>
        <v>18.57</v>
      </c>
      <c r="J1245" s="37">
        <f>IF(Source!BB761&lt;&gt; 0, Source!BB761, 1)</f>
        <v>13.49</v>
      </c>
      <c r="K1245" s="40">
        <f>Source!Q761</f>
        <v>250.51</v>
      </c>
    </row>
    <row r="1246" spans="1:29" ht="14.25" x14ac:dyDescent="0.2">
      <c r="A1246" s="36"/>
      <c r="B1246" s="36"/>
      <c r="C1246" s="36" t="s">
        <v>1350</v>
      </c>
      <c r="D1246" s="38"/>
      <c r="E1246" s="37"/>
      <c r="F1246" s="40">
        <f>Source!AN760</f>
        <v>1.64</v>
      </c>
      <c r="G1246" s="39" t="str">
        <f>Source!DF760</f>
        <v>*1,1</v>
      </c>
      <c r="H1246" s="37">
        <f>Source!AV761</f>
        <v>1.0669999999999999</v>
      </c>
      <c r="I1246" s="42">
        <f>Source!R760</f>
        <v>1.1499999999999999</v>
      </c>
      <c r="J1246" s="37">
        <f>IF(Source!BS761&lt;&gt; 0, Source!BS761, 1)</f>
        <v>54.99</v>
      </c>
      <c r="K1246" s="42">
        <f>Source!R761</f>
        <v>63.24</v>
      </c>
    </row>
    <row r="1247" spans="1:29" ht="14.25" x14ac:dyDescent="0.2">
      <c r="A1247" s="36"/>
      <c r="B1247" s="36"/>
      <c r="C1247" s="36" t="s">
        <v>1351</v>
      </c>
      <c r="D1247" s="38"/>
      <c r="E1247" s="37"/>
      <c r="F1247" s="40">
        <f>Source!AL760</f>
        <v>39.06</v>
      </c>
      <c r="G1247" s="39" t="str">
        <f>Source!DD760</f>
        <v/>
      </c>
      <c r="H1247" s="37">
        <f>Source!AW761</f>
        <v>1.081</v>
      </c>
      <c r="I1247" s="40">
        <f>Source!P760</f>
        <v>25.33</v>
      </c>
      <c r="J1247" s="37">
        <f>IF(Source!BC761&lt;&gt; 0, Source!BC761, 1)</f>
        <v>5.81</v>
      </c>
      <c r="K1247" s="40">
        <f>Source!P761</f>
        <v>147.16999999999999</v>
      </c>
    </row>
    <row r="1248" spans="1:29" ht="28.5" x14ac:dyDescent="0.2">
      <c r="A1248" s="36" t="s">
        <v>997</v>
      </c>
      <c r="B1248" s="36" t="str">
        <f>Source!F762</f>
        <v>КА-184</v>
      </c>
      <c r="C1248" s="36" t="s">
        <v>1516</v>
      </c>
      <c r="D1248" s="38" t="str">
        <f>Source!H762</f>
        <v>ШТ</v>
      </c>
      <c r="E1248" s="37">
        <f>Source!I762</f>
        <v>6</v>
      </c>
      <c r="F1248" s="40">
        <f>Source!AK762</f>
        <v>373.21</v>
      </c>
      <c r="G1248" s="43" t="s">
        <v>3</v>
      </c>
      <c r="H1248" s="37">
        <f>Source!AW763</f>
        <v>1.081</v>
      </c>
      <c r="I1248" s="40">
        <f>Source!O762</f>
        <v>2239.2600000000002</v>
      </c>
      <c r="J1248" s="37">
        <f>IF(Source!BC763&lt;&gt; 0, Source!BC763, 1)</f>
        <v>9.8800000000000008</v>
      </c>
      <c r="K1248" s="40">
        <f>Source!O763</f>
        <v>23915.919999999998</v>
      </c>
      <c r="Q1248">
        <f>Source!X762</f>
        <v>0</v>
      </c>
      <c r="R1248">
        <f>Source!X763</f>
        <v>0</v>
      </c>
      <c r="S1248">
        <f>Source!Y762</f>
        <v>0</v>
      </c>
      <c r="T1248">
        <f>Source!Y763</f>
        <v>0</v>
      </c>
      <c r="U1248">
        <f>ROUND((175/100)*ROUND(Source!R762, 2), 2)</f>
        <v>0</v>
      </c>
      <c r="V1248">
        <f>ROUND((0/100)*ROUND(Source!R763, 2), 2)</f>
        <v>0</v>
      </c>
      <c r="AC1248">
        <v>3</v>
      </c>
    </row>
    <row r="1249" spans="1:29" ht="28.5" x14ac:dyDescent="0.2">
      <c r="A1249" s="36" t="s">
        <v>1001</v>
      </c>
      <c r="B1249" s="36" t="str">
        <f>Source!F764</f>
        <v>КА-185</v>
      </c>
      <c r="C1249" s="36" t="s">
        <v>1517</v>
      </c>
      <c r="D1249" s="38" t="str">
        <f>Source!H764</f>
        <v>ШТ</v>
      </c>
      <c r="E1249" s="37">
        <f>Source!I764</f>
        <v>6</v>
      </c>
      <c r="F1249" s="40">
        <f>Source!AK764</f>
        <v>342.92</v>
      </c>
      <c r="G1249" s="43" t="s">
        <v>3</v>
      </c>
      <c r="H1249" s="37">
        <f>Source!AW765</f>
        <v>1.081</v>
      </c>
      <c r="I1249" s="40">
        <f>Source!O764</f>
        <v>2057.52</v>
      </c>
      <c r="J1249" s="37">
        <f>IF(Source!BC765&lt;&gt; 0, Source!BC765, 1)</f>
        <v>9.8800000000000008</v>
      </c>
      <c r="K1249" s="40">
        <f>Source!O765</f>
        <v>21974.9</v>
      </c>
      <c r="Q1249">
        <f>Source!X764</f>
        <v>0</v>
      </c>
      <c r="R1249">
        <f>Source!X765</f>
        <v>0</v>
      </c>
      <c r="S1249">
        <f>Source!Y764</f>
        <v>0</v>
      </c>
      <c r="T1249">
        <f>Source!Y765</f>
        <v>0</v>
      </c>
      <c r="U1249">
        <f>ROUND((175/100)*ROUND(Source!R764, 2), 2)</f>
        <v>0</v>
      </c>
      <c r="V1249">
        <f>ROUND((0/100)*ROUND(Source!R765, 2), 2)</f>
        <v>0</v>
      </c>
      <c r="AC1249">
        <v>3</v>
      </c>
    </row>
    <row r="1250" spans="1:29" ht="14.25" x14ac:dyDescent="0.2">
      <c r="A1250" s="36"/>
      <c r="B1250" s="36"/>
      <c r="C1250" s="36" t="s">
        <v>1352</v>
      </c>
      <c r="D1250" s="38" t="s">
        <v>1353</v>
      </c>
      <c r="E1250" s="37">
        <f>Source!BZ761</f>
        <v>97</v>
      </c>
      <c r="F1250" s="40"/>
      <c r="G1250" s="39"/>
      <c r="H1250" s="37"/>
      <c r="I1250" s="40">
        <f>SUM(Q1242:Q1249)</f>
        <v>61.8</v>
      </c>
      <c r="J1250" s="37">
        <f>Source!AT761</f>
        <v>97</v>
      </c>
      <c r="K1250" s="40">
        <f>SUM(R1242:R1249)</f>
        <v>3398.31</v>
      </c>
    </row>
    <row r="1251" spans="1:29" ht="14.25" x14ac:dyDescent="0.2">
      <c r="A1251" s="36"/>
      <c r="B1251" s="36"/>
      <c r="C1251" s="36" t="s">
        <v>1354</v>
      </c>
      <c r="D1251" s="38" t="s">
        <v>1353</v>
      </c>
      <c r="E1251" s="37">
        <f>Source!CA761</f>
        <v>51</v>
      </c>
      <c r="F1251" s="40"/>
      <c r="G1251" s="39"/>
      <c r="H1251" s="37"/>
      <c r="I1251" s="40">
        <f>SUM(S1242:S1250)</f>
        <v>32.49</v>
      </c>
      <c r="J1251" s="37">
        <f>Source!AU761</f>
        <v>51</v>
      </c>
      <c r="K1251" s="40">
        <f>SUM(T1242:T1250)</f>
        <v>1786.74</v>
      </c>
    </row>
    <row r="1252" spans="1:29" ht="14.25" x14ac:dyDescent="0.2">
      <c r="A1252" s="44"/>
      <c r="B1252" s="44"/>
      <c r="C1252" s="44" t="s">
        <v>1355</v>
      </c>
      <c r="D1252" s="45" t="s">
        <v>1356</v>
      </c>
      <c r="E1252" s="46">
        <f>Source!AQ760</f>
        <v>7.21</v>
      </c>
      <c r="F1252" s="47"/>
      <c r="G1252" s="48" t="str">
        <f>Source!DI760</f>
        <v>*1,1</v>
      </c>
      <c r="H1252" s="46">
        <f>Source!AV761</f>
        <v>1.0669999999999999</v>
      </c>
      <c r="I1252" s="47">
        <f>Source!U760</f>
        <v>5.0774261999999997</v>
      </c>
      <c r="J1252" s="46"/>
      <c r="K1252" s="47"/>
    </row>
    <row r="1253" spans="1:29" ht="15" x14ac:dyDescent="0.2">
      <c r="C1253" s="49" t="s">
        <v>1357</v>
      </c>
      <c r="H1253" s="50">
        <f>I1244+I1245+I1247+I1250+I1251+SUM(I1248:I1249)-SUMIF(AC1248:AC1249, 5, I1248:I1249)-SUMIF(AC1248:AC1249, 6, I1248:I1249)</f>
        <v>4497.5300000000007</v>
      </c>
      <c r="I1253" s="50"/>
      <c r="J1253" s="50">
        <f>K1244+K1245+K1247+K1250+K1251+SUM(K1248:K1249)-SUMIF(AC1248:AC1249, 5, K1248:K1249)-SUMIF(AC1248:AC1249, 6, K1248:K1249)</f>
        <v>54913.72</v>
      </c>
      <c r="K1253" s="50"/>
    </row>
    <row r="1254" spans="1:29" ht="15" hidden="1" x14ac:dyDescent="0.2">
      <c r="C1254" s="49" t="s">
        <v>1358</v>
      </c>
      <c r="H1254" s="52">
        <f>SUMIF(AC1248:AC1249, 5, I1248:I1249)+SUMIF(AC1248:AC1249, 6, I1248:I1249)</f>
        <v>0</v>
      </c>
      <c r="I1254" s="52"/>
      <c r="J1254" s="52">
        <f>SUMIF(AC1248:AC1249, 5, K1248:K1249)+SUMIF(AC1248:AC1249, 6, K1248:K1249)</f>
        <v>0</v>
      </c>
      <c r="K1254" s="52"/>
    </row>
    <row r="1255" spans="1:29" ht="15" x14ac:dyDescent="0.2">
      <c r="C1255" s="49" t="s">
        <v>1359</v>
      </c>
      <c r="H1255" s="52">
        <f>I1244+I1245+I1247+I1250+I1251+SUM(I1248:I1249)</f>
        <v>4497.5300000000007</v>
      </c>
      <c r="I1255" s="52"/>
      <c r="J1255" s="52">
        <f>K1244+K1245+K1247+K1250+K1251+SUM(K1248:K1249)</f>
        <v>54913.72</v>
      </c>
      <c r="K1255" s="52"/>
      <c r="O1255" s="53">
        <f>I1244+I1245+I1247+I1250+I1251+SUM(I1248:I1249)</f>
        <v>4497.5300000000007</v>
      </c>
      <c r="P1255" s="53">
        <f>K1244+K1245+K1247+K1250+K1251+SUM(K1248:K1249)</f>
        <v>54913.72</v>
      </c>
    </row>
    <row r="1257" spans="1:29" ht="27" x14ac:dyDescent="0.2">
      <c r="A1257" s="44">
        <v>222</v>
      </c>
      <c r="B1257" s="44" t="str">
        <f>Source!F766</f>
        <v>КА-186</v>
      </c>
      <c r="C1257" s="44" t="s">
        <v>1518</v>
      </c>
      <c r="D1257" s="45" t="str">
        <f>Source!H766</f>
        <v>ШТ</v>
      </c>
      <c r="E1257" s="46">
        <f>Source!I766</f>
        <v>6</v>
      </c>
      <c r="F1257" s="47">
        <f>Source!AL766</f>
        <v>9.8099999999999987</v>
      </c>
      <c r="G1257" s="48" t="str">
        <f>Source!DD766</f>
        <v/>
      </c>
      <c r="H1257" s="46">
        <f>Source!AW767</f>
        <v>1</v>
      </c>
      <c r="I1257" s="47">
        <f>Source!P766</f>
        <v>58.86</v>
      </c>
      <c r="J1257" s="46">
        <f>IF(Source!BC767&lt;&gt; 0, Source!BC767, 1)</f>
        <v>9.8800000000000008</v>
      </c>
      <c r="K1257" s="47">
        <f>Source!P767</f>
        <v>581.54</v>
      </c>
      <c r="Q1257">
        <f>Source!X766</f>
        <v>0</v>
      </c>
      <c r="R1257">
        <f>Source!X767</f>
        <v>0</v>
      </c>
      <c r="S1257">
        <f>Source!Y766</f>
        <v>0</v>
      </c>
      <c r="T1257">
        <f>Source!Y767</f>
        <v>0</v>
      </c>
      <c r="U1257">
        <f>ROUND((175/100)*ROUND(Source!R766, 2), 2)</f>
        <v>0</v>
      </c>
      <c r="V1257">
        <f>ROUND((0/100)*ROUND(Source!R767, 2), 2)</f>
        <v>0</v>
      </c>
      <c r="AC1257">
        <v>3</v>
      </c>
    </row>
    <row r="1258" spans="1:29" ht="15" x14ac:dyDescent="0.2">
      <c r="C1258" s="49" t="s">
        <v>1359</v>
      </c>
      <c r="H1258" s="50">
        <f>I1257+0</f>
        <v>58.86</v>
      </c>
      <c r="I1258" s="50"/>
      <c r="J1258" s="50">
        <f>K1257+0</f>
        <v>581.54</v>
      </c>
      <c r="K1258" s="50"/>
      <c r="O1258" s="53">
        <f>I1257+0</f>
        <v>58.86</v>
      </c>
      <c r="P1258" s="53">
        <f>K1257+0</f>
        <v>581.54</v>
      </c>
    </row>
    <row r="1261" spans="1:29" ht="15" x14ac:dyDescent="0.25">
      <c r="A1261" s="66" t="str">
        <f>CONCATENATE("Итого по разделу: ",IF(Source!G769&lt;&gt;"Новый раздел", Source!G769, ""))</f>
        <v>Итого по разделу: Заземление и молниезащита</v>
      </c>
      <c r="B1261" s="66"/>
      <c r="C1261" s="66"/>
      <c r="D1261" s="66"/>
      <c r="E1261" s="66"/>
      <c r="F1261" s="66"/>
      <c r="G1261" s="66"/>
      <c r="H1261" s="52">
        <f>SUM(O1146:O1260)</f>
        <v>92940.160000000003</v>
      </c>
      <c r="I1261" s="51"/>
      <c r="J1261" s="52">
        <f>SUM(P1146:P1260)</f>
        <v>1627116.5899999996</v>
      </c>
      <c r="K1261" s="51"/>
    </row>
    <row r="1262" spans="1:29" hidden="1" x14ac:dyDescent="0.2">
      <c r="A1262" t="s">
        <v>1426</v>
      </c>
      <c r="I1262">
        <f>SUM(W1146:W1261)</f>
        <v>0</v>
      </c>
      <c r="J1262">
        <f>SUM(X1146:X1261)</f>
        <v>0</v>
      </c>
    </row>
    <row r="1263" spans="1:29" hidden="1" x14ac:dyDescent="0.2">
      <c r="A1263" t="s">
        <v>1427</v>
      </c>
      <c r="I1263">
        <f>SUM(Y1146:Y1262)</f>
        <v>0</v>
      </c>
      <c r="J1263">
        <f>SUM(Z1146:Z1262)</f>
        <v>0</v>
      </c>
    </row>
    <row r="1265" spans="1:29" ht="16.5" x14ac:dyDescent="0.2">
      <c r="A1265" s="34" t="str">
        <f>CONCATENATE("Раздел: ",IF(Source!G799&lt;&gt;"Новый раздел", Source!G799, ""))</f>
        <v>Раздел: Электрозащитные средства</v>
      </c>
      <c r="B1265" s="34"/>
      <c r="C1265" s="34"/>
      <c r="D1265" s="34"/>
      <c r="E1265" s="34"/>
      <c r="F1265" s="34"/>
      <c r="G1265" s="34"/>
      <c r="H1265" s="34"/>
      <c r="I1265" s="34"/>
      <c r="J1265" s="34"/>
      <c r="K1265" s="34"/>
    </row>
    <row r="1266" spans="1:29" ht="42.75" x14ac:dyDescent="0.2">
      <c r="A1266" s="58">
        <v>223</v>
      </c>
      <c r="B1266" s="58" t="str">
        <f>Source!F803</f>
        <v>13.3-9-18</v>
      </c>
      <c r="C1266" s="58" t="s">
        <v>1519</v>
      </c>
      <c r="D1266" s="59" t="str">
        <f>Source!H803</f>
        <v>шт.</v>
      </c>
      <c r="E1266" s="60">
        <f>Source!I803</f>
        <v>16</v>
      </c>
      <c r="F1266" s="61">
        <f>Source!AL803</f>
        <v>120.31</v>
      </c>
      <c r="G1266" s="62" t="str">
        <f>Source!DD803</f>
        <v/>
      </c>
      <c r="H1266" s="60">
        <f>Source!AW804</f>
        <v>1</v>
      </c>
      <c r="I1266" s="61">
        <f>Source!P803</f>
        <v>1924.96</v>
      </c>
      <c r="J1266" s="60">
        <f>IF(Source!BC804&lt;&gt; 0, Source!BC804, 1)</f>
        <v>4.25</v>
      </c>
      <c r="K1266" s="61">
        <f>Source!P804</f>
        <v>8181.08</v>
      </c>
      <c r="Q1266">
        <f>Source!X803</f>
        <v>0</v>
      </c>
      <c r="R1266">
        <f>Source!X804</f>
        <v>0</v>
      </c>
      <c r="S1266">
        <f>Source!Y803</f>
        <v>0</v>
      </c>
      <c r="T1266">
        <f>Source!Y804</f>
        <v>0</v>
      </c>
      <c r="U1266">
        <f>ROUND((175/100)*ROUND(Source!R803, 2), 2)</f>
        <v>0</v>
      </c>
      <c r="V1266">
        <f>ROUND((0/100)*ROUND(Source!R804, 2), 2)</f>
        <v>0</v>
      </c>
      <c r="AC1266">
        <v>5</v>
      </c>
    </row>
    <row r="1267" spans="1:29" ht="15" x14ac:dyDescent="0.2">
      <c r="A1267" s="63"/>
      <c r="B1267" s="63"/>
      <c r="C1267" s="64" t="s">
        <v>1359</v>
      </c>
      <c r="D1267" s="63"/>
      <c r="E1267" s="63"/>
      <c r="F1267" s="63"/>
      <c r="G1267" s="63"/>
      <c r="H1267" s="65">
        <f>I1266+0</f>
        <v>1924.96</v>
      </c>
      <c r="I1267" s="65"/>
      <c r="J1267" s="65">
        <f>K1266+0</f>
        <v>8181.08</v>
      </c>
      <c r="K1267" s="65"/>
      <c r="O1267" s="53">
        <f>I1266+0</f>
        <v>1924.96</v>
      </c>
      <c r="P1267" s="53">
        <f>K1266+0</f>
        <v>8181.08</v>
      </c>
    </row>
    <row r="1269" spans="1:29" ht="28.5" x14ac:dyDescent="0.2">
      <c r="A1269" s="58">
        <v>224</v>
      </c>
      <c r="B1269" s="58" t="str">
        <f>Source!F805</f>
        <v>13.1-3-1</v>
      </c>
      <c r="C1269" s="58" t="s">
        <v>1520</v>
      </c>
      <c r="D1269" s="59" t="str">
        <f>Source!H805</f>
        <v>шт.</v>
      </c>
      <c r="E1269" s="60">
        <f>Source!I805</f>
        <v>2</v>
      </c>
      <c r="F1269" s="61">
        <f>Source!AL805</f>
        <v>41.83</v>
      </c>
      <c r="G1269" s="62" t="str">
        <f>Source!DD805</f>
        <v/>
      </c>
      <c r="H1269" s="60">
        <f>Source!AW806</f>
        <v>1</v>
      </c>
      <c r="I1269" s="61">
        <f>Source!P805</f>
        <v>83.66</v>
      </c>
      <c r="J1269" s="60">
        <f>IF(Source!BC806&lt;&gt; 0, Source!BC806, 1)</f>
        <v>5.46</v>
      </c>
      <c r="K1269" s="61">
        <f>Source!P806</f>
        <v>456.78</v>
      </c>
      <c r="Q1269">
        <f>Source!X805</f>
        <v>0</v>
      </c>
      <c r="R1269">
        <f>Source!X806</f>
        <v>0</v>
      </c>
      <c r="S1269">
        <f>Source!Y805</f>
        <v>0</v>
      </c>
      <c r="T1269">
        <f>Source!Y806</f>
        <v>0</v>
      </c>
      <c r="U1269">
        <f>ROUND((175/100)*ROUND(Source!R805, 2), 2)</f>
        <v>0</v>
      </c>
      <c r="V1269">
        <f>ROUND((0/100)*ROUND(Source!R806, 2), 2)</f>
        <v>0</v>
      </c>
      <c r="AC1269">
        <v>5</v>
      </c>
    </row>
    <row r="1270" spans="1:29" ht="15" x14ac:dyDescent="0.2">
      <c r="A1270" s="63"/>
      <c r="B1270" s="63"/>
      <c r="C1270" s="64" t="s">
        <v>1359</v>
      </c>
      <c r="D1270" s="63"/>
      <c r="E1270" s="63"/>
      <c r="F1270" s="63"/>
      <c r="G1270" s="63"/>
      <c r="H1270" s="65">
        <f>I1269+0</f>
        <v>83.66</v>
      </c>
      <c r="I1270" s="65"/>
      <c r="J1270" s="65">
        <f>K1269+0</f>
        <v>456.78</v>
      </c>
      <c r="K1270" s="65"/>
      <c r="O1270" s="53">
        <f>I1269+0</f>
        <v>83.66</v>
      </c>
      <c r="P1270" s="53">
        <f>K1269+0</f>
        <v>456.78</v>
      </c>
    </row>
    <row r="1272" spans="1:29" ht="28.5" x14ac:dyDescent="0.2">
      <c r="A1272" s="58">
        <v>225</v>
      </c>
      <c r="B1272" s="58" t="str">
        <f>Source!F807</f>
        <v>13.3-9-57</v>
      </c>
      <c r="C1272" s="58" t="s">
        <v>1521</v>
      </c>
      <c r="D1272" s="59" t="str">
        <f>Source!H807</f>
        <v>шт.</v>
      </c>
      <c r="E1272" s="60">
        <f>Source!I807</f>
        <v>2</v>
      </c>
      <c r="F1272" s="61">
        <f>Source!AL807</f>
        <v>24.75</v>
      </c>
      <c r="G1272" s="62" t="str">
        <f>Source!DD807</f>
        <v/>
      </c>
      <c r="H1272" s="60">
        <f>Source!AW808</f>
        <v>1</v>
      </c>
      <c r="I1272" s="61">
        <f>Source!P807</f>
        <v>49.5</v>
      </c>
      <c r="J1272" s="60">
        <f>IF(Source!BC808&lt;&gt; 0, Source!BC808, 1)</f>
        <v>6.78</v>
      </c>
      <c r="K1272" s="61">
        <f>Source!P808</f>
        <v>335.61</v>
      </c>
      <c r="Q1272">
        <f>Source!X807</f>
        <v>0</v>
      </c>
      <c r="R1272">
        <f>Source!X808</f>
        <v>0</v>
      </c>
      <c r="S1272">
        <f>Source!Y807</f>
        <v>0</v>
      </c>
      <c r="T1272">
        <f>Source!Y808</f>
        <v>0</v>
      </c>
      <c r="U1272">
        <f>ROUND((175/100)*ROUND(Source!R807, 2), 2)</f>
        <v>0</v>
      </c>
      <c r="V1272">
        <f>ROUND((0/100)*ROUND(Source!R808, 2), 2)</f>
        <v>0</v>
      </c>
      <c r="AC1272">
        <v>5</v>
      </c>
    </row>
    <row r="1273" spans="1:29" ht="15" x14ac:dyDescent="0.2">
      <c r="A1273" s="63"/>
      <c r="B1273" s="63"/>
      <c r="C1273" s="64" t="s">
        <v>1359</v>
      </c>
      <c r="D1273" s="63"/>
      <c r="E1273" s="63"/>
      <c r="F1273" s="63"/>
      <c r="G1273" s="63"/>
      <c r="H1273" s="65">
        <f>I1272+0</f>
        <v>49.5</v>
      </c>
      <c r="I1273" s="65"/>
      <c r="J1273" s="65">
        <f>K1272+0</f>
        <v>335.61</v>
      </c>
      <c r="K1273" s="65"/>
      <c r="O1273" s="53">
        <f>I1272+0</f>
        <v>49.5</v>
      </c>
      <c r="P1273" s="53">
        <f>K1272+0</f>
        <v>335.61</v>
      </c>
    </row>
    <row r="1275" spans="1:29" ht="42.75" x14ac:dyDescent="0.2">
      <c r="A1275" s="58">
        <v>226</v>
      </c>
      <c r="B1275" s="58" t="str">
        <f>Source!F809</f>
        <v>13.3-9-155</v>
      </c>
      <c r="C1275" s="58" t="s">
        <v>1522</v>
      </c>
      <c r="D1275" s="59" t="str">
        <f>Source!H809</f>
        <v>КОМПЛЕКТ</v>
      </c>
      <c r="E1275" s="60">
        <f>Source!I809</f>
        <v>2</v>
      </c>
      <c r="F1275" s="61">
        <f>Source!AL809</f>
        <v>140.91</v>
      </c>
      <c r="G1275" s="62" t="str">
        <f>Source!DD809</f>
        <v/>
      </c>
      <c r="H1275" s="60">
        <f>Source!AW810</f>
        <v>1</v>
      </c>
      <c r="I1275" s="61">
        <f>Source!P809</f>
        <v>281.82</v>
      </c>
      <c r="J1275" s="60">
        <f>IF(Source!BC810&lt;&gt; 0, Source!BC810, 1)</f>
        <v>10.73</v>
      </c>
      <c r="K1275" s="61">
        <f>Source!P810</f>
        <v>3023.93</v>
      </c>
      <c r="Q1275">
        <f>Source!X809</f>
        <v>0</v>
      </c>
      <c r="R1275">
        <f>Source!X810</f>
        <v>0</v>
      </c>
      <c r="S1275">
        <f>Source!Y809</f>
        <v>0</v>
      </c>
      <c r="T1275">
        <f>Source!Y810</f>
        <v>0</v>
      </c>
      <c r="U1275">
        <f>ROUND((175/100)*ROUND(Source!R809, 2), 2)</f>
        <v>0</v>
      </c>
      <c r="V1275">
        <f>ROUND((0/100)*ROUND(Source!R810, 2), 2)</f>
        <v>0</v>
      </c>
      <c r="AC1275">
        <v>5</v>
      </c>
    </row>
    <row r="1276" spans="1:29" ht="15" x14ac:dyDescent="0.2">
      <c r="A1276" s="63"/>
      <c r="B1276" s="63"/>
      <c r="C1276" s="64" t="s">
        <v>1359</v>
      </c>
      <c r="D1276" s="63"/>
      <c r="E1276" s="63"/>
      <c r="F1276" s="63"/>
      <c r="G1276" s="63"/>
      <c r="H1276" s="65">
        <f>I1275+0</f>
        <v>281.82</v>
      </c>
      <c r="I1276" s="65"/>
      <c r="J1276" s="65">
        <f>K1275+0</f>
        <v>3023.93</v>
      </c>
      <c r="K1276" s="65"/>
      <c r="O1276" s="53">
        <f>I1275+0</f>
        <v>281.82</v>
      </c>
      <c r="P1276" s="53">
        <f>K1275+0</f>
        <v>3023.93</v>
      </c>
    </row>
    <row r="1278" spans="1:29" ht="42.75" x14ac:dyDescent="0.2">
      <c r="A1278" s="58">
        <v>227</v>
      </c>
      <c r="B1278" s="58" t="str">
        <f>Source!F811</f>
        <v>13.3-9-14</v>
      </c>
      <c r="C1278" s="58" t="s">
        <v>1523</v>
      </c>
      <c r="D1278" s="59" t="str">
        <f>Source!H811</f>
        <v>шт.</v>
      </c>
      <c r="E1278" s="60">
        <f>Source!I811</f>
        <v>2</v>
      </c>
      <c r="F1278" s="61">
        <f>Source!AL811</f>
        <v>34.69</v>
      </c>
      <c r="G1278" s="62" t="str">
        <f>Source!DD811</f>
        <v/>
      </c>
      <c r="H1278" s="60">
        <f>Source!AW812</f>
        <v>1</v>
      </c>
      <c r="I1278" s="61">
        <f>Source!P811</f>
        <v>69.38</v>
      </c>
      <c r="J1278" s="60">
        <f>IF(Source!BC812&lt;&gt; 0, Source!BC812, 1)</f>
        <v>7.64</v>
      </c>
      <c r="K1278" s="61">
        <f>Source!P812</f>
        <v>530.05999999999995</v>
      </c>
      <c r="Q1278">
        <f>Source!X811</f>
        <v>0</v>
      </c>
      <c r="R1278">
        <f>Source!X812</f>
        <v>0</v>
      </c>
      <c r="S1278">
        <f>Source!Y811</f>
        <v>0</v>
      </c>
      <c r="T1278">
        <f>Source!Y812</f>
        <v>0</v>
      </c>
      <c r="U1278">
        <f>ROUND((175/100)*ROUND(Source!R811, 2), 2)</f>
        <v>0</v>
      </c>
      <c r="V1278">
        <f>ROUND((0/100)*ROUND(Source!R812, 2), 2)</f>
        <v>0</v>
      </c>
      <c r="AC1278">
        <v>5</v>
      </c>
    </row>
    <row r="1279" spans="1:29" ht="15" x14ac:dyDescent="0.2">
      <c r="A1279" s="63"/>
      <c r="B1279" s="63"/>
      <c r="C1279" s="64" t="s">
        <v>1359</v>
      </c>
      <c r="D1279" s="63"/>
      <c r="E1279" s="63"/>
      <c r="F1279" s="63"/>
      <c r="G1279" s="63"/>
      <c r="H1279" s="65">
        <f>I1278+0</f>
        <v>69.38</v>
      </c>
      <c r="I1279" s="65"/>
      <c r="J1279" s="65">
        <f>K1278+0</f>
        <v>530.05999999999995</v>
      </c>
      <c r="K1279" s="65"/>
      <c r="O1279" s="53">
        <f>I1278+0</f>
        <v>69.38</v>
      </c>
      <c r="P1279" s="53">
        <f>K1278+0</f>
        <v>530.05999999999995</v>
      </c>
    </row>
    <row r="1281" spans="1:29" ht="57" x14ac:dyDescent="0.2">
      <c r="A1281" s="36">
        <v>228</v>
      </c>
      <c r="B1281" s="36" t="str">
        <f>Source!F813</f>
        <v>1.1-1-2639</v>
      </c>
      <c r="C1281" s="36" t="s">
        <v>1028</v>
      </c>
      <c r="D1281" s="38" t="str">
        <f>Source!H813</f>
        <v>шт.</v>
      </c>
      <c r="E1281" s="37">
        <f>Source!I813</f>
        <v>16</v>
      </c>
      <c r="F1281" s="40">
        <f>Source!AL813</f>
        <v>313.87</v>
      </c>
      <c r="G1281" s="39" t="str">
        <f>Source!DD813</f>
        <v/>
      </c>
      <c r="H1281" s="37">
        <f>Source!AW814</f>
        <v>1</v>
      </c>
      <c r="I1281" s="40">
        <f>Source!P813</f>
        <v>5021.92</v>
      </c>
      <c r="J1281" s="37">
        <f>IF(Source!BC814&lt;&gt; 0, Source!BC814, 1)</f>
        <v>0.9</v>
      </c>
      <c r="K1281" s="40">
        <f>Source!P814</f>
        <v>4519.7299999999996</v>
      </c>
      <c r="Q1281">
        <f>Source!X813</f>
        <v>0</v>
      </c>
      <c r="R1281">
        <f>Source!X814</f>
        <v>0</v>
      </c>
      <c r="S1281">
        <f>Source!Y813</f>
        <v>0</v>
      </c>
      <c r="T1281">
        <f>Source!Y814</f>
        <v>0</v>
      </c>
      <c r="U1281">
        <f>ROUND((175/100)*ROUND(Source!R813, 2), 2)</f>
        <v>0</v>
      </c>
      <c r="V1281">
        <f>ROUND((0/100)*ROUND(Source!R814, 2), 2)</f>
        <v>0</v>
      </c>
      <c r="AC1281">
        <v>3</v>
      </c>
    </row>
    <row r="1282" spans="1:29" x14ac:dyDescent="0.2">
      <c r="A1282" s="67"/>
      <c r="B1282" s="67"/>
      <c r="C1282" s="68" t="str">
        <f>"Объем: "&amp;Source!I813&amp;"=4+"&amp;"4+"&amp;"4+"&amp;"4"</f>
        <v>Объем: 16=4+4+4+4</v>
      </c>
      <c r="D1282" s="67"/>
      <c r="E1282" s="67"/>
      <c r="F1282" s="67"/>
      <c r="G1282" s="67"/>
      <c r="H1282" s="67"/>
      <c r="I1282" s="67"/>
      <c r="J1282" s="67"/>
      <c r="K1282" s="67"/>
    </row>
    <row r="1283" spans="1:29" ht="15" x14ac:dyDescent="0.2">
      <c r="C1283" s="49" t="s">
        <v>1359</v>
      </c>
      <c r="H1283" s="50">
        <f>I1281+0</f>
        <v>5021.92</v>
      </c>
      <c r="I1283" s="50"/>
      <c r="J1283" s="50">
        <f>K1281+0</f>
        <v>4519.7299999999996</v>
      </c>
      <c r="K1283" s="50"/>
      <c r="O1283" s="53">
        <f>I1281+0</f>
        <v>5021.92</v>
      </c>
      <c r="P1283" s="53">
        <f>K1281+0</f>
        <v>4519.7299999999996</v>
      </c>
    </row>
    <row r="1286" spans="1:29" ht="15" x14ac:dyDescent="0.25">
      <c r="A1286" s="66" t="str">
        <f>CONCATENATE("Итого по разделу: ",IF(Source!G816&lt;&gt;"Новый раздел", Source!G816, ""))</f>
        <v>Итого по разделу: Электрозащитные средства</v>
      </c>
      <c r="B1286" s="66"/>
      <c r="C1286" s="66"/>
      <c r="D1286" s="66"/>
      <c r="E1286" s="66"/>
      <c r="F1286" s="66"/>
      <c r="G1286" s="66"/>
      <c r="H1286" s="52">
        <f>SUM(O1265:O1285)</f>
        <v>7431.24</v>
      </c>
      <c r="I1286" s="51"/>
      <c r="J1286" s="52">
        <f>SUM(P1265:P1285)</f>
        <v>17047.190000000002</v>
      </c>
      <c r="K1286" s="51"/>
    </row>
    <row r="1287" spans="1:29" hidden="1" x14ac:dyDescent="0.2">
      <c r="A1287" t="s">
        <v>1426</v>
      </c>
      <c r="I1287">
        <f>SUM(W1265:W1286)</f>
        <v>0</v>
      </c>
      <c r="J1287">
        <f>SUM(X1265:X1286)</f>
        <v>0</v>
      </c>
    </row>
    <row r="1288" spans="1:29" hidden="1" x14ac:dyDescent="0.2">
      <c r="A1288" t="s">
        <v>1427</v>
      </c>
      <c r="I1288">
        <f>SUM(Y1265:Y1287)</f>
        <v>0</v>
      </c>
      <c r="J1288">
        <f>SUM(Z1265:Z1287)</f>
        <v>0</v>
      </c>
    </row>
    <row r="1290" spans="1:29" ht="15" x14ac:dyDescent="0.25">
      <c r="A1290" s="66" t="str">
        <f>CONCATENATE("Итого по локальной смете: ",IF(Source!G846&lt;&gt;"Новая локальная смета", Source!G846, ""))</f>
        <v>Итого по локальной смете: Система электроснабжения</v>
      </c>
      <c r="B1290" s="66"/>
      <c r="C1290" s="66"/>
      <c r="D1290" s="66"/>
      <c r="E1290" s="66"/>
      <c r="F1290" s="66"/>
      <c r="G1290" s="66"/>
      <c r="H1290" s="52">
        <f>SUM(O28:O1289)</f>
        <v>6460797.0000000028</v>
      </c>
      <c r="I1290" s="51"/>
      <c r="J1290" s="52">
        <f>SUM(P28:P1289)</f>
        <v>59208787.049999997</v>
      </c>
      <c r="K1290" s="51"/>
    </row>
    <row r="1291" spans="1:29" hidden="1" x14ac:dyDescent="0.2">
      <c r="A1291" t="s">
        <v>1426</v>
      </c>
      <c r="I1291">
        <f>SUM(W28:W1290)</f>
        <v>0</v>
      </c>
      <c r="J1291">
        <f>SUM(X28:X1290)</f>
        <v>0</v>
      </c>
    </row>
    <row r="1292" spans="1:29" hidden="1" x14ac:dyDescent="0.2">
      <c r="A1292" t="s">
        <v>1427</v>
      </c>
      <c r="I1292">
        <f>SUM(Y28:Y1291)</f>
        <v>0</v>
      </c>
      <c r="J1292">
        <f>SUM(Z28:Z1291)</f>
        <v>0</v>
      </c>
    </row>
    <row r="1294" spans="1:29" ht="15" x14ac:dyDescent="0.25">
      <c r="A1294" s="66" t="str">
        <f>CONCATENATE("Итого по смете: ",IF(Source!G876&lt;&gt;"Новый объект", Source!G876, ""))</f>
        <v>Итого по смете: 02-01-03 ЭОМ</v>
      </c>
      <c r="B1294" s="66"/>
      <c r="C1294" s="66"/>
      <c r="D1294" s="66"/>
      <c r="E1294" s="66"/>
      <c r="F1294" s="66"/>
      <c r="G1294" s="66"/>
      <c r="H1294" s="52">
        <f>SUM(O1:O1293)</f>
        <v>6460797.0000000028</v>
      </c>
      <c r="I1294" s="51"/>
      <c r="J1294" s="52">
        <f>SUM(P1:P1293)</f>
        <v>59208787.049999997</v>
      </c>
      <c r="K1294" s="51"/>
    </row>
    <row r="1295" spans="1:29" hidden="1" x14ac:dyDescent="0.2">
      <c r="A1295" t="s">
        <v>1426</v>
      </c>
      <c r="I1295">
        <f>SUM(W1:W1294)</f>
        <v>0</v>
      </c>
      <c r="J1295">
        <f>SUM(X1:X1294)</f>
        <v>0</v>
      </c>
    </row>
    <row r="1296" spans="1:29" hidden="1" x14ac:dyDescent="0.2">
      <c r="A1296" t="s">
        <v>1427</v>
      </c>
      <c r="I1296">
        <f>SUM(Y1:Y1295)</f>
        <v>0</v>
      </c>
      <c r="J1296">
        <f>SUM(Z1:Z1295)</f>
        <v>0</v>
      </c>
    </row>
    <row r="1299" spans="1:11" ht="14.25" x14ac:dyDescent="0.2">
      <c r="A1299" s="70" t="s">
        <v>1525</v>
      </c>
      <c r="B1299" s="70"/>
      <c r="C1299" s="71" t="str">
        <f>IF(Source!AC12&lt;&gt;"", Source!AC12," ")</f>
        <v xml:space="preserve"> </v>
      </c>
      <c r="D1299" s="71"/>
      <c r="E1299" s="71"/>
      <c r="F1299" s="71"/>
      <c r="G1299" s="71"/>
      <c r="H1299" s="24" t="str">
        <f>IF(Source!AB12&lt;&gt;"", Source!AB12," ")</f>
        <v>Соколова И.Н.</v>
      </c>
      <c r="I1299" s="24"/>
      <c r="J1299" s="24"/>
      <c r="K1299" s="24"/>
    </row>
    <row r="1300" spans="1:11" ht="14.25" x14ac:dyDescent="0.2">
      <c r="A1300" s="11"/>
      <c r="B1300" s="11"/>
      <c r="C1300" s="13" t="s">
        <v>1526</v>
      </c>
      <c r="D1300" s="13"/>
      <c r="E1300" s="13"/>
      <c r="F1300" s="13"/>
      <c r="G1300" s="13"/>
      <c r="H1300" s="11"/>
      <c r="I1300" s="11"/>
      <c r="J1300" s="11"/>
      <c r="K1300" s="11"/>
    </row>
    <row r="1301" spans="1:11" ht="14.25" x14ac:dyDescent="0.2">
      <c r="A1301" s="11"/>
      <c r="B1301" s="11"/>
      <c r="C1301" s="11"/>
      <c r="D1301" s="11"/>
      <c r="E1301" s="11"/>
      <c r="F1301" s="11"/>
      <c r="G1301" s="11"/>
      <c r="H1301" s="11"/>
      <c r="I1301" s="11"/>
      <c r="J1301" s="11"/>
      <c r="K1301" s="11"/>
    </row>
    <row r="1302" spans="1:11" ht="14.25" x14ac:dyDescent="0.2">
      <c r="A1302" s="70" t="s">
        <v>1527</v>
      </c>
      <c r="B1302" s="70"/>
      <c r="C1302" s="71" t="str">
        <f>IF(Source!AE12&lt;&gt;"", Source!AE12," ")</f>
        <v xml:space="preserve"> </v>
      </c>
      <c r="D1302" s="71"/>
      <c r="E1302" s="71"/>
      <c r="F1302" s="71"/>
      <c r="G1302" s="71"/>
      <c r="H1302" s="24" t="str">
        <f>IF(Source!AD12&lt;&gt;"", Source!AD12," ")</f>
        <v xml:space="preserve"> </v>
      </c>
      <c r="I1302" s="24"/>
      <c r="J1302" s="24"/>
      <c r="K1302" s="24"/>
    </row>
    <row r="1303" spans="1:11" ht="14.25" x14ac:dyDescent="0.2">
      <c r="A1303" s="11"/>
      <c r="B1303" s="11"/>
      <c r="C1303" s="13" t="s">
        <v>1526</v>
      </c>
      <c r="D1303" s="13"/>
      <c r="E1303" s="13"/>
      <c r="F1303" s="13"/>
      <c r="G1303" s="13"/>
      <c r="H1303" s="11"/>
      <c r="I1303" s="11"/>
      <c r="J1303" s="11"/>
      <c r="K1303" s="11"/>
    </row>
  </sheetData>
  <mergeCells count="719">
    <mergeCell ref="A1302:B1302"/>
    <mergeCell ref="H1302:K1302"/>
    <mergeCell ref="C1303:G1303"/>
    <mergeCell ref="J1294:K1294"/>
    <mergeCell ref="H1294:I1294"/>
    <mergeCell ref="A1294:G1294"/>
    <mergeCell ref="A1299:B1299"/>
    <mergeCell ref="H1299:K1299"/>
    <mergeCell ref="C1300:G1300"/>
    <mergeCell ref="H1283:I1283"/>
    <mergeCell ref="J1283:K1283"/>
    <mergeCell ref="J1286:K1286"/>
    <mergeCell ref="H1286:I1286"/>
    <mergeCell ref="A1286:G1286"/>
    <mergeCell ref="J1290:K1290"/>
    <mergeCell ref="H1290:I1290"/>
    <mergeCell ref="A1290:G1290"/>
    <mergeCell ref="H1273:I1273"/>
    <mergeCell ref="J1273:K1273"/>
    <mergeCell ref="H1276:I1276"/>
    <mergeCell ref="J1276:K1276"/>
    <mergeCell ref="H1279:I1279"/>
    <mergeCell ref="J1279:K1279"/>
    <mergeCell ref="A1261:G1261"/>
    <mergeCell ref="A1265:K1265"/>
    <mergeCell ref="H1267:I1267"/>
    <mergeCell ref="J1267:K1267"/>
    <mergeCell ref="H1270:I1270"/>
    <mergeCell ref="J1270:K1270"/>
    <mergeCell ref="H1255:I1255"/>
    <mergeCell ref="J1255:K1255"/>
    <mergeCell ref="H1258:I1258"/>
    <mergeCell ref="J1258:K1258"/>
    <mergeCell ref="J1261:K1261"/>
    <mergeCell ref="H1261:I1261"/>
    <mergeCell ref="H1240:I1240"/>
    <mergeCell ref="J1240:K1240"/>
    <mergeCell ref="H1253:I1253"/>
    <mergeCell ref="J1253:K1253"/>
    <mergeCell ref="H1254:I1254"/>
    <mergeCell ref="J1254:K1254"/>
    <mergeCell ref="H1226:I1226"/>
    <mergeCell ref="J1226:K1226"/>
    <mergeCell ref="H1238:I1238"/>
    <mergeCell ref="J1238:K1238"/>
    <mergeCell ref="H1239:I1239"/>
    <mergeCell ref="J1239:K1239"/>
    <mergeCell ref="H1213:I1213"/>
    <mergeCell ref="J1213:K1213"/>
    <mergeCell ref="H1224:I1224"/>
    <mergeCell ref="J1224:K1224"/>
    <mergeCell ref="H1225:I1225"/>
    <mergeCell ref="J1225:K1225"/>
    <mergeCell ref="H1203:I1203"/>
    <mergeCell ref="J1203:K1203"/>
    <mergeCell ref="H1206:I1206"/>
    <mergeCell ref="J1206:K1206"/>
    <mergeCell ref="H1209:I1209"/>
    <mergeCell ref="J1209:K1209"/>
    <mergeCell ref="H1194:I1194"/>
    <mergeCell ref="J1194:K1194"/>
    <mergeCell ref="H1197:I1197"/>
    <mergeCell ref="J1197:K1197"/>
    <mergeCell ref="H1200:I1200"/>
    <mergeCell ref="J1200:K1200"/>
    <mergeCell ref="H1187:I1187"/>
    <mergeCell ref="J1187:K1187"/>
    <mergeCell ref="H1188:I1188"/>
    <mergeCell ref="J1188:K1188"/>
    <mergeCell ref="H1191:I1191"/>
    <mergeCell ref="J1191:K1191"/>
    <mergeCell ref="H1173:I1173"/>
    <mergeCell ref="J1173:K1173"/>
    <mergeCell ref="H1174:I1174"/>
    <mergeCell ref="J1174:K1174"/>
    <mergeCell ref="H1186:I1186"/>
    <mergeCell ref="J1186:K1186"/>
    <mergeCell ref="H1159:I1159"/>
    <mergeCell ref="J1159:K1159"/>
    <mergeCell ref="H1160:I1160"/>
    <mergeCell ref="J1160:K1160"/>
    <mergeCell ref="H1172:I1172"/>
    <mergeCell ref="J1172:K1172"/>
    <mergeCell ref="J1142:K1142"/>
    <mergeCell ref="H1142:I1142"/>
    <mergeCell ref="A1142:G1142"/>
    <mergeCell ref="A1146:K1146"/>
    <mergeCell ref="H1158:I1158"/>
    <mergeCell ref="J1158:K1158"/>
    <mergeCell ref="H1135:I1135"/>
    <mergeCell ref="J1135:K1135"/>
    <mergeCell ref="H1136:I1136"/>
    <mergeCell ref="J1136:K1136"/>
    <mergeCell ref="H1139:I1139"/>
    <mergeCell ref="J1139:K1139"/>
    <mergeCell ref="H1121:I1121"/>
    <mergeCell ref="J1121:K1121"/>
    <mergeCell ref="H1124:I1124"/>
    <mergeCell ref="J1124:K1124"/>
    <mergeCell ref="H1134:I1134"/>
    <mergeCell ref="J1134:K1134"/>
    <mergeCell ref="H1116:I1116"/>
    <mergeCell ref="J1116:K1116"/>
    <mergeCell ref="H1117:I1117"/>
    <mergeCell ref="J1117:K1117"/>
    <mergeCell ref="H1118:I1118"/>
    <mergeCell ref="J1118:K1118"/>
    <mergeCell ref="H1099:I1099"/>
    <mergeCell ref="J1099:K1099"/>
    <mergeCell ref="H1102:I1102"/>
    <mergeCell ref="J1102:K1102"/>
    <mergeCell ref="H1105:I1105"/>
    <mergeCell ref="J1105:K1105"/>
    <mergeCell ref="H1094:I1094"/>
    <mergeCell ref="J1094:K1094"/>
    <mergeCell ref="H1095:I1095"/>
    <mergeCell ref="J1095:K1095"/>
    <mergeCell ref="H1096:I1096"/>
    <mergeCell ref="J1096:K1096"/>
    <mergeCell ref="H1081:I1081"/>
    <mergeCell ref="J1081:K1081"/>
    <mergeCell ref="H1082:I1082"/>
    <mergeCell ref="J1082:K1082"/>
    <mergeCell ref="H1083:I1083"/>
    <mergeCell ref="J1083:K1083"/>
    <mergeCell ref="H1068:I1068"/>
    <mergeCell ref="J1068:K1068"/>
    <mergeCell ref="H1069:I1069"/>
    <mergeCell ref="J1069:K1069"/>
    <mergeCell ref="H1070:I1070"/>
    <mergeCell ref="J1070:K1070"/>
    <mergeCell ref="H1054:I1054"/>
    <mergeCell ref="J1054:K1054"/>
    <mergeCell ref="H1055:I1055"/>
    <mergeCell ref="J1055:K1055"/>
    <mergeCell ref="H1056:I1056"/>
    <mergeCell ref="J1056:K1056"/>
    <mergeCell ref="H1041:I1041"/>
    <mergeCell ref="J1041:K1041"/>
    <mergeCell ref="H1042:I1042"/>
    <mergeCell ref="J1042:K1042"/>
    <mergeCell ref="H1043:I1043"/>
    <mergeCell ref="J1043:K1043"/>
    <mergeCell ref="H1027:I1027"/>
    <mergeCell ref="J1027:K1027"/>
    <mergeCell ref="H1028:I1028"/>
    <mergeCell ref="J1028:K1028"/>
    <mergeCell ref="H1029:I1029"/>
    <mergeCell ref="J1029:K1029"/>
    <mergeCell ref="H1014:I1014"/>
    <mergeCell ref="J1014:K1014"/>
    <mergeCell ref="H1015:I1015"/>
    <mergeCell ref="J1015:K1015"/>
    <mergeCell ref="H1016:I1016"/>
    <mergeCell ref="J1016:K1016"/>
    <mergeCell ref="H1000:I1000"/>
    <mergeCell ref="J1000:K1000"/>
    <mergeCell ref="H1001:I1001"/>
    <mergeCell ref="J1001:K1001"/>
    <mergeCell ref="H1002:I1002"/>
    <mergeCell ref="J1002:K1002"/>
    <mergeCell ref="H987:I987"/>
    <mergeCell ref="J987:K987"/>
    <mergeCell ref="H988:I988"/>
    <mergeCell ref="J988:K988"/>
    <mergeCell ref="H989:I989"/>
    <mergeCell ref="J989:K989"/>
    <mergeCell ref="H974:I974"/>
    <mergeCell ref="J974:K974"/>
    <mergeCell ref="H975:I975"/>
    <mergeCell ref="J975:K975"/>
    <mergeCell ref="H976:I976"/>
    <mergeCell ref="J976:K976"/>
    <mergeCell ref="H961:I961"/>
    <mergeCell ref="J961:K961"/>
    <mergeCell ref="H962:I962"/>
    <mergeCell ref="J962:K962"/>
    <mergeCell ref="H963:I963"/>
    <mergeCell ref="J963:K963"/>
    <mergeCell ref="H944:I944"/>
    <mergeCell ref="J944:K944"/>
    <mergeCell ref="J947:K947"/>
    <mergeCell ref="H947:I947"/>
    <mergeCell ref="A947:G947"/>
    <mergeCell ref="A951:K951"/>
    <mergeCell ref="H933:I933"/>
    <mergeCell ref="J933:K933"/>
    <mergeCell ref="H942:I942"/>
    <mergeCell ref="J942:K942"/>
    <mergeCell ref="H943:I943"/>
    <mergeCell ref="J943:K943"/>
    <mergeCell ref="H928:I928"/>
    <mergeCell ref="J928:K928"/>
    <mergeCell ref="H929:I929"/>
    <mergeCell ref="J929:K929"/>
    <mergeCell ref="H930:I930"/>
    <mergeCell ref="J930:K930"/>
    <mergeCell ref="H911:I911"/>
    <mergeCell ref="J911:K911"/>
    <mergeCell ref="H912:I912"/>
    <mergeCell ref="J912:K912"/>
    <mergeCell ref="H915:I915"/>
    <mergeCell ref="J915:K915"/>
    <mergeCell ref="H899:I899"/>
    <mergeCell ref="J899:K899"/>
    <mergeCell ref="H900:I900"/>
    <mergeCell ref="J900:K900"/>
    <mergeCell ref="H910:I910"/>
    <mergeCell ref="J910:K910"/>
    <mergeCell ref="H887:I887"/>
    <mergeCell ref="J887:K887"/>
    <mergeCell ref="H890:I890"/>
    <mergeCell ref="J890:K890"/>
    <mergeCell ref="H898:I898"/>
    <mergeCell ref="J898:K898"/>
    <mergeCell ref="H880:I880"/>
    <mergeCell ref="J880:K880"/>
    <mergeCell ref="H881:I881"/>
    <mergeCell ref="J881:K881"/>
    <mergeCell ref="H884:I884"/>
    <mergeCell ref="J884:K884"/>
    <mergeCell ref="H867:I867"/>
    <mergeCell ref="J867:K867"/>
    <mergeCell ref="H868:I868"/>
    <mergeCell ref="J868:K868"/>
    <mergeCell ref="H879:I879"/>
    <mergeCell ref="J879:K879"/>
    <mergeCell ref="J852:K852"/>
    <mergeCell ref="H852:I852"/>
    <mergeCell ref="A852:G852"/>
    <mergeCell ref="A856:K856"/>
    <mergeCell ref="H866:I866"/>
    <mergeCell ref="J866:K866"/>
    <mergeCell ref="H845:I845"/>
    <mergeCell ref="J845:K845"/>
    <mergeCell ref="H846:I846"/>
    <mergeCell ref="J846:K846"/>
    <mergeCell ref="H849:I849"/>
    <mergeCell ref="J849:K849"/>
    <mergeCell ref="H830:I830"/>
    <mergeCell ref="J830:K830"/>
    <mergeCell ref="H833:I833"/>
    <mergeCell ref="J833:K833"/>
    <mergeCell ref="H844:I844"/>
    <mergeCell ref="J844:K844"/>
    <mergeCell ref="H817:I817"/>
    <mergeCell ref="J817:K817"/>
    <mergeCell ref="H828:I828"/>
    <mergeCell ref="J828:K828"/>
    <mergeCell ref="H829:I829"/>
    <mergeCell ref="J829:K829"/>
    <mergeCell ref="H808:I808"/>
    <mergeCell ref="J808:K808"/>
    <mergeCell ref="H811:I811"/>
    <mergeCell ref="J811:K811"/>
    <mergeCell ref="H814:I814"/>
    <mergeCell ref="J814:K814"/>
    <mergeCell ref="H795:I795"/>
    <mergeCell ref="J795:K795"/>
    <mergeCell ref="H806:I806"/>
    <mergeCell ref="J806:K806"/>
    <mergeCell ref="H807:I807"/>
    <mergeCell ref="J807:K807"/>
    <mergeCell ref="H788:I788"/>
    <mergeCell ref="J788:K788"/>
    <mergeCell ref="H789:I789"/>
    <mergeCell ref="J789:K789"/>
    <mergeCell ref="H792:I792"/>
    <mergeCell ref="J792:K792"/>
    <mergeCell ref="H772:I772"/>
    <mergeCell ref="J772:K772"/>
    <mergeCell ref="H775:I775"/>
    <mergeCell ref="J775:K775"/>
    <mergeCell ref="H787:I787"/>
    <mergeCell ref="J787:K787"/>
    <mergeCell ref="H767:I767"/>
    <mergeCell ref="J767:K767"/>
    <mergeCell ref="H768:I768"/>
    <mergeCell ref="J768:K768"/>
    <mergeCell ref="H769:I769"/>
    <mergeCell ref="J769:K769"/>
    <mergeCell ref="H750:I750"/>
    <mergeCell ref="J750:K750"/>
    <mergeCell ref="H753:I753"/>
    <mergeCell ref="J753:K753"/>
    <mergeCell ref="H756:I756"/>
    <mergeCell ref="J756:K756"/>
    <mergeCell ref="H737:I737"/>
    <mergeCell ref="J737:K737"/>
    <mergeCell ref="H748:I748"/>
    <mergeCell ref="J748:K748"/>
    <mergeCell ref="H749:I749"/>
    <mergeCell ref="J749:K749"/>
    <mergeCell ref="H730:I730"/>
    <mergeCell ref="J730:K730"/>
    <mergeCell ref="H731:I731"/>
    <mergeCell ref="J731:K731"/>
    <mergeCell ref="H734:I734"/>
    <mergeCell ref="J734:K734"/>
    <mergeCell ref="H715:I715"/>
    <mergeCell ref="J715:K715"/>
    <mergeCell ref="H718:I718"/>
    <mergeCell ref="J718:K718"/>
    <mergeCell ref="H729:I729"/>
    <mergeCell ref="J729:K729"/>
    <mergeCell ref="H710:I710"/>
    <mergeCell ref="J710:K710"/>
    <mergeCell ref="H711:I711"/>
    <mergeCell ref="J711:K711"/>
    <mergeCell ref="H712:I712"/>
    <mergeCell ref="J712:K712"/>
    <mergeCell ref="H693:I693"/>
    <mergeCell ref="J693:K693"/>
    <mergeCell ref="H696:I696"/>
    <mergeCell ref="J696:K696"/>
    <mergeCell ref="H699:I699"/>
    <mergeCell ref="J699:K699"/>
    <mergeCell ref="H684:I684"/>
    <mergeCell ref="J684:K684"/>
    <mergeCell ref="H687:I687"/>
    <mergeCell ref="J687:K687"/>
    <mergeCell ref="H690:I690"/>
    <mergeCell ref="J690:K690"/>
    <mergeCell ref="H679:I679"/>
    <mergeCell ref="J679:K679"/>
    <mergeCell ref="H680:I680"/>
    <mergeCell ref="J680:K680"/>
    <mergeCell ref="H681:I681"/>
    <mergeCell ref="J681:K681"/>
    <mergeCell ref="H662:I662"/>
    <mergeCell ref="J662:K662"/>
    <mergeCell ref="J665:K665"/>
    <mergeCell ref="H665:I665"/>
    <mergeCell ref="A665:G665"/>
    <mergeCell ref="A669:K669"/>
    <mergeCell ref="H652:I652"/>
    <mergeCell ref="J652:K652"/>
    <mergeCell ref="H655:I655"/>
    <mergeCell ref="J655:K655"/>
    <mergeCell ref="H658:I658"/>
    <mergeCell ref="J658:K658"/>
    <mergeCell ref="H642:I642"/>
    <mergeCell ref="J642:K642"/>
    <mergeCell ref="H646:I646"/>
    <mergeCell ref="J646:K646"/>
    <mergeCell ref="H649:I649"/>
    <mergeCell ref="J649:K649"/>
    <mergeCell ref="H632:I632"/>
    <mergeCell ref="J632:K632"/>
    <mergeCell ref="H636:I636"/>
    <mergeCell ref="J636:K636"/>
    <mergeCell ref="H639:I639"/>
    <mergeCell ref="J639:K639"/>
    <mergeCell ref="H623:I623"/>
    <mergeCell ref="J623:K623"/>
    <mergeCell ref="H626:I626"/>
    <mergeCell ref="J626:K626"/>
    <mergeCell ref="H629:I629"/>
    <mergeCell ref="J629:K629"/>
    <mergeCell ref="H614:I614"/>
    <mergeCell ref="J614:K614"/>
    <mergeCell ref="H617:I617"/>
    <mergeCell ref="J617:K617"/>
    <mergeCell ref="H620:I620"/>
    <mergeCell ref="J620:K620"/>
    <mergeCell ref="H605:I605"/>
    <mergeCell ref="J605:K605"/>
    <mergeCell ref="H608:I608"/>
    <mergeCell ref="J608:K608"/>
    <mergeCell ref="H611:I611"/>
    <mergeCell ref="J611:K611"/>
    <mergeCell ref="H596:I596"/>
    <mergeCell ref="J596:K596"/>
    <mergeCell ref="H599:I599"/>
    <mergeCell ref="J599:K599"/>
    <mergeCell ref="H602:I602"/>
    <mergeCell ref="J602:K602"/>
    <mergeCell ref="H587:I587"/>
    <mergeCell ref="J587:K587"/>
    <mergeCell ref="H590:I590"/>
    <mergeCell ref="J590:K590"/>
    <mergeCell ref="H593:I593"/>
    <mergeCell ref="J593:K593"/>
    <mergeCell ref="H578:I578"/>
    <mergeCell ref="J578:K578"/>
    <mergeCell ref="H581:I581"/>
    <mergeCell ref="J581:K581"/>
    <mergeCell ref="H584:I584"/>
    <mergeCell ref="J584:K584"/>
    <mergeCell ref="H571:I571"/>
    <mergeCell ref="J571:K571"/>
    <mergeCell ref="H572:I572"/>
    <mergeCell ref="J572:K572"/>
    <mergeCell ref="H575:I575"/>
    <mergeCell ref="J575:K575"/>
    <mergeCell ref="H556:I556"/>
    <mergeCell ref="J556:K556"/>
    <mergeCell ref="H559:I559"/>
    <mergeCell ref="J559:K559"/>
    <mergeCell ref="H570:I570"/>
    <mergeCell ref="J570:K570"/>
    <mergeCell ref="H547:I547"/>
    <mergeCell ref="J547:K547"/>
    <mergeCell ref="H550:I550"/>
    <mergeCell ref="J550:K550"/>
    <mergeCell ref="H553:I553"/>
    <mergeCell ref="J553:K553"/>
    <mergeCell ref="H538:I538"/>
    <mergeCell ref="J538:K538"/>
    <mergeCell ref="H541:I541"/>
    <mergeCell ref="J541:K541"/>
    <mergeCell ref="H544:I544"/>
    <mergeCell ref="J544:K544"/>
    <mergeCell ref="H529:I529"/>
    <mergeCell ref="J529:K529"/>
    <mergeCell ref="H532:I532"/>
    <mergeCell ref="J532:K532"/>
    <mergeCell ref="H535:I535"/>
    <mergeCell ref="J535:K535"/>
    <mergeCell ref="H520:I520"/>
    <mergeCell ref="J520:K520"/>
    <mergeCell ref="H523:I523"/>
    <mergeCell ref="J523:K523"/>
    <mergeCell ref="H526:I526"/>
    <mergeCell ref="J526:K526"/>
    <mergeCell ref="H511:I511"/>
    <mergeCell ref="J511:K511"/>
    <mergeCell ref="H514:I514"/>
    <mergeCell ref="J514:K514"/>
    <mergeCell ref="H517:I517"/>
    <mergeCell ref="J517:K517"/>
    <mergeCell ref="H502:I502"/>
    <mergeCell ref="J502:K502"/>
    <mergeCell ref="H505:I505"/>
    <mergeCell ref="J505:K505"/>
    <mergeCell ref="H508:I508"/>
    <mergeCell ref="J508:K508"/>
    <mergeCell ref="H493:I493"/>
    <mergeCell ref="J493:K493"/>
    <mergeCell ref="H496:I496"/>
    <mergeCell ref="J496:K496"/>
    <mergeCell ref="H499:I499"/>
    <mergeCell ref="J499:K499"/>
    <mergeCell ref="H487:I487"/>
    <mergeCell ref="J487:K487"/>
    <mergeCell ref="H488:I488"/>
    <mergeCell ref="J488:K488"/>
    <mergeCell ref="H489:I489"/>
    <mergeCell ref="J489:K489"/>
    <mergeCell ref="H474:I474"/>
    <mergeCell ref="J474:K474"/>
    <mergeCell ref="H475:I475"/>
    <mergeCell ref="J475:K475"/>
    <mergeCell ref="H476:I476"/>
    <mergeCell ref="J476:K476"/>
    <mergeCell ref="H457:I457"/>
    <mergeCell ref="J457:K457"/>
    <mergeCell ref="J460:K460"/>
    <mergeCell ref="H460:I460"/>
    <mergeCell ref="A460:G460"/>
    <mergeCell ref="A464:K464"/>
    <mergeCell ref="H451:I451"/>
    <mergeCell ref="J451:K451"/>
    <mergeCell ref="H452:I452"/>
    <mergeCell ref="J452:K452"/>
    <mergeCell ref="H453:I453"/>
    <mergeCell ref="J453:K453"/>
    <mergeCell ref="H435:I435"/>
    <mergeCell ref="J435:K435"/>
    <mergeCell ref="H436:I436"/>
    <mergeCell ref="J436:K436"/>
    <mergeCell ref="H440:I440"/>
    <mergeCell ref="J440:K440"/>
    <mergeCell ref="H419:I419"/>
    <mergeCell ref="J419:K419"/>
    <mergeCell ref="H423:I423"/>
    <mergeCell ref="J423:K423"/>
    <mergeCell ref="H434:I434"/>
    <mergeCell ref="J434:K434"/>
    <mergeCell ref="H413:I413"/>
    <mergeCell ref="J413:K413"/>
    <mergeCell ref="H414:I414"/>
    <mergeCell ref="J414:K414"/>
    <mergeCell ref="H415:I415"/>
    <mergeCell ref="J415:K415"/>
    <mergeCell ref="H397:I397"/>
    <mergeCell ref="J397:K397"/>
    <mergeCell ref="H398:I398"/>
    <mergeCell ref="J398:K398"/>
    <mergeCell ref="H402:I402"/>
    <mergeCell ref="J402:K402"/>
    <mergeCell ref="H381:I381"/>
    <mergeCell ref="J381:K381"/>
    <mergeCell ref="H385:I385"/>
    <mergeCell ref="J385:K385"/>
    <mergeCell ref="H396:I396"/>
    <mergeCell ref="J396:K396"/>
    <mergeCell ref="H369:I369"/>
    <mergeCell ref="J369:K369"/>
    <mergeCell ref="H373:I373"/>
    <mergeCell ref="J373:K373"/>
    <mergeCell ref="H377:I377"/>
    <mergeCell ref="J377:K377"/>
    <mergeCell ref="H363:I363"/>
    <mergeCell ref="J363:K363"/>
    <mergeCell ref="H364:I364"/>
    <mergeCell ref="J364:K364"/>
    <mergeCell ref="H365:I365"/>
    <mergeCell ref="J365:K365"/>
    <mergeCell ref="H344:I344"/>
    <mergeCell ref="J344:K344"/>
    <mergeCell ref="H348:I348"/>
    <mergeCell ref="J348:K348"/>
    <mergeCell ref="H352:I352"/>
    <mergeCell ref="J352:K352"/>
    <mergeCell ref="H338:I338"/>
    <mergeCell ref="J338:K338"/>
    <mergeCell ref="H339:I339"/>
    <mergeCell ref="J339:K339"/>
    <mergeCell ref="H340:I340"/>
    <mergeCell ref="J340:K340"/>
    <mergeCell ref="H321:I321"/>
    <mergeCell ref="J321:K321"/>
    <mergeCell ref="J324:K324"/>
    <mergeCell ref="H324:I324"/>
    <mergeCell ref="A324:G324"/>
    <mergeCell ref="A328:K328"/>
    <mergeCell ref="H312:I312"/>
    <mergeCell ref="J312:K312"/>
    <mergeCell ref="H315:I315"/>
    <mergeCell ref="J315:K315"/>
    <mergeCell ref="H318:I318"/>
    <mergeCell ref="J318:K318"/>
    <mergeCell ref="H303:I303"/>
    <mergeCell ref="J303:K303"/>
    <mergeCell ref="H306:I306"/>
    <mergeCell ref="J306:K306"/>
    <mergeCell ref="H309:I309"/>
    <mergeCell ref="J309:K309"/>
    <mergeCell ref="H294:I294"/>
    <mergeCell ref="J294:K294"/>
    <mergeCell ref="H297:I297"/>
    <mergeCell ref="J297:K297"/>
    <mergeCell ref="H300:I300"/>
    <mergeCell ref="J300:K300"/>
    <mergeCell ref="H285:I285"/>
    <mergeCell ref="J285:K285"/>
    <mergeCell ref="H288:I288"/>
    <mergeCell ref="J288:K288"/>
    <mergeCell ref="H291:I291"/>
    <mergeCell ref="J291:K291"/>
    <mergeCell ref="H276:I276"/>
    <mergeCell ref="J276:K276"/>
    <mergeCell ref="H279:I279"/>
    <mergeCell ref="J279:K279"/>
    <mergeCell ref="H282:I282"/>
    <mergeCell ref="J282:K282"/>
    <mergeCell ref="H267:I267"/>
    <mergeCell ref="J267:K267"/>
    <mergeCell ref="H270:I270"/>
    <mergeCell ref="J270:K270"/>
    <mergeCell ref="H273:I273"/>
    <mergeCell ref="J273:K273"/>
    <mergeCell ref="H258:I258"/>
    <mergeCell ref="J258:K258"/>
    <mergeCell ref="H261:I261"/>
    <mergeCell ref="J261:K261"/>
    <mergeCell ref="H264:I264"/>
    <mergeCell ref="J264:K264"/>
    <mergeCell ref="H249:I249"/>
    <mergeCell ref="J249:K249"/>
    <mergeCell ref="H252:I252"/>
    <mergeCell ref="J252:K252"/>
    <mergeCell ref="H255:I255"/>
    <mergeCell ref="J255:K255"/>
    <mergeCell ref="H240:I240"/>
    <mergeCell ref="J240:K240"/>
    <mergeCell ref="H243:I243"/>
    <mergeCell ref="J243:K243"/>
    <mergeCell ref="H246:I246"/>
    <mergeCell ref="J246:K246"/>
    <mergeCell ref="H231:I231"/>
    <mergeCell ref="J231:K231"/>
    <mergeCell ref="H234:I234"/>
    <mergeCell ref="J234:K234"/>
    <mergeCell ref="H237:I237"/>
    <mergeCell ref="J237:K237"/>
    <mergeCell ref="H222:I222"/>
    <mergeCell ref="J222:K222"/>
    <mergeCell ref="H225:I225"/>
    <mergeCell ref="J225:K225"/>
    <mergeCell ref="H228:I228"/>
    <mergeCell ref="J228:K228"/>
    <mergeCell ref="H213:I213"/>
    <mergeCell ref="J213:K213"/>
    <mergeCell ref="H216:I216"/>
    <mergeCell ref="J216:K216"/>
    <mergeCell ref="H219:I219"/>
    <mergeCell ref="J219:K219"/>
    <mergeCell ref="H204:I204"/>
    <mergeCell ref="J204:K204"/>
    <mergeCell ref="H207:I207"/>
    <mergeCell ref="J207:K207"/>
    <mergeCell ref="H210:I210"/>
    <mergeCell ref="J210:K210"/>
    <mergeCell ref="H195:I195"/>
    <mergeCell ref="J195:K195"/>
    <mergeCell ref="H198:I198"/>
    <mergeCell ref="J198:K198"/>
    <mergeCell ref="H201:I201"/>
    <mergeCell ref="J201:K201"/>
    <mergeCell ref="H186:I186"/>
    <mergeCell ref="J186:K186"/>
    <mergeCell ref="H189:I189"/>
    <mergeCell ref="J189:K189"/>
    <mergeCell ref="H192:I192"/>
    <mergeCell ref="J192:K192"/>
    <mergeCell ref="H177:I177"/>
    <mergeCell ref="J177:K177"/>
    <mergeCell ref="H180:I180"/>
    <mergeCell ref="J180:K180"/>
    <mergeCell ref="H183:I183"/>
    <mergeCell ref="J183:K183"/>
    <mergeCell ref="H168:I168"/>
    <mergeCell ref="J168:K168"/>
    <mergeCell ref="H171:I171"/>
    <mergeCell ref="J171:K171"/>
    <mergeCell ref="H174:I174"/>
    <mergeCell ref="J174:K174"/>
    <mergeCell ref="H159:I159"/>
    <mergeCell ref="J159:K159"/>
    <mergeCell ref="H162:I162"/>
    <mergeCell ref="J162:K162"/>
    <mergeCell ref="H165:I165"/>
    <mergeCell ref="J165:K165"/>
    <mergeCell ref="H150:I150"/>
    <mergeCell ref="J150:K150"/>
    <mergeCell ref="H153:I153"/>
    <mergeCell ref="J153:K153"/>
    <mergeCell ref="H156:I156"/>
    <mergeCell ref="J156:K156"/>
    <mergeCell ref="H141:I141"/>
    <mergeCell ref="J141:K141"/>
    <mergeCell ref="H144:I144"/>
    <mergeCell ref="J144:K144"/>
    <mergeCell ref="H147:I147"/>
    <mergeCell ref="J147:K147"/>
    <mergeCell ref="H126:I126"/>
    <mergeCell ref="J126:K126"/>
    <mergeCell ref="B129:J129"/>
    <mergeCell ref="H139:I139"/>
    <mergeCell ref="J139:K139"/>
    <mergeCell ref="H140:I140"/>
    <mergeCell ref="J140:K140"/>
    <mergeCell ref="B111:J111"/>
    <mergeCell ref="H121:I121"/>
    <mergeCell ref="J121:K121"/>
    <mergeCell ref="H122:I122"/>
    <mergeCell ref="J122:K122"/>
    <mergeCell ref="H123:I123"/>
    <mergeCell ref="J123:K123"/>
    <mergeCell ref="H104:I104"/>
    <mergeCell ref="J104:K104"/>
    <mergeCell ref="H105:I105"/>
    <mergeCell ref="J105:K105"/>
    <mergeCell ref="H108:I108"/>
    <mergeCell ref="J108:K108"/>
    <mergeCell ref="H87:I87"/>
    <mergeCell ref="J87:K87"/>
    <mergeCell ref="H90:I90"/>
    <mergeCell ref="J90:K90"/>
    <mergeCell ref="B93:J93"/>
    <mergeCell ref="H103:I103"/>
    <mergeCell ref="J103:K103"/>
    <mergeCell ref="H72:I72"/>
    <mergeCell ref="J72:K72"/>
    <mergeCell ref="B75:J75"/>
    <mergeCell ref="H85:I85"/>
    <mergeCell ref="J85:K85"/>
    <mergeCell ref="H86:I86"/>
    <mergeCell ref="J86:K86"/>
    <mergeCell ref="H65:I65"/>
    <mergeCell ref="J65:K65"/>
    <mergeCell ref="H66:I66"/>
    <mergeCell ref="J66:K66"/>
    <mergeCell ref="H69:I69"/>
    <mergeCell ref="J69:K69"/>
    <mergeCell ref="H47:I47"/>
    <mergeCell ref="J47:K47"/>
    <mergeCell ref="H50:I50"/>
    <mergeCell ref="J50:K50"/>
    <mergeCell ref="B53:J53"/>
    <mergeCell ref="H64:I64"/>
    <mergeCell ref="J64:K64"/>
    <mergeCell ref="B31:J31"/>
    <mergeCell ref="H42:I42"/>
    <mergeCell ref="J42:K42"/>
    <mergeCell ref="H43:I43"/>
    <mergeCell ref="J43:K43"/>
    <mergeCell ref="H44:I44"/>
    <mergeCell ref="J44:K44"/>
    <mergeCell ref="E20:H20"/>
    <mergeCell ref="E21:H21"/>
    <mergeCell ref="E22:H22"/>
    <mergeCell ref="A25:K25"/>
    <mergeCell ref="J2:K2"/>
    <mergeCell ref="A29:K29"/>
    <mergeCell ref="E14:H14"/>
    <mergeCell ref="E15:H15"/>
    <mergeCell ref="E16:H16"/>
    <mergeCell ref="E17:H17"/>
    <mergeCell ref="E18:H18"/>
    <mergeCell ref="E19:H19"/>
    <mergeCell ref="A3:K3"/>
    <mergeCell ref="A4:K4"/>
    <mergeCell ref="A6:K6"/>
    <mergeCell ref="A8:K8"/>
    <mergeCell ref="A9:K9"/>
    <mergeCell ref="A11:K11"/>
  </mergeCells>
  <pageMargins left="0.4" right="0.2" top="0.2" bottom="0.4" header="0.2" footer="0.2"/>
  <pageSetup paperSize="9" scale="63" fitToHeight="0" orientation="portrait" r:id="rId1"/>
  <headerFooter>
    <oddHeader>&amp;L&amp;8</oddHead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1"/>
  <sheetViews>
    <sheetView zoomScaleNormal="100" workbookViewId="0">
      <selection activeCell="C26" sqref="C26"/>
    </sheetView>
  </sheetViews>
  <sheetFormatPr defaultRowHeight="12.75" x14ac:dyDescent="0.2"/>
  <cols>
    <col min="1" max="2" width="6.7109375" customWidth="1"/>
    <col min="3" max="3" width="75.7109375" customWidth="1"/>
    <col min="4" max="8" width="15.7109375" customWidth="1"/>
    <col min="30" max="32" width="0" hidden="1" customWidth="1"/>
  </cols>
  <sheetData>
    <row r="1" spans="1:8" x14ac:dyDescent="0.2">
      <c r="A1" s="10" t="str">
        <f>Source!B1</f>
        <v>Smeta.RU  (495) 974-1589</v>
      </c>
    </row>
    <row r="4" spans="1:8" ht="15.75" x14ac:dyDescent="0.2">
      <c r="B4" s="72" t="str">
        <f>CONCATENATE("Ведомость объемов работ ", IF(Source!AN15&lt;&gt;"", Source!AN15," "))</f>
        <v xml:space="preserve">Ведомость объемов работ  </v>
      </c>
      <c r="C4" s="72"/>
      <c r="D4" s="72"/>
      <c r="E4" s="72"/>
    </row>
    <row r="5" spans="1:8" ht="15" x14ac:dyDescent="0.2">
      <c r="B5" s="73" t="str">
        <f>CONCATENATE(Source!F12, " ", Source!G12)</f>
        <v xml:space="preserve"> 02-01-03 ЭОМ</v>
      </c>
      <c r="C5" s="73"/>
      <c r="D5" s="73"/>
      <c r="E5" s="73"/>
    </row>
    <row r="6" spans="1:8" hidden="1" x14ac:dyDescent="0.2"/>
    <row r="8" spans="1:8" ht="99.75" x14ac:dyDescent="0.2">
      <c r="A8" s="30" t="s">
        <v>1333</v>
      </c>
      <c r="B8" s="30" t="s">
        <v>1528</v>
      </c>
      <c r="C8" s="30" t="s">
        <v>1335</v>
      </c>
      <c r="D8" s="30" t="s">
        <v>1529</v>
      </c>
      <c r="E8" s="30" t="s">
        <v>1530</v>
      </c>
      <c r="F8" s="30" t="s">
        <v>1531</v>
      </c>
      <c r="G8" s="30" t="s">
        <v>1532</v>
      </c>
      <c r="H8" s="30" t="s">
        <v>1533</v>
      </c>
    </row>
    <row r="9" spans="1:8" ht="14.25" x14ac:dyDescent="0.2">
      <c r="A9" s="30">
        <v>1</v>
      </c>
      <c r="B9" s="30">
        <v>2</v>
      </c>
      <c r="C9" s="30">
        <v>3</v>
      </c>
      <c r="D9" s="30">
        <v>4</v>
      </c>
      <c r="E9" s="30">
        <v>5</v>
      </c>
      <c r="F9" s="30">
        <v>6</v>
      </c>
      <c r="G9" s="30">
        <v>7</v>
      </c>
      <c r="H9" s="30">
        <v>8</v>
      </c>
    </row>
    <row r="10" spans="1:8" ht="16.5" x14ac:dyDescent="0.25">
      <c r="A10" s="74" t="str">
        <f>CONCATENATE("Локальная смета: ", Source!G20)</f>
        <v>Локальная смета: Система электроснабжения</v>
      </c>
      <c r="B10" s="74"/>
      <c r="C10" s="74"/>
      <c r="D10" s="74"/>
      <c r="E10" s="74"/>
      <c r="F10" s="74"/>
      <c r="G10" s="74"/>
      <c r="H10" s="74"/>
    </row>
    <row r="11" spans="1:8" ht="16.5" x14ac:dyDescent="0.25">
      <c r="A11" s="74" t="str">
        <f>CONCATENATE("Раздел: ", Source!G24)</f>
        <v>Раздел: Щитовое оборудование</v>
      </c>
      <c r="B11" s="74"/>
      <c r="C11" s="74"/>
      <c r="D11" s="74"/>
      <c r="E11" s="74"/>
      <c r="F11" s="74"/>
      <c r="G11" s="74"/>
      <c r="H11" s="74"/>
    </row>
    <row r="12" spans="1:8" ht="42.75" x14ac:dyDescent="0.2">
      <c r="A12" s="30">
        <v>1</v>
      </c>
      <c r="B12" s="30" t="str">
        <f>Source!E29</f>
        <v>1</v>
      </c>
      <c r="C12" s="77" t="str">
        <f>Source!G29</f>
        <v>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v>
      </c>
      <c r="D12" s="30" t="s">
        <v>22</v>
      </c>
      <c r="E12" s="78">
        <f>Source!I29</f>
        <v>1.2</v>
      </c>
      <c r="F12" s="30" t="str">
        <f>Source!U24</f>
        <v/>
      </c>
      <c r="G12" s="30" t="str">
        <f>"=0,6+"&amp;"0,6"</f>
        <v>=0,6+0,6</v>
      </c>
      <c r="H12" s="77"/>
    </row>
    <row r="13" spans="1:8" ht="14.25" x14ac:dyDescent="0.2">
      <c r="A13" s="30">
        <v>2</v>
      </c>
      <c r="B13" s="30" t="str">
        <f>Source!E33</f>
        <v>2</v>
      </c>
      <c r="C13" s="77" t="str">
        <f>Source!G33</f>
        <v>Вводная панель ВП1</v>
      </c>
      <c r="D13" s="30" t="s">
        <v>37</v>
      </c>
      <c r="E13" s="78">
        <f>Source!I33</f>
        <v>1</v>
      </c>
      <c r="F13" s="30" t="str">
        <f>Source!U24</f>
        <v/>
      </c>
      <c r="G13" s="30">
        <f>Source!I33</f>
        <v>1</v>
      </c>
      <c r="H13" s="77"/>
    </row>
    <row r="14" spans="1:8" ht="14.25" x14ac:dyDescent="0.2">
      <c r="A14" s="30">
        <v>3</v>
      </c>
      <c r="B14" s="30" t="str">
        <f>Source!E35</f>
        <v>3</v>
      </c>
      <c r="C14" s="77" t="str">
        <f>Source!G35</f>
        <v>Вводная панель ВП1</v>
      </c>
      <c r="D14" s="30" t="s">
        <v>37</v>
      </c>
      <c r="E14" s="78">
        <f>Source!I35</f>
        <v>1</v>
      </c>
      <c r="F14" s="30" t="str">
        <f>Source!U24</f>
        <v/>
      </c>
      <c r="G14" s="30">
        <f>Source!I35</f>
        <v>1</v>
      </c>
      <c r="H14" s="77"/>
    </row>
    <row r="15" spans="1:8" ht="42.75" x14ac:dyDescent="0.2">
      <c r="A15" s="30">
        <v>4</v>
      </c>
      <c r="B15" s="30" t="str">
        <f>Source!E38</f>
        <v>4</v>
      </c>
      <c r="C15" s="77" t="str">
        <f>Source!G38</f>
        <v>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v>
      </c>
      <c r="D15" s="30" t="s">
        <v>22</v>
      </c>
      <c r="E15" s="78">
        <f>Source!I38</f>
        <v>1.2</v>
      </c>
      <c r="F15" s="30" t="str">
        <f>Source!U24</f>
        <v/>
      </c>
      <c r="G15" s="30" t="str">
        <f>"=0,6+"&amp;"0,6"</f>
        <v>=0,6+0,6</v>
      </c>
      <c r="H15" s="77"/>
    </row>
    <row r="16" spans="1:8" ht="14.25" x14ac:dyDescent="0.2">
      <c r="A16" s="30">
        <v>5</v>
      </c>
      <c r="B16" s="30" t="str">
        <f>Source!E42</f>
        <v>5</v>
      </c>
      <c r="C16" s="77" t="str">
        <f>Source!G42</f>
        <v>Распределительная панель РП-1</v>
      </c>
      <c r="D16" s="30" t="s">
        <v>37</v>
      </c>
      <c r="E16" s="78">
        <f>Source!I42</f>
        <v>1</v>
      </c>
      <c r="F16" s="30" t="str">
        <f>Source!U24</f>
        <v/>
      </c>
      <c r="G16" s="30">
        <f>Source!I42</f>
        <v>1</v>
      </c>
      <c r="H16" s="77"/>
    </row>
    <row r="17" spans="1:8" ht="14.25" x14ac:dyDescent="0.2">
      <c r="A17" s="30">
        <v>6</v>
      </c>
      <c r="B17" s="30" t="str">
        <f>Source!E44</f>
        <v>6</v>
      </c>
      <c r="C17" s="77" t="str">
        <f>Source!G44</f>
        <v>Распределительная панель РП-2</v>
      </c>
      <c r="D17" s="30" t="s">
        <v>37</v>
      </c>
      <c r="E17" s="78">
        <f>Source!I44</f>
        <v>1</v>
      </c>
      <c r="F17" s="30" t="str">
        <f>Source!U24</f>
        <v/>
      </c>
      <c r="G17" s="30">
        <f>Source!I44</f>
        <v>1</v>
      </c>
      <c r="H17" s="77"/>
    </row>
    <row r="18" spans="1:8" ht="42.75" x14ac:dyDescent="0.2">
      <c r="A18" s="30">
        <v>7</v>
      </c>
      <c r="B18" s="30" t="str">
        <f>Source!E47</f>
        <v>7</v>
      </c>
      <c r="C18" s="77" t="str">
        <f>Source!G47</f>
        <v>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v>
      </c>
      <c r="D18" s="30" t="s">
        <v>22</v>
      </c>
      <c r="E18" s="78">
        <f>Source!I47</f>
        <v>0.6</v>
      </c>
      <c r="F18" s="30" t="str">
        <f>Source!U24</f>
        <v/>
      </c>
      <c r="G18" s="30">
        <f>Source!I47</f>
        <v>0.6</v>
      </c>
      <c r="H18" s="77"/>
    </row>
    <row r="19" spans="1:8" ht="14.25" x14ac:dyDescent="0.2">
      <c r="A19" s="30">
        <v>8</v>
      </c>
      <c r="B19" s="30" t="str">
        <f>Source!E51</f>
        <v>8</v>
      </c>
      <c r="C19" s="77" t="str">
        <f>Source!G51</f>
        <v>Панель ЩГП с АВР</v>
      </c>
      <c r="D19" s="30" t="s">
        <v>37</v>
      </c>
      <c r="E19" s="78">
        <f>Source!I51</f>
        <v>1</v>
      </c>
      <c r="F19" s="30" t="str">
        <f>Source!U24</f>
        <v/>
      </c>
      <c r="G19" s="30">
        <f>Source!I51</f>
        <v>1</v>
      </c>
      <c r="H19" s="77"/>
    </row>
    <row r="20" spans="1:8" ht="42.75" x14ac:dyDescent="0.2">
      <c r="A20" s="30">
        <v>9</v>
      </c>
      <c r="B20" s="30" t="str">
        <f>Source!E54</f>
        <v>9</v>
      </c>
      <c r="C20" s="77" t="str">
        <f>Source!G54</f>
        <v>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v>
      </c>
      <c r="D20" s="30" t="s">
        <v>22</v>
      </c>
      <c r="E20" s="78">
        <f>Source!I54</f>
        <v>0.6</v>
      </c>
      <c r="F20" s="30" t="str">
        <f>Source!U24</f>
        <v/>
      </c>
      <c r="G20" s="30">
        <f>Source!I54</f>
        <v>0.6</v>
      </c>
      <c r="H20" s="77"/>
    </row>
    <row r="21" spans="1:8" ht="14.25" x14ac:dyDescent="0.2">
      <c r="A21" s="30">
        <v>10</v>
      </c>
      <c r="B21" s="30" t="str">
        <f>Source!E58</f>
        <v>10</v>
      </c>
      <c r="C21" s="77" t="str">
        <f>Source!G58</f>
        <v>Панель ПЭСПЗ  с АВР</v>
      </c>
      <c r="D21" s="30" t="s">
        <v>37</v>
      </c>
      <c r="E21" s="78">
        <f>Source!I58</f>
        <v>1</v>
      </c>
      <c r="F21" s="30" t="str">
        <f>Source!U24</f>
        <v/>
      </c>
      <c r="G21" s="30">
        <f>Source!I58</f>
        <v>1</v>
      </c>
      <c r="H21" s="77"/>
    </row>
    <row r="22" spans="1:8" ht="28.5" x14ac:dyDescent="0.2">
      <c r="A22" s="30">
        <v>11</v>
      </c>
      <c r="B22" s="30" t="str">
        <f>Source!E61</f>
        <v>11</v>
      </c>
      <c r="C22" s="77" t="str">
        <f>Source!G61</f>
        <v>Монтаж пультов и шкафов управления, пульта управления напольного, высотой до 1200 мм, глубиной и шириной по фронту до 700х1000 мм</v>
      </c>
      <c r="D22" s="30" t="s">
        <v>74</v>
      </c>
      <c r="E22" s="78">
        <f>Source!I61</f>
        <v>2</v>
      </c>
      <c r="F22" s="30" t="str">
        <f>Source!U24</f>
        <v/>
      </c>
      <c r="G22" s="30">
        <f>Source!I61</f>
        <v>2</v>
      </c>
      <c r="H22" s="77"/>
    </row>
    <row r="23" spans="1:8" ht="14.25" x14ac:dyDescent="0.2">
      <c r="A23" s="30">
        <v>12</v>
      </c>
      <c r="B23" s="30" t="str">
        <f>Source!E65</f>
        <v>12</v>
      </c>
      <c r="C23" s="77" t="str">
        <f>Source!G65</f>
        <v>УКРМ 50-10</v>
      </c>
      <c r="D23" s="30" t="s">
        <v>37</v>
      </c>
      <c r="E23" s="78">
        <f>Source!I65</f>
        <v>2</v>
      </c>
      <c r="F23" s="30" t="str">
        <f>Source!U24</f>
        <v/>
      </c>
      <c r="G23" s="30">
        <f>Source!I65</f>
        <v>2</v>
      </c>
      <c r="H23" s="77"/>
    </row>
    <row r="24" spans="1:8" ht="28.5" x14ac:dyDescent="0.2">
      <c r="A24" s="30">
        <v>13</v>
      </c>
      <c r="B24" s="30" t="str">
        <f>Source!E68</f>
        <v>13</v>
      </c>
      <c r="C24" s="77" t="str">
        <f>Source!G68</f>
        <v>Монтаж пультов и шкафов управления, шкафа (пульта) управления навесного, высотой, шириной, глубиной до 600х600х350 мм</v>
      </c>
      <c r="D24" s="30" t="s">
        <v>74</v>
      </c>
      <c r="E24" s="78">
        <f>Source!I68</f>
        <v>60</v>
      </c>
      <c r="F24" s="30" t="str">
        <f>Source!U24</f>
        <v/>
      </c>
      <c r="G24" s="30">
        <f>Source!I68</f>
        <v>60</v>
      </c>
      <c r="H24" s="77"/>
    </row>
    <row r="25" spans="1:8" ht="14.25" x14ac:dyDescent="0.2">
      <c r="A25" s="30">
        <v>14</v>
      </c>
      <c r="B25" s="30" t="str">
        <f>Source!E72</f>
        <v>14</v>
      </c>
      <c r="C25" s="77" t="str">
        <f>Source!G72</f>
        <v>ЩМТ-1</v>
      </c>
      <c r="D25" s="30" t="s">
        <v>37</v>
      </c>
      <c r="E25" s="78">
        <f>Source!I72</f>
        <v>1</v>
      </c>
      <c r="F25" s="30" t="str">
        <f>Source!U24</f>
        <v/>
      </c>
      <c r="G25" s="30">
        <f>Source!I72</f>
        <v>1</v>
      </c>
      <c r="H25" s="77"/>
    </row>
    <row r="26" spans="1:8" ht="14.25" x14ac:dyDescent="0.2">
      <c r="A26" s="30">
        <v>15</v>
      </c>
      <c r="B26" s="30" t="str">
        <f>Source!E74</f>
        <v>15</v>
      </c>
      <c r="C26" s="77" t="str">
        <f>Source!G74</f>
        <v>ЩО1.1</v>
      </c>
      <c r="D26" s="30" t="s">
        <v>37</v>
      </c>
      <c r="E26" s="78">
        <f>Source!I74</f>
        <v>1</v>
      </c>
      <c r="F26" s="30" t="str">
        <f>Source!U24</f>
        <v/>
      </c>
      <c r="G26" s="30">
        <f>Source!I74</f>
        <v>1</v>
      </c>
      <c r="H26" s="77"/>
    </row>
    <row r="27" spans="1:8" ht="14.25" x14ac:dyDescent="0.2">
      <c r="A27" s="30">
        <v>16</v>
      </c>
      <c r="B27" s="30" t="str">
        <f>Source!E76</f>
        <v>16</v>
      </c>
      <c r="C27" s="77" t="str">
        <f>Source!G76</f>
        <v>ЩО1.2</v>
      </c>
      <c r="D27" s="30" t="s">
        <v>37</v>
      </c>
      <c r="E27" s="78">
        <f>Source!I76</f>
        <v>1</v>
      </c>
      <c r="F27" s="30" t="str">
        <f>Source!U24</f>
        <v/>
      </c>
      <c r="G27" s="30">
        <f>Source!I76</f>
        <v>1</v>
      </c>
      <c r="H27" s="77"/>
    </row>
    <row r="28" spans="1:8" ht="14.25" x14ac:dyDescent="0.2">
      <c r="A28" s="30">
        <v>17</v>
      </c>
      <c r="B28" s="30" t="str">
        <f>Source!E78</f>
        <v>17</v>
      </c>
      <c r="C28" s="77" t="str">
        <f>Source!G78</f>
        <v>ЩО1.3</v>
      </c>
      <c r="D28" s="30" t="s">
        <v>37</v>
      </c>
      <c r="E28" s="78">
        <f>Source!I78</f>
        <v>1</v>
      </c>
      <c r="F28" s="30" t="str">
        <f>Source!U24</f>
        <v/>
      </c>
      <c r="G28" s="30">
        <f>Source!I78</f>
        <v>1</v>
      </c>
      <c r="H28" s="77"/>
    </row>
    <row r="29" spans="1:8" ht="14.25" x14ac:dyDescent="0.2">
      <c r="A29" s="30">
        <v>18</v>
      </c>
      <c r="B29" s="30" t="str">
        <f>Source!E80</f>
        <v>18</v>
      </c>
      <c r="C29" s="77" t="str">
        <f>Source!G80</f>
        <v>ЩО1.4</v>
      </c>
      <c r="D29" s="30" t="s">
        <v>37</v>
      </c>
      <c r="E29" s="78">
        <f>Source!I80</f>
        <v>1</v>
      </c>
      <c r="F29" s="30" t="str">
        <f>Source!U24</f>
        <v/>
      </c>
      <c r="G29" s="30">
        <f>Source!I80</f>
        <v>1</v>
      </c>
      <c r="H29" s="77"/>
    </row>
    <row r="30" spans="1:8" ht="14.25" x14ac:dyDescent="0.2">
      <c r="A30" s="30">
        <v>19</v>
      </c>
      <c r="B30" s="30" t="str">
        <f>Source!E82</f>
        <v>19</v>
      </c>
      <c r="C30" s="77" t="str">
        <f>Source!G82</f>
        <v>ЩО2.1</v>
      </c>
      <c r="D30" s="30" t="s">
        <v>37</v>
      </c>
      <c r="E30" s="78">
        <f>Source!I82</f>
        <v>1</v>
      </c>
      <c r="F30" s="30" t="str">
        <f>Source!U24</f>
        <v/>
      </c>
      <c r="G30" s="30">
        <f>Source!I82</f>
        <v>1</v>
      </c>
      <c r="H30" s="77"/>
    </row>
    <row r="31" spans="1:8" ht="14.25" x14ac:dyDescent="0.2">
      <c r="A31" s="30">
        <v>20</v>
      </c>
      <c r="B31" s="30" t="str">
        <f>Source!E84</f>
        <v>20</v>
      </c>
      <c r="C31" s="77" t="str">
        <f>Source!G84</f>
        <v>ЩО2.2</v>
      </c>
      <c r="D31" s="30" t="s">
        <v>37</v>
      </c>
      <c r="E31" s="78">
        <f>Source!I84</f>
        <v>1</v>
      </c>
      <c r="F31" s="30" t="str">
        <f>Source!U24</f>
        <v/>
      </c>
      <c r="G31" s="30">
        <f>Source!I84</f>
        <v>1</v>
      </c>
      <c r="H31" s="77"/>
    </row>
    <row r="32" spans="1:8" ht="14.25" x14ac:dyDescent="0.2">
      <c r="A32" s="30">
        <v>21</v>
      </c>
      <c r="B32" s="30" t="str">
        <f>Source!E86</f>
        <v>21</v>
      </c>
      <c r="C32" s="77" t="str">
        <f>Source!G86</f>
        <v>ЩО2.3</v>
      </c>
      <c r="D32" s="30" t="s">
        <v>37</v>
      </c>
      <c r="E32" s="78">
        <f>Source!I86</f>
        <v>1</v>
      </c>
      <c r="F32" s="30" t="str">
        <f>Source!U24</f>
        <v/>
      </c>
      <c r="G32" s="30">
        <f>Source!I86</f>
        <v>1</v>
      </c>
      <c r="H32" s="77"/>
    </row>
    <row r="33" spans="1:8" ht="14.25" x14ac:dyDescent="0.2">
      <c r="A33" s="30">
        <v>22</v>
      </c>
      <c r="B33" s="30" t="str">
        <f>Source!E88</f>
        <v>22</v>
      </c>
      <c r="C33" s="77" t="str">
        <f>Source!G88</f>
        <v>ЩО2.4</v>
      </c>
      <c r="D33" s="30" t="s">
        <v>37</v>
      </c>
      <c r="E33" s="78">
        <f>Source!I88</f>
        <v>1</v>
      </c>
      <c r="F33" s="30" t="str">
        <f>Source!U24</f>
        <v/>
      </c>
      <c r="G33" s="30">
        <f>Source!I88</f>
        <v>1</v>
      </c>
      <c r="H33" s="77"/>
    </row>
    <row r="34" spans="1:8" ht="14.25" x14ac:dyDescent="0.2">
      <c r="A34" s="30">
        <v>23</v>
      </c>
      <c r="B34" s="30" t="str">
        <f>Source!E90</f>
        <v>23</v>
      </c>
      <c r="C34" s="77" t="str">
        <f>Source!G90</f>
        <v>ЩО3.1</v>
      </c>
      <c r="D34" s="30" t="s">
        <v>37</v>
      </c>
      <c r="E34" s="78">
        <f>Source!I90</f>
        <v>1</v>
      </c>
      <c r="F34" s="30" t="str">
        <f>Source!U24</f>
        <v/>
      </c>
      <c r="G34" s="30">
        <f>Source!I90</f>
        <v>1</v>
      </c>
      <c r="H34" s="77"/>
    </row>
    <row r="35" spans="1:8" ht="14.25" x14ac:dyDescent="0.2">
      <c r="A35" s="30">
        <v>24</v>
      </c>
      <c r="B35" s="30" t="str">
        <f>Source!E92</f>
        <v>24</v>
      </c>
      <c r="C35" s="77" t="str">
        <f>Source!G92</f>
        <v>ЩО3.2</v>
      </c>
      <c r="D35" s="30" t="s">
        <v>37</v>
      </c>
      <c r="E35" s="78">
        <f>Source!I92</f>
        <v>1</v>
      </c>
      <c r="F35" s="30" t="str">
        <f>Source!U24</f>
        <v/>
      </c>
      <c r="G35" s="30">
        <f>Source!I92</f>
        <v>1</v>
      </c>
      <c r="H35" s="77"/>
    </row>
    <row r="36" spans="1:8" ht="14.25" x14ac:dyDescent="0.2">
      <c r="A36" s="30">
        <v>25</v>
      </c>
      <c r="B36" s="30" t="str">
        <f>Source!E94</f>
        <v>25</v>
      </c>
      <c r="C36" s="77" t="str">
        <f>Source!G94</f>
        <v>ЩО3.3</v>
      </c>
      <c r="D36" s="30" t="s">
        <v>37</v>
      </c>
      <c r="E36" s="78">
        <f>Source!I94</f>
        <v>1</v>
      </c>
      <c r="F36" s="30" t="str">
        <f>Source!U24</f>
        <v/>
      </c>
      <c r="G36" s="30">
        <f>Source!I94</f>
        <v>1</v>
      </c>
      <c r="H36" s="77"/>
    </row>
    <row r="37" spans="1:8" ht="14.25" x14ac:dyDescent="0.2">
      <c r="A37" s="30">
        <v>26</v>
      </c>
      <c r="B37" s="30" t="str">
        <f>Source!E96</f>
        <v>26</v>
      </c>
      <c r="C37" s="77" t="str">
        <f>Source!G96</f>
        <v>ЩО3.4</v>
      </c>
      <c r="D37" s="30" t="s">
        <v>37</v>
      </c>
      <c r="E37" s="78">
        <f>Source!I96</f>
        <v>1</v>
      </c>
      <c r="F37" s="30" t="str">
        <f>Source!U24</f>
        <v/>
      </c>
      <c r="G37" s="30">
        <f>Source!I96</f>
        <v>1</v>
      </c>
      <c r="H37" s="77"/>
    </row>
    <row r="38" spans="1:8" ht="14.25" x14ac:dyDescent="0.2">
      <c r="A38" s="30">
        <v>27</v>
      </c>
      <c r="B38" s="30" t="str">
        <f>Source!E98</f>
        <v>27</v>
      </c>
      <c r="C38" s="77" t="str">
        <f>Source!G98</f>
        <v>ЩОА1.1</v>
      </c>
      <c r="D38" s="30" t="s">
        <v>37</v>
      </c>
      <c r="E38" s="78">
        <f>Source!I98</f>
        <v>1</v>
      </c>
      <c r="F38" s="30" t="str">
        <f>Source!U24</f>
        <v/>
      </c>
      <c r="G38" s="30">
        <f>Source!I98</f>
        <v>1</v>
      </c>
      <c r="H38" s="77"/>
    </row>
    <row r="39" spans="1:8" ht="14.25" x14ac:dyDescent="0.2">
      <c r="A39" s="30">
        <v>28</v>
      </c>
      <c r="B39" s="30" t="str">
        <f>Source!E100</f>
        <v>28</v>
      </c>
      <c r="C39" s="77" t="str">
        <f>Source!G100</f>
        <v>ЩОА1.2</v>
      </c>
      <c r="D39" s="30" t="s">
        <v>37</v>
      </c>
      <c r="E39" s="78">
        <f>Source!I100</f>
        <v>1</v>
      </c>
      <c r="F39" s="30" t="str">
        <f>Source!U24</f>
        <v/>
      </c>
      <c r="G39" s="30">
        <f>Source!I100</f>
        <v>1</v>
      </c>
      <c r="H39" s="77"/>
    </row>
    <row r="40" spans="1:8" ht="14.25" x14ac:dyDescent="0.2">
      <c r="A40" s="30">
        <v>29</v>
      </c>
      <c r="B40" s="30" t="str">
        <f>Source!E102</f>
        <v>29</v>
      </c>
      <c r="C40" s="77" t="str">
        <f>Source!G102</f>
        <v>ЩОА1.3</v>
      </c>
      <c r="D40" s="30" t="s">
        <v>37</v>
      </c>
      <c r="E40" s="78">
        <f>Source!I102</f>
        <v>1</v>
      </c>
      <c r="F40" s="30" t="str">
        <f>Source!U24</f>
        <v/>
      </c>
      <c r="G40" s="30">
        <f>Source!I102</f>
        <v>1</v>
      </c>
      <c r="H40" s="77"/>
    </row>
    <row r="41" spans="1:8" ht="14.25" x14ac:dyDescent="0.2">
      <c r="A41" s="30">
        <v>30</v>
      </c>
      <c r="B41" s="30" t="str">
        <f>Source!E104</f>
        <v>30</v>
      </c>
      <c r="C41" s="77" t="str">
        <f>Source!G104</f>
        <v>ЩОА1.4</v>
      </c>
      <c r="D41" s="30" t="s">
        <v>37</v>
      </c>
      <c r="E41" s="78">
        <f>Source!I104</f>
        <v>1</v>
      </c>
      <c r="F41" s="30" t="str">
        <f>Source!U24</f>
        <v/>
      </c>
      <c r="G41" s="30">
        <f>Source!I104</f>
        <v>1</v>
      </c>
      <c r="H41" s="77"/>
    </row>
    <row r="42" spans="1:8" ht="14.25" x14ac:dyDescent="0.2">
      <c r="A42" s="30">
        <v>31</v>
      </c>
      <c r="B42" s="30" t="str">
        <f>Source!E106</f>
        <v>31</v>
      </c>
      <c r="C42" s="77" t="str">
        <f>Source!G106</f>
        <v>ЩОА2.1</v>
      </c>
      <c r="D42" s="30" t="s">
        <v>37</v>
      </c>
      <c r="E42" s="78">
        <f>Source!I106</f>
        <v>1</v>
      </c>
      <c r="F42" s="30" t="str">
        <f>Source!U24</f>
        <v/>
      </c>
      <c r="G42" s="30">
        <f>Source!I106</f>
        <v>1</v>
      </c>
      <c r="H42" s="77"/>
    </row>
    <row r="43" spans="1:8" ht="14.25" x14ac:dyDescent="0.2">
      <c r="A43" s="30">
        <v>32</v>
      </c>
      <c r="B43" s="30" t="str">
        <f>Source!E108</f>
        <v>32</v>
      </c>
      <c r="C43" s="77" t="str">
        <f>Source!G108</f>
        <v>ЩОА2.2</v>
      </c>
      <c r="D43" s="30" t="s">
        <v>37</v>
      </c>
      <c r="E43" s="78">
        <f>Source!I108</f>
        <v>1</v>
      </c>
      <c r="F43" s="30" t="str">
        <f>Source!U24</f>
        <v/>
      </c>
      <c r="G43" s="30">
        <f>Source!I108</f>
        <v>1</v>
      </c>
      <c r="H43" s="77"/>
    </row>
    <row r="44" spans="1:8" ht="14.25" x14ac:dyDescent="0.2">
      <c r="A44" s="30">
        <v>33</v>
      </c>
      <c r="B44" s="30" t="str">
        <f>Source!E110</f>
        <v>33</v>
      </c>
      <c r="C44" s="77" t="str">
        <f>Source!G110</f>
        <v>ЩОА2.3</v>
      </c>
      <c r="D44" s="30" t="s">
        <v>37</v>
      </c>
      <c r="E44" s="78">
        <f>Source!I110</f>
        <v>1</v>
      </c>
      <c r="F44" s="30" t="str">
        <f>Source!U24</f>
        <v/>
      </c>
      <c r="G44" s="30">
        <f>Source!I110</f>
        <v>1</v>
      </c>
      <c r="H44" s="77"/>
    </row>
    <row r="45" spans="1:8" ht="14.25" x14ac:dyDescent="0.2">
      <c r="A45" s="30">
        <v>34</v>
      </c>
      <c r="B45" s="30" t="str">
        <f>Source!E112</f>
        <v>34</v>
      </c>
      <c r="C45" s="77" t="str">
        <f>Source!G112</f>
        <v>ЩОА2.4</v>
      </c>
      <c r="D45" s="30" t="s">
        <v>37</v>
      </c>
      <c r="E45" s="78">
        <f>Source!I112</f>
        <v>1</v>
      </c>
      <c r="F45" s="30" t="str">
        <f>Source!U24</f>
        <v/>
      </c>
      <c r="G45" s="30">
        <f>Source!I112</f>
        <v>1</v>
      </c>
      <c r="H45" s="77"/>
    </row>
    <row r="46" spans="1:8" ht="14.25" x14ac:dyDescent="0.2">
      <c r="A46" s="30">
        <v>35</v>
      </c>
      <c r="B46" s="30" t="str">
        <f>Source!E114</f>
        <v>35</v>
      </c>
      <c r="C46" s="77" t="str">
        <f>Source!G114</f>
        <v>ЩОА3.1</v>
      </c>
      <c r="D46" s="30" t="s">
        <v>37</v>
      </c>
      <c r="E46" s="78">
        <f>Source!I114</f>
        <v>1</v>
      </c>
      <c r="F46" s="30" t="str">
        <f>Source!U24</f>
        <v/>
      </c>
      <c r="G46" s="30">
        <f>Source!I114</f>
        <v>1</v>
      </c>
      <c r="H46" s="77"/>
    </row>
    <row r="47" spans="1:8" ht="14.25" x14ac:dyDescent="0.2">
      <c r="A47" s="30">
        <v>36</v>
      </c>
      <c r="B47" s="30" t="str">
        <f>Source!E116</f>
        <v>36</v>
      </c>
      <c r="C47" s="77" t="str">
        <f>Source!G116</f>
        <v>ЩОА3.2</v>
      </c>
      <c r="D47" s="30" t="s">
        <v>37</v>
      </c>
      <c r="E47" s="78">
        <f>Source!I116</f>
        <v>1</v>
      </c>
      <c r="F47" s="30" t="str">
        <f>Source!U24</f>
        <v/>
      </c>
      <c r="G47" s="30">
        <f>Source!I116</f>
        <v>1</v>
      </c>
      <c r="H47" s="77"/>
    </row>
    <row r="48" spans="1:8" ht="14.25" x14ac:dyDescent="0.2">
      <c r="A48" s="30">
        <v>37</v>
      </c>
      <c r="B48" s="30" t="str">
        <f>Source!E118</f>
        <v>37</v>
      </c>
      <c r="C48" s="77" t="str">
        <f>Source!G118</f>
        <v>ЩОА3.3</v>
      </c>
      <c r="D48" s="30" t="s">
        <v>37</v>
      </c>
      <c r="E48" s="78">
        <f>Source!I118</f>
        <v>1</v>
      </c>
      <c r="F48" s="30" t="str">
        <f>Source!U24</f>
        <v/>
      </c>
      <c r="G48" s="30">
        <f>Source!I118</f>
        <v>1</v>
      </c>
      <c r="H48" s="77"/>
    </row>
    <row r="49" spans="1:8" ht="14.25" x14ac:dyDescent="0.2">
      <c r="A49" s="30">
        <v>38</v>
      </c>
      <c r="B49" s="30" t="str">
        <f>Source!E120</f>
        <v>38</v>
      </c>
      <c r="C49" s="77" t="str">
        <f>Source!G120</f>
        <v>ЩОА3.4</v>
      </c>
      <c r="D49" s="30" t="s">
        <v>37</v>
      </c>
      <c r="E49" s="78">
        <f>Source!I120</f>
        <v>1</v>
      </c>
      <c r="F49" s="30" t="str">
        <f>Source!U24</f>
        <v/>
      </c>
      <c r="G49" s="30">
        <f>Source!I120</f>
        <v>1</v>
      </c>
      <c r="H49" s="77"/>
    </row>
    <row r="50" spans="1:8" ht="14.25" x14ac:dyDescent="0.2">
      <c r="A50" s="30">
        <v>39</v>
      </c>
      <c r="B50" s="30" t="str">
        <f>Source!E122</f>
        <v>39</v>
      </c>
      <c r="C50" s="77" t="str">
        <f>Source!G122</f>
        <v>ЩОАП</v>
      </c>
      <c r="D50" s="30" t="s">
        <v>37</v>
      </c>
      <c r="E50" s="78">
        <f>Source!I122</f>
        <v>1</v>
      </c>
      <c r="F50" s="30" t="str">
        <f>Source!U24</f>
        <v/>
      </c>
      <c r="G50" s="30">
        <f>Source!I122</f>
        <v>1</v>
      </c>
      <c r="H50" s="77"/>
    </row>
    <row r="51" spans="1:8" ht="14.25" x14ac:dyDescent="0.2">
      <c r="A51" s="30">
        <v>40</v>
      </c>
      <c r="B51" s="30" t="str">
        <f>Source!E124</f>
        <v>40</v>
      </c>
      <c r="C51" s="77" t="str">
        <f>Source!G124</f>
        <v>ЩОП</v>
      </c>
      <c r="D51" s="30" t="s">
        <v>37</v>
      </c>
      <c r="E51" s="78">
        <f>Source!I124</f>
        <v>1</v>
      </c>
      <c r="F51" s="30" t="str">
        <f>Source!U24</f>
        <v/>
      </c>
      <c r="G51" s="30">
        <f>Source!I124</f>
        <v>1</v>
      </c>
      <c r="H51" s="77"/>
    </row>
    <row r="52" spans="1:8" ht="14.25" x14ac:dyDescent="0.2">
      <c r="A52" s="30">
        <v>41</v>
      </c>
      <c r="B52" s="30" t="str">
        <f>Source!E126</f>
        <v>41</v>
      </c>
      <c r="C52" s="77" t="str">
        <f>Source!G126</f>
        <v>ЩПВ-1</v>
      </c>
      <c r="D52" s="30" t="s">
        <v>37</v>
      </c>
      <c r="E52" s="78">
        <f>Source!I126</f>
        <v>1</v>
      </c>
      <c r="F52" s="30" t="str">
        <f>Source!U24</f>
        <v/>
      </c>
      <c r="G52" s="30">
        <f>Source!I126</f>
        <v>1</v>
      </c>
      <c r="H52" s="77"/>
    </row>
    <row r="53" spans="1:8" ht="14.25" x14ac:dyDescent="0.2">
      <c r="A53" s="30">
        <v>42</v>
      </c>
      <c r="B53" s="30" t="str">
        <f>Source!E128</f>
        <v>42</v>
      </c>
      <c r="C53" s="77" t="str">
        <f>Source!G128</f>
        <v>ЩПВ-2</v>
      </c>
      <c r="D53" s="30" t="s">
        <v>37</v>
      </c>
      <c r="E53" s="78">
        <f>Source!I128</f>
        <v>1</v>
      </c>
      <c r="F53" s="30" t="str">
        <f>Source!U24</f>
        <v/>
      </c>
      <c r="G53" s="30">
        <f>Source!I128</f>
        <v>1</v>
      </c>
      <c r="H53" s="77"/>
    </row>
    <row r="54" spans="1:8" ht="14.25" x14ac:dyDescent="0.2">
      <c r="A54" s="30">
        <v>43</v>
      </c>
      <c r="B54" s="30" t="str">
        <f>Source!E130</f>
        <v>43</v>
      </c>
      <c r="C54" s="77" t="str">
        <f>Source!G130</f>
        <v>ЩСП</v>
      </c>
      <c r="D54" s="30" t="s">
        <v>37</v>
      </c>
      <c r="E54" s="78">
        <f>Source!I130</f>
        <v>1</v>
      </c>
      <c r="F54" s="30" t="str">
        <f>Source!U24</f>
        <v/>
      </c>
      <c r="G54" s="30">
        <f>Source!I130</f>
        <v>1</v>
      </c>
      <c r="H54" s="77"/>
    </row>
    <row r="55" spans="1:8" ht="14.25" x14ac:dyDescent="0.2">
      <c r="A55" s="30">
        <v>44</v>
      </c>
      <c r="B55" s="30" t="str">
        <f>Source!E132</f>
        <v>44</v>
      </c>
      <c r="C55" s="77" t="str">
        <f>Source!G132</f>
        <v>ЩА-В1</v>
      </c>
      <c r="D55" s="30" t="s">
        <v>37</v>
      </c>
      <c r="E55" s="78">
        <f>Source!I132</f>
        <v>1</v>
      </c>
      <c r="F55" s="30" t="str">
        <f>Source!U24</f>
        <v/>
      </c>
      <c r="G55" s="30">
        <f>Source!I132</f>
        <v>1</v>
      </c>
      <c r="H55" s="77"/>
    </row>
    <row r="56" spans="1:8" ht="14.25" x14ac:dyDescent="0.2">
      <c r="A56" s="30">
        <v>45</v>
      </c>
      <c r="B56" s="30" t="str">
        <f>Source!E134</f>
        <v>45</v>
      </c>
      <c r="C56" s="77" t="str">
        <f>Source!G134</f>
        <v>ЩА-В2</v>
      </c>
      <c r="D56" s="30" t="s">
        <v>37</v>
      </c>
      <c r="E56" s="78">
        <f>Source!I134</f>
        <v>1</v>
      </c>
      <c r="F56" s="30" t="str">
        <f>Source!U24</f>
        <v/>
      </c>
      <c r="G56" s="30">
        <f>Source!I134</f>
        <v>1</v>
      </c>
      <c r="H56" s="77"/>
    </row>
    <row r="57" spans="1:8" ht="14.25" x14ac:dyDescent="0.2">
      <c r="A57" s="30">
        <v>46</v>
      </c>
      <c r="B57" s="30" t="str">
        <f>Source!E136</f>
        <v>46</v>
      </c>
      <c r="C57" s="77" t="str">
        <f>Source!G136</f>
        <v>ЩА-В3</v>
      </c>
      <c r="D57" s="30" t="s">
        <v>37</v>
      </c>
      <c r="E57" s="78">
        <f>Source!I136</f>
        <v>1</v>
      </c>
      <c r="F57" s="30" t="str">
        <f>Source!U24</f>
        <v/>
      </c>
      <c r="G57" s="30">
        <f>Source!I136</f>
        <v>1</v>
      </c>
      <c r="H57" s="77"/>
    </row>
    <row r="58" spans="1:8" ht="14.25" x14ac:dyDescent="0.2">
      <c r="A58" s="30">
        <v>47</v>
      </c>
      <c r="B58" s="30" t="str">
        <f>Source!E138</f>
        <v>47</v>
      </c>
      <c r="C58" s="77" t="str">
        <f>Source!G138</f>
        <v>ЩА-В4</v>
      </c>
      <c r="D58" s="30" t="s">
        <v>37</v>
      </c>
      <c r="E58" s="78">
        <f>Source!I138</f>
        <v>1</v>
      </c>
      <c r="F58" s="30" t="str">
        <f>Source!U24</f>
        <v/>
      </c>
      <c r="G58" s="30">
        <f>Source!I138</f>
        <v>1</v>
      </c>
      <c r="H58" s="77"/>
    </row>
    <row r="59" spans="1:8" ht="14.25" x14ac:dyDescent="0.2">
      <c r="A59" s="30">
        <v>48</v>
      </c>
      <c r="B59" s="30" t="str">
        <f>Source!E140</f>
        <v>48</v>
      </c>
      <c r="C59" s="77" t="str">
        <f>Source!G140</f>
        <v>ЩА-В5</v>
      </c>
      <c r="D59" s="30" t="s">
        <v>37</v>
      </c>
      <c r="E59" s="78">
        <f>Source!I140</f>
        <v>1</v>
      </c>
      <c r="F59" s="30" t="str">
        <f>Source!U24</f>
        <v/>
      </c>
      <c r="G59" s="30">
        <f>Source!I140</f>
        <v>1</v>
      </c>
      <c r="H59" s="77"/>
    </row>
    <row r="60" spans="1:8" ht="14.25" x14ac:dyDescent="0.2">
      <c r="A60" s="30">
        <v>49</v>
      </c>
      <c r="B60" s="30" t="str">
        <f>Source!E142</f>
        <v>49</v>
      </c>
      <c r="C60" s="77" t="str">
        <f>Source!G142</f>
        <v>ЩА-В6</v>
      </c>
      <c r="D60" s="30" t="s">
        <v>37</v>
      </c>
      <c r="E60" s="78">
        <f>Source!I142</f>
        <v>1</v>
      </c>
      <c r="F60" s="30" t="str">
        <f>Source!U24</f>
        <v/>
      </c>
      <c r="G60" s="30">
        <f>Source!I142</f>
        <v>1</v>
      </c>
      <c r="H60" s="77"/>
    </row>
    <row r="61" spans="1:8" ht="14.25" x14ac:dyDescent="0.2">
      <c r="A61" s="30">
        <v>50</v>
      </c>
      <c r="B61" s="30" t="str">
        <f>Source!E144</f>
        <v>50</v>
      </c>
      <c r="C61" s="77" t="str">
        <f>Source!G144</f>
        <v>ЩА-В7</v>
      </c>
      <c r="D61" s="30" t="s">
        <v>37</v>
      </c>
      <c r="E61" s="78">
        <f>Source!I144</f>
        <v>1</v>
      </c>
      <c r="F61" s="30" t="str">
        <f>Source!U24</f>
        <v/>
      </c>
      <c r="G61" s="30">
        <f>Source!I144</f>
        <v>1</v>
      </c>
      <c r="H61" s="77"/>
    </row>
    <row r="62" spans="1:8" ht="14.25" x14ac:dyDescent="0.2">
      <c r="A62" s="30">
        <v>51</v>
      </c>
      <c r="B62" s="30" t="str">
        <f>Source!E146</f>
        <v>51</v>
      </c>
      <c r="C62" s="77" t="str">
        <f>Source!G146</f>
        <v>ЩВК1</v>
      </c>
      <c r="D62" s="30" t="s">
        <v>37</v>
      </c>
      <c r="E62" s="78">
        <f>Source!I146</f>
        <v>1</v>
      </c>
      <c r="F62" s="30" t="str">
        <f>Source!U24</f>
        <v/>
      </c>
      <c r="G62" s="30">
        <f>Source!I146</f>
        <v>1</v>
      </c>
      <c r="H62" s="77"/>
    </row>
    <row r="63" spans="1:8" ht="14.25" x14ac:dyDescent="0.2">
      <c r="A63" s="30">
        <v>52</v>
      </c>
      <c r="B63" s="30" t="str">
        <f>Source!E148</f>
        <v>52</v>
      </c>
      <c r="C63" s="77" t="str">
        <f>Source!G148</f>
        <v>ЩВК2</v>
      </c>
      <c r="D63" s="30" t="s">
        <v>37</v>
      </c>
      <c r="E63" s="78">
        <f>Source!I148</f>
        <v>1</v>
      </c>
      <c r="F63" s="30" t="str">
        <f>Source!U24</f>
        <v/>
      </c>
      <c r="G63" s="30">
        <f>Source!I148</f>
        <v>1</v>
      </c>
      <c r="H63" s="77"/>
    </row>
    <row r="64" spans="1:8" ht="14.25" x14ac:dyDescent="0.2">
      <c r="A64" s="30">
        <v>53</v>
      </c>
      <c r="B64" s="30" t="str">
        <f>Source!E150</f>
        <v>53</v>
      </c>
      <c r="C64" s="77" t="str">
        <f>Source!G150</f>
        <v>ЩВК3</v>
      </c>
      <c r="D64" s="30" t="s">
        <v>37</v>
      </c>
      <c r="E64" s="78">
        <f>Source!I150</f>
        <v>1</v>
      </c>
      <c r="F64" s="30" t="str">
        <f>Source!U24</f>
        <v/>
      </c>
      <c r="G64" s="30">
        <f>Source!I150</f>
        <v>1</v>
      </c>
      <c r="H64" s="77"/>
    </row>
    <row r="65" spans="1:8" ht="14.25" x14ac:dyDescent="0.2">
      <c r="A65" s="30">
        <v>54</v>
      </c>
      <c r="B65" s="30" t="str">
        <f>Source!E152</f>
        <v>54</v>
      </c>
      <c r="C65" s="77" t="str">
        <f>Source!G152</f>
        <v>ЩМТ-2</v>
      </c>
      <c r="D65" s="30" t="s">
        <v>37</v>
      </c>
      <c r="E65" s="78">
        <f>Source!I152</f>
        <v>1</v>
      </c>
      <c r="F65" s="30" t="str">
        <f>Source!U24</f>
        <v/>
      </c>
      <c r="G65" s="30">
        <f>Source!I152</f>
        <v>1</v>
      </c>
      <c r="H65" s="77"/>
    </row>
    <row r="66" spans="1:8" ht="14.25" x14ac:dyDescent="0.2">
      <c r="A66" s="30">
        <v>55</v>
      </c>
      <c r="B66" s="30" t="str">
        <f>Source!E154</f>
        <v>55</v>
      </c>
      <c r="C66" s="77" t="str">
        <f>Source!G154</f>
        <v>ЩМТ-3</v>
      </c>
      <c r="D66" s="30" t="s">
        <v>37</v>
      </c>
      <c r="E66" s="78">
        <f>Source!I154</f>
        <v>1</v>
      </c>
      <c r="F66" s="30" t="str">
        <f>Source!U24</f>
        <v/>
      </c>
      <c r="G66" s="30">
        <f>Source!I154</f>
        <v>1</v>
      </c>
      <c r="H66" s="77"/>
    </row>
    <row r="67" spans="1:8" ht="14.25" x14ac:dyDescent="0.2">
      <c r="A67" s="30">
        <v>56</v>
      </c>
      <c r="B67" s="30" t="str">
        <f>Source!E156</f>
        <v>56</v>
      </c>
      <c r="C67" s="77" t="str">
        <f>Source!G156</f>
        <v>ЩСК1</v>
      </c>
      <c r="D67" s="30" t="s">
        <v>37</v>
      </c>
      <c r="E67" s="78">
        <f>Source!I156</f>
        <v>1</v>
      </c>
      <c r="F67" s="30" t="str">
        <f>Source!U24</f>
        <v/>
      </c>
      <c r="G67" s="30">
        <f>Source!I156</f>
        <v>1</v>
      </c>
      <c r="H67" s="77"/>
    </row>
    <row r="68" spans="1:8" ht="14.25" x14ac:dyDescent="0.2">
      <c r="A68" s="30">
        <v>57</v>
      </c>
      <c r="B68" s="30" t="str">
        <f>Source!E158</f>
        <v>57</v>
      </c>
      <c r="C68" s="77" t="str">
        <f>Source!G158</f>
        <v>ЩСК2</v>
      </c>
      <c r="D68" s="30" t="s">
        <v>37</v>
      </c>
      <c r="E68" s="78">
        <f>Source!I158</f>
        <v>1</v>
      </c>
      <c r="F68" s="30" t="str">
        <f>Source!U24</f>
        <v/>
      </c>
      <c r="G68" s="30">
        <f>Source!I158</f>
        <v>1</v>
      </c>
      <c r="H68" s="77"/>
    </row>
    <row r="69" spans="1:8" ht="14.25" x14ac:dyDescent="0.2">
      <c r="A69" s="30">
        <v>58</v>
      </c>
      <c r="B69" s="30" t="str">
        <f>Source!E160</f>
        <v>58</v>
      </c>
      <c r="C69" s="77" t="str">
        <f>Source!G160</f>
        <v>ЩГЦ</v>
      </c>
      <c r="D69" s="30" t="s">
        <v>37</v>
      </c>
      <c r="E69" s="78">
        <f>Source!I160</f>
        <v>1</v>
      </c>
      <c r="F69" s="30" t="str">
        <f>Source!U24</f>
        <v/>
      </c>
      <c r="G69" s="30">
        <f>Source!I160</f>
        <v>1</v>
      </c>
      <c r="H69" s="77"/>
    </row>
    <row r="70" spans="1:8" ht="14.25" x14ac:dyDescent="0.2">
      <c r="A70" s="30">
        <v>59</v>
      </c>
      <c r="B70" s="30" t="str">
        <f>Source!E162</f>
        <v>59</v>
      </c>
      <c r="C70" s="77" t="str">
        <f>Source!G162</f>
        <v>ЩПБ-1</v>
      </c>
      <c r="D70" s="30" t="s">
        <v>37</v>
      </c>
      <c r="E70" s="78">
        <f>Source!I162</f>
        <v>1</v>
      </c>
      <c r="F70" s="30" t="str">
        <f>Source!U24</f>
        <v/>
      </c>
      <c r="G70" s="30">
        <f>Source!I162</f>
        <v>1</v>
      </c>
      <c r="H70" s="77"/>
    </row>
    <row r="71" spans="1:8" ht="14.25" x14ac:dyDescent="0.2">
      <c r="A71" s="30">
        <v>60</v>
      </c>
      <c r="B71" s="30" t="str">
        <f>Source!E164</f>
        <v>60</v>
      </c>
      <c r="C71" s="77" t="str">
        <f>Source!G164</f>
        <v>ЩПБ-2</v>
      </c>
      <c r="D71" s="30" t="s">
        <v>37</v>
      </c>
      <c r="E71" s="78">
        <f>Source!I164</f>
        <v>1</v>
      </c>
      <c r="F71" s="30" t="str">
        <f>Source!U24</f>
        <v/>
      </c>
      <c r="G71" s="30">
        <f>Source!I164</f>
        <v>1</v>
      </c>
      <c r="H71" s="77"/>
    </row>
    <row r="72" spans="1:8" ht="14.25" x14ac:dyDescent="0.2">
      <c r="A72" s="30">
        <v>61</v>
      </c>
      <c r="B72" s="30" t="str">
        <f>Source!E166</f>
        <v>61</v>
      </c>
      <c r="C72" s="77" t="str">
        <f>Source!G166</f>
        <v>ЩС1.1</v>
      </c>
      <c r="D72" s="30" t="s">
        <v>37</v>
      </c>
      <c r="E72" s="78">
        <f>Source!I166</f>
        <v>1</v>
      </c>
      <c r="F72" s="30" t="str">
        <f>Source!U24</f>
        <v/>
      </c>
      <c r="G72" s="30">
        <f>Source!I166</f>
        <v>1</v>
      </c>
      <c r="H72" s="77"/>
    </row>
    <row r="73" spans="1:8" ht="14.25" x14ac:dyDescent="0.2">
      <c r="A73" s="30">
        <v>62</v>
      </c>
      <c r="B73" s="30" t="str">
        <f>Source!E168</f>
        <v>62</v>
      </c>
      <c r="C73" s="77" t="str">
        <f>Source!G168</f>
        <v>ЩС1.2</v>
      </c>
      <c r="D73" s="30" t="s">
        <v>37</v>
      </c>
      <c r="E73" s="78">
        <f>Source!I168</f>
        <v>1</v>
      </c>
      <c r="F73" s="30" t="str">
        <f>Source!U24</f>
        <v/>
      </c>
      <c r="G73" s="30">
        <f>Source!I168</f>
        <v>1</v>
      </c>
      <c r="H73" s="77"/>
    </row>
    <row r="74" spans="1:8" ht="14.25" x14ac:dyDescent="0.2">
      <c r="A74" s="30">
        <v>63</v>
      </c>
      <c r="B74" s="30" t="str">
        <f>Source!E170</f>
        <v>63</v>
      </c>
      <c r="C74" s="77" t="str">
        <f>Source!G170</f>
        <v>ЩС1.3</v>
      </c>
      <c r="D74" s="30" t="s">
        <v>37</v>
      </c>
      <c r="E74" s="78">
        <f>Source!I170</f>
        <v>1</v>
      </c>
      <c r="F74" s="30" t="str">
        <f>Source!U24</f>
        <v/>
      </c>
      <c r="G74" s="30">
        <f>Source!I170</f>
        <v>1</v>
      </c>
      <c r="H74" s="77"/>
    </row>
    <row r="75" spans="1:8" ht="14.25" x14ac:dyDescent="0.2">
      <c r="A75" s="30">
        <v>64</v>
      </c>
      <c r="B75" s="30" t="str">
        <f>Source!E172</f>
        <v>64</v>
      </c>
      <c r="C75" s="77" t="str">
        <f>Source!G172</f>
        <v>ЩС1.4</v>
      </c>
      <c r="D75" s="30" t="s">
        <v>37</v>
      </c>
      <c r="E75" s="78">
        <f>Source!I172</f>
        <v>1</v>
      </c>
      <c r="F75" s="30" t="str">
        <f>Source!U24</f>
        <v/>
      </c>
      <c r="G75" s="30">
        <f>Source!I172</f>
        <v>1</v>
      </c>
      <c r="H75" s="77"/>
    </row>
    <row r="76" spans="1:8" ht="14.25" x14ac:dyDescent="0.2">
      <c r="A76" s="30">
        <v>65</v>
      </c>
      <c r="B76" s="30" t="str">
        <f>Source!E174</f>
        <v>65</v>
      </c>
      <c r="C76" s="77" t="str">
        <f>Source!G174</f>
        <v>ЩСК2.1</v>
      </c>
      <c r="D76" s="30" t="s">
        <v>37</v>
      </c>
      <c r="E76" s="78">
        <f>Source!I174</f>
        <v>1</v>
      </c>
      <c r="F76" s="30" t="str">
        <f>Source!U24</f>
        <v/>
      </c>
      <c r="G76" s="30">
        <f>Source!I174</f>
        <v>1</v>
      </c>
      <c r="H76" s="77"/>
    </row>
    <row r="77" spans="1:8" ht="14.25" x14ac:dyDescent="0.2">
      <c r="A77" s="30">
        <v>66</v>
      </c>
      <c r="B77" s="30" t="str">
        <f>Source!E176</f>
        <v>66</v>
      </c>
      <c r="C77" s="77" t="str">
        <f>Source!G176</f>
        <v>ЩСК2.2</v>
      </c>
      <c r="D77" s="30" t="s">
        <v>37</v>
      </c>
      <c r="E77" s="78">
        <f>Source!I176</f>
        <v>1</v>
      </c>
      <c r="F77" s="30" t="str">
        <f>Source!U24</f>
        <v/>
      </c>
      <c r="G77" s="30">
        <f>Source!I176</f>
        <v>1</v>
      </c>
      <c r="H77" s="77"/>
    </row>
    <row r="78" spans="1:8" ht="14.25" x14ac:dyDescent="0.2">
      <c r="A78" s="30">
        <v>67</v>
      </c>
      <c r="B78" s="30" t="str">
        <f>Source!E178</f>
        <v>67</v>
      </c>
      <c r="C78" s="77" t="str">
        <f>Source!G178</f>
        <v>ЩС2.3</v>
      </c>
      <c r="D78" s="30" t="s">
        <v>37</v>
      </c>
      <c r="E78" s="78">
        <f>Source!I178</f>
        <v>1</v>
      </c>
      <c r="F78" s="30" t="str">
        <f>Source!U24</f>
        <v/>
      </c>
      <c r="G78" s="30">
        <f>Source!I178</f>
        <v>1</v>
      </c>
      <c r="H78" s="77"/>
    </row>
    <row r="79" spans="1:8" ht="14.25" x14ac:dyDescent="0.2">
      <c r="A79" s="30">
        <v>68</v>
      </c>
      <c r="B79" s="30" t="str">
        <f>Source!E180</f>
        <v>68</v>
      </c>
      <c r="C79" s="77" t="str">
        <f>Source!G180</f>
        <v>ЩС2.4</v>
      </c>
      <c r="D79" s="30" t="s">
        <v>37</v>
      </c>
      <c r="E79" s="78">
        <f>Source!I180</f>
        <v>1</v>
      </c>
      <c r="F79" s="30" t="str">
        <f>Source!U24</f>
        <v/>
      </c>
      <c r="G79" s="30">
        <f>Source!I180</f>
        <v>1</v>
      </c>
      <c r="H79" s="77"/>
    </row>
    <row r="80" spans="1:8" ht="14.25" x14ac:dyDescent="0.2">
      <c r="A80" s="30">
        <v>69</v>
      </c>
      <c r="B80" s="30" t="str">
        <f>Source!E182</f>
        <v>69</v>
      </c>
      <c r="C80" s="77" t="str">
        <f>Source!G182</f>
        <v>ЩСК3.1</v>
      </c>
      <c r="D80" s="30" t="s">
        <v>37</v>
      </c>
      <c r="E80" s="78">
        <f>Source!I182</f>
        <v>1</v>
      </c>
      <c r="F80" s="30" t="str">
        <f>Source!U24</f>
        <v/>
      </c>
      <c r="G80" s="30">
        <f>Source!I182</f>
        <v>1</v>
      </c>
      <c r="H80" s="77"/>
    </row>
    <row r="81" spans="1:8" ht="14.25" x14ac:dyDescent="0.2">
      <c r="A81" s="30">
        <v>70</v>
      </c>
      <c r="B81" s="30" t="str">
        <f>Source!E184</f>
        <v>70</v>
      </c>
      <c r="C81" s="77" t="str">
        <f>Source!G184</f>
        <v>ЩС3.3</v>
      </c>
      <c r="D81" s="30" t="s">
        <v>37</v>
      </c>
      <c r="E81" s="78">
        <f>Source!I184</f>
        <v>1</v>
      </c>
      <c r="F81" s="30" t="str">
        <f>Source!U24</f>
        <v/>
      </c>
      <c r="G81" s="30">
        <f>Source!I184</f>
        <v>1</v>
      </c>
      <c r="H81" s="77"/>
    </row>
    <row r="82" spans="1:8" ht="14.25" x14ac:dyDescent="0.2">
      <c r="A82" s="30">
        <v>71</v>
      </c>
      <c r="B82" s="30" t="str">
        <f>Source!E186</f>
        <v>71</v>
      </c>
      <c r="C82" s="77" t="str">
        <f>Source!G186</f>
        <v>ЩС3.3</v>
      </c>
      <c r="D82" s="30" t="s">
        <v>37</v>
      </c>
      <c r="E82" s="78">
        <f>Source!I186</f>
        <v>1</v>
      </c>
      <c r="F82" s="30" t="str">
        <f>Source!U24</f>
        <v/>
      </c>
      <c r="G82" s="30">
        <f>Source!I186</f>
        <v>1</v>
      </c>
      <c r="H82" s="77"/>
    </row>
    <row r="83" spans="1:8" ht="14.25" x14ac:dyDescent="0.2">
      <c r="A83" s="30">
        <v>72</v>
      </c>
      <c r="B83" s="30" t="str">
        <f>Source!E188</f>
        <v>72</v>
      </c>
      <c r="C83" s="77" t="str">
        <f>Source!G188</f>
        <v>ЩСК3.4</v>
      </c>
      <c r="D83" s="30" t="s">
        <v>37</v>
      </c>
      <c r="E83" s="78">
        <f>Source!I188</f>
        <v>1</v>
      </c>
      <c r="F83" s="30" t="str">
        <f>Source!U24</f>
        <v/>
      </c>
      <c r="G83" s="30">
        <f>Source!I188</f>
        <v>1</v>
      </c>
      <c r="H83" s="77"/>
    </row>
    <row r="84" spans="1:8" ht="14.25" x14ac:dyDescent="0.2">
      <c r="A84" s="30">
        <v>73</v>
      </c>
      <c r="B84" s="30" t="str">
        <f>Source!E190</f>
        <v>73</v>
      </c>
      <c r="C84" s="77" t="str">
        <f>Source!G190</f>
        <v>ЩСКС</v>
      </c>
      <c r="D84" s="30" t="s">
        <v>37</v>
      </c>
      <c r="E84" s="78">
        <f>Source!I190</f>
        <v>1</v>
      </c>
      <c r="F84" s="30" t="str">
        <f>Source!U24</f>
        <v/>
      </c>
      <c r="G84" s="30">
        <f>Source!I190</f>
        <v>1</v>
      </c>
      <c r="H84" s="77"/>
    </row>
    <row r="85" spans="1:8" ht="16.5" x14ac:dyDescent="0.25">
      <c r="A85" s="74" t="str">
        <f>CONCATENATE("Раздел: ", Source!G223)</f>
        <v>Раздел: Кабельная продукция</v>
      </c>
      <c r="B85" s="74"/>
      <c r="C85" s="74"/>
      <c r="D85" s="74"/>
      <c r="E85" s="74"/>
      <c r="F85" s="74"/>
      <c r="G85" s="74"/>
      <c r="H85" s="74"/>
    </row>
    <row r="86" spans="1:8" ht="28.5" x14ac:dyDescent="0.2">
      <c r="A86" s="30">
        <v>74</v>
      </c>
      <c r="B86" s="30" t="str">
        <f>Source!E227</f>
        <v>74</v>
      </c>
      <c r="C86" s="77" t="str">
        <f>Source!G227</f>
        <v>Прокладка в коробах провода сечением до 6 мм2</v>
      </c>
      <c r="D86" s="30" t="s">
        <v>371</v>
      </c>
      <c r="E86" s="78">
        <f>Source!I227</f>
        <v>225.5</v>
      </c>
      <c r="F86" s="30" t="str">
        <f>Source!U223</f>
        <v/>
      </c>
      <c r="G86" s="30" t="str">
        <f>"=(10000+"&amp;"11600+"&amp;"950)/"&amp;"100"</f>
        <v>=(10000+11600+950)/100</v>
      </c>
      <c r="H86" s="77"/>
    </row>
    <row r="87" spans="1:8" ht="71.25" x14ac:dyDescent="0.2">
      <c r="A87" s="30">
        <v>75</v>
      </c>
      <c r="B87" s="30" t="str">
        <f>Source!E229</f>
        <v>75</v>
      </c>
      <c r="C87" s="77" t="str">
        <f>Source!G229</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3х1,5 мм2</v>
      </c>
      <c r="D87" s="30" t="s">
        <v>375</v>
      </c>
      <c r="E87" s="78">
        <f>Source!I229</f>
        <v>10.199999999999999</v>
      </c>
      <c r="F87" s="30" t="str">
        <f>Source!U223</f>
        <v/>
      </c>
      <c r="G87" s="30" t="str">
        <f>"=(10000*"&amp;"1,02)/"&amp;"1000"</f>
        <v>=(10000*1,02)/1000</v>
      </c>
      <c r="H87" s="77"/>
    </row>
    <row r="88" spans="1:8" ht="71.25" x14ac:dyDescent="0.2">
      <c r="A88" s="30">
        <v>76</v>
      </c>
      <c r="B88" s="30" t="str">
        <f>Source!E231</f>
        <v>76</v>
      </c>
      <c r="C88" s="77" t="str">
        <f>Source!G231</f>
        <v>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3х1,5 мм2</v>
      </c>
      <c r="D88" s="30" t="s">
        <v>375</v>
      </c>
      <c r="E88" s="78">
        <f>Source!I231</f>
        <v>11.832000000000001</v>
      </c>
      <c r="F88" s="30" t="str">
        <f>Source!U223</f>
        <v/>
      </c>
      <c r="G88" s="30" t="str">
        <f>"=(11600*"&amp;"1,02)/"&amp;"1000"</f>
        <v>=(11600*1,02)/1000</v>
      </c>
      <c r="H88" s="77"/>
    </row>
    <row r="89" spans="1:8" ht="28.5" x14ac:dyDescent="0.2">
      <c r="A89" s="30">
        <v>77</v>
      </c>
      <c r="B89" s="30" t="str">
        <f>Source!E233</f>
        <v>77</v>
      </c>
      <c r="C89" s="77" t="str">
        <f>Source!G233</f>
        <v>Провод  ПуГВнг(A)-LSLTx 1x6 мм2</v>
      </c>
      <c r="D89" s="30" t="s">
        <v>375</v>
      </c>
      <c r="E89" s="78">
        <f>Source!I233</f>
        <v>0.97850000000000004</v>
      </c>
      <c r="F89" s="30" t="str">
        <f>Source!U223</f>
        <v/>
      </c>
      <c r="G89" s="30" t="str">
        <f>"=(950/"&amp;"1000)*"&amp;"1,03"</f>
        <v>=(950/1000)*1,03</v>
      </c>
      <c r="H89" s="77"/>
    </row>
    <row r="90" spans="1:8" ht="42.75" x14ac:dyDescent="0.2">
      <c r="A90" s="30">
        <v>78</v>
      </c>
      <c r="B90" s="30" t="str">
        <f>Source!E235</f>
        <v>78</v>
      </c>
      <c r="C90" s="77" t="str">
        <f>Source!G235</f>
        <v>Прокладка в коробах провода сечением до 35 мм2</v>
      </c>
      <c r="D90" s="30" t="s">
        <v>371</v>
      </c>
      <c r="E90" s="78">
        <f>Source!I235</f>
        <v>184.7</v>
      </c>
      <c r="F90" s="30" t="str">
        <f>Source!U223</f>
        <v/>
      </c>
      <c r="G90" s="30" t="str">
        <f>"=(2640+"&amp;"2200+"&amp;"11850+"&amp;"1380+"&amp;"400)/"&amp;"100"</f>
        <v>=(2640+2200+11850+1380+400)/100</v>
      </c>
      <c r="H90" s="77"/>
    </row>
    <row r="91" spans="1:8" ht="71.25" x14ac:dyDescent="0.2">
      <c r="A91" s="30">
        <v>79</v>
      </c>
      <c r="B91" s="30" t="str">
        <f>Source!E237</f>
        <v>79</v>
      </c>
      <c r="C91" s="77" t="str">
        <f>Source!G237</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5х4 мм2</v>
      </c>
      <c r="D91" s="30" t="s">
        <v>375</v>
      </c>
      <c r="E91" s="78">
        <f>Source!I237</f>
        <v>2.6928000000000001</v>
      </c>
      <c r="F91" s="30" t="str">
        <f>Source!U223</f>
        <v/>
      </c>
      <c r="G91" s="30" t="str">
        <f>"=(2640*"&amp;"1,02)/"&amp;"1000"</f>
        <v>=(2640*1,02)/1000</v>
      </c>
      <c r="H91" s="77"/>
    </row>
    <row r="92" spans="1:8" ht="71.25" x14ac:dyDescent="0.2">
      <c r="A92" s="30">
        <v>80</v>
      </c>
      <c r="B92" s="30" t="str">
        <f>Source!E239</f>
        <v>80</v>
      </c>
      <c r="C92" s="77" t="str">
        <f>Source!G239</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v>
      </c>
      <c r="D92" s="30" t="s">
        <v>375</v>
      </c>
      <c r="E92" s="78">
        <f>Source!I239</f>
        <v>2.2440000000000002</v>
      </c>
      <c r="F92" s="30" t="str">
        <f>Source!U223</f>
        <v/>
      </c>
      <c r="G92" s="30" t="str">
        <f>"=(2200*"&amp;"1,02)/"&amp;"1000"</f>
        <v>=(2200*1,02)/1000</v>
      </c>
      <c r="H92" s="77"/>
    </row>
    <row r="93" spans="1:8" ht="71.25" x14ac:dyDescent="0.2">
      <c r="A93" s="30">
        <v>81</v>
      </c>
      <c r="B93" s="30" t="str">
        <f>Source!E241</f>
        <v>81</v>
      </c>
      <c r="C93" s="77" t="str">
        <f>Source!G241</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3х2,5 мм2</v>
      </c>
      <c r="D93" s="30" t="s">
        <v>375</v>
      </c>
      <c r="E93" s="78">
        <f>Source!I241</f>
        <v>12.087</v>
      </c>
      <c r="F93" s="30" t="str">
        <f>Source!U223</f>
        <v/>
      </c>
      <c r="G93" s="30" t="str">
        <f>"=(11850*"&amp;"1,02)/"&amp;"1000"</f>
        <v>=(11850*1,02)/1000</v>
      </c>
      <c r="H93" s="77"/>
    </row>
    <row r="94" spans="1:8" ht="71.25" x14ac:dyDescent="0.2">
      <c r="A94" s="30">
        <v>82</v>
      </c>
      <c r="B94" s="30" t="str">
        <f>Source!E243</f>
        <v>82</v>
      </c>
      <c r="C94" s="77" t="str">
        <f>Source!G243</f>
        <v>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5х4 мм2</v>
      </c>
      <c r="D94" s="30" t="s">
        <v>375</v>
      </c>
      <c r="E94" s="78">
        <f>Source!I243</f>
        <v>1.4076</v>
      </c>
      <c r="F94" s="30" t="str">
        <f>Source!U223</f>
        <v/>
      </c>
      <c r="G94" s="30" t="str">
        <f>"=(1380*"&amp;"1,02)/"&amp;"1000"</f>
        <v>=(1380*1,02)/1000</v>
      </c>
      <c r="H94" s="77"/>
    </row>
    <row r="95" spans="1:8" ht="28.5" x14ac:dyDescent="0.2">
      <c r="A95" s="30">
        <v>83</v>
      </c>
      <c r="B95" s="30" t="str">
        <f>Source!E245</f>
        <v>83</v>
      </c>
      <c r="C95" s="77" t="str">
        <f>Source!G245</f>
        <v>Провод ПуГВнг(A)-LSLTx 1x25 мм2</v>
      </c>
      <c r="D95" s="30" t="s">
        <v>375</v>
      </c>
      <c r="E95" s="78">
        <f>Source!I245</f>
        <v>0.40799999999999997</v>
      </c>
      <c r="F95" s="30" t="str">
        <f>Source!U223</f>
        <v/>
      </c>
      <c r="G95" s="30" t="str">
        <f>"=(400/"&amp;"1000)*"&amp;"1,02"</f>
        <v>=(400/1000)*1,02</v>
      </c>
      <c r="H95" s="77"/>
    </row>
    <row r="96" spans="1:8" ht="14.25" x14ac:dyDescent="0.2">
      <c r="A96" s="30">
        <v>84</v>
      </c>
      <c r="B96" s="30" t="str">
        <f>Source!E247</f>
        <v>84</v>
      </c>
      <c r="C96" s="77" t="str">
        <f>Source!G247</f>
        <v>Прокладка в коробах провода сечением до 70 мм2</v>
      </c>
      <c r="D96" s="30" t="s">
        <v>371</v>
      </c>
      <c r="E96" s="78">
        <f>Source!I247</f>
        <v>12</v>
      </c>
      <c r="F96" s="30" t="str">
        <f>Source!U223</f>
        <v/>
      </c>
      <c r="G96" s="30" t="str">
        <f>"=1200/"&amp;"100"</f>
        <v>=1200/100</v>
      </c>
      <c r="H96" s="77"/>
    </row>
    <row r="97" spans="1:8" ht="71.25" x14ac:dyDescent="0.2">
      <c r="A97" s="30">
        <v>85</v>
      </c>
      <c r="B97" s="30" t="str">
        <f>Source!E249</f>
        <v>85</v>
      </c>
      <c r="C97" s="77" t="str">
        <f>Source!G249</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5х10 мм2</v>
      </c>
      <c r="D97" s="30" t="s">
        <v>375</v>
      </c>
      <c r="E97" s="78">
        <f>Source!I249</f>
        <v>1.224</v>
      </c>
      <c r="F97" s="30" t="str">
        <f>Source!U223</f>
        <v/>
      </c>
      <c r="G97" s="30" t="str">
        <f>"=(1200*"&amp;"1,02)/"&amp;"1000"</f>
        <v>=(1200*1,02)/1000</v>
      </c>
      <c r="H97" s="77"/>
    </row>
    <row r="98" spans="1:8" ht="28.5" x14ac:dyDescent="0.2">
      <c r="A98" s="30">
        <v>86</v>
      </c>
      <c r="B98" s="30" t="str">
        <f>Source!E251</f>
        <v>86</v>
      </c>
      <c r="C98" s="77" t="str">
        <f>Source!G251</f>
        <v>Прокладка в коробах провода сечением до 120 мм2</v>
      </c>
      <c r="D98" s="30" t="s">
        <v>371</v>
      </c>
      <c r="E98" s="78">
        <f>Source!I251</f>
        <v>9</v>
      </c>
      <c r="F98" s="30" t="str">
        <f>Source!U223</f>
        <v/>
      </c>
      <c r="G98" s="30" t="str">
        <f>"=(650+"&amp;"250)/"&amp;"100"</f>
        <v>=(650+250)/100</v>
      </c>
      <c r="H98" s="77"/>
    </row>
    <row r="99" spans="1:8" ht="71.25" x14ac:dyDescent="0.2">
      <c r="A99" s="30">
        <v>87</v>
      </c>
      <c r="B99" s="30" t="str">
        <f>Source!E253</f>
        <v>87</v>
      </c>
      <c r="C99" s="77" t="str">
        <f>Source!G253</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5х16 мм2</v>
      </c>
      <c r="D99" s="30" t="s">
        <v>375</v>
      </c>
      <c r="E99" s="78">
        <f>Source!I253</f>
        <v>0.66300000000000003</v>
      </c>
      <c r="F99" s="30" t="str">
        <f>Source!U223</f>
        <v/>
      </c>
      <c r="G99" s="30" t="str">
        <f>"=(650*"&amp;"1,02)/"&amp;"1000"</f>
        <v>=(650*1,02)/1000</v>
      </c>
      <c r="H99" s="77"/>
    </row>
    <row r="100" spans="1:8" ht="28.5" x14ac:dyDescent="0.2">
      <c r="A100" s="30">
        <v>88</v>
      </c>
      <c r="B100" s="30" t="str">
        <f>Source!E255</f>
        <v>88</v>
      </c>
      <c r="C100" s="77" t="str">
        <f>Source!G255</f>
        <v>Провод ПуГВнг(A)-LSLTx 1x95 мм2</v>
      </c>
      <c r="D100" s="30" t="s">
        <v>375</v>
      </c>
      <c r="E100" s="78">
        <f>Source!I255</f>
        <v>0.255</v>
      </c>
      <c r="F100" s="30" t="str">
        <f>Source!U223</f>
        <v/>
      </c>
      <c r="G100" s="30" t="str">
        <f>"=(250/"&amp;"1000)*"&amp;"1,02"</f>
        <v>=(250/1000)*1,02</v>
      </c>
      <c r="H100" s="77"/>
    </row>
    <row r="101" spans="1:8" ht="14.25" x14ac:dyDescent="0.2">
      <c r="A101" s="30">
        <v>89</v>
      </c>
      <c r="B101" s="30" t="str">
        <f>Source!E257</f>
        <v>89</v>
      </c>
      <c r="C101" s="77" t="str">
        <f>Source!G257</f>
        <v>Прокладка в коробах провода сечением до 185 мм2</v>
      </c>
      <c r="D101" s="30" t="s">
        <v>371</v>
      </c>
      <c r="E101" s="78">
        <f>Source!I257</f>
        <v>0.75</v>
      </c>
      <c r="F101" s="30" t="str">
        <f>Source!U223</f>
        <v/>
      </c>
      <c r="G101" s="30" t="str">
        <f>"=75/"&amp;"100"</f>
        <v>=75/100</v>
      </c>
      <c r="H101" s="77"/>
    </row>
    <row r="102" spans="1:8" ht="71.25" x14ac:dyDescent="0.2">
      <c r="A102" s="30">
        <v>90</v>
      </c>
      <c r="B102" s="30" t="str">
        <f>Source!E259</f>
        <v>90</v>
      </c>
      <c r="C102" s="77" t="str">
        <f>Source!G259</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v>
      </c>
      <c r="D102" s="30" t="s">
        <v>375</v>
      </c>
      <c r="E102" s="78">
        <f>Source!I259</f>
        <v>7.6499999999999999E-2</v>
      </c>
      <c r="F102" s="30" t="str">
        <f>Source!U223</f>
        <v/>
      </c>
      <c r="G102" s="30" t="str">
        <f>"=(75*"&amp;"1,02)/"&amp;"1000"</f>
        <v>=(75*1,02)/1000</v>
      </c>
      <c r="H102" s="77"/>
    </row>
    <row r="103" spans="1:8" ht="28.5" x14ac:dyDescent="0.2">
      <c r="A103" s="30">
        <v>91</v>
      </c>
      <c r="B103" s="30" t="str">
        <f>Source!E261</f>
        <v>91</v>
      </c>
      <c r="C103" s="77" t="str">
        <f>Source!G261</f>
        <v>Прокладка кабеля напряжением до 35 кВ по установленным конструкциям и лоткам с креплением по всей длине при массе 1 м до 9 кг</v>
      </c>
      <c r="D103" s="30" t="s">
        <v>438</v>
      </c>
      <c r="E103" s="78">
        <f>Source!I261</f>
        <v>0.7</v>
      </c>
      <c r="F103" s="30" t="str">
        <f>Source!U223</f>
        <v/>
      </c>
      <c r="G103" s="30" t="str">
        <f>"=70/"&amp;"100"</f>
        <v>=70/100</v>
      </c>
      <c r="H103" s="77"/>
    </row>
    <row r="104" spans="1:8" ht="28.5" x14ac:dyDescent="0.2">
      <c r="A104" s="30">
        <v>92</v>
      </c>
      <c r="B104" s="30" t="str">
        <f>Source!E263</f>
        <v>92</v>
      </c>
      <c r="C104" s="77" t="str">
        <f>Source!G263</f>
        <v>Кабель ВВГнг(А)-LSLTx 5x120 мм2 (1000 В)</v>
      </c>
      <c r="D104" s="30" t="s">
        <v>375</v>
      </c>
      <c r="E104" s="78">
        <f>Source!I263</f>
        <v>7.1400000000000005E-2</v>
      </c>
      <c r="F104" s="30" t="str">
        <f>Source!U223</f>
        <v/>
      </c>
      <c r="G104" s="30" t="str">
        <f>"=(70/"&amp;"1000)*"&amp;"1,02"</f>
        <v>=(70/1000)*1,02</v>
      </c>
      <c r="H104" s="77"/>
    </row>
    <row r="105" spans="1:8" ht="16.5" x14ac:dyDescent="0.25">
      <c r="A105" s="74" t="str">
        <f>CONCATENATE("Раздел: ", Source!G296)</f>
        <v>Раздел: Кабельные металлоконструкции</v>
      </c>
      <c r="B105" s="74"/>
      <c r="C105" s="74"/>
      <c r="D105" s="74"/>
      <c r="E105" s="74"/>
      <c r="F105" s="74"/>
      <c r="G105" s="74"/>
      <c r="H105" s="74"/>
    </row>
    <row r="106" spans="1:8" ht="356.25" x14ac:dyDescent="0.2">
      <c r="A106" s="30">
        <v>93</v>
      </c>
      <c r="B106" s="30" t="str">
        <f>Source!E300</f>
        <v>93</v>
      </c>
      <c r="C106" s="77" t="str">
        <f>Source!G300</f>
        <v>Прокладка металлического штампованного лотка по установленным конструкциям, ширина лотка до 200 мм</v>
      </c>
      <c r="D106" s="30" t="s">
        <v>448</v>
      </c>
      <c r="E106" s="78">
        <f>Source!I300</f>
        <v>17.241399999999999</v>
      </c>
      <c r="F106" s="30" t="str">
        <f>Source!U296</f>
        <v/>
      </c>
      <c r="G106" s="30" t="str">
        <f>"=((583*"&amp;"(3*"&amp;"3,673))+"&amp;"(68*"&amp;"(3*"&amp;"2,544))+"&amp;"(85*"&amp;"(3*"&amp;"3,856))+"&amp;"(685*"&amp;"(2,447*"&amp;"3))+"&amp;"(57*"&amp;"(3*"&amp;"1,695))+"&amp;"(136*"&amp;"(3*"&amp;"1,291))+"&amp;"(85*"&amp;"(3*"&amp;"1,355))+"&amp;"(68*"&amp;"(3*"&amp;"1,278))+"&amp;"(1132*"&amp;"(3*"&amp;"0,74))+"&amp;"(57*"&amp;"(3*"&amp;"0,733))+"&amp;"(2*"&amp;"0,279)+"&amp;"(8*"&amp;"0,639)+"&amp;"(4*"&amp;"0,437)+"&amp;"(8*"&amp;"1,049)+"&amp;"(3*"&amp;"0,8157)+"&amp;"(2*"&amp;"0,65)+"&amp;"(6*"&amp;"0,195)+"&amp;"(18*"&amp;"0,176)+"&amp;"(1*"&amp;"0,184)+"&amp;"(93*"&amp;"0,123)+"&amp;"(20*"&amp;"0,101)+"&amp;"(20*"&amp;"0,1666)+"&amp;"(101*"&amp;"0,174)+"&amp;"(18*"&amp;"0,1108)+"&amp;"(0,1*"&amp;"728)+"&amp;"(0,066*"&amp;"1361)+"&amp;"(0,0555*"&amp;"40))/"&amp;"1000"</f>
        <v>=((583*(3*3,673))+(68*(3*2,544))+(85*(3*3,856))+(685*(2,447*3))+(57*(3*1,695))+(136*(3*1,291))+(85*(3*1,355))+(68*(3*1,278))+(1132*(3*0,74))+(57*(3*0,733))+(2*0,279)+(8*0,639)+(4*0,437)+(8*1,049)+(3*0,8157)+(2*0,65)+(6*0,195)+(18*0,176)+(1*0,184)+(93*0,123)+(20*0,101)+(20*0,1666)+(101*0,174)+(18*0,1108)+(0,1*728)+(0,066*1361)+(0,0555*40))/1000</v>
      </c>
      <c r="H106" s="77"/>
    </row>
    <row r="107" spans="1:8" ht="99.75" x14ac:dyDescent="0.2">
      <c r="A107" s="30">
        <v>94</v>
      </c>
      <c r="B107" s="30" t="str">
        <f>Source!E302</f>
        <v>94</v>
      </c>
      <c r="C107" s="77" t="str">
        <f>Source!G302</f>
        <v>Прокладка металлического штампованного лотка по установленным конструкциям, ширина лотка до 400 мм</v>
      </c>
      <c r="D107" s="30" t="s">
        <v>448</v>
      </c>
      <c r="E107" s="78">
        <f>Source!I302</f>
        <v>0.18140000000000001</v>
      </c>
      <c r="F107" s="30" t="str">
        <f>Source!U296</f>
        <v/>
      </c>
      <c r="G107" s="30" t="str">
        <f>"=((4*"&amp;"(3*"&amp;"4,956))+"&amp;"(4*"&amp;"(3*"&amp;"2,511))+"&amp;"(3*"&amp;"0,1763)+"&amp;"(3*"&amp;"0,413)+"&amp;"(17*"&amp;"1,813)+"&amp;"(93*"&amp;"0,344)+"&amp;"(93*"&amp;"0,2927))/"&amp;"1000"</f>
        <v>=((4*(3*4,956))+(4*(3*2,511))+(3*0,1763)+(3*0,413)+(17*1,813)+(93*0,344)+(93*0,2927))/1000</v>
      </c>
      <c r="H107" s="77"/>
    </row>
    <row r="108" spans="1:8" ht="28.5" x14ac:dyDescent="0.2">
      <c r="A108" s="30">
        <v>95</v>
      </c>
      <c r="B108" s="30" t="str">
        <f>Source!E304</f>
        <v>95</v>
      </c>
      <c r="C108" s="77" t="str">
        <f>Source!G304</f>
        <v>Лоток кабельный замковый стальной, оцинкованный, лестничного типа, без крышки, толщина стали 1,5 мм, размер 3000х600х100 мм</v>
      </c>
      <c r="D108" s="30" t="s">
        <v>457</v>
      </c>
      <c r="E108" s="78">
        <f>Source!I304</f>
        <v>4</v>
      </c>
      <c r="F108" s="30" t="str">
        <f>Source!U296</f>
        <v/>
      </c>
      <c r="G108" s="30" t="str">
        <f>"=12/"&amp;"3"</f>
        <v>=12/3</v>
      </c>
      <c r="H108" s="77"/>
    </row>
    <row r="109" spans="1:8" ht="28.5" x14ac:dyDescent="0.2">
      <c r="A109" s="30">
        <v>96</v>
      </c>
      <c r="B109" s="30" t="str">
        <f>Source!E306</f>
        <v>96</v>
      </c>
      <c r="C109" s="77" t="str">
        <f>Source!G306</f>
        <v>Лоток кабельный замковый стальной, оцинкованный, перфорированный, без крышки, толщина стали 1,0 мм, размер 2000х400х100 мм</v>
      </c>
      <c r="D109" s="30" t="s">
        <v>457</v>
      </c>
      <c r="E109" s="78">
        <f>Source!I306</f>
        <v>4</v>
      </c>
      <c r="F109" s="30" t="str">
        <f>Source!U296</f>
        <v/>
      </c>
      <c r="G109" s="30">
        <f>Source!I306</f>
        <v>4</v>
      </c>
      <c r="H109" s="77"/>
    </row>
    <row r="110" spans="1:8" ht="28.5" x14ac:dyDescent="0.2">
      <c r="A110" s="30">
        <v>97</v>
      </c>
      <c r="B110" s="30" t="str">
        <f>Source!E308</f>
        <v>97</v>
      </c>
      <c r="C110" s="77" t="str">
        <f>Source!G308</f>
        <v>Лоток кабельный замковый стальной, оцинкованный, перфорированный, без крышки, толщина стали 1,0 мм, размер 3000х200х100 мм</v>
      </c>
      <c r="D110" s="30" t="s">
        <v>457</v>
      </c>
      <c r="E110" s="78">
        <f>Source!I308</f>
        <v>583</v>
      </c>
      <c r="F110" s="30" t="str">
        <f>Source!U296</f>
        <v/>
      </c>
      <c r="G110" s="30">
        <f>Source!I308</f>
        <v>583</v>
      </c>
      <c r="H110" s="77"/>
    </row>
    <row r="111" spans="1:8" ht="28.5" x14ac:dyDescent="0.2">
      <c r="A111" s="30">
        <v>98</v>
      </c>
      <c r="B111" s="30" t="str">
        <f>Source!E310</f>
        <v>98</v>
      </c>
      <c r="C111" s="77" t="str">
        <f>Source!G310</f>
        <v>Лоток перфорированный из нержавеющей стали Стандарт INOX (AISI 304) 200x100x3000 (0,8мм) (3 м/уп) Промрукав PR16.2334</v>
      </c>
      <c r="D111" s="30" t="s">
        <v>37</v>
      </c>
      <c r="E111" s="78">
        <f>Source!I310</f>
        <v>68</v>
      </c>
      <c r="F111" s="30" t="str">
        <f>Source!U296</f>
        <v/>
      </c>
      <c r="G111" s="30">
        <f>Source!I310</f>
        <v>68</v>
      </c>
      <c r="H111" s="77"/>
    </row>
    <row r="112" spans="1:8" ht="28.5" x14ac:dyDescent="0.2">
      <c r="A112" s="30">
        <v>99</v>
      </c>
      <c r="B112" s="30" t="str">
        <f>Source!E312</f>
        <v>99</v>
      </c>
      <c r="C112" s="77" t="str">
        <f>Source!G312</f>
        <v>Лоток кабельный замковый стальной, оцинкованный, перфорированный, без крышки, толщина стали 1,0 мм, размер 3000х200х100 мм</v>
      </c>
      <c r="D112" s="30" t="s">
        <v>457</v>
      </c>
      <c r="E112" s="78">
        <f>Source!I312</f>
        <v>85</v>
      </c>
      <c r="F112" s="30" t="str">
        <f>Source!U296</f>
        <v/>
      </c>
      <c r="G112" s="30">
        <f>Source!I312</f>
        <v>85</v>
      </c>
      <c r="H112" s="77"/>
    </row>
    <row r="113" spans="1:8" ht="28.5" x14ac:dyDescent="0.2">
      <c r="A113" s="30">
        <v>100</v>
      </c>
      <c r="B113" s="30" t="str">
        <f>Source!E314</f>
        <v>100</v>
      </c>
      <c r="C113" s="77" t="str">
        <f>Source!G314</f>
        <v>Лоток кабельный замковый стальной, оцинкованный, перфорированный, без крышки, толщина стали 1,0 мм, размер 3000х100х100 мм</v>
      </c>
      <c r="D113" s="30" t="s">
        <v>457</v>
      </c>
      <c r="E113" s="78">
        <f>Source!I314</f>
        <v>685</v>
      </c>
      <c r="F113" s="30" t="str">
        <f>Source!U296</f>
        <v/>
      </c>
      <c r="G113" s="30">
        <f>Source!I314</f>
        <v>685</v>
      </c>
      <c r="H113" s="77"/>
    </row>
    <row r="114" spans="1:8" ht="28.5" x14ac:dyDescent="0.2">
      <c r="A114" s="30">
        <v>101</v>
      </c>
      <c r="B114" s="30" t="str">
        <f>Source!E316</f>
        <v>101</v>
      </c>
      <c r="C114" s="77" t="str">
        <f>Source!G316</f>
        <v>Лоток перфорированный  из нержавеющей стали  Стандарт INOX (AISI 304) 100x100x3000 (0,8мм) (3 м/уп) Промрукав PR16.2329</v>
      </c>
      <c r="D114" s="30" t="s">
        <v>37</v>
      </c>
      <c r="E114" s="78">
        <f>Source!I316</f>
        <v>57</v>
      </c>
      <c r="F114" s="30" t="str">
        <f>Source!U296</f>
        <v/>
      </c>
      <c r="G114" s="30">
        <f>Source!I316</f>
        <v>57</v>
      </c>
      <c r="H114" s="77"/>
    </row>
    <row r="115" spans="1:8" ht="28.5" x14ac:dyDescent="0.2">
      <c r="A115" s="30">
        <v>102</v>
      </c>
      <c r="B115" s="30" t="str">
        <f>Source!E318</f>
        <v>102</v>
      </c>
      <c r="C115" s="77" t="str">
        <f>Source!G318</f>
        <v>Крышка для лотка замкового, стальная, оцинкованная, с заземлением, толщина стали 0,6 мм, размер 3000х400х15 мм</v>
      </c>
      <c r="D115" s="30" t="s">
        <v>457</v>
      </c>
      <c r="E115" s="78">
        <f>Source!I318</f>
        <v>4</v>
      </c>
      <c r="F115" s="30" t="str">
        <f>Source!U296</f>
        <v/>
      </c>
      <c r="G115" s="30">
        <f>Source!I318</f>
        <v>4</v>
      </c>
      <c r="H115" s="77"/>
    </row>
    <row r="116" spans="1:8" ht="28.5" x14ac:dyDescent="0.2">
      <c r="A116" s="30">
        <v>103</v>
      </c>
      <c r="B116" s="30" t="str">
        <f>Source!E320</f>
        <v>103</v>
      </c>
      <c r="C116" s="77" t="str">
        <f>Source!G320</f>
        <v>Крышка для лотка замкового, стальная, оцинкованная, с заземлением, толщина стали 0,6 мм, размер 3000х200х15 мм (прим. толщ. 0,7  мм))</v>
      </c>
      <c r="D116" s="30" t="s">
        <v>457</v>
      </c>
      <c r="E116" s="78">
        <f>Source!I320</f>
        <v>136</v>
      </c>
      <c r="F116" s="30" t="str">
        <f>Source!U296</f>
        <v/>
      </c>
      <c r="G116" s="30">
        <f>Source!I320</f>
        <v>136</v>
      </c>
      <c r="H116" s="77"/>
    </row>
    <row r="117" spans="1:8" ht="28.5" x14ac:dyDescent="0.2">
      <c r="A117" s="30">
        <v>104</v>
      </c>
      <c r="B117" s="30" t="str">
        <f>Source!E322</f>
        <v>104</v>
      </c>
      <c r="C117" s="77" t="str">
        <f>Source!G322</f>
        <v>Крышка для лотка замкового, стальная, оцинкованная, с заземлением, толщина стали 0,6 мм, размер 3000х200х15 мм</v>
      </c>
      <c r="D117" s="30" t="s">
        <v>457</v>
      </c>
      <c r="E117" s="78">
        <f>Source!I322</f>
        <v>85</v>
      </c>
      <c r="F117" s="30" t="str">
        <f>Source!U296</f>
        <v/>
      </c>
      <c r="G117" s="30">
        <f>Source!I322</f>
        <v>85</v>
      </c>
      <c r="H117" s="77"/>
    </row>
    <row r="118" spans="1:8" ht="28.5" x14ac:dyDescent="0.2">
      <c r="A118" s="30">
        <v>105</v>
      </c>
      <c r="B118" s="30" t="str">
        <f>Source!E324</f>
        <v>105</v>
      </c>
      <c r="C118" s="77" t="str">
        <f>Source!G324</f>
        <v>Крышка лотка  из нержавеющей стали  INOX (AISI 304) 200x3000  (3 м/уп) Промрукав PR16.2432</v>
      </c>
      <c r="D118" s="30" t="s">
        <v>37</v>
      </c>
      <c r="E118" s="78">
        <f>Source!I324</f>
        <v>68</v>
      </c>
      <c r="F118" s="30" t="str">
        <f>Source!U296</f>
        <v/>
      </c>
      <c r="G118" s="30">
        <f>Source!I324</f>
        <v>68</v>
      </c>
      <c r="H118" s="77"/>
    </row>
    <row r="119" spans="1:8" ht="28.5" x14ac:dyDescent="0.2">
      <c r="A119" s="30">
        <v>106</v>
      </c>
      <c r="B119" s="30" t="str">
        <f>Source!E326</f>
        <v>106</v>
      </c>
      <c r="C119" s="77" t="str">
        <f>Source!G326</f>
        <v>Крышка для лотка замкового, стальная, оцинкованная, с заземлением, толщина стали 0,6 мм, размер 3000х100х15 мм</v>
      </c>
      <c r="D119" s="30" t="s">
        <v>457</v>
      </c>
      <c r="E119" s="78">
        <f>Source!I326</f>
        <v>1132</v>
      </c>
      <c r="F119" s="30" t="str">
        <f>Source!U296</f>
        <v/>
      </c>
      <c r="G119" s="30">
        <f>Source!I326</f>
        <v>1132</v>
      </c>
      <c r="H119" s="77"/>
    </row>
    <row r="120" spans="1:8" ht="28.5" x14ac:dyDescent="0.2">
      <c r="A120" s="30">
        <v>107</v>
      </c>
      <c r="B120" s="30" t="str">
        <f>Source!E328</f>
        <v>107</v>
      </c>
      <c r="C120" s="77" t="str">
        <f>Source!G328</f>
        <v>Крышка лотка  из нержавеющей стали  INOX (AISI 304) 100x3000  (3 м/уп) Промрукав PR16.2429</v>
      </c>
      <c r="D120" s="30" t="s">
        <v>37</v>
      </c>
      <c r="E120" s="78">
        <f>Source!I328</f>
        <v>57</v>
      </c>
      <c r="F120" s="30" t="str">
        <f>Source!U296</f>
        <v/>
      </c>
      <c r="G120" s="30">
        <f>Source!I328</f>
        <v>57</v>
      </c>
      <c r="H120" s="77"/>
    </row>
    <row r="121" spans="1:8" ht="28.5" x14ac:dyDescent="0.2">
      <c r="A121" s="30">
        <v>108</v>
      </c>
      <c r="B121" s="30" t="str">
        <f>Source!E330</f>
        <v>108</v>
      </c>
      <c r="C121" s="77" t="str">
        <f>Source!G330</f>
        <v>Крышка ответвителя  из нержавеющей стали Т-образного Стандарт  INOX (AISI 304) 100  Промрукав PR16/2830</v>
      </c>
      <c r="D121" s="30" t="s">
        <v>37</v>
      </c>
      <c r="E121" s="78">
        <f>Source!I330</f>
        <v>2</v>
      </c>
      <c r="F121" s="30" t="str">
        <f>Source!U296</f>
        <v/>
      </c>
      <c r="G121" s="30">
        <f>Source!I330</f>
        <v>2</v>
      </c>
      <c r="H121" s="77"/>
    </row>
    <row r="122" spans="1:8" ht="28.5" x14ac:dyDescent="0.2">
      <c r="A122" s="30">
        <v>109</v>
      </c>
      <c r="B122" s="30" t="str">
        <f>Source!E332</f>
        <v>109</v>
      </c>
      <c r="C122" s="77" t="str">
        <f>Source!G332</f>
        <v>Крышка ответвителя  из нержавеющей стали Т-образного Стандарт  INOX (AISI 304) 200  Промрукав PR16/2832</v>
      </c>
      <c r="D122" s="30" t="s">
        <v>37</v>
      </c>
      <c r="E122" s="78">
        <f>Source!I332</f>
        <v>8</v>
      </c>
      <c r="F122" s="30" t="str">
        <f>Source!U296</f>
        <v/>
      </c>
      <c r="G122" s="30">
        <f>Source!I332</f>
        <v>8</v>
      </c>
      <c r="H122" s="77"/>
    </row>
    <row r="123" spans="1:8" ht="28.5" x14ac:dyDescent="0.2">
      <c r="A123" s="30">
        <v>110</v>
      </c>
      <c r="B123" s="30" t="str">
        <f>Source!E334</f>
        <v>110</v>
      </c>
      <c r="C123" s="77" t="str">
        <f>Source!G334</f>
        <v>Крышка для ответвителя Т-образного горизонтального стальная, оцинкованная, для кабельных лотков шириной 400 мм</v>
      </c>
      <c r="D123" s="30" t="s">
        <v>457</v>
      </c>
      <c r="E123" s="78">
        <f>Source!I334</f>
        <v>3</v>
      </c>
      <c r="F123" s="30" t="str">
        <f>Source!U296</f>
        <v/>
      </c>
      <c r="G123" s="30">
        <f>Source!I334</f>
        <v>3</v>
      </c>
      <c r="H123" s="77"/>
    </row>
    <row r="124" spans="1:8" ht="28.5" x14ac:dyDescent="0.2">
      <c r="A124" s="30">
        <v>111</v>
      </c>
      <c r="B124" s="30" t="str">
        <f>Source!E336</f>
        <v>111</v>
      </c>
      <c r="C124" s="77" t="str">
        <f>Source!G336</f>
        <v>Крышка для угла горизонтального 90° стальная, оцинкованная, толщина стали 0,6 мм, для кабельных лотков шириной 200 мм, высота 15 мм</v>
      </c>
      <c r="D124" s="30" t="s">
        <v>457</v>
      </c>
      <c r="E124" s="78">
        <f>Source!I336</f>
        <v>4</v>
      </c>
      <c r="F124" s="30" t="str">
        <f>Source!U296</f>
        <v/>
      </c>
      <c r="G124" s="30">
        <f>Source!I336</f>
        <v>4</v>
      </c>
      <c r="H124" s="77"/>
    </row>
    <row r="125" spans="1:8" ht="28.5" x14ac:dyDescent="0.2">
      <c r="A125" s="30">
        <v>112</v>
      </c>
      <c r="B125" s="30" t="str">
        <f>Source!E338</f>
        <v>112</v>
      </c>
      <c r="C125" s="77" t="str">
        <f>Source!G338</f>
        <v>Ответвитель Т-образный горизонтальный стальной, оцинкованный, без крышки, для кабельных лотков сечением 400х100 мм</v>
      </c>
      <c r="D125" s="30" t="s">
        <v>457</v>
      </c>
      <c r="E125" s="78">
        <f>Source!I338</f>
        <v>3</v>
      </c>
      <c r="F125" s="30" t="str">
        <f>Source!U296</f>
        <v/>
      </c>
      <c r="G125" s="30">
        <f>Source!I338</f>
        <v>3</v>
      </c>
      <c r="H125" s="77"/>
    </row>
    <row r="126" spans="1:8" ht="28.5" x14ac:dyDescent="0.2">
      <c r="A126" s="30">
        <v>113</v>
      </c>
      <c r="B126" s="30" t="str">
        <f>Source!E340</f>
        <v>113</v>
      </c>
      <c r="C126" s="77" t="str">
        <f>Source!G340</f>
        <v>Ответвитель Т-образный горизонтальный стальной, оцинкованный, без крышки, для кабельных лотков сечением 300х100 мм</v>
      </c>
      <c r="D126" s="30" t="s">
        <v>457</v>
      </c>
      <c r="E126" s="78">
        <f>Source!I340</f>
        <v>17</v>
      </c>
      <c r="F126" s="30" t="str">
        <f>Source!U296</f>
        <v/>
      </c>
      <c r="G126" s="30">
        <f>Source!I340</f>
        <v>17</v>
      </c>
      <c r="H126" s="77"/>
    </row>
    <row r="127" spans="1:8" ht="28.5" x14ac:dyDescent="0.2">
      <c r="A127" s="30">
        <v>114</v>
      </c>
      <c r="B127" s="30" t="str">
        <f>Source!E342</f>
        <v>114</v>
      </c>
      <c r="C127" s="77" t="str">
        <f>Source!G342</f>
        <v>Ответвитель из нержавеющей стали  Т-образный с крышкой Стандарт INOX (AISI 304) 200х100  Промрукав PR16.2816</v>
      </c>
      <c r="D127" s="30" t="s">
        <v>37</v>
      </c>
      <c r="E127" s="78">
        <f>Source!I342</f>
        <v>8</v>
      </c>
      <c r="F127" s="30" t="str">
        <f>Source!U296</f>
        <v/>
      </c>
      <c r="G127" s="30">
        <f>Source!I342</f>
        <v>8</v>
      </c>
      <c r="H127" s="77"/>
    </row>
    <row r="128" spans="1:8" ht="28.5" x14ac:dyDescent="0.2">
      <c r="A128" s="30">
        <v>115</v>
      </c>
      <c r="B128" s="30" t="str">
        <f>Source!E344</f>
        <v>115</v>
      </c>
      <c r="C128" s="77" t="str">
        <f>Source!G344</f>
        <v>Ответвитель Т-образный с крышкой Стандарт  100х100 (0,7 мм)  Промрукав PR16.0434</v>
      </c>
      <c r="D128" s="30" t="s">
        <v>37</v>
      </c>
      <c r="E128" s="78">
        <f>Source!I344</f>
        <v>3</v>
      </c>
      <c r="F128" s="30" t="str">
        <f>Source!U296</f>
        <v/>
      </c>
      <c r="G128" s="30">
        <f>Source!I344</f>
        <v>3</v>
      </c>
      <c r="H128" s="77"/>
    </row>
    <row r="129" spans="1:8" ht="28.5" x14ac:dyDescent="0.2">
      <c r="A129" s="30">
        <v>116</v>
      </c>
      <c r="B129" s="30" t="str">
        <f>Source!E346</f>
        <v>116</v>
      </c>
      <c r="C129" s="77" t="str">
        <f>Source!G346</f>
        <v>Ответвитель из нержавеющей стали  Т-образный с крышкой Стандарт INOX (AISI 304) 200х100  Промрукав PR16.2810</v>
      </c>
      <c r="D129" s="30" t="s">
        <v>37</v>
      </c>
      <c r="E129" s="78">
        <f>Source!I346</f>
        <v>2</v>
      </c>
      <c r="F129" s="30" t="str">
        <f>Source!U296</f>
        <v/>
      </c>
      <c r="G129" s="30">
        <f>Source!I346</f>
        <v>2</v>
      </c>
      <c r="H129" s="77"/>
    </row>
    <row r="130" spans="1:8" ht="14.25" x14ac:dyDescent="0.2">
      <c r="A130" s="30">
        <v>117</v>
      </c>
      <c r="B130" s="30" t="str">
        <f>Source!E348</f>
        <v>117</v>
      </c>
      <c r="C130" s="77" t="str">
        <f>Source!G348</f>
        <v>Крепление стеновое-напольное 600 Промрукав PR08.2602</v>
      </c>
      <c r="D130" s="30" t="s">
        <v>37</v>
      </c>
      <c r="E130" s="78">
        <f>Source!I348</f>
        <v>16</v>
      </c>
      <c r="F130" s="30" t="str">
        <f>Source!U296</f>
        <v/>
      </c>
      <c r="G130" s="30">
        <f>Source!I348</f>
        <v>16</v>
      </c>
      <c r="H130" s="77"/>
    </row>
    <row r="131" spans="1:8" ht="28.5" x14ac:dyDescent="0.2">
      <c r="A131" s="30">
        <v>118</v>
      </c>
      <c r="B131" s="30" t="str">
        <f>Source!E350</f>
        <v>118</v>
      </c>
      <c r="C131" s="77" t="str">
        <f>Source!G350</f>
        <v>Установка конструкций металлических кабельных, скобы П-образной из полосовой или угловой стали</v>
      </c>
      <c r="D131" s="30" t="s">
        <v>448</v>
      </c>
      <c r="E131" s="78">
        <f>Source!I350</f>
        <v>0.72750000000000004</v>
      </c>
      <c r="F131" s="30" t="str">
        <f>Source!U296</f>
        <v/>
      </c>
      <c r="G131" s="30" t="str">
        <f>"=((716+"&amp;"57+"&amp;"682)*"&amp;"0,5)/"&amp;"1000"</f>
        <v>=((716+57+682)*0,5)/1000</v>
      </c>
      <c r="H131" s="77"/>
    </row>
    <row r="132" spans="1:8" ht="28.5" x14ac:dyDescent="0.2">
      <c r="A132" s="30">
        <v>119</v>
      </c>
      <c r="B132" s="30" t="str">
        <f>Source!E352</f>
        <v>119</v>
      </c>
      <c r="C132" s="77" t="str">
        <f>Source!G352</f>
        <v>Профиль П-образный ПП-35х30х400 (2,0 мм) Промрукав PR08.2301 (вес 0,5 кг/шт)</v>
      </c>
      <c r="D132" s="30" t="s">
        <v>37</v>
      </c>
      <c r="E132" s="78">
        <f>Source!I352</f>
        <v>716</v>
      </c>
      <c r="F132" s="30" t="str">
        <f>Source!U296</f>
        <v/>
      </c>
      <c r="G132" s="30">
        <f>Source!I352</f>
        <v>716</v>
      </c>
      <c r="H132" s="77"/>
    </row>
    <row r="133" spans="1:8" ht="28.5" x14ac:dyDescent="0.2">
      <c r="A133" s="30">
        <v>120</v>
      </c>
      <c r="B133" s="30" t="str">
        <f>Source!E354</f>
        <v>120</v>
      </c>
      <c r="C133" s="77" t="str">
        <f>Source!G354</f>
        <v>Профиль из нержавеющей стали П-образный INOX (AISI 304) ПП-35х30х200 (2,0 мм) Промрукав PR16.3913 (0,5 кг/шт)</v>
      </c>
      <c r="D133" s="30" t="s">
        <v>37</v>
      </c>
      <c r="E133" s="78">
        <f>Source!I354</f>
        <v>57</v>
      </c>
      <c r="F133" s="30" t="str">
        <f>Source!U296</f>
        <v/>
      </c>
      <c r="G133" s="30">
        <f>Source!I354</f>
        <v>57</v>
      </c>
      <c r="H133" s="77"/>
    </row>
    <row r="134" spans="1:8" ht="28.5" x14ac:dyDescent="0.2">
      <c r="A134" s="30">
        <v>121</v>
      </c>
      <c r="B134" s="30" t="str">
        <f>Source!E356</f>
        <v>121</v>
      </c>
      <c r="C134" s="77" t="str">
        <f>Source!G356</f>
        <v>Профиль П-образный ПП-35х30х200 (2,0 мм) Промрукав PR08.2604 (0,5 кг/шт)</v>
      </c>
      <c r="D134" s="30" t="s">
        <v>37</v>
      </c>
      <c r="E134" s="78">
        <f>Source!I356</f>
        <v>682</v>
      </c>
      <c r="F134" s="30" t="str">
        <f>Source!U296</f>
        <v/>
      </c>
      <c r="G134" s="30">
        <f>Source!I356</f>
        <v>682</v>
      </c>
      <c r="H134" s="77"/>
    </row>
    <row r="135" spans="1:8" ht="14.25" x14ac:dyDescent="0.2">
      <c r="A135" s="30">
        <v>122</v>
      </c>
      <c r="B135" s="30" t="str">
        <f>Source!E358</f>
        <v>122</v>
      </c>
      <c r="C135" s="77" t="str">
        <f>Source!G358</f>
        <v>Консоль настенная усиленная HDZ КНУ-400 Промрукав PR16.1827</v>
      </c>
      <c r="D135" s="30" t="s">
        <v>37</v>
      </c>
      <c r="E135" s="78">
        <f>Source!I358</f>
        <v>5</v>
      </c>
      <c r="F135" s="30" t="str">
        <f>Source!U296</f>
        <v/>
      </c>
      <c r="G135" s="30">
        <f>Source!I358</f>
        <v>5</v>
      </c>
      <c r="H135" s="77"/>
    </row>
    <row r="136" spans="1:8" ht="14.25" x14ac:dyDescent="0.2">
      <c r="A136" s="30">
        <v>123</v>
      </c>
      <c r="B136" s="30" t="str">
        <f>Source!E360</f>
        <v>123</v>
      </c>
      <c r="C136" s="77" t="str">
        <f>Source!G360</f>
        <v>Консоль настенная усиленная HDZ КНУ-300 Промрукав PR16.1826</v>
      </c>
      <c r="D136" s="30" t="s">
        <v>37</v>
      </c>
      <c r="E136" s="78">
        <f>Source!I360</f>
        <v>167</v>
      </c>
      <c r="F136" s="30" t="str">
        <f>Source!U296</f>
        <v/>
      </c>
      <c r="G136" s="30">
        <f>Source!I360</f>
        <v>167</v>
      </c>
      <c r="H136" s="77"/>
    </row>
    <row r="137" spans="1:8" ht="14.25" x14ac:dyDescent="0.2">
      <c r="A137" s="30">
        <v>124</v>
      </c>
      <c r="B137" s="30" t="str">
        <f>Source!E362</f>
        <v>124</v>
      </c>
      <c r="C137" s="77" t="str">
        <f>Source!G362</f>
        <v>Консоль настенная усиленная HDZ КНУ-200Промрукав PR16.1825</v>
      </c>
      <c r="D137" s="30" t="s">
        <v>37</v>
      </c>
      <c r="E137" s="78">
        <f>Source!I362</f>
        <v>85</v>
      </c>
      <c r="F137" s="30" t="str">
        <f>Source!U296</f>
        <v/>
      </c>
      <c r="G137" s="30">
        <f>Source!I362</f>
        <v>85</v>
      </c>
      <c r="H137" s="77"/>
    </row>
    <row r="138" spans="1:8" ht="28.5" x14ac:dyDescent="0.2">
      <c r="A138" s="30">
        <v>125</v>
      </c>
      <c r="B138" s="30" t="str">
        <f>Source!E364</f>
        <v>125</v>
      </c>
      <c r="C138" s="77" t="str">
        <f>Source!G364</f>
        <v>Провод заземляющий сечением 6 мм2 длиной 200 мм (10 шт/уп) Промрукав PR13.02754</v>
      </c>
      <c r="D138" s="30" t="s">
        <v>37</v>
      </c>
      <c r="E138" s="78">
        <f>Source!I364</f>
        <v>10</v>
      </c>
      <c r="F138" s="30" t="str">
        <f>Source!U296</f>
        <v/>
      </c>
      <c r="G138" s="30">
        <f>Source!I364</f>
        <v>10</v>
      </c>
      <c r="H138" s="77"/>
    </row>
    <row r="139" spans="1:8" ht="14.25" x14ac:dyDescent="0.2">
      <c r="A139" s="30">
        <v>126</v>
      </c>
      <c r="B139" s="30" t="str">
        <f>Source!E366</f>
        <v>126</v>
      </c>
      <c r="C139" s="77" t="str">
        <f>Source!G366</f>
        <v>Заглушка лотка Стандарт 600х100 (0,7 мм) Промрукав PR16.0848</v>
      </c>
      <c r="D139" s="30" t="s">
        <v>37</v>
      </c>
      <c r="E139" s="78">
        <f>Source!I366</f>
        <v>1</v>
      </c>
      <c r="F139" s="30" t="str">
        <f>Source!U296</f>
        <v/>
      </c>
      <c r="G139" s="30">
        <f>Source!I366</f>
        <v>1</v>
      </c>
      <c r="H139" s="77"/>
    </row>
    <row r="140" spans="1:8" ht="14.25" x14ac:dyDescent="0.2">
      <c r="A140" s="30">
        <v>127</v>
      </c>
      <c r="B140" s="30" t="str">
        <f>Source!E368</f>
        <v>127</v>
      </c>
      <c r="C140" s="77" t="str">
        <f>Source!G368</f>
        <v>Заглушка лотка Стандарт  HDZ 400х100 Промрукав PR16.1260</v>
      </c>
      <c r="D140" s="30" t="s">
        <v>37</v>
      </c>
      <c r="E140" s="78">
        <f>Source!I368</f>
        <v>93</v>
      </c>
      <c r="F140" s="30" t="str">
        <f>Source!U296</f>
        <v/>
      </c>
      <c r="G140" s="30">
        <f>Source!I368</f>
        <v>93</v>
      </c>
      <c r="H140" s="77"/>
    </row>
    <row r="141" spans="1:8" ht="14.25" x14ac:dyDescent="0.2">
      <c r="A141" s="30">
        <v>128</v>
      </c>
      <c r="B141" s="30" t="str">
        <f>Source!E370</f>
        <v>128</v>
      </c>
      <c r="C141" s="77" t="str">
        <f>Source!G370</f>
        <v>Заглушка лотка Стандарт  HDZ 400х100 Промрукав PR16.1260</v>
      </c>
      <c r="D141" s="30" t="s">
        <v>37</v>
      </c>
      <c r="E141" s="78">
        <f>Source!I370</f>
        <v>6</v>
      </c>
      <c r="F141" s="30" t="str">
        <f>Source!U296</f>
        <v/>
      </c>
      <c r="G141" s="30">
        <f>Source!I370</f>
        <v>6</v>
      </c>
      <c r="H141" s="77"/>
    </row>
    <row r="142" spans="1:8" ht="14.25" x14ac:dyDescent="0.2">
      <c r="A142" s="30">
        <v>129</v>
      </c>
      <c r="B142" s="30" t="str">
        <f>Source!E372</f>
        <v>129</v>
      </c>
      <c r="C142" s="77" t="str">
        <f>Source!G372</f>
        <v>Заглушка лотка Стандарт INOX (AISI 304) 200х100  Промрукав PR16.2478</v>
      </c>
      <c r="D142" s="30" t="s">
        <v>37</v>
      </c>
      <c r="E142" s="78">
        <f>Source!I372</f>
        <v>18</v>
      </c>
      <c r="F142" s="30" t="str">
        <f>Source!U296</f>
        <v/>
      </c>
      <c r="G142" s="30">
        <f>Source!I372</f>
        <v>18</v>
      </c>
      <c r="H142" s="77"/>
    </row>
    <row r="143" spans="1:8" ht="14.25" x14ac:dyDescent="0.2">
      <c r="A143" s="30">
        <v>130</v>
      </c>
      <c r="B143" s="30" t="str">
        <f>Source!E374</f>
        <v>130</v>
      </c>
      <c r="C143" s="77" t="str">
        <f>Source!G374</f>
        <v>Заглушка лотка Стандарт HDZ 200х100  Промрукав PR16.1254</v>
      </c>
      <c r="D143" s="30" t="s">
        <v>37</v>
      </c>
      <c r="E143" s="78">
        <f>Source!I374</f>
        <v>1</v>
      </c>
      <c r="F143" s="30" t="str">
        <f>Source!U296</f>
        <v/>
      </c>
      <c r="G143" s="30">
        <f>Source!I374</f>
        <v>1</v>
      </c>
      <c r="H143" s="77"/>
    </row>
    <row r="144" spans="1:8" ht="14.25" x14ac:dyDescent="0.2">
      <c r="A144" s="30">
        <v>131</v>
      </c>
      <c r="B144" s="30" t="str">
        <f>Source!E376</f>
        <v>131</v>
      </c>
      <c r="C144" s="77" t="str">
        <f>Source!G376</f>
        <v>Заглушка лотка Стандарт 100х100 (0,7 мм)  Промрукав PR16.0830</v>
      </c>
      <c r="D144" s="30" t="s">
        <v>37</v>
      </c>
      <c r="E144" s="78">
        <f>Source!I376</f>
        <v>93</v>
      </c>
      <c r="F144" s="30" t="str">
        <f>Source!U296</f>
        <v/>
      </c>
      <c r="G144" s="30">
        <f>Source!I376</f>
        <v>93</v>
      </c>
      <c r="H144" s="77"/>
    </row>
    <row r="145" spans="1:8" ht="14.25" x14ac:dyDescent="0.2">
      <c r="A145" s="30">
        <v>132</v>
      </c>
      <c r="B145" s="30" t="str">
        <f>Source!E378</f>
        <v>132</v>
      </c>
      <c r="C145" s="77" t="str">
        <f>Source!G378</f>
        <v>Заглушка лотка Стандарт INOX (AISI 304) 100х100  Промрукав PR16.2472</v>
      </c>
      <c r="D145" s="30" t="s">
        <v>37</v>
      </c>
      <c r="E145" s="78">
        <f>Source!I378</f>
        <v>20</v>
      </c>
      <c r="F145" s="30" t="str">
        <f>Source!U296</f>
        <v/>
      </c>
      <c r="G145" s="30">
        <f>Source!I378</f>
        <v>20</v>
      </c>
      <c r="H145" s="77"/>
    </row>
    <row r="146" spans="1:8" ht="28.5" x14ac:dyDescent="0.2">
      <c r="A146" s="30">
        <v>133</v>
      </c>
      <c r="B146" s="30" t="str">
        <f>Source!E380</f>
        <v>133</v>
      </c>
      <c r="C146" s="77" t="str">
        <f>Source!G380</f>
        <v>Переходник упрощенный горизонтальный на 400 мм H100 (0,7 мм) Промрукав PR16.1067</v>
      </c>
      <c r="D146" s="30" t="s">
        <v>37</v>
      </c>
      <c r="E146" s="78">
        <f>Source!I380</f>
        <v>93</v>
      </c>
      <c r="F146" s="30" t="str">
        <f>Source!U296</f>
        <v/>
      </c>
      <c r="G146" s="30">
        <f>Source!I380</f>
        <v>93</v>
      </c>
      <c r="H146" s="77"/>
    </row>
    <row r="147" spans="1:8" ht="28.5" x14ac:dyDescent="0.2">
      <c r="A147" s="30">
        <v>134</v>
      </c>
      <c r="B147" s="30" t="str">
        <f>Source!E382</f>
        <v>134</v>
      </c>
      <c r="C147" s="77" t="str">
        <f>Source!G382</f>
        <v>Переходник упрощенный горизонтальный на 200 мм H100 (0,7 мм) Промрукав PR16.1056</v>
      </c>
      <c r="D147" s="30" t="s">
        <v>37</v>
      </c>
      <c r="E147" s="78">
        <f>Source!I382</f>
        <v>20</v>
      </c>
      <c r="F147" s="30" t="str">
        <f>Source!U296</f>
        <v/>
      </c>
      <c r="G147" s="30">
        <f>Source!I382</f>
        <v>20</v>
      </c>
      <c r="H147" s="77"/>
    </row>
    <row r="148" spans="1:8" ht="28.5" x14ac:dyDescent="0.2">
      <c r="A148" s="30">
        <v>135</v>
      </c>
      <c r="B148" s="30" t="str">
        <f>Source!E384</f>
        <v>135</v>
      </c>
      <c r="C148" s="77" t="str">
        <f>Source!G384</f>
        <v>Переходник упрощенный горизонтальный Стандарт на 200 мм H100 (0,7 мм) Промрукав PR16.1518</v>
      </c>
      <c r="D148" s="30" t="s">
        <v>37</v>
      </c>
      <c r="E148" s="78">
        <f>Source!I384</f>
        <v>101</v>
      </c>
      <c r="F148" s="30" t="str">
        <f>Source!U296</f>
        <v/>
      </c>
      <c r="G148" s="30">
        <f>Source!I384</f>
        <v>101</v>
      </c>
      <c r="H148" s="77"/>
    </row>
    <row r="149" spans="1:8" ht="28.5" x14ac:dyDescent="0.2">
      <c r="A149" s="30">
        <v>136</v>
      </c>
      <c r="B149" s="30" t="str">
        <f>Source!E386</f>
        <v>136</v>
      </c>
      <c r="C149" s="77" t="str">
        <f>Source!G386</f>
        <v>Переходник упрощенный горизонтальный Стандарт на 100 мм H100 (0,7 мм) Промрукав PR16.1512</v>
      </c>
      <c r="D149" s="30" t="s">
        <v>37</v>
      </c>
      <c r="E149" s="78">
        <f>Source!I386</f>
        <v>18</v>
      </c>
      <c r="F149" s="30" t="str">
        <f>Source!U296</f>
        <v/>
      </c>
      <c r="G149" s="30">
        <f>Source!I386</f>
        <v>18</v>
      </c>
      <c r="H149" s="77"/>
    </row>
    <row r="150" spans="1:8" ht="14.25" x14ac:dyDescent="0.2">
      <c r="A150" s="30">
        <v>137</v>
      </c>
      <c r="B150" s="30" t="str">
        <f>Source!E388</f>
        <v>137</v>
      </c>
      <c r="C150" s="77" t="str">
        <f>Source!G388</f>
        <v>Пластина соединительная 100 (0,7 мм) Промрукав PR16.0827</v>
      </c>
      <c r="D150" s="30" t="s">
        <v>37</v>
      </c>
      <c r="E150" s="78">
        <f>Source!I388</f>
        <v>1361</v>
      </c>
      <c r="F150" s="30" t="str">
        <f>Source!U296</f>
        <v/>
      </c>
      <c r="G150" s="30">
        <f>Source!I388</f>
        <v>1361</v>
      </c>
      <c r="H150" s="77"/>
    </row>
    <row r="151" spans="1:8" ht="28.5" x14ac:dyDescent="0.2">
      <c r="A151" s="30">
        <v>138</v>
      </c>
      <c r="B151" s="30" t="str">
        <f>Source!E390</f>
        <v>138</v>
      </c>
      <c r="C151" s="77" t="str">
        <f>Source!G390</f>
        <v>Пластина соединительная Стандарт INOX (AISI 304)  100  Промрукав PR16.3750</v>
      </c>
      <c r="D151" s="30" t="s">
        <v>37</v>
      </c>
      <c r="E151" s="78">
        <f>Source!I390</f>
        <v>40</v>
      </c>
      <c r="F151" s="30" t="str">
        <f>Source!U296</f>
        <v/>
      </c>
      <c r="G151" s="30">
        <f>Source!I390</f>
        <v>40</v>
      </c>
      <c r="H151" s="77"/>
    </row>
    <row r="152" spans="1:8" ht="28.5" x14ac:dyDescent="0.2">
      <c r="A152" s="30">
        <v>139</v>
      </c>
      <c r="B152" s="30" t="str">
        <f>Source!E392</f>
        <v>139</v>
      </c>
      <c r="C152" s="77" t="str">
        <f>Source!G392</f>
        <v>Анкер забивной, стальной, оцинкованный, для установки в сжатой зоне бетона, внутренняя резьба М8, диаметр 10 мм, длина 30 мм</v>
      </c>
      <c r="D152" s="30" t="s">
        <v>631</v>
      </c>
      <c r="E152" s="78">
        <f>Source!I392</f>
        <v>27.6</v>
      </c>
      <c r="F152" s="30" t="str">
        <f>Source!U296</f>
        <v/>
      </c>
      <c r="G152" s="30" t="str">
        <f>"=2760/"&amp;"100"</f>
        <v>=2760/100</v>
      </c>
      <c r="H152" s="77"/>
    </row>
    <row r="153" spans="1:8" ht="14.25" x14ac:dyDescent="0.2">
      <c r="A153" s="30">
        <v>140</v>
      </c>
      <c r="B153" s="30" t="str">
        <f>Source!E394</f>
        <v>140</v>
      </c>
      <c r="C153" s="77" t="str">
        <f>Source!G394</f>
        <v>Шпилька резьбовая из нержавеющей стали, М8х1000 мм</v>
      </c>
      <c r="D153" s="30" t="s">
        <v>457</v>
      </c>
      <c r="E153" s="78">
        <f>Source!I394</f>
        <v>3155</v>
      </c>
      <c r="F153" s="30" t="str">
        <f>Source!U296</f>
        <v/>
      </c>
      <c r="G153" s="30">
        <f>Source!I394</f>
        <v>3155</v>
      </c>
      <c r="H153" s="77"/>
    </row>
    <row r="154" spans="1:8" ht="57" x14ac:dyDescent="0.2">
      <c r="A154" s="30">
        <v>141</v>
      </c>
      <c r="B154" s="30" t="str">
        <f>Source!E396</f>
        <v>141</v>
      </c>
      <c r="C154" s="77" t="str">
        <f>Source!G396</f>
        <v>Анкер ударный стандартный, стальной, оцинкованный, с болтом, для крепления тяжеловесных конструкций к бетону, природному камню и полнотелому кирпичу, М8х60 мм(прим. Анкерный болт оцинкованный М8/10х100 (10 шт/уп)   Промрукав PR08.26527)</v>
      </c>
      <c r="D154" s="30" t="s">
        <v>631</v>
      </c>
      <c r="E154" s="78">
        <f>Source!I396</f>
        <v>0.32</v>
      </c>
      <c r="F154" s="30" t="str">
        <f>Source!U296</f>
        <v/>
      </c>
      <c r="G154" s="30">
        <f>Source!I396</f>
        <v>0.32</v>
      </c>
      <c r="H154" s="77"/>
    </row>
    <row r="155" spans="1:8" ht="28.5" x14ac:dyDescent="0.2">
      <c r="A155" s="30">
        <v>142</v>
      </c>
      <c r="B155" s="30" t="str">
        <f>Source!E398</f>
        <v>142</v>
      </c>
      <c r="C155" s="77" t="str">
        <f>Source!G398</f>
        <v>Анкер забивной, латунный, внутренняя резьба М10, диаметр 12 мм, длина 34 мм</v>
      </c>
      <c r="D155" s="30" t="s">
        <v>631</v>
      </c>
      <c r="E155" s="78">
        <f>Source!I398</f>
        <v>19.420000000000002</v>
      </c>
      <c r="F155" s="30" t="str">
        <f>Source!U296</f>
        <v/>
      </c>
      <c r="G155" s="30" t="str">
        <f>"=1942/"&amp;"100"</f>
        <v>=1942/100</v>
      </c>
      <c r="H155" s="77"/>
    </row>
    <row r="156" spans="1:8" ht="28.5" x14ac:dyDescent="0.2">
      <c r="A156" s="30">
        <v>143</v>
      </c>
      <c r="B156" s="30" t="str">
        <f>Source!E400</f>
        <v>143</v>
      </c>
      <c r="C156" s="77" t="str">
        <f>Source!G400</f>
        <v>Винт с полуцил.гол нержавеющий (А2) М6х10 (DIN 7985) (500шт/уп) Промрукав PR08.7446</v>
      </c>
      <c r="D156" s="30" t="s">
        <v>37</v>
      </c>
      <c r="E156" s="78">
        <f>Source!I400</f>
        <v>1126</v>
      </c>
      <c r="F156" s="30" t="str">
        <f>Source!U296</f>
        <v/>
      </c>
      <c r="G156" s="30">
        <f>Source!I400</f>
        <v>1126</v>
      </c>
      <c r="H156" s="77"/>
    </row>
    <row r="157" spans="1:8" ht="28.5" x14ac:dyDescent="0.2">
      <c r="A157" s="30">
        <v>144</v>
      </c>
      <c r="B157" s="30" t="str">
        <f>Source!E402</f>
        <v>144</v>
      </c>
      <c r="C157" s="77" t="str">
        <f>Source!G402</f>
        <v>Болт с шестигранной головкой нержавеющий (А2) М5х8  (DIN 6921) (200шт/уп) Промрукав PR08.7445</v>
      </c>
      <c r="D157" s="30" t="s">
        <v>37</v>
      </c>
      <c r="E157" s="78">
        <f>Source!I402</f>
        <v>94</v>
      </c>
      <c r="F157" s="30" t="str">
        <f>Source!U296</f>
        <v/>
      </c>
      <c r="G157" s="30">
        <f>Source!I402</f>
        <v>94</v>
      </c>
      <c r="H157" s="77"/>
    </row>
    <row r="158" spans="1:8" ht="14.25" x14ac:dyDescent="0.2">
      <c r="A158" s="30">
        <v>145</v>
      </c>
      <c r="B158" s="30" t="str">
        <f>Source!E404</f>
        <v>145</v>
      </c>
      <c r="C158" s="77" t="str">
        <f>Source!G404</f>
        <v>Шпилька резьбовая из нержавеющей стали, М8х1000 мм</v>
      </c>
      <c r="D158" s="30" t="s">
        <v>457</v>
      </c>
      <c r="E158" s="78">
        <f>Source!I404</f>
        <v>167</v>
      </c>
      <c r="F158" s="30" t="str">
        <f>Source!U296</f>
        <v/>
      </c>
      <c r="G158" s="30">
        <f>Source!I404</f>
        <v>167</v>
      </c>
      <c r="H158" s="77"/>
    </row>
    <row r="159" spans="1:8" ht="28.5" x14ac:dyDescent="0.2">
      <c r="A159" s="30">
        <v>146</v>
      </c>
      <c r="B159" s="30" t="str">
        <f>Source!E406</f>
        <v>146</v>
      </c>
      <c r="C159" s="77" t="str">
        <f>Source!G406</f>
        <v>Гайка с насечкой, препятствующей откручиванию нержавеющая (А2) М8 (DIN 6923) (200 шт/уп) Промрукав PR08.7448</v>
      </c>
      <c r="D159" s="30" t="s">
        <v>37</v>
      </c>
      <c r="E159" s="78">
        <f>Source!I406</f>
        <v>448</v>
      </c>
      <c r="F159" s="30" t="str">
        <f>Source!U296</f>
        <v/>
      </c>
      <c r="G159" s="30">
        <f>Source!I406</f>
        <v>448</v>
      </c>
      <c r="H159" s="77"/>
    </row>
    <row r="160" spans="1:8" ht="42.75" x14ac:dyDescent="0.2">
      <c r="A160" s="30">
        <v>147</v>
      </c>
      <c r="B160" s="30" t="str">
        <f>Source!E408</f>
        <v>147</v>
      </c>
      <c r="C160" s="77" t="str">
        <f>Source!G408</f>
        <v>Анкер-болт забивной, распорный, стальной, оцинкованный, с шайбой M12х110 (прим.Анкерный болт оцинкованный М10/12х65 (10 шт/уп) Промрукав PR08.26539)</v>
      </c>
      <c r="D160" s="30" t="s">
        <v>631</v>
      </c>
      <c r="E160" s="78">
        <f>Source!I408</f>
        <v>10.28</v>
      </c>
      <c r="F160" s="30" t="str">
        <f>Source!U296</f>
        <v/>
      </c>
      <c r="G160" s="30" t="str">
        <f>"=1028/"&amp;"100"</f>
        <v>=1028/100</v>
      </c>
      <c r="H160" s="77"/>
    </row>
    <row r="161" spans="1:8" ht="16.5" x14ac:dyDescent="0.25">
      <c r="A161" s="74" t="str">
        <f>CONCATENATE("Раздел: ", Source!G441)</f>
        <v>Раздел: Светотехнические изделия</v>
      </c>
      <c r="B161" s="74"/>
      <c r="C161" s="74"/>
      <c r="D161" s="74"/>
      <c r="E161" s="74"/>
      <c r="F161" s="74"/>
      <c r="G161" s="74"/>
      <c r="H161" s="74"/>
    </row>
    <row r="162" spans="1:8" ht="28.5" x14ac:dyDescent="0.2">
      <c r="A162" s="30">
        <v>148</v>
      </c>
      <c r="B162" s="30" t="str">
        <f>Source!E445</f>
        <v>148</v>
      </c>
      <c r="C162" s="77" t="str">
        <f>Source!G445</f>
        <v>Установка светодиодных линейных (подвесных) одиночных светильников с креплением на тросы</v>
      </c>
      <c r="D162" s="30" t="s">
        <v>631</v>
      </c>
      <c r="E162" s="78">
        <f>Source!I445</f>
        <v>3.41</v>
      </c>
      <c r="F162" s="30" t="str">
        <f>Source!U441</f>
        <v/>
      </c>
      <c r="G162" s="30" t="str">
        <f>"=(207+"&amp;"42+"&amp;"24+"&amp;"53+"&amp;"8+"&amp;"7)/"&amp;"100"</f>
        <v>=(207+42+24+53+8+7)/100</v>
      </c>
      <c r="H162" s="77"/>
    </row>
    <row r="163" spans="1:8" ht="85.5" x14ac:dyDescent="0.2">
      <c r="A163" s="30">
        <v>149</v>
      </c>
      <c r="B163" s="30" t="str">
        <f>Source!E447</f>
        <v>149</v>
      </c>
      <c r="C163" s="77" t="str">
        <f>Source!G447</f>
        <v>RVE-PLS5070-GEARLINE-SC-1460-P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v>
      </c>
      <c r="D163" s="30" t="s">
        <v>37</v>
      </c>
      <c r="E163" s="78">
        <f>Source!I447</f>
        <v>207</v>
      </c>
      <c r="F163" s="30" t="str">
        <f>Source!U441</f>
        <v/>
      </c>
      <c r="G163" s="30">
        <f>Source!I447</f>
        <v>207</v>
      </c>
      <c r="H163" s="77"/>
    </row>
    <row r="164" spans="1:8" ht="99.75" x14ac:dyDescent="0.2">
      <c r="A164" s="30">
        <v>150</v>
      </c>
      <c r="B164" s="30" t="str">
        <f>Source!E449</f>
        <v>150</v>
      </c>
      <c r="C164" s="77" t="str">
        <f>Source!G449</f>
        <v>RVE-PLS5070-GEARLINE-SC-BP-1460-P (Линейный 1460ммх50х70мм 39Вт Подвесной 4000К Черный БАП 3 часа)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v>
      </c>
      <c r="D164" s="30" t="s">
        <v>37</v>
      </c>
      <c r="E164" s="78">
        <f>Source!I449</f>
        <v>42</v>
      </c>
      <c r="F164" s="30" t="str">
        <f>Source!U441</f>
        <v/>
      </c>
      <c r="G164" s="30">
        <f>Source!I449</f>
        <v>42</v>
      </c>
      <c r="H164" s="77"/>
    </row>
    <row r="165" spans="1:8" ht="85.5" x14ac:dyDescent="0.2">
      <c r="A165" s="30">
        <v>151</v>
      </c>
      <c r="B165" s="30" t="str">
        <f>Source!E451</f>
        <v>151</v>
      </c>
      <c r="C165" s="77" t="str">
        <f>Source!G451</f>
        <v>RVE-PLS5070-GEARLINE-SC-1460-P-IP54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v>
      </c>
      <c r="D165" s="30" t="s">
        <v>37</v>
      </c>
      <c r="E165" s="78">
        <f>Source!I451</f>
        <v>24</v>
      </c>
      <c r="F165" s="30" t="str">
        <f>Source!U441</f>
        <v/>
      </c>
      <c r="G165" s="30">
        <f>Source!I451</f>
        <v>24</v>
      </c>
      <c r="H165" s="77"/>
    </row>
    <row r="166" spans="1:8" ht="85.5" x14ac:dyDescent="0.2">
      <c r="A166" s="30">
        <v>152</v>
      </c>
      <c r="B166" s="30" t="str">
        <f>Source!E453</f>
        <v>152</v>
      </c>
      <c r="C166" s="77" t="str">
        <f>Source!G453</f>
        <v>RVE-PLS5070-GEARLINE-SC-1460-P (Линейный 1460ммх50х70мм 20Вт  (50%) Подвесной 4000К Черный) светильник.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v>
      </c>
      <c r="D166" s="30" t="s">
        <v>37</v>
      </c>
      <c r="E166" s="78">
        <f>Source!I453</f>
        <v>53</v>
      </c>
      <c r="F166" s="30" t="str">
        <f>Source!U441</f>
        <v/>
      </c>
      <c r="G166" s="30">
        <f>Source!I453</f>
        <v>53</v>
      </c>
      <c r="H166" s="77"/>
    </row>
    <row r="167" spans="1:8" ht="99.75" x14ac:dyDescent="0.2">
      <c r="A167" s="30">
        <v>153</v>
      </c>
      <c r="B167" s="30" t="str">
        <f>Source!E455</f>
        <v>153</v>
      </c>
      <c r="C167" s="77" t="str">
        <f>Source!G455</f>
        <v>RVE-PLS5070-GEARLINE-SC-BP-1460-P (Линейный 1460ммх50х70мм 20Вт  (50%) Подвесной 4000К Черный БАП 3 часа) 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 питания встроенный. Крепеж трос 2м.</v>
      </c>
      <c r="D167" s="30" t="s">
        <v>37</v>
      </c>
      <c r="E167" s="78">
        <f>Source!I455</f>
        <v>8</v>
      </c>
      <c r="F167" s="30" t="str">
        <f>Source!U441</f>
        <v/>
      </c>
      <c r="G167" s="30">
        <f>Source!I455</f>
        <v>8</v>
      </c>
      <c r="H167" s="77"/>
    </row>
    <row r="168" spans="1:8" ht="114" x14ac:dyDescent="0.2">
      <c r="A168" s="30">
        <v>154</v>
      </c>
      <c r="B168" s="30" t="str">
        <f>Source!E457</f>
        <v>154</v>
      </c>
      <c r="C168" s="77" t="str">
        <f>Source!G457</f>
        <v>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Степень пылевлагозащиты IP54.</v>
      </c>
      <c r="D168" s="30" t="s">
        <v>37</v>
      </c>
      <c r="E168" s="78">
        <f>Source!I457</f>
        <v>7</v>
      </c>
      <c r="F168" s="30" t="str">
        <f>Source!U441</f>
        <v/>
      </c>
      <c r="G168" s="30">
        <f>Source!I457</f>
        <v>7</v>
      </c>
      <c r="H168" s="77"/>
    </row>
    <row r="169" spans="1:8" ht="28.5" x14ac:dyDescent="0.2">
      <c r="A169" s="30">
        <v>155</v>
      </c>
      <c r="B169" s="30" t="str">
        <f>Source!E459</f>
        <v>155</v>
      </c>
      <c r="C169" s="77" t="str">
        <f>Source!G459</f>
        <v>Монтаж светильника в подвесных потолках  (прим. светильник круглый накладной)</v>
      </c>
      <c r="D169" s="30" t="s">
        <v>631</v>
      </c>
      <c r="E169" s="78">
        <f>Source!I459</f>
        <v>0.27</v>
      </c>
      <c r="F169" s="30" t="str">
        <f>Source!U441</f>
        <v/>
      </c>
      <c r="G169" s="30" t="str">
        <f>"=(13+"&amp;"14)/"&amp;"100"</f>
        <v>=(13+14)/100</v>
      </c>
      <c r="H169" s="77"/>
    </row>
    <row r="170" spans="1:8" ht="85.5" x14ac:dyDescent="0.2">
      <c r="A170" s="30">
        <v>156</v>
      </c>
      <c r="B170" s="30" t="str">
        <f>Source!E461</f>
        <v>156</v>
      </c>
      <c r="C170" s="77" t="str">
        <f>Source!G461</f>
        <v>RVE-LBX-RING-PRIME-SC-800-N (Круг d800х100мм 41Вт (50%) Накладной 4000К Черный)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v>
      </c>
      <c r="D170" s="30" t="s">
        <v>37</v>
      </c>
      <c r="E170" s="78">
        <f>Source!I461</f>
        <v>13</v>
      </c>
      <c r="F170" s="30" t="str">
        <f>Source!U441</f>
        <v/>
      </c>
      <c r="G170" s="30">
        <f>Source!I461</f>
        <v>13</v>
      </c>
      <c r="H170" s="77"/>
    </row>
    <row r="171" spans="1:8" ht="114" x14ac:dyDescent="0.2">
      <c r="A171" s="30">
        <v>157</v>
      </c>
      <c r="B171" s="30" t="str">
        <f>Source!E463</f>
        <v>157</v>
      </c>
      <c r="C171" s="77" t="str">
        <f>Source!G463</f>
        <v>RVE-LBX-RING-PRIME-SC-BP-800-N (Круг d800х100мм 41Вт (50%) Накладной 4000К Черный БАП 3 часа)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v>
      </c>
      <c r="D171" s="30" t="s">
        <v>37</v>
      </c>
      <c r="E171" s="78">
        <f>Source!I463</f>
        <v>14</v>
      </c>
      <c r="F171" s="30" t="str">
        <f>Source!U441</f>
        <v/>
      </c>
      <c r="G171" s="30">
        <f>Source!I463</f>
        <v>14</v>
      </c>
      <c r="H171" s="77"/>
    </row>
    <row r="172" spans="1:8" ht="28.5" x14ac:dyDescent="0.2">
      <c r="A172" s="30">
        <v>158</v>
      </c>
      <c r="B172" s="30" t="str">
        <f>Source!E465</f>
        <v>158</v>
      </c>
      <c r="C172" s="77" t="str">
        <f>Source!G465</f>
        <v>Установка светильников кольцевидной формы, светодиодных внутри здания потолочных, подвесных</v>
      </c>
      <c r="D172" s="30" t="s">
        <v>631</v>
      </c>
      <c r="E172" s="78">
        <f>Source!I465</f>
        <v>1.07</v>
      </c>
      <c r="F172" s="30" t="str">
        <f>Source!U441</f>
        <v/>
      </c>
      <c r="G172" s="30" t="str">
        <f>"=(74+"&amp;"33)/"&amp;"100"</f>
        <v>=(74+33)/100</v>
      </c>
      <c r="H172" s="77"/>
    </row>
    <row r="173" spans="1:8" ht="85.5" x14ac:dyDescent="0.2">
      <c r="A173" s="30">
        <v>159</v>
      </c>
      <c r="B173" s="30" t="str">
        <f>Source!E467</f>
        <v>159</v>
      </c>
      <c r="C173" s="77" t="str">
        <f>Source!G467</f>
        <v>RVE-LBX-RING-PRIME-SC-800-P (Круг d800х100мм 41Вт (50%) Подвесной 4000К Черный) светильник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v>
      </c>
      <c r="D173" s="30" t="s">
        <v>37</v>
      </c>
      <c r="E173" s="78">
        <f>Source!I467</f>
        <v>74</v>
      </c>
      <c r="F173" s="30" t="str">
        <f>Source!U441</f>
        <v/>
      </c>
      <c r="G173" s="30">
        <f>Source!I467</f>
        <v>74</v>
      </c>
      <c r="H173" s="77"/>
    </row>
    <row r="174" spans="1:8" ht="99.75" x14ac:dyDescent="0.2">
      <c r="A174" s="30">
        <v>160</v>
      </c>
      <c r="B174" s="30" t="str">
        <f>Source!E469</f>
        <v>160</v>
      </c>
      <c r="C174" s="77" t="str">
        <f>Source!G469</f>
        <v>RVE-LBX-RING-PRIME-SC-BP-800-P (Круг d800х100мм 41Вт (50%) Подвесной 4000К Черный БАП 3 часа) светильник /Светодиодный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v>
      </c>
      <c r="D174" s="30" t="s">
        <v>37</v>
      </c>
      <c r="E174" s="78">
        <f>Source!I469</f>
        <v>33</v>
      </c>
      <c r="F174" s="30" t="str">
        <f>Source!U441</f>
        <v/>
      </c>
      <c r="G174" s="30">
        <f>Source!I469</f>
        <v>33</v>
      </c>
      <c r="H174" s="77"/>
    </row>
    <row r="175" spans="1:8" ht="28.5" x14ac:dyDescent="0.2">
      <c r="A175" s="30">
        <v>161</v>
      </c>
      <c r="B175" s="30" t="str">
        <f>Source!E471</f>
        <v>161</v>
      </c>
      <c r="C175" s="77" t="str">
        <f>Source!G471</f>
        <v>Установка встраиваемых светодиодных светильников в подвесной потолок решетчатого типа</v>
      </c>
      <c r="D175" s="30" t="s">
        <v>631</v>
      </c>
      <c r="E175" s="78">
        <f>Source!I471</f>
        <v>6.39</v>
      </c>
      <c r="F175" s="30" t="str">
        <f>Source!U441</f>
        <v/>
      </c>
      <c r="G175" s="30" t="str">
        <f>"=(615+"&amp;"24)/"&amp;"100"</f>
        <v>=(615+24)/100</v>
      </c>
      <c r="H175" s="77"/>
    </row>
    <row r="176" spans="1:8" ht="85.5" x14ac:dyDescent="0.2">
      <c r="A176" s="30">
        <v>162</v>
      </c>
      <c r="B176" s="30" t="str">
        <f>Source!E473</f>
        <v>162</v>
      </c>
      <c r="C176" s="77" t="str">
        <f>Source!G473</f>
        <v>RVE-PRIME-SC-595 38W 4000K 220V/ Светильник LED 595x595x40mm (RVElektro) стандартный (встраиваемый, накладной)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квадратный).</v>
      </c>
      <c r="D176" s="30" t="s">
        <v>37</v>
      </c>
      <c r="E176" s="78">
        <f>Source!I473</f>
        <v>615</v>
      </c>
      <c r="F176" s="30" t="str">
        <f>Source!U441</f>
        <v/>
      </c>
      <c r="G176" s="30">
        <f>Source!I473</f>
        <v>615</v>
      </c>
      <c r="H176" s="77"/>
    </row>
    <row r="177" spans="1:8" ht="71.25" x14ac:dyDescent="0.2">
      <c r="A177" s="30">
        <v>163</v>
      </c>
      <c r="B177" s="30" t="str">
        <f>Source!E475</f>
        <v>163</v>
      </c>
      <c r="C177" s="77" t="str">
        <f>Source!G475</f>
        <v>RVE-PRIME-CI-SC-595 CLIP-IN IP54 600x600x48 38Вт 4000К Опал /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 Квадратный.Степень пылевлагозащиты IP54.</v>
      </c>
      <c r="D177" s="30" t="s">
        <v>37</v>
      </c>
      <c r="E177" s="78">
        <f>Source!I475</f>
        <v>24</v>
      </c>
      <c r="F177" s="30" t="str">
        <f>Source!U441</f>
        <v/>
      </c>
      <c r="G177" s="30">
        <f>Source!I475</f>
        <v>24</v>
      </c>
      <c r="H177" s="77"/>
    </row>
    <row r="178" spans="1:8" ht="28.5" x14ac:dyDescent="0.2">
      <c r="A178" s="30">
        <v>164</v>
      </c>
      <c r="B178" s="30" t="str">
        <f>Source!E477</f>
        <v>164</v>
      </c>
      <c r="C178" s="77" t="str">
        <f>Source!G477</f>
        <v>Монтаж светильника в подвесных потолках  (прим. светильник квадратный накладной)</v>
      </c>
      <c r="D178" s="30" t="s">
        <v>631</v>
      </c>
      <c r="E178" s="78">
        <f>Source!I477</f>
        <v>0.66</v>
      </c>
      <c r="F178" s="30" t="str">
        <f>Source!U441</f>
        <v/>
      </c>
      <c r="G178" s="30" t="str">
        <f>"=(60+"&amp;"6)/"&amp;"100"</f>
        <v>=(60+6)/100</v>
      </c>
      <c r="H178" s="77"/>
    </row>
    <row r="179" spans="1:8" ht="71.25" x14ac:dyDescent="0.2">
      <c r="A179" s="30">
        <v>165</v>
      </c>
      <c r="B179" s="30" t="str">
        <f>Source!E479</f>
        <v>165</v>
      </c>
      <c r="C179" s="77" t="str">
        <f>Source!G479</f>
        <v>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v>
      </c>
      <c r="D179" s="30" t="s">
        <v>37</v>
      </c>
      <c r="E179" s="78">
        <f>Source!I479</f>
        <v>60</v>
      </c>
      <c r="F179" s="30" t="str">
        <f>Source!U441</f>
        <v/>
      </c>
      <c r="G179" s="30">
        <f>Source!I479</f>
        <v>60</v>
      </c>
      <c r="H179" s="77"/>
    </row>
    <row r="180" spans="1:8" ht="71.25" x14ac:dyDescent="0.2">
      <c r="A180" s="30">
        <v>166</v>
      </c>
      <c r="B180" s="30" t="str">
        <f>Source!E481</f>
        <v>166</v>
      </c>
      <c r="C180" s="77" t="str">
        <f>Source!G481</f>
        <v>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v>
      </c>
      <c r="D180" s="30" t="s">
        <v>37</v>
      </c>
      <c r="E180" s="78">
        <f>Source!I481</f>
        <v>6</v>
      </c>
      <c r="F180" s="30" t="str">
        <f>Source!U441</f>
        <v/>
      </c>
      <c r="G180" s="30">
        <f>Source!I481</f>
        <v>6</v>
      </c>
      <c r="H180" s="77"/>
    </row>
    <row r="181" spans="1:8" ht="28.5" x14ac:dyDescent="0.2">
      <c r="A181" s="30">
        <v>167</v>
      </c>
      <c r="B181" s="30" t="str">
        <f>Source!E483</f>
        <v>167</v>
      </c>
      <c r="C181" s="77" t="str">
        <f>Source!G483</f>
        <v>Установка встраиваемых светодиодных светильников в подвесной потолок решетчатого типа</v>
      </c>
      <c r="D181" s="30" t="s">
        <v>631</v>
      </c>
      <c r="E181" s="78">
        <f>Source!I483</f>
        <v>3.29</v>
      </c>
      <c r="F181" s="30" t="str">
        <f>Source!U441</f>
        <v/>
      </c>
      <c r="G181" s="30" t="str">
        <f>"=(104+"&amp;"43+"&amp;"182)/"&amp;"100"</f>
        <v>=(104+43+182)/100</v>
      </c>
      <c r="H181" s="77"/>
    </row>
    <row r="182" spans="1:8" ht="85.5" x14ac:dyDescent="0.2">
      <c r="A182" s="30">
        <v>168</v>
      </c>
      <c r="B182" s="30" t="str">
        <f>Source!E487</f>
        <v>168</v>
      </c>
      <c r="C182" s="77" t="str">
        <f>Source!G487</f>
        <v>RVE-LBX-CONTRO-SC-BP-10015-1-GR (Квадрат Грильято 1шт 85х85х40мм 9Вт встраиваемый 4000K Белый БАП на 3ч)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v>
      </c>
      <c r="D182" s="30" t="s">
        <v>37</v>
      </c>
      <c r="E182" s="78">
        <f>Source!I487</f>
        <v>43</v>
      </c>
      <c r="F182" s="30" t="str">
        <f>Source!U441</f>
        <v/>
      </c>
      <c r="G182" s="30">
        <f>Source!I487</f>
        <v>43</v>
      </c>
      <c r="H182" s="77"/>
    </row>
    <row r="183" spans="1:8" ht="99.75" x14ac:dyDescent="0.2">
      <c r="A183" s="30">
        <v>169</v>
      </c>
      <c r="B183" s="30" t="str">
        <f>Source!E489</f>
        <v>169</v>
      </c>
      <c r="C183" s="77" t="str">
        <f>Source!G489</f>
        <v>RVE-LBX-CONTRO-SC-10015-1-GR-IP54 (Квадрат Грильято 1шт 85х85х40мм 9Вт встраиваемый 4000K Белый)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v>
      </c>
      <c r="D183" s="30" t="s">
        <v>37</v>
      </c>
      <c r="E183" s="78">
        <f>Source!I489</f>
        <v>182</v>
      </c>
      <c r="F183" s="30" t="str">
        <f>Source!U441</f>
        <v/>
      </c>
      <c r="G183" s="30">
        <f>Source!I489</f>
        <v>182</v>
      </c>
      <c r="H183" s="77"/>
    </row>
    <row r="184" spans="1:8" ht="28.5" x14ac:dyDescent="0.2">
      <c r="A184" s="30">
        <v>170</v>
      </c>
      <c r="B184" s="30" t="str">
        <f>Source!E491</f>
        <v>170</v>
      </c>
      <c r="C184" s="77" t="str">
        <f>Source!G491</f>
        <v>Установка светильников светодиодных накладных линейных длиной до 3 м, устанавливаемых внутри здания</v>
      </c>
      <c r="D184" s="30" t="s">
        <v>631</v>
      </c>
      <c r="E184" s="78">
        <f>Source!I491</f>
        <v>1.1299999999999999</v>
      </c>
      <c r="F184" s="30" t="str">
        <f>Source!U441</f>
        <v/>
      </c>
      <c r="G184" s="30" t="str">
        <f>"=(70+"&amp;"37+"&amp;"6)/"&amp;"100"</f>
        <v>=(70+37+6)/100</v>
      </c>
      <c r="H184" s="77"/>
    </row>
    <row r="185" spans="1:8" ht="128.25" x14ac:dyDescent="0.2">
      <c r="A185" s="30">
        <v>171</v>
      </c>
      <c r="B185" s="30" t="str">
        <f>Source!E493</f>
        <v>171</v>
      </c>
      <c r="C185" s="77" t="str">
        <f>Source!G493</f>
        <v>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 БАП 3 часа) светильник</v>
      </c>
      <c r="D185" s="30" t="s">
        <v>37</v>
      </c>
      <c r="E185" s="78">
        <f>Source!I493</f>
        <v>70</v>
      </c>
      <c r="F185" s="30" t="str">
        <f>Source!U441</f>
        <v/>
      </c>
      <c r="G185" s="30">
        <f>Source!I493</f>
        <v>70</v>
      </c>
      <c r="H185" s="77"/>
    </row>
    <row r="186" spans="1:8" ht="42.75" x14ac:dyDescent="0.2">
      <c r="A186" s="30">
        <v>172</v>
      </c>
      <c r="B186" s="30" t="str">
        <f>Source!E495</f>
        <v>172</v>
      </c>
      <c r="C186" s="77" t="str">
        <f>Source!G495</f>
        <v>RVE-PRIME-SLIM-SC-38/ (IP65, 4000К) 1262х124х85мм 38Вт /Светодиодный светильник. Монтаж накладной. Линейный. Размер 1262х124х85мм. Мощность 38Вт. Световой поток 4800лм.</v>
      </c>
      <c r="D186" s="30" t="s">
        <v>37</v>
      </c>
      <c r="E186" s="78">
        <f>Source!I495</f>
        <v>37</v>
      </c>
      <c r="F186" s="30" t="str">
        <f>Source!U441</f>
        <v/>
      </c>
      <c r="G186" s="30">
        <f>Source!I495</f>
        <v>37</v>
      </c>
      <c r="H186" s="77"/>
    </row>
    <row r="187" spans="1:8" ht="57" x14ac:dyDescent="0.2">
      <c r="A187" s="30">
        <v>173</v>
      </c>
      <c r="B187" s="30" t="str">
        <f>Source!E497</f>
        <v>173</v>
      </c>
      <c r="C187" s="77" t="str">
        <f>Source!G497</f>
        <v>RVE-PRIME-SLIM-SC-BP-38 IP65, 4000К) 1262х124х85мм 38Вт с БАП 3 часа/ Светодиодный светильник. Монтаж накладной.  Линейный. Размер  1262х124х85мм. Мощность 38Вт. Световой поток 4800лм. Укомплектован БАП на 3ч.</v>
      </c>
      <c r="D187" s="30" t="s">
        <v>37</v>
      </c>
      <c r="E187" s="78">
        <f>Source!I497</f>
        <v>6</v>
      </c>
      <c r="F187" s="30" t="str">
        <f>Source!U441</f>
        <v/>
      </c>
      <c r="G187" s="30">
        <f>Source!I497</f>
        <v>6</v>
      </c>
      <c r="H187" s="77"/>
    </row>
    <row r="188" spans="1:8" ht="28.5" x14ac:dyDescent="0.2">
      <c r="A188" s="30">
        <v>174</v>
      </c>
      <c r="B188" s="30" t="str">
        <f>Source!E499</f>
        <v>174</v>
      </c>
      <c r="C188" s="77" t="str">
        <f>Source!G499</f>
        <v>Установка точечных светодиодных светильников, встраиваемых в конструкцию металлических панелей подвесного потолка</v>
      </c>
      <c r="D188" s="30" t="s">
        <v>631</v>
      </c>
      <c r="E188" s="78">
        <f>Source!I499</f>
        <v>0.1</v>
      </c>
      <c r="F188" s="30" t="str">
        <f>Source!U441</f>
        <v/>
      </c>
      <c r="G188" s="30" t="str">
        <f>"=10/"&amp;"100"</f>
        <v>=10/100</v>
      </c>
      <c r="H188" s="77"/>
    </row>
    <row r="189" spans="1:8" ht="57" x14ac:dyDescent="0.2">
      <c r="A189" s="30">
        <v>175</v>
      </c>
      <c r="B189" s="30" t="str">
        <f>Source!E501</f>
        <v>175</v>
      </c>
      <c r="C189" s="77" t="str">
        <f>Source!G501</f>
        <v>DOT IP54 10W 4000K 220V/ Светильник LED встраиваемый/ Светильник светодиодный круглый. Способ монтажа встраиваемый. Габариты светильника 140?30мм. Мощность светильника 10W. Цветовая температура 4000К CRI90. Степень защиты IP54.</v>
      </c>
      <c r="D189" s="30" t="s">
        <v>37</v>
      </c>
      <c r="E189" s="78">
        <f>Source!I501</f>
        <v>10</v>
      </c>
      <c r="F189" s="30" t="str">
        <f>Source!U441</f>
        <v/>
      </c>
      <c r="G189" s="30">
        <f>Source!I501</f>
        <v>10</v>
      </c>
      <c r="H189" s="77"/>
    </row>
    <row r="190" spans="1:8" ht="28.5" x14ac:dyDescent="0.2">
      <c r="A190" s="30">
        <v>176</v>
      </c>
      <c r="B190" s="30" t="str">
        <f>Source!E503</f>
        <v>176</v>
      </c>
      <c r="C190" s="77" t="str">
        <f>Source!G503</f>
        <v>Монтаж кронштейна со светильником по стенам и потолкам  (прим. светильник на двух поворотных кронштейнах, монтируемый на стену)</v>
      </c>
      <c r="D190" s="30" t="s">
        <v>631</v>
      </c>
      <c r="E190" s="78">
        <f>Source!I503</f>
        <v>0.38</v>
      </c>
      <c r="F190" s="30" t="str">
        <f>Source!U441</f>
        <v/>
      </c>
      <c r="G190" s="30" t="str">
        <f>"=38/"&amp;"100"</f>
        <v>=38/100</v>
      </c>
      <c r="H190" s="77"/>
    </row>
    <row r="191" spans="1:8" ht="114" x14ac:dyDescent="0.2">
      <c r="A191" s="30">
        <v>177</v>
      </c>
      <c r="B191" s="30" t="str">
        <f>Source!E505</f>
        <v>177</v>
      </c>
      <c r="C191" s="77" t="str">
        <f>Source!G505</f>
        <v>RVE-PLS3535-PRIMELINE-SC- 1200-K (Линейный 1200х35x35мм 28Вт на кронштейне 500мм 4000K Черный) светильник /Светодиодный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 Размер кронштейна 500х35х35мм. Блок питания встраиваемый.</v>
      </c>
      <c r="D191" s="30" t="s">
        <v>37</v>
      </c>
      <c r="E191" s="78">
        <f>Source!I505</f>
        <v>38</v>
      </c>
      <c r="F191" s="30" t="str">
        <f>Source!U441</f>
        <v/>
      </c>
      <c r="G191" s="30">
        <f>Source!I505</f>
        <v>38</v>
      </c>
      <c r="H191" s="77"/>
    </row>
    <row r="192" spans="1:8" ht="16.5" x14ac:dyDescent="0.25">
      <c r="A192" s="74" t="str">
        <f>CONCATENATE("Раздел: ", Source!G538)</f>
        <v>Раздел: Электро-установочные изделия группы освещения</v>
      </c>
      <c r="B192" s="74"/>
      <c r="C192" s="74"/>
      <c r="D192" s="74"/>
      <c r="E192" s="74"/>
      <c r="F192" s="74"/>
      <c r="G192" s="74"/>
      <c r="H192" s="74"/>
    </row>
    <row r="193" spans="1:8" ht="14.25" x14ac:dyDescent="0.2">
      <c r="A193" s="30">
        <v>178</v>
      </c>
      <c r="B193" s="30" t="str">
        <f>Source!E542</f>
        <v>178</v>
      </c>
      <c r="C193" s="77" t="str">
        <f>Source!G542</f>
        <v>Монтаж выключателя скрытого типа: одноклавишного</v>
      </c>
      <c r="D193" s="30" t="s">
        <v>631</v>
      </c>
      <c r="E193" s="78">
        <f>Source!I542</f>
        <v>1.6</v>
      </c>
      <c r="F193" s="30" t="str">
        <f>Source!U538</f>
        <v/>
      </c>
      <c r="G193" s="30" t="str">
        <f>"=160/"&amp;"100"</f>
        <v>=160/100</v>
      </c>
      <c r="H193" s="77"/>
    </row>
    <row r="194" spans="1:8" ht="14.25" x14ac:dyDescent="0.2">
      <c r="A194" s="30">
        <v>179</v>
      </c>
      <c r="B194" s="30" t="str">
        <f>Source!E546</f>
        <v>179</v>
      </c>
      <c r="C194" s="77" t="str">
        <f>Source!G546</f>
        <v>Монтаж выключателя скрытого типа: одноклавишного</v>
      </c>
      <c r="D194" s="30" t="s">
        <v>631</v>
      </c>
      <c r="E194" s="78">
        <f>Source!I546</f>
        <v>0.98</v>
      </c>
      <c r="F194" s="30" t="str">
        <f>Source!U538</f>
        <v/>
      </c>
      <c r="G194" s="30" t="str">
        <f>"=98/"&amp;"100"</f>
        <v>=98/100</v>
      </c>
      <c r="H194" s="77"/>
    </row>
    <row r="195" spans="1:8" ht="14.25" x14ac:dyDescent="0.2">
      <c r="A195" s="30">
        <v>180</v>
      </c>
      <c r="B195" s="30" t="str">
        <f>Source!E550</f>
        <v>180</v>
      </c>
      <c r="C195" s="77" t="str">
        <f>Source!G550</f>
        <v>Рамка 1 пост (цвет: белый)</v>
      </c>
      <c r="D195" s="30" t="s">
        <v>37</v>
      </c>
      <c r="E195" s="78">
        <f>Source!I550</f>
        <v>258</v>
      </c>
      <c r="F195" s="30" t="str">
        <f>Source!U538</f>
        <v/>
      </c>
      <c r="G195" s="30">
        <f>Source!I550</f>
        <v>258</v>
      </c>
      <c r="H195" s="77"/>
    </row>
    <row r="196" spans="1:8" ht="28.5" x14ac:dyDescent="0.2">
      <c r="A196" s="30">
        <v>181</v>
      </c>
      <c r="B196" s="30" t="str">
        <f>Source!E552</f>
        <v>181</v>
      </c>
      <c r="C196" s="77" t="str">
        <f>Source!G552</f>
        <v>Коробка установочная, для скрытой проводки, из полистирола, диаметр 65 мм, высота 40 мм, без саморезов</v>
      </c>
      <c r="D196" s="30" t="s">
        <v>457</v>
      </c>
      <c r="E196" s="78">
        <f>Source!I552</f>
        <v>258</v>
      </c>
      <c r="F196" s="30" t="str">
        <f>Source!U538</f>
        <v/>
      </c>
      <c r="G196" s="30">
        <f>Source!I552</f>
        <v>258</v>
      </c>
      <c r="H196" s="77"/>
    </row>
    <row r="197" spans="1:8" ht="28.5" x14ac:dyDescent="0.2">
      <c r="A197" s="30">
        <v>182</v>
      </c>
      <c r="B197" s="30" t="str">
        <f>Source!E554</f>
        <v>182</v>
      </c>
      <c r="C197" s="77" t="str">
        <f>Source!G554</f>
        <v>Коробка распаечная, открытой установки, из полистирола, степень защиты IP55, 4 ввода, диаметр 80 мм, высота 50 мм</v>
      </c>
      <c r="D197" s="30" t="s">
        <v>457</v>
      </c>
      <c r="E197" s="78">
        <f>Source!I554</f>
        <v>500</v>
      </c>
      <c r="F197" s="30" t="str">
        <f>Source!U538</f>
        <v/>
      </c>
      <c r="G197" s="30">
        <f>Source!I554</f>
        <v>500</v>
      </c>
      <c r="H197" s="77"/>
    </row>
    <row r="198" spans="1:8" ht="14.25" x14ac:dyDescent="0.2">
      <c r="A198" s="30">
        <v>183</v>
      </c>
      <c r="B198" s="30" t="str">
        <f>Source!E556</f>
        <v>183</v>
      </c>
      <c r="C198" s="77" t="str">
        <f>Source!G556</f>
        <v>Монтаж детали на пультах и панелях - реле</v>
      </c>
      <c r="D198" s="30" t="s">
        <v>74</v>
      </c>
      <c r="E198" s="78">
        <f>Source!I556</f>
        <v>3</v>
      </c>
      <c r="F198" s="30" t="str">
        <f>Source!U538</f>
        <v/>
      </c>
      <c r="G198" s="30">
        <f>Source!I556</f>
        <v>3</v>
      </c>
      <c r="H198" s="77"/>
    </row>
    <row r="199" spans="1:8" ht="28.5" x14ac:dyDescent="0.2">
      <c r="A199" s="30">
        <v>184</v>
      </c>
      <c r="B199" s="30" t="str">
        <f>Source!E560</f>
        <v>184</v>
      </c>
      <c r="C199" s="77" t="str">
        <f>Source!G560</f>
        <v>Извещатели ПС автоматические, дымовой, фотоэлектрический, радиоизотопный, световой в нормальном исполнении</v>
      </c>
      <c r="D199" s="30" t="s">
        <v>74</v>
      </c>
      <c r="E199" s="78">
        <f>Source!I560</f>
        <v>1</v>
      </c>
      <c r="F199" s="30" t="str">
        <f>Source!U538</f>
        <v/>
      </c>
      <c r="G199" s="30">
        <f>Source!I560</f>
        <v>1</v>
      </c>
      <c r="H199" s="77"/>
    </row>
    <row r="200" spans="1:8" ht="28.5" x14ac:dyDescent="0.2">
      <c r="A200" s="30">
        <v>185</v>
      </c>
      <c r="B200" s="30" t="str">
        <f>Source!E562</f>
        <v>185</v>
      </c>
      <c r="C200" s="77" t="str">
        <f>Source!G562</f>
        <v>Датчик движения ИК настенный 1200Вт 180гр. до 12 м IP44 MS-39 PROxima</v>
      </c>
      <c r="D200" s="30" t="s">
        <v>37</v>
      </c>
      <c r="E200" s="78">
        <f>Source!I562</f>
        <v>1</v>
      </c>
      <c r="F200" s="30" t="str">
        <f>Source!U538</f>
        <v/>
      </c>
      <c r="G200" s="30">
        <f>Source!I562</f>
        <v>1</v>
      </c>
      <c r="H200" s="77"/>
    </row>
    <row r="201" spans="1:8" ht="28.5" x14ac:dyDescent="0.2">
      <c r="A201" s="30">
        <v>186</v>
      </c>
      <c r="B201" s="30" t="str">
        <f>Source!E564</f>
        <v>186</v>
      </c>
      <c r="C201" s="77" t="str">
        <f>Source!G564</f>
        <v>Монтаж светильников с лампами накаливания, светового настенного указателя</v>
      </c>
      <c r="D201" s="30" t="s">
        <v>631</v>
      </c>
      <c r="E201" s="78">
        <f>Source!I564</f>
        <v>0.04</v>
      </c>
      <c r="F201" s="30" t="str">
        <f>Source!U538</f>
        <v/>
      </c>
      <c r="G201" s="30" t="str">
        <f>"=(2+"&amp;"1+"&amp;"1)/"&amp;"100"</f>
        <v>=(2+1+1)/100</v>
      </c>
      <c r="H201" s="77"/>
    </row>
    <row r="202" spans="1:8" ht="14.25" x14ac:dyDescent="0.2">
      <c r="A202" s="30">
        <v>187</v>
      </c>
      <c r="B202" s="30" t="str">
        <f>Source!E570</f>
        <v>187</v>
      </c>
      <c r="C202" s="77" t="str">
        <f>Source!G570</f>
        <v>Световое табло "Медпункт"</v>
      </c>
      <c r="D202" s="30" t="s">
        <v>37</v>
      </c>
      <c r="E202" s="78">
        <f>Source!I570</f>
        <v>1</v>
      </c>
      <c r="F202" s="30" t="str">
        <f>Source!U538</f>
        <v/>
      </c>
      <c r="G202" s="30">
        <f>Source!I570</f>
        <v>1</v>
      </c>
      <c r="H202" s="77"/>
    </row>
    <row r="203" spans="1:8" ht="14.25" x14ac:dyDescent="0.2">
      <c r="A203" s="30">
        <v>188</v>
      </c>
      <c r="B203" s="30" t="str">
        <f>Source!E572</f>
        <v>188</v>
      </c>
      <c r="C203" s="77" t="str">
        <f>Source!G572</f>
        <v>Монтаж блока бесперебойного питания (ББП) в диспетчерской</v>
      </c>
      <c r="D203" s="30" t="s">
        <v>74</v>
      </c>
      <c r="E203" s="78">
        <f>Source!I572</f>
        <v>1</v>
      </c>
      <c r="F203" s="30" t="str">
        <f>Source!U538</f>
        <v/>
      </c>
      <c r="G203" s="30">
        <f>Source!I572</f>
        <v>1</v>
      </c>
      <c r="H203" s="77"/>
    </row>
    <row r="204" spans="1:8" ht="16.5" x14ac:dyDescent="0.25">
      <c r="A204" s="74" t="str">
        <f>CONCATENATE("Раздел: ", Source!G607)</f>
        <v>Раздел: Электро-установочные изделия розеточной сети</v>
      </c>
      <c r="B204" s="74"/>
      <c r="C204" s="74"/>
      <c r="D204" s="74"/>
      <c r="E204" s="74"/>
      <c r="F204" s="74"/>
      <c r="G204" s="74"/>
      <c r="H204" s="74"/>
    </row>
    <row r="205" spans="1:8" ht="14.25" x14ac:dyDescent="0.2">
      <c r="A205" s="30">
        <v>189</v>
      </c>
      <c r="B205" s="30" t="str">
        <f>Source!E611</f>
        <v>189</v>
      </c>
      <c r="C205" s="77" t="str">
        <f>Source!G611</f>
        <v>Монтаж розетки штепсельной скрытого типа</v>
      </c>
      <c r="D205" s="30" t="s">
        <v>631</v>
      </c>
      <c r="E205" s="78">
        <f>Source!I611</f>
        <v>0.24</v>
      </c>
      <c r="F205" s="30" t="str">
        <f>Source!U607</f>
        <v/>
      </c>
      <c r="G205" s="30" t="str">
        <f>"=24/"&amp;"100"</f>
        <v>=24/100</v>
      </c>
      <c r="H205" s="77"/>
    </row>
    <row r="206" spans="1:8" ht="14.25" x14ac:dyDescent="0.2">
      <c r="A206" s="30">
        <v>190</v>
      </c>
      <c r="B206" s="30" t="str">
        <f>Source!E615</f>
        <v>190</v>
      </c>
      <c r="C206" s="77" t="str">
        <f>Source!G615</f>
        <v>Монтаж розетки штепсельной скрытого типа</v>
      </c>
      <c r="D206" s="30" t="s">
        <v>631</v>
      </c>
      <c r="E206" s="78">
        <f>Source!I615</f>
        <v>6</v>
      </c>
      <c r="F206" s="30" t="str">
        <f>Source!U607</f>
        <v/>
      </c>
      <c r="G206" s="30" t="str">
        <f>"=600/"&amp;"100"</f>
        <v>=600/100</v>
      </c>
      <c r="H206" s="77"/>
    </row>
    <row r="207" spans="1:8" ht="14.25" x14ac:dyDescent="0.2">
      <c r="A207" s="30">
        <v>191</v>
      </c>
      <c r="B207" s="30" t="str">
        <f>Source!E619</f>
        <v>191</v>
      </c>
      <c r="C207" s="77" t="str">
        <f>Source!G619</f>
        <v>Монтаж розетки штепсельной скрытого типа</v>
      </c>
      <c r="D207" s="30" t="s">
        <v>631</v>
      </c>
      <c r="E207" s="78">
        <f>Source!I619</f>
        <v>3.5</v>
      </c>
      <c r="F207" s="30" t="str">
        <f>Source!U607</f>
        <v/>
      </c>
      <c r="G207" s="30" t="str">
        <f>"=350/"&amp;"100"</f>
        <v>=350/100</v>
      </c>
      <c r="H207" s="77"/>
    </row>
    <row r="208" spans="1:8" ht="28.5" x14ac:dyDescent="0.2">
      <c r="A208" s="30">
        <v>192</v>
      </c>
      <c r="B208" s="30" t="str">
        <f>Source!E623</f>
        <v>192</v>
      </c>
      <c r="C208" s="77" t="str">
        <f>Source!G623</f>
        <v>Монтаж лючка коробки сценической переходной и штепсельной типа ЛП-6</v>
      </c>
      <c r="D208" s="30" t="s">
        <v>74</v>
      </c>
      <c r="E208" s="78">
        <f>Source!I623</f>
        <v>62</v>
      </c>
      <c r="F208" s="30" t="str">
        <f>Source!U607</f>
        <v/>
      </c>
      <c r="G208" s="30">
        <f>Source!I623</f>
        <v>62</v>
      </c>
      <c r="H208" s="77"/>
    </row>
    <row r="209" spans="1:8" ht="28.5" x14ac:dyDescent="0.2">
      <c r="A209" s="30">
        <v>193</v>
      </c>
      <c r="B209" s="30" t="str">
        <f>Source!E629</f>
        <v>193</v>
      </c>
      <c r="C209" s="77" t="str">
        <f>Source!G629</f>
        <v>Монтаж розетки штепсельной скрытого типа</v>
      </c>
      <c r="D209" s="30" t="s">
        <v>631</v>
      </c>
      <c r="E209" s="78">
        <f>Source!I629</f>
        <v>4.96</v>
      </c>
      <c r="F209" s="30" t="str">
        <f>Source!U607</f>
        <v/>
      </c>
      <c r="G209" s="30" t="str">
        <f>"=(248+"&amp;"248)/"&amp;"100"</f>
        <v>=(248+248)/100</v>
      </c>
      <c r="H209" s="77"/>
    </row>
    <row r="210" spans="1:8" ht="28.5" x14ac:dyDescent="0.2">
      <c r="A210" s="30">
        <v>194</v>
      </c>
      <c r="B210" s="30" t="str">
        <f>Source!E635</f>
        <v>194</v>
      </c>
      <c r="C210" s="77" t="str">
        <f>Source!G635</f>
        <v>Монтаж лючка коробки сценической переходной и штепсельной типа ЛП-6</v>
      </c>
      <c r="D210" s="30" t="s">
        <v>74</v>
      </c>
      <c r="E210" s="78">
        <f>Source!I635</f>
        <v>45</v>
      </c>
      <c r="F210" s="30" t="str">
        <f>Source!U607</f>
        <v/>
      </c>
      <c r="G210" s="30">
        <f>Source!I635</f>
        <v>45</v>
      </c>
      <c r="H210" s="77"/>
    </row>
    <row r="211" spans="1:8" ht="14.25" x14ac:dyDescent="0.2">
      <c r="A211" s="30">
        <v>195</v>
      </c>
      <c r="B211" s="30" t="str">
        <f>Source!E641</f>
        <v>195</v>
      </c>
      <c r="C211" s="77" t="str">
        <f>Source!G641</f>
        <v>Монтаж розетки штепсельной скрытого типа</v>
      </c>
      <c r="D211" s="30" t="s">
        <v>631</v>
      </c>
      <c r="E211" s="78">
        <f>Source!I641</f>
        <v>2.7</v>
      </c>
      <c r="F211" s="30" t="str">
        <f>Source!U607</f>
        <v/>
      </c>
      <c r="G211" s="30" t="str">
        <f>"=(90+"&amp;"180)/"&amp;"100"</f>
        <v>=(90+180)/100</v>
      </c>
      <c r="H211" s="77"/>
    </row>
    <row r="212" spans="1:8" ht="28.5" x14ac:dyDescent="0.2">
      <c r="A212" s="30">
        <v>196</v>
      </c>
      <c r="B212" s="30" t="str">
        <f>Source!E647</f>
        <v>196</v>
      </c>
      <c r="C212" s="77" t="str">
        <f>Source!G647</f>
        <v>Монтаж лючка коробки сценической переходной и штепсельной типа ЛП-6</v>
      </c>
      <c r="D212" s="30" t="s">
        <v>74</v>
      </c>
      <c r="E212" s="78">
        <f>Source!I647</f>
        <v>4</v>
      </c>
      <c r="F212" s="30" t="str">
        <f>Source!U607</f>
        <v/>
      </c>
      <c r="G212" s="30">
        <f>Source!I647</f>
        <v>4</v>
      </c>
      <c r="H212" s="77"/>
    </row>
    <row r="213" spans="1:8" ht="14.25" x14ac:dyDescent="0.2">
      <c r="A213" s="30">
        <v>197</v>
      </c>
      <c r="B213" s="30" t="str">
        <f>Source!E653</f>
        <v>197</v>
      </c>
      <c r="C213" s="77" t="str">
        <f>Source!G653</f>
        <v>Монтаж розетки штепсельной скрытого типа</v>
      </c>
      <c r="D213" s="30" t="s">
        <v>631</v>
      </c>
      <c r="E213" s="78">
        <f>Source!I653</f>
        <v>0.32</v>
      </c>
      <c r="F213" s="30" t="str">
        <f>Source!U607</f>
        <v/>
      </c>
      <c r="G213" s="30" t="str">
        <f>"=(16+"&amp;"16)/"&amp;"100"</f>
        <v>=(16+16)/100</v>
      </c>
      <c r="H213" s="77"/>
    </row>
    <row r="214" spans="1:8" ht="28.5" x14ac:dyDescent="0.2">
      <c r="A214" s="30">
        <v>198</v>
      </c>
      <c r="B214" s="30" t="str">
        <f>Source!E659</f>
        <v>198</v>
      </c>
      <c r="C214" s="77" t="str">
        <f>Source!G659</f>
        <v>Монтаж лючка коробки сценической переходной и штепсельной типа ЛП-6</v>
      </c>
      <c r="D214" s="30" t="s">
        <v>74</v>
      </c>
      <c r="E214" s="78">
        <f>Source!I659</f>
        <v>101</v>
      </c>
      <c r="F214" s="30" t="str">
        <f>Source!U607</f>
        <v/>
      </c>
      <c r="G214" s="30">
        <f>Source!I659</f>
        <v>101</v>
      </c>
      <c r="H214" s="77"/>
    </row>
    <row r="215" spans="1:8" ht="14.25" x14ac:dyDescent="0.2">
      <c r="A215" s="30">
        <v>199</v>
      </c>
      <c r="B215" s="30" t="str">
        <f>Source!E665</f>
        <v>199</v>
      </c>
      <c r="C215" s="77" t="str">
        <f>Source!G665</f>
        <v>Монтаж розетки штепсельной скрытого типа</v>
      </c>
      <c r="D215" s="30" t="s">
        <v>631</v>
      </c>
      <c r="E215" s="78">
        <f>Source!I665</f>
        <v>2.02</v>
      </c>
      <c r="F215" s="30" t="str">
        <f>Source!U607</f>
        <v/>
      </c>
      <c r="G215" s="30" t="str">
        <f>"=202/"&amp;"100"</f>
        <v>=202/100</v>
      </c>
      <c r="H215" s="77"/>
    </row>
    <row r="216" spans="1:8" ht="14.25" x14ac:dyDescent="0.2">
      <c r="A216" s="30">
        <v>200</v>
      </c>
      <c r="B216" s="30" t="str">
        <f>Source!E669</f>
        <v>200</v>
      </c>
      <c r="C216" s="77" t="str">
        <f>Source!G669</f>
        <v>Рамка 1 пост (цвет: белый)</v>
      </c>
      <c r="D216" s="30" t="s">
        <v>37</v>
      </c>
      <c r="E216" s="78">
        <f>Source!I669</f>
        <v>195</v>
      </c>
      <c r="F216" s="30" t="str">
        <f>Source!U607</f>
        <v/>
      </c>
      <c r="G216" s="30">
        <f>Source!I669</f>
        <v>195</v>
      </c>
      <c r="H216" s="77"/>
    </row>
    <row r="217" spans="1:8" ht="14.25" x14ac:dyDescent="0.2">
      <c r="A217" s="30">
        <v>201</v>
      </c>
      <c r="B217" s="30" t="str">
        <f>Source!E671</f>
        <v>201</v>
      </c>
      <c r="C217" s="77" t="str">
        <f>Source!G671</f>
        <v>Рамка 2 поста (цвет: белый)</v>
      </c>
      <c r="D217" s="30" t="s">
        <v>37</v>
      </c>
      <c r="E217" s="78">
        <f>Source!I671</f>
        <v>232</v>
      </c>
      <c r="F217" s="30" t="str">
        <f>Source!U607</f>
        <v/>
      </c>
      <c r="G217" s="30">
        <f>Source!I671</f>
        <v>232</v>
      </c>
      <c r="H217" s="77"/>
    </row>
    <row r="218" spans="1:8" ht="14.25" x14ac:dyDescent="0.2">
      <c r="A218" s="30">
        <v>202</v>
      </c>
      <c r="B218" s="30" t="str">
        <f>Source!E673</f>
        <v>202</v>
      </c>
      <c r="C218" s="77" t="str">
        <f>Source!G673</f>
        <v>Рамка 4 поста (цвет: белый)</v>
      </c>
      <c r="D218" s="30" t="s">
        <v>37</v>
      </c>
      <c r="E218" s="78">
        <f>Source!I673</f>
        <v>51</v>
      </c>
      <c r="F218" s="30" t="str">
        <f>Source!U607</f>
        <v/>
      </c>
      <c r="G218" s="30">
        <f>Source!I673</f>
        <v>51</v>
      </c>
      <c r="H218" s="77"/>
    </row>
    <row r="219" spans="1:8" ht="14.25" x14ac:dyDescent="0.2">
      <c r="A219" s="30">
        <v>203</v>
      </c>
      <c r="B219" s="30" t="str">
        <f>Source!E675</f>
        <v>203</v>
      </c>
      <c r="C219" s="77" t="str">
        <f>Source!G675</f>
        <v>Монтаж выключателя скрытого типа: одноклавишного</v>
      </c>
      <c r="D219" s="30" t="s">
        <v>631</v>
      </c>
      <c r="E219" s="78">
        <f>Source!I675</f>
        <v>0.08</v>
      </c>
      <c r="F219" s="30" t="str">
        <f>Source!U607</f>
        <v/>
      </c>
      <c r="G219" s="30" t="str">
        <f>"=8/"&amp;"100"</f>
        <v>=8/100</v>
      </c>
      <c r="H219" s="77"/>
    </row>
    <row r="220" spans="1:8" ht="28.5" x14ac:dyDescent="0.2">
      <c r="A220" s="30">
        <v>204</v>
      </c>
      <c r="B220" s="30" t="str">
        <f>Source!E679</f>
        <v>204</v>
      </c>
      <c r="C220" s="77" t="str">
        <f>Source!G679</f>
        <v>Коробка установочная, для скрытой проводки, из полистирола, диаметр 65 мм, высота 40 мм, без саморезов</v>
      </c>
      <c r="D220" s="30" t="s">
        <v>457</v>
      </c>
      <c r="E220" s="78">
        <f>Source!I679</f>
        <v>825</v>
      </c>
      <c r="F220" s="30" t="str">
        <f>Source!U607</f>
        <v/>
      </c>
      <c r="G220" s="30">
        <f>Source!I679</f>
        <v>825</v>
      </c>
      <c r="H220" s="77"/>
    </row>
    <row r="221" spans="1:8" ht="42.75" x14ac:dyDescent="0.2">
      <c r="A221" s="30">
        <v>205</v>
      </c>
      <c r="B221" s="30" t="str">
        <f>Source!E681</f>
        <v>205</v>
      </c>
      <c r="C221" s="77" t="str">
        <f>Source!G681</f>
        <v>Коробка ответвительная пластиковая, 6 вводов для труб и кабеля, крышка с уплотнителем и фиксатором, степень защиты IP55, размер без учета кабельных вводов 100х100х50 мм</v>
      </c>
      <c r="D221" s="30" t="s">
        <v>457</v>
      </c>
      <c r="E221" s="78">
        <f>Source!I681</f>
        <v>650</v>
      </c>
      <c r="F221" s="30" t="str">
        <f>Source!U607</f>
        <v/>
      </c>
      <c r="G221" s="30">
        <f>Source!I681</f>
        <v>650</v>
      </c>
      <c r="H221" s="77"/>
    </row>
    <row r="222" spans="1:8" ht="28.5" x14ac:dyDescent="0.2">
      <c r="A222" s="30">
        <v>206</v>
      </c>
      <c r="B222" s="30" t="str">
        <f>Source!E683</f>
        <v>206</v>
      </c>
      <c r="C222" s="77" t="str">
        <f>Source!G683</f>
        <v>Извещатели ПС автоматические, дымовой, фотоэлектрический, радиоизотопный, световой в нормальном исполнении</v>
      </c>
      <c r="D222" s="30" t="s">
        <v>74</v>
      </c>
      <c r="E222" s="78">
        <f>Source!I683</f>
        <v>1</v>
      </c>
      <c r="F222" s="30" t="str">
        <f>Source!U607</f>
        <v/>
      </c>
      <c r="G222" s="30">
        <f>Source!I683</f>
        <v>1</v>
      </c>
      <c r="H222" s="77"/>
    </row>
    <row r="223" spans="1:8" ht="14.25" x14ac:dyDescent="0.2">
      <c r="A223" s="30">
        <v>207</v>
      </c>
      <c r="B223" s="30" t="str">
        <f>Source!E685</f>
        <v>207</v>
      </c>
      <c r="C223" s="77" t="str">
        <f>Source!G685</f>
        <v>Датчик движения NA VE-PIR-UP-S102[102-500W-WH (230V, 2.17A, MULT)</v>
      </c>
      <c r="D223" s="30" t="s">
        <v>37</v>
      </c>
      <c r="E223" s="78">
        <f>Source!I685</f>
        <v>1</v>
      </c>
      <c r="F223" s="30" t="str">
        <f>Source!U607</f>
        <v/>
      </c>
      <c r="G223" s="30">
        <f>Source!I685</f>
        <v>1</v>
      </c>
      <c r="H223" s="77"/>
    </row>
    <row r="224" spans="1:8" ht="16.5" x14ac:dyDescent="0.25">
      <c r="A224" s="74" t="str">
        <f>CONCATENATE("Раздел: ", Source!G718)</f>
        <v>Раздел: Заземление и молниезащита</v>
      </c>
      <c r="B224" s="74"/>
      <c r="C224" s="74"/>
      <c r="D224" s="74"/>
      <c r="E224" s="74"/>
      <c r="F224" s="74"/>
      <c r="G224" s="74"/>
      <c r="H224" s="74"/>
    </row>
    <row r="225" spans="1:8" ht="28.5" x14ac:dyDescent="0.2">
      <c r="A225" s="30">
        <v>208</v>
      </c>
      <c r="B225" s="30" t="str">
        <f>Source!E722</f>
        <v>208</v>
      </c>
      <c r="C225" s="77" t="str">
        <f>Source!G722</f>
        <v>Монтаж заземляющего проводника открыто по строительным основаниям из полосовой стали сечением 100 мм2</v>
      </c>
      <c r="D225" s="30" t="s">
        <v>371</v>
      </c>
      <c r="E225" s="78">
        <f>Source!I722</f>
        <v>15</v>
      </c>
      <c r="F225" s="30" t="str">
        <f>Source!U718</f>
        <v/>
      </c>
      <c r="G225" s="30" t="str">
        <f>"=1500/"&amp;"100"</f>
        <v>=1500/100</v>
      </c>
      <c r="H225" s="77"/>
    </row>
    <row r="226" spans="1:8" ht="28.5" x14ac:dyDescent="0.2">
      <c r="A226" s="30">
        <v>209</v>
      </c>
      <c r="B226" s="30" t="str">
        <f>Source!E728</f>
        <v>209</v>
      </c>
      <c r="C226" s="77" t="str">
        <f>Source!G728</f>
        <v>Монтаж заземляющего проводника открыто по строительным основаниям из круглой стали диаметром 8 мм</v>
      </c>
      <c r="D226" s="30" t="s">
        <v>371</v>
      </c>
      <c r="E226" s="78">
        <f>Source!I728</f>
        <v>2.75</v>
      </c>
      <c r="F226" s="30" t="str">
        <f>Source!U718</f>
        <v/>
      </c>
      <c r="G226" s="30" t="str">
        <f>"=(55*"&amp;"5)/"&amp;"100"</f>
        <v>=(55*5)/100</v>
      </c>
      <c r="H226" s="77"/>
    </row>
    <row r="227" spans="1:8" ht="28.5" x14ac:dyDescent="0.2">
      <c r="A227" s="30">
        <v>210</v>
      </c>
      <c r="B227" s="30" t="str">
        <f>Source!E732</f>
        <v>210</v>
      </c>
      <c r="C227" s="77" t="str">
        <f>Source!G732</f>
        <v>Монтаж заземлителя вертикального из угловой стали размером 50х50х5 мм</v>
      </c>
      <c r="D227" s="30" t="s">
        <v>939</v>
      </c>
      <c r="E227" s="78">
        <f>Source!I732</f>
        <v>2</v>
      </c>
      <c r="F227" s="30" t="str">
        <f>Source!U718</f>
        <v/>
      </c>
      <c r="G227" s="30" t="str">
        <f>"=20/"&amp;"10"</f>
        <v>=20/10</v>
      </c>
      <c r="H227" s="77"/>
    </row>
    <row r="228" spans="1:8" ht="28.5" x14ac:dyDescent="0.2">
      <c r="A228" s="30">
        <v>211</v>
      </c>
      <c r="B228" s="30" t="str">
        <f>Source!E736</f>
        <v>211</v>
      </c>
      <c r="C228" s="77" t="str">
        <f>Source!G736</f>
        <v>Соединитель  полоса-полоса с разделительной пластиной 100х100 мм NG3106</v>
      </c>
      <c r="D228" s="30" t="s">
        <v>37</v>
      </c>
      <c r="E228" s="78">
        <f>Source!I736</f>
        <v>24</v>
      </c>
      <c r="F228" s="30" t="str">
        <f>Source!U718</f>
        <v/>
      </c>
      <c r="G228" s="30">
        <f>Source!I736</f>
        <v>24</v>
      </c>
      <c r="H228" s="77"/>
    </row>
    <row r="229" spans="1:8" ht="14.25" x14ac:dyDescent="0.2">
      <c r="A229" s="30">
        <v>212</v>
      </c>
      <c r="B229" s="30" t="str">
        <f>Source!E738</f>
        <v>212</v>
      </c>
      <c r="C229" s="77" t="str">
        <f>Source!G738</f>
        <v>Соединение пруток-пруток , D 8 мм</v>
      </c>
      <c r="D229" s="30" t="s">
        <v>37</v>
      </c>
      <c r="E229" s="78">
        <f>Source!I738</f>
        <v>24</v>
      </c>
      <c r="F229" s="30" t="str">
        <f>Source!U718</f>
        <v/>
      </c>
      <c r="G229" s="30">
        <f>Source!I738</f>
        <v>24</v>
      </c>
      <c r="H229" s="77"/>
    </row>
    <row r="230" spans="1:8" ht="14.25" x14ac:dyDescent="0.2">
      <c r="A230" s="30">
        <v>213</v>
      </c>
      <c r="B230" s="30" t="str">
        <f>Source!E740</f>
        <v>213</v>
      </c>
      <c r="C230" s="77" t="str">
        <f>Source!G740</f>
        <v>Универсальный держатель с бетоном  ND1000</v>
      </c>
      <c r="D230" s="30" t="s">
        <v>37</v>
      </c>
      <c r="E230" s="78">
        <f>Source!I740</f>
        <v>200</v>
      </c>
      <c r="F230" s="30" t="str">
        <f>Source!U718</f>
        <v/>
      </c>
      <c r="G230" s="30">
        <f>Source!I740</f>
        <v>200</v>
      </c>
      <c r="H230" s="77"/>
    </row>
    <row r="231" spans="1:8" ht="14.25" x14ac:dyDescent="0.2">
      <c r="A231" s="30">
        <v>214</v>
      </c>
      <c r="B231" s="30" t="str">
        <f>Source!E742</f>
        <v>214</v>
      </c>
      <c r="C231" s="77" t="str">
        <f>Source!G742</f>
        <v>Соединитель универсальный NG3103</v>
      </c>
      <c r="D231" s="30" t="s">
        <v>37</v>
      </c>
      <c r="E231" s="78">
        <f>Source!I742</f>
        <v>500</v>
      </c>
      <c r="F231" s="30" t="str">
        <f>Source!U718</f>
        <v/>
      </c>
      <c r="G231" s="30">
        <f>Source!I742</f>
        <v>500</v>
      </c>
      <c r="H231" s="77"/>
    </row>
    <row r="232" spans="1:8" ht="14.25" x14ac:dyDescent="0.2">
      <c r="A232" s="30">
        <v>215</v>
      </c>
      <c r="B232" s="30" t="str">
        <f>Source!E744</f>
        <v>215</v>
      </c>
      <c r="C232" s="77" t="str">
        <f>Source!G744</f>
        <v>Фасадный держатель ND2307</v>
      </c>
      <c r="D232" s="30" t="s">
        <v>37</v>
      </c>
      <c r="E232" s="78">
        <f>Source!I744</f>
        <v>200</v>
      </c>
      <c r="F232" s="30" t="str">
        <f>Source!U718</f>
        <v/>
      </c>
      <c r="G232" s="30">
        <f>Source!I744</f>
        <v>200</v>
      </c>
      <c r="H232" s="77"/>
    </row>
    <row r="233" spans="1:8" ht="14.25" x14ac:dyDescent="0.2">
      <c r="A233" s="30">
        <v>216</v>
      </c>
      <c r="B233" s="30" t="str">
        <f>Source!E746</f>
        <v>216</v>
      </c>
      <c r="C233" s="77" t="str">
        <f>Source!G746</f>
        <v>Соединительная скоба-перемычка 288 DIN</v>
      </c>
      <c r="D233" s="30" t="s">
        <v>37</v>
      </c>
      <c r="E233" s="78">
        <f>Source!I746</f>
        <v>500</v>
      </c>
      <c r="F233" s="30" t="str">
        <f>Source!U718</f>
        <v/>
      </c>
      <c r="G233" s="30">
        <f>Source!I746</f>
        <v>500</v>
      </c>
      <c r="H233" s="77"/>
    </row>
    <row r="234" spans="1:8" ht="14.25" x14ac:dyDescent="0.2">
      <c r="A234" s="30">
        <v>217</v>
      </c>
      <c r="B234" s="30" t="str">
        <f>Source!E748</f>
        <v>217</v>
      </c>
      <c r="C234" s="77" t="str">
        <f>Source!G748</f>
        <v>Скоба-держатель полосы 40х4, оцинк. cталь SH133</v>
      </c>
      <c r="D234" s="30" t="s">
        <v>37</v>
      </c>
      <c r="E234" s="78">
        <f>Source!I748</f>
        <v>1200</v>
      </c>
      <c r="F234" s="30" t="str">
        <f>Source!U718</f>
        <v/>
      </c>
      <c r="G234" s="30">
        <f>Source!I748</f>
        <v>1200</v>
      </c>
      <c r="H234" s="77"/>
    </row>
    <row r="235" spans="1:8" ht="14.25" x14ac:dyDescent="0.2">
      <c r="A235" s="30">
        <v>218</v>
      </c>
      <c r="B235" s="30" t="str">
        <f>Source!E750</f>
        <v>218</v>
      </c>
      <c r="C235" s="77" t="str">
        <f>Source!G750</f>
        <v>Анкер клиновой стальной оцинкованный, М6х55 мм</v>
      </c>
      <c r="D235" s="30" t="s">
        <v>631</v>
      </c>
      <c r="E235" s="78">
        <f>Source!I750</f>
        <v>10</v>
      </c>
      <c r="F235" s="30" t="str">
        <f>Source!U718</f>
        <v/>
      </c>
      <c r="G235" s="30" t="str">
        <f>"=1000/"&amp;"100"</f>
        <v>=1000/100</v>
      </c>
      <c r="H235" s="77"/>
    </row>
    <row r="236" spans="1:8" ht="28.5" x14ac:dyDescent="0.2">
      <c r="A236" s="30">
        <v>219</v>
      </c>
      <c r="B236" s="30" t="str">
        <f>Source!E752</f>
        <v>219</v>
      </c>
      <c r="C236" s="77" t="str">
        <f>Source!G752</f>
        <v>Ввод в здание в стальной трубе, провод сечением до 16 мм2, 2 провода в линии</v>
      </c>
      <c r="D236" s="30" t="s">
        <v>74</v>
      </c>
      <c r="E236" s="78">
        <f>Source!I752</f>
        <v>12</v>
      </c>
      <c r="F236" s="30" t="str">
        <f>Source!U718</f>
        <v/>
      </c>
      <c r="G236" s="30">
        <f>Source!I752</f>
        <v>12</v>
      </c>
      <c r="H236" s="77"/>
    </row>
    <row r="237" spans="1:8" ht="14.25" x14ac:dyDescent="0.2">
      <c r="A237" s="30">
        <v>220</v>
      </c>
      <c r="B237" s="30" t="str">
        <f>Source!E756</f>
        <v>220</v>
      </c>
      <c r="C237" s="77" t="str">
        <f>Source!G756</f>
        <v>Монтаж коробки ответвительной для кабельных линий</v>
      </c>
      <c r="D237" s="30" t="s">
        <v>631</v>
      </c>
      <c r="E237" s="78">
        <f>Source!I756</f>
        <v>0.5</v>
      </c>
      <c r="F237" s="30" t="str">
        <f>Source!U718</f>
        <v/>
      </c>
      <c r="G237" s="30" t="str">
        <f>"=50/"&amp;"100"</f>
        <v>=50/100</v>
      </c>
      <c r="H237" s="77"/>
    </row>
    <row r="238" spans="1:8" ht="14.25" x14ac:dyDescent="0.2">
      <c r="A238" s="30">
        <v>221</v>
      </c>
      <c r="B238" s="30" t="str">
        <f>Source!E760</f>
        <v>221</v>
      </c>
      <c r="C238" s="77" t="str">
        <f>Source!G760</f>
        <v>Монтаж заземлителя вертикального из круглой стали диаметром 16 мм</v>
      </c>
      <c r="D238" s="30" t="s">
        <v>939</v>
      </c>
      <c r="E238" s="78">
        <f>Source!I760</f>
        <v>0.6</v>
      </c>
      <c r="F238" s="30" t="str">
        <f>Source!U718</f>
        <v/>
      </c>
      <c r="G238" s="30" t="str">
        <f>"=6/"&amp;"10"</f>
        <v>=6/10</v>
      </c>
      <c r="H238" s="77"/>
    </row>
    <row r="239" spans="1:8" ht="14.25" x14ac:dyDescent="0.2">
      <c r="A239" s="30">
        <v>222</v>
      </c>
      <c r="B239" s="30" t="str">
        <f>Source!E766</f>
        <v>222</v>
      </c>
      <c r="C239" s="77" t="str">
        <f>Source!G766</f>
        <v>Зажим прута</v>
      </c>
      <c r="D239" s="30" t="s">
        <v>37</v>
      </c>
      <c r="E239" s="78">
        <f>Source!I766</f>
        <v>6</v>
      </c>
      <c r="F239" s="30" t="str">
        <f>Source!U718</f>
        <v/>
      </c>
      <c r="G239" s="30">
        <f>Source!I766</f>
        <v>6</v>
      </c>
      <c r="H239" s="77"/>
    </row>
    <row r="240" spans="1:8" ht="16.5" x14ac:dyDescent="0.25">
      <c r="A240" s="74" t="str">
        <f>CONCATENATE("Раздел: ", Source!G799)</f>
        <v>Раздел: Электрозащитные средства</v>
      </c>
      <c r="B240" s="74"/>
      <c r="C240" s="74"/>
      <c r="D240" s="74"/>
      <c r="E240" s="74"/>
      <c r="F240" s="74"/>
      <c r="G240" s="74"/>
      <c r="H240" s="74"/>
    </row>
    <row r="241" spans="1:8" ht="14.25" x14ac:dyDescent="0.2">
      <c r="A241" s="30">
        <v>223</v>
      </c>
      <c r="B241" s="30" t="str">
        <f>Source!E803</f>
        <v>223</v>
      </c>
      <c r="C241" s="77" t="str">
        <f>Source!G803</f>
        <v>Коврик диэлектрический резиновый, размеры 750х750 мм</v>
      </c>
      <c r="D241" s="30" t="s">
        <v>457</v>
      </c>
      <c r="E241" s="78">
        <f>Source!I803</f>
        <v>16</v>
      </c>
      <c r="F241" s="30" t="str">
        <f>Source!U799</f>
        <v/>
      </c>
      <c r="G241" s="30">
        <f>Source!I803</f>
        <v>16</v>
      </c>
      <c r="H241" s="77"/>
    </row>
    <row r="242" spans="1:8" ht="14.25" x14ac:dyDescent="0.2">
      <c r="A242" s="30">
        <v>224</v>
      </c>
      <c r="B242" s="30" t="str">
        <f>Source!E805</f>
        <v>224</v>
      </c>
      <c r="C242" s="77" t="str">
        <f>Source!G805</f>
        <v>Указатель напряжения типа ПИН 90-2М</v>
      </c>
      <c r="D242" s="30" t="s">
        <v>457</v>
      </c>
      <c r="E242" s="78">
        <f>Source!I805</f>
        <v>2</v>
      </c>
      <c r="F242" s="30" t="str">
        <f>Source!U799</f>
        <v/>
      </c>
      <c r="G242" s="30">
        <f>Source!I805</f>
        <v>2</v>
      </c>
      <c r="H242" s="77"/>
    </row>
    <row r="243" spans="1:8" ht="14.25" x14ac:dyDescent="0.2">
      <c r="A243" s="30">
        <v>225</v>
      </c>
      <c r="B243" s="30" t="str">
        <f>Source!E807</f>
        <v>225</v>
      </c>
      <c r="C243" s="77" t="str">
        <f>Source!G807</f>
        <v>Очки защитные открытые типа О34-У</v>
      </c>
      <c r="D243" s="30" t="s">
        <v>457</v>
      </c>
      <c r="E243" s="78">
        <f>Source!I807</f>
        <v>2</v>
      </c>
      <c r="F243" s="30" t="str">
        <f>Source!U799</f>
        <v/>
      </c>
      <c r="G243" s="30">
        <f>Source!I807</f>
        <v>2</v>
      </c>
      <c r="H243" s="77"/>
    </row>
    <row r="244" spans="1:8" ht="14.25" x14ac:dyDescent="0.2">
      <c r="A244" s="30">
        <v>226</v>
      </c>
      <c r="B244" s="30" t="str">
        <f>Source!E809</f>
        <v>226</v>
      </c>
      <c r="C244" s="77" t="str">
        <f>Source!G809</f>
        <v>Огнетушитель самосрабатывающий типа ОСП-1</v>
      </c>
      <c r="D244" s="30" t="s">
        <v>1022</v>
      </c>
      <c r="E244" s="78">
        <f>Source!I809</f>
        <v>2</v>
      </c>
      <c r="F244" s="30" t="str">
        <f>Source!U799</f>
        <v/>
      </c>
      <c r="G244" s="30">
        <f>Source!I809</f>
        <v>2</v>
      </c>
      <c r="H244" s="77"/>
    </row>
    <row r="245" spans="1:8" ht="14.25" x14ac:dyDescent="0.2">
      <c r="A245" s="30">
        <v>227</v>
      </c>
      <c r="B245" s="30" t="str">
        <f>Source!E811</f>
        <v>227</v>
      </c>
      <c r="C245" s="77" t="str">
        <f>Source!G811</f>
        <v>Клещи строительные универсальные, длина 180 мм</v>
      </c>
      <c r="D245" s="30" t="s">
        <v>457</v>
      </c>
      <c r="E245" s="78">
        <f>Source!I811</f>
        <v>2</v>
      </c>
      <c r="F245" s="30" t="str">
        <f>Source!U799</f>
        <v/>
      </c>
      <c r="G245" s="30">
        <f>Source!I811</f>
        <v>2</v>
      </c>
      <c r="H245" s="77"/>
    </row>
    <row r="246" spans="1:8" ht="28.5" x14ac:dyDescent="0.2">
      <c r="A246" s="29">
        <v>228</v>
      </c>
      <c r="B246" s="29" t="str">
        <f>Source!E813</f>
        <v>228</v>
      </c>
      <c r="C246" s="75" t="str">
        <f>Source!G813</f>
        <v>Знак безопасности и эвакуационный указатель, из пластика с фотолюминесцентным покрытием, размер 200х400 мм</v>
      </c>
      <c r="D246" s="29" t="s">
        <v>457</v>
      </c>
      <c r="E246" s="76">
        <f>Source!I813</f>
        <v>16</v>
      </c>
      <c r="F246" s="29" t="str">
        <f>Source!U799</f>
        <v/>
      </c>
      <c r="G246" s="29" t="str">
        <f>"=4+"&amp;"4+"&amp;"4+"&amp;"4"</f>
        <v>=4+4+4+4</v>
      </c>
      <c r="H246" s="75"/>
    </row>
    <row r="249" spans="1:8" ht="15" x14ac:dyDescent="0.25">
      <c r="C249" s="79" t="s">
        <v>1534</v>
      </c>
      <c r="D249" s="79" t="str">
        <f>IF(Source!X12&lt;&gt;"", Source!X12," ")</f>
        <v xml:space="preserve"> </v>
      </c>
      <c r="E249" s="80"/>
    </row>
    <row r="250" spans="1:8" ht="15" x14ac:dyDescent="0.25">
      <c r="C250" s="11"/>
      <c r="D250" s="80"/>
      <c r="E250" s="80"/>
    </row>
    <row r="251" spans="1:8" ht="15" x14ac:dyDescent="0.25">
      <c r="C251" s="81" t="s">
        <v>1535</v>
      </c>
      <c r="D251" s="81" t="str">
        <f>IF(Source!AB12&lt;&gt;"", Source!AB12," ")</f>
        <v>Соколова И.Н.</v>
      </c>
      <c r="E251" s="80"/>
    </row>
  </sheetData>
  <mergeCells count="11">
    <mergeCell ref="A161:H161"/>
    <mergeCell ref="A192:H192"/>
    <mergeCell ref="A204:H204"/>
    <mergeCell ref="A224:H224"/>
    <mergeCell ref="A240:H240"/>
    <mergeCell ref="B4:E4"/>
    <mergeCell ref="B5:E5"/>
    <mergeCell ref="A10:H10"/>
    <mergeCell ref="A11:H11"/>
    <mergeCell ref="A85:H85"/>
    <mergeCell ref="A105:H105"/>
  </mergeCells>
  <pageMargins left="0.4" right="0.2" top="0.2" bottom="0.4" header="0.2" footer="0.2"/>
  <pageSetup paperSize="9" scale="59" fitToHeight="0" orientation="portrait" r:id="rId1"/>
  <headerFooter>
    <oddHeader>&amp;L&amp;8</oddHead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923"/>
  <sheetViews>
    <sheetView workbookViewId="0">
      <selection activeCell="A919" sqref="A919:AX919"/>
    </sheetView>
  </sheetViews>
  <sheetFormatPr defaultColWidth="9.140625" defaultRowHeight="12.75" x14ac:dyDescent="0.2"/>
  <cols>
    <col min="1" max="256" width="9.140625" customWidth="1"/>
  </cols>
  <sheetData>
    <row r="1" spans="1:133" x14ac:dyDescent="0.2">
      <c r="A1">
        <v>0</v>
      </c>
      <c r="B1" t="s">
        <v>0</v>
      </c>
      <c r="D1" t="s">
        <v>1</v>
      </c>
      <c r="F1">
        <v>0</v>
      </c>
      <c r="G1">
        <v>0</v>
      </c>
      <c r="H1">
        <v>0</v>
      </c>
      <c r="I1" t="s">
        <v>2</v>
      </c>
      <c r="J1" t="s">
        <v>3</v>
      </c>
      <c r="K1">
        <v>1</v>
      </c>
      <c r="L1">
        <v>74563</v>
      </c>
      <c r="M1">
        <v>10</v>
      </c>
      <c r="N1">
        <v>12</v>
      </c>
      <c r="O1">
        <v>0</v>
      </c>
      <c r="P1">
        <v>0</v>
      </c>
      <c r="Q1">
        <v>3</v>
      </c>
    </row>
    <row r="4" spans="1:133" x14ac:dyDescent="0.2">
      <c r="A4" s="1">
        <v>1</v>
      </c>
      <c r="B4" s="1">
        <v>1</v>
      </c>
      <c r="C4" s="1">
        <v>-1</v>
      </c>
      <c r="D4" s="1"/>
      <c r="E4" s="1"/>
      <c r="F4" s="1"/>
      <c r="G4" s="1" t="s">
        <v>4</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v>0</v>
      </c>
    </row>
    <row r="12" spans="1:133" x14ac:dyDescent="0.2">
      <c r="A12" s="1">
        <v>1</v>
      </c>
      <c r="B12" s="1">
        <v>915</v>
      </c>
      <c r="C12" s="1">
        <v>0</v>
      </c>
      <c r="D12" s="1">
        <f>ROW(A876)</f>
        <v>876</v>
      </c>
      <c r="E12" s="1">
        <v>0</v>
      </c>
      <c r="F12" s="1" t="s">
        <v>3</v>
      </c>
      <c r="G12" s="1" t="s">
        <v>5</v>
      </c>
      <c r="H12" s="1" t="s">
        <v>3</v>
      </c>
      <c r="I12" s="1">
        <v>0</v>
      </c>
      <c r="J12" s="1" t="s">
        <v>6</v>
      </c>
      <c r="K12" s="1">
        <v>0</v>
      </c>
      <c r="L12" s="1">
        <v>0</v>
      </c>
      <c r="M12" s="1">
        <v>4098</v>
      </c>
      <c r="N12" s="1"/>
      <c r="O12" s="1">
        <v>0</v>
      </c>
      <c r="P12" s="1">
        <v>0</v>
      </c>
      <c r="Q12" s="1">
        <v>0</v>
      </c>
      <c r="R12" s="1">
        <v>0</v>
      </c>
      <c r="S12" s="1">
        <v>0</v>
      </c>
      <c r="T12" s="1">
        <v>1</v>
      </c>
      <c r="U12" s="1" t="s">
        <v>3</v>
      </c>
      <c r="V12" s="1">
        <v>0</v>
      </c>
      <c r="W12" s="1" t="s">
        <v>3</v>
      </c>
      <c r="X12" s="1" t="s">
        <v>3</v>
      </c>
      <c r="Y12" s="1" t="s">
        <v>3</v>
      </c>
      <c r="Z12" s="1" t="s">
        <v>3</v>
      </c>
      <c r="AA12" s="1" t="s">
        <v>3</v>
      </c>
      <c r="AB12" s="1" t="s">
        <v>7</v>
      </c>
      <c r="AC12" s="1" t="s">
        <v>3</v>
      </c>
      <c r="AD12" s="1" t="s">
        <v>3</v>
      </c>
      <c r="AE12" s="1" t="s">
        <v>3</v>
      </c>
      <c r="AF12" s="1" t="s">
        <v>3</v>
      </c>
      <c r="AG12" s="1" t="s">
        <v>3</v>
      </c>
      <c r="AH12" s="1" t="s">
        <v>3</v>
      </c>
      <c r="AI12" s="1" t="s">
        <v>3</v>
      </c>
      <c r="AJ12" s="1" t="s">
        <v>3</v>
      </c>
      <c r="AK12" s="1"/>
      <c r="AL12" s="1" t="s">
        <v>3</v>
      </c>
      <c r="AM12" s="1" t="s">
        <v>3</v>
      </c>
      <c r="AN12" s="1" t="s">
        <v>3</v>
      </c>
      <c r="AO12" s="1"/>
      <c r="AP12" s="1" t="s">
        <v>3</v>
      </c>
      <c r="AQ12" s="1" t="s">
        <v>3</v>
      </c>
      <c r="AR12" s="1" t="s">
        <v>3</v>
      </c>
      <c r="AS12" s="1"/>
      <c r="AT12" s="1"/>
      <c r="AU12" s="1"/>
      <c r="AV12" s="1"/>
      <c r="AW12" s="1"/>
      <c r="AX12" s="1" t="s">
        <v>3</v>
      </c>
      <c r="AY12" s="1" t="s">
        <v>3</v>
      </c>
      <c r="AZ12" s="1" t="s">
        <v>3</v>
      </c>
      <c r="BA12" s="1"/>
      <c r="BB12" s="1">
        <v>0</v>
      </c>
      <c r="BC12" s="1"/>
      <c r="BD12" s="1"/>
      <c r="BE12" s="1"/>
      <c r="BF12" s="1"/>
      <c r="BG12" s="1"/>
      <c r="BH12" s="1" t="s">
        <v>8</v>
      </c>
      <c r="BI12" s="1" t="s">
        <v>9</v>
      </c>
      <c r="BJ12" s="1">
        <v>1</v>
      </c>
      <c r="BK12" s="1">
        <v>1</v>
      </c>
      <c r="BL12" s="1">
        <v>0</v>
      </c>
      <c r="BM12" s="1">
        <v>0</v>
      </c>
      <c r="BN12" s="1">
        <v>1</v>
      </c>
      <c r="BO12" s="1">
        <v>0</v>
      </c>
      <c r="BP12" s="1">
        <v>6</v>
      </c>
      <c r="BQ12" s="1">
        <v>2</v>
      </c>
      <c r="BR12" s="1">
        <v>1</v>
      </c>
      <c r="BS12" s="1">
        <v>1</v>
      </c>
      <c r="BT12" s="1">
        <v>0</v>
      </c>
      <c r="BU12" s="1">
        <v>0</v>
      </c>
      <c r="BV12" s="1">
        <v>0</v>
      </c>
      <c r="BW12" s="1">
        <v>0</v>
      </c>
      <c r="BX12" s="1">
        <v>0</v>
      </c>
      <c r="BY12" s="1" t="s">
        <v>3</v>
      </c>
      <c r="BZ12" s="1" t="s">
        <v>10</v>
      </c>
      <c r="CA12" s="1" t="s">
        <v>11</v>
      </c>
      <c r="CB12" s="1" t="s">
        <v>11</v>
      </c>
      <c r="CC12" s="1" t="s">
        <v>11</v>
      </c>
      <c r="CD12" s="1" t="s">
        <v>11</v>
      </c>
      <c r="CE12" s="1" t="s">
        <v>12</v>
      </c>
      <c r="CF12" s="1">
        <v>0</v>
      </c>
      <c r="CG12" s="1">
        <v>0</v>
      </c>
      <c r="CH12" s="1">
        <v>8200</v>
      </c>
      <c r="CI12" s="1" t="s">
        <v>3</v>
      </c>
      <c r="CJ12" s="1" t="s">
        <v>3</v>
      </c>
      <c r="CK12" s="1">
        <v>80</v>
      </c>
      <c r="CL12" s="1"/>
      <c r="CM12" s="1"/>
      <c r="CN12" s="1"/>
      <c r="CO12" s="1"/>
      <c r="CP12" s="1"/>
      <c r="CQ12" s="1" t="s">
        <v>13</v>
      </c>
      <c r="CR12" s="1" t="s">
        <v>14</v>
      </c>
      <c r="CS12" s="1">
        <v>41660</v>
      </c>
      <c r="CT12" s="1">
        <v>1</v>
      </c>
      <c r="CU12" s="1">
        <v>80</v>
      </c>
      <c r="CV12" s="1"/>
      <c r="CW12" s="1"/>
      <c r="CX12" s="1"/>
      <c r="CY12" s="1">
        <v>0</v>
      </c>
      <c r="CZ12" s="1" t="s">
        <v>3</v>
      </c>
      <c r="DA12" s="1" t="s">
        <v>3</v>
      </c>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v>0</v>
      </c>
    </row>
    <row r="15" spans="1:133" x14ac:dyDescent="0.2">
      <c r="A15" s="1">
        <v>15</v>
      </c>
      <c r="B15" s="1">
        <v>1</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row>
    <row r="18" spans="1:255" x14ac:dyDescent="0.2">
      <c r="A18" s="3">
        <v>52</v>
      </c>
      <c r="B18" s="3">
        <f t="shared" ref="B18:G18" si="0">B876</f>
        <v>915</v>
      </c>
      <c r="C18" s="3">
        <f t="shared" si="0"/>
        <v>1</v>
      </c>
      <c r="D18" s="3">
        <f t="shared" si="0"/>
        <v>12</v>
      </c>
      <c r="E18" s="3">
        <f t="shared" si="0"/>
        <v>0</v>
      </c>
      <c r="F18" s="3" t="str">
        <f t="shared" si="0"/>
        <v/>
      </c>
      <c r="G18" s="3" t="str">
        <f t="shared" si="0"/>
        <v>02-01-03 ЭОМ</v>
      </c>
      <c r="H18" s="3"/>
      <c r="I18" s="3"/>
      <c r="J18" s="3"/>
      <c r="K18" s="3"/>
      <c r="L18" s="3"/>
      <c r="M18" s="3"/>
      <c r="N18" s="3"/>
      <c r="O18" s="3">
        <f t="shared" ref="O18:AT18" si="1">O876</f>
        <v>6350730.0300000003</v>
      </c>
      <c r="P18" s="3">
        <f t="shared" si="1"/>
        <v>6264077.8099999996</v>
      </c>
      <c r="Q18" s="3">
        <f t="shared" si="1"/>
        <v>17638.23</v>
      </c>
      <c r="R18" s="3">
        <f t="shared" si="1"/>
        <v>5363.32</v>
      </c>
      <c r="S18" s="3">
        <f t="shared" si="1"/>
        <v>69013.990000000005</v>
      </c>
      <c r="T18" s="3">
        <f t="shared" si="1"/>
        <v>0</v>
      </c>
      <c r="U18" s="3">
        <f t="shared" si="1"/>
        <v>5619.3180529117499</v>
      </c>
      <c r="V18" s="3">
        <f t="shared" si="1"/>
        <v>0</v>
      </c>
      <c r="W18" s="3">
        <f t="shared" si="1"/>
        <v>0</v>
      </c>
      <c r="X18" s="3">
        <f t="shared" si="1"/>
        <v>72138.89</v>
      </c>
      <c r="Y18" s="3">
        <f t="shared" si="1"/>
        <v>37928.080000000002</v>
      </c>
      <c r="Z18" s="3">
        <f t="shared" si="1"/>
        <v>0</v>
      </c>
      <c r="AA18" s="3">
        <f t="shared" si="1"/>
        <v>0</v>
      </c>
      <c r="AB18" s="3">
        <f t="shared" si="1"/>
        <v>0</v>
      </c>
      <c r="AC18" s="3">
        <f t="shared" si="1"/>
        <v>0</v>
      </c>
      <c r="AD18" s="3">
        <f t="shared" si="1"/>
        <v>0</v>
      </c>
      <c r="AE18" s="3">
        <f t="shared" si="1"/>
        <v>0</v>
      </c>
      <c r="AF18" s="3">
        <f t="shared" si="1"/>
        <v>0</v>
      </c>
      <c r="AG18" s="3">
        <f t="shared" si="1"/>
        <v>0</v>
      </c>
      <c r="AH18" s="3">
        <f t="shared" si="1"/>
        <v>0</v>
      </c>
      <c r="AI18" s="3">
        <f t="shared" si="1"/>
        <v>0</v>
      </c>
      <c r="AJ18" s="3">
        <f t="shared" si="1"/>
        <v>0</v>
      </c>
      <c r="AK18" s="3">
        <f t="shared" si="1"/>
        <v>0</v>
      </c>
      <c r="AL18" s="3">
        <f t="shared" si="1"/>
        <v>0</v>
      </c>
      <c r="AM18" s="3">
        <f t="shared" si="1"/>
        <v>0</v>
      </c>
      <c r="AN18" s="3">
        <f t="shared" si="1"/>
        <v>0</v>
      </c>
      <c r="AO18" s="3">
        <f t="shared" si="1"/>
        <v>0</v>
      </c>
      <c r="AP18" s="3">
        <f t="shared" si="1"/>
        <v>1100282.8799999999</v>
      </c>
      <c r="AQ18" s="3">
        <f t="shared" si="1"/>
        <v>0</v>
      </c>
      <c r="AR18" s="3">
        <f t="shared" si="1"/>
        <v>6460797</v>
      </c>
      <c r="AS18" s="3">
        <f t="shared" si="1"/>
        <v>0</v>
      </c>
      <c r="AT18" s="3">
        <f t="shared" si="1"/>
        <v>5360514.12</v>
      </c>
      <c r="AU18" s="3">
        <f t="shared" ref="AU18:BZ18" si="2">AU876</f>
        <v>0</v>
      </c>
      <c r="AV18" s="3">
        <f t="shared" si="2"/>
        <v>6264077.8099999996</v>
      </c>
      <c r="AW18" s="3">
        <f t="shared" si="2"/>
        <v>5163794.93</v>
      </c>
      <c r="AX18" s="3">
        <f t="shared" si="2"/>
        <v>0</v>
      </c>
      <c r="AY18" s="3">
        <f t="shared" si="2"/>
        <v>5163794.93</v>
      </c>
      <c r="AZ18" s="3">
        <f t="shared" si="2"/>
        <v>1100282.8799999999</v>
      </c>
      <c r="BA18" s="3">
        <f t="shared" si="2"/>
        <v>0</v>
      </c>
      <c r="BB18" s="3">
        <f t="shared" si="2"/>
        <v>0</v>
      </c>
      <c r="BC18" s="3">
        <f t="shared" si="2"/>
        <v>0</v>
      </c>
      <c r="BD18" s="3">
        <f t="shared" si="2"/>
        <v>0</v>
      </c>
      <c r="BE18" s="3">
        <f t="shared" si="2"/>
        <v>0</v>
      </c>
      <c r="BF18" s="3">
        <f t="shared" si="2"/>
        <v>0</v>
      </c>
      <c r="BG18" s="3">
        <f t="shared" si="2"/>
        <v>0</v>
      </c>
      <c r="BH18" s="3">
        <f t="shared" si="2"/>
        <v>0</v>
      </c>
      <c r="BI18" s="3">
        <f t="shared" si="2"/>
        <v>0</v>
      </c>
      <c r="BJ18" s="3">
        <f t="shared" si="2"/>
        <v>0</v>
      </c>
      <c r="BK18" s="3">
        <f t="shared" si="2"/>
        <v>0</v>
      </c>
      <c r="BL18" s="3">
        <f t="shared" si="2"/>
        <v>0</v>
      </c>
      <c r="BM18" s="3">
        <f t="shared" si="2"/>
        <v>0</v>
      </c>
      <c r="BN18" s="3">
        <f t="shared" si="2"/>
        <v>0</v>
      </c>
      <c r="BO18" s="3">
        <f t="shared" si="2"/>
        <v>0</v>
      </c>
      <c r="BP18" s="3">
        <f t="shared" si="2"/>
        <v>0</v>
      </c>
      <c r="BQ18" s="3">
        <f t="shared" si="2"/>
        <v>0</v>
      </c>
      <c r="BR18" s="3">
        <f t="shared" si="2"/>
        <v>0</v>
      </c>
      <c r="BS18" s="3">
        <f t="shared" si="2"/>
        <v>0</v>
      </c>
      <c r="BT18" s="3">
        <f t="shared" si="2"/>
        <v>0</v>
      </c>
      <c r="BU18" s="3">
        <f t="shared" si="2"/>
        <v>0</v>
      </c>
      <c r="BV18" s="3">
        <f t="shared" si="2"/>
        <v>0</v>
      </c>
      <c r="BW18" s="3">
        <f t="shared" si="2"/>
        <v>0</v>
      </c>
      <c r="BX18" s="3">
        <f t="shared" si="2"/>
        <v>0</v>
      </c>
      <c r="BY18" s="3">
        <f t="shared" si="2"/>
        <v>0</v>
      </c>
      <c r="BZ18" s="3">
        <f t="shared" si="2"/>
        <v>0</v>
      </c>
      <c r="CA18" s="3">
        <f t="shared" ref="CA18:DF18" si="3">CA876</f>
        <v>0</v>
      </c>
      <c r="CB18" s="3">
        <f t="shared" si="3"/>
        <v>0</v>
      </c>
      <c r="CC18" s="3">
        <f t="shared" si="3"/>
        <v>0</v>
      </c>
      <c r="CD18" s="3">
        <f t="shared" si="3"/>
        <v>0</v>
      </c>
      <c r="CE18" s="3">
        <f t="shared" si="3"/>
        <v>0</v>
      </c>
      <c r="CF18" s="3">
        <f t="shared" si="3"/>
        <v>0</v>
      </c>
      <c r="CG18" s="3">
        <f t="shared" si="3"/>
        <v>0</v>
      </c>
      <c r="CH18" s="3">
        <f t="shared" si="3"/>
        <v>0</v>
      </c>
      <c r="CI18" s="3">
        <f t="shared" si="3"/>
        <v>0</v>
      </c>
      <c r="CJ18" s="3">
        <f t="shared" si="3"/>
        <v>0</v>
      </c>
      <c r="CK18" s="3">
        <f t="shared" si="3"/>
        <v>0</v>
      </c>
      <c r="CL18" s="3">
        <f t="shared" si="3"/>
        <v>0</v>
      </c>
      <c r="CM18" s="3">
        <f t="shared" si="3"/>
        <v>0</v>
      </c>
      <c r="CN18" s="3">
        <f t="shared" si="3"/>
        <v>0</v>
      </c>
      <c r="CO18" s="3">
        <f t="shared" si="3"/>
        <v>0</v>
      </c>
      <c r="CP18" s="3">
        <f t="shared" si="3"/>
        <v>0</v>
      </c>
      <c r="CQ18" s="3">
        <f t="shared" si="3"/>
        <v>0</v>
      </c>
      <c r="CR18" s="3">
        <f t="shared" si="3"/>
        <v>0</v>
      </c>
      <c r="CS18" s="3">
        <f t="shared" si="3"/>
        <v>0</v>
      </c>
      <c r="CT18" s="3">
        <f t="shared" si="3"/>
        <v>0</v>
      </c>
      <c r="CU18" s="3">
        <f t="shared" si="3"/>
        <v>0</v>
      </c>
      <c r="CV18" s="3">
        <f t="shared" si="3"/>
        <v>0</v>
      </c>
      <c r="CW18" s="3">
        <f t="shared" si="3"/>
        <v>0</v>
      </c>
      <c r="CX18" s="3">
        <f t="shared" si="3"/>
        <v>0</v>
      </c>
      <c r="CY18" s="3">
        <f t="shared" si="3"/>
        <v>0</v>
      </c>
      <c r="CZ18" s="3">
        <f t="shared" si="3"/>
        <v>0</v>
      </c>
      <c r="DA18" s="3">
        <f t="shared" si="3"/>
        <v>0</v>
      </c>
      <c r="DB18" s="3">
        <f t="shared" si="3"/>
        <v>0</v>
      </c>
      <c r="DC18" s="3">
        <f t="shared" si="3"/>
        <v>0</v>
      </c>
      <c r="DD18" s="3">
        <f t="shared" si="3"/>
        <v>0</v>
      </c>
      <c r="DE18" s="3">
        <f t="shared" si="3"/>
        <v>0</v>
      </c>
      <c r="DF18" s="3">
        <f t="shared" si="3"/>
        <v>0</v>
      </c>
      <c r="DG18" s="4">
        <f t="shared" ref="DG18:EL18" si="4">DG876</f>
        <v>53156202.43</v>
      </c>
      <c r="DH18" s="4">
        <f t="shared" si="4"/>
        <v>48935858.840000004</v>
      </c>
      <c r="DI18" s="4">
        <f t="shared" si="4"/>
        <v>425264.28</v>
      </c>
      <c r="DJ18" s="4">
        <f t="shared" si="4"/>
        <v>294928.99</v>
      </c>
      <c r="DK18" s="4">
        <f t="shared" si="4"/>
        <v>3795079.31</v>
      </c>
      <c r="DL18" s="4">
        <f t="shared" si="4"/>
        <v>0</v>
      </c>
      <c r="DM18" s="4">
        <f t="shared" si="4"/>
        <v>5619.3180529117499</v>
      </c>
      <c r="DN18" s="4">
        <f t="shared" si="4"/>
        <v>0</v>
      </c>
      <c r="DO18" s="4">
        <f t="shared" si="4"/>
        <v>0</v>
      </c>
      <c r="DP18" s="4">
        <f t="shared" si="4"/>
        <v>3966919.3</v>
      </c>
      <c r="DQ18" s="4">
        <f t="shared" si="4"/>
        <v>2085665.32</v>
      </c>
      <c r="DR18" s="4">
        <f t="shared" si="4"/>
        <v>0</v>
      </c>
      <c r="DS18" s="4">
        <f t="shared" si="4"/>
        <v>0</v>
      </c>
      <c r="DT18" s="4">
        <f t="shared" si="4"/>
        <v>0</v>
      </c>
      <c r="DU18" s="4">
        <f t="shared" si="4"/>
        <v>0</v>
      </c>
      <c r="DV18" s="4">
        <f t="shared" si="4"/>
        <v>0</v>
      </c>
      <c r="DW18" s="4">
        <f t="shared" si="4"/>
        <v>0</v>
      </c>
      <c r="DX18" s="4">
        <f t="shared" si="4"/>
        <v>0</v>
      </c>
      <c r="DY18" s="4">
        <f t="shared" si="4"/>
        <v>0</v>
      </c>
      <c r="DZ18" s="4">
        <f t="shared" si="4"/>
        <v>0</v>
      </c>
      <c r="EA18" s="4">
        <f t="shared" si="4"/>
        <v>0</v>
      </c>
      <c r="EB18" s="4">
        <f t="shared" si="4"/>
        <v>0</v>
      </c>
      <c r="EC18" s="4">
        <f t="shared" si="4"/>
        <v>0</v>
      </c>
      <c r="ED18" s="4">
        <f t="shared" si="4"/>
        <v>0</v>
      </c>
      <c r="EE18" s="4">
        <f t="shared" si="4"/>
        <v>0</v>
      </c>
      <c r="EF18" s="4">
        <f t="shared" si="4"/>
        <v>0</v>
      </c>
      <c r="EG18" s="4">
        <f t="shared" si="4"/>
        <v>0</v>
      </c>
      <c r="EH18" s="4">
        <f t="shared" si="4"/>
        <v>8422522.4000000004</v>
      </c>
      <c r="EI18" s="4">
        <f t="shared" si="4"/>
        <v>0</v>
      </c>
      <c r="EJ18" s="4">
        <f t="shared" si="4"/>
        <v>59208787.049999997</v>
      </c>
      <c r="EK18" s="4">
        <f t="shared" si="4"/>
        <v>0</v>
      </c>
      <c r="EL18" s="4">
        <f t="shared" si="4"/>
        <v>50786264.649999999</v>
      </c>
      <c r="EM18" s="4">
        <f t="shared" ref="EM18:FR18" si="5">EM876</f>
        <v>0</v>
      </c>
      <c r="EN18" s="4">
        <f t="shared" si="5"/>
        <v>48935858.840000004</v>
      </c>
      <c r="EO18" s="4">
        <f t="shared" si="5"/>
        <v>40513336.439999998</v>
      </c>
      <c r="EP18" s="4">
        <f t="shared" si="5"/>
        <v>0</v>
      </c>
      <c r="EQ18" s="4">
        <f t="shared" si="5"/>
        <v>40513336.439999998</v>
      </c>
      <c r="ER18" s="4">
        <f t="shared" si="5"/>
        <v>8422522.4000000004</v>
      </c>
      <c r="ES18" s="4">
        <f t="shared" si="5"/>
        <v>0</v>
      </c>
      <c r="ET18" s="4">
        <f t="shared" si="5"/>
        <v>0</v>
      </c>
      <c r="EU18" s="4">
        <f t="shared" si="5"/>
        <v>0</v>
      </c>
      <c r="EV18" s="4">
        <f t="shared" si="5"/>
        <v>0</v>
      </c>
      <c r="EW18" s="4">
        <f t="shared" si="5"/>
        <v>0</v>
      </c>
      <c r="EX18" s="4">
        <f t="shared" si="5"/>
        <v>0</v>
      </c>
      <c r="EY18" s="4">
        <f t="shared" si="5"/>
        <v>0</v>
      </c>
      <c r="EZ18" s="4">
        <f t="shared" si="5"/>
        <v>0</v>
      </c>
      <c r="FA18" s="4">
        <f t="shared" si="5"/>
        <v>0</v>
      </c>
      <c r="FB18" s="4">
        <f t="shared" si="5"/>
        <v>0</v>
      </c>
      <c r="FC18" s="4">
        <f t="shared" si="5"/>
        <v>0</v>
      </c>
      <c r="FD18" s="4">
        <f t="shared" si="5"/>
        <v>0</v>
      </c>
      <c r="FE18" s="4">
        <f t="shared" si="5"/>
        <v>0</v>
      </c>
      <c r="FF18" s="4">
        <f t="shared" si="5"/>
        <v>0</v>
      </c>
      <c r="FG18" s="4">
        <f t="shared" si="5"/>
        <v>0</v>
      </c>
      <c r="FH18" s="4">
        <f t="shared" si="5"/>
        <v>0</v>
      </c>
      <c r="FI18" s="4">
        <f t="shared" si="5"/>
        <v>0</v>
      </c>
      <c r="FJ18" s="4">
        <f t="shared" si="5"/>
        <v>0</v>
      </c>
      <c r="FK18" s="4">
        <f t="shared" si="5"/>
        <v>0</v>
      </c>
      <c r="FL18" s="4">
        <f t="shared" si="5"/>
        <v>0</v>
      </c>
      <c r="FM18" s="4">
        <f t="shared" si="5"/>
        <v>0</v>
      </c>
      <c r="FN18" s="4">
        <f t="shared" si="5"/>
        <v>0</v>
      </c>
      <c r="FO18" s="4">
        <f t="shared" si="5"/>
        <v>0</v>
      </c>
      <c r="FP18" s="4">
        <f t="shared" si="5"/>
        <v>0</v>
      </c>
      <c r="FQ18" s="4">
        <f t="shared" si="5"/>
        <v>0</v>
      </c>
      <c r="FR18" s="4">
        <f t="shared" si="5"/>
        <v>0</v>
      </c>
      <c r="FS18" s="4">
        <f t="shared" ref="FS18:GX18" si="6">FS876</f>
        <v>0</v>
      </c>
      <c r="FT18" s="4">
        <f t="shared" si="6"/>
        <v>0</v>
      </c>
      <c r="FU18" s="4">
        <f t="shared" si="6"/>
        <v>0</v>
      </c>
      <c r="FV18" s="4">
        <f t="shared" si="6"/>
        <v>0</v>
      </c>
      <c r="FW18" s="4">
        <f t="shared" si="6"/>
        <v>0</v>
      </c>
      <c r="FX18" s="4">
        <f t="shared" si="6"/>
        <v>0</v>
      </c>
      <c r="FY18" s="4">
        <f t="shared" si="6"/>
        <v>0</v>
      </c>
      <c r="FZ18" s="4">
        <f t="shared" si="6"/>
        <v>0</v>
      </c>
      <c r="GA18" s="4">
        <f t="shared" si="6"/>
        <v>0</v>
      </c>
      <c r="GB18" s="4">
        <f t="shared" si="6"/>
        <v>0</v>
      </c>
      <c r="GC18" s="4">
        <f t="shared" si="6"/>
        <v>0</v>
      </c>
      <c r="GD18" s="4">
        <f t="shared" si="6"/>
        <v>0</v>
      </c>
      <c r="GE18" s="4">
        <f t="shared" si="6"/>
        <v>0</v>
      </c>
      <c r="GF18" s="4">
        <f t="shared" si="6"/>
        <v>0</v>
      </c>
      <c r="GG18" s="4">
        <f t="shared" si="6"/>
        <v>0</v>
      </c>
      <c r="GH18" s="4">
        <f t="shared" si="6"/>
        <v>0</v>
      </c>
      <c r="GI18" s="4">
        <f t="shared" si="6"/>
        <v>0</v>
      </c>
      <c r="GJ18" s="4">
        <f t="shared" si="6"/>
        <v>0</v>
      </c>
      <c r="GK18" s="4">
        <f t="shared" si="6"/>
        <v>0</v>
      </c>
      <c r="GL18" s="4">
        <f t="shared" si="6"/>
        <v>0</v>
      </c>
      <c r="GM18" s="4">
        <f t="shared" si="6"/>
        <v>0</v>
      </c>
      <c r="GN18" s="4">
        <f t="shared" si="6"/>
        <v>0</v>
      </c>
      <c r="GO18" s="4">
        <f t="shared" si="6"/>
        <v>0</v>
      </c>
      <c r="GP18" s="4">
        <f t="shared" si="6"/>
        <v>0</v>
      </c>
      <c r="GQ18" s="4">
        <f t="shared" si="6"/>
        <v>0</v>
      </c>
      <c r="GR18" s="4">
        <f t="shared" si="6"/>
        <v>0</v>
      </c>
      <c r="GS18" s="4">
        <f t="shared" si="6"/>
        <v>0</v>
      </c>
      <c r="GT18" s="4">
        <f t="shared" si="6"/>
        <v>0</v>
      </c>
      <c r="GU18" s="4">
        <f t="shared" si="6"/>
        <v>0</v>
      </c>
      <c r="GV18" s="4">
        <f t="shared" si="6"/>
        <v>0</v>
      </c>
      <c r="GW18" s="4">
        <f t="shared" si="6"/>
        <v>0</v>
      </c>
      <c r="GX18" s="4">
        <f t="shared" si="6"/>
        <v>0</v>
      </c>
    </row>
    <row r="20" spans="1:255" x14ac:dyDescent="0.2">
      <c r="A20" s="1">
        <v>3</v>
      </c>
      <c r="B20" s="1">
        <v>1</v>
      </c>
      <c r="C20" s="1"/>
      <c r="D20" s="1">
        <f>ROW(A846)</f>
        <v>846</v>
      </c>
      <c r="E20" s="1"/>
      <c r="F20" s="1" t="s">
        <v>15</v>
      </c>
      <c r="G20" s="1" t="s">
        <v>16</v>
      </c>
      <c r="H20" s="1" t="s">
        <v>3</v>
      </c>
      <c r="I20" s="1">
        <v>0</v>
      </c>
      <c r="J20" s="1" t="s">
        <v>6</v>
      </c>
      <c r="K20" s="1">
        <v>-1</v>
      </c>
      <c r="L20" s="1" t="s">
        <v>15</v>
      </c>
      <c r="M20" s="1" t="s">
        <v>3</v>
      </c>
      <c r="N20" s="1"/>
      <c r="O20" s="1"/>
      <c r="P20" s="1"/>
      <c r="Q20" s="1"/>
      <c r="R20" s="1"/>
      <c r="S20" s="1">
        <v>0</v>
      </c>
      <c r="T20" s="1">
        <v>0</v>
      </c>
      <c r="U20" s="1" t="s">
        <v>3</v>
      </c>
      <c r="V20" s="1">
        <v>2</v>
      </c>
      <c r="W20" s="1"/>
      <c r="X20" s="1"/>
      <c r="Y20" s="1"/>
      <c r="Z20" s="1"/>
      <c r="AA20" s="1"/>
      <c r="AB20" s="1" t="s">
        <v>3</v>
      </c>
      <c r="AC20" s="1" t="s">
        <v>3</v>
      </c>
      <c r="AD20" s="1" t="s">
        <v>3</v>
      </c>
      <c r="AE20" s="1" t="s">
        <v>3</v>
      </c>
      <c r="AF20" s="1" t="s">
        <v>3</v>
      </c>
      <c r="AG20" s="1" t="s">
        <v>3</v>
      </c>
      <c r="AH20" s="1"/>
      <c r="AI20" s="1"/>
      <c r="AJ20" s="1"/>
      <c r="AK20" s="1"/>
      <c r="AL20" s="1"/>
      <c r="AM20" s="1"/>
      <c r="AN20" s="1"/>
      <c r="AO20" s="1"/>
      <c r="AP20" s="1" t="s">
        <v>3</v>
      </c>
      <c r="AQ20" s="1" t="s">
        <v>3</v>
      </c>
      <c r="AR20" s="1" t="s">
        <v>3</v>
      </c>
      <c r="AS20" s="1"/>
      <c r="AT20" s="1"/>
      <c r="AU20" s="1"/>
      <c r="AV20" s="1"/>
      <c r="AW20" s="1"/>
      <c r="AX20" s="1"/>
      <c r="AY20" s="1"/>
      <c r="AZ20" s="1" t="s">
        <v>3</v>
      </c>
      <c r="BA20" s="1"/>
      <c r="BB20" s="1" t="s">
        <v>3</v>
      </c>
      <c r="BC20" s="1" t="s">
        <v>3</v>
      </c>
      <c r="BD20" s="1" t="s">
        <v>3</v>
      </c>
      <c r="BE20" s="1" t="s">
        <v>3</v>
      </c>
      <c r="BF20" s="1" t="s">
        <v>3</v>
      </c>
      <c r="BG20" s="1" t="s">
        <v>3</v>
      </c>
      <c r="BH20" s="1" t="s">
        <v>3</v>
      </c>
      <c r="BI20" s="1" t="s">
        <v>3</v>
      </c>
      <c r="BJ20" s="1" t="s">
        <v>3</v>
      </c>
      <c r="BK20" s="1" t="s">
        <v>3</v>
      </c>
      <c r="BL20" s="1" t="s">
        <v>3</v>
      </c>
      <c r="BM20" s="1" t="s">
        <v>3</v>
      </c>
      <c r="BN20" s="1" t="s">
        <v>3</v>
      </c>
      <c r="BO20" s="1" t="s">
        <v>3</v>
      </c>
      <c r="BP20" s="1" t="s">
        <v>3</v>
      </c>
      <c r="BQ20" s="1"/>
      <c r="BR20" s="1"/>
      <c r="BS20" s="1"/>
      <c r="BT20" s="1"/>
      <c r="BU20" s="1"/>
      <c r="BV20" s="1"/>
      <c r="BW20" s="1"/>
      <c r="BX20" s="1">
        <v>0</v>
      </c>
      <c r="BY20" s="1"/>
      <c r="BZ20" s="1"/>
      <c r="CA20" s="1"/>
      <c r="CB20" s="1"/>
      <c r="CC20" s="1"/>
      <c r="CD20" s="1"/>
      <c r="CE20" s="1"/>
      <c r="CF20" s="1">
        <v>0</v>
      </c>
      <c r="CG20" s="1">
        <v>0</v>
      </c>
      <c r="CH20" s="1"/>
      <c r="CI20" s="1" t="s">
        <v>3</v>
      </c>
      <c r="CJ20" s="1" t="s">
        <v>3</v>
      </c>
      <c r="CK20" t="s">
        <v>3</v>
      </c>
      <c r="CL20" t="s">
        <v>3</v>
      </c>
      <c r="CM20" t="s">
        <v>3</v>
      </c>
      <c r="CN20" t="s">
        <v>3</v>
      </c>
      <c r="CO20" t="s">
        <v>3</v>
      </c>
      <c r="CP20" t="s">
        <v>3</v>
      </c>
      <c r="CQ20" t="s">
        <v>3</v>
      </c>
    </row>
    <row r="22" spans="1:255" x14ac:dyDescent="0.2">
      <c r="A22" s="3">
        <v>52</v>
      </c>
      <c r="B22" s="3">
        <f t="shared" ref="B22:G22" si="7">B846</f>
        <v>1</v>
      </c>
      <c r="C22" s="3">
        <f t="shared" si="7"/>
        <v>3</v>
      </c>
      <c r="D22" s="3">
        <f t="shared" si="7"/>
        <v>20</v>
      </c>
      <c r="E22" s="3">
        <f t="shared" si="7"/>
        <v>0</v>
      </c>
      <c r="F22" s="3" t="str">
        <f t="shared" si="7"/>
        <v>02-01-03</v>
      </c>
      <c r="G22" s="3" t="str">
        <f t="shared" si="7"/>
        <v>Система электроснабжения</v>
      </c>
      <c r="H22" s="3"/>
      <c r="I22" s="3"/>
      <c r="J22" s="3"/>
      <c r="K22" s="3"/>
      <c r="L22" s="3"/>
      <c r="M22" s="3"/>
      <c r="N22" s="3"/>
      <c r="O22" s="3">
        <f t="shared" ref="O22:AT22" si="8">O846</f>
        <v>6350730.0300000003</v>
      </c>
      <c r="P22" s="3">
        <f t="shared" si="8"/>
        <v>6264077.8099999996</v>
      </c>
      <c r="Q22" s="3">
        <f t="shared" si="8"/>
        <v>17638.23</v>
      </c>
      <c r="R22" s="3">
        <f t="shared" si="8"/>
        <v>5363.32</v>
      </c>
      <c r="S22" s="3">
        <f t="shared" si="8"/>
        <v>69013.990000000005</v>
      </c>
      <c r="T22" s="3">
        <f t="shared" si="8"/>
        <v>0</v>
      </c>
      <c r="U22" s="3">
        <f t="shared" si="8"/>
        <v>5619.3180529117499</v>
      </c>
      <c r="V22" s="3">
        <f t="shared" si="8"/>
        <v>0</v>
      </c>
      <c r="W22" s="3">
        <f t="shared" si="8"/>
        <v>0</v>
      </c>
      <c r="X22" s="3">
        <f t="shared" si="8"/>
        <v>72138.89</v>
      </c>
      <c r="Y22" s="3">
        <f t="shared" si="8"/>
        <v>37928.080000000002</v>
      </c>
      <c r="Z22" s="3">
        <f t="shared" si="8"/>
        <v>0</v>
      </c>
      <c r="AA22" s="3">
        <f t="shared" si="8"/>
        <v>0</v>
      </c>
      <c r="AB22" s="3">
        <f t="shared" si="8"/>
        <v>0</v>
      </c>
      <c r="AC22" s="3">
        <f t="shared" si="8"/>
        <v>0</v>
      </c>
      <c r="AD22" s="3">
        <f t="shared" si="8"/>
        <v>0</v>
      </c>
      <c r="AE22" s="3">
        <f t="shared" si="8"/>
        <v>0</v>
      </c>
      <c r="AF22" s="3">
        <f t="shared" si="8"/>
        <v>0</v>
      </c>
      <c r="AG22" s="3">
        <f t="shared" si="8"/>
        <v>0</v>
      </c>
      <c r="AH22" s="3">
        <f t="shared" si="8"/>
        <v>0</v>
      </c>
      <c r="AI22" s="3">
        <f t="shared" si="8"/>
        <v>0</v>
      </c>
      <c r="AJ22" s="3">
        <f t="shared" si="8"/>
        <v>0</v>
      </c>
      <c r="AK22" s="3">
        <f t="shared" si="8"/>
        <v>0</v>
      </c>
      <c r="AL22" s="3">
        <f t="shared" si="8"/>
        <v>0</v>
      </c>
      <c r="AM22" s="3">
        <f t="shared" si="8"/>
        <v>0</v>
      </c>
      <c r="AN22" s="3">
        <f t="shared" si="8"/>
        <v>0</v>
      </c>
      <c r="AO22" s="3">
        <f t="shared" si="8"/>
        <v>0</v>
      </c>
      <c r="AP22" s="3">
        <f t="shared" si="8"/>
        <v>1100282.8799999999</v>
      </c>
      <c r="AQ22" s="3">
        <f t="shared" si="8"/>
        <v>0</v>
      </c>
      <c r="AR22" s="3">
        <f t="shared" si="8"/>
        <v>6460797</v>
      </c>
      <c r="AS22" s="3">
        <f t="shared" si="8"/>
        <v>0</v>
      </c>
      <c r="AT22" s="3">
        <f t="shared" si="8"/>
        <v>5360514.12</v>
      </c>
      <c r="AU22" s="3">
        <f t="shared" ref="AU22:BZ22" si="9">AU846</f>
        <v>0</v>
      </c>
      <c r="AV22" s="3">
        <f t="shared" si="9"/>
        <v>6264077.8099999996</v>
      </c>
      <c r="AW22" s="3">
        <f t="shared" si="9"/>
        <v>5163794.93</v>
      </c>
      <c r="AX22" s="3">
        <f t="shared" si="9"/>
        <v>0</v>
      </c>
      <c r="AY22" s="3">
        <f t="shared" si="9"/>
        <v>5163794.93</v>
      </c>
      <c r="AZ22" s="3">
        <f t="shared" si="9"/>
        <v>1100282.8799999999</v>
      </c>
      <c r="BA22" s="3">
        <f t="shared" si="9"/>
        <v>0</v>
      </c>
      <c r="BB22" s="3">
        <f t="shared" si="9"/>
        <v>0</v>
      </c>
      <c r="BC22" s="3">
        <f t="shared" si="9"/>
        <v>0</v>
      </c>
      <c r="BD22" s="3">
        <f t="shared" si="9"/>
        <v>0</v>
      </c>
      <c r="BE22" s="3">
        <f t="shared" si="9"/>
        <v>0</v>
      </c>
      <c r="BF22" s="3">
        <f t="shared" si="9"/>
        <v>0</v>
      </c>
      <c r="BG22" s="3">
        <f t="shared" si="9"/>
        <v>0</v>
      </c>
      <c r="BH22" s="3">
        <f t="shared" si="9"/>
        <v>0</v>
      </c>
      <c r="BI22" s="3">
        <f t="shared" si="9"/>
        <v>0</v>
      </c>
      <c r="BJ22" s="3">
        <f t="shared" si="9"/>
        <v>0</v>
      </c>
      <c r="BK22" s="3">
        <f t="shared" si="9"/>
        <v>0</v>
      </c>
      <c r="BL22" s="3">
        <f t="shared" si="9"/>
        <v>0</v>
      </c>
      <c r="BM22" s="3">
        <f t="shared" si="9"/>
        <v>0</v>
      </c>
      <c r="BN22" s="3">
        <f t="shared" si="9"/>
        <v>0</v>
      </c>
      <c r="BO22" s="3">
        <f t="shared" si="9"/>
        <v>0</v>
      </c>
      <c r="BP22" s="3">
        <f t="shared" si="9"/>
        <v>0</v>
      </c>
      <c r="BQ22" s="3">
        <f t="shared" si="9"/>
        <v>0</v>
      </c>
      <c r="BR22" s="3">
        <f t="shared" si="9"/>
        <v>0</v>
      </c>
      <c r="BS22" s="3">
        <f t="shared" si="9"/>
        <v>0</v>
      </c>
      <c r="BT22" s="3">
        <f t="shared" si="9"/>
        <v>0</v>
      </c>
      <c r="BU22" s="3">
        <f t="shared" si="9"/>
        <v>0</v>
      </c>
      <c r="BV22" s="3">
        <f t="shared" si="9"/>
        <v>0</v>
      </c>
      <c r="BW22" s="3">
        <f t="shared" si="9"/>
        <v>0</v>
      </c>
      <c r="BX22" s="3">
        <f t="shared" si="9"/>
        <v>0</v>
      </c>
      <c r="BY22" s="3">
        <f t="shared" si="9"/>
        <v>0</v>
      </c>
      <c r="BZ22" s="3">
        <f t="shared" si="9"/>
        <v>0</v>
      </c>
      <c r="CA22" s="3">
        <f t="shared" ref="CA22:DF22" si="10">CA846</f>
        <v>0</v>
      </c>
      <c r="CB22" s="3">
        <f t="shared" si="10"/>
        <v>0</v>
      </c>
      <c r="CC22" s="3">
        <f t="shared" si="10"/>
        <v>0</v>
      </c>
      <c r="CD22" s="3">
        <f t="shared" si="10"/>
        <v>0</v>
      </c>
      <c r="CE22" s="3">
        <f t="shared" si="10"/>
        <v>0</v>
      </c>
      <c r="CF22" s="3">
        <f t="shared" si="10"/>
        <v>0</v>
      </c>
      <c r="CG22" s="3">
        <f t="shared" si="10"/>
        <v>0</v>
      </c>
      <c r="CH22" s="3">
        <f t="shared" si="10"/>
        <v>0</v>
      </c>
      <c r="CI22" s="3">
        <f t="shared" si="10"/>
        <v>0</v>
      </c>
      <c r="CJ22" s="3">
        <f t="shared" si="10"/>
        <v>0</v>
      </c>
      <c r="CK22" s="3">
        <f t="shared" si="10"/>
        <v>0</v>
      </c>
      <c r="CL22" s="3">
        <f t="shared" si="10"/>
        <v>0</v>
      </c>
      <c r="CM22" s="3">
        <f t="shared" si="10"/>
        <v>0</v>
      </c>
      <c r="CN22" s="3">
        <f t="shared" si="10"/>
        <v>0</v>
      </c>
      <c r="CO22" s="3">
        <f t="shared" si="10"/>
        <v>0</v>
      </c>
      <c r="CP22" s="3">
        <f t="shared" si="10"/>
        <v>0</v>
      </c>
      <c r="CQ22" s="3">
        <f t="shared" si="10"/>
        <v>0</v>
      </c>
      <c r="CR22" s="3">
        <f t="shared" si="10"/>
        <v>0</v>
      </c>
      <c r="CS22" s="3">
        <f t="shared" si="10"/>
        <v>0</v>
      </c>
      <c r="CT22" s="3">
        <f t="shared" si="10"/>
        <v>0</v>
      </c>
      <c r="CU22" s="3">
        <f t="shared" si="10"/>
        <v>0</v>
      </c>
      <c r="CV22" s="3">
        <f t="shared" si="10"/>
        <v>0</v>
      </c>
      <c r="CW22" s="3">
        <f t="shared" si="10"/>
        <v>0</v>
      </c>
      <c r="CX22" s="3">
        <f t="shared" si="10"/>
        <v>0</v>
      </c>
      <c r="CY22" s="3">
        <f t="shared" si="10"/>
        <v>0</v>
      </c>
      <c r="CZ22" s="3">
        <f t="shared" si="10"/>
        <v>0</v>
      </c>
      <c r="DA22" s="3">
        <f t="shared" si="10"/>
        <v>0</v>
      </c>
      <c r="DB22" s="3">
        <f t="shared" si="10"/>
        <v>0</v>
      </c>
      <c r="DC22" s="3">
        <f t="shared" si="10"/>
        <v>0</v>
      </c>
      <c r="DD22" s="3">
        <f t="shared" si="10"/>
        <v>0</v>
      </c>
      <c r="DE22" s="3">
        <f t="shared" si="10"/>
        <v>0</v>
      </c>
      <c r="DF22" s="3">
        <f t="shared" si="10"/>
        <v>0</v>
      </c>
      <c r="DG22" s="4">
        <f t="shared" ref="DG22:EL22" si="11">DG846</f>
        <v>53156202.43</v>
      </c>
      <c r="DH22" s="4">
        <f t="shared" si="11"/>
        <v>48935858.840000004</v>
      </c>
      <c r="DI22" s="4">
        <f t="shared" si="11"/>
        <v>425264.28</v>
      </c>
      <c r="DJ22" s="4">
        <f t="shared" si="11"/>
        <v>294928.99</v>
      </c>
      <c r="DK22" s="4">
        <f t="shared" si="11"/>
        <v>3795079.31</v>
      </c>
      <c r="DL22" s="4">
        <f t="shared" si="11"/>
        <v>0</v>
      </c>
      <c r="DM22" s="4">
        <f t="shared" si="11"/>
        <v>5619.3180529117499</v>
      </c>
      <c r="DN22" s="4">
        <f t="shared" si="11"/>
        <v>0</v>
      </c>
      <c r="DO22" s="4">
        <f t="shared" si="11"/>
        <v>0</v>
      </c>
      <c r="DP22" s="4">
        <f t="shared" si="11"/>
        <v>3966919.3</v>
      </c>
      <c r="DQ22" s="4">
        <f t="shared" si="11"/>
        <v>2085665.32</v>
      </c>
      <c r="DR22" s="4">
        <f t="shared" si="11"/>
        <v>0</v>
      </c>
      <c r="DS22" s="4">
        <f t="shared" si="11"/>
        <v>0</v>
      </c>
      <c r="DT22" s="4">
        <f t="shared" si="11"/>
        <v>0</v>
      </c>
      <c r="DU22" s="4">
        <f t="shared" si="11"/>
        <v>0</v>
      </c>
      <c r="DV22" s="4">
        <f t="shared" si="11"/>
        <v>0</v>
      </c>
      <c r="DW22" s="4">
        <f t="shared" si="11"/>
        <v>0</v>
      </c>
      <c r="DX22" s="4">
        <f t="shared" si="11"/>
        <v>0</v>
      </c>
      <c r="DY22" s="4">
        <f t="shared" si="11"/>
        <v>0</v>
      </c>
      <c r="DZ22" s="4">
        <f t="shared" si="11"/>
        <v>0</v>
      </c>
      <c r="EA22" s="4">
        <f t="shared" si="11"/>
        <v>0</v>
      </c>
      <c r="EB22" s="4">
        <f t="shared" si="11"/>
        <v>0</v>
      </c>
      <c r="EC22" s="4">
        <f t="shared" si="11"/>
        <v>0</v>
      </c>
      <c r="ED22" s="4">
        <f t="shared" si="11"/>
        <v>0</v>
      </c>
      <c r="EE22" s="4">
        <f t="shared" si="11"/>
        <v>0</v>
      </c>
      <c r="EF22" s="4">
        <f t="shared" si="11"/>
        <v>0</v>
      </c>
      <c r="EG22" s="4">
        <f t="shared" si="11"/>
        <v>0</v>
      </c>
      <c r="EH22" s="4">
        <f t="shared" si="11"/>
        <v>8422522.4000000004</v>
      </c>
      <c r="EI22" s="4">
        <f t="shared" si="11"/>
        <v>0</v>
      </c>
      <c r="EJ22" s="4">
        <f t="shared" si="11"/>
        <v>59208787.049999997</v>
      </c>
      <c r="EK22" s="4">
        <f t="shared" si="11"/>
        <v>0</v>
      </c>
      <c r="EL22" s="4">
        <f t="shared" si="11"/>
        <v>50786264.649999999</v>
      </c>
      <c r="EM22" s="4">
        <f t="shared" ref="EM22:FR22" si="12">EM846</f>
        <v>0</v>
      </c>
      <c r="EN22" s="4">
        <f t="shared" si="12"/>
        <v>48935858.840000004</v>
      </c>
      <c r="EO22" s="4">
        <f t="shared" si="12"/>
        <v>40513336.439999998</v>
      </c>
      <c r="EP22" s="4">
        <f t="shared" si="12"/>
        <v>0</v>
      </c>
      <c r="EQ22" s="4">
        <f t="shared" si="12"/>
        <v>40513336.439999998</v>
      </c>
      <c r="ER22" s="4">
        <f t="shared" si="12"/>
        <v>8422522.4000000004</v>
      </c>
      <c r="ES22" s="4">
        <f t="shared" si="12"/>
        <v>0</v>
      </c>
      <c r="ET22" s="4">
        <f t="shared" si="12"/>
        <v>0</v>
      </c>
      <c r="EU22" s="4">
        <f t="shared" si="12"/>
        <v>0</v>
      </c>
      <c r="EV22" s="4">
        <f t="shared" si="12"/>
        <v>0</v>
      </c>
      <c r="EW22" s="4">
        <f t="shared" si="12"/>
        <v>0</v>
      </c>
      <c r="EX22" s="4">
        <f t="shared" si="12"/>
        <v>0</v>
      </c>
      <c r="EY22" s="4">
        <f t="shared" si="12"/>
        <v>0</v>
      </c>
      <c r="EZ22" s="4">
        <f t="shared" si="12"/>
        <v>0</v>
      </c>
      <c r="FA22" s="4">
        <f t="shared" si="12"/>
        <v>0</v>
      </c>
      <c r="FB22" s="4">
        <f t="shared" si="12"/>
        <v>0</v>
      </c>
      <c r="FC22" s="4">
        <f t="shared" si="12"/>
        <v>0</v>
      </c>
      <c r="FD22" s="4">
        <f t="shared" si="12"/>
        <v>0</v>
      </c>
      <c r="FE22" s="4">
        <f t="shared" si="12"/>
        <v>0</v>
      </c>
      <c r="FF22" s="4">
        <f t="shared" si="12"/>
        <v>0</v>
      </c>
      <c r="FG22" s="4">
        <f t="shared" si="12"/>
        <v>0</v>
      </c>
      <c r="FH22" s="4">
        <f t="shared" si="12"/>
        <v>0</v>
      </c>
      <c r="FI22" s="4">
        <f t="shared" si="12"/>
        <v>0</v>
      </c>
      <c r="FJ22" s="4">
        <f t="shared" si="12"/>
        <v>0</v>
      </c>
      <c r="FK22" s="4">
        <f t="shared" si="12"/>
        <v>0</v>
      </c>
      <c r="FL22" s="4">
        <f t="shared" si="12"/>
        <v>0</v>
      </c>
      <c r="FM22" s="4">
        <f t="shared" si="12"/>
        <v>0</v>
      </c>
      <c r="FN22" s="4">
        <f t="shared" si="12"/>
        <v>0</v>
      </c>
      <c r="FO22" s="4">
        <f t="shared" si="12"/>
        <v>0</v>
      </c>
      <c r="FP22" s="4">
        <f t="shared" si="12"/>
        <v>0</v>
      </c>
      <c r="FQ22" s="4">
        <f t="shared" si="12"/>
        <v>0</v>
      </c>
      <c r="FR22" s="4">
        <f t="shared" si="12"/>
        <v>0</v>
      </c>
      <c r="FS22" s="4">
        <f t="shared" ref="FS22:GX22" si="13">FS846</f>
        <v>0</v>
      </c>
      <c r="FT22" s="4">
        <f t="shared" si="13"/>
        <v>0</v>
      </c>
      <c r="FU22" s="4">
        <f t="shared" si="13"/>
        <v>0</v>
      </c>
      <c r="FV22" s="4">
        <f t="shared" si="13"/>
        <v>0</v>
      </c>
      <c r="FW22" s="4">
        <f t="shared" si="13"/>
        <v>0</v>
      </c>
      <c r="FX22" s="4">
        <f t="shared" si="13"/>
        <v>0</v>
      </c>
      <c r="FY22" s="4">
        <f t="shared" si="13"/>
        <v>0</v>
      </c>
      <c r="FZ22" s="4">
        <f t="shared" si="13"/>
        <v>0</v>
      </c>
      <c r="GA22" s="4">
        <f t="shared" si="13"/>
        <v>0</v>
      </c>
      <c r="GB22" s="4">
        <f t="shared" si="13"/>
        <v>0</v>
      </c>
      <c r="GC22" s="4">
        <f t="shared" si="13"/>
        <v>0</v>
      </c>
      <c r="GD22" s="4">
        <f t="shared" si="13"/>
        <v>0</v>
      </c>
      <c r="GE22" s="4">
        <f t="shared" si="13"/>
        <v>0</v>
      </c>
      <c r="GF22" s="4">
        <f t="shared" si="13"/>
        <v>0</v>
      </c>
      <c r="GG22" s="4">
        <f t="shared" si="13"/>
        <v>0</v>
      </c>
      <c r="GH22" s="4">
        <f t="shared" si="13"/>
        <v>0</v>
      </c>
      <c r="GI22" s="4">
        <f t="shared" si="13"/>
        <v>0</v>
      </c>
      <c r="GJ22" s="4">
        <f t="shared" si="13"/>
        <v>0</v>
      </c>
      <c r="GK22" s="4">
        <f t="shared" si="13"/>
        <v>0</v>
      </c>
      <c r="GL22" s="4">
        <f t="shared" si="13"/>
        <v>0</v>
      </c>
      <c r="GM22" s="4">
        <f t="shared" si="13"/>
        <v>0</v>
      </c>
      <c r="GN22" s="4">
        <f t="shared" si="13"/>
        <v>0</v>
      </c>
      <c r="GO22" s="4">
        <f t="shared" si="13"/>
        <v>0</v>
      </c>
      <c r="GP22" s="4">
        <f t="shared" si="13"/>
        <v>0</v>
      </c>
      <c r="GQ22" s="4">
        <f t="shared" si="13"/>
        <v>0</v>
      </c>
      <c r="GR22" s="4">
        <f t="shared" si="13"/>
        <v>0</v>
      </c>
      <c r="GS22" s="4">
        <f t="shared" si="13"/>
        <v>0</v>
      </c>
      <c r="GT22" s="4">
        <f t="shared" si="13"/>
        <v>0</v>
      </c>
      <c r="GU22" s="4">
        <f t="shared" si="13"/>
        <v>0</v>
      </c>
      <c r="GV22" s="4">
        <f t="shared" si="13"/>
        <v>0</v>
      </c>
      <c r="GW22" s="4">
        <f t="shared" si="13"/>
        <v>0</v>
      </c>
      <c r="GX22" s="4">
        <f t="shared" si="13"/>
        <v>0</v>
      </c>
    </row>
    <row r="24" spans="1:255" x14ac:dyDescent="0.2">
      <c r="A24" s="1">
        <v>4</v>
      </c>
      <c r="B24" s="1">
        <v>1</v>
      </c>
      <c r="C24" s="1"/>
      <c r="D24" s="1">
        <f>ROW(A193)</f>
        <v>193</v>
      </c>
      <c r="E24" s="1"/>
      <c r="F24" s="1" t="s">
        <v>3</v>
      </c>
      <c r="G24" s="1" t="s">
        <v>17</v>
      </c>
      <c r="H24" s="1" t="s">
        <v>3</v>
      </c>
      <c r="I24" s="1">
        <v>0</v>
      </c>
      <c r="J24" s="1"/>
      <c r="K24" s="1">
        <v>-1</v>
      </c>
      <c r="L24" s="1"/>
      <c r="M24" s="1" t="s">
        <v>3</v>
      </c>
      <c r="N24" s="1"/>
      <c r="O24" s="1"/>
      <c r="P24" s="1"/>
      <c r="Q24" s="1"/>
      <c r="R24" s="1"/>
      <c r="S24" s="1">
        <v>0</v>
      </c>
      <c r="T24" s="1">
        <v>0</v>
      </c>
      <c r="U24" s="1" t="s">
        <v>3</v>
      </c>
      <c r="V24" s="1">
        <v>2</v>
      </c>
      <c r="W24" s="1"/>
      <c r="X24" s="1"/>
      <c r="Y24" s="1"/>
      <c r="Z24" s="1"/>
      <c r="AA24" s="1"/>
      <c r="AB24" s="1" t="s">
        <v>3</v>
      </c>
      <c r="AC24" s="1" t="s">
        <v>3</v>
      </c>
      <c r="AD24" s="1" t="s">
        <v>3</v>
      </c>
      <c r="AE24" s="1" t="s">
        <v>3</v>
      </c>
      <c r="AF24" s="1" t="s">
        <v>3</v>
      </c>
      <c r="AG24" s="1" t="s">
        <v>3</v>
      </c>
      <c r="AH24" s="1"/>
      <c r="AI24" s="1"/>
      <c r="AJ24" s="1"/>
      <c r="AK24" s="1"/>
      <c r="AL24" s="1"/>
      <c r="AM24" s="1"/>
      <c r="AN24" s="1"/>
      <c r="AO24" s="1"/>
      <c r="AP24" s="1" t="s">
        <v>3</v>
      </c>
      <c r="AQ24" s="1" t="s">
        <v>3</v>
      </c>
      <c r="AR24" s="1" t="s">
        <v>3</v>
      </c>
      <c r="AS24" s="1"/>
      <c r="AT24" s="1"/>
      <c r="AU24" s="1"/>
      <c r="AV24" s="1"/>
      <c r="AW24" s="1"/>
      <c r="AX24" s="1"/>
      <c r="AY24" s="1"/>
      <c r="AZ24" s="1" t="s">
        <v>3</v>
      </c>
      <c r="BA24" s="1"/>
      <c r="BB24" s="1" t="s">
        <v>3</v>
      </c>
      <c r="BC24" s="1" t="s">
        <v>3</v>
      </c>
      <c r="BD24" s="1" t="s">
        <v>3</v>
      </c>
      <c r="BE24" s="1" t="s">
        <v>3</v>
      </c>
      <c r="BF24" s="1" t="s">
        <v>3</v>
      </c>
      <c r="BG24" s="1" t="s">
        <v>3</v>
      </c>
      <c r="BH24" s="1" t="s">
        <v>3</v>
      </c>
      <c r="BI24" s="1" t="s">
        <v>3</v>
      </c>
      <c r="BJ24" s="1" t="s">
        <v>3</v>
      </c>
      <c r="BK24" s="1" t="s">
        <v>3</v>
      </c>
      <c r="BL24" s="1" t="s">
        <v>3</v>
      </c>
      <c r="BM24" s="1" t="s">
        <v>3</v>
      </c>
      <c r="BN24" s="1" t="s">
        <v>3</v>
      </c>
      <c r="BO24" s="1" t="s">
        <v>3</v>
      </c>
      <c r="BP24" s="1" t="s">
        <v>3</v>
      </c>
      <c r="BQ24" s="1"/>
      <c r="BR24" s="1"/>
      <c r="BS24" s="1"/>
      <c r="BT24" s="1"/>
      <c r="BU24" s="1"/>
      <c r="BV24" s="1"/>
      <c r="BW24" s="1"/>
      <c r="BX24" s="1">
        <v>0</v>
      </c>
      <c r="BY24" s="1"/>
      <c r="BZ24" s="1"/>
      <c r="CA24" s="1"/>
      <c r="CB24" s="1"/>
      <c r="CC24" s="1"/>
      <c r="CD24" s="1"/>
      <c r="CE24" s="1"/>
      <c r="CF24" s="1"/>
      <c r="CG24" s="1"/>
      <c r="CH24" s="1"/>
      <c r="CI24" s="1"/>
      <c r="CJ24" s="1">
        <v>0</v>
      </c>
    </row>
    <row r="26" spans="1:255" x14ac:dyDescent="0.2">
      <c r="A26" s="3">
        <v>52</v>
      </c>
      <c r="B26" s="3">
        <f t="shared" ref="B26:G26" si="14">B193</f>
        <v>1</v>
      </c>
      <c r="C26" s="3">
        <f t="shared" si="14"/>
        <v>4</v>
      </c>
      <c r="D26" s="3">
        <f t="shared" si="14"/>
        <v>24</v>
      </c>
      <c r="E26" s="3">
        <f t="shared" si="14"/>
        <v>0</v>
      </c>
      <c r="F26" s="3" t="str">
        <f t="shared" si="14"/>
        <v/>
      </c>
      <c r="G26" s="3" t="str">
        <f t="shared" si="14"/>
        <v>Щитовое оборудование</v>
      </c>
      <c r="H26" s="3"/>
      <c r="I26" s="3"/>
      <c r="J26" s="3"/>
      <c r="K26" s="3"/>
      <c r="L26" s="3"/>
      <c r="M26" s="3"/>
      <c r="N26" s="3"/>
      <c r="O26" s="3">
        <f t="shared" ref="O26:AT26" si="15">O193</f>
        <v>1099578.01</v>
      </c>
      <c r="P26" s="3">
        <f t="shared" si="15"/>
        <v>1095773.94</v>
      </c>
      <c r="Q26" s="3">
        <f t="shared" si="15"/>
        <v>1560.4</v>
      </c>
      <c r="R26" s="3">
        <f t="shared" si="15"/>
        <v>268.99</v>
      </c>
      <c r="S26" s="3">
        <f t="shared" si="15"/>
        <v>2243.67</v>
      </c>
      <c r="T26" s="3">
        <f t="shared" si="15"/>
        <v>0</v>
      </c>
      <c r="U26" s="3">
        <f t="shared" si="15"/>
        <v>172.71814560000001</v>
      </c>
      <c r="V26" s="3">
        <f t="shared" si="15"/>
        <v>0</v>
      </c>
      <c r="W26" s="3">
        <f t="shared" si="15"/>
        <v>0</v>
      </c>
      <c r="X26" s="3">
        <f t="shared" si="15"/>
        <v>2437.27</v>
      </c>
      <c r="Y26" s="3">
        <f t="shared" si="15"/>
        <v>1281.46</v>
      </c>
      <c r="Z26" s="3">
        <f t="shared" si="15"/>
        <v>0</v>
      </c>
      <c r="AA26" s="3">
        <f t="shared" si="15"/>
        <v>0</v>
      </c>
      <c r="AB26" s="3">
        <f t="shared" si="15"/>
        <v>1099578.01</v>
      </c>
      <c r="AC26" s="3">
        <f t="shared" si="15"/>
        <v>1095773.94</v>
      </c>
      <c r="AD26" s="3">
        <f t="shared" si="15"/>
        <v>1560.4</v>
      </c>
      <c r="AE26" s="3">
        <f t="shared" si="15"/>
        <v>268.99</v>
      </c>
      <c r="AF26" s="3">
        <f t="shared" si="15"/>
        <v>2243.67</v>
      </c>
      <c r="AG26" s="3">
        <f t="shared" si="15"/>
        <v>0</v>
      </c>
      <c r="AH26" s="3">
        <f t="shared" si="15"/>
        <v>172.71814560000001</v>
      </c>
      <c r="AI26" s="3">
        <f t="shared" si="15"/>
        <v>0</v>
      </c>
      <c r="AJ26" s="3">
        <f t="shared" si="15"/>
        <v>0</v>
      </c>
      <c r="AK26" s="3">
        <f t="shared" si="15"/>
        <v>2437.27</v>
      </c>
      <c r="AL26" s="3">
        <f t="shared" si="15"/>
        <v>1281.46</v>
      </c>
      <c r="AM26" s="3">
        <f t="shared" si="15"/>
        <v>0</v>
      </c>
      <c r="AN26" s="3">
        <f t="shared" si="15"/>
        <v>0</v>
      </c>
      <c r="AO26" s="3">
        <f t="shared" si="15"/>
        <v>0</v>
      </c>
      <c r="AP26" s="3">
        <f t="shared" si="15"/>
        <v>1095391.18</v>
      </c>
      <c r="AQ26" s="3">
        <f t="shared" si="15"/>
        <v>0</v>
      </c>
      <c r="AR26" s="3">
        <f t="shared" si="15"/>
        <v>1103296.74</v>
      </c>
      <c r="AS26" s="3">
        <f t="shared" si="15"/>
        <v>0</v>
      </c>
      <c r="AT26" s="3">
        <f t="shared" si="15"/>
        <v>7905.56</v>
      </c>
      <c r="AU26" s="3">
        <f t="shared" ref="AU26:BZ26" si="16">AU193</f>
        <v>0</v>
      </c>
      <c r="AV26" s="3">
        <f t="shared" si="16"/>
        <v>1095773.94</v>
      </c>
      <c r="AW26" s="3">
        <f t="shared" si="16"/>
        <v>382.76</v>
      </c>
      <c r="AX26" s="3">
        <f t="shared" si="16"/>
        <v>0</v>
      </c>
      <c r="AY26" s="3">
        <f t="shared" si="16"/>
        <v>382.76</v>
      </c>
      <c r="AZ26" s="3">
        <f t="shared" si="16"/>
        <v>1095391.18</v>
      </c>
      <c r="BA26" s="3">
        <f t="shared" si="16"/>
        <v>0</v>
      </c>
      <c r="BB26" s="3">
        <f t="shared" si="16"/>
        <v>0</v>
      </c>
      <c r="BC26" s="3">
        <f t="shared" si="16"/>
        <v>0</v>
      </c>
      <c r="BD26" s="3">
        <f t="shared" si="16"/>
        <v>0</v>
      </c>
      <c r="BE26" s="3">
        <f t="shared" si="16"/>
        <v>0</v>
      </c>
      <c r="BF26" s="3">
        <f t="shared" si="16"/>
        <v>0</v>
      </c>
      <c r="BG26" s="3">
        <f t="shared" si="16"/>
        <v>0</v>
      </c>
      <c r="BH26" s="3">
        <f t="shared" si="16"/>
        <v>0</v>
      </c>
      <c r="BI26" s="3">
        <f t="shared" si="16"/>
        <v>0</v>
      </c>
      <c r="BJ26" s="3">
        <f t="shared" si="16"/>
        <v>0</v>
      </c>
      <c r="BK26" s="3">
        <f t="shared" si="16"/>
        <v>0</v>
      </c>
      <c r="BL26" s="3">
        <f t="shared" si="16"/>
        <v>0</v>
      </c>
      <c r="BM26" s="3">
        <f t="shared" si="16"/>
        <v>0</v>
      </c>
      <c r="BN26" s="3">
        <f t="shared" si="16"/>
        <v>0</v>
      </c>
      <c r="BO26" s="3">
        <f t="shared" si="16"/>
        <v>0</v>
      </c>
      <c r="BP26" s="3">
        <f t="shared" si="16"/>
        <v>0</v>
      </c>
      <c r="BQ26" s="3">
        <f t="shared" si="16"/>
        <v>0</v>
      </c>
      <c r="BR26" s="3">
        <f t="shared" si="16"/>
        <v>0</v>
      </c>
      <c r="BS26" s="3">
        <f t="shared" si="16"/>
        <v>0</v>
      </c>
      <c r="BT26" s="3">
        <f t="shared" si="16"/>
        <v>0</v>
      </c>
      <c r="BU26" s="3">
        <f t="shared" si="16"/>
        <v>0</v>
      </c>
      <c r="BV26" s="3">
        <f t="shared" si="16"/>
        <v>0</v>
      </c>
      <c r="BW26" s="3">
        <f t="shared" si="16"/>
        <v>0</v>
      </c>
      <c r="BX26" s="3">
        <f t="shared" si="16"/>
        <v>0</v>
      </c>
      <c r="BY26" s="3">
        <f t="shared" si="16"/>
        <v>1095391.18</v>
      </c>
      <c r="BZ26" s="3">
        <f t="shared" si="16"/>
        <v>0</v>
      </c>
      <c r="CA26" s="3">
        <f t="shared" ref="CA26:DF26" si="17">CA193</f>
        <v>1103296.74</v>
      </c>
      <c r="CB26" s="3">
        <f t="shared" si="17"/>
        <v>0</v>
      </c>
      <c r="CC26" s="3">
        <f t="shared" si="17"/>
        <v>7905.56</v>
      </c>
      <c r="CD26" s="3">
        <f t="shared" si="17"/>
        <v>0</v>
      </c>
      <c r="CE26" s="3">
        <f t="shared" si="17"/>
        <v>1095773.94</v>
      </c>
      <c r="CF26" s="3">
        <f t="shared" si="17"/>
        <v>382.76000000000931</v>
      </c>
      <c r="CG26" s="3">
        <f t="shared" si="17"/>
        <v>0</v>
      </c>
      <c r="CH26" s="3">
        <f t="shared" si="17"/>
        <v>382.76000000000931</v>
      </c>
      <c r="CI26" s="3">
        <f t="shared" si="17"/>
        <v>1095391.18</v>
      </c>
      <c r="CJ26" s="3">
        <f t="shared" si="17"/>
        <v>0</v>
      </c>
      <c r="CK26" s="3">
        <f t="shared" si="17"/>
        <v>0</v>
      </c>
      <c r="CL26" s="3">
        <f t="shared" si="17"/>
        <v>0</v>
      </c>
      <c r="CM26" s="3">
        <f t="shared" si="17"/>
        <v>0</v>
      </c>
      <c r="CN26" s="3">
        <f t="shared" si="17"/>
        <v>0</v>
      </c>
      <c r="CO26" s="3">
        <f t="shared" si="17"/>
        <v>0</v>
      </c>
      <c r="CP26" s="3">
        <f t="shared" si="17"/>
        <v>0</v>
      </c>
      <c r="CQ26" s="3">
        <f t="shared" si="17"/>
        <v>0</v>
      </c>
      <c r="CR26" s="3">
        <f t="shared" si="17"/>
        <v>0</v>
      </c>
      <c r="CS26" s="3">
        <f t="shared" si="17"/>
        <v>0</v>
      </c>
      <c r="CT26" s="3">
        <f t="shared" si="17"/>
        <v>0</v>
      </c>
      <c r="CU26" s="3">
        <f t="shared" si="17"/>
        <v>0</v>
      </c>
      <c r="CV26" s="3">
        <f t="shared" si="17"/>
        <v>0</v>
      </c>
      <c r="CW26" s="3">
        <f t="shared" si="17"/>
        <v>0</v>
      </c>
      <c r="CX26" s="3">
        <f t="shared" si="17"/>
        <v>0</v>
      </c>
      <c r="CY26" s="3">
        <f t="shared" si="17"/>
        <v>0</v>
      </c>
      <c r="CZ26" s="3">
        <f t="shared" si="17"/>
        <v>0</v>
      </c>
      <c r="DA26" s="3">
        <f t="shared" si="17"/>
        <v>0</v>
      </c>
      <c r="DB26" s="3">
        <f t="shared" si="17"/>
        <v>0</v>
      </c>
      <c r="DC26" s="3">
        <f t="shared" si="17"/>
        <v>0</v>
      </c>
      <c r="DD26" s="3">
        <f t="shared" si="17"/>
        <v>0</v>
      </c>
      <c r="DE26" s="3">
        <f t="shared" si="17"/>
        <v>0</v>
      </c>
      <c r="DF26" s="3">
        <f t="shared" si="17"/>
        <v>0</v>
      </c>
      <c r="DG26" s="4">
        <f t="shared" ref="DG26:EL26" si="18">DG193</f>
        <v>8545443.4299999997</v>
      </c>
      <c r="DH26" s="4">
        <f t="shared" si="18"/>
        <v>8393604.0199999996</v>
      </c>
      <c r="DI26" s="4">
        <f t="shared" si="18"/>
        <v>28459.99</v>
      </c>
      <c r="DJ26" s="4">
        <f t="shared" si="18"/>
        <v>14791.77</v>
      </c>
      <c r="DK26" s="4">
        <f t="shared" si="18"/>
        <v>123379.42</v>
      </c>
      <c r="DL26" s="4">
        <f t="shared" si="18"/>
        <v>0</v>
      </c>
      <c r="DM26" s="4">
        <f t="shared" si="18"/>
        <v>172.71814560000001</v>
      </c>
      <c r="DN26" s="4">
        <f t="shared" si="18"/>
        <v>0</v>
      </c>
      <c r="DO26" s="4">
        <f t="shared" si="18"/>
        <v>0</v>
      </c>
      <c r="DP26" s="4">
        <f t="shared" si="18"/>
        <v>134026.04999999999</v>
      </c>
      <c r="DQ26" s="4">
        <f t="shared" si="18"/>
        <v>70467.3</v>
      </c>
      <c r="DR26" s="4">
        <f t="shared" si="18"/>
        <v>0</v>
      </c>
      <c r="DS26" s="4">
        <f t="shared" si="18"/>
        <v>0</v>
      </c>
      <c r="DT26" s="4">
        <f t="shared" si="18"/>
        <v>8545443.4299999997</v>
      </c>
      <c r="DU26" s="4">
        <f t="shared" si="18"/>
        <v>8393604.0199999996</v>
      </c>
      <c r="DV26" s="4">
        <f t="shared" si="18"/>
        <v>28459.99</v>
      </c>
      <c r="DW26" s="4">
        <f t="shared" si="18"/>
        <v>14791.77</v>
      </c>
      <c r="DX26" s="4">
        <f t="shared" si="18"/>
        <v>123379.42</v>
      </c>
      <c r="DY26" s="4">
        <f t="shared" si="18"/>
        <v>0</v>
      </c>
      <c r="DZ26" s="4">
        <f t="shared" si="18"/>
        <v>172.71814560000001</v>
      </c>
      <c r="EA26" s="4">
        <f t="shared" si="18"/>
        <v>0</v>
      </c>
      <c r="EB26" s="4">
        <f t="shared" si="18"/>
        <v>0</v>
      </c>
      <c r="EC26" s="4">
        <f t="shared" si="18"/>
        <v>134026.04999999999</v>
      </c>
      <c r="ED26" s="4">
        <f t="shared" si="18"/>
        <v>70467.3</v>
      </c>
      <c r="EE26" s="4">
        <f t="shared" si="18"/>
        <v>0</v>
      </c>
      <c r="EF26" s="4">
        <f t="shared" si="18"/>
        <v>0</v>
      </c>
      <c r="EG26" s="4">
        <f t="shared" si="18"/>
        <v>0</v>
      </c>
      <c r="EH26" s="4">
        <f t="shared" si="18"/>
        <v>8390696.4499999993</v>
      </c>
      <c r="EI26" s="4">
        <f t="shared" si="18"/>
        <v>0</v>
      </c>
      <c r="EJ26" s="4">
        <f t="shared" si="18"/>
        <v>8749936.7799999993</v>
      </c>
      <c r="EK26" s="4">
        <f t="shared" si="18"/>
        <v>0</v>
      </c>
      <c r="EL26" s="4">
        <f t="shared" si="18"/>
        <v>359240.33</v>
      </c>
      <c r="EM26" s="4">
        <f t="shared" ref="EM26:FR26" si="19">EM193</f>
        <v>0</v>
      </c>
      <c r="EN26" s="4">
        <f t="shared" si="19"/>
        <v>8393604.0199999996</v>
      </c>
      <c r="EO26" s="4">
        <f t="shared" si="19"/>
        <v>2907.57</v>
      </c>
      <c r="EP26" s="4">
        <f t="shared" si="19"/>
        <v>0</v>
      </c>
      <c r="EQ26" s="4">
        <f t="shared" si="19"/>
        <v>2907.57</v>
      </c>
      <c r="ER26" s="4">
        <f t="shared" si="19"/>
        <v>8390696.4499999993</v>
      </c>
      <c r="ES26" s="4">
        <f t="shared" si="19"/>
        <v>0</v>
      </c>
      <c r="ET26" s="4">
        <f t="shared" si="19"/>
        <v>0</v>
      </c>
      <c r="EU26" s="4">
        <f t="shared" si="19"/>
        <v>0</v>
      </c>
      <c r="EV26" s="4">
        <f t="shared" si="19"/>
        <v>0</v>
      </c>
      <c r="EW26" s="4">
        <f t="shared" si="19"/>
        <v>0</v>
      </c>
      <c r="EX26" s="4">
        <f t="shared" si="19"/>
        <v>0</v>
      </c>
      <c r="EY26" s="4">
        <f t="shared" si="19"/>
        <v>0</v>
      </c>
      <c r="EZ26" s="4">
        <f t="shared" si="19"/>
        <v>0</v>
      </c>
      <c r="FA26" s="4">
        <f t="shared" si="19"/>
        <v>0</v>
      </c>
      <c r="FB26" s="4">
        <f t="shared" si="19"/>
        <v>0</v>
      </c>
      <c r="FC26" s="4">
        <f t="shared" si="19"/>
        <v>0</v>
      </c>
      <c r="FD26" s="4">
        <f t="shared" si="19"/>
        <v>0</v>
      </c>
      <c r="FE26" s="4">
        <f t="shared" si="19"/>
        <v>0</v>
      </c>
      <c r="FF26" s="4">
        <f t="shared" si="19"/>
        <v>0</v>
      </c>
      <c r="FG26" s="4">
        <f t="shared" si="19"/>
        <v>0</v>
      </c>
      <c r="FH26" s="4">
        <f t="shared" si="19"/>
        <v>0</v>
      </c>
      <c r="FI26" s="4">
        <f t="shared" si="19"/>
        <v>0</v>
      </c>
      <c r="FJ26" s="4">
        <f t="shared" si="19"/>
        <v>0</v>
      </c>
      <c r="FK26" s="4">
        <f t="shared" si="19"/>
        <v>0</v>
      </c>
      <c r="FL26" s="4">
        <f t="shared" si="19"/>
        <v>0</v>
      </c>
      <c r="FM26" s="4">
        <f t="shared" si="19"/>
        <v>0</v>
      </c>
      <c r="FN26" s="4">
        <f t="shared" si="19"/>
        <v>0</v>
      </c>
      <c r="FO26" s="4">
        <f t="shared" si="19"/>
        <v>0</v>
      </c>
      <c r="FP26" s="4">
        <f t="shared" si="19"/>
        <v>0</v>
      </c>
      <c r="FQ26" s="4">
        <f t="shared" si="19"/>
        <v>8390696.4499999993</v>
      </c>
      <c r="FR26" s="4">
        <f t="shared" si="19"/>
        <v>0</v>
      </c>
      <c r="FS26" s="4">
        <f t="shared" ref="FS26:GX26" si="20">FS193</f>
        <v>8749936.7799999993</v>
      </c>
      <c r="FT26" s="4">
        <f t="shared" si="20"/>
        <v>0</v>
      </c>
      <c r="FU26" s="4">
        <f t="shared" si="20"/>
        <v>359240.33</v>
      </c>
      <c r="FV26" s="4">
        <f t="shared" si="20"/>
        <v>0</v>
      </c>
      <c r="FW26" s="4">
        <f t="shared" si="20"/>
        <v>8393604.0199999996</v>
      </c>
      <c r="FX26" s="4">
        <f t="shared" si="20"/>
        <v>2907.570000000298</v>
      </c>
      <c r="FY26" s="4">
        <f t="shared" si="20"/>
        <v>0</v>
      </c>
      <c r="FZ26" s="4">
        <f t="shared" si="20"/>
        <v>2907.570000000298</v>
      </c>
      <c r="GA26" s="4">
        <f t="shared" si="20"/>
        <v>8390696.4499999993</v>
      </c>
      <c r="GB26" s="4">
        <f t="shared" si="20"/>
        <v>0</v>
      </c>
      <c r="GC26" s="4">
        <f t="shared" si="20"/>
        <v>0</v>
      </c>
      <c r="GD26" s="4">
        <f t="shared" si="20"/>
        <v>0</v>
      </c>
      <c r="GE26" s="4">
        <f t="shared" si="20"/>
        <v>0</v>
      </c>
      <c r="GF26" s="4">
        <f t="shared" si="20"/>
        <v>0</v>
      </c>
      <c r="GG26" s="4">
        <f t="shared" si="20"/>
        <v>0</v>
      </c>
      <c r="GH26" s="4">
        <f t="shared" si="20"/>
        <v>0</v>
      </c>
      <c r="GI26" s="4">
        <f t="shared" si="20"/>
        <v>0</v>
      </c>
      <c r="GJ26" s="4">
        <f t="shared" si="20"/>
        <v>0</v>
      </c>
      <c r="GK26" s="4">
        <f t="shared" si="20"/>
        <v>0</v>
      </c>
      <c r="GL26" s="4">
        <f t="shared" si="20"/>
        <v>0</v>
      </c>
      <c r="GM26" s="4">
        <f t="shared" si="20"/>
        <v>0</v>
      </c>
      <c r="GN26" s="4">
        <f t="shared" si="20"/>
        <v>0</v>
      </c>
      <c r="GO26" s="4">
        <f t="shared" si="20"/>
        <v>0</v>
      </c>
      <c r="GP26" s="4">
        <f t="shared" si="20"/>
        <v>0</v>
      </c>
      <c r="GQ26" s="4">
        <f t="shared" si="20"/>
        <v>0</v>
      </c>
      <c r="GR26" s="4">
        <f t="shared" si="20"/>
        <v>0</v>
      </c>
      <c r="GS26" s="4">
        <f t="shared" si="20"/>
        <v>0</v>
      </c>
      <c r="GT26" s="4">
        <f t="shared" si="20"/>
        <v>0</v>
      </c>
      <c r="GU26" s="4">
        <f t="shared" si="20"/>
        <v>0</v>
      </c>
      <c r="GV26" s="4">
        <f t="shared" si="20"/>
        <v>0</v>
      </c>
      <c r="GW26" s="4">
        <f t="shared" si="20"/>
        <v>0</v>
      </c>
      <c r="GX26" s="4">
        <f t="shared" si="20"/>
        <v>0</v>
      </c>
    </row>
    <row r="28" spans="1:255" x14ac:dyDescent="0.2">
      <c r="A28" s="2">
        <v>19</v>
      </c>
      <c r="B28" s="2">
        <v>1</v>
      </c>
      <c r="C28" s="2"/>
      <c r="D28" s="2"/>
      <c r="E28" s="2"/>
      <c r="F28" s="2" t="s">
        <v>3</v>
      </c>
      <c r="G28" s="2" t="s">
        <v>18</v>
      </c>
      <c r="H28" s="2" t="s">
        <v>3</v>
      </c>
      <c r="I28" s="2"/>
      <c r="J28" s="2"/>
      <c r="K28" s="2"/>
      <c r="L28" s="2"/>
      <c r="M28" s="2"/>
      <c r="N28" s="2"/>
      <c r="O28" s="2"/>
      <c r="P28" s="2"/>
      <c r="Q28" s="2"/>
      <c r="R28" s="2"/>
      <c r="S28" s="2"/>
      <c r="T28" s="2"/>
      <c r="U28" s="2"/>
      <c r="V28" s="2"/>
      <c r="W28" s="2"/>
      <c r="X28" s="2"/>
      <c r="Y28" s="2"/>
      <c r="Z28" s="2"/>
      <c r="AA28" s="2">
        <v>1</v>
      </c>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v>0</v>
      </c>
      <c r="IL28" s="2"/>
      <c r="IM28" s="2"/>
      <c r="IN28" s="2"/>
      <c r="IO28" s="2"/>
      <c r="IP28" s="2"/>
      <c r="IQ28" s="2"/>
      <c r="IR28" s="2"/>
      <c r="IS28" s="2"/>
      <c r="IT28" s="2"/>
      <c r="IU28" s="2"/>
    </row>
    <row r="29" spans="1:255" x14ac:dyDescent="0.2">
      <c r="A29" s="2">
        <v>17</v>
      </c>
      <c r="B29" s="2">
        <v>1</v>
      </c>
      <c r="C29" s="2">
        <f>ROW(SmtRes!A8)</f>
        <v>8</v>
      </c>
      <c r="D29" s="2">
        <f>ROW(EtalonRes!A9)</f>
        <v>9</v>
      </c>
      <c r="E29" s="2" t="s">
        <v>19</v>
      </c>
      <c r="F29" s="2" t="s">
        <v>20</v>
      </c>
      <c r="G29" s="2" t="s">
        <v>21</v>
      </c>
      <c r="H29" s="2" t="s">
        <v>22</v>
      </c>
      <c r="I29" s="2">
        <f>ROUND(0.6+0.6,9)</f>
        <v>1.2</v>
      </c>
      <c r="J29" s="2">
        <v>0</v>
      </c>
      <c r="K29" s="2">
        <f>ROUND(0.6+0.6,9)</f>
        <v>1.2</v>
      </c>
      <c r="L29" s="2"/>
      <c r="M29" s="2"/>
      <c r="N29" s="2"/>
      <c r="O29" s="2">
        <f t="shared" ref="O29:O36" si="21">ROUND(CP29,2)</f>
        <v>217.77</v>
      </c>
      <c r="P29" s="2">
        <f>ROUND((ROUND((AC29*AW29*I29),2)*BC29),2)</f>
        <v>28.39</v>
      </c>
      <c r="Q29" s="2">
        <f>(ROUND((ROUND((((ET29*1.1))*AV29*I29),2)*BB29),2)+ROUND((ROUND(((AE29-((EU29*1.1)))*AV29*I29),2)*BS29),2))</f>
        <v>78.430000000000007</v>
      </c>
      <c r="R29" s="2">
        <f t="shared" ref="R29:R36" si="22">ROUND((ROUND((AE29*AV29*I29),2)*BS29),2)</f>
        <v>9.41</v>
      </c>
      <c r="S29" s="2">
        <f t="shared" ref="S29:S36" si="23">ROUND((ROUND((AF29*AV29*I29),2)*BA29),2)</f>
        <v>110.95</v>
      </c>
      <c r="T29" s="2">
        <f t="shared" ref="T29:T36" si="24">ROUND(CU29*I29,2)</f>
        <v>0</v>
      </c>
      <c r="U29" s="2">
        <f t="shared" ref="U29:U36" si="25">CV29*I29</f>
        <v>8.5410071999999992</v>
      </c>
      <c r="V29" s="2">
        <f t="shared" ref="V29:V36" si="26">CW29*I29</f>
        <v>0</v>
      </c>
      <c r="W29" s="2">
        <f t="shared" ref="W29:W36" si="27">ROUND(CX29*I29,2)</f>
        <v>0</v>
      </c>
      <c r="X29" s="2">
        <f t="shared" ref="X29:Y36" si="28">ROUND(CY29,2)</f>
        <v>116.75</v>
      </c>
      <c r="Y29" s="2">
        <f t="shared" si="28"/>
        <v>61.38</v>
      </c>
      <c r="Z29" s="2"/>
      <c r="AA29" s="2">
        <v>60252778</v>
      </c>
      <c r="AB29" s="2">
        <f t="shared" ref="AB29:AB36" si="29">ROUND((AC29+AD29+AF29),6)</f>
        <v>174.393</v>
      </c>
      <c r="AC29" s="2">
        <f t="shared" ref="AC29:AC36" si="30">ROUND((ES29),6)</f>
        <v>23.66</v>
      </c>
      <c r="AD29" s="2">
        <f>ROUND(((((ET29*1.1))-((EU29*1.1)))+AE29),6)</f>
        <v>62.424999999999997</v>
      </c>
      <c r="AE29" s="2">
        <f>ROUND(((EU29*1.1)),6)</f>
        <v>7.4909999999999997</v>
      </c>
      <c r="AF29" s="2">
        <f>ROUND(((EV29*1.1)),6)</f>
        <v>88.308000000000007</v>
      </c>
      <c r="AG29" s="2">
        <f t="shared" ref="AG29:AG36" si="31">ROUND((AP29),6)</f>
        <v>0</v>
      </c>
      <c r="AH29" s="2">
        <f>((EW29*1.1))</f>
        <v>6.798</v>
      </c>
      <c r="AI29" s="2">
        <f>((EX29*1.1))</f>
        <v>0</v>
      </c>
      <c r="AJ29" s="2">
        <f t="shared" ref="AJ29:AJ36" si="32">(AS29)</f>
        <v>0</v>
      </c>
      <c r="AK29" s="2">
        <v>160.69</v>
      </c>
      <c r="AL29" s="2">
        <v>23.66</v>
      </c>
      <c r="AM29" s="2">
        <v>56.75</v>
      </c>
      <c r="AN29" s="2">
        <v>6.81</v>
      </c>
      <c r="AO29" s="2">
        <v>80.28</v>
      </c>
      <c r="AP29" s="2">
        <v>0</v>
      </c>
      <c r="AQ29" s="2">
        <v>6.18</v>
      </c>
      <c r="AR29" s="2">
        <v>0</v>
      </c>
      <c r="AS29" s="2">
        <v>0</v>
      </c>
      <c r="AT29" s="2">
        <v>97</v>
      </c>
      <c r="AU29" s="2">
        <v>51</v>
      </c>
      <c r="AV29" s="2">
        <v>1.0469999999999999</v>
      </c>
      <c r="AW29" s="2">
        <v>1</v>
      </c>
      <c r="AX29" s="2"/>
      <c r="AY29" s="2"/>
      <c r="AZ29" s="2">
        <v>1</v>
      </c>
      <c r="BA29" s="2">
        <v>1</v>
      </c>
      <c r="BB29" s="2">
        <v>1</v>
      </c>
      <c r="BC29" s="2">
        <v>1</v>
      </c>
      <c r="BD29" s="2" t="s">
        <v>3</v>
      </c>
      <c r="BE29" s="2" t="s">
        <v>3</v>
      </c>
      <c r="BF29" s="2" t="s">
        <v>3</v>
      </c>
      <c r="BG29" s="2" t="s">
        <v>3</v>
      </c>
      <c r="BH29" s="2">
        <v>0</v>
      </c>
      <c r="BI29" s="2">
        <v>2</v>
      </c>
      <c r="BJ29" s="2" t="s">
        <v>23</v>
      </c>
      <c r="BK29" s="2"/>
      <c r="BL29" s="2"/>
      <c r="BM29" s="2">
        <v>67</v>
      </c>
      <c r="BN29" s="2">
        <v>59540665</v>
      </c>
      <c r="BO29" s="2" t="s">
        <v>20</v>
      </c>
      <c r="BP29" s="2">
        <v>1</v>
      </c>
      <c r="BQ29" s="2">
        <v>40</v>
      </c>
      <c r="BR29" s="2">
        <v>0</v>
      </c>
      <c r="BS29" s="2">
        <v>1</v>
      </c>
      <c r="BT29" s="2">
        <v>1</v>
      </c>
      <c r="BU29" s="2">
        <v>1</v>
      </c>
      <c r="BV29" s="2">
        <v>1</v>
      </c>
      <c r="BW29" s="2">
        <v>1</v>
      </c>
      <c r="BX29" s="2">
        <v>1</v>
      </c>
      <c r="BY29" s="2" t="s">
        <v>3</v>
      </c>
      <c r="BZ29" s="2">
        <v>97</v>
      </c>
      <c r="CA29" s="2">
        <v>51</v>
      </c>
      <c r="CB29" s="2" t="s">
        <v>3</v>
      </c>
      <c r="CC29" s="2"/>
      <c r="CD29" s="2"/>
      <c r="CE29" s="2">
        <v>30</v>
      </c>
      <c r="CF29" s="2">
        <v>0</v>
      </c>
      <c r="CG29" s="2">
        <v>0</v>
      </c>
      <c r="CH29" s="2"/>
      <c r="CI29" s="2"/>
      <c r="CJ29" s="2"/>
      <c r="CK29" s="2"/>
      <c r="CL29" s="2"/>
      <c r="CM29" s="2">
        <v>0</v>
      </c>
      <c r="CN29" s="2" t="s">
        <v>1289</v>
      </c>
      <c r="CO29" s="2">
        <v>0</v>
      </c>
      <c r="CP29" s="2">
        <f t="shared" ref="CP29:CP36" si="33">(P29+Q29+S29)</f>
        <v>217.77</v>
      </c>
      <c r="CQ29" s="2">
        <f>ROUND((ROUND((AC29*AW29*1),2)*BC29),2)</f>
        <v>23.66</v>
      </c>
      <c r="CR29" s="2">
        <f>(ROUND((ROUND((((ET29*1.1))*AV29*1),2)*BB29),2)+ROUND((ROUND(((AE29-((EU29*1.1)))*AV29*1),2)*BS29),2))</f>
        <v>65.36</v>
      </c>
      <c r="CS29" s="2">
        <f t="shared" ref="CS29:CS36" si="34">ROUND((ROUND((AE29*AV29*1),2)*BS29),2)</f>
        <v>7.84</v>
      </c>
      <c r="CT29" s="2">
        <f t="shared" ref="CT29:CT36" si="35">ROUND((ROUND((AF29*AV29*1),2)*BA29),2)</f>
        <v>92.46</v>
      </c>
      <c r="CU29" s="2">
        <f t="shared" ref="CU29:CU36" si="36">AG29</f>
        <v>0</v>
      </c>
      <c r="CV29" s="2">
        <f t="shared" ref="CV29:CV36" si="37">(AH29*AV29)</f>
        <v>7.1175059999999997</v>
      </c>
      <c r="CW29" s="2">
        <f t="shared" ref="CW29:CX36" si="38">AI29</f>
        <v>0</v>
      </c>
      <c r="CX29" s="2">
        <f t="shared" si="38"/>
        <v>0</v>
      </c>
      <c r="CY29" s="2">
        <f t="shared" ref="CY29:CY36" si="39">(((S29+R29)*AT29)/100)</f>
        <v>116.7492</v>
      </c>
      <c r="CZ29" s="2">
        <f t="shared" ref="CZ29:CZ36" si="40">(((S29+R29)*AU29)/100)</f>
        <v>61.383599999999994</v>
      </c>
      <c r="DA29" s="2"/>
      <c r="DB29" s="2">
        <v>1</v>
      </c>
      <c r="DC29" s="2" t="s">
        <v>3</v>
      </c>
      <c r="DD29" s="2" t="s">
        <v>3</v>
      </c>
      <c r="DE29" s="2" t="s">
        <v>24</v>
      </c>
      <c r="DF29" s="2" t="s">
        <v>24</v>
      </c>
      <c r="DG29" s="2" t="s">
        <v>24</v>
      </c>
      <c r="DH29" s="2" t="s">
        <v>3</v>
      </c>
      <c r="DI29" s="2" t="s">
        <v>24</v>
      </c>
      <c r="DJ29" s="2" t="s">
        <v>24</v>
      </c>
      <c r="DK29" s="2" t="s">
        <v>3</v>
      </c>
      <c r="DL29" s="2" t="s">
        <v>3</v>
      </c>
      <c r="DM29" s="2" t="s">
        <v>3</v>
      </c>
      <c r="DN29" s="2">
        <v>0</v>
      </c>
      <c r="DO29" s="2">
        <v>0</v>
      </c>
      <c r="DP29" s="2">
        <v>1</v>
      </c>
      <c r="DQ29" s="2">
        <v>1</v>
      </c>
      <c r="DR29" s="2"/>
      <c r="DS29" s="2"/>
      <c r="DT29" s="2"/>
      <c r="DU29" s="2">
        <v>1013</v>
      </c>
      <c r="DV29" s="2" t="s">
        <v>22</v>
      </c>
      <c r="DW29" s="2" t="s">
        <v>22</v>
      </c>
      <c r="DX29" s="2">
        <v>1</v>
      </c>
      <c r="DY29" s="2"/>
      <c r="DZ29" s="2" t="s">
        <v>3</v>
      </c>
      <c r="EA29" s="2" t="s">
        <v>3</v>
      </c>
      <c r="EB29" s="2" t="s">
        <v>3</v>
      </c>
      <c r="EC29" s="2" t="s">
        <v>3</v>
      </c>
      <c r="ED29" s="2"/>
      <c r="EE29" s="2">
        <v>59540733</v>
      </c>
      <c r="EF29" s="2">
        <v>40</v>
      </c>
      <c r="EG29" s="2" t="s">
        <v>25</v>
      </c>
      <c r="EH29" s="2">
        <v>0</v>
      </c>
      <c r="EI29" s="2" t="s">
        <v>3</v>
      </c>
      <c r="EJ29" s="2">
        <v>2</v>
      </c>
      <c r="EK29" s="2">
        <v>67</v>
      </c>
      <c r="EL29" s="2" t="s">
        <v>26</v>
      </c>
      <c r="EM29" s="2" t="s">
        <v>27</v>
      </c>
      <c r="EN29" s="2"/>
      <c r="EO29" s="2" t="s">
        <v>28</v>
      </c>
      <c r="EP29" s="2"/>
      <c r="EQ29" s="2">
        <v>0</v>
      </c>
      <c r="ER29" s="2">
        <v>160.69</v>
      </c>
      <c r="ES29" s="2">
        <v>23.66</v>
      </c>
      <c r="ET29" s="2">
        <v>56.75</v>
      </c>
      <c r="EU29" s="2">
        <v>6.81</v>
      </c>
      <c r="EV29" s="2">
        <v>80.28</v>
      </c>
      <c r="EW29" s="2">
        <v>6.18</v>
      </c>
      <c r="EX29" s="2">
        <v>0</v>
      </c>
      <c r="EY29" s="2">
        <v>0</v>
      </c>
      <c r="EZ29" s="2"/>
      <c r="FA29" s="2"/>
      <c r="FB29" s="2"/>
      <c r="FC29" s="2"/>
      <c r="FD29" s="2"/>
      <c r="FE29" s="2"/>
      <c r="FF29" s="2"/>
      <c r="FG29" s="2"/>
      <c r="FH29" s="2"/>
      <c r="FI29" s="2"/>
      <c r="FJ29" s="2"/>
      <c r="FK29" s="2"/>
      <c r="FL29" s="2"/>
      <c r="FM29" s="2"/>
      <c r="FN29" s="2"/>
      <c r="FO29" s="2"/>
      <c r="FP29" s="2"/>
      <c r="FQ29" s="2">
        <v>0</v>
      </c>
      <c r="FR29" s="2">
        <v>0</v>
      </c>
      <c r="FS29" s="2">
        <v>0</v>
      </c>
      <c r="FT29" s="2"/>
      <c r="FU29" s="2"/>
      <c r="FV29" s="2"/>
      <c r="FW29" s="2"/>
      <c r="FX29" s="2">
        <v>97</v>
      </c>
      <c r="FY29" s="2">
        <v>51</v>
      </c>
      <c r="FZ29" s="2"/>
      <c r="GA29" s="2" t="s">
        <v>3</v>
      </c>
      <c r="GB29" s="2"/>
      <c r="GC29" s="2"/>
      <c r="GD29" s="2">
        <v>1</v>
      </c>
      <c r="GE29" s="2"/>
      <c r="GF29" s="2">
        <v>373468362</v>
      </c>
      <c r="GG29" s="2">
        <v>2</v>
      </c>
      <c r="GH29" s="2">
        <v>1</v>
      </c>
      <c r="GI29" s="2">
        <v>2</v>
      </c>
      <c r="GJ29" s="2">
        <v>0</v>
      </c>
      <c r="GK29" s="2">
        <v>0</v>
      </c>
      <c r="GL29" s="2">
        <f t="shared" ref="GL29:GL36" si="41">ROUND(IF(AND(BH29=3,BI29=3,FS29&lt;&gt;0),P29,0),2)</f>
        <v>0</v>
      </c>
      <c r="GM29" s="2">
        <f t="shared" ref="GM29:GM36" si="42">ROUND(O29+X29+Y29,2)+GX29</f>
        <v>395.9</v>
      </c>
      <c r="GN29" s="2">
        <f t="shared" ref="GN29:GN36" si="43">IF(OR(BI29=0,BI29=1),GM29-GX29,0)</f>
        <v>0</v>
      </c>
      <c r="GO29" s="2">
        <f t="shared" ref="GO29:GO36" si="44">IF(BI29=2,GM29-GX29,0)</f>
        <v>395.9</v>
      </c>
      <c r="GP29" s="2">
        <f t="shared" ref="GP29:GP36" si="45">IF(BI29=4,GM29-GX29,0)</f>
        <v>0</v>
      </c>
      <c r="GQ29" s="2"/>
      <c r="GR29" s="2">
        <v>0</v>
      </c>
      <c r="GS29" s="2">
        <v>3</v>
      </c>
      <c r="GT29" s="2">
        <v>0</v>
      </c>
      <c r="GU29" s="2" t="s">
        <v>3</v>
      </c>
      <c r="GV29" s="2">
        <f t="shared" ref="GV29:GV36" si="46">ROUND((GT29),6)</f>
        <v>0</v>
      </c>
      <c r="GW29" s="2">
        <v>1</v>
      </c>
      <c r="GX29" s="2">
        <f t="shared" ref="GX29:GX36" si="47">ROUND(HC29*I29,2)</f>
        <v>0</v>
      </c>
      <c r="GY29" s="2"/>
      <c r="GZ29" s="2"/>
      <c r="HA29" s="2">
        <v>0</v>
      </c>
      <c r="HB29" s="2">
        <v>0</v>
      </c>
      <c r="HC29" s="2">
        <f t="shared" ref="HC29:HC36" si="48">GV29*GW29</f>
        <v>0</v>
      </c>
      <c r="HD29" s="2"/>
      <c r="HE29" s="2" t="s">
        <v>3</v>
      </c>
      <c r="HF29" s="2" t="s">
        <v>3</v>
      </c>
      <c r="HG29" s="2"/>
      <c r="HH29" s="2"/>
      <c r="HI29" s="2"/>
      <c r="HJ29" s="2"/>
      <c r="HK29" s="2"/>
      <c r="HL29" s="2"/>
      <c r="HM29" s="2" t="s">
        <v>3</v>
      </c>
      <c r="HN29" s="2" t="s">
        <v>3</v>
      </c>
      <c r="HO29" s="2" t="s">
        <v>3</v>
      </c>
      <c r="HP29" s="2" t="s">
        <v>3</v>
      </c>
      <c r="HQ29" s="2" t="s">
        <v>3</v>
      </c>
      <c r="HR29" s="2"/>
      <c r="HS29" s="2">
        <v>0</v>
      </c>
      <c r="HT29" s="2"/>
      <c r="HU29" s="2"/>
      <c r="HV29" s="2"/>
      <c r="HW29" s="2"/>
      <c r="HX29" s="2"/>
      <c r="HY29" s="2"/>
      <c r="HZ29" s="2"/>
      <c r="IA29" s="2"/>
      <c r="IB29" s="2"/>
      <c r="IC29" s="2"/>
      <c r="ID29" s="2"/>
      <c r="IE29" s="2"/>
      <c r="IF29" s="2"/>
      <c r="IG29" s="2"/>
      <c r="IH29" s="2"/>
      <c r="II29" s="2"/>
      <c r="IJ29" s="2"/>
      <c r="IK29" s="2">
        <v>0</v>
      </c>
      <c r="IL29" s="2"/>
      <c r="IM29" s="2"/>
      <c r="IN29" s="2"/>
      <c r="IO29" s="2"/>
      <c r="IP29" s="2"/>
      <c r="IQ29" s="2"/>
      <c r="IR29" s="2"/>
      <c r="IS29" s="2"/>
      <c r="IT29" s="2"/>
      <c r="IU29" s="2"/>
    </row>
    <row r="30" spans="1:255" x14ac:dyDescent="0.2">
      <c r="A30">
        <v>17</v>
      </c>
      <c r="B30">
        <v>1</v>
      </c>
      <c r="C30">
        <f>ROW(SmtRes!A16)</f>
        <v>16</v>
      </c>
      <c r="D30">
        <f>ROW(EtalonRes!A18)</f>
        <v>18</v>
      </c>
      <c r="E30" t="s">
        <v>19</v>
      </c>
      <c r="F30" t="s">
        <v>20</v>
      </c>
      <c r="G30" t="s">
        <v>21</v>
      </c>
      <c r="H30" t="s">
        <v>22</v>
      </c>
      <c r="I30">
        <f>ROUND(0.6+0.6,9)</f>
        <v>1.2</v>
      </c>
      <c r="J30">
        <v>0</v>
      </c>
      <c r="K30">
        <f>ROUND(0.6+0.6,9)</f>
        <v>1.2</v>
      </c>
      <c r="O30">
        <f t="shared" si="21"/>
        <v>7527.67</v>
      </c>
      <c r="P30">
        <f>ROUND((ROUND((AC30*AW30*I30),2)*BC30),2)</f>
        <v>226.55</v>
      </c>
      <c r="Q30">
        <f>(ROUND((ROUND((((ET30*1.1))*AV30*I30),2)*BB30),2)+ROUND((ROUND(((AE30-((EU30*1.1)))*AV30*I30),2)*BS30),2))</f>
        <v>1199.98</v>
      </c>
      <c r="R30">
        <f t="shared" si="22"/>
        <v>517.46</v>
      </c>
      <c r="S30">
        <f t="shared" si="23"/>
        <v>6101.14</v>
      </c>
      <c r="T30">
        <f t="shared" si="24"/>
        <v>0</v>
      </c>
      <c r="U30">
        <f t="shared" si="25"/>
        <v>8.5410071999999992</v>
      </c>
      <c r="V30">
        <f t="shared" si="26"/>
        <v>0</v>
      </c>
      <c r="W30">
        <f t="shared" si="27"/>
        <v>0</v>
      </c>
      <c r="X30">
        <f t="shared" si="28"/>
        <v>6420.04</v>
      </c>
      <c r="Y30">
        <f t="shared" si="28"/>
        <v>3375.49</v>
      </c>
      <c r="AA30">
        <v>60252775</v>
      </c>
      <c r="AB30">
        <f t="shared" si="29"/>
        <v>174.393</v>
      </c>
      <c r="AC30">
        <f t="shared" si="30"/>
        <v>23.66</v>
      </c>
      <c r="AD30">
        <f>ROUND(((((ET30*1.1))-((EU30*1.1)))+AE30),6)</f>
        <v>62.424999999999997</v>
      </c>
      <c r="AE30">
        <f>ROUND(((EU30*1.1)),6)</f>
        <v>7.4909999999999997</v>
      </c>
      <c r="AF30">
        <f>ROUND(((EV30*1.1)),6)</f>
        <v>88.308000000000007</v>
      </c>
      <c r="AG30">
        <f t="shared" si="31"/>
        <v>0</v>
      </c>
      <c r="AH30">
        <f>((EW30*1.1))</f>
        <v>6.798</v>
      </c>
      <c r="AI30">
        <f>((EX30*1.1))</f>
        <v>0</v>
      </c>
      <c r="AJ30">
        <f t="shared" si="32"/>
        <v>0</v>
      </c>
      <c r="AK30">
        <v>160.69</v>
      </c>
      <c r="AL30">
        <v>23.66</v>
      </c>
      <c r="AM30">
        <v>56.75</v>
      </c>
      <c r="AN30">
        <v>6.81</v>
      </c>
      <c r="AO30">
        <v>80.28</v>
      </c>
      <c r="AP30">
        <v>0</v>
      </c>
      <c r="AQ30">
        <v>6.18</v>
      </c>
      <c r="AR30">
        <v>0</v>
      </c>
      <c r="AS30">
        <v>0</v>
      </c>
      <c r="AT30">
        <v>97</v>
      </c>
      <c r="AU30">
        <v>51</v>
      </c>
      <c r="AV30">
        <v>1.0469999999999999</v>
      </c>
      <c r="AW30">
        <v>1</v>
      </c>
      <c r="AZ30">
        <v>1</v>
      </c>
      <c r="BA30">
        <v>54.99</v>
      </c>
      <c r="BB30">
        <v>15.3</v>
      </c>
      <c r="BC30">
        <v>7.98</v>
      </c>
      <c r="BD30" t="s">
        <v>3</v>
      </c>
      <c r="BE30" t="s">
        <v>3</v>
      </c>
      <c r="BF30" t="s">
        <v>3</v>
      </c>
      <c r="BG30" t="s">
        <v>3</v>
      </c>
      <c r="BH30">
        <v>0</v>
      </c>
      <c r="BI30">
        <v>2</v>
      </c>
      <c r="BJ30" t="s">
        <v>23</v>
      </c>
      <c r="BM30">
        <v>67</v>
      </c>
      <c r="BN30">
        <v>59540665</v>
      </c>
      <c r="BO30" t="s">
        <v>20</v>
      </c>
      <c r="BP30">
        <v>1</v>
      </c>
      <c r="BQ30">
        <v>40</v>
      </c>
      <c r="BR30">
        <v>0</v>
      </c>
      <c r="BS30">
        <v>54.99</v>
      </c>
      <c r="BT30">
        <v>1</v>
      </c>
      <c r="BU30">
        <v>1</v>
      </c>
      <c r="BV30">
        <v>1</v>
      </c>
      <c r="BW30">
        <v>1</v>
      </c>
      <c r="BX30">
        <v>1</v>
      </c>
      <c r="BY30" t="s">
        <v>3</v>
      </c>
      <c r="BZ30">
        <v>97</v>
      </c>
      <c r="CA30">
        <v>51</v>
      </c>
      <c r="CB30" t="s">
        <v>3</v>
      </c>
      <c r="CE30">
        <v>30</v>
      </c>
      <c r="CF30">
        <v>0</v>
      </c>
      <c r="CG30">
        <v>0</v>
      </c>
      <c r="CM30">
        <v>0</v>
      </c>
      <c r="CN30" t="s">
        <v>1289</v>
      </c>
      <c r="CO30">
        <v>0</v>
      </c>
      <c r="CP30">
        <f t="shared" si="33"/>
        <v>7527.67</v>
      </c>
      <c r="CQ30">
        <f>ROUND((ROUND((AC30*AW30*1),2)*BC30),2)</f>
        <v>188.81</v>
      </c>
      <c r="CR30">
        <f>(ROUND((ROUND((((ET30*1.1))*AV30*1),2)*BB30),2)+ROUND((ROUND(((AE30-((EU30*1.1)))*AV30*1),2)*BS30),2))</f>
        <v>1000.01</v>
      </c>
      <c r="CS30">
        <f t="shared" si="34"/>
        <v>431.12</v>
      </c>
      <c r="CT30">
        <f t="shared" si="35"/>
        <v>5084.38</v>
      </c>
      <c r="CU30">
        <f t="shared" si="36"/>
        <v>0</v>
      </c>
      <c r="CV30">
        <f t="shared" si="37"/>
        <v>7.1175059999999997</v>
      </c>
      <c r="CW30">
        <f t="shared" si="38"/>
        <v>0</v>
      </c>
      <c r="CX30">
        <f t="shared" si="38"/>
        <v>0</v>
      </c>
      <c r="CY30">
        <f t="shared" si="39"/>
        <v>6420.0420000000004</v>
      </c>
      <c r="CZ30">
        <f t="shared" si="40"/>
        <v>3375.4860000000003</v>
      </c>
      <c r="DB30">
        <v>2</v>
      </c>
      <c r="DC30" t="s">
        <v>3</v>
      </c>
      <c r="DD30" t="s">
        <v>3</v>
      </c>
      <c r="DE30" t="s">
        <v>24</v>
      </c>
      <c r="DF30" t="s">
        <v>24</v>
      </c>
      <c r="DG30" t="s">
        <v>24</v>
      </c>
      <c r="DH30" t="s">
        <v>3</v>
      </c>
      <c r="DI30" t="s">
        <v>24</v>
      </c>
      <c r="DJ30" t="s">
        <v>24</v>
      </c>
      <c r="DK30" t="s">
        <v>3</v>
      </c>
      <c r="DL30" t="s">
        <v>3</v>
      </c>
      <c r="DM30" t="s">
        <v>3</v>
      </c>
      <c r="DN30">
        <v>0</v>
      </c>
      <c r="DO30">
        <v>0</v>
      </c>
      <c r="DP30">
        <v>1</v>
      </c>
      <c r="DQ30">
        <v>1</v>
      </c>
      <c r="DU30">
        <v>1013</v>
      </c>
      <c r="DV30" t="s">
        <v>22</v>
      </c>
      <c r="DW30" t="s">
        <v>22</v>
      </c>
      <c r="DX30">
        <v>1</v>
      </c>
      <c r="DZ30" t="s">
        <v>3</v>
      </c>
      <c r="EA30" t="s">
        <v>3</v>
      </c>
      <c r="EB30" t="s">
        <v>3</v>
      </c>
      <c r="EC30" t="s">
        <v>3</v>
      </c>
      <c r="EE30">
        <v>59540733</v>
      </c>
      <c r="EF30">
        <v>40</v>
      </c>
      <c r="EG30" t="s">
        <v>25</v>
      </c>
      <c r="EH30">
        <v>0</v>
      </c>
      <c r="EI30" t="s">
        <v>3</v>
      </c>
      <c r="EJ30">
        <v>2</v>
      </c>
      <c r="EK30">
        <v>67</v>
      </c>
      <c r="EL30" t="s">
        <v>26</v>
      </c>
      <c r="EM30" t="s">
        <v>27</v>
      </c>
      <c r="EO30" t="s">
        <v>28</v>
      </c>
      <c r="EQ30">
        <v>0</v>
      </c>
      <c r="ER30">
        <v>160.69</v>
      </c>
      <c r="ES30">
        <v>23.66</v>
      </c>
      <c r="ET30">
        <v>56.75</v>
      </c>
      <c r="EU30">
        <v>6.81</v>
      </c>
      <c r="EV30">
        <v>80.28</v>
      </c>
      <c r="EW30">
        <v>6.18</v>
      </c>
      <c r="EX30">
        <v>0</v>
      </c>
      <c r="EY30">
        <v>0</v>
      </c>
      <c r="FQ30">
        <v>0</v>
      </c>
      <c r="FR30">
        <v>0</v>
      </c>
      <c r="FS30">
        <v>0</v>
      </c>
      <c r="FX30">
        <v>97</v>
      </c>
      <c r="FY30">
        <v>51</v>
      </c>
      <c r="GA30" t="s">
        <v>3</v>
      </c>
      <c r="GD30">
        <v>1</v>
      </c>
      <c r="GF30">
        <v>373468362</v>
      </c>
      <c r="GG30">
        <v>2</v>
      </c>
      <c r="GH30">
        <v>1</v>
      </c>
      <c r="GI30">
        <v>2</v>
      </c>
      <c r="GJ30">
        <v>0</v>
      </c>
      <c r="GK30">
        <v>0</v>
      </c>
      <c r="GL30">
        <f t="shared" si="41"/>
        <v>0</v>
      </c>
      <c r="GM30">
        <f t="shared" si="42"/>
        <v>17323.2</v>
      </c>
      <c r="GN30">
        <f t="shared" si="43"/>
        <v>0</v>
      </c>
      <c r="GO30">
        <f t="shared" si="44"/>
        <v>17323.2</v>
      </c>
      <c r="GP30">
        <f t="shared" si="45"/>
        <v>0</v>
      </c>
      <c r="GR30">
        <v>0</v>
      </c>
      <c r="GS30">
        <v>3</v>
      </c>
      <c r="GT30">
        <v>0</v>
      </c>
      <c r="GU30" t="s">
        <v>3</v>
      </c>
      <c r="GV30">
        <f t="shared" si="46"/>
        <v>0</v>
      </c>
      <c r="GW30">
        <v>1</v>
      </c>
      <c r="GX30">
        <f t="shared" si="47"/>
        <v>0</v>
      </c>
      <c r="HA30">
        <v>0</v>
      </c>
      <c r="HB30">
        <v>0</v>
      </c>
      <c r="HC30">
        <f t="shared" si="48"/>
        <v>0</v>
      </c>
      <c r="HE30" t="s">
        <v>3</v>
      </c>
      <c r="HF30" t="s">
        <v>3</v>
      </c>
      <c r="HM30" t="s">
        <v>3</v>
      </c>
      <c r="HN30" t="s">
        <v>3</v>
      </c>
      <c r="HO30" t="s">
        <v>3</v>
      </c>
      <c r="HP30" t="s">
        <v>3</v>
      </c>
      <c r="HQ30" t="s">
        <v>3</v>
      </c>
      <c r="HS30">
        <v>0</v>
      </c>
      <c r="IK30">
        <v>0</v>
      </c>
    </row>
    <row r="31" spans="1:255" x14ac:dyDescent="0.2">
      <c r="A31" s="2">
        <v>18</v>
      </c>
      <c r="B31" s="2">
        <v>1</v>
      </c>
      <c r="C31" s="2">
        <v>7</v>
      </c>
      <c r="D31" s="2"/>
      <c r="E31" s="2" t="s">
        <v>29</v>
      </c>
      <c r="F31" s="2" t="s">
        <v>30</v>
      </c>
      <c r="G31" s="2" t="s">
        <v>31</v>
      </c>
      <c r="H31" s="2" t="s">
        <v>32</v>
      </c>
      <c r="I31" s="2">
        <f>I29*J31</f>
        <v>6.1200000000000002E-4</v>
      </c>
      <c r="J31" s="2">
        <v>5.1000000000000004E-4</v>
      </c>
      <c r="K31" s="2">
        <v>5.1000000000000004E-4</v>
      </c>
      <c r="L31" s="2"/>
      <c r="M31" s="2"/>
      <c r="N31" s="2"/>
      <c r="O31" s="2">
        <f t="shared" si="21"/>
        <v>15.06</v>
      </c>
      <c r="P31" s="2">
        <f>ROUND((ROUND((AC31*AW31*I31),2)*BC31),2)</f>
        <v>15.06</v>
      </c>
      <c r="Q31" s="2">
        <f t="shared" ref="Q31:Q36" si="49">(ROUND((ROUND(((ET31)*AV31*I31),2)*BB31),2)+ROUND((ROUND(((AE31-(EU31))*AV31*I31),2)*BS31),2))</f>
        <v>0</v>
      </c>
      <c r="R31" s="2">
        <f t="shared" si="22"/>
        <v>0</v>
      </c>
      <c r="S31" s="2">
        <f t="shared" si="23"/>
        <v>0</v>
      </c>
      <c r="T31" s="2">
        <f t="shared" si="24"/>
        <v>0</v>
      </c>
      <c r="U31" s="2">
        <f t="shared" si="25"/>
        <v>0</v>
      </c>
      <c r="V31" s="2">
        <f t="shared" si="26"/>
        <v>0</v>
      </c>
      <c r="W31" s="2">
        <f t="shared" si="27"/>
        <v>0</v>
      </c>
      <c r="X31" s="2">
        <f t="shared" si="28"/>
        <v>0</v>
      </c>
      <c r="Y31" s="2">
        <f t="shared" si="28"/>
        <v>0</v>
      </c>
      <c r="Z31" s="2"/>
      <c r="AA31" s="2">
        <v>60252778</v>
      </c>
      <c r="AB31" s="2">
        <f t="shared" si="29"/>
        <v>24609.759999999998</v>
      </c>
      <c r="AC31" s="2">
        <f t="shared" si="30"/>
        <v>24609.759999999998</v>
      </c>
      <c r="AD31" s="2">
        <f t="shared" ref="AD31:AD36" si="50">ROUND((((ET31)-(EU31))+AE31),6)</f>
        <v>0</v>
      </c>
      <c r="AE31" s="2">
        <f t="shared" ref="AE31:AF36" si="51">ROUND((EU31),6)</f>
        <v>0</v>
      </c>
      <c r="AF31" s="2">
        <f t="shared" si="51"/>
        <v>0</v>
      </c>
      <c r="AG31" s="2">
        <f t="shared" si="31"/>
        <v>0</v>
      </c>
      <c r="AH31" s="2">
        <f t="shared" ref="AH31:AI36" si="52">(EW31)</f>
        <v>0</v>
      </c>
      <c r="AI31" s="2">
        <f t="shared" si="52"/>
        <v>0</v>
      </c>
      <c r="AJ31" s="2">
        <f t="shared" si="32"/>
        <v>0</v>
      </c>
      <c r="AK31" s="2">
        <v>24609.759999999998</v>
      </c>
      <c r="AL31" s="2">
        <v>24609.759999999998</v>
      </c>
      <c r="AM31" s="2">
        <v>0</v>
      </c>
      <c r="AN31" s="2">
        <v>0</v>
      </c>
      <c r="AO31" s="2">
        <v>0</v>
      </c>
      <c r="AP31" s="2">
        <v>0</v>
      </c>
      <c r="AQ31" s="2">
        <v>0</v>
      </c>
      <c r="AR31" s="2">
        <v>0</v>
      </c>
      <c r="AS31" s="2">
        <v>0</v>
      </c>
      <c r="AT31" s="2">
        <v>97</v>
      </c>
      <c r="AU31" s="2">
        <v>51</v>
      </c>
      <c r="AV31" s="2">
        <v>1</v>
      </c>
      <c r="AW31" s="2">
        <v>1</v>
      </c>
      <c r="AX31" s="2"/>
      <c r="AY31" s="2"/>
      <c r="AZ31" s="2">
        <v>1</v>
      </c>
      <c r="BA31" s="2">
        <v>1</v>
      </c>
      <c r="BB31" s="2">
        <v>1</v>
      </c>
      <c r="BC31" s="2">
        <v>1</v>
      </c>
      <c r="BD31" s="2" t="s">
        <v>3</v>
      </c>
      <c r="BE31" s="2" t="s">
        <v>3</v>
      </c>
      <c r="BF31" s="2" t="s">
        <v>3</v>
      </c>
      <c r="BG31" s="2" t="s">
        <v>3</v>
      </c>
      <c r="BH31" s="2">
        <v>3</v>
      </c>
      <c r="BI31" s="2">
        <v>2</v>
      </c>
      <c r="BJ31" s="2" t="s">
        <v>33</v>
      </c>
      <c r="BK31" s="2"/>
      <c r="BL31" s="2"/>
      <c r="BM31" s="2">
        <v>67</v>
      </c>
      <c r="BN31" s="2">
        <v>59540665</v>
      </c>
      <c r="BO31" s="2" t="s">
        <v>3</v>
      </c>
      <c r="BP31" s="2">
        <v>0</v>
      </c>
      <c r="BQ31" s="2">
        <v>40</v>
      </c>
      <c r="BR31" s="2">
        <v>0</v>
      </c>
      <c r="BS31" s="2">
        <v>1</v>
      </c>
      <c r="BT31" s="2">
        <v>1</v>
      </c>
      <c r="BU31" s="2">
        <v>1</v>
      </c>
      <c r="BV31" s="2">
        <v>1</v>
      </c>
      <c r="BW31" s="2">
        <v>1</v>
      </c>
      <c r="BX31" s="2">
        <v>1</v>
      </c>
      <c r="BY31" s="2" t="s">
        <v>3</v>
      </c>
      <c r="BZ31" s="2">
        <v>97</v>
      </c>
      <c r="CA31" s="2">
        <v>51</v>
      </c>
      <c r="CB31" s="2" t="s">
        <v>3</v>
      </c>
      <c r="CC31" s="2"/>
      <c r="CD31" s="2"/>
      <c r="CE31" s="2">
        <v>30</v>
      </c>
      <c r="CF31" s="2">
        <v>0</v>
      </c>
      <c r="CG31" s="2">
        <v>0</v>
      </c>
      <c r="CH31" s="2"/>
      <c r="CI31" s="2"/>
      <c r="CJ31" s="2"/>
      <c r="CK31" s="2"/>
      <c r="CL31" s="2"/>
      <c r="CM31" s="2">
        <v>0</v>
      </c>
      <c r="CN31" s="2" t="s">
        <v>3</v>
      </c>
      <c r="CO31" s="2">
        <v>0</v>
      </c>
      <c r="CP31" s="2">
        <f t="shared" si="33"/>
        <v>15.06</v>
      </c>
      <c r="CQ31" s="2">
        <f>ROUND((ROUND((AC31*AW31*1),2)*BC31),2)</f>
        <v>24609.759999999998</v>
      </c>
      <c r="CR31" s="2">
        <f t="shared" ref="CR31:CR36" si="53">(ROUND((ROUND(((ET31)*AV31*1),2)*BB31),2)+ROUND((ROUND(((AE31-(EU31))*AV31*1),2)*BS31),2))</f>
        <v>0</v>
      </c>
      <c r="CS31" s="2">
        <f t="shared" si="34"/>
        <v>0</v>
      </c>
      <c r="CT31" s="2">
        <f t="shared" si="35"/>
        <v>0</v>
      </c>
      <c r="CU31" s="2">
        <f t="shared" si="36"/>
        <v>0</v>
      </c>
      <c r="CV31" s="2">
        <f t="shared" si="37"/>
        <v>0</v>
      </c>
      <c r="CW31" s="2">
        <f t="shared" si="38"/>
        <v>0</v>
      </c>
      <c r="CX31" s="2">
        <f t="shared" si="38"/>
        <v>0</v>
      </c>
      <c r="CY31" s="2">
        <f t="shared" si="39"/>
        <v>0</v>
      </c>
      <c r="CZ31" s="2">
        <f t="shared" si="40"/>
        <v>0</v>
      </c>
      <c r="DA31" s="2"/>
      <c r="DB31" s="2"/>
      <c r="DC31" s="2" t="s">
        <v>3</v>
      </c>
      <c r="DD31" s="2" t="s">
        <v>3</v>
      </c>
      <c r="DE31" s="2" t="s">
        <v>3</v>
      </c>
      <c r="DF31" s="2" t="s">
        <v>3</v>
      </c>
      <c r="DG31" s="2" t="s">
        <v>3</v>
      </c>
      <c r="DH31" s="2" t="s">
        <v>3</v>
      </c>
      <c r="DI31" s="2" t="s">
        <v>3</v>
      </c>
      <c r="DJ31" s="2" t="s">
        <v>3</v>
      </c>
      <c r="DK31" s="2" t="s">
        <v>3</v>
      </c>
      <c r="DL31" s="2" t="s">
        <v>3</v>
      </c>
      <c r="DM31" s="2" t="s">
        <v>3</v>
      </c>
      <c r="DN31" s="2">
        <v>0</v>
      </c>
      <c r="DO31" s="2">
        <v>0</v>
      </c>
      <c r="DP31" s="2">
        <v>1</v>
      </c>
      <c r="DQ31" s="2">
        <v>1</v>
      </c>
      <c r="DR31" s="2"/>
      <c r="DS31" s="2"/>
      <c r="DT31" s="2"/>
      <c r="DU31" s="2">
        <v>1009</v>
      </c>
      <c r="DV31" s="2" t="s">
        <v>32</v>
      </c>
      <c r="DW31" s="2" t="s">
        <v>32</v>
      </c>
      <c r="DX31" s="2">
        <v>1000</v>
      </c>
      <c r="DY31" s="2"/>
      <c r="DZ31" s="2" t="s">
        <v>3</v>
      </c>
      <c r="EA31" s="2" t="s">
        <v>3</v>
      </c>
      <c r="EB31" s="2" t="s">
        <v>3</v>
      </c>
      <c r="EC31" s="2" t="s">
        <v>3</v>
      </c>
      <c r="ED31" s="2"/>
      <c r="EE31" s="2">
        <v>59540733</v>
      </c>
      <c r="EF31" s="2">
        <v>40</v>
      </c>
      <c r="EG31" s="2" t="s">
        <v>25</v>
      </c>
      <c r="EH31" s="2">
        <v>0</v>
      </c>
      <c r="EI31" s="2" t="s">
        <v>3</v>
      </c>
      <c r="EJ31" s="2">
        <v>2</v>
      </c>
      <c r="EK31" s="2">
        <v>67</v>
      </c>
      <c r="EL31" s="2" t="s">
        <v>26</v>
      </c>
      <c r="EM31" s="2" t="s">
        <v>27</v>
      </c>
      <c r="EN31" s="2"/>
      <c r="EO31" s="2" t="s">
        <v>3</v>
      </c>
      <c r="EP31" s="2"/>
      <c r="EQ31" s="2">
        <v>0</v>
      </c>
      <c r="ER31" s="2">
        <v>24609.759999999998</v>
      </c>
      <c r="ES31" s="2">
        <v>24609.759999999998</v>
      </c>
      <c r="ET31" s="2">
        <v>0</v>
      </c>
      <c r="EU31" s="2">
        <v>0</v>
      </c>
      <c r="EV31" s="2">
        <v>0</v>
      </c>
      <c r="EW31" s="2">
        <v>0</v>
      </c>
      <c r="EX31" s="2">
        <v>0</v>
      </c>
      <c r="EY31" s="2"/>
      <c r="EZ31" s="2"/>
      <c r="FA31" s="2"/>
      <c r="FB31" s="2"/>
      <c r="FC31" s="2"/>
      <c r="FD31" s="2"/>
      <c r="FE31" s="2"/>
      <c r="FF31" s="2"/>
      <c r="FG31" s="2"/>
      <c r="FH31" s="2"/>
      <c r="FI31" s="2"/>
      <c r="FJ31" s="2"/>
      <c r="FK31" s="2"/>
      <c r="FL31" s="2"/>
      <c r="FM31" s="2"/>
      <c r="FN31" s="2"/>
      <c r="FO31" s="2"/>
      <c r="FP31" s="2"/>
      <c r="FQ31" s="2">
        <v>0</v>
      </c>
      <c r="FR31" s="2">
        <v>0</v>
      </c>
      <c r="FS31" s="2">
        <v>0</v>
      </c>
      <c r="FT31" s="2"/>
      <c r="FU31" s="2"/>
      <c r="FV31" s="2"/>
      <c r="FW31" s="2"/>
      <c r="FX31" s="2">
        <v>97</v>
      </c>
      <c r="FY31" s="2">
        <v>51</v>
      </c>
      <c r="FZ31" s="2"/>
      <c r="GA31" s="2" t="s">
        <v>3</v>
      </c>
      <c r="GB31" s="2"/>
      <c r="GC31" s="2"/>
      <c r="GD31" s="2">
        <v>1</v>
      </c>
      <c r="GE31" s="2"/>
      <c r="GF31" s="2">
        <v>-566361729</v>
      </c>
      <c r="GG31" s="2">
        <v>2</v>
      </c>
      <c r="GH31" s="2">
        <v>1</v>
      </c>
      <c r="GI31" s="2">
        <v>-2</v>
      </c>
      <c r="GJ31" s="2">
        <v>0</v>
      </c>
      <c r="GK31" s="2">
        <v>0</v>
      </c>
      <c r="GL31" s="2">
        <f t="shared" si="41"/>
        <v>0</v>
      </c>
      <c r="GM31" s="2">
        <f t="shared" si="42"/>
        <v>15.06</v>
      </c>
      <c r="GN31" s="2">
        <f t="shared" si="43"/>
        <v>0</v>
      </c>
      <c r="GO31" s="2">
        <f t="shared" si="44"/>
        <v>15.06</v>
      </c>
      <c r="GP31" s="2">
        <f t="shared" si="45"/>
        <v>0</v>
      </c>
      <c r="GQ31" s="2"/>
      <c r="GR31" s="2">
        <v>0</v>
      </c>
      <c r="GS31" s="2">
        <v>3</v>
      </c>
      <c r="GT31" s="2">
        <v>0</v>
      </c>
      <c r="GU31" s="2" t="s">
        <v>3</v>
      </c>
      <c r="GV31" s="2">
        <f t="shared" si="46"/>
        <v>0</v>
      </c>
      <c r="GW31" s="2">
        <v>1</v>
      </c>
      <c r="GX31" s="2">
        <f t="shared" si="47"/>
        <v>0</v>
      </c>
      <c r="GY31" s="2"/>
      <c r="GZ31" s="2"/>
      <c r="HA31" s="2">
        <v>0</v>
      </c>
      <c r="HB31" s="2">
        <v>0</v>
      </c>
      <c r="HC31" s="2">
        <f t="shared" si="48"/>
        <v>0</v>
      </c>
      <c r="HD31" s="2"/>
      <c r="HE31" s="2" t="s">
        <v>3</v>
      </c>
      <c r="HF31" s="2" t="s">
        <v>3</v>
      </c>
      <c r="HG31" s="2"/>
      <c r="HH31" s="2"/>
      <c r="HI31" s="2"/>
      <c r="HJ31" s="2"/>
      <c r="HK31" s="2"/>
      <c r="HL31" s="2"/>
      <c r="HM31" s="2" t="s">
        <v>3</v>
      </c>
      <c r="HN31" s="2" t="s">
        <v>3</v>
      </c>
      <c r="HO31" s="2" t="s">
        <v>3</v>
      </c>
      <c r="HP31" s="2" t="s">
        <v>3</v>
      </c>
      <c r="HQ31" s="2" t="s">
        <v>3</v>
      </c>
      <c r="HR31" s="2"/>
      <c r="HS31" s="2">
        <v>0</v>
      </c>
      <c r="HT31" s="2"/>
      <c r="HU31" s="2"/>
      <c r="HV31" s="2"/>
      <c r="HW31" s="2"/>
      <c r="HX31" s="2"/>
      <c r="HY31" s="2"/>
      <c r="HZ31" s="2"/>
      <c r="IA31" s="2"/>
      <c r="IB31" s="2"/>
      <c r="IC31" s="2"/>
      <c r="ID31" s="2"/>
      <c r="IE31" s="2"/>
      <c r="IF31" s="2"/>
      <c r="IG31" s="2"/>
      <c r="IH31" s="2"/>
      <c r="II31" s="2"/>
      <c r="IJ31" s="2"/>
      <c r="IK31" s="2">
        <v>0</v>
      </c>
      <c r="IL31" s="2"/>
      <c r="IM31" s="2"/>
      <c r="IN31" s="2"/>
      <c r="IO31" s="2"/>
      <c r="IP31" s="2"/>
      <c r="IQ31" s="2"/>
      <c r="IR31" s="2"/>
      <c r="IS31" s="2"/>
      <c r="IT31" s="2"/>
      <c r="IU31" s="2"/>
    </row>
    <row r="32" spans="1:255" x14ac:dyDescent="0.2">
      <c r="A32">
        <v>18</v>
      </c>
      <c r="B32">
        <v>1</v>
      </c>
      <c r="C32">
        <v>15</v>
      </c>
      <c r="E32" t="s">
        <v>29</v>
      </c>
      <c r="F32" t="s">
        <v>30</v>
      </c>
      <c r="G32" t="s">
        <v>31</v>
      </c>
      <c r="H32" t="s">
        <v>32</v>
      </c>
      <c r="I32">
        <f>I30*J32</f>
        <v>6.1200000000000002E-4</v>
      </c>
      <c r="J32">
        <v>5.1000000000000004E-4</v>
      </c>
      <c r="K32">
        <v>5.1000000000000004E-4</v>
      </c>
      <c r="O32">
        <f t="shared" si="21"/>
        <v>77.56</v>
      </c>
      <c r="P32">
        <f>ROUND((ROUND((AC32*AW32*I32),2)*BC32),2)</f>
        <v>77.56</v>
      </c>
      <c r="Q32">
        <f t="shared" si="49"/>
        <v>0</v>
      </c>
      <c r="R32">
        <f t="shared" si="22"/>
        <v>0</v>
      </c>
      <c r="S32">
        <f t="shared" si="23"/>
        <v>0</v>
      </c>
      <c r="T32">
        <f t="shared" si="24"/>
        <v>0</v>
      </c>
      <c r="U32">
        <f t="shared" si="25"/>
        <v>0</v>
      </c>
      <c r="V32">
        <f t="shared" si="26"/>
        <v>0</v>
      </c>
      <c r="W32">
        <f t="shared" si="27"/>
        <v>0</v>
      </c>
      <c r="X32">
        <f t="shared" si="28"/>
        <v>0</v>
      </c>
      <c r="Y32">
        <f t="shared" si="28"/>
        <v>0</v>
      </c>
      <c r="AA32">
        <v>60252775</v>
      </c>
      <c r="AB32">
        <f t="shared" si="29"/>
        <v>24609.759999999998</v>
      </c>
      <c r="AC32">
        <f t="shared" si="30"/>
        <v>24609.759999999998</v>
      </c>
      <c r="AD32">
        <f t="shared" si="50"/>
        <v>0</v>
      </c>
      <c r="AE32">
        <f t="shared" si="51"/>
        <v>0</v>
      </c>
      <c r="AF32">
        <f t="shared" si="51"/>
        <v>0</v>
      </c>
      <c r="AG32">
        <f t="shared" si="31"/>
        <v>0</v>
      </c>
      <c r="AH32">
        <f t="shared" si="52"/>
        <v>0</v>
      </c>
      <c r="AI32">
        <f t="shared" si="52"/>
        <v>0</v>
      </c>
      <c r="AJ32">
        <f t="shared" si="32"/>
        <v>0</v>
      </c>
      <c r="AK32">
        <v>24609.759999999998</v>
      </c>
      <c r="AL32">
        <v>24609.759999999998</v>
      </c>
      <c r="AM32">
        <v>0</v>
      </c>
      <c r="AN32">
        <v>0</v>
      </c>
      <c r="AO32">
        <v>0</v>
      </c>
      <c r="AP32">
        <v>0</v>
      </c>
      <c r="AQ32">
        <v>0</v>
      </c>
      <c r="AR32">
        <v>0</v>
      </c>
      <c r="AS32">
        <v>0</v>
      </c>
      <c r="AT32">
        <v>97</v>
      </c>
      <c r="AU32">
        <v>51</v>
      </c>
      <c r="AV32">
        <v>1</v>
      </c>
      <c r="AW32">
        <v>1</v>
      </c>
      <c r="AZ32">
        <v>1</v>
      </c>
      <c r="BA32">
        <v>1</v>
      </c>
      <c r="BB32">
        <v>1</v>
      </c>
      <c r="BC32">
        <v>5.15</v>
      </c>
      <c r="BD32" t="s">
        <v>3</v>
      </c>
      <c r="BE32" t="s">
        <v>3</v>
      </c>
      <c r="BF32" t="s">
        <v>3</v>
      </c>
      <c r="BG32" t="s">
        <v>3</v>
      </c>
      <c r="BH32">
        <v>3</v>
      </c>
      <c r="BI32">
        <v>2</v>
      </c>
      <c r="BJ32" t="s">
        <v>33</v>
      </c>
      <c r="BM32">
        <v>67</v>
      </c>
      <c r="BN32">
        <v>59540665</v>
      </c>
      <c r="BO32" t="s">
        <v>30</v>
      </c>
      <c r="BP32">
        <v>1</v>
      </c>
      <c r="BQ32">
        <v>40</v>
      </c>
      <c r="BR32">
        <v>0</v>
      </c>
      <c r="BS32">
        <v>1</v>
      </c>
      <c r="BT32">
        <v>1</v>
      </c>
      <c r="BU32">
        <v>1</v>
      </c>
      <c r="BV32">
        <v>1</v>
      </c>
      <c r="BW32">
        <v>1</v>
      </c>
      <c r="BX32">
        <v>1</v>
      </c>
      <c r="BY32" t="s">
        <v>3</v>
      </c>
      <c r="BZ32">
        <v>97</v>
      </c>
      <c r="CA32">
        <v>51</v>
      </c>
      <c r="CB32" t="s">
        <v>3</v>
      </c>
      <c r="CE32">
        <v>30</v>
      </c>
      <c r="CF32">
        <v>0</v>
      </c>
      <c r="CG32">
        <v>0</v>
      </c>
      <c r="CM32">
        <v>0</v>
      </c>
      <c r="CN32" t="s">
        <v>3</v>
      </c>
      <c r="CO32">
        <v>0</v>
      </c>
      <c r="CP32">
        <f t="shared" si="33"/>
        <v>77.56</v>
      </c>
      <c r="CQ32">
        <f>ROUND((ROUND((AC32*AW32*1),2)*BC32),2)</f>
        <v>126740.26</v>
      </c>
      <c r="CR32">
        <f t="shared" si="53"/>
        <v>0</v>
      </c>
      <c r="CS32">
        <f t="shared" si="34"/>
        <v>0</v>
      </c>
      <c r="CT32">
        <f t="shared" si="35"/>
        <v>0</v>
      </c>
      <c r="CU32">
        <f t="shared" si="36"/>
        <v>0</v>
      </c>
      <c r="CV32">
        <f t="shared" si="37"/>
        <v>0</v>
      </c>
      <c r="CW32">
        <f t="shared" si="38"/>
        <v>0</v>
      </c>
      <c r="CX32">
        <f t="shared" si="38"/>
        <v>0</v>
      </c>
      <c r="CY32">
        <f t="shared" si="39"/>
        <v>0</v>
      </c>
      <c r="CZ32">
        <f t="shared" si="40"/>
        <v>0</v>
      </c>
      <c r="DC32" t="s">
        <v>3</v>
      </c>
      <c r="DD32" t="s">
        <v>3</v>
      </c>
      <c r="DE32" t="s">
        <v>3</v>
      </c>
      <c r="DF32" t="s">
        <v>3</v>
      </c>
      <c r="DG32" t="s">
        <v>3</v>
      </c>
      <c r="DH32" t="s">
        <v>3</v>
      </c>
      <c r="DI32" t="s">
        <v>3</v>
      </c>
      <c r="DJ32" t="s">
        <v>3</v>
      </c>
      <c r="DK32" t="s">
        <v>3</v>
      </c>
      <c r="DL32" t="s">
        <v>3</v>
      </c>
      <c r="DM32" t="s">
        <v>3</v>
      </c>
      <c r="DN32">
        <v>0</v>
      </c>
      <c r="DO32">
        <v>0</v>
      </c>
      <c r="DP32">
        <v>1</v>
      </c>
      <c r="DQ32">
        <v>1</v>
      </c>
      <c r="DU32">
        <v>1009</v>
      </c>
      <c r="DV32" t="s">
        <v>32</v>
      </c>
      <c r="DW32" t="s">
        <v>32</v>
      </c>
      <c r="DX32">
        <v>1000</v>
      </c>
      <c r="DZ32" t="s">
        <v>3</v>
      </c>
      <c r="EA32" t="s">
        <v>3</v>
      </c>
      <c r="EB32" t="s">
        <v>3</v>
      </c>
      <c r="EC32" t="s">
        <v>3</v>
      </c>
      <c r="EE32">
        <v>59540733</v>
      </c>
      <c r="EF32">
        <v>40</v>
      </c>
      <c r="EG32" t="s">
        <v>25</v>
      </c>
      <c r="EH32">
        <v>0</v>
      </c>
      <c r="EI32" t="s">
        <v>3</v>
      </c>
      <c r="EJ32">
        <v>2</v>
      </c>
      <c r="EK32">
        <v>67</v>
      </c>
      <c r="EL32" t="s">
        <v>26</v>
      </c>
      <c r="EM32" t="s">
        <v>27</v>
      </c>
      <c r="EO32" t="s">
        <v>3</v>
      </c>
      <c r="EQ32">
        <v>0</v>
      </c>
      <c r="ER32">
        <v>24609.759999999998</v>
      </c>
      <c r="ES32">
        <v>24609.759999999998</v>
      </c>
      <c r="ET32">
        <v>0</v>
      </c>
      <c r="EU32">
        <v>0</v>
      </c>
      <c r="EV32">
        <v>0</v>
      </c>
      <c r="EW32">
        <v>0</v>
      </c>
      <c r="EX32">
        <v>0</v>
      </c>
      <c r="FQ32">
        <v>0</v>
      </c>
      <c r="FR32">
        <v>0</v>
      </c>
      <c r="FS32">
        <v>0</v>
      </c>
      <c r="FX32">
        <v>97</v>
      </c>
      <c r="FY32">
        <v>51</v>
      </c>
      <c r="GA32" t="s">
        <v>3</v>
      </c>
      <c r="GD32">
        <v>1</v>
      </c>
      <c r="GF32">
        <v>-566361729</v>
      </c>
      <c r="GG32">
        <v>2</v>
      </c>
      <c r="GH32">
        <v>1</v>
      </c>
      <c r="GI32">
        <v>2</v>
      </c>
      <c r="GJ32">
        <v>0</v>
      </c>
      <c r="GK32">
        <v>0</v>
      </c>
      <c r="GL32">
        <f t="shared" si="41"/>
        <v>0</v>
      </c>
      <c r="GM32">
        <f t="shared" si="42"/>
        <v>77.56</v>
      </c>
      <c r="GN32">
        <f t="shared" si="43"/>
        <v>0</v>
      </c>
      <c r="GO32">
        <f t="shared" si="44"/>
        <v>77.56</v>
      </c>
      <c r="GP32">
        <f t="shared" si="45"/>
        <v>0</v>
      </c>
      <c r="GR32">
        <v>0</v>
      </c>
      <c r="GS32">
        <v>3</v>
      </c>
      <c r="GT32">
        <v>0</v>
      </c>
      <c r="GU32" t="s">
        <v>3</v>
      </c>
      <c r="GV32">
        <f t="shared" si="46"/>
        <v>0</v>
      </c>
      <c r="GW32">
        <v>1</v>
      </c>
      <c r="GX32">
        <f t="shared" si="47"/>
        <v>0</v>
      </c>
      <c r="HA32">
        <v>0</v>
      </c>
      <c r="HB32">
        <v>0</v>
      </c>
      <c r="HC32">
        <f t="shared" si="48"/>
        <v>0</v>
      </c>
      <c r="HE32" t="s">
        <v>3</v>
      </c>
      <c r="HF32" t="s">
        <v>3</v>
      </c>
      <c r="HM32" t="s">
        <v>3</v>
      </c>
      <c r="HN32" t="s">
        <v>3</v>
      </c>
      <c r="HO32" t="s">
        <v>3</v>
      </c>
      <c r="HP32" t="s">
        <v>3</v>
      </c>
      <c r="HQ32" t="s">
        <v>3</v>
      </c>
      <c r="HS32">
        <v>0</v>
      </c>
      <c r="IK32">
        <v>0</v>
      </c>
    </row>
    <row r="33" spans="1:255" x14ac:dyDescent="0.2">
      <c r="A33" s="2">
        <v>17</v>
      </c>
      <c r="B33" s="2">
        <v>1</v>
      </c>
      <c r="C33" s="2"/>
      <c r="D33" s="2"/>
      <c r="E33" s="2" t="s">
        <v>34</v>
      </c>
      <c r="F33" s="2" t="s">
        <v>35</v>
      </c>
      <c r="G33" s="2" t="s">
        <v>36</v>
      </c>
      <c r="H33" s="2" t="s">
        <v>37</v>
      </c>
      <c r="I33" s="2">
        <v>1</v>
      </c>
      <c r="J33" s="2">
        <v>0</v>
      </c>
      <c r="K33" s="2">
        <v>1</v>
      </c>
      <c r="L33" s="2"/>
      <c r="M33" s="2"/>
      <c r="N33" s="2"/>
      <c r="O33" s="2">
        <f t="shared" si="21"/>
        <v>60887.82</v>
      </c>
      <c r="P33" s="2">
        <f>ROUND((ROUND((AC33*I33),2)*BC33),2)</f>
        <v>60887.82</v>
      </c>
      <c r="Q33" s="2">
        <f t="shared" si="49"/>
        <v>0</v>
      </c>
      <c r="R33" s="2">
        <f t="shared" si="22"/>
        <v>0</v>
      </c>
      <c r="S33" s="2">
        <f t="shared" si="23"/>
        <v>0</v>
      </c>
      <c r="T33" s="2">
        <f t="shared" si="24"/>
        <v>0</v>
      </c>
      <c r="U33" s="2">
        <f t="shared" si="25"/>
        <v>0</v>
      </c>
      <c r="V33" s="2">
        <f t="shared" si="26"/>
        <v>0</v>
      </c>
      <c r="W33" s="2">
        <f t="shared" si="27"/>
        <v>0</v>
      </c>
      <c r="X33" s="2">
        <f t="shared" si="28"/>
        <v>0</v>
      </c>
      <c r="Y33" s="2">
        <f t="shared" si="28"/>
        <v>0</v>
      </c>
      <c r="Z33" s="2"/>
      <c r="AA33" s="2">
        <v>60252778</v>
      </c>
      <c r="AB33" s="2">
        <f t="shared" si="29"/>
        <v>60887.82</v>
      </c>
      <c r="AC33" s="2">
        <f t="shared" si="30"/>
        <v>60887.82</v>
      </c>
      <c r="AD33" s="2">
        <f t="shared" si="50"/>
        <v>0</v>
      </c>
      <c r="AE33" s="2">
        <f t="shared" si="51"/>
        <v>0</v>
      </c>
      <c r="AF33" s="2">
        <f t="shared" si="51"/>
        <v>0</v>
      </c>
      <c r="AG33" s="2">
        <f t="shared" si="31"/>
        <v>0</v>
      </c>
      <c r="AH33" s="2">
        <f t="shared" si="52"/>
        <v>0</v>
      </c>
      <c r="AI33" s="2">
        <f t="shared" si="52"/>
        <v>0</v>
      </c>
      <c r="AJ33" s="2">
        <f t="shared" si="32"/>
        <v>0</v>
      </c>
      <c r="AK33" s="2">
        <v>60887.82</v>
      </c>
      <c r="AL33" s="2">
        <v>60887.82</v>
      </c>
      <c r="AM33" s="2">
        <v>0</v>
      </c>
      <c r="AN33" s="2">
        <v>0</v>
      </c>
      <c r="AO33" s="2">
        <v>0</v>
      </c>
      <c r="AP33" s="2">
        <v>0</v>
      </c>
      <c r="AQ33" s="2">
        <v>0</v>
      </c>
      <c r="AR33" s="2">
        <v>0</v>
      </c>
      <c r="AS33" s="2">
        <v>0</v>
      </c>
      <c r="AT33" s="2">
        <v>0</v>
      </c>
      <c r="AU33" s="2">
        <v>0</v>
      </c>
      <c r="AV33" s="2">
        <v>1</v>
      </c>
      <c r="AW33" s="2">
        <v>1</v>
      </c>
      <c r="AX33" s="2"/>
      <c r="AY33" s="2"/>
      <c r="AZ33" s="2">
        <v>1</v>
      </c>
      <c r="BA33" s="2">
        <v>1</v>
      </c>
      <c r="BB33" s="2">
        <v>1</v>
      </c>
      <c r="BC33" s="2">
        <v>1</v>
      </c>
      <c r="BD33" s="2" t="s">
        <v>3</v>
      </c>
      <c r="BE33" s="2" t="s">
        <v>3</v>
      </c>
      <c r="BF33" s="2" t="s">
        <v>3</v>
      </c>
      <c r="BG33" s="2" t="s">
        <v>3</v>
      </c>
      <c r="BH33" s="2">
        <v>3</v>
      </c>
      <c r="BI33" s="2">
        <v>3</v>
      </c>
      <c r="BJ33" s="2" t="s">
        <v>3</v>
      </c>
      <c r="BK33" s="2"/>
      <c r="BL33" s="2"/>
      <c r="BM33" s="2">
        <v>746</v>
      </c>
      <c r="BN33" s="2">
        <v>0</v>
      </c>
      <c r="BO33" s="2" t="s">
        <v>3</v>
      </c>
      <c r="BP33" s="2">
        <v>0</v>
      </c>
      <c r="BQ33" s="2">
        <v>130</v>
      </c>
      <c r="BR33" s="2">
        <v>0</v>
      </c>
      <c r="BS33" s="2">
        <v>1</v>
      </c>
      <c r="BT33" s="2">
        <v>1</v>
      </c>
      <c r="BU33" s="2">
        <v>1</v>
      </c>
      <c r="BV33" s="2">
        <v>1</v>
      </c>
      <c r="BW33" s="2">
        <v>1</v>
      </c>
      <c r="BX33" s="2">
        <v>1</v>
      </c>
      <c r="BY33" s="2" t="s">
        <v>3</v>
      </c>
      <c r="BZ33" s="2">
        <v>0</v>
      </c>
      <c r="CA33" s="2">
        <v>0</v>
      </c>
      <c r="CB33" s="2" t="s">
        <v>3</v>
      </c>
      <c r="CC33" s="2"/>
      <c r="CD33" s="2"/>
      <c r="CE33" s="2">
        <v>30</v>
      </c>
      <c r="CF33" s="2">
        <v>0</v>
      </c>
      <c r="CG33" s="2">
        <v>0</v>
      </c>
      <c r="CH33" s="2"/>
      <c r="CI33" s="2"/>
      <c r="CJ33" s="2"/>
      <c r="CK33" s="2"/>
      <c r="CL33" s="2"/>
      <c r="CM33" s="2">
        <v>0</v>
      </c>
      <c r="CN33" s="2" t="s">
        <v>3</v>
      </c>
      <c r="CO33" s="2">
        <v>0</v>
      </c>
      <c r="CP33" s="2">
        <f t="shared" si="33"/>
        <v>60887.82</v>
      </c>
      <c r="CQ33" s="2">
        <f>ROUND((ROUND((AC33*1),2)*BC33),2)</f>
        <v>60887.82</v>
      </c>
      <c r="CR33" s="2">
        <f t="shared" si="53"/>
        <v>0</v>
      </c>
      <c r="CS33" s="2">
        <f t="shared" si="34"/>
        <v>0</v>
      </c>
      <c r="CT33" s="2">
        <f t="shared" si="35"/>
        <v>0</v>
      </c>
      <c r="CU33" s="2">
        <f t="shared" si="36"/>
        <v>0</v>
      </c>
      <c r="CV33" s="2">
        <f t="shared" si="37"/>
        <v>0</v>
      </c>
      <c r="CW33" s="2">
        <f t="shared" si="38"/>
        <v>0</v>
      </c>
      <c r="CX33" s="2">
        <f t="shared" si="38"/>
        <v>0</v>
      </c>
      <c r="CY33" s="2">
        <f t="shared" si="39"/>
        <v>0</v>
      </c>
      <c r="CZ33" s="2">
        <f t="shared" si="40"/>
        <v>0</v>
      </c>
      <c r="DA33" s="2"/>
      <c r="DB33" s="2"/>
      <c r="DC33" s="2" t="s">
        <v>3</v>
      </c>
      <c r="DD33" s="2" t="s">
        <v>3</v>
      </c>
      <c r="DE33" s="2" t="s">
        <v>3</v>
      </c>
      <c r="DF33" s="2" t="s">
        <v>3</v>
      </c>
      <c r="DG33" s="2" t="s">
        <v>3</v>
      </c>
      <c r="DH33" s="2" t="s">
        <v>3</v>
      </c>
      <c r="DI33" s="2" t="s">
        <v>3</v>
      </c>
      <c r="DJ33" s="2" t="s">
        <v>3</v>
      </c>
      <c r="DK33" s="2" t="s">
        <v>3</v>
      </c>
      <c r="DL33" s="2" t="s">
        <v>3</v>
      </c>
      <c r="DM33" s="2" t="s">
        <v>3</v>
      </c>
      <c r="DN33" s="2">
        <v>0</v>
      </c>
      <c r="DO33" s="2">
        <v>0</v>
      </c>
      <c r="DP33" s="2">
        <v>1</v>
      </c>
      <c r="DQ33" s="2">
        <v>1</v>
      </c>
      <c r="DR33" s="2"/>
      <c r="DS33" s="2"/>
      <c r="DT33" s="2"/>
      <c r="DU33" s="2">
        <v>1013</v>
      </c>
      <c r="DV33" s="2" t="s">
        <v>37</v>
      </c>
      <c r="DW33" s="2" t="s">
        <v>37</v>
      </c>
      <c r="DX33" s="2">
        <v>1</v>
      </c>
      <c r="DY33" s="2"/>
      <c r="DZ33" s="2" t="s">
        <v>3</v>
      </c>
      <c r="EA33" s="2" t="s">
        <v>3</v>
      </c>
      <c r="EB33" s="2" t="s">
        <v>3</v>
      </c>
      <c r="EC33" s="2" t="s">
        <v>3</v>
      </c>
      <c r="ED33" s="2"/>
      <c r="EE33" s="2">
        <v>59540854</v>
      </c>
      <c r="EF33" s="2">
        <v>130</v>
      </c>
      <c r="EG33" s="2" t="s">
        <v>38</v>
      </c>
      <c r="EH33" s="2">
        <v>0</v>
      </c>
      <c r="EI33" s="2" t="s">
        <v>3</v>
      </c>
      <c r="EJ33" s="2">
        <v>3</v>
      </c>
      <c r="EK33" s="2">
        <v>746</v>
      </c>
      <c r="EL33" s="2" t="s">
        <v>39</v>
      </c>
      <c r="EM33" s="2" t="s">
        <v>40</v>
      </c>
      <c r="EN33" s="2"/>
      <c r="EO33" s="2" t="s">
        <v>3</v>
      </c>
      <c r="EP33" s="2"/>
      <c r="EQ33" s="2">
        <v>0</v>
      </c>
      <c r="ER33" s="2">
        <v>0</v>
      </c>
      <c r="ES33" s="2">
        <v>60887.82</v>
      </c>
      <c r="ET33" s="2">
        <v>0</v>
      </c>
      <c r="EU33" s="2">
        <v>0</v>
      </c>
      <c r="EV33" s="2">
        <v>0</v>
      </c>
      <c r="EW33" s="2">
        <v>0</v>
      </c>
      <c r="EX33" s="2">
        <v>0</v>
      </c>
      <c r="EY33" s="2">
        <v>0</v>
      </c>
      <c r="EZ33" s="2"/>
      <c r="FA33" s="2"/>
      <c r="FB33" s="2"/>
      <c r="FC33" s="2"/>
      <c r="FD33" s="2"/>
      <c r="FE33" s="2"/>
      <c r="FF33" s="2"/>
      <c r="FG33" s="2"/>
      <c r="FH33" s="2"/>
      <c r="FI33" s="2"/>
      <c r="FJ33" s="2"/>
      <c r="FK33" s="2"/>
      <c r="FL33" s="2"/>
      <c r="FM33" s="2"/>
      <c r="FN33" s="2"/>
      <c r="FO33" s="2"/>
      <c r="FP33" s="2"/>
      <c r="FQ33" s="2">
        <v>0</v>
      </c>
      <c r="FR33" s="2">
        <f>P33</f>
        <v>60887.82</v>
      </c>
      <c r="FS33" s="2">
        <v>0</v>
      </c>
      <c r="FT33" s="2"/>
      <c r="FU33" s="2"/>
      <c r="FV33" s="2"/>
      <c r="FW33" s="2"/>
      <c r="FX33" s="2">
        <v>0</v>
      </c>
      <c r="FY33" s="2">
        <v>0</v>
      </c>
      <c r="FZ33" s="2"/>
      <c r="GA33" s="2" t="s">
        <v>41</v>
      </c>
      <c r="GB33" s="2"/>
      <c r="GC33" s="2"/>
      <c r="GD33" s="2">
        <v>1</v>
      </c>
      <c r="GE33" s="2"/>
      <c r="GF33" s="2">
        <v>1316245378</v>
      </c>
      <c r="GG33" s="2">
        <v>2</v>
      </c>
      <c r="GH33" s="2">
        <v>4</v>
      </c>
      <c r="GI33" s="2">
        <v>-2</v>
      </c>
      <c r="GJ33" s="2">
        <v>0</v>
      </c>
      <c r="GK33" s="2">
        <v>0</v>
      </c>
      <c r="GL33" s="2">
        <f t="shared" si="41"/>
        <v>0</v>
      </c>
      <c r="GM33" s="2">
        <f t="shared" si="42"/>
        <v>60887.82</v>
      </c>
      <c r="GN33" s="2">
        <f t="shared" si="43"/>
        <v>0</v>
      </c>
      <c r="GO33" s="2">
        <f t="shared" si="44"/>
        <v>0</v>
      </c>
      <c r="GP33" s="2">
        <f t="shared" si="45"/>
        <v>0</v>
      </c>
      <c r="GQ33" s="2"/>
      <c r="GR33" s="2">
        <v>0</v>
      </c>
      <c r="GS33" s="2">
        <v>2</v>
      </c>
      <c r="GT33" s="2">
        <v>0</v>
      </c>
      <c r="GU33" s="2" t="s">
        <v>3</v>
      </c>
      <c r="GV33" s="2">
        <f t="shared" si="46"/>
        <v>0</v>
      </c>
      <c r="GW33" s="2">
        <v>1</v>
      </c>
      <c r="GX33" s="2">
        <f t="shared" si="47"/>
        <v>0</v>
      </c>
      <c r="GY33" s="2"/>
      <c r="GZ33" s="2"/>
      <c r="HA33" s="2">
        <v>0</v>
      </c>
      <c r="HB33" s="2">
        <v>0</v>
      </c>
      <c r="HC33" s="2">
        <f t="shared" si="48"/>
        <v>0</v>
      </c>
      <c r="HD33" s="2"/>
      <c r="HE33" s="2" t="s">
        <v>42</v>
      </c>
      <c r="HF33" s="2" t="s">
        <v>43</v>
      </c>
      <c r="HG33" s="2"/>
      <c r="HH33" s="2"/>
      <c r="HI33" s="2"/>
      <c r="HJ33" s="2"/>
      <c r="HK33" s="2"/>
      <c r="HL33" s="2"/>
      <c r="HM33" s="2" t="s">
        <v>3</v>
      </c>
      <c r="HN33" s="2" t="s">
        <v>3</v>
      </c>
      <c r="HO33" s="2" t="s">
        <v>3</v>
      </c>
      <c r="HP33" s="2" t="s">
        <v>3</v>
      </c>
      <c r="HQ33" s="2" t="s">
        <v>3</v>
      </c>
      <c r="HR33" s="2"/>
      <c r="HS33" s="2">
        <v>0</v>
      </c>
      <c r="HT33" s="2"/>
      <c r="HU33" s="2"/>
      <c r="HV33" s="2"/>
      <c r="HW33" s="2"/>
      <c r="HX33" s="2"/>
      <c r="HY33" s="2"/>
      <c r="HZ33" s="2"/>
      <c r="IA33" s="2"/>
      <c r="IB33" s="2"/>
      <c r="IC33" s="2"/>
      <c r="ID33" s="2"/>
      <c r="IE33" s="2"/>
      <c r="IF33" s="2"/>
      <c r="IG33" s="2"/>
      <c r="IH33" s="2"/>
      <c r="II33" s="2"/>
      <c r="IJ33" s="2"/>
      <c r="IK33" s="2">
        <v>0</v>
      </c>
      <c r="IL33" s="2"/>
      <c r="IM33" s="2"/>
      <c r="IN33" s="2"/>
      <c r="IO33" s="2"/>
      <c r="IP33" s="2"/>
      <c r="IQ33" s="2"/>
      <c r="IR33" s="2"/>
      <c r="IS33" s="2"/>
      <c r="IT33" s="2"/>
      <c r="IU33" s="2"/>
    </row>
    <row r="34" spans="1:255" x14ac:dyDescent="0.2">
      <c r="A34">
        <v>17</v>
      </c>
      <c r="B34">
        <v>1</v>
      </c>
      <c r="E34" t="s">
        <v>34</v>
      </c>
      <c r="F34" t="s">
        <v>35</v>
      </c>
      <c r="G34" t="s">
        <v>36</v>
      </c>
      <c r="H34" t="s">
        <v>37</v>
      </c>
      <c r="I34">
        <v>1</v>
      </c>
      <c r="J34">
        <v>0</v>
      </c>
      <c r="K34">
        <v>1</v>
      </c>
      <c r="O34">
        <f t="shared" si="21"/>
        <v>466400.7</v>
      </c>
      <c r="P34">
        <f>ROUND((ROUND((AC34*I34),2)*BC34),2)</f>
        <v>466400.7</v>
      </c>
      <c r="Q34">
        <f t="shared" si="49"/>
        <v>0</v>
      </c>
      <c r="R34">
        <f t="shared" si="22"/>
        <v>0</v>
      </c>
      <c r="S34">
        <f t="shared" si="23"/>
        <v>0</v>
      </c>
      <c r="T34">
        <f t="shared" si="24"/>
        <v>0</v>
      </c>
      <c r="U34">
        <f t="shared" si="25"/>
        <v>0</v>
      </c>
      <c r="V34">
        <f t="shared" si="26"/>
        <v>0</v>
      </c>
      <c r="W34">
        <f t="shared" si="27"/>
        <v>0</v>
      </c>
      <c r="X34">
        <f t="shared" si="28"/>
        <v>0</v>
      </c>
      <c r="Y34">
        <f t="shared" si="28"/>
        <v>0</v>
      </c>
      <c r="AA34">
        <v>60252775</v>
      </c>
      <c r="AB34">
        <f t="shared" si="29"/>
        <v>60887.82</v>
      </c>
      <c r="AC34">
        <f t="shared" si="30"/>
        <v>60887.82</v>
      </c>
      <c r="AD34">
        <f t="shared" si="50"/>
        <v>0</v>
      </c>
      <c r="AE34">
        <f t="shared" si="51"/>
        <v>0</v>
      </c>
      <c r="AF34">
        <f t="shared" si="51"/>
        <v>0</v>
      </c>
      <c r="AG34">
        <f t="shared" si="31"/>
        <v>0</v>
      </c>
      <c r="AH34">
        <f t="shared" si="52"/>
        <v>0</v>
      </c>
      <c r="AI34">
        <f t="shared" si="52"/>
        <v>0</v>
      </c>
      <c r="AJ34">
        <f t="shared" si="32"/>
        <v>0</v>
      </c>
      <c r="AK34">
        <v>60887.82</v>
      </c>
      <c r="AL34">
        <v>60887.82</v>
      </c>
      <c r="AM34">
        <v>0</v>
      </c>
      <c r="AN34">
        <v>0</v>
      </c>
      <c r="AO34">
        <v>0</v>
      </c>
      <c r="AP34">
        <v>0</v>
      </c>
      <c r="AQ34">
        <v>0</v>
      </c>
      <c r="AR34">
        <v>0</v>
      </c>
      <c r="AS34">
        <v>0</v>
      </c>
      <c r="AT34">
        <v>0</v>
      </c>
      <c r="AU34">
        <v>0</v>
      </c>
      <c r="AV34">
        <v>1</v>
      </c>
      <c r="AW34">
        <v>1</v>
      </c>
      <c r="AZ34">
        <v>1</v>
      </c>
      <c r="BA34">
        <v>1</v>
      </c>
      <c r="BB34">
        <v>1</v>
      </c>
      <c r="BC34">
        <v>7.66</v>
      </c>
      <c r="BD34" t="s">
        <v>3</v>
      </c>
      <c r="BE34" t="s">
        <v>3</v>
      </c>
      <c r="BF34" t="s">
        <v>3</v>
      </c>
      <c r="BG34" t="s">
        <v>3</v>
      </c>
      <c r="BH34">
        <v>3</v>
      </c>
      <c r="BI34">
        <v>3</v>
      </c>
      <c r="BJ34" t="s">
        <v>3</v>
      </c>
      <c r="BM34">
        <v>746</v>
      </c>
      <c r="BN34">
        <v>0</v>
      </c>
      <c r="BO34" t="s">
        <v>3</v>
      </c>
      <c r="BP34">
        <v>0</v>
      </c>
      <c r="BQ34">
        <v>130</v>
      </c>
      <c r="BR34">
        <v>0</v>
      </c>
      <c r="BS34">
        <v>1</v>
      </c>
      <c r="BT34">
        <v>1</v>
      </c>
      <c r="BU34">
        <v>1</v>
      </c>
      <c r="BV34">
        <v>1</v>
      </c>
      <c r="BW34">
        <v>1</v>
      </c>
      <c r="BX34">
        <v>1</v>
      </c>
      <c r="BY34" t="s">
        <v>3</v>
      </c>
      <c r="BZ34">
        <v>0</v>
      </c>
      <c r="CA34">
        <v>0</v>
      </c>
      <c r="CB34" t="s">
        <v>3</v>
      </c>
      <c r="CE34">
        <v>30</v>
      </c>
      <c r="CF34">
        <v>0</v>
      </c>
      <c r="CG34">
        <v>0</v>
      </c>
      <c r="CM34">
        <v>0</v>
      </c>
      <c r="CN34" t="s">
        <v>3</v>
      </c>
      <c r="CO34">
        <v>0</v>
      </c>
      <c r="CP34">
        <f t="shared" si="33"/>
        <v>466400.7</v>
      </c>
      <c r="CQ34">
        <f>ROUND((ROUND((AC34*1),2)*BC34),2)</f>
        <v>466400.7</v>
      </c>
      <c r="CR34">
        <f t="shared" si="53"/>
        <v>0</v>
      </c>
      <c r="CS34">
        <f t="shared" si="34"/>
        <v>0</v>
      </c>
      <c r="CT34">
        <f t="shared" si="35"/>
        <v>0</v>
      </c>
      <c r="CU34">
        <f t="shared" si="36"/>
        <v>0</v>
      </c>
      <c r="CV34">
        <f t="shared" si="37"/>
        <v>0</v>
      </c>
      <c r="CW34">
        <f t="shared" si="38"/>
        <v>0</v>
      </c>
      <c r="CX34">
        <f t="shared" si="38"/>
        <v>0</v>
      </c>
      <c r="CY34">
        <f t="shared" si="39"/>
        <v>0</v>
      </c>
      <c r="CZ34">
        <f t="shared" si="40"/>
        <v>0</v>
      </c>
      <c r="DC34" t="s">
        <v>3</v>
      </c>
      <c r="DD34" t="s">
        <v>3</v>
      </c>
      <c r="DE34" t="s">
        <v>3</v>
      </c>
      <c r="DF34" t="s">
        <v>3</v>
      </c>
      <c r="DG34" t="s">
        <v>3</v>
      </c>
      <c r="DH34" t="s">
        <v>3</v>
      </c>
      <c r="DI34" t="s">
        <v>3</v>
      </c>
      <c r="DJ34" t="s">
        <v>3</v>
      </c>
      <c r="DK34" t="s">
        <v>3</v>
      </c>
      <c r="DL34" t="s">
        <v>3</v>
      </c>
      <c r="DM34" t="s">
        <v>3</v>
      </c>
      <c r="DN34">
        <v>0</v>
      </c>
      <c r="DO34">
        <v>0</v>
      </c>
      <c r="DP34">
        <v>1</v>
      </c>
      <c r="DQ34">
        <v>1</v>
      </c>
      <c r="DU34">
        <v>1013</v>
      </c>
      <c r="DV34" t="s">
        <v>37</v>
      </c>
      <c r="DW34" t="s">
        <v>37</v>
      </c>
      <c r="DX34">
        <v>1</v>
      </c>
      <c r="DZ34" t="s">
        <v>3</v>
      </c>
      <c r="EA34" t="s">
        <v>3</v>
      </c>
      <c r="EB34" t="s">
        <v>3</v>
      </c>
      <c r="EC34" t="s">
        <v>3</v>
      </c>
      <c r="EE34">
        <v>59540854</v>
      </c>
      <c r="EF34">
        <v>130</v>
      </c>
      <c r="EG34" t="s">
        <v>38</v>
      </c>
      <c r="EH34">
        <v>0</v>
      </c>
      <c r="EI34" t="s">
        <v>3</v>
      </c>
      <c r="EJ34">
        <v>3</v>
      </c>
      <c r="EK34">
        <v>746</v>
      </c>
      <c r="EL34" t="s">
        <v>39</v>
      </c>
      <c r="EM34" t="s">
        <v>40</v>
      </c>
      <c r="EO34" t="s">
        <v>3</v>
      </c>
      <c r="EQ34">
        <v>0</v>
      </c>
      <c r="ER34">
        <v>60887.82</v>
      </c>
      <c r="ES34">
        <v>60887.82</v>
      </c>
      <c r="ET34">
        <v>0</v>
      </c>
      <c r="EU34">
        <v>0</v>
      </c>
      <c r="EV34">
        <v>0</v>
      </c>
      <c r="EW34">
        <v>0</v>
      </c>
      <c r="EX34">
        <v>0</v>
      </c>
      <c r="EY34">
        <v>0</v>
      </c>
      <c r="EZ34">
        <v>5</v>
      </c>
      <c r="FC34">
        <v>1</v>
      </c>
      <c r="FD34">
        <v>18</v>
      </c>
      <c r="FF34">
        <v>536936.24</v>
      </c>
      <c r="FQ34">
        <v>0</v>
      </c>
      <c r="FR34">
        <f>P34</f>
        <v>466400.7</v>
      </c>
      <c r="FS34">
        <v>0</v>
      </c>
      <c r="FX34">
        <v>0</v>
      </c>
      <c r="FY34">
        <v>0</v>
      </c>
      <c r="GA34" t="s">
        <v>41</v>
      </c>
      <c r="GD34">
        <v>1</v>
      </c>
      <c r="GF34">
        <v>1316245378</v>
      </c>
      <c r="GG34">
        <v>2</v>
      </c>
      <c r="GH34">
        <v>3</v>
      </c>
      <c r="GI34">
        <v>5</v>
      </c>
      <c r="GJ34">
        <v>0</v>
      </c>
      <c r="GK34">
        <v>0</v>
      </c>
      <c r="GL34">
        <f t="shared" si="41"/>
        <v>0</v>
      </c>
      <c r="GM34">
        <f t="shared" si="42"/>
        <v>466400.7</v>
      </c>
      <c r="GN34">
        <f t="shared" si="43"/>
        <v>0</v>
      </c>
      <c r="GO34">
        <f t="shared" si="44"/>
        <v>0</v>
      </c>
      <c r="GP34">
        <f t="shared" si="45"/>
        <v>0</v>
      </c>
      <c r="GR34">
        <v>1</v>
      </c>
      <c r="GS34">
        <v>1</v>
      </c>
      <c r="GT34">
        <v>0</v>
      </c>
      <c r="GU34" t="s">
        <v>3</v>
      </c>
      <c r="GV34">
        <f t="shared" si="46"/>
        <v>0</v>
      </c>
      <c r="GW34">
        <v>1</v>
      </c>
      <c r="GX34">
        <f t="shared" si="47"/>
        <v>0</v>
      </c>
      <c r="HA34">
        <v>0</v>
      </c>
      <c r="HB34">
        <v>0</v>
      </c>
      <c r="HC34">
        <f t="shared" si="48"/>
        <v>0</v>
      </c>
      <c r="HE34" t="s">
        <v>42</v>
      </c>
      <c r="HF34" t="s">
        <v>43</v>
      </c>
      <c r="HM34" t="s">
        <v>3</v>
      </c>
      <c r="HN34" t="s">
        <v>3</v>
      </c>
      <c r="HO34" t="s">
        <v>3</v>
      </c>
      <c r="HP34" t="s">
        <v>3</v>
      </c>
      <c r="HQ34" t="s">
        <v>3</v>
      </c>
      <c r="HS34">
        <v>0</v>
      </c>
      <c r="IK34">
        <v>0</v>
      </c>
    </row>
    <row r="35" spans="1:255" x14ac:dyDescent="0.2">
      <c r="A35" s="2">
        <v>17</v>
      </c>
      <c r="B35" s="2">
        <v>1</v>
      </c>
      <c r="C35" s="2"/>
      <c r="D35" s="2"/>
      <c r="E35" s="2" t="s">
        <v>42</v>
      </c>
      <c r="F35" s="2" t="s">
        <v>44</v>
      </c>
      <c r="G35" s="2" t="s">
        <v>36</v>
      </c>
      <c r="H35" s="2" t="s">
        <v>37</v>
      </c>
      <c r="I35" s="2">
        <v>1</v>
      </c>
      <c r="J35" s="2">
        <v>0</v>
      </c>
      <c r="K35" s="2">
        <v>1</v>
      </c>
      <c r="L35" s="2"/>
      <c r="M35" s="2"/>
      <c r="N35" s="2"/>
      <c r="O35" s="2">
        <f t="shared" si="21"/>
        <v>44301.78</v>
      </c>
      <c r="P35" s="2">
        <f>ROUND((ROUND((AC35*I35),2)*BC35),2)</f>
        <v>44301.78</v>
      </c>
      <c r="Q35" s="2">
        <f t="shared" si="49"/>
        <v>0</v>
      </c>
      <c r="R35" s="2">
        <f t="shared" si="22"/>
        <v>0</v>
      </c>
      <c r="S35" s="2">
        <f t="shared" si="23"/>
        <v>0</v>
      </c>
      <c r="T35" s="2">
        <f t="shared" si="24"/>
        <v>0</v>
      </c>
      <c r="U35" s="2">
        <f t="shared" si="25"/>
        <v>0</v>
      </c>
      <c r="V35" s="2">
        <f t="shared" si="26"/>
        <v>0</v>
      </c>
      <c r="W35" s="2">
        <f t="shared" si="27"/>
        <v>0</v>
      </c>
      <c r="X35" s="2">
        <f t="shared" si="28"/>
        <v>0</v>
      </c>
      <c r="Y35" s="2">
        <f t="shared" si="28"/>
        <v>0</v>
      </c>
      <c r="Z35" s="2"/>
      <c r="AA35" s="2">
        <v>60252778</v>
      </c>
      <c r="AB35" s="2">
        <f t="shared" si="29"/>
        <v>44301.78</v>
      </c>
      <c r="AC35" s="2">
        <f t="shared" si="30"/>
        <v>44301.78</v>
      </c>
      <c r="AD35" s="2">
        <f t="shared" si="50"/>
        <v>0</v>
      </c>
      <c r="AE35" s="2">
        <f t="shared" si="51"/>
        <v>0</v>
      </c>
      <c r="AF35" s="2">
        <f t="shared" si="51"/>
        <v>0</v>
      </c>
      <c r="AG35" s="2">
        <f t="shared" si="31"/>
        <v>0</v>
      </c>
      <c r="AH35" s="2">
        <f t="shared" si="52"/>
        <v>0</v>
      </c>
      <c r="AI35" s="2">
        <f t="shared" si="52"/>
        <v>0</v>
      </c>
      <c r="AJ35" s="2">
        <f t="shared" si="32"/>
        <v>0</v>
      </c>
      <c r="AK35" s="2">
        <v>44301.78</v>
      </c>
      <c r="AL35" s="2">
        <v>44301.78</v>
      </c>
      <c r="AM35" s="2">
        <v>0</v>
      </c>
      <c r="AN35" s="2">
        <v>0</v>
      </c>
      <c r="AO35" s="2">
        <v>0</v>
      </c>
      <c r="AP35" s="2">
        <v>0</v>
      </c>
      <c r="AQ35" s="2">
        <v>0</v>
      </c>
      <c r="AR35" s="2">
        <v>0</v>
      </c>
      <c r="AS35" s="2">
        <v>0</v>
      </c>
      <c r="AT35" s="2">
        <v>0</v>
      </c>
      <c r="AU35" s="2">
        <v>0</v>
      </c>
      <c r="AV35" s="2">
        <v>1</v>
      </c>
      <c r="AW35" s="2">
        <v>1</v>
      </c>
      <c r="AX35" s="2"/>
      <c r="AY35" s="2"/>
      <c r="AZ35" s="2">
        <v>1</v>
      </c>
      <c r="BA35" s="2">
        <v>1</v>
      </c>
      <c r="BB35" s="2">
        <v>1</v>
      </c>
      <c r="BC35" s="2">
        <v>1</v>
      </c>
      <c r="BD35" s="2" t="s">
        <v>3</v>
      </c>
      <c r="BE35" s="2" t="s">
        <v>3</v>
      </c>
      <c r="BF35" s="2" t="s">
        <v>3</v>
      </c>
      <c r="BG35" s="2" t="s">
        <v>3</v>
      </c>
      <c r="BH35" s="2">
        <v>3</v>
      </c>
      <c r="BI35" s="2">
        <v>3</v>
      </c>
      <c r="BJ35" s="2" t="s">
        <v>3</v>
      </c>
      <c r="BK35" s="2"/>
      <c r="BL35" s="2"/>
      <c r="BM35" s="2">
        <v>746</v>
      </c>
      <c r="BN35" s="2">
        <v>0</v>
      </c>
      <c r="BO35" s="2" t="s">
        <v>3</v>
      </c>
      <c r="BP35" s="2">
        <v>0</v>
      </c>
      <c r="BQ35" s="2">
        <v>130</v>
      </c>
      <c r="BR35" s="2">
        <v>0</v>
      </c>
      <c r="BS35" s="2">
        <v>1</v>
      </c>
      <c r="BT35" s="2">
        <v>1</v>
      </c>
      <c r="BU35" s="2">
        <v>1</v>
      </c>
      <c r="BV35" s="2">
        <v>1</v>
      </c>
      <c r="BW35" s="2">
        <v>1</v>
      </c>
      <c r="BX35" s="2">
        <v>1</v>
      </c>
      <c r="BY35" s="2" t="s">
        <v>3</v>
      </c>
      <c r="BZ35" s="2">
        <v>0</v>
      </c>
      <c r="CA35" s="2">
        <v>0</v>
      </c>
      <c r="CB35" s="2" t="s">
        <v>3</v>
      </c>
      <c r="CC35" s="2"/>
      <c r="CD35" s="2"/>
      <c r="CE35" s="2">
        <v>30</v>
      </c>
      <c r="CF35" s="2">
        <v>0</v>
      </c>
      <c r="CG35" s="2">
        <v>0</v>
      </c>
      <c r="CH35" s="2"/>
      <c r="CI35" s="2"/>
      <c r="CJ35" s="2"/>
      <c r="CK35" s="2"/>
      <c r="CL35" s="2"/>
      <c r="CM35" s="2">
        <v>0</v>
      </c>
      <c r="CN35" s="2" t="s">
        <v>3</v>
      </c>
      <c r="CO35" s="2">
        <v>0</v>
      </c>
      <c r="CP35" s="2">
        <f t="shared" si="33"/>
        <v>44301.78</v>
      </c>
      <c r="CQ35" s="2">
        <f>ROUND((ROUND((AC35*1),2)*BC35),2)</f>
        <v>44301.78</v>
      </c>
      <c r="CR35" s="2">
        <f t="shared" si="53"/>
        <v>0</v>
      </c>
      <c r="CS35" s="2">
        <f t="shared" si="34"/>
        <v>0</v>
      </c>
      <c r="CT35" s="2">
        <f t="shared" si="35"/>
        <v>0</v>
      </c>
      <c r="CU35" s="2">
        <f t="shared" si="36"/>
        <v>0</v>
      </c>
      <c r="CV35" s="2">
        <f t="shared" si="37"/>
        <v>0</v>
      </c>
      <c r="CW35" s="2">
        <f t="shared" si="38"/>
        <v>0</v>
      </c>
      <c r="CX35" s="2">
        <f t="shared" si="38"/>
        <v>0</v>
      </c>
      <c r="CY35" s="2">
        <f t="shared" si="39"/>
        <v>0</v>
      </c>
      <c r="CZ35" s="2">
        <f t="shared" si="40"/>
        <v>0</v>
      </c>
      <c r="DA35" s="2"/>
      <c r="DB35" s="2"/>
      <c r="DC35" s="2" t="s">
        <v>3</v>
      </c>
      <c r="DD35" s="2" t="s">
        <v>3</v>
      </c>
      <c r="DE35" s="2" t="s">
        <v>3</v>
      </c>
      <c r="DF35" s="2" t="s">
        <v>3</v>
      </c>
      <c r="DG35" s="2" t="s">
        <v>3</v>
      </c>
      <c r="DH35" s="2" t="s">
        <v>3</v>
      </c>
      <c r="DI35" s="2" t="s">
        <v>3</v>
      </c>
      <c r="DJ35" s="2" t="s">
        <v>3</v>
      </c>
      <c r="DK35" s="2" t="s">
        <v>3</v>
      </c>
      <c r="DL35" s="2" t="s">
        <v>3</v>
      </c>
      <c r="DM35" s="2" t="s">
        <v>3</v>
      </c>
      <c r="DN35" s="2">
        <v>0</v>
      </c>
      <c r="DO35" s="2">
        <v>0</v>
      </c>
      <c r="DP35" s="2">
        <v>1</v>
      </c>
      <c r="DQ35" s="2">
        <v>1</v>
      </c>
      <c r="DR35" s="2"/>
      <c r="DS35" s="2"/>
      <c r="DT35" s="2"/>
      <c r="DU35" s="2">
        <v>1013</v>
      </c>
      <c r="DV35" s="2" t="s">
        <v>37</v>
      </c>
      <c r="DW35" s="2" t="s">
        <v>37</v>
      </c>
      <c r="DX35" s="2">
        <v>1</v>
      </c>
      <c r="DY35" s="2"/>
      <c r="DZ35" s="2" t="s">
        <v>3</v>
      </c>
      <c r="EA35" s="2" t="s">
        <v>3</v>
      </c>
      <c r="EB35" s="2" t="s">
        <v>3</v>
      </c>
      <c r="EC35" s="2" t="s">
        <v>3</v>
      </c>
      <c r="ED35" s="2"/>
      <c r="EE35" s="2">
        <v>59540854</v>
      </c>
      <c r="EF35" s="2">
        <v>130</v>
      </c>
      <c r="EG35" s="2" t="s">
        <v>38</v>
      </c>
      <c r="EH35" s="2">
        <v>0</v>
      </c>
      <c r="EI35" s="2" t="s">
        <v>3</v>
      </c>
      <c r="EJ35" s="2">
        <v>3</v>
      </c>
      <c r="EK35" s="2">
        <v>746</v>
      </c>
      <c r="EL35" s="2" t="s">
        <v>39</v>
      </c>
      <c r="EM35" s="2" t="s">
        <v>40</v>
      </c>
      <c r="EN35" s="2"/>
      <c r="EO35" s="2" t="s">
        <v>3</v>
      </c>
      <c r="EP35" s="2"/>
      <c r="EQ35" s="2">
        <v>0</v>
      </c>
      <c r="ER35" s="2">
        <v>0</v>
      </c>
      <c r="ES35" s="2">
        <v>44301.78</v>
      </c>
      <c r="ET35" s="2">
        <v>0</v>
      </c>
      <c r="EU35" s="2">
        <v>0</v>
      </c>
      <c r="EV35" s="2">
        <v>0</v>
      </c>
      <c r="EW35" s="2">
        <v>0</v>
      </c>
      <c r="EX35" s="2">
        <v>0</v>
      </c>
      <c r="EY35" s="2">
        <v>0</v>
      </c>
      <c r="EZ35" s="2"/>
      <c r="FA35" s="2"/>
      <c r="FB35" s="2"/>
      <c r="FC35" s="2"/>
      <c r="FD35" s="2"/>
      <c r="FE35" s="2"/>
      <c r="FF35" s="2"/>
      <c r="FG35" s="2"/>
      <c r="FH35" s="2"/>
      <c r="FI35" s="2"/>
      <c r="FJ35" s="2"/>
      <c r="FK35" s="2"/>
      <c r="FL35" s="2"/>
      <c r="FM35" s="2"/>
      <c r="FN35" s="2"/>
      <c r="FO35" s="2"/>
      <c r="FP35" s="2"/>
      <c r="FQ35" s="2">
        <v>0</v>
      </c>
      <c r="FR35" s="2">
        <f>P35</f>
        <v>44301.78</v>
      </c>
      <c r="FS35" s="2">
        <v>0</v>
      </c>
      <c r="FT35" s="2"/>
      <c r="FU35" s="2"/>
      <c r="FV35" s="2"/>
      <c r="FW35" s="2"/>
      <c r="FX35" s="2">
        <v>0</v>
      </c>
      <c r="FY35" s="2">
        <v>0</v>
      </c>
      <c r="FZ35" s="2"/>
      <c r="GA35" s="2" t="s">
        <v>45</v>
      </c>
      <c r="GB35" s="2"/>
      <c r="GC35" s="2"/>
      <c r="GD35" s="2">
        <v>1</v>
      </c>
      <c r="GE35" s="2"/>
      <c r="GF35" s="2">
        <v>-1527606560</v>
      </c>
      <c r="GG35" s="2">
        <v>2</v>
      </c>
      <c r="GH35" s="2">
        <v>4</v>
      </c>
      <c r="GI35" s="2">
        <v>-2</v>
      </c>
      <c r="GJ35" s="2">
        <v>0</v>
      </c>
      <c r="GK35" s="2">
        <v>0</v>
      </c>
      <c r="GL35" s="2">
        <f t="shared" si="41"/>
        <v>0</v>
      </c>
      <c r="GM35" s="2">
        <f t="shared" si="42"/>
        <v>44301.78</v>
      </c>
      <c r="GN35" s="2">
        <f t="shared" si="43"/>
        <v>0</v>
      </c>
      <c r="GO35" s="2">
        <f t="shared" si="44"/>
        <v>0</v>
      </c>
      <c r="GP35" s="2">
        <f t="shared" si="45"/>
        <v>0</v>
      </c>
      <c r="GQ35" s="2"/>
      <c r="GR35" s="2">
        <v>0</v>
      </c>
      <c r="GS35" s="2">
        <v>2</v>
      </c>
      <c r="GT35" s="2">
        <v>0</v>
      </c>
      <c r="GU35" s="2" t="s">
        <v>3</v>
      </c>
      <c r="GV35" s="2">
        <f t="shared" si="46"/>
        <v>0</v>
      </c>
      <c r="GW35" s="2">
        <v>1</v>
      </c>
      <c r="GX35" s="2">
        <f t="shared" si="47"/>
        <v>0</v>
      </c>
      <c r="GY35" s="2"/>
      <c r="GZ35" s="2"/>
      <c r="HA35" s="2">
        <v>0</v>
      </c>
      <c r="HB35" s="2">
        <v>0</v>
      </c>
      <c r="HC35" s="2">
        <f t="shared" si="48"/>
        <v>0</v>
      </c>
      <c r="HD35" s="2"/>
      <c r="HE35" s="2" t="s">
        <v>42</v>
      </c>
      <c r="HF35" s="2" t="s">
        <v>43</v>
      </c>
      <c r="HG35" s="2"/>
      <c r="HH35" s="2"/>
      <c r="HI35" s="2"/>
      <c r="HJ35" s="2"/>
      <c r="HK35" s="2"/>
      <c r="HL35" s="2"/>
      <c r="HM35" s="2" t="s">
        <v>3</v>
      </c>
      <c r="HN35" s="2" t="s">
        <v>3</v>
      </c>
      <c r="HO35" s="2" t="s">
        <v>3</v>
      </c>
      <c r="HP35" s="2" t="s">
        <v>3</v>
      </c>
      <c r="HQ35" s="2" t="s">
        <v>3</v>
      </c>
      <c r="HR35" s="2"/>
      <c r="HS35" s="2">
        <v>0</v>
      </c>
      <c r="HT35" s="2"/>
      <c r="HU35" s="2"/>
      <c r="HV35" s="2"/>
      <c r="HW35" s="2"/>
      <c r="HX35" s="2"/>
      <c r="HY35" s="2"/>
      <c r="HZ35" s="2"/>
      <c r="IA35" s="2"/>
      <c r="IB35" s="2"/>
      <c r="IC35" s="2"/>
      <c r="ID35" s="2"/>
      <c r="IE35" s="2"/>
      <c r="IF35" s="2"/>
      <c r="IG35" s="2"/>
      <c r="IH35" s="2"/>
      <c r="II35" s="2"/>
      <c r="IJ35" s="2"/>
      <c r="IK35" s="2">
        <v>0</v>
      </c>
      <c r="IL35" s="2"/>
      <c r="IM35" s="2"/>
      <c r="IN35" s="2"/>
      <c r="IO35" s="2"/>
      <c r="IP35" s="2"/>
      <c r="IQ35" s="2"/>
      <c r="IR35" s="2"/>
      <c r="IS35" s="2"/>
      <c r="IT35" s="2"/>
      <c r="IU35" s="2"/>
    </row>
    <row r="36" spans="1:255" x14ac:dyDescent="0.2">
      <c r="A36">
        <v>17</v>
      </c>
      <c r="B36">
        <v>1</v>
      </c>
      <c r="E36" t="s">
        <v>42</v>
      </c>
      <c r="F36" t="s">
        <v>44</v>
      </c>
      <c r="G36" t="s">
        <v>36</v>
      </c>
      <c r="H36" t="s">
        <v>37</v>
      </c>
      <c r="I36">
        <v>1</v>
      </c>
      <c r="J36">
        <v>0</v>
      </c>
      <c r="K36">
        <v>1</v>
      </c>
      <c r="O36">
        <f t="shared" si="21"/>
        <v>339351.63</v>
      </c>
      <c r="P36">
        <f>ROUND((ROUND((AC36*I36),2)*BC36),2)</f>
        <v>339351.63</v>
      </c>
      <c r="Q36">
        <f t="shared" si="49"/>
        <v>0</v>
      </c>
      <c r="R36">
        <f t="shared" si="22"/>
        <v>0</v>
      </c>
      <c r="S36">
        <f t="shared" si="23"/>
        <v>0</v>
      </c>
      <c r="T36">
        <f t="shared" si="24"/>
        <v>0</v>
      </c>
      <c r="U36">
        <f t="shared" si="25"/>
        <v>0</v>
      </c>
      <c r="V36">
        <f t="shared" si="26"/>
        <v>0</v>
      </c>
      <c r="W36">
        <f t="shared" si="27"/>
        <v>0</v>
      </c>
      <c r="X36">
        <f t="shared" si="28"/>
        <v>0</v>
      </c>
      <c r="Y36">
        <f t="shared" si="28"/>
        <v>0</v>
      </c>
      <c r="AA36">
        <v>60252775</v>
      </c>
      <c r="AB36">
        <f t="shared" si="29"/>
        <v>44301.78</v>
      </c>
      <c r="AC36">
        <f t="shared" si="30"/>
        <v>44301.78</v>
      </c>
      <c r="AD36">
        <f t="shared" si="50"/>
        <v>0</v>
      </c>
      <c r="AE36">
        <f t="shared" si="51"/>
        <v>0</v>
      </c>
      <c r="AF36">
        <f t="shared" si="51"/>
        <v>0</v>
      </c>
      <c r="AG36">
        <f t="shared" si="31"/>
        <v>0</v>
      </c>
      <c r="AH36">
        <f t="shared" si="52"/>
        <v>0</v>
      </c>
      <c r="AI36">
        <f t="shared" si="52"/>
        <v>0</v>
      </c>
      <c r="AJ36">
        <f t="shared" si="32"/>
        <v>0</v>
      </c>
      <c r="AK36">
        <v>44301.78</v>
      </c>
      <c r="AL36">
        <v>44301.78</v>
      </c>
      <c r="AM36">
        <v>0</v>
      </c>
      <c r="AN36">
        <v>0</v>
      </c>
      <c r="AO36">
        <v>0</v>
      </c>
      <c r="AP36">
        <v>0</v>
      </c>
      <c r="AQ36">
        <v>0</v>
      </c>
      <c r="AR36">
        <v>0</v>
      </c>
      <c r="AS36">
        <v>0</v>
      </c>
      <c r="AT36">
        <v>0</v>
      </c>
      <c r="AU36">
        <v>0</v>
      </c>
      <c r="AV36">
        <v>1</v>
      </c>
      <c r="AW36">
        <v>1</v>
      </c>
      <c r="AZ36">
        <v>1</v>
      </c>
      <c r="BA36">
        <v>1</v>
      </c>
      <c r="BB36">
        <v>1</v>
      </c>
      <c r="BC36">
        <v>7.66</v>
      </c>
      <c r="BD36" t="s">
        <v>3</v>
      </c>
      <c r="BE36" t="s">
        <v>3</v>
      </c>
      <c r="BF36" t="s">
        <v>3</v>
      </c>
      <c r="BG36" t="s">
        <v>3</v>
      </c>
      <c r="BH36">
        <v>3</v>
      </c>
      <c r="BI36">
        <v>3</v>
      </c>
      <c r="BJ36" t="s">
        <v>3</v>
      </c>
      <c r="BM36">
        <v>746</v>
      </c>
      <c r="BN36">
        <v>0</v>
      </c>
      <c r="BO36" t="s">
        <v>3</v>
      </c>
      <c r="BP36">
        <v>0</v>
      </c>
      <c r="BQ36">
        <v>130</v>
      </c>
      <c r="BR36">
        <v>0</v>
      </c>
      <c r="BS36">
        <v>1</v>
      </c>
      <c r="BT36">
        <v>1</v>
      </c>
      <c r="BU36">
        <v>1</v>
      </c>
      <c r="BV36">
        <v>1</v>
      </c>
      <c r="BW36">
        <v>1</v>
      </c>
      <c r="BX36">
        <v>1</v>
      </c>
      <c r="BY36" t="s">
        <v>3</v>
      </c>
      <c r="BZ36">
        <v>0</v>
      </c>
      <c r="CA36">
        <v>0</v>
      </c>
      <c r="CB36" t="s">
        <v>3</v>
      </c>
      <c r="CE36">
        <v>30</v>
      </c>
      <c r="CF36">
        <v>0</v>
      </c>
      <c r="CG36">
        <v>0</v>
      </c>
      <c r="CM36">
        <v>0</v>
      </c>
      <c r="CN36" t="s">
        <v>3</v>
      </c>
      <c r="CO36">
        <v>0</v>
      </c>
      <c r="CP36">
        <f t="shared" si="33"/>
        <v>339351.63</v>
      </c>
      <c r="CQ36">
        <f>ROUND((ROUND((AC36*1),2)*BC36),2)</f>
        <v>339351.63</v>
      </c>
      <c r="CR36">
        <f t="shared" si="53"/>
        <v>0</v>
      </c>
      <c r="CS36">
        <f t="shared" si="34"/>
        <v>0</v>
      </c>
      <c r="CT36">
        <f t="shared" si="35"/>
        <v>0</v>
      </c>
      <c r="CU36">
        <f t="shared" si="36"/>
        <v>0</v>
      </c>
      <c r="CV36">
        <f t="shared" si="37"/>
        <v>0</v>
      </c>
      <c r="CW36">
        <f t="shared" si="38"/>
        <v>0</v>
      </c>
      <c r="CX36">
        <f t="shared" si="38"/>
        <v>0</v>
      </c>
      <c r="CY36">
        <f t="shared" si="39"/>
        <v>0</v>
      </c>
      <c r="CZ36">
        <f t="shared" si="40"/>
        <v>0</v>
      </c>
      <c r="DC36" t="s">
        <v>3</v>
      </c>
      <c r="DD36" t="s">
        <v>3</v>
      </c>
      <c r="DE36" t="s">
        <v>3</v>
      </c>
      <c r="DF36" t="s">
        <v>3</v>
      </c>
      <c r="DG36" t="s">
        <v>3</v>
      </c>
      <c r="DH36" t="s">
        <v>3</v>
      </c>
      <c r="DI36" t="s">
        <v>3</v>
      </c>
      <c r="DJ36" t="s">
        <v>3</v>
      </c>
      <c r="DK36" t="s">
        <v>3</v>
      </c>
      <c r="DL36" t="s">
        <v>3</v>
      </c>
      <c r="DM36" t="s">
        <v>3</v>
      </c>
      <c r="DN36">
        <v>0</v>
      </c>
      <c r="DO36">
        <v>0</v>
      </c>
      <c r="DP36">
        <v>1</v>
      </c>
      <c r="DQ36">
        <v>1</v>
      </c>
      <c r="DU36">
        <v>1013</v>
      </c>
      <c r="DV36" t="s">
        <v>37</v>
      </c>
      <c r="DW36" t="s">
        <v>37</v>
      </c>
      <c r="DX36">
        <v>1</v>
      </c>
      <c r="DZ36" t="s">
        <v>3</v>
      </c>
      <c r="EA36" t="s">
        <v>3</v>
      </c>
      <c r="EB36" t="s">
        <v>3</v>
      </c>
      <c r="EC36" t="s">
        <v>3</v>
      </c>
      <c r="EE36">
        <v>59540854</v>
      </c>
      <c r="EF36">
        <v>130</v>
      </c>
      <c r="EG36" t="s">
        <v>38</v>
      </c>
      <c r="EH36">
        <v>0</v>
      </c>
      <c r="EI36" t="s">
        <v>3</v>
      </c>
      <c r="EJ36">
        <v>3</v>
      </c>
      <c r="EK36">
        <v>746</v>
      </c>
      <c r="EL36" t="s">
        <v>39</v>
      </c>
      <c r="EM36" t="s">
        <v>40</v>
      </c>
      <c r="EO36" t="s">
        <v>3</v>
      </c>
      <c r="EQ36">
        <v>0</v>
      </c>
      <c r="ER36">
        <v>44301.78</v>
      </c>
      <c r="ES36">
        <v>44301.78</v>
      </c>
      <c r="ET36">
        <v>0</v>
      </c>
      <c r="EU36">
        <v>0</v>
      </c>
      <c r="EV36">
        <v>0</v>
      </c>
      <c r="EW36">
        <v>0</v>
      </c>
      <c r="EX36">
        <v>0</v>
      </c>
      <c r="EY36">
        <v>0</v>
      </c>
      <c r="EZ36">
        <v>5</v>
      </c>
      <c r="FC36">
        <v>1</v>
      </c>
      <c r="FD36">
        <v>18</v>
      </c>
      <c r="FF36">
        <v>390673.02</v>
      </c>
      <c r="FQ36">
        <v>0</v>
      </c>
      <c r="FR36">
        <f>P36</f>
        <v>339351.63</v>
      </c>
      <c r="FS36">
        <v>0</v>
      </c>
      <c r="FX36">
        <v>0</v>
      </c>
      <c r="FY36">
        <v>0</v>
      </c>
      <c r="GA36" t="s">
        <v>45</v>
      </c>
      <c r="GD36">
        <v>1</v>
      </c>
      <c r="GF36">
        <v>-1527606560</v>
      </c>
      <c r="GG36">
        <v>2</v>
      </c>
      <c r="GH36">
        <v>3</v>
      </c>
      <c r="GI36">
        <v>5</v>
      </c>
      <c r="GJ36">
        <v>0</v>
      </c>
      <c r="GK36">
        <v>0</v>
      </c>
      <c r="GL36">
        <f t="shared" si="41"/>
        <v>0</v>
      </c>
      <c r="GM36">
        <f t="shared" si="42"/>
        <v>339351.63</v>
      </c>
      <c r="GN36">
        <f t="shared" si="43"/>
        <v>0</v>
      </c>
      <c r="GO36">
        <f t="shared" si="44"/>
        <v>0</v>
      </c>
      <c r="GP36">
        <f t="shared" si="45"/>
        <v>0</v>
      </c>
      <c r="GR36">
        <v>1</v>
      </c>
      <c r="GS36">
        <v>1</v>
      </c>
      <c r="GT36">
        <v>0</v>
      </c>
      <c r="GU36" t="s">
        <v>3</v>
      </c>
      <c r="GV36">
        <f t="shared" si="46"/>
        <v>0</v>
      </c>
      <c r="GW36">
        <v>1</v>
      </c>
      <c r="GX36">
        <f t="shared" si="47"/>
        <v>0</v>
      </c>
      <c r="HA36">
        <v>0</v>
      </c>
      <c r="HB36">
        <v>0</v>
      </c>
      <c r="HC36">
        <f t="shared" si="48"/>
        <v>0</v>
      </c>
      <c r="HE36" t="s">
        <v>42</v>
      </c>
      <c r="HF36" t="s">
        <v>43</v>
      </c>
      <c r="HM36" t="s">
        <v>3</v>
      </c>
      <c r="HN36" t="s">
        <v>3</v>
      </c>
      <c r="HO36" t="s">
        <v>3</v>
      </c>
      <c r="HP36" t="s">
        <v>3</v>
      </c>
      <c r="HQ36" t="s">
        <v>3</v>
      </c>
      <c r="HS36">
        <v>0</v>
      </c>
      <c r="IK36">
        <v>0</v>
      </c>
    </row>
    <row r="37" spans="1:255" x14ac:dyDescent="0.2">
      <c r="A37" s="2">
        <v>19</v>
      </c>
      <c r="B37" s="2">
        <v>1</v>
      </c>
      <c r="C37" s="2"/>
      <c r="D37" s="2"/>
      <c r="E37" s="2"/>
      <c r="F37" s="2" t="s">
        <v>3</v>
      </c>
      <c r="G37" s="2" t="s">
        <v>46</v>
      </c>
      <c r="H37" s="2" t="s">
        <v>3</v>
      </c>
      <c r="I37" s="2"/>
      <c r="J37" s="2"/>
      <c r="K37" s="2"/>
      <c r="L37" s="2"/>
      <c r="M37" s="2"/>
      <c r="N37" s="2"/>
      <c r="O37" s="2"/>
      <c r="P37" s="2"/>
      <c r="Q37" s="2"/>
      <c r="R37" s="2"/>
      <c r="S37" s="2"/>
      <c r="T37" s="2"/>
      <c r="U37" s="2"/>
      <c r="V37" s="2"/>
      <c r="W37" s="2"/>
      <c r="X37" s="2"/>
      <c r="Y37" s="2"/>
      <c r="Z37" s="2"/>
      <c r="AA37" s="2">
        <v>1</v>
      </c>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v>0</v>
      </c>
      <c r="IL37" s="2"/>
      <c r="IM37" s="2"/>
      <c r="IN37" s="2"/>
      <c r="IO37" s="2"/>
      <c r="IP37" s="2"/>
      <c r="IQ37" s="2"/>
      <c r="IR37" s="2"/>
      <c r="IS37" s="2"/>
      <c r="IT37" s="2"/>
      <c r="IU37" s="2"/>
    </row>
    <row r="38" spans="1:255" x14ac:dyDescent="0.2">
      <c r="A38" s="2">
        <v>17</v>
      </c>
      <c r="B38" s="2">
        <v>1</v>
      </c>
      <c r="C38" s="2">
        <f>ROW(SmtRes!A24)</f>
        <v>24</v>
      </c>
      <c r="D38" s="2">
        <f>ROW(EtalonRes!A27)</f>
        <v>27</v>
      </c>
      <c r="E38" s="2" t="s">
        <v>47</v>
      </c>
      <c r="F38" s="2" t="s">
        <v>20</v>
      </c>
      <c r="G38" s="2" t="s">
        <v>21</v>
      </c>
      <c r="H38" s="2" t="s">
        <v>22</v>
      </c>
      <c r="I38" s="2">
        <f>ROUND(0.6+0.6,9)</f>
        <v>1.2</v>
      </c>
      <c r="J38" s="2">
        <v>0</v>
      </c>
      <c r="K38" s="2">
        <f>ROUND(0.6+0.6,9)</f>
        <v>1.2</v>
      </c>
      <c r="L38" s="2"/>
      <c r="M38" s="2"/>
      <c r="N38" s="2"/>
      <c r="O38" s="2">
        <f t="shared" ref="O38:O45" si="54">ROUND(CP38,2)</f>
        <v>217.77</v>
      </c>
      <c r="P38" s="2">
        <f>ROUND((ROUND((AC38*AW38*I38),2)*BC38),2)</f>
        <v>28.39</v>
      </c>
      <c r="Q38" s="2">
        <f>(ROUND((ROUND((((ET38*1.1))*AV38*I38),2)*BB38),2)+ROUND((ROUND(((AE38-((EU38*1.1)))*AV38*I38),2)*BS38),2))</f>
        <v>78.430000000000007</v>
      </c>
      <c r="R38" s="2">
        <f t="shared" ref="R38:R45" si="55">ROUND((ROUND((AE38*AV38*I38),2)*BS38),2)</f>
        <v>9.41</v>
      </c>
      <c r="S38" s="2">
        <f t="shared" ref="S38:S45" si="56">ROUND((ROUND((AF38*AV38*I38),2)*BA38),2)</f>
        <v>110.95</v>
      </c>
      <c r="T38" s="2">
        <f t="shared" ref="T38:T45" si="57">ROUND(CU38*I38,2)</f>
        <v>0</v>
      </c>
      <c r="U38" s="2">
        <f t="shared" ref="U38:U45" si="58">CV38*I38</f>
        <v>8.5410071999999992</v>
      </c>
      <c r="V38" s="2">
        <f t="shared" ref="V38:V45" si="59">CW38*I38</f>
        <v>0</v>
      </c>
      <c r="W38" s="2">
        <f t="shared" ref="W38:W45" si="60">ROUND(CX38*I38,2)</f>
        <v>0</v>
      </c>
      <c r="X38" s="2">
        <f t="shared" ref="X38:Y45" si="61">ROUND(CY38,2)</f>
        <v>116.75</v>
      </c>
      <c r="Y38" s="2">
        <f t="shared" si="61"/>
        <v>61.38</v>
      </c>
      <c r="Z38" s="2"/>
      <c r="AA38" s="2">
        <v>60252778</v>
      </c>
      <c r="AB38" s="2">
        <f t="shared" ref="AB38:AB45" si="62">ROUND((AC38+AD38+AF38),6)</f>
        <v>174.393</v>
      </c>
      <c r="AC38" s="2">
        <f t="shared" ref="AC38:AC45" si="63">ROUND((ES38),6)</f>
        <v>23.66</v>
      </c>
      <c r="AD38" s="2">
        <f>ROUND(((((ET38*1.1))-((EU38*1.1)))+AE38),6)</f>
        <v>62.424999999999997</v>
      </c>
      <c r="AE38" s="2">
        <f>ROUND(((EU38*1.1)),6)</f>
        <v>7.4909999999999997</v>
      </c>
      <c r="AF38" s="2">
        <f>ROUND(((EV38*1.1)),6)</f>
        <v>88.308000000000007</v>
      </c>
      <c r="AG38" s="2">
        <f t="shared" ref="AG38:AG45" si="64">ROUND((AP38),6)</f>
        <v>0</v>
      </c>
      <c r="AH38" s="2">
        <f>((EW38*1.1))</f>
        <v>6.798</v>
      </c>
      <c r="AI38" s="2">
        <f>((EX38*1.1))</f>
        <v>0</v>
      </c>
      <c r="AJ38" s="2">
        <f t="shared" ref="AJ38:AJ45" si="65">(AS38)</f>
        <v>0</v>
      </c>
      <c r="AK38" s="2">
        <v>160.69</v>
      </c>
      <c r="AL38" s="2">
        <v>23.66</v>
      </c>
      <c r="AM38" s="2">
        <v>56.75</v>
      </c>
      <c r="AN38" s="2">
        <v>6.81</v>
      </c>
      <c r="AO38" s="2">
        <v>80.28</v>
      </c>
      <c r="AP38" s="2">
        <v>0</v>
      </c>
      <c r="AQ38" s="2">
        <v>6.18</v>
      </c>
      <c r="AR38" s="2">
        <v>0</v>
      </c>
      <c r="AS38" s="2">
        <v>0</v>
      </c>
      <c r="AT38" s="2">
        <v>97</v>
      </c>
      <c r="AU38" s="2">
        <v>51</v>
      </c>
      <c r="AV38" s="2">
        <v>1.0469999999999999</v>
      </c>
      <c r="AW38" s="2">
        <v>1</v>
      </c>
      <c r="AX38" s="2"/>
      <c r="AY38" s="2"/>
      <c r="AZ38" s="2">
        <v>1</v>
      </c>
      <c r="BA38" s="2">
        <v>1</v>
      </c>
      <c r="BB38" s="2">
        <v>1</v>
      </c>
      <c r="BC38" s="2">
        <v>1</v>
      </c>
      <c r="BD38" s="2" t="s">
        <v>3</v>
      </c>
      <c r="BE38" s="2" t="s">
        <v>3</v>
      </c>
      <c r="BF38" s="2" t="s">
        <v>3</v>
      </c>
      <c r="BG38" s="2" t="s">
        <v>3</v>
      </c>
      <c r="BH38" s="2">
        <v>0</v>
      </c>
      <c r="BI38" s="2">
        <v>2</v>
      </c>
      <c r="BJ38" s="2" t="s">
        <v>23</v>
      </c>
      <c r="BK38" s="2"/>
      <c r="BL38" s="2"/>
      <c r="BM38" s="2">
        <v>67</v>
      </c>
      <c r="BN38" s="2">
        <v>59540665</v>
      </c>
      <c r="BO38" s="2" t="s">
        <v>20</v>
      </c>
      <c r="BP38" s="2">
        <v>1</v>
      </c>
      <c r="BQ38" s="2">
        <v>40</v>
      </c>
      <c r="BR38" s="2">
        <v>0</v>
      </c>
      <c r="BS38" s="2">
        <v>1</v>
      </c>
      <c r="BT38" s="2">
        <v>1</v>
      </c>
      <c r="BU38" s="2">
        <v>1</v>
      </c>
      <c r="BV38" s="2">
        <v>1</v>
      </c>
      <c r="BW38" s="2">
        <v>1</v>
      </c>
      <c r="BX38" s="2">
        <v>1</v>
      </c>
      <c r="BY38" s="2" t="s">
        <v>3</v>
      </c>
      <c r="BZ38" s="2">
        <v>97</v>
      </c>
      <c r="CA38" s="2">
        <v>51</v>
      </c>
      <c r="CB38" s="2" t="s">
        <v>3</v>
      </c>
      <c r="CC38" s="2"/>
      <c r="CD38" s="2"/>
      <c r="CE38" s="2">
        <v>30</v>
      </c>
      <c r="CF38" s="2">
        <v>0</v>
      </c>
      <c r="CG38" s="2">
        <v>0</v>
      </c>
      <c r="CH38" s="2"/>
      <c r="CI38" s="2"/>
      <c r="CJ38" s="2"/>
      <c r="CK38" s="2"/>
      <c r="CL38" s="2"/>
      <c r="CM38" s="2">
        <v>0</v>
      </c>
      <c r="CN38" s="2" t="s">
        <v>1289</v>
      </c>
      <c r="CO38" s="2">
        <v>0</v>
      </c>
      <c r="CP38" s="2">
        <f t="shared" ref="CP38:CP45" si="66">(P38+Q38+S38)</f>
        <v>217.77</v>
      </c>
      <c r="CQ38" s="2">
        <f>ROUND((ROUND((AC38*AW38*1),2)*BC38),2)</f>
        <v>23.66</v>
      </c>
      <c r="CR38" s="2">
        <f>(ROUND((ROUND((((ET38*1.1))*AV38*1),2)*BB38),2)+ROUND((ROUND(((AE38-((EU38*1.1)))*AV38*1),2)*BS38),2))</f>
        <v>65.36</v>
      </c>
      <c r="CS38" s="2">
        <f t="shared" ref="CS38:CS45" si="67">ROUND((ROUND((AE38*AV38*1),2)*BS38),2)</f>
        <v>7.84</v>
      </c>
      <c r="CT38" s="2">
        <f t="shared" ref="CT38:CT45" si="68">ROUND((ROUND((AF38*AV38*1),2)*BA38),2)</f>
        <v>92.46</v>
      </c>
      <c r="CU38" s="2">
        <f t="shared" ref="CU38:CU45" si="69">AG38</f>
        <v>0</v>
      </c>
      <c r="CV38" s="2">
        <f t="shared" ref="CV38:CV45" si="70">(AH38*AV38)</f>
        <v>7.1175059999999997</v>
      </c>
      <c r="CW38" s="2">
        <f t="shared" ref="CW38:CX45" si="71">AI38</f>
        <v>0</v>
      </c>
      <c r="CX38" s="2">
        <f t="shared" si="71"/>
        <v>0</v>
      </c>
      <c r="CY38" s="2">
        <f t="shared" ref="CY38:CY45" si="72">(((S38+R38)*AT38)/100)</f>
        <v>116.7492</v>
      </c>
      <c r="CZ38" s="2">
        <f t="shared" ref="CZ38:CZ45" si="73">(((S38+R38)*AU38)/100)</f>
        <v>61.383599999999994</v>
      </c>
      <c r="DA38" s="2"/>
      <c r="DB38" s="2">
        <v>3</v>
      </c>
      <c r="DC38" s="2" t="s">
        <v>3</v>
      </c>
      <c r="DD38" s="2" t="s">
        <v>3</v>
      </c>
      <c r="DE38" s="2" t="s">
        <v>24</v>
      </c>
      <c r="DF38" s="2" t="s">
        <v>24</v>
      </c>
      <c r="DG38" s="2" t="s">
        <v>24</v>
      </c>
      <c r="DH38" s="2" t="s">
        <v>3</v>
      </c>
      <c r="DI38" s="2" t="s">
        <v>24</v>
      </c>
      <c r="DJ38" s="2" t="s">
        <v>24</v>
      </c>
      <c r="DK38" s="2" t="s">
        <v>3</v>
      </c>
      <c r="DL38" s="2" t="s">
        <v>3</v>
      </c>
      <c r="DM38" s="2" t="s">
        <v>3</v>
      </c>
      <c r="DN38" s="2">
        <v>0</v>
      </c>
      <c r="DO38" s="2">
        <v>0</v>
      </c>
      <c r="DP38" s="2">
        <v>1</v>
      </c>
      <c r="DQ38" s="2">
        <v>1</v>
      </c>
      <c r="DR38" s="2"/>
      <c r="DS38" s="2"/>
      <c r="DT38" s="2"/>
      <c r="DU38" s="2">
        <v>1013</v>
      </c>
      <c r="DV38" s="2" t="s">
        <v>22</v>
      </c>
      <c r="DW38" s="2" t="s">
        <v>22</v>
      </c>
      <c r="DX38" s="2">
        <v>1</v>
      </c>
      <c r="DY38" s="2"/>
      <c r="DZ38" s="2" t="s">
        <v>3</v>
      </c>
      <c r="EA38" s="2" t="s">
        <v>3</v>
      </c>
      <c r="EB38" s="2" t="s">
        <v>3</v>
      </c>
      <c r="EC38" s="2" t="s">
        <v>3</v>
      </c>
      <c r="ED38" s="2"/>
      <c r="EE38" s="2">
        <v>59540733</v>
      </c>
      <c r="EF38" s="2">
        <v>40</v>
      </c>
      <c r="EG38" s="2" t="s">
        <v>25</v>
      </c>
      <c r="EH38" s="2">
        <v>0</v>
      </c>
      <c r="EI38" s="2" t="s">
        <v>3</v>
      </c>
      <c r="EJ38" s="2">
        <v>2</v>
      </c>
      <c r="EK38" s="2">
        <v>67</v>
      </c>
      <c r="EL38" s="2" t="s">
        <v>26</v>
      </c>
      <c r="EM38" s="2" t="s">
        <v>27</v>
      </c>
      <c r="EN38" s="2"/>
      <c r="EO38" s="2" t="s">
        <v>28</v>
      </c>
      <c r="EP38" s="2"/>
      <c r="EQ38" s="2">
        <v>0</v>
      </c>
      <c r="ER38" s="2">
        <v>160.69</v>
      </c>
      <c r="ES38" s="2">
        <v>23.66</v>
      </c>
      <c r="ET38" s="2">
        <v>56.75</v>
      </c>
      <c r="EU38" s="2">
        <v>6.81</v>
      </c>
      <c r="EV38" s="2">
        <v>80.28</v>
      </c>
      <c r="EW38" s="2">
        <v>6.18</v>
      </c>
      <c r="EX38" s="2">
        <v>0</v>
      </c>
      <c r="EY38" s="2">
        <v>0</v>
      </c>
      <c r="EZ38" s="2"/>
      <c r="FA38" s="2"/>
      <c r="FB38" s="2"/>
      <c r="FC38" s="2"/>
      <c r="FD38" s="2"/>
      <c r="FE38" s="2"/>
      <c r="FF38" s="2"/>
      <c r="FG38" s="2"/>
      <c r="FH38" s="2"/>
      <c r="FI38" s="2"/>
      <c r="FJ38" s="2"/>
      <c r="FK38" s="2"/>
      <c r="FL38" s="2"/>
      <c r="FM38" s="2"/>
      <c r="FN38" s="2"/>
      <c r="FO38" s="2"/>
      <c r="FP38" s="2"/>
      <c r="FQ38" s="2">
        <v>0</v>
      </c>
      <c r="FR38" s="2">
        <v>0</v>
      </c>
      <c r="FS38" s="2">
        <v>0</v>
      </c>
      <c r="FT38" s="2"/>
      <c r="FU38" s="2"/>
      <c r="FV38" s="2"/>
      <c r="FW38" s="2"/>
      <c r="FX38" s="2">
        <v>97</v>
      </c>
      <c r="FY38" s="2">
        <v>51</v>
      </c>
      <c r="FZ38" s="2"/>
      <c r="GA38" s="2" t="s">
        <v>3</v>
      </c>
      <c r="GB38" s="2"/>
      <c r="GC38" s="2"/>
      <c r="GD38" s="2">
        <v>1</v>
      </c>
      <c r="GE38" s="2"/>
      <c r="GF38" s="2">
        <v>373468362</v>
      </c>
      <c r="GG38" s="2">
        <v>2</v>
      </c>
      <c r="GH38" s="2">
        <v>1</v>
      </c>
      <c r="GI38" s="2">
        <v>2</v>
      </c>
      <c r="GJ38" s="2">
        <v>0</v>
      </c>
      <c r="GK38" s="2">
        <v>0</v>
      </c>
      <c r="GL38" s="2">
        <f t="shared" ref="GL38:GL45" si="74">ROUND(IF(AND(BH38=3,BI38=3,FS38&lt;&gt;0),P38,0),2)</f>
        <v>0</v>
      </c>
      <c r="GM38" s="2">
        <f t="shared" ref="GM38:GM45" si="75">ROUND(O38+X38+Y38,2)+GX38</f>
        <v>395.9</v>
      </c>
      <c r="GN38" s="2">
        <f t="shared" ref="GN38:GN45" si="76">IF(OR(BI38=0,BI38=1),GM38-GX38,0)</f>
        <v>0</v>
      </c>
      <c r="GO38" s="2">
        <f t="shared" ref="GO38:GO45" si="77">IF(BI38=2,GM38-GX38,0)</f>
        <v>395.9</v>
      </c>
      <c r="GP38" s="2">
        <f t="shared" ref="GP38:GP45" si="78">IF(BI38=4,GM38-GX38,0)</f>
        <v>0</v>
      </c>
      <c r="GQ38" s="2"/>
      <c r="GR38" s="2">
        <v>0</v>
      </c>
      <c r="GS38" s="2">
        <v>3</v>
      </c>
      <c r="GT38" s="2">
        <v>0</v>
      </c>
      <c r="GU38" s="2" t="s">
        <v>3</v>
      </c>
      <c r="GV38" s="2">
        <f t="shared" ref="GV38:GV45" si="79">ROUND((GT38),6)</f>
        <v>0</v>
      </c>
      <c r="GW38" s="2">
        <v>1</v>
      </c>
      <c r="GX38" s="2">
        <f t="shared" ref="GX38:GX45" si="80">ROUND(HC38*I38,2)</f>
        <v>0</v>
      </c>
      <c r="GY38" s="2"/>
      <c r="GZ38" s="2"/>
      <c r="HA38" s="2">
        <v>0</v>
      </c>
      <c r="HB38" s="2">
        <v>0</v>
      </c>
      <c r="HC38" s="2">
        <f t="shared" ref="HC38:HC45" si="81">GV38*GW38</f>
        <v>0</v>
      </c>
      <c r="HD38" s="2"/>
      <c r="HE38" s="2" t="s">
        <v>3</v>
      </c>
      <c r="HF38" s="2" t="s">
        <v>3</v>
      </c>
      <c r="HG38" s="2"/>
      <c r="HH38" s="2"/>
      <c r="HI38" s="2"/>
      <c r="HJ38" s="2"/>
      <c r="HK38" s="2"/>
      <c r="HL38" s="2"/>
      <c r="HM38" s="2" t="s">
        <v>3</v>
      </c>
      <c r="HN38" s="2" t="s">
        <v>3</v>
      </c>
      <c r="HO38" s="2" t="s">
        <v>3</v>
      </c>
      <c r="HP38" s="2" t="s">
        <v>3</v>
      </c>
      <c r="HQ38" s="2" t="s">
        <v>3</v>
      </c>
      <c r="HR38" s="2"/>
      <c r="HS38" s="2">
        <v>0</v>
      </c>
      <c r="HT38" s="2"/>
      <c r="HU38" s="2"/>
      <c r="HV38" s="2"/>
      <c r="HW38" s="2"/>
      <c r="HX38" s="2"/>
      <c r="HY38" s="2"/>
      <c r="HZ38" s="2"/>
      <c r="IA38" s="2"/>
      <c r="IB38" s="2"/>
      <c r="IC38" s="2"/>
      <c r="ID38" s="2"/>
      <c r="IE38" s="2"/>
      <c r="IF38" s="2"/>
      <c r="IG38" s="2"/>
      <c r="IH38" s="2"/>
      <c r="II38" s="2"/>
      <c r="IJ38" s="2"/>
      <c r="IK38" s="2">
        <v>0</v>
      </c>
      <c r="IL38" s="2"/>
      <c r="IM38" s="2"/>
      <c r="IN38" s="2"/>
      <c r="IO38" s="2"/>
      <c r="IP38" s="2"/>
      <c r="IQ38" s="2"/>
      <c r="IR38" s="2"/>
      <c r="IS38" s="2"/>
      <c r="IT38" s="2"/>
      <c r="IU38" s="2"/>
    </row>
    <row r="39" spans="1:255" x14ac:dyDescent="0.2">
      <c r="A39">
        <v>17</v>
      </c>
      <c r="B39">
        <v>1</v>
      </c>
      <c r="C39">
        <f>ROW(SmtRes!A32)</f>
        <v>32</v>
      </c>
      <c r="D39">
        <f>ROW(EtalonRes!A36)</f>
        <v>36</v>
      </c>
      <c r="E39" t="s">
        <v>47</v>
      </c>
      <c r="F39" t="s">
        <v>20</v>
      </c>
      <c r="G39" t="s">
        <v>21</v>
      </c>
      <c r="H39" t="s">
        <v>22</v>
      </c>
      <c r="I39">
        <f>ROUND(0.6+0.6,9)</f>
        <v>1.2</v>
      </c>
      <c r="J39">
        <v>0</v>
      </c>
      <c r="K39">
        <f>ROUND(0.6+0.6,9)</f>
        <v>1.2</v>
      </c>
      <c r="O39">
        <f t="shared" si="54"/>
        <v>7527.67</v>
      </c>
      <c r="P39">
        <f>ROUND((ROUND((AC39*AW39*I39),2)*BC39),2)</f>
        <v>226.55</v>
      </c>
      <c r="Q39">
        <f>(ROUND((ROUND((((ET39*1.1))*AV39*I39),2)*BB39),2)+ROUND((ROUND(((AE39-((EU39*1.1)))*AV39*I39),2)*BS39),2))</f>
        <v>1199.98</v>
      </c>
      <c r="R39">
        <f t="shared" si="55"/>
        <v>517.46</v>
      </c>
      <c r="S39">
        <f t="shared" si="56"/>
        <v>6101.14</v>
      </c>
      <c r="T39">
        <f t="shared" si="57"/>
        <v>0</v>
      </c>
      <c r="U39">
        <f t="shared" si="58"/>
        <v>8.5410071999999992</v>
      </c>
      <c r="V39">
        <f t="shared" si="59"/>
        <v>0</v>
      </c>
      <c r="W39">
        <f t="shared" si="60"/>
        <v>0</v>
      </c>
      <c r="X39">
        <f t="shared" si="61"/>
        <v>6420.04</v>
      </c>
      <c r="Y39">
        <f t="shared" si="61"/>
        <v>3375.49</v>
      </c>
      <c r="AA39">
        <v>60252775</v>
      </c>
      <c r="AB39">
        <f t="shared" si="62"/>
        <v>174.393</v>
      </c>
      <c r="AC39">
        <f t="shared" si="63"/>
        <v>23.66</v>
      </c>
      <c r="AD39">
        <f>ROUND(((((ET39*1.1))-((EU39*1.1)))+AE39),6)</f>
        <v>62.424999999999997</v>
      </c>
      <c r="AE39">
        <f>ROUND(((EU39*1.1)),6)</f>
        <v>7.4909999999999997</v>
      </c>
      <c r="AF39">
        <f>ROUND(((EV39*1.1)),6)</f>
        <v>88.308000000000007</v>
      </c>
      <c r="AG39">
        <f t="shared" si="64"/>
        <v>0</v>
      </c>
      <c r="AH39">
        <f>((EW39*1.1))</f>
        <v>6.798</v>
      </c>
      <c r="AI39">
        <f>((EX39*1.1))</f>
        <v>0</v>
      </c>
      <c r="AJ39">
        <f t="shared" si="65"/>
        <v>0</v>
      </c>
      <c r="AK39">
        <v>160.69</v>
      </c>
      <c r="AL39">
        <v>23.66</v>
      </c>
      <c r="AM39">
        <v>56.75</v>
      </c>
      <c r="AN39">
        <v>6.81</v>
      </c>
      <c r="AO39">
        <v>80.28</v>
      </c>
      <c r="AP39">
        <v>0</v>
      </c>
      <c r="AQ39">
        <v>6.18</v>
      </c>
      <c r="AR39">
        <v>0</v>
      </c>
      <c r="AS39">
        <v>0</v>
      </c>
      <c r="AT39">
        <v>97</v>
      </c>
      <c r="AU39">
        <v>51</v>
      </c>
      <c r="AV39">
        <v>1.0469999999999999</v>
      </c>
      <c r="AW39">
        <v>1</v>
      </c>
      <c r="AZ39">
        <v>1</v>
      </c>
      <c r="BA39">
        <v>54.99</v>
      </c>
      <c r="BB39">
        <v>15.3</v>
      </c>
      <c r="BC39">
        <v>7.98</v>
      </c>
      <c r="BD39" t="s">
        <v>3</v>
      </c>
      <c r="BE39" t="s">
        <v>3</v>
      </c>
      <c r="BF39" t="s">
        <v>3</v>
      </c>
      <c r="BG39" t="s">
        <v>3</v>
      </c>
      <c r="BH39">
        <v>0</v>
      </c>
      <c r="BI39">
        <v>2</v>
      </c>
      <c r="BJ39" t="s">
        <v>23</v>
      </c>
      <c r="BM39">
        <v>67</v>
      </c>
      <c r="BN39">
        <v>59540665</v>
      </c>
      <c r="BO39" t="s">
        <v>20</v>
      </c>
      <c r="BP39">
        <v>1</v>
      </c>
      <c r="BQ39">
        <v>40</v>
      </c>
      <c r="BR39">
        <v>0</v>
      </c>
      <c r="BS39">
        <v>54.99</v>
      </c>
      <c r="BT39">
        <v>1</v>
      </c>
      <c r="BU39">
        <v>1</v>
      </c>
      <c r="BV39">
        <v>1</v>
      </c>
      <c r="BW39">
        <v>1</v>
      </c>
      <c r="BX39">
        <v>1</v>
      </c>
      <c r="BY39" t="s">
        <v>3</v>
      </c>
      <c r="BZ39">
        <v>97</v>
      </c>
      <c r="CA39">
        <v>51</v>
      </c>
      <c r="CB39" t="s">
        <v>3</v>
      </c>
      <c r="CE39">
        <v>30</v>
      </c>
      <c r="CF39">
        <v>0</v>
      </c>
      <c r="CG39">
        <v>0</v>
      </c>
      <c r="CM39">
        <v>0</v>
      </c>
      <c r="CN39" t="s">
        <v>1289</v>
      </c>
      <c r="CO39">
        <v>0</v>
      </c>
      <c r="CP39">
        <f t="shared" si="66"/>
        <v>7527.67</v>
      </c>
      <c r="CQ39">
        <f>ROUND((ROUND((AC39*AW39*1),2)*BC39),2)</f>
        <v>188.81</v>
      </c>
      <c r="CR39">
        <f>(ROUND((ROUND((((ET39*1.1))*AV39*1),2)*BB39),2)+ROUND((ROUND(((AE39-((EU39*1.1)))*AV39*1),2)*BS39),2))</f>
        <v>1000.01</v>
      </c>
      <c r="CS39">
        <f t="shared" si="67"/>
        <v>431.12</v>
      </c>
      <c r="CT39">
        <f t="shared" si="68"/>
        <v>5084.38</v>
      </c>
      <c r="CU39">
        <f t="shared" si="69"/>
        <v>0</v>
      </c>
      <c r="CV39">
        <f t="shared" si="70"/>
        <v>7.1175059999999997</v>
      </c>
      <c r="CW39">
        <f t="shared" si="71"/>
        <v>0</v>
      </c>
      <c r="CX39">
        <f t="shared" si="71"/>
        <v>0</v>
      </c>
      <c r="CY39">
        <f t="shared" si="72"/>
        <v>6420.0420000000004</v>
      </c>
      <c r="CZ39">
        <f t="shared" si="73"/>
        <v>3375.4860000000003</v>
      </c>
      <c r="DB39">
        <v>4</v>
      </c>
      <c r="DC39" t="s">
        <v>3</v>
      </c>
      <c r="DD39" t="s">
        <v>3</v>
      </c>
      <c r="DE39" t="s">
        <v>24</v>
      </c>
      <c r="DF39" t="s">
        <v>24</v>
      </c>
      <c r="DG39" t="s">
        <v>24</v>
      </c>
      <c r="DH39" t="s">
        <v>3</v>
      </c>
      <c r="DI39" t="s">
        <v>24</v>
      </c>
      <c r="DJ39" t="s">
        <v>24</v>
      </c>
      <c r="DK39" t="s">
        <v>3</v>
      </c>
      <c r="DL39" t="s">
        <v>3</v>
      </c>
      <c r="DM39" t="s">
        <v>3</v>
      </c>
      <c r="DN39">
        <v>0</v>
      </c>
      <c r="DO39">
        <v>0</v>
      </c>
      <c r="DP39">
        <v>1</v>
      </c>
      <c r="DQ39">
        <v>1</v>
      </c>
      <c r="DU39">
        <v>1013</v>
      </c>
      <c r="DV39" t="s">
        <v>22</v>
      </c>
      <c r="DW39" t="s">
        <v>22</v>
      </c>
      <c r="DX39">
        <v>1</v>
      </c>
      <c r="DZ39" t="s">
        <v>3</v>
      </c>
      <c r="EA39" t="s">
        <v>3</v>
      </c>
      <c r="EB39" t="s">
        <v>3</v>
      </c>
      <c r="EC39" t="s">
        <v>3</v>
      </c>
      <c r="EE39">
        <v>59540733</v>
      </c>
      <c r="EF39">
        <v>40</v>
      </c>
      <c r="EG39" t="s">
        <v>25</v>
      </c>
      <c r="EH39">
        <v>0</v>
      </c>
      <c r="EI39" t="s">
        <v>3</v>
      </c>
      <c r="EJ39">
        <v>2</v>
      </c>
      <c r="EK39">
        <v>67</v>
      </c>
      <c r="EL39" t="s">
        <v>26</v>
      </c>
      <c r="EM39" t="s">
        <v>27</v>
      </c>
      <c r="EO39" t="s">
        <v>28</v>
      </c>
      <c r="EQ39">
        <v>0</v>
      </c>
      <c r="ER39">
        <v>160.69</v>
      </c>
      <c r="ES39">
        <v>23.66</v>
      </c>
      <c r="ET39">
        <v>56.75</v>
      </c>
      <c r="EU39">
        <v>6.81</v>
      </c>
      <c r="EV39">
        <v>80.28</v>
      </c>
      <c r="EW39">
        <v>6.18</v>
      </c>
      <c r="EX39">
        <v>0</v>
      </c>
      <c r="EY39">
        <v>0</v>
      </c>
      <c r="FQ39">
        <v>0</v>
      </c>
      <c r="FR39">
        <v>0</v>
      </c>
      <c r="FS39">
        <v>0</v>
      </c>
      <c r="FX39">
        <v>97</v>
      </c>
      <c r="FY39">
        <v>51</v>
      </c>
      <c r="GA39" t="s">
        <v>3</v>
      </c>
      <c r="GD39">
        <v>1</v>
      </c>
      <c r="GF39">
        <v>373468362</v>
      </c>
      <c r="GG39">
        <v>2</v>
      </c>
      <c r="GH39">
        <v>1</v>
      </c>
      <c r="GI39">
        <v>2</v>
      </c>
      <c r="GJ39">
        <v>0</v>
      </c>
      <c r="GK39">
        <v>0</v>
      </c>
      <c r="GL39">
        <f t="shared" si="74"/>
        <v>0</v>
      </c>
      <c r="GM39">
        <f t="shared" si="75"/>
        <v>17323.2</v>
      </c>
      <c r="GN39">
        <f t="shared" si="76"/>
        <v>0</v>
      </c>
      <c r="GO39">
        <f t="shared" si="77"/>
        <v>17323.2</v>
      </c>
      <c r="GP39">
        <f t="shared" si="78"/>
        <v>0</v>
      </c>
      <c r="GR39">
        <v>0</v>
      </c>
      <c r="GS39">
        <v>3</v>
      </c>
      <c r="GT39">
        <v>0</v>
      </c>
      <c r="GU39" t="s">
        <v>3</v>
      </c>
      <c r="GV39">
        <f t="shared" si="79"/>
        <v>0</v>
      </c>
      <c r="GW39">
        <v>1</v>
      </c>
      <c r="GX39">
        <f t="shared" si="80"/>
        <v>0</v>
      </c>
      <c r="HA39">
        <v>0</v>
      </c>
      <c r="HB39">
        <v>0</v>
      </c>
      <c r="HC39">
        <f t="shared" si="81"/>
        <v>0</v>
      </c>
      <c r="HE39" t="s">
        <v>3</v>
      </c>
      <c r="HF39" t="s">
        <v>3</v>
      </c>
      <c r="HM39" t="s">
        <v>3</v>
      </c>
      <c r="HN39" t="s">
        <v>3</v>
      </c>
      <c r="HO39" t="s">
        <v>3</v>
      </c>
      <c r="HP39" t="s">
        <v>3</v>
      </c>
      <c r="HQ39" t="s">
        <v>3</v>
      </c>
      <c r="HS39">
        <v>0</v>
      </c>
      <c r="IK39">
        <v>0</v>
      </c>
    </row>
    <row r="40" spans="1:255" x14ac:dyDescent="0.2">
      <c r="A40" s="2">
        <v>18</v>
      </c>
      <c r="B40" s="2">
        <v>1</v>
      </c>
      <c r="C40" s="2">
        <v>23</v>
      </c>
      <c r="D40" s="2"/>
      <c r="E40" s="2" t="s">
        <v>48</v>
      </c>
      <c r="F40" s="2" t="s">
        <v>30</v>
      </c>
      <c r="G40" s="2" t="s">
        <v>31</v>
      </c>
      <c r="H40" s="2" t="s">
        <v>32</v>
      </c>
      <c r="I40" s="2">
        <f>I38*J40</f>
        <v>6.1200000000000002E-4</v>
      </c>
      <c r="J40" s="2">
        <v>5.1000000000000004E-4</v>
      </c>
      <c r="K40" s="2">
        <v>5.1000000000000004E-4</v>
      </c>
      <c r="L40" s="2"/>
      <c r="M40" s="2"/>
      <c r="N40" s="2"/>
      <c r="O40" s="2">
        <f t="shared" si="54"/>
        <v>15.06</v>
      </c>
      <c r="P40" s="2">
        <f>ROUND((ROUND((AC40*AW40*I40),2)*BC40),2)</f>
        <v>15.06</v>
      </c>
      <c r="Q40" s="2">
        <f t="shared" ref="Q40:Q45" si="82">(ROUND((ROUND(((ET40)*AV40*I40),2)*BB40),2)+ROUND((ROUND(((AE40-(EU40))*AV40*I40),2)*BS40),2))</f>
        <v>0</v>
      </c>
      <c r="R40" s="2">
        <f t="shared" si="55"/>
        <v>0</v>
      </c>
      <c r="S40" s="2">
        <f t="shared" si="56"/>
        <v>0</v>
      </c>
      <c r="T40" s="2">
        <f t="shared" si="57"/>
        <v>0</v>
      </c>
      <c r="U40" s="2">
        <f t="shared" si="58"/>
        <v>0</v>
      </c>
      <c r="V40" s="2">
        <f t="shared" si="59"/>
        <v>0</v>
      </c>
      <c r="W40" s="2">
        <f t="shared" si="60"/>
        <v>0</v>
      </c>
      <c r="X40" s="2">
        <f t="shared" si="61"/>
        <v>0</v>
      </c>
      <c r="Y40" s="2">
        <f t="shared" si="61"/>
        <v>0</v>
      </c>
      <c r="Z40" s="2"/>
      <c r="AA40" s="2">
        <v>60252778</v>
      </c>
      <c r="AB40" s="2">
        <f t="shared" si="62"/>
        <v>24609.759999999998</v>
      </c>
      <c r="AC40" s="2">
        <f t="shared" si="63"/>
        <v>24609.759999999998</v>
      </c>
      <c r="AD40" s="2">
        <f t="shared" ref="AD40:AD45" si="83">ROUND((((ET40)-(EU40))+AE40),6)</f>
        <v>0</v>
      </c>
      <c r="AE40" s="2">
        <f t="shared" ref="AE40:AF45" si="84">ROUND((EU40),6)</f>
        <v>0</v>
      </c>
      <c r="AF40" s="2">
        <f t="shared" si="84"/>
        <v>0</v>
      </c>
      <c r="AG40" s="2">
        <f t="shared" si="64"/>
        <v>0</v>
      </c>
      <c r="AH40" s="2">
        <f t="shared" ref="AH40:AI45" si="85">(EW40)</f>
        <v>0</v>
      </c>
      <c r="AI40" s="2">
        <f t="shared" si="85"/>
        <v>0</v>
      </c>
      <c r="AJ40" s="2">
        <f t="shared" si="65"/>
        <v>0</v>
      </c>
      <c r="AK40" s="2">
        <v>24609.759999999998</v>
      </c>
      <c r="AL40" s="2">
        <v>24609.759999999998</v>
      </c>
      <c r="AM40" s="2">
        <v>0</v>
      </c>
      <c r="AN40" s="2">
        <v>0</v>
      </c>
      <c r="AO40" s="2">
        <v>0</v>
      </c>
      <c r="AP40" s="2">
        <v>0</v>
      </c>
      <c r="AQ40" s="2">
        <v>0</v>
      </c>
      <c r="AR40" s="2">
        <v>0</v>
      </c>
      <c r="AS40" s="2">
        <v>0</v>
      </c>
      <c r="AT40" s="2">
        <v>97</v>
      </c>
      <c r="AU40" s="2">
        <v>51</v>
      </c>
      <c r="AV40" s="2">
        <v>1</v>
      </c>
      <c r="AW40" s="2">
        <v>1</v>
      </c>
      <c r="AX40" s="2"/>
      <c r="AY40" s="2"/>
      <c r="AZ40" s="2">
        <v>1</v>
      </c>
      <c r="BA40" s="2">
        <v>1</v>
      </c>
      <c r="BB40" s="2">
        <v>1</v>
      </c>
      <c r="BC40" s="2">
        <v>1</v>
      </c>
      <c r="BD40" s="2" t="s">
        <v>3</v>
      </c>
      <c r="BE40" s="2" t="s">
        <v>3</v>
      </c>
      <c r="BF40" s="2" t="s">
        <v>3</v>
      </c>
      <c r="BG40" s="2" t="s">
        <v>3</v>
      </c>
      <c r="BH40" s="2">
        <v>3</v>
      </c>
      <c r="BI40" s="2">
        <v>2</v>
      </c>
      <c r="BJ40" s="2" t="s">
        <v>33</v>
      </c>
      <c r="BK40" s="2"/>
      <c r="BL40" s="2"/>
      <c r="BM40" s="2">
        <v>67</v>
      </c>
      <c r="BN40" s="2">
        <v>59540665</v>
      </c>
      <c r="BO40" s="2" t="s">
        <v>3</v>
      </c>
      <c r="BP40" s="2">
        <v>0</v>
      </c>
      <c r="BQ40" s="2">
        <v>40</v>
      </c>
      <c r="BR40" s="2">
        <v>0</v>
      </c>
      <c r="BS40" s="2">
        <v>1</v>
      </c>
      <c r="BT40" s="2">
        <v>1</v>
      </c>
      <c r="BU40" s="2">
        <v>1</v>
      </c>
      <c r="BV40" s="2">
        <v>1</v>
      </c>
      <c r="BW40" s="2">
        <v>1</v>
      </c>
      <c r="BX40" s="2">
        <v>1</v>
      </c>
      <c r="BY40" s="2" t="s">
        <v>3</v>
      </c>
      <c r="BZ40" s="2">
        <v>97</v>
      </c>
      <c r="CA40" s="2">
        <v>51</v>
      </c>
      <c r="CB40" s="2" t="s">
        <v>3</v>
      </c>
      <c r="CC40" s="2"/>
      <c r="CD40" s="2"/>
      <c r="CE40" s="2">
        <v>30</v>
      </c>
      <c r="CF40" s="2">
        <v>0</v>
      </c>
      <c r="CG40" s="2">
        <v>0</v>
      </c>
      <c r="CH40" s="2"/>
      <c r="CI40" s="2"/>
      <c r="CJ40" s="2"/>
      <c r="CK40" s="2"/>
      <c r="CL40" s="2"/>
      <c r="CM40" s="2">
        <v>0</v>
      </c>
      <c r="CN40" s="2" t="s">
        <v>3</v>
      </c>
      <c r="CO40" s="2">
        <v>0</v>
      </c>
      <c r="CP40" s="2">
        <f t="shared" si="66"/>
        <v>15.06</v>
      </c>
      <c r="CQ40" s="2">
        <f>ROUND((ROUND((AC40*AW40*1),2)*BC40),2)</f>
        <v>24609.759999999998</v>
      </c>
      <c r="CR40" s="2">
        <f t="shared" ref="CR40:CR45" si="86">(ROUND((ROUND(((ET40)*AV40*1),2)*BB40),2)+ROUND((ROUND(((AE40-(EU40))*AV40*1),2)*BS40),2))</f>
        <v>0</v>
      </c>
      <c r="CS40" s="2">
        <f t="shared" si="67"/>
        <v>0</v>
      </c>
      <c r="CT40" s="2">
        <f t="shared" si="68"/>
        <v>0</v>
      </c>
      <c r="CU40" s="2">
        <f t="shared" si="69"/>
        <v>0</v>
      </c>
      <c r="CV40" s="2">
        <f t="shared" si="70"/>
        <v>0</v>
      </c>
      <c r="CW40" s="2">
        <f t="shared" si="71"/>
        <v>0</v>
      </c>
      <c r="CX40" s="2">
        <f t="shared" si="71"/>
        <v>0</v>
      </c>
      <c r="CY40" s="2">
        <f t="shared" si="72"/>
        <v>0</v>
      </c>
      <c r="CZ40" s="2">
        <f t="shared" si="73"/>
        <v>0</v>
      </c>
      <c r="DA40" s="2"/>
      <c r="DB40" s="2"/>
      <c r="DC40" s="2" t="s">
        <v>3</v>
      </c>
      <c r="DD40" s="2" t="s">
        <v>3</v>
      </c>
      <c r="DE40" s="2" t="s">
        <v>3</v>
      </c>
      <c r="DF40" s="2" t="s">
        <v>3</v>
      </c>
      <c r="DG40" s="2" t="s">
        <v>3</v>
      </c>
      <c r="DH40" s="2" t="s">
        <v>3</v>
      </c>
      <c r="DI40" s="2" t="s">
        <v>3</v>
      </c>
      <c r="DJ40" s="2" t="s">
        <v>3</v>
      </c>
      <c r="DK40" s="2" t="s">
        <v>3</v>
      </c>
      <c r="DL40" s="2" t="s">
        <v>3</v>
      </c>
      <c r="DM40" s="2" t="s">
        <v>3</v>
      </c>
      <c r="DN40" s="2">
        <v>0</v>
      </c>
      <c r="DO40" s="2">
        <v>0</v>
      </c>
      <c r="DP40" s="2">
        <v>1</v>
      </c>
      <c r="DQ40" s="2">
        <v>1</v>
      </c>
      <c r="DR40" s="2"/>
      <c r="DS40" s="2"/>
      <c r="DT40" s="2"/>
      <c r="DU40" s="2">
        <v>1009</v>
      </c>
      <c r="DV40" s="2" t="s">
        <v>32</v>
      </c>
      <c r="DW40" s="2" t="s">
        <v>32</v>
      </c>
      <c r="DX40" s="2">
        <v>1000</v>
      </c>
      <c r="DY40" s="2"/>
      <c r="DZ40" s="2" t="s">
        <v>3</v>
      </c>
      <c r="EA40" s="2" t="s">
        <v>3</v>
      </c>
      <c r="EB40" s="2" t="s">
        <v>3</v>
      </c>
      <c r="EC40" s="2" t="s">
        <v>3</v>
      </c>
      <c r="ED40" s="2"/>
      <c r="EE40" s="2">
        <v>59540733</v>
      </c>
      <c r="EF40" s="2">
        <v>40</v>
      </c>
      <c r="EG40" s="2" t="s">
        <v>25</v>
      </c>
      <c r="EH40" s="2">
        <v>0</v>
      </c>
      <c r="EI40" s="2" t="s">
        <v>3</v>
      </c>
      <c r="EJ40" s="2">
        <v>2</v>
      </c>
      <c r="EK40" s="2">
        <v>67</v>
      </c>
      <c r="EL40" s="2" t="s">
        <v>26</v>
      </c>
      <c r="EM40" s="2" t="s">
        <v>27</v>
      </c>
      <c r="EN40" s="2"/>
      <c r="EO40" s="2" t="s">
        <v>3</v>
      </c>
      <c r="EP40" s="2"/>
      <c r="EQ40" s="2">
        <v>0</v>
      </c>
      <c r="ER40" s="2">
        <v>24609.759999999998</v>
      </c>
      <c r="ES40" s="2">
        <v>24609.759999999998</v>
      </c>
      <c r="ET40" s="2">
        <v>0</v>
      </c>
      <c r="EU40" s="2">
        <v>0</v>
      </c>
      <c r="EV40" s="2">
        <v>0</v>
      </c>
      <c r="EW40" s="2">
        <v>0</v>
      </c>
      <c r="EX40" s="2">
        <v>0</v>
      </c>
      <c r="EY40" s="2"/>
      <c r="EZ40" s="2"/>
      <c r="FA40" s="2"/>
      <c r="FB40" s="2"/>
      <c r="FC40" s="2"/>
      <c r="FD40" s="2"/>
      <c r="FE40" s="2"/>
      <c r="FF40" s="2"/>
      <c r="FG40" s="2"/>
      <c r="FH40" s="2"/>
      <c r="FI40" s="2"/>
      <c r="FJ40" s="2"/>
      <c r="FK40" s="2"/>
      <c r="FL40" s="2"/>
      <c r="FM40" s="2"/>
      <c r="FN40" s="2"/>
      <c r="FO40" s="2"/>
      <c r="FP40" s="2"/>
      <c r="FQ40" s="2">
        <v>0</v>
      </c>
      <c r="FR40" s="2">
        <v>0</v>
      </c>
      <c r="FS40" s="2">
        <v>0</v>
      </c>
      <c r="FT40" s="2"/>
      <c r="FU40" s="2"/>
      <c r="FV40" s="2"/>
      <c r="FW40" s="2"/>
      <c r="FX40" s="2">
        <v>97</v>
      </c>
      <c r="FY40" s="2">
        <v>51</v>
      </c>
      <c r="FZ40" s="2"/>
      <c r="GA40" s="2" t="s">
        <v>3</v>
      </c>
      <c r="GB40" s="2"/>
      <c r="GC40" s="2"/>
      <c r="GD40" s="2">
        <v>1</v>
      </c>
      <c r="GE40" s="2"/>
      <c r="GF40" s="2">
        <v>-566361729</v>
      </c>
      <c r="GG40" s="2">
        <v>2</v>
      </c>
      <c r="GH40" s="2">
        <v>1</v>
      </c>
      <c r="GI40" s="2">
        <v>-2</v>
      </c>
      <c r="GJ40" s="2">
        <v>0</v>
      </c>
      <c r="GK40" s="2">
        <v>0</v>
      </c>
      <c r="GL40" s="2">
        <f t="shared" si="74"/>
        <v>0</v>
      </c>
      <c r="GM40" s="2">
        <f t="shared" si="75"/>
        <v>15.06</v>
      </c>
      <c r="GN40" s="2">
        <f t="shared" si="76"/>
        <v>0</v>
      </c>
      <c r="GO40" s="2">
        <f t="shared" si="77"/>
        <v>15.06</v>
      </c>
      <c r="GP40" s="2">
        <f t="shared" si="78"/>
        <v>0</v>
      </c>
      <c r="GQ40" s="2"/>
      <c r="GR40" s="2">
        <v>0</v>
      </c>
      <c r="GS40" s="2">
        <v>3</v>
      </c>
      <c r="GT40" s="2">
        <v>0</v>
      </c>
      <c r="GU40" s="2" t="s">
        <v>3</v>
      </c>
      <c r="GV40" s="2">
        <f t="shared" si="79"/>
        <v>0</v>
      </c>
      <c r="GW40" s="2">
        <v>1</v>
      </c>
      <c r="GX40" s="2">
        <f t="shared" si="80"/>
        <v>0</v>
      </c>
      <c r="GY40" s="2"/>
      <c r="GZ40" s="2"/>
      <c r="HA40" s="2">
        <v>0</v>
      </c>
      <c r="HB40" s="2">
        <v>0</v>
      </c>
      <c r="HC40" s="2">
        <f t="shared" si="81"/>
        <v>0</v>
      </c>
      <c r="HD40" s="2"/>
      <c r="HE40" s="2" t="s">
        <v>3</v>
      </c>
      <c r="HF40" s="2" t="s">
        <v>3</v>
      </c>
      <c r="HG40" s="2"/>
      <c r="HH40" s="2"/>
      <c r="HI40" s="2"/>
      <c r="HJ40" s="2"/>
      <c r="HK40" s="2"/>
      <c r="HL40" s="2"/>
      <c r="HM40" s="2" t="s">
        <v>3</v>
      </c>
      <c r="HN40" s="2" t="s">
        <v>3</v>
      </c>
      <c r="HO40" s="2" t="s">
        <v>3</v>
      </c>
      <c r="HP40" s="2" t="s">
        <v>3</v>
      </c>
      <c r="HQ40" s="2" t="s">
        <v>3</v>
      </c>
      <c r="HR40" s="2"/>
      <c r="HS40" s="2">
        <v>0</v>
      </c>
      <c r="HT40" s="2"/>
      <c r="HU40" s="2"/>
      <c r="HV40" s="2"/>
      <c r="HW40" s="2"/>
      <c r="HX40" s="2"/>
      <c r="HY40" s="2"/>
      <c r="HZ40" s="2"/>
      <c r="IA40" s="2"/>
      <c r="IB40" s="2"/>
      <c r="IC40" s="2"/>
      <c r="ID40" s="2"/>
      <c r="IE40" s="2"/>
      <c r="IF40" s="2"/>
      <c r="IG40" s="2"/>
      <c r="IH40" s="2"/>
      <c r="II40" s="2"/>
      <c r="IJ40" s="2"/>
      <c r="IK40" s="2">
        <v>0</v>
      </c>
      <c r="IL40" s="2"/>
      <c r="IM40" s="2"/>
      <c r="IN40" s="2"/>
      <c r="IO40" s="2"/>
      <c r="IP40" s="2"/>
      <c r="IQ40" s="2"/>
      <c r="IR40" s="2"/>
      <c r="IS40" s="2"/>
      <c r="IT40" s="2"/>
      <c r="IU40" s="2"/>
    </row>
    <row r="41" spans="1:255" x14ac:dyDescent="0.2">
      <c r="A41">
        <v>18</v>
      </c>
      <c r="B41">
        <v>1</v>
      </c>
      <c r="C41">
        <v>31</v>
      </c>
      <c r="E41" t="s">
        <v>48</v>
      </c>
      <c r="F41" t="s">
        <v>30</v>
      </c>
      <c r="G41" t="s">
        <v>31</v>
      </c>
      <c r="H41" t="s">
        <v>32</v>
      </c>
      <c r="I41">
        <f>I39*J41</f>
        <v>6.1200000000000002E-4</v>
      </c>
      <c r="J41">
        <v>5.1000000000000004E-4</v>
      </c>
      <c r="K41">
        <v>5.1000000000000004E-4</v>
      </c>
      <c r="O41">
        <f t="shared" si="54"/>
        <v>77.56</v>
      </c>
      <c r="P41">
        <f>ROUND((ROUND((AC41*AW41*I41),2)*BC41),2)</f>
        <v>77.56</v>
      </c>
      <c r="Q41">
        <f t="shared" si="82"/>
        <v>0</v>
      </c>
      <c r="R41">
        <f t="shared" si="55"/>
        <v>0</v>
      </c>
      <c r="S41">
        <f t="shared" si="56"/>
        <v>0</v>
      </c>
      <c r="T41">
        <f t="shared" si="57"/>
        <v>0</v>
      </c>
      <c r="U41">
        <f t="shared" si="58"/>
        <v>0</v>
      </c>
      <c r="V41">
        <f t="shared" si="59"/>
        <v>0</v>
      </c>
      <c r="W41">
        <f t="shared" si="60"/>
        <v>0</v>
      </c>
      <c r="X41">
        <f t="shared" si="61"/>
        <v>0</v>
      </c>
      <c r="Y41">
        <f t="shared" si="61"/>
        <v>0</v>
      </c>
      <c r="AA41">
        <v>60252775</v>
      </c>
      <c r="AB41">
        <f t="shared" si="62"/>
        <v>24609.759999999998</v>
      </c>
      <c r="AC41">
        <f t="shared" si="63"/>
        <v>24609.759999999998</v>
      </c>
      <c r="AD41">
        <f t="shared" si="83"/>
        <v>0</v>
      </c>
      <c r="AE41">
        <f t="shared" si="84"/>
        <v>0</v>
      </c>
      <c r="AF41">
        <f t="shared" si="84"/>
        <v>0</v>
      </c>
      <c r="AG41">
        <f t="shared" si="64"/>
        <v>0</v>
      </c>
      <c r="AH41">
        <f t="shared" si="85"/>
        <v>0</v>
      </c>
      <c r="AI41">
        <f t="shared" si="85"/>
        <v>0</v>
      </c>
      <c r="AJ41">
        <f t="shared" si="65"/>
        <v>0</v>
      </c>
      <c r="AK41">
        <v>24609.759999999998</v>
      </c>
      <c r="AL41">
        <v>24609.759999999998</v>
      </c>
      <c r="AM41">
        <v>0</v>
      </c>
      <c r="AN41">
        <v>0</v>
      </c>
      <c r="AO41">
        <v>0</v>
      </c>
      <c r="AP41">
        <v>0</v>
      </c>
      <c r="AQ41">
        <v>0</v>
      </c>
      <c r="AR41">
        <v>0</v>
      </c>
      <c r="AS41">
        <v>0</v>
      </c>
      <c r="AT41">
        <v>97</v>
      </c>
      <c r="AU41">
        <v>51</v>
      </c>
      <c r="AV41">
        <v>1</v>
      </c>
      <c r="AW41">
        <v>1</v>
      </c>
      <c r="AZ41">
        <v>1</v>
      </c>
      <c r="BA41">
        <v>1</v>
      </c>
      <c r="BB41">
        <v>1</v>
      </c>
      <c r="BC41">
        <v>5.15</v>
      </c>
      <c r="BD41" t="s">
        <v>3</v>
      </c>
      <c r="BE41" t="s">
        <v>3</v>
      </c>
      <c r="BF41" t="s">
        <v>3</v>
      </c>
      <c r="BG41" t="s">
        <v>3</v>
      </c>
      <c r="BH41">
        <v>3</v>
      </c>
      <c r="BI41">
        <v>2</v>
      </c>
      <c r="BJ41" t="s">
        <v>33</v>
      </c>
      <c r="BM41">
        <v>67</v>
      </c>
      <c r="BN41">
        <v>59540665</v>
      </c>
      <c r="BO41" t="s">
        <v>30</v>
      </c>
      <c r="BP41">
        <v>1</v>
      </c>
      <c r="BQ41">
        <v>40</v>
      </c>
      <c r="BR41">
        <v>0</v>
      </c>
      <c r="BS41">
        <v>1</v>
      </c>
      <c r="BT41">
        <v>1</v>
      </c>
      <c r="BU41">
        <v>1</v>
      </c>
      <c r="BV41">
        <v>1</v>
      </c>
      <c r="BW41">
        <v>1</v>
      </c>
      <c r="BX41">
        <v>1</v>
      </c>
      <c r="BY41" t="s">
        <v>3</v>
      </c>
      <c r="BZ41">
        <v>97</v>
      </c>
      <c r="CA41">
        <v>51</v>
      </c>
      <c r="CB41" t="s">
        <v>3</v>
      </c>
      <c r="CE41">
        <v>30</v>
      </c>
      <c r="CF41">
        <v>0</v>
      </c>
      <c r="CG41">
        <v>0</v>
      </c>
      <c r="CM41">
        <v>0</v>
      </c>
      <c r="CN41" t="s">
        <v>3</v>
      </c>
      <c r="CO41">
        <v>0</v>
      </c>
      <c r="CP41">
        <f t="shared" si="66"/>
        <v>77.56</v>
      </c>
      <c r="CQ41">
        <f>ROUND((ROUND((AC41*AW41*1),2)*BC41),2)</f>
        <v>126740.26</v>
      </c>
      <c r="CR41">
        <f t="shared" si="86"/>
        <v>0</v>
      </c>
      <c r="CS41">
        <f t="shared" si="67"/>
        <v>0</v>
      </c>
      <c r="CT41">
        <f t="shared" si="68"/>
        <v>0</v>
      </c>
      <c r="CU41">
        <f t="shared" si="69"/>
        <v>0</v>
      </c>
      <c r="CV41">
        <f t="shared" si="70"/>
        <v>0</v>
      </c>
      <c r="CW41">
        <f t="shared" si="71"/>
        <v>0</v>
      </c>
      <c r="CX41">
        <f t="shared" si="71"/>
        <v>0</v>
      </c>
      <c r="CY41">
        <f t="shared" si="72"/>
        <v>0</v>
      </c>
      <c r="CZ41">
        <f t="shared" si="73"/>
        <v>0</v>
      </c>
      <c r="DC41" t="s">
        <v>3</v>
      </c>
      <c r="DD41" t="s">
        <v>3</v>
      </c>
      <c r="DE41" t="s">
        <v>3</v>
      </c>
      <c r="DF41" t="s">
        <v>3</v>
      </c>
      <c r="DG41" t="s">
        <v>3</v>
      </c>
      <c r="DH41" t="s">
        <v>3</v>
      </c>
      <c r="DI41" t="s">
        <v>3</v>
      </c>
      <c r="DJ41" t="s">
        <v>3</v>
      </c>
      <c r="DK41" t="s">
        <v>3</v>
      </c>
      <c r="DL41" t="s">
        <v>3</v>
      </c>
      <c r="DM41" t="s">
        <v>3</v>
      </c>
      <c r="DN41">
        <v>0</v>
      </c>
      <c r="DO41">
        <v>0</v>
      </c>
      <c r="DP41">
        <v>1</v>
      </c>
      <c r="DQ41">
        <v>1</v>
      </c>
      <c r="DU41">
        <v>1009</v>
      </c>
      <c r="DV41" t="s">
        <v>32</v>
      </c>
      <c r="DW41" t="s">
        <v>32</v>
      </c>
      <c r="DX41">
        <v>1000</v>
      </c>
      <c r="DZ41" t="s">
        <v>3</v>
      </c>
      <c r="EA41" t="s">
        <v>3</v>
      </c>
      <c r="EB41" t="s">
        <v>3</v>
      </c>
      <c r="EC41" t="s">
        <v>3</v>
      </c>
      <c r="EE41">
        <v>59540733</v>
      </c>
      <c r="EF41">
        <v>40</v>
      </c>
      <c r="EG41" t="s">
        <v>25</v>
      </c>
      <c r="EH41">
        <v>0</v>
      </c>
      <c r="EI41" t="s">
        <v>3</v>
      </c>
      <c r="EJ41">
        <v>2</v>
      </c>
      <c r="EK41">
        <v>67</v>
      </c>
      <c r="EL41" t="s">
        <v>26</v>
      </c>
      <c r="EM41" t="s">
        <v>27</v>
      </c>
      <c r="EO41" t="s">
        <v>3</v>
      </c>
      <c r="EQ41">
        <v>0</v>
      </c>
      <c r="ER41">
        <v>24609.759999999998</v>
      </c>
      <c r="ES41">
        <v>24609.759999999998</v>
      </c>
      <c r="ET41">
        <v>0</v>
      </c>
      <c r="EU41">
        <v>0</v>
      </c>
      <c r="EV41">
        <v>0</v>
      </c>
      <c r="EW41">
        <v>0</v>
      </c>
      <c r="EX41">
        <v>0</v>
      </c>
      <c r="FQ41">
        <v>0</v>
      </c>
      <c r="FR41">
        <v>0</v>
      </c>
      <c r="FS41">
        <v>0</v>
      </c>
      <c r="FX41">
        <v>97</v>
      </c>
      <c r="FY41">
        <v>51</v>
      </c>
      <c r="GA41" t="s">
        <v>3</v>
      </c>
      <c r="GD41">
        <v>1</v>
      </c>
      <c r="GF41">
        <v>-566361729</v>
      </c>
      <c r="GG41">
        <v>2</v>
      </c>
      <c r="GH41">
        <v>1</v>
      </c>
      <c r="GI41">
        <v>2</v>
      </c>
      <c r="GJ41">
        <v>0</v>
      </c>
      <c r="GK41">
        <v>0</v>
      </c>
      <c r="GL41">
        <f t="shared" si="74"/>
        <v>0</v>
      </c>
      <c r="GM41">
        <f t="shared" si="75"/>
        <v>77.56</v>
      </c>
      <c r="GN41">
        <f t="shared" si="76"/>
        <v>0</v>
      </c>
      <c r="GO41">
        <f t="shared" si="77"/>
        <v>77.56</v>
      </c>
      <c r="GP41">
        <f t="shared" si="78"/>
        <v>0</v>
      </c>
      <c r="GR41">
        <v>0</v>
      </c>
      <c r="GS41">
        <v>3</v>
      </c>
      <c r="GT41">
        <v>0</v>
      </c>
      <c r="GU41" t="s">
        <v>3</v>
      </c>
      <c r="GV41">
        <f t="shared" si="79"/>
        <v>0</v>
      </c>
      <c r="GW41">
        <v>1</v>
      </c>
      <c r="GX41">
        <f t="shared" si="80"/>
        <v>0</v>
      </c>
      <c r="HA41">
        <v>0</v>
      </c>
      <c r="HB41">
        <v>0</v>
      </c>
      <c r="HC41">
        <f t="shared" si="81"/>
        <v>0</v>
      </c>
      <c r="HE41" t="s">
        <v>3</v>
      </c>
      <c r="HF41" t="s">
        <v>3</v>
      </c>
      <c r="HM41" t="s">
        <v>3</v>
      </c>
      <c r="HN41" t="s">
        <v>3</v>
      </c>
      <c r="HO41" t="s">
        <v>3</v>
      </c>
      <c r="HP41" t="s">
        <v>3</v>
      </c>
      <c r="HQ41" t="s">
        <v>3</v>
      </c>
      <c r="HS41">
        <v>0</v>
      </c>
      <c r="IK41">
        <v>0</v>
      </c>
    </row>
    <row r="42" spans="1:255" x14ac:dyDescent="0.2">
      <c r="A42" s="2">
        <v>17</v>
      </c>
      <c r="B42" s="2">
        <v>1</v>
      </c>
      <c r="C42" s="2"/>
      <c r="D42" s="2"/>
      <c r="E42" s="2" t="s">
        <v>49</v>
      </c>
      <c r="F42" s="2" t="s">
        <v>50</v>
      </c>
      <c r="G42" s="2" t="s">
        <v>51</v>
      </c>
      <c r="H42" s="2" t="s">
        <v>37</v>
      </c>
      <c r="I42" s="2">
        <v>1</v>
      </c>
      <c r="J42" s="2">
        <v>0</v>
      </c>
      <c r="K42" s="2">
        <v>1</v>
      </c>
      <c r="L42" s="2"/>
      <c r="M42" s="2"/>
      <c r="N42" s="2"/>
      <c r="O42" s="2">
        <f t="shared" si="54"/>
        <v>38512.11</v>
      </c>
      <c r="P42" s="2">
        <f>ROUND((ROUND((AC42*I42),2)*BC42),2)</f>
        <v>38512.11</v>
      </c>
      <c r="Q42" s="2">
        <f t="shared" si="82"/>
        <v>0</v>
      </c>
      <c r="R42" s="2">
        <f t="shared" si="55"/>
        <v>0</v>
      </c>
      <c r="S42" s="2">
        <f t="shared" si="56"/>
        <v>0</v>
      </c>
      <c r="T42" s="2">
        <f t="shared" si="57"/>
        <v>0</v>
      </c>
      <c r="U42" s="2">
        <f t="shared" si="58"/>
        <v>0</v>
      </c>
      <c r="V42" s="2">
        <f t="shared" si="59"/>
        <v>0</v>
      </c>
      <c r="W42" s="2">
        <f t="shared" si="60"/>
        <v>0</v>
      </c>
      <c r="X42" s="2">
        <f t="shared" si="61"/>
        <v>0</v>
      </c>
      <c r="Y42" s="2">
        <f t="shared" si="61"/>
        <v>0</v>
      </c>
      <c r="Z42" s="2"/>
      <c r="AA42" s="2">
        <v>60252778</v>
      </c>
      <c r="AB42" s="2">
        <f t="shared" si="62"/>
        <v>38512.11</v>
      </c>
      <c r="AC42" s="2">
        <f t="shared" si="63"/>
        <v>38512.11</v>
      </c>
      <c r="AD42" s="2">
        <f t="shared" si="83"/>
        <v>0</v>
      </c>
      <c r="AE42" s="2">
        <f t="shared" si="84"/>
        <v>0</v>
      </c>
      <c r="AF42" s="2">
        <f t="shared" si="84"/>
        <v>0</v>
      </c>
      <c r="AG42" s="2">
        <f t="shared" si="64"/>
        <v>0</v>
      </c>
      <c r="AH42" s="2">
        <f t="shared" si="85"/>
        <v>0</v>
      </c>
      <c r="AI42" s="2">
        <f t="shared" si="85"/>
        <v>0</v>
      </c>
      <c r="AJ42" s="2">
        <f t="shared" si="65"/>
        <v>0</v>
      </c>
      <c r="AK42" s="2">
        <v>38512.11</v>
      </c>
      <c r="AL42" s="2">
        <v>38512.11</v>
      </c>
      <c r="AM42" s="2">
        <v>0</v>
      </c>
      <c r="AN42" s="2">
        <v>0</v>
      </c>
      <c r="AO42" s="2">
        <v>0</v>
      </c>
      <c r="AP42" s="2">
        <v>0</v>
      </c>
      <c r="AQ42" s="2">
        <v>0</v>
      </c>
      <c r="AR42" s="2">
        <v>0</v>
      </c>
      <c r="AS42" s="2">
        <v>0</v>
      </c>
      <c r="AT42" s="2">
        <v>0</v>
      </c>
      <c r="AU42" s="2">
        <v>0</v>
      </c>
      <c r="AV42" s="2">
        <v>1</v>
      </c>
      <c r="AW42" s="2">
        <v>1</v>
      </c>
      <c r="AX42" s="2"/>
      <c r="AY42" s="2"/>
      <c r="AZ42" s="2">
        <v>1</v>
      </c>
      <c r="BA42" s="2">
        <v>1</v>
      </c>
      <c r="BB42" s="2">
        <v>1</v>
      </c>
      <c r="BC42" s="2">
        <v>1</v>
      </c>
      <c r="BD42" s="2" t="s">
        <v>3</v>
      </c>
      <c r="BE42" s="2" t="s">
        <v>3</v>
      </c>
      <c r="BF42" s="2" t="s">
        <v>3</v>
      </c>
      <c r="BG42" s="2" t="s">
        <v>3</v>
      </c>
      <c r="BH42" s="2">
        <v>3</v>
      </c>
      <c r="BI42" s="2">
        <v>3</v>
      </c>
      <c r="BJ42" s="2" t="s">
        <v>3</v>
      </c>
      <c r="BK42" s="2"/>
      <c r="BL42" s="2"/>
      <c r="BM42" s="2">
        <v>746</v>
      </c>
      <c r="BN42" s="2">
        <v>0</v>
      </c>
      <c r="BO42" s="2" t="s">
        <v>3</v>
      </c>
      <c r="BP42" s="2">
        <v>0</v>
      </c>
      <c r="BQ42" s="2">
        <v>130</v>
      </c>
      <c r="BR42" s="2">
        <v>0</v>
      </c>
      <c r="BS42" s="2">
        <v>1</v>
      </c>
      <c r="BT42" s="2">
        <v>1</v>
      </c>
      <c r="BU42" s="2">
        <v>1</v>
      </c>
      <c r="BV42" s="2">
        <v>1</v>
      </c>
      <c r="BW42" s="2">
        <v>1</v>
      </c>
      <c r="BX42" s="2">
        <v>1</v>
      </c>
      <c r="BY42" s="2" t="s">
        <v>3</v>
      </c>
      <c r="BZ42" s="2">
        <v>0</v>
      </c>
      <c r="CA42" s="2">
        <v>0</v>
      </c>
      <c r="CB42" s="2" t="s">
        <v>3</v>
      </c>
      <c r="CC42" s="2"/>
      <c r="CD42" s="2"/>
      <c r="CE42" s="2">
        <v>30</v>
      </c>
      <c r="CF42" s="2">
        <v>0</v>
      </c>
      <c r="CG42" s="2">
        <v>0</v>
      </c>
      <c r="CH42" s="2"/>
      <c r="CI42" s="2"/>
      <c r="CJ42" s="2"/>
      <c r="CK42" s="2"/>
      <c r="CL42" s="2"/>
      <c r="CM42" s="2">
        <v>0</v>
      </c>
      <c r="CN42" s="2" t="s">
        <v>3</v>
      </c>
      <c r="CO42" s="2">
        <v>0</v>
      </c>
      <c r="CP42" s="2">
        <f t="shared" si="66"/>
        <v>38512.11</v>
      </c>
      <c r="CQ42" s="2">
        <f>ROUND((ROUND((AC42*1),2)*BC42),2)</f>
        <v>38512.11</v>
      </c>
      <c r="CR42" s="2">
        <f t="shared" si="86"/>
        <v>0</v>
      </c>
      <c r="CS42" s="2">
        <f t="shared" si="67"/>
        <v>0</v>
      </c>
      <c r="CT42" s="2">
        <f t="shared" si="68"/>
        <v>0</v>
      </c>
      <c r="CU42" s="2">
        <f t="shared" si="69"/>
        <v>0</v>
      </c>
      <c r="CV42" s="2">
        <f t="shared" si="70"/>
        <v>0</v>
      </c>
      <c r="CW42" s="2">
        <f t="shared" si="71"/>
        <v>0</v>
      </c>
      <c r="CX42" s="2">
        <f t="shared" si="71"/>
        <v>0</v>
      </c>
      <c r="CY42" s="2">
        <f t="shared" si="72"/>
        <v>0</v>
      </c>
      <c r="CZ42" s="2">
        <f t="shared" si="73"/>
        <v>0</v>
      </c>
      <c r="DA42" s="2"/>
      <c r="DB42" s="2"/>
      <c r="DC42" s="2" t="s">
        <v>3</v>
      </c>
      <c r="DD42" s="2" t="s">
        <v>3</v>
      </c>
      <c r="DE42" s="2" t="s">
        <v>3</v>
      </c>
      <c r="DF42" s="2" t="s">
        <v>3</v>
      </c>
      <c r="DG42" s="2" t="s">
        <v>3</v>
      </c>
      <c r="DH42" s="2" t="s">
        <v>3</v>
      </c>
      <c r="DI42" s="2" t="s">
        <v>3</v>
      </c>
      <c r="DJ42" s="2" t="s">
        <v>3</v>
      </c>
      <c r="DK42" s="2" t="s">
        <v>3</v>
      </c>
      <c r="DL42" s="2" t="s">
        <v>3</v>
      </c>
      <c r="DM42" s="2" t="s">
        <v>3</v>
      </c>
      <c r="DN42" s="2">
        <v>0</v>
      </c>
      <c r="DO42" s="2">
        <v>0</v>
      </c>
      <c r="DP42" s="2">
        <v>1</v>
      </c>
      <c r="DQ42" s="2">
        <v>1</v>
      </c>
      <c r="DR42" s="2"/>
      <c r="DS42" s="2"/>
      <c r="DT42" s="2"/>
      <c r="DU42" s="2">
        <v>1013</v>
      </c>
      <c r="DV42" s="2" t="s">
        <v>37</v>
      </c>
      <c r="DW42" s="2" t="s">
        <v>37</v>
      </c>
      <c r="DX42" s="2">
        <v>1</v>
      </c>
      <c r="DY42" s="2"/>
      <c r="DZ42" s="2" t="s">
        <v>3</v>
      </c>
      <c r="EA42" s="2" t="s">
        <v>3</v>
      </c>
      <c r="EB42" s="2" t="s">
        <v>3</v>
      </c>
      <c r="EC42" s="2" t="s">
        <v>3</v>
      </c>
      <c r="ED42" s="2"/>
      <c r="EE42" s="2">
        <v>59540854</v>
      </c>
      <c r="EF42" s="2">
        <v>130</v>
      </c>
      <c r="EG42" s="2" t="s">
        <v>38</v>
      </c>
      <c r="EH42" s="2">
        <v>0</v>
      </c>
      <c r="EI42" s="2" t="s">
        <v>3</v>
      </c>
      <c r="EJ42" s="2">
        <v>3</v>
      </c>
      <c r="EK42" s="2">
        <v>746</v>
      </c>
      <c r="EL42" s="2" t="s">
        <v>39</v>
      </c>
      <c r="EM42" s="2" t="s">
        <v>40</v>
      </c>
      <c r="EN42" s="2"/>
      <c r="EO42" s="2" t="s">
        <v>3</v>
      </c>
      <c r="EP42" s="2"/>
      <c r="EQ42" s="2">
        <v>0</v>
      </c>
      <c r="ER42" s="2">
        <v>0</v>
      </c>
      <c r="ES42" s="2">
        <v>38512.11</v>
      </c>
      <c r="ET42" s="2">
        <v>0</v>
      </c>
      <c r="EU42" s="2">
        <v>0</v>
      </c>
      <c r="EV42" s="2">
        <v>0</v>
      </c>
      <c r="EW42" s="2">
        <v>0</v>
      </c>
      <c r="EX42" s="2">
        <v>0</v>
      </c>
      <c r="EY42" s="2">
        <v>0</v>
      </c>
      <c r="EZ42" s="2"/>
      <c r="FA42" s="2"/>
      <c r="FB42" s="2"/>
      <c r="FC42" s="2"/>
      <c r="FD42" s="2"/>
      <c r="FE42" s="2"/>
      <c r="FF42" s="2"/>
      <c r="FG42" s="2"/>
      <c r="FH42" s="2"/>
      <c r="FI42" s="2"/>
      <c r="FJ42" s="2"/>
      <c r="FK42" s="2"/>
      <c r="FL42" s="2"/>
      <c r="FM42" s="2"/>
      <c r="FN42" s="2"/>
      <c r="FO42" s="2"/>
      <c r="FP42" s="2"/>
      <c r="FQ42" s="2">
        <v>0</v>
      </c>
      <c r="FR42" s="2">
        <f>P42</f>
        <v>38512.11</v>
      </c>
      <c r="FS42" s="2">
        <v>0</v>
      </c>
      <c r="FT42" s="2"/>
      <c r="FU42" s="2"/>
      <c r="FV42" s="2"/>
      <c r="FW42" s="2"/>
      <c r="FX42" s="2">
        <v>0</v>
      </c>
      <c r="FY42" s="2">
        <v>0</v>
      </c>
      <c r="FZ42" s="2"/>
      <c r="GA42" s="2" t="s">
        <v>52</v>
      </c>
      <c r="GB42" s="2"/>
      <c r="GC42" s="2"/>
      <c r="GD42" s="2">
        <v>1</v>
      </c>
      <c r="GE42" s="2"/>
      <c r="GF42" s="2">
        <v>-237304851</v>
      </c>
      <c r="GG42" s="2">
        <v>2</v>
      </c>
      <c r="GH42" s="2">
        <v>4</v>
      </c>
      <c r="GI42" s="2">
        <v>-2</v>
      </c>
      <c r="GJ42" s="2">
        <v>0</v>
      </c>
      <c r="GK42" s="2">
        <v>0</v>
      </c>
      <c r="GL42" s="2">
        <f t="shared" si="74"/>
        <v>0</v>
      </c>
      <c r="GM42" s="2">
        <f t="shared" si="75"/>
        <v>38512.11</v>
      </c>
      <c r="GN42" s="2">
        <f t="shared" si="76"/>
        <v>0</v>
      </c>
      <c r="GO42" s="2">
        <f t="shared" si="77"/>
        <v>0</v>
      </c>
      <c r="GP42" s="2">
        <f t="shared" si="78"/>
        <v>0</v>
      </c>
      <c r="GQ42" s="2"/>
      <c r="GR42" s="2">
        <v>0</v>
      </c>
      <c r="GS42" s="2">
        <v>2</v>
      </c>
      <c r="GT42" s="2">
        <v>0</v>
      </c>
      <c r="GU42" s="2" t="s">
        <v>3</v>
      </c>
      <c r="GV42" s="2">
        <f t="shared" si="79"/>
        <v>0</v>
      </c>
      <c r="GW42" s="2">
        <v>1</v>
      </c>
      <c r="GX42" s="2">
        <f t="shared" si="80"/>
        <v>0</v>
      </c>
      <c r="GY42" s="2"/>
      <c r="GZ42" s="2"/>
      <c r="HA42" s="2">
        <v>0</v>
      </c>
      <c r="HB42" s="2">
        <v>0</v>
      </c>
      <c r="HC42" s="2">
        <f t="shared" si="81"/>
        <v>0</v>
      </c>
      <c r="HD42" s="2"/>
      <c r="HE42" s="2" t="s">
        <v>42</v>
      </c>
      <c r="HF42" s="2" t="s">
        <v>43</v>
      </c>
      <c r="HG42" s="2"/>
      <c r="HH42" s="2"/>
      <c r="HI42" s="2"/>
      <c r="HJ42" s="2"/>
      <c r="HK42" s="2"/>
      <c r="HL42" s="2"/>
      <c r="HM42" s="2" t="s">
        <v>3</v>
      </c>
      <c r="HN42" s="2" t="s">
        <v>3</v>
      </c>
      <c r="HO42" s="2" t="s">
        <v>3</v>
      </c>
      <c r="HP42" s="2" t="s">
        <v>3</v>
      </c>
      <c r="HQ42" s="2" t="s">
        <v>3</v>
      </c>
      <c r="HR42" s="2"/>
      <c r="HS42" s="2">
        <v>0</v>
      </c>
      <c r="HT42" s="2"/>
      <c r="HU42" s="2"/>
      <c r="HV42" s="2"/>
      <c r="HW42" s="2"/>
      <c r="HX42" s="2"/>
      <c r="HY42" s="2"/>
      <c r="HZ42" s="2"/>
      <c r="IA42" s="2"/>
      <c r="IB42" s="2"/>
      <c r="IC42" s="2"/>
      <c r="ID42" s="2"/>
      <c r="IE42" s="2"/>
      <c r="IF42" s="2"/>
      <c r="IG42" s="2"/>
      <c r="IH42" s="2"/>
      <c r="II42" s="2"/>
      <c r="IJ42" s="2"/>
      <c r="IK42" s="2">
        <v>0</v>
      </c>
      <c r="IL42" s="2"/>
      <c r="IM42" s="2"/>
      <c r="IN42" s="2"/>
      <c r="IO42" s="2"/>
      <c r="IP42" s="2"/>
      <c r="IQ42" s="2"/>
      <c r="IR42" s="2"/>
      <c r="IS42" s="2"/>
      <c r="IT42" s="2"/>
      <c r="IU42" s="2"/>
    </row>
    <row r="43" spans="1:255" x14ac:dyDescent="0.2">
      <c r="A43">
        <v>17</v>
      </c>
      <c r="B43">
        <v>1</v>
      </c>
      <c r="E43" t="s">
        <v>49</v>
      </c>
      <c r="F43" t="s">
        <v>50</v>
      </c>
      <c r="G43" t="s">
        <v>51</v>
      </c>
      <c r="H43" t="s">
        <v>37</v>
      </c>
      <c r="I43">
        <v>1</v>
      </c>
      <c r="J43">
        <v>0</v>
      </c>
      <c r="K43">
        <v>1</v>
      </c>
      <c r="O43">
        <f t="shared" si="54"/>
        <v>295002.76</v>
      </c>
      <c r="P43">
        <f>ROUND((ROUND((AC43*I43),2)*BC43),2)</f>
        <v>295002.76</v>
      </c>
      <c r="Q43">
        <f t="shared" si="82"/>
        <v>0</v>
      </c>
      <c r="R43">
        <f t="shared" si="55"/>
        <v>0</v>
      </c>
      <c r="S43">
        <f t="shared" si="56"/>
        <v>0</v>
      </c>
      <c r="T43">
        <f t="shared" si="57"/>
        <v>0</v>
      </c>
      <c r="U43">
        <f t="shared" si="58"/>
        <v>0</v>
      </c>
      <c r="V43">
        <f t="shared" si="59"/>
        <v>0</v>
      </c>
      <c r="W43">
        <f t="shared" si="60"/>
        <v>0</v>
      </c>
      <c r="X43">
        <f t="shared" si="61"/>
        <v>0</v>
      </c>
      <c r="Y43">
        <f t="shared" si="61"/>
        <v>0</v>
      </c>
      <c r="AA43">
        <v>60252775</v>
      </c>
      <c r="AB43">
        <f t="shared" si="62"/>
        <v>38512.11</v>
      </c>
      <c r="AC43">
        <f t="shared" si="63"/>
        <v>38512.11</v>
      </c>
      <c r="AD43">
        <f t="shared" si="83"/>
        <v>0</v>
      </c>
      <c r="AE43">
        <f t="shared" si="84"/>
        <v>0</v>
      </c>
      <c r="AF43">
        <f t="shared" si="84"/>
        <v>0</v>
      </c>
      <c r="AG43">
        <f t="shared" si="64"/>
        <v>0</v>
      </c>
      <c r="AH43">
        <f t="shared" si="85"/>
        <v>0</v>
      </c>
      <c r="AI43">
        <f t="shared" si="85"/>
        <v>0</v>
      </c>
      <c r="AJ43">
        <f t="shared" si="65"/>
        <v>0</v>
      </c>
      <c r="AK43">
        <v>38512.11</v>
      </c>
      <c r="AL43">
        <v>38512.11</v>
      </c>
      <c r="AM43">
        <v>0</v>
      </c>
      <c r="AN43">
        <v>0</v>
      </c>
      <c r="AO43">
        <v>0</v>
      </c>
      <c r="AP43">
        <v>0</v>
      </c>
      <c r="AQ43">
        <v>0</v>
      </c>
      <c r="AR43">
        <v>0</v>
      </c>
      <c r="AS43">
        <v>0</v>
      </c>
      <c r="AT43">
        <v>0</v>
      </c>
      <c r="AU43">
        <v>0</v>
      </c>
      <c r="AV43">
        <v>1</v>
      </c>
      <c r="AW43">
        <v>1</v>
      </c>
      <c r="AZ43">
        <v>1</v>
      </c>
      <c r="BA43">
        <v>1</v>
      </c>
      <c r="BB43">
        <v>1</v>
      </c>
      <c r="BC43">
        <v>7.66</v>
      </c>
      <c r="BD43" t="s">
        <v>3</v>
      </c>
      <c r="BE43" t="s">
        <v>3</v>
      </c>
      <c r="BF43" t="s">
        <v>3</v>
      </c>
      <c r="BG43" t="s">
        <v>3</v>
      </c>
      <c r="BH43">
        <v>3</v>
      </c>
      <c r="BI43">
        <v>3</v>
      </c>
      <c r="BJ43" t="s">
        <v>3</v>
      </c>
      <c r="BM43">
        <v>746</v>
      </c>
      <c r="BN43">
        <v>0</v>
      </c>
      <c r="BO43" t="s">
        <v>3</v>
      </c>
      <c r="BP43">
        <v>0</v>
      </c>
      <c r="BQ43">
        <v>130</v>
      </c>
      <c r="BR43">
        <v>0</v>
      </c>
      <c r="BS43">
        <v>1</v>
      </c>
      <c r="BT43">
        <v>1</v>
      </c>
      <c r="BU43">
        <v>1</v>
      </c>
      <c r="BV43">
        <v>1</v>
      </c>
      <c r="BW43">
        <v>1</v>
      </c>
      <c r="BX43">
        <v>1</v>
      </c>
      <c r="BY43" t="s">
        <v>3</v>
      </c>
      <c r="BZ43">
        <v>0</v>
      </c>
      <c r="CA43">
        <v>0</v>
      </c>
      <c r="CB43" t="s">
        <v>3</v>
      </c>
      <c r="CE43">
        <v>30</v>
      </c>
      <c r="CF43">
        <v>0</v>
      </c>
      <c r="CG43">
        <v>0</v>
      </c>
      <c r="CM43">
        <v>0</v>
      </c>
      <c r="CN43" t="s">
        <v>3</v>
      </c>
      <c r="CO43">
        <v>0</v>
      </c>
      <c r="CP43">
        <f t="shared" si="66"/>
        <v>295002.76</v>
      </c>
      <c r="CQ43">
        <f>ROUND((ROUND((AC43*1),2)*BC43),2)</f>
        <v>295002.76</v>
      </c>
      <c r="CR43">
        <f t="shared" si="86"/>
        <v>0</v>
      </c>
      <c r="CS43">
        <f t="shared" si="67"/>
        <v>0</v>
      </c>
      <c r="CT43">
        <f t="shared" si="68"/>
        <v>0</v>
      </c>
      <c r="CU43">
        <f t="shared" si="69"/>
        <v>0</v>
      </c>
      <c r="CV43">
        <f t="shared" si="70"/>
        <v>0</v>
      </c>
      <c r="CW43">
        <f t="shared" si="71"/>
        <v>0</v>
      </c>
      <c r="CX43">
        <f t="shared" si="71"/>
        <v>0</v>
      </c>
      <c r="CY43">
        <f t="shared" si="72"/>
        <v>0</v>
      </c>
      <c r="CZ43">
        <f t="shared" si="73"/>
        <v>0</v>
      </c>
      <c r="DC43" t="s">
        <v>3</v>
      </c>
      <c r="DD43" t="s">
        <v>3</v>
      </c>
      <c r="DE43" t="s">
        <v>3</v>
      </c>
      <c r="DF43" t="s">
        <v>3</v>
      </c>
      <c r="DG43" t="s">
        <v>3</v>
      </c>
      <c r="DH43" t="s">
        <v>3</v>
      </c>
      <c r="DI43" t="s">
        <v>3</v>
      </c>
      <c r="DJ43" t="s">
        <v>3</v>
      </c>
      <c r="DK43" t="s">
        <v>3</v>
      </c>
      <c r="DL43" t="s">
        <v>3</v>
      </c>
      <c r="DM43" t="s">
        <v>3</v>
      </c>
      <c r="DN43">
        <v>0</v>
      </c>
      <c r="DO43">
        <v>0</v>
      </c>
      <c r="DP43">
        <v>1</v>
      </c>
      <c r="DQ43">
        <v>1</v>
      </c>
      <c r="DU43">
        <v>1013</v>
      </c>
      <c r="DV43" t="s">
        <v>37</v>
      </c>
      <c r="DW43" t="s">
        <v>37</v>
      </c>
      <c r="DX43">
        <v>1</v>
      </c>
      <c r="DZ43" t="s">
        <v>3</v>
      </c>
      <c r="EA43" t="s">
        <v>3</v>
      </c>
      <c r="EB43" t="s">
        <v>3</v>
      </c>
      <c r="EC43" t="s">
        <v>3</v>
      </c>
      <c r="EE43">
        <v>59540854</v>
      </c>
      <c r="EF43">
        <v>130</v>
      </c>
      <c r="EG43" t="s">
        <v>38</v>
      </c>
      <c r="EH43">
        <v>0</v>
      </c>
      <c r="EI43" t="s">
        <v>3</v>
      </c>
      <c r="EJ43">
        <v>3</v>
      </c>
      <c r="EK43">
        <v>746</v>
      </c>
      <c r="EL43" t="s">
        <v>39</v>
      </c>
      <c r="EM43" t="s">
        <v>40</v>
      </c>
      <c r="EO43" t="s">
        <v>3</v>
      </c>
      <c r="EQ43">
        <v>0</v>
      </c>
      <c r="ER43">
        <v>38512.11</v>
      </c>
      <c r="ES43">
        <v>38512.11</v>
      </c>
      <c r="ET43">
        <v>0</v>
      </c>
      <c r="EU43">
        <v>0</v>
      </c>
      <c r="EV43">
        <v>0</v>
      </c>
      <c r="EW43">
        <v>0</v>
      </c>
      <c r="EX43">
        <v>0</v>
      </c>
      <c r="EY43">
        <v>0</v>
      </c>
      <c r="EZ43">
        <v>5</v>
      </c>
      <c r="FC43">
        <v>1</v>
      </c>
      <c r="FD43">
        <v>18</v>
      </c>
      <c r="FF43">
        <v>339617.08</v>
      </c>
      <c r="FQ43">
        <v>0</v>
      </c>
      <c r="FR43">
        <f>P43</f>
        <v>295002.76</v>
      </c>
      <c r="FS43">
        <v>0</v>
      </c>
      <c r="FX43">
        <v>0</v>
      </c>
      <c r="FY43">
        <v>0</v>
      </c>
      <c r="GA43" t="s">
        <v>52</v>
      </c>
      <c r="GD43">
        <v>1</v>
      </c>
      <c r="GF43">
        <v>-237304851</v>
      </c>
      <c r="GG43">
        <v>2</v>
      </c>
      <c r="GH43">
        <v>3</v>
      </c>
      <c r="GI43">
        <v>5</v>
      </c>
      <c r="GJ43">
        <v>0</v>
      </c>
      <c r="GK43">
        <v>0</v>
      </c>
      <c r="GL43">
        <f t="shared" si="74"/>
        <v>0</v>
      </c>
      <c r="GM43">
        <f t="shared" si="75"/>
        <v>295002.76</v>
      </c>
      <c r="GN43">
        <f t="shared" si="76"/>
        <v>0</v>
      </c>
      <c r="GO43">
        <f t="shared" si="77"/>
        <v>0</v>
      </c>
      <c r="GP43">
        <f t="shared" si="78"/>
        <v>0</v>
      </c>
      <c r="GR43">
        <v>1</v>
      </c>
      <c r="GS43">
        <v>1</v>
      </c>
      <c r="GT43">
        <v>0</v>
      </c>
      <c r="GU43" t="s">
        <v>3</v>
      </c>
      <c r="GV43">
        <f t="shared" si="79"/>
        <v>0</v>
      </c>
      <c r="GW43">
        <v>1</v>
      </c>
      <c r="GX43">
        <f t="shared" si="80"/>
        <v>0</v>
      </c>
      <c r="HA43">
        <v>0</v>
      </c>
      <c r="HB43">
        <v>0</v>
      </c>
      <c r="HC43">
        <f t="shared" si="81"/>
        <v>0</v>
      </c>
      <c r="HE43" t="s">
        <v>42</v>
      </c>
      <c r="HF43" t="s">
        <v>43</v>
      </c>
      <c r="HM43" t="s">
        <v>3</v>
      </c>
      <c r="HN43" t="s">
        <v>3</v>
      </c>
      <c r="HO43" t="s">
        <v>3</v>
      </c>
      <c r="HP43" t="s">
        <v>3</v>
      </c>
      <c r="HQ43" t="s">
        <v>3</v>
      </c>
      <c r="HS43">
        <v>0</v>
      </c>
      <c r="IK43">
        <v>0</v>
      </c>
    </row>
    <row r="44" spans="1:255" x14ac:dyDescent="0.2">
      <c r="A44" s="2">
        <v>17</v>
      </c>
      <c r="B44" s="2">
        <v>1</v>
      </c>
      <c r="C44" s="2"/>
      <c r="D44" s="2"/>
      <c r="E44" s="2" t="s">
        <v>53</v>
      </c>
      <c r="F44" s="2" t="s">
        <v>54</v>
      </c>
      <c r="G44" s="2" t="s">
        <v>55</v>
      </c>
      <c r="H44" s="2" t="s">
        <v>37</v>
      </c>
      <c r="I44" s="2">
        <v>1</v>
      </c>
      <c r="J44" s="2">
        <v>0</v>
      </c>
      <c r="K44" s="2">
        <v>1</v>
      </c>
      <c r="L44" s="2"/>
      <c r="M44" s="2"/>
      <c r="N44" s="2"/>
      <c r="O44" s="2">
        <f t="shared" si="54"/>
        <v>37439.230000000003</v>
      </c>
      <c r="P44" s="2">
        <f>ROUND((ROUND((AC44*I44),2)*BC44),2)</f>
        <v>37439.230000000003</v>
      </c>
      <c r="Q44" s="2">
        <f t="shared" si="82"/>
        <v>0</v>
      </c>
      <c r="R44" s="2">
        <f t="shared" si="55"/>
        <v>0</v>
      </c>
      <c r="S44" s="2">
        <f t="shared" si="56"/>
        <v>0</v>
      </c>
      <c r="T44" s="2">
        <f t="shared" si="57"/>
        <v>0</v>
      </c>
      <c r="U44" s="2">
        <f t="shared" si="58"/>
        <v>0</v>
      </c>
      <c r="V44" s="2">
        <f t="shared" si="59"/>
        <v>0</v>
      </c>
      <c r="W44" s="2">
        <f t="shared" si="60"/>
        <v>0</v>
      </c>
      <c r="X44" s="2">
        <f t="shared" si="61"/>
        <v>0</v>
      </c>
      <c r="Y44" s="2">
        <f t="shared" si="61"/>
        <v>0</v>
      </c>
      <c r="Z44" s="2"/>
      <c r="AA44" s="2">
        <v>60252778</v>
      </c>
      <c r="AB44" s="2">
        <f t="shared" si="62"/>
        <v>37439.230000000003</v>
      </c>
      <c r="AC44" s="2">
        <f t="shared" si="63"/>
        <v>37439.230000000003</v>
      </c>
      <c r="AD44" s="2">
        <f t="shared" si="83"/>
        <v>0</v>
      </c>
      <c r="AE44" s="2">
        <f t="shared" si="84"/>
        <v>0</v>
      </c>
      <c r="AF44" s="2">
        <f t="shared" si="84"/>
        <v>0</v>
      </c>
      <c r="AG44" s="2">
        <f t="shared" si="64"/>
        <v>0</v>
      </c>
      <c r="AH44" s="2">
        <f t="shared" si="85"/>
        <v>0</v>
      </c>
      <c r="AI44" s="2">
        <f t="shared" si="85"/>
        <v>0</v>
      </c>
      <c r="AJ44" s="2">
        <f t="shared" si="65"/>
        <v>0</v>
      </c>
      <c r="AK44" s="2">
        <v>37439.230000000003</v>
      </c>
      <c r="AL44" s="2">
        <v>37439.230000000003</v>
      </c>
      <c r="AM44" s="2">
        <v>0</v>
      </c>
      <c r="AN44" s="2">
        <v>0</v>
      </c>
      <c r="AO44" s="2">
        <v>0</v>
      </c>
      <c r="AP44" s="2">
        <v>0</v>
      </c>
      <c r="AQ44" s="2">
        <v>0</v>
      </c>
      <c r="AR44" s="2">
        <v>0</v>
      </c>
      <c r="AS44" s="2">
        <v>0</v>
      </c>
      <c r="AT44" s="2">
        <v>0</v>
      </c>
      <c r="AU44" s="2">
        <v>0</v>
      </c>
      <c r="AV44" s="2">
        <v>1</v>
      </c>
      <c r="AW44" s="2">
        <v>1</v>
      </c>
      <c r="AX44" s="2"/>
      <c r="AY44" s="2"/>
      <c r="AZ44" s="2">
        <v>1</v>
      </c>
      <c r="BA44" s="2">
        <v>1</v>
      </c>
      <c r="BB44" s="2">
        <v>1</v>
      </c>
      <c r="BC44" s="2">
        <v>1</v>
      </c>
      <c r="BD44" s="2" t="s">
        <v>3</v>
      </c>
      <c r="BE44" s="2" t="s">
        <v>3</v>
      </c>
      <c r="BF44" s="2" t="s">
        <v>3</v>
      </c>
      <c r="BG44" s="2" t="s">
        <v>3</v>
      </c>
      <c r="BH44" s="2">
        <v>3</v>
      </c>
      <c r="BI44" s="2">
        <v>3</v>
      </c>
      <c r="BJ44" s="2" t="s">
        <v>3</v>
      </c>
      <c r="BK44" s="2"/>
      <c r="BL44" s="2"/>
      <c r="BM44" s="2">
        <v>746</v>
      </c>
      <c r="BN44" s="2">
        <v>0</v>
      </c>
      <c r="BO44" s="2" t="s">
        <v>3</v>
      </c>
      <c r="BP44" s="2">
        <v>0</v>
      </c>
      <c r="BQ44" s="2">
        <v>130</v>
      </c>
      <c r="BR44" s="2">
        <v>0</v>
      </c>
      <c r="BS44" s="2">
        <v>1</v>
      </c>
      <c r="BT44" s="2">
        <v>1</v>
      </c>
      <c r="BU44" s="2">
        <v>1</v>
      </c>
      <c r="BV44" s="2">
        <v>1</v>
      </c>
      <c r="BW44" s="2">
        <v>1</v>
      </c>
      <c r="BX44" s="2">
        <v>1</v>
      </c>
      <c r="BY44" s="2" t="s">
        <v>3</v>
      </c>
      <c r="BZ44" s="2">
        <v>0</v>
      </c>
      <c r="CA44" s="2">
        <v>0</v>
      </c>
      <c r="CB44" s="2" t="s">
        <v>3</v>
      </c>
      <c r="CC44" s="2"/>
      <c r="CD44" s="2"/>
      <c r="CE44" s="2">
        <v>30</v>
      </c>
      <c r="CF44" s="2">
        <v>0</v>
      </c>
      <c r="CG44" s="2">
        <v>0</v>
      </c>
      <c r="CH44" s="2"/>
      <c r="CI44" s="2"/>
      <c r="CJ44" s="2"/>
      <c r="CK44" s="2"/>
      <c r="CL44" s="2"/>
      <c r="CM44" s="2">
        <v>0</v>
      </c>
      <c r="CN44" s="2" t="s">
        <v>3</v>
      </c>
      <c r="CO44" s="2">
        <v>0</v>
      </c>
      <c r="CP44" s="2">
        <f t="shared" si="66"/>
        <v>37439.230000000003</v>
      </c>
      <c r="CQ44" s="2">
        <f>ROUND((ROUND((AC44*1),2)*BC44),2)</f>
        <v>37439.230000000003</v>
      </c>
      <c r="CR44" s="2">
        <f t="shared" si="86"/>
        <v>0</v>
      </c>
      <c r="CS44" s="2">
        <f t="shared" si="67"/>
        <v>0</v>
      </c>
      <c r="CT44" s="2">
        <f t="shared" si="68"/>
        <v>0</v>
      </c>
      <c r="CU44" s="2">
        <f t="shared" si="69"/>
        <v>0</v>
      </c>
      <c r="CV44" s="2">
        <f t="shared" si="70"/>
        <v>0</v>
      </c>
      <c r="CW44" s="2">
        <f t="shared" si="71"/>
        <v>0</v>
      </c>
      <c r="CX44" s="2">
        <f t="shared" si="71"/>
        <v>0</v>
      </c>
      <c r="CY44" s="2">
        <f t="shared" si="72"/>
        <v>0</v>
      </c>
      <c r="CZ44" s="2">
        <f t="shared" si="73"/>
        <v>0</v>
      </c>
      <c r="DA44" s="2"/>
      <c r="DB44" s="2"/>
      <c r="DC44" s="2" t="s">
        <v>3</v>
      </c>
      <c r="DD44" s="2" t="s">
        <v>3</v>
      </c>
      <c r="DE44" s="2" t="s">
        <v>3</v>
      </c>
      <c r="DF44" s="2" t="s">
        <v>3</v>
      </c>
      <c r="DG44" s="2" t="s">
        <v>3</v>
      </c>
      <c r="DH44" s="2" t="s">
        <v>3</v>
      </c>
      <c r="DI44" s="2" t="s">
        <v>3</v>
      </c>
      <c r="DJ44" s="2" t="s">
        <v>3</v>
      </c>
      <c r="DK44" s="2" t="s">
        <v>3</v>
      </c>
      <c r="DL44" s="2" t="s">
        <v>3</v>
      </c>
      <c r="DM44" s="2" t="s">
        <v>3</v>
      </c>
      <c r="DN44" s="2">
        <v>0</v>
      </c>
      <c r="DO44" s="2">
        <v>0</v>
      </c>
      <c r="DP44" s="2">
        <v>1</v>
      </c>
      <c r="DQ44" s="2">
        <v>1</v>
      </c>
      <c r="DR44" s="2"/>
      <c r="DS44" s="2"/>
      <c r="DT44" s="2"/>
      <c r="DU44" s="2">
        <v>1013</v>
      </c>
      <c r="DV44" s="2" t="s">
        <v>37</v>
      </c>
      <c r="DW44" s="2" t="s">
        <v>37</v>
      </c>
      <c r="DX44" s="2">
        <v>1</v>
      </c>
      <c r="DY44" s="2"/>
      <c r="DZ44" s="2" t="s">
        <v>3</v>
      </c>
      <c r="EA44" s="2" t="s">
        <v>3</v>
      </c>
      <c r="EB44" s="2" t="s">
        <v>3</v>
      </c>
      <c r="EC44" s="2" t="s">
        <v>3</v>
      </c>
      <c r="ED44" s="2"/>
      <c r="EE44" s="2">
        <v>59540854</v>
      </c>
      <c r="EF44" s="2">
        <v>130</v>
      </c>
      <c r="EG44" s="2" t="s">
        <v>38</v>
      </c>
      <c r="EH44" s="2">
        <v>0</v>
      </c>
      <c r="EI44" s="2" t="s">
        <v>3</v>
      </c>
      <c r="EJ44" s="2">
        <v>3</v>
      </c>
      <c r="EK44" s="2">
        <v>746</v>
      </c>
      <c r="EL44" s="2" t="s">
        <v>39</v>
      </c>
      <c r="EM44" s="2" t="s">
        <v>40</v>
      </c>
      <c r="EN44" s="2"/>
      <c r="EO44" s="2" t="s">
        <v>3</v>
      </c>
      <c r="EP44" s="2"/>
      <c r="EQ44" s="2">
        <v>0</v>
      </c>
      <c r="ER44" s="2">
        <v>0</v>
      </c>
      <c r="ES44" s="2">
        <v>37439.230000000003</v>
      </c>
      <c r="ET44" s="2">
        <v>0</v>
      </c>
      <c r="EU44" s="2">
        <v>0</v>
      </c>
      <c r="EV44" s="2">
        <v>0</v>
      </c>
      <c r="EW44" s="2">
        <v>0</v>
      </c>
      <c r="EX44" s="2">
        <v>0</v>
      </c>
      <c r="EY44" s="2">
        <v>0</v>
      </c>
      <c r="EZ44" s="2"/>
      <c r="FA44" s="2"/>
      <c r="FB44" s="2"/>
      <c r="FC44" s="2"/>
      <c r="FD44" s="2"/>
      <c r="FE44" s="2"/>
      <c r="FF44" s="2"/>
      <c r="FG44" s="2"/>
      <c r="FH44" s="2"/>
      <c r="FI44" s="2"/>
      <c r="FJ44" s="2"/>
      <c r="FK44" s="2"/>
      <c r="FL44" s="2"/>
      <c r="FM44" s="2"/>
      <c r="FN44" s="2"/>
      <c r="FO44" s="2"/>
      <c r="FP44" s="2"/>
      <c r="FQ44" s="2">
        <v>0</v>
      </c>
      <c r="FR44" s="2">
        <f>P44</f>
        <v>37439.230000000003</v>
      </c>
      <c r="FS44" s="2">
        <v>0</v>
      </c>
      <c r="FT44" s="2"/>
      <c r="FU44" s="2"/>
      <c r="FV44" s="2"/>
      <c r="FW44" s="2"/>
      <c r="FX44" s="2">
        <v>0</v>
      </c>
      <c r="FY44" s="2">
        <v>0</v>
      </c>
      <c r="FZ44" s="2"/>
      <c r="GA44" s="2" t="s">
        <v>56</v>
      </c>
      <c r="GB44" s="2"/>
      <c r="GC44" s="2"/>
      <c r="GD44" s="2">
        <v>1</v>
      </c>
      <c r="GE44" s="2"/>
      <c r="GF44" s="2">
        <v>226487503</v>
      </c>
      <c r="GG44" s="2">
        <v>2</v>
      </c>
      <c r="GH44" s="2">
        <v>4</v>
      </c>
      <c r="GI44" s="2">
        <v>-2</v>
      </c>
      <c r="GJ44" s="2">
        <v>0</v>
      </c>
      <c r="GK44" s="2">
        <v>0</v>
      </c>
      <c r="GL44" s="2">
        <f t="shared" si="74"/>
        <v>0</v>
      </c>
      <c r="GM44" s="2">
        <f t="shared" si="75"/>
        <v>37439.230000000003</v>
      </c>
      <c r="GN44" s="2">
        <f t="shared" si="76"/>
        <v>0</v>
      </c>
      <c r="GO44" s="2">
        <f t="shared" si="77"/>
        <v>0</v>
      </c>
      <c r="GP44" s="2">
        <f t="shared" si="78"/>
        <v>0</v>
      </c>
      <c r="GQ44" s="2"/>
      <c r="GR44" s="2">
        <v>0</v>
      </c>
      <c r="GS44" s="2">
        <v>2</v>
      </c>
      <c r="GT44" s="2">
        <v>0</v>
      </c>
      <c r="GU44" s="2" t="s">
        <v>3</v>
      </c>
      <c r="GV44" s="2">
        <f t="shared" si="79"/>
        <v>0</v>
      </c>
      <c r="GW44" s="2">
        <v>1</v>
      </c>
      <c r="GX44" s="2">
        <f t="shared" si="80"/>
        <v>0</v>
      </c>
      <c r="GY44" s="2"/>
      <c r="GZ44" s="2"/>
      <c r="HA44" s="2">
        <v>0</v>
      </c>
      <c r="HB44" s="2">
        <v>0</v>
      </c>
      <c r="HC44" s="2">
        <f t="shared" si="81"/>
        <v>0</v>
      </c>
      <c r="HD44" s="2"/>
      <c r="HE44" s="2" t="s">
        <v>42</v>
      </c>
      <c r="HF44" s="2" t="s">
        <v>43</v>
      </c>
      <c r="HG44" s="2"/>
      <c r="HH44" s="2"/>
      <c r="HI44" s="2"/>
      <c r="HJ44" s="2"/>
      <c r="HK44" s="2"/>
      <c r="HL44" s="2"/>
      <c r="HM44" s="2" t="s">
        <v>3</v>
      </c>
      <c r="HN44" s="2" t="s">
        <v>3</v>
      </c>
      <c r="HO44" s="2" t="s">
        <v>3</v>
      </c>
      <c r="HP44" s="2" t="s">
        <v>3</v>
      </c>
      <c r="HQ44" s="2" t="s">
        <v>3</v>
      </c>
      <c r="HR44" s="2"/>
      <c r="HS44" s="2">
        <v>0</v>
      </c>
      <c r="HT44" s="2"/>
      <c r="HU44" s="2"/>
      <c r="HV44" s="2"/>
      <c r="HW44" s="2"/>
      <c r="HX44" s="2"/>
      <c r="HY44" s="2"/>
      <c r="HZ44" s="2"/>
      <c r="IA44" s="2"/>
      <c r="IB44" s="2"/>
      <c r="IC44" s="2"/>
      <c r="ID44" s="2"/>
      <c r="IE44" s="2"/>
      <c r="IF44" s="2"/>
      <c r="IG44" s="2"/>
      <c r="IH44" s="2"/>
      <c r="II44" s="2"/>
      <c r="IJ44" s="2"/>
      <c r="IK44" s="2">
        <v>0</v>
      </c>
      <c r="IL44" s="2"/>
      <c r="IM44" s="2"/>
      <c r="IN44" s="2"/>
      <c r="IO44" s="2"/>
      <c r="IP44" s="2"/>
      <c r="IQ44" s="2"/>
      <c r="IR44" s="2"/>
      <c r="IS44" s="2"/>
      <c r="IT44" s="2"/>
      <c r="IU44" s="2"/>
    </row>
    <row r="45" spans="1:255" x14ac:dyDescent="0.2">
      <c r="A45">
        <v>17</v>
      </c>
      <c r="B45">
        <v>1</v>
      </c>
      <c r="E45" t="s">
        <v>53</v>
      </c>
      <c r="F45" t="s">
        <v>54</v>
      </c>
      <c r="G45" t="s">
        <v>55</v>
      </c>
      <c r="H45" t="s">
        <v>37</v>
      </c>
      <c r="I45">
        <v>1</v>
      </c>
      <c r="J45">
        <v>0</v>
      </c>
      <c r="K45">
        <v>1</v>
      </c>
      <c r="O45">
        <f t="shared" si="54"/>
        <v>286784.5</v>
      </c>
      <c r="P45">
        <f>ROUND((ROUND((AC45*I45),2)*BC45),2)</f>
        <v>286784.5</v>
      </c>
      <c r="Q45">
        <f t="shared" si="82"/>
        <v>0</v>
      </c>
      <c r="R45">
        <f t="shared" si="55"/>
        <v>0</v>
      </c>
      <c r="S45">
        <f t="shared" si="56"/>
        <v>0</v>
      </c>
      <c r="T45">
        <f t="shared" si="57"/>
        <v>0</v>
      </c>
      <c r="U45">
        <f t="shared" si="58"/>
        <v>0</v>
      </c>
      <c r="V45">
        <f t="shared" si="59"/>
        <v>0</v>
      </c>
      <c r="W45">
        <f t="shared" si="60"/>
        <v>0</v>
      </c>
      <c r="X45">
        <f t="shared" si="61"/>
        <v>0</v>
      </c>
      <c r="Y45">
        <f t="shared" si="61"/>
        <v>0</v>
      </c>
      <c r="AA45">
        <v>60252775</v>
      </c>
      <c r="AB45">
        <f t="shared" si="62"/>
        <v>37439.230000000003</v>
      </c>
      <c r="AC45">
        <f t="shared" si="63"/>
        <v>37439.230000000003</v>
      </c>
      <c r="AD45">
        <f t="shared" si="83"/>
        <v>0</v>
      </c>
      <c r="AE45">
        <f t="shared" si="84"/>
        <v>0</v>
      </c>
      <c r="AF45">
        <f t="shared" si="84"/>
        <v>0</v>
      </c>
      <c r="AG45">
        <f t="shared" si="64"/>
        <v>0</v>
      </c>
      <c r="AH45">
        <f t="shared" si="85"/>
        <v>0</v>
      </c>
      <c r="AI45">
        <f t="shared" si="85"/>
        <v>0</v>
      </c>
      <c r="AJ45">
        <f t="shared" si="65"/>
        <v>0</v>
      </c>
      <c r="AK45">
        <v>37439.230000000003</v>
      </c>
      <c r="AL45">
        <v>37439.230000000003</v>
      </c>
      <c r="AM45">
        <v>0</v>
      </c>
      <c r="AN45">
        <v>0</v>
      </c>
      <c r="AO45">
        <v>0</v>
      </c>
      <c r="AP45">
        <v>0</v>
      </c>
      <c r="AQ45">
        <v>0</v>
      </c>
      <c r="AR45">
        <v>0</v>
      </c>
      <c r="AS45">
        <v>0</v>
      </c>
      <c r="AT45">
        <v>0</v>
      </c>
      <c r="AU45">
        <v>0</v>
      </c>
      <c r="AV45">
        <v>1</v>
      </c>
      <c r="AW45">
        <v>1</v>
      </c>
      <c r="AZ45">
        <v>1</v>
      </c>
      <c r="BA45">
        <v>1</v>
      </c>
      <c r="BB45">
        <v>1</v>
      </c>
      <c r="BC45">
        <v>7.66</v>
      </c>
      <c r="BD45" t="s">
        <v>3</v>
      </c>
      <c r="BE45" t="s">
        <v>3</v>
      </c>
      <c r="BF45" t="s">
        <v>3</v>
      </c>
      <c r="BG45" t="s">
        <v>3</v>
      </c>
      <c r="BH45">
        <v>3</v>
      </c>
      <c r="BI45">
        <v>3</v>
      </c>
      <c r="BJ45" t="s">
        <v>3</v>
      </c>
      <c r="BM45">
        <v>746</v>
      </c>
      <c r="BN45">
        <v>0</v>
      </c>
      <c r="BO45" t="s">
        <v>3</v>
      </c>
      <c r="BP45">
        <v>0</v>
      </c>
      <c r="BQ45">
        <v>130</v>
      </c>
      <c r="BR45">
        <v>0</v>
      </c>
      <c r="BS45">
        <v>1</v>
      </c>
      <c r="BT45">
        <v>1</v>
      </c>
      <c r="BU45">
        <v>1</v>
      </c>
      <c r="BV45">
        <v>1</v>
      </c>
      <c r="BW45">
        <v>1</v>
      </c>
      <c r="BX45">
        <v>1</v>
      </c>
      <c r="BY45" t="s">
        <v>3</v>
      </c>
      <c r="BZ45">
        <v>0</v>
      </c>
      <c r="CA45">
        <v>0</v>
      </c>
      <c r="CB45" t="s">
        <v>3</v>
      </c>
      <c r="CE45">
        <v>30</v>
      </c>
      <c r="CF45">
        <v>0</v>
      </c>
      <c r="CG45">
        <v>0</v>
      </c>
      <c r="CM45">
        <v>0</v>
      </c>
      <c r="CN45" t="s">
        <v>3</v>
      </c>
      <c r="CO45">
        <v>0</v>
      </c>
      <c r="CP45">
        <f t="shared" si="66"/>
        <v>286784.5</v>
      </c>
      <c r="CQ45">
        <f>ROUND((ROUND((AC45*1),2)*BC45),2)</f>
        <v>286784.5</v>
      </c>
      <c r="CR45">
        <f t="shared" si="86"/>
        <v>0</v>
      </c>
      <c r="CS45">
        <f t="shared" si="67"/>
        <v>0</v>
      </c>
      <c r="CT45">
        <f t="shared" si="68"/>
        <v>0</v>
      </c>
      <c r="CU45">
        <f t="shared" si="69"/>
        <v>0</v>
      </c>
      <c r="CV45">
        <f t="shared" si="70"/>
        <v>0</v>
      </c>
      <c r="CW45">
        <f t="shared" si="71"/>
        <v>0</v>
      </c>
      <c r="CX45">
        <f t="shared" si="71"/>
        <v>0</v>
      </c>
      <c r="CY45">
        <f t="shared" si="72"/>
        <v>0</v>
      </c>
      <c r="CZ45">
        <f t="shared" si="73"/>
        <v>0</v>
      </c>
      <c r="DC45" t="s">
        <v>3</v>
      </c>
      <c r="DD45" t="s">
        <v>3</v>
      </c>
      <c r="DE45" t="s">
        <v>3</v>
      </c>
      <c r="DF45" t="s">
        <v>3</v>
      </c>
      <c r="DG45" t="s">
        <v>3</v>
      </c>
      <c r="DH45" t="s">
        <v>3</v>
      </c>
      <c r="DI45" t="s">
        <v>3</v>
      </c>
      <c r="DJ45" t="s">
        <v>3</v>
      </c>
      <c r="DK45" t="s">
        <v>3</v>
      </c>
      <c r="DL45" t="s">
        <v>3</v>
      </c>
      <c r="DM45" t="s">
        <v>3</v>
      </c>
      <c r="DN45">
        <v>0</v>
      </c>
      <c r="DO45">
        <v>0</v>
      </c>
      <c r="DP45">
        <v>1</v>
      </c>
      <c r="DQ45">
        <v>1</v>
      </c>
      <c r="DU45">
        <v>1013</v>
      </c>
      <c r="DV45" t="s">
        <v>37</v>
      </c>
      <c r="DW45" t="s">
        <v>37</v>
      </c>
      <c r="DX45">
        <v>1</v>
      </c>
      <c r="DZ45" t="s">
        <v>3</v>
      </c>
      <c r="EA45" t="s">
        <v>3</v>
      </c>
      <c r="EB45" t="s">
        <v>3</v>
      </c>
      <c r="EC45" t="s">
        <v>3</v>
      </c>
      <c r="EE45">
        <v>59540854</v>
      </c>
      <c r="EF45">
        <v>130</v>
      </c>
      <c r="EG45" t="s">
        <v>38</v>
      </c>
      <c r="EH45">
        <v>0</v>
      </c>
      <c r="EI45" t="s">
        <v>3</v>
      </c>
      <c r="EJ45">
        <v>3</v>
      </c>
      <c r="EK45">
        <v>746</v>
      </c>
      <c r="EL45" t="s">
        <v>39</v>
      </c>
      <c r="EM45" t="s">
        <v>40</v>
      </c>
      <c r="EO45" t="s">
        <v>3</v>
      </c>
      <c r="EQ45">
        <v>0</v>
      </c>
      <c r="ER45">
        <v>37439.230000000003</v>
      </c>
      <c r="ES45">
        <v>37439.230000000003</v>
      </c>
      <c r="ET45">
        <v>0</v>
      </c>
      <c r="EU45">
        <v>0</v>
      </c>
      <c r="EV45">
        <v>0</v>
      </c>
      <c r="EW45">
        <v>0</v>
      </c>
      <c r="EX45">
        <v>0</v>
      </c>
      <c r="EY45">
        <v>0</v>
      </c>
      <c r="EZ45">
        <v>5</v>
      </c>
      <c r="FC45">
        <v>1</v>
      </c>
      <c r="FD45">
        <v>18</v>
      </c>
      <c r="FF45">
        <v>330156.03000000003</v>
      </c>
      <c r="FQ45">
        <v>0</v>
      </c>
      <c r="FR45">
        <f>P45</f>
        <v>286784.5</v>
      </c>
      <c r="FS45">
        <v>0</v>
      </c>
      <c r="FX45">
        <v>0</v>
      </c>
      <c r="FY45">
        <v>0</v>
      </c>
      <c r="GA45" t="s">
        <v>56</v>
      </c>
      <c r="GD45">
        <v>1</v>
      </c>
      <c r="GF45">
        <v>226487503</v>
      </c>
      <c r="GG45">
        <v>2</v>
      </c>
      <c r="GH45">
        <v>3</v>
      </c>
      <c r="GI45">
        <v>5</v>
      </c>
      <c r="GJ45">
        <v>0</v>
      </c>
      <c r="GK45">
        <v>0</v>
      </c>
      <c r="GL45">
        <f t="shared" si="74"/>
        <v>0</v>
      </c>
      <c r="GM45">
        <f t="shared" si="75"/>
        <v>286784.5</v>
      </c>
      <c r="GN45">
        <f t="shared" si="76"/>
        <v>0</v>
      </c>
      <c r="GO45">
        <f t="shared" si="77"/>
        <v>0</v>
      </c>
      <c r="GP45">
        <f t="shared" si="78"/>
        <v>0</v>
      </c>
      <c r="GR45">
        <v>1</v>
      </c>
      <c r="GS45">
        <v>1</v>
      </c>
      <c r="GT45">
        <v>0</v>
      </c>
      <c r="GU45" t="s">
        <v>3</v>
      </c>
      <c r="GV45">
        <f t="shared" si="79"/>
        <v>0</v>
      </c>
      <c r="GW45">
        <v>1</v>
      </c>
      <c r="GX45">
        <f t="shared" si="80"/>
        <v>0</v>
      </c>
      <c r="HA45">
        <v>0</v>
      </c>
      <c r="HB45">
        <v>0</v>
      </c>
      <c r="HC45">
        <f t="shared" si="81"/>
        <v>0</v>
      </c>
      <c r="HE45" t="s">
        <v>42</v>
      </c>
      <c r="HF45" t="s">
        <v>43</v>
      </c>
      <c r="HM45" t="s">
        <v>3</v>
      </c>
      <c r="HN45" t="s">
        <v>3</v>
      </c>
      <c r="HO45" t="s">
        <v>3</v>
      </c>
      <c r="HP45" t="s">
        <v>3</v>
      </c>
      <c r="HQ45" t="s">
        <v>3</v>
      </c>
      <c r="HS45">
        <v>0</v>
      </c>
      <c r="IK45">
        <v>0</v>
      </c>
    </row>
    <row r="46" spans="1:255" x14ac:dyDescent="0.2">
      <c r="A46" s="2">
        <v>19</v>
      </c>
      <c r="B46" s="2">
        <v>1</v>
      </c>
      <c r="C46" s="2"/>
      <c r="D46" s="2"/>
      <c r="E46" s="2"/>
      <c r="F46" s="2" t="s">
        <v>3</v>
      </c>
      <c r="G46" s="2" t="s">
        <v>57</v>
      </c>
      <c r="H46" s="2" t="s">
        <v>3</v>
      </c>
      <c r="I46" s="2"/>
      <c r="J46" s="2"/>
      <c r="K46" s="2"/>
      <c r="L46" s="2"/>
      <c r="M46" s="2"/>
      <c r="N46" s="2"/>
      <c r="O46" s="2"/>
      <c r="P46" s="2"/>
      <c r="Q46" s="2"/>
      <c r="R46" s="2"/>
      <c r="S46" s="2"/>
      <c r="T46" s="2"/>
      <c r="U46" s="2"/>
      <c r="V46" s="2"/>
      <c r="W46" s="2"/>
      <c r="X46" s="2"/>
      <c r="Y46" s="2"/>
      <c r="Z46" s="2"/>
      <c r="AA46" s="2">
        <v>1</v>
      </c>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v>0</v>
      </c>
      <c r="IL46" s="2"/>
      <c r="IM46" s="2"/>
      <c r="IN46" s="2"/>
      <c r="IO46" s="2"/>
      <c r="IP46" s="2"/>
      <c r="IQ46" s="2"/>
      <c r="IR46" s="2"/>
      <c r="IS46" s="2"/>
      <c r="IT46" s="2"/>
      <c r="IU46" s="2"/>
    </row>
    <row r="47" spans="1:255" x14ac:dyDescent="0.2">
      <c r="A47" s="2">
        <v>17</v>
      </c>
      <c r="B47" s="2">
        <v>1</v>
      </c>
      <c r="C47" s="2">
        <f>ROW(SmtRes!A40)</f>
        <v>40</v>
      </c>
      <c r="D47" s="2">
        <f>ROW(EtalonRes!A45)</f>
        <v>45</v>
      </c>
      <c r="E47" s="2" t="s">
        <v>58</v>
      </c>
      <c r="F47" s="2" t="s">
        <v>20</v>
      </c>
      <c r="G47" s="2" t="s">
        <v>21</v>
      </c>
      <c r="H47" s="2" t="s">
        <v>22</v>
      </c>
      <c r="I47" s="2">
        <v>0.6</v>
      </c>
      <c r="J47" s="2">
        <v>0</v>
      </c>
      <c r="K47" s="2">
        <v>0.6</v>
      </c>
      <c r="L47" s="2"/>
      <c r="M47" s="2"/>
      <c r="N47" s="2"/>
      <c r="O47" s="2">
        <f t="shared" ref="O47:O52" si="87">ROUND(CP47,2)</f>
        <v>108.9</v>
      </c>
      <c r="P47" s="2">
        <f>ROUND((ROUND((AC47*AW47*I47),2)*BC47),2)</f>
        <v>14.2</v>
      </c>
      <c r="Q47" s="2">
        <f>(ROUND((ROUND((((ET47*1.1))*AV47*I47),2)*BB47),2)+ROUND((ROUND(((AE47-((EU47*1.1)))*AV47*I47),2)*BS47),2))</f>
        <v>39.22</v>
      </c>
      <c r="R47" s="2">
        <f t="shared" ref="R47:R52" si="88">ROUND((ROUND((AE47*AV47*I47),2)*BS47),2)</f>
        <v>4.71</v>
      </c>
      <c r="S47" s="2">
        <f t="shared" ref="S47:S52" si="89">ROUND((ROUND((AF47*AV47*I47),2)*BA47),2)</f>
        <v>55.48</v>
      </c>
      <c r="T47" s="2">
        <f t="shared" ref="T47:T52" si="90">ROUND(CU47*I47,2)</f>
        <v>0</v>
      </c>
      <c r="U47" s="2">
        <f t="shared" ref="U47:U52" si="91">CV47*I47</f>
        <v>4.2705035999999996</v>
      </c>
      <c r="V47" s="2">
        <f t="shared" ref="V47:V52" si="92">CW47*I47</f>
        <v>0</v>
      </c>
      <c r="W47" s="2">
        <f t="shared" ref="W47:W52" si="93">ROUND(CX47*I47,2)</f>
        <v>0</v>
      </c>
      <c r="X47" s="2">
        <f t="shared" ref="X47:Y52" si="94">ROUND(CY47,2)</f>
        <v>58.38</v>
      </c>
      <c r="Y47" s="2">
        <f t="shared" si="94"/>
        <v>30.7</v>
      </c>
      <c r="Z47" s="2"/>
      <c r="AA47" s="2">
        <v>60252778</v>
      </c>
      <c r="AB47" s="2">
        <f t="shared" ref="AB47:AB52" si="95">ROUND((AC47+AD47+AF47),6)</f>
        <v>174.393</v>
      </c>
      <c r="AC47" s="2">
        <f t="shared" ref="AC47:AC52" si="96">ROUND((ES47),6)</f>
        <v>23.66</v>
      </c>
      <c r="AD47" s="2">
        <f>ROUND(((((ET47*1.1))-((EU47*1.1)))+AE47),6)</f>
        <v>62.424999999999997</v>
      </c>
      <c r="AE47" s="2">
        <f>ROUND(((EU47*1.1)),6)</f>
        <v>7.4909999999999997</v>
      </c>
      <c r="AF47" s="2">
        <f>ROUND(((EV47*1.1)),6)</f>
        <v>88.308000000000007</v>
      </c>
      <c r="AG47" s="2">
        <f t="shared" ref="AG47:AG52" si="97">ROUND((AP47),6)</f>
        <v>0</v>
      </c>
      <c r="AH47" s="2">
        <f>((EW47*1.1))</f>
        <v>6.798</v>
      </c>
      <c r="AI47" s="2">
        <f>((EX47*1.1))</f>
        <v>0</v>
      </c>
      <c r="AJ47" s="2">
        <f t="shared" ref="AJ47:AJ52" si="98">(AS47)</f>
        <v>0</v>
      </c>
      <c r="AK47" s="2">
        <v>160.69</v>
      </c>
      <c r="AL47" s="2">
        <v>23.66</v>
      </c>
      <c r="AM47" s="2">
        <v>56.75</v>
      </c>
      <c r="AN47" s="2">
        <v>6.81</v>
      </c>
      <c r="AO47" s="2">
        <v>80.28</v>
      </c>
      <c r="AP47" s="2">
        <v>0</v>
      </c>
      <c r="AQ47" s="2">
        <v>6.18</v>
      </c>
      <c r="AR47" s="2">
        <v>0</v>
      </c>
      <c r="AS47" s="2">
        <v>0</v>
      </c>
      <c r="AT47" s="2">
        <v>97</v>
      </c>
      <c r="AU47" s="2">
        <v>51</v>
      </c>
      <c r="AV47" s="2">
        <v>1.0469999999999999</v>
      </c>
      <c r="AW47" s="2">
        <v>1</v>
      </c>
      <c r="AX47" s="2"/>
      <c r="AY47" s="2"/>
      <c r="AZ47" s="2">
        <v>1</v>
      </c>
      <c r="BA47" s="2">
        <v>1</v>
      </c>
      <c r="BB47" s="2">
        <v>1</v>
      </c>
      <c r="BC47" s="2">
        <v>1</v>
      </c>
      <c r="BD47" s="2" t="s">
        <v>3</v>
      </c>
      <c r="BE47" s="2" t="s">
        <v>3</v>
      </c>
      <c r="BF47" s="2" t="s">
        <v>3</v>
      </c>
      <c r="BG47" s="2" t="s">
        <v>3</v>
      </c>
      <c r="BH47" s="2">
        <v>0</v>
      </c>
      <c r="BI47" s="2">
        <v>2</v>
      </c>
      <c r="BJ47" s="2" t="s">
        <v>23</v>
      </c>
      <c r="BK47" s="2"/>
      <c r="BL47" s="2"/>
      <c r="BM47" s="2">
        <v>67</v>
      </c>
      <c r="BN47" s="2">
        <v>59540665</v>
      </c>
      <c r="BO47" s="2" t="s">
        <v>20</v>
      </c>
      <c r="BP47" s="2">
        <v>1</v>
      </c>
      <c r="BQ47" s="2">
        <v>40</v>
      </c>
      <c r="BR47" s="2">
        <v>0</v>
      </c>
      <c r="BS47" s="2">
        <v>1</v>
      </c>
      <c r="BT47" s="2">
        <v>1</v>
      </c>
      <c r="BU47" s="2">
        <v>1</v>
      </c>
      <c r="BV47" s="2">
        <v>1</v>
      </c>
      <c r="BW47" s="2">
        <v>1</v>
      </c>
      <c r="BX47" s="2">
        <v>1</v>
      </c>
      <c r="BY47" s="2" t="s">
        <v>3</v>
      </c>
      <c r="BZ47" s="2">
        <v>97</v>
      </c>
      <c r="CA47" s="2">
        <v>51</v>
      </c>
      <c r="CB47" s="2" t="s">
        <v>3</v>
      </c>
      <c r="CC47" s="2"/>
      <c r="CD47" s="2"/>
      <c r="CE47" s="2">
        <v>30</v>
      </c>
      <c r="CF47" s="2">
        <v>0</v>
      </c>
      <c r="CG47" s="2">
        <v>0</v>
      </c>
      <c r="CH47" s="2"/>
      <c r="CI47" s="2"/>
      <c r="CJ47" s="2"/>
      <c r="CK47" s="2"/>
      <c r="CL47" s="2"/>
      <c r="CM47" s="2">
        <v>0</v>
      </c>
      <c r="CN47" s="2" t="s">
        <v>1289</v>
      </c>
      <c r="CO47" s="2">
        <v>0</v>
      </c>
      <c r="CP47" s="2">
        <f t="shared" ref="CP47:CP52" si="99">(P47+Q47+S47)</f>
        <v>108.9</v>
      </c>
      <c r="CQ47" s="2">
        <f>ROUND((ROUND((AC47*AW47*1),2)*BC47),2)</f>
        <v>23.66</v>
      </c>
      <c r="CR47" s="2">
        <f>(ROUND((ROUND((((ET47*1.1))*AV47*1),2)*BB47),2)+ROUND((ROUND(((AE47-((EU47*1.1)))*AV47*1),2)*BS47),2))</f>
        <v>65.36</v>
      </c>
      <c r="CS47" s="2">
        <f t="shared" ref="CS47:CS52" si="100">ROUND((ROUND((AE47*AV47*1),2)*BS47),2)</f>
        <v>7.84</v>
      </c>
      <c r="CT47" s="2">
        <f t="shared" ref="CT47:CT52" si="101">ROUND((ROUND((AF47*AV47*1),2)*BA47),2)</f>
        <v>92.46</v>
      </c>
      <c r="CU47" s="2">
        <f t="shared" ref="CU47:CU52" si="102">AG47</f>
        <v>0</v>
      </c>
      <c r="CV47" s="2">
        <f t="shared" ref="CV47:CV52" si="103">(AH47*AV47)</f>
        <v>7.1175059999999997</v>
      </c>
      <c r="CW47" s="2">
        <f t="shared" ref="CW47:CX52" si="104">AI47</f>
        <v>0</v>
      </c>
      <c r="CX47" s="2">
        <f t="shared" si="104"/>
        <v>0</v>
      </c>
      <c r="CY47" s="2">
        <f t="shared" ref="CY47:CY52" si="105">(((S47+R47)*AT47)/100)</f>
        <v>58.384299999999996</v>
      </c>
      <c r="CZ47" s="2">
        <f t="shared" ref="CZ47:CZ52" si="106">(((S47+R47)*AU47)/100)</f>
        <v>30.696899999999999</v>
      </c>
      <c r="DA47" s="2"/>
      <c r="DB47" s="2">
        <v>5</v>
      </c>
      <c r="DC47" s="2" t="s">
        <v>3</v>
      </c>
      <c r="DD47" s="2" t="s">
        <v>3</v>
      </c>
      <c r="DE47" s="2" t="s">
        <v>24</v>
      </c>
      <c r="DF47" s="2" t="s">
        <v>24</v>
      </c>
      <c r="DG47" s="2" t="s">
        <v>24</v>
      </c>
      <c r="DH47" s="2" t="s">
        <v>3</v>
      </c>
      <c r="DI47" s="2" t="s">
        <v>24</v>
      </c>
      <c r="DJ47" s="2" t="s">
        <v>24</v>
      </c>
      <c r="DK47" s="2" t="s">
        <v>3</v>
      </c>
      <c r="DL47" s="2" t="s">
        <v>3</v>
      </c>
      <c r="DM47" s="2" t="s">
        <v>3</v>
      </c>
      <c r="DN47" s="2">
        <v>0</v>
      </c>
      <c r="DO47" s="2">
        <v>0</v>
      </c>
      <c r="DP47" s="2">
        <v>1</v>
      </c>
      <c r="DQ47" s="2">
        <v>1</v>
      </c>
      <c r="DR47" s="2"/>
      <c r="DS47" s="2"/>
      <c r="DT47" s="2"/>
      <c r="DU47" s="2">
        <v>1013</v>
      </c>
      <c r="DV47" s="2" t="s">
        <v>22</v>
      </c>
      <c r="DW47" s="2" t="s">
        <v>22</v>
      </c>
      <c r="DX47" s="2">
        <v>1</v>
      </c>
      <c r="DY47" s="2"/>
      <c r="DZ47" s="2" t="s">
        <v>3</v>
      </c>
      <c r="EA47" s="2" t="s">
        <v>3</v>
      </c>
      <c r="EB47" s="2" t="s">
        <v>3</v>
      </c>
      <c r="EC47" s="2" t="s">
        <v>3</v>
      </c>
      <c r="ED47" s="2"/>
      <c r="EE47" s="2">
        <v>59540733</v>
      </c>
      <c r="EF47" s="2">
        <v>40</v>
      </c>
      <c r="EG47" s="2" t="s">
        <v>25</v>
      </c>
      <c r="EH47" s="2">
        <v>0</v>
      </c>
      <c r="EI47" s="2" t="s">
        <v>3</v>
      </c>
      <c r="EJ47" s="2">
        <v>2</v>
      </c>
      <c r="EK47" s="2">
        <v>67</v>
      </c>
      <c r="EL47" s="2" t="s">
        <v>26</v>
      </c>
      <c r="EM47" s="2" t="s">
        <v>27</v>
      </c>
      <c r="EN47" s="2"/>
      <c r="EO47" s="2" t="s">
        <v>28</v>
      </c>
      <c r="EP47" s="2"/>
      <c r="EQ47" s="2">
        <v>0</v>
      </c>
      <c r="ER47" s="2">
        <v>160.69</v>
      </c>
      <c r="ES47" s="2">
        <v>23.66</v>
      </c>
      <c r="ET47" s="2">
        <v>56.75</v>
      </c>
      <c r="EU47" s="2">
        <v>6.81</v>
      </c>
      <c r="EV47" s="2">
        <v>80.28</v>
      </c>
      <c r="EW47" s="2">
        <v>6.18</v>
      </c>
      <c r="EX47" s="2">
        <v>0</v>
      </c>
      <c r="EY47" s="2">
        <v>0</v>
      </c>
      <c r="EZ47" s="2"/>
      <c r="FA47" s="2"/>
      <c r="FB47" s="2"/>
      <c r="FC47" s="2"/>
      <c r="FD47" s="2"/>
      <c r="FE47" s="2"/>
      <c r="FF47" s="2"/>
      <c r="FG47" s="2"/>
      <c r="FH47" s="2"/>
      <c r="FI47" s="2"/>
      <c r="FJ47" s="2"/>
      <c r="FK47" s="2"/>
      <c r="FL47" s="2"/>
      <c r="FM47" s="2"/>
      <c r="FN47" s="2"/>
      <c r="FO47" s="2"/>
      <c r="FP47" s="2"/>
      <c r="FQ47" s="2">
        <v>0</v>
      </c>
      <c r="FR47" s="2">
        <v>0</v>
      </c>
      <c r="FS47" s="2">
        <v>0</v>
      </c>
      <c r="FT47" s="2"/>
      <c r="FU47" s="2"/>
      <c r="FV47" s="2"/>
      <c r="FW47" s="2"/>
      <c r="FX47" s="2">
        <v>97</v>
      </c>
      <c r="FY47" s="2">
        <v>51</v>
      </c>
      <c r="FZ47" s="2"/>
      <c r="GA47" s="2" t="s">
        <v>3</v>
      </c>
      <c r="GB47" s="2"/>
      <c r="GC47" s="2"/>
      <c r="GD47" s="2">
        <v>1</v>
      </c>
      <c r="GE47" s="2"/>
      <c r="GF47" s="2">
        <v>373468362</v>
      </c>
      <c r="GG47" s="2">
        <v>2</v>
      </c>
      <c r="GH47" s="2">
        <v>1</v>
      </c>
      <c r="GI47" s="2">
        <v>2</v>
      </c>
      <c r="GJ47" s="2">
        <v>0</v>
      </c>
      <c r="GK47" s="2">
        <v>0</v>
      </c>
      <c r="GL47" s="2">
        <f t="shared" ref="GL47:GL52" si="107">ROUND(IF(AND(BH47=3,BI47=3,FS47&lt;&gt;0),P47,0),2)</f>
        <v>0</v>
      </c>
      <c r="GM47" s="2">
        <f t="shared" ref="GM47:GM52" si="108">ROUND(O47+X47+Y47,2)+GX47</f>
        <v>197.98</v>
      </c>
      <c r="GN47" s="2">
        <f t="shared" ref="GN47:GN52" si="109">IF(OR(BI47=0,BI47=1),GM47-GX47,0)</f>
        <v>0</v>
      </c>
      <c r="GO47" s="2">
        <f t="shared" ref="GO47:GO52" si="110">IF(BI47=2,GM47-GX47,0)</f>
        <v>197.98</v>
      </c>
      <c r="GP47" s="2">
        <f t="shared" ref="GP47:GP52" si="111">IF(BI47=4,GM47-GX47,0)</f>
        <v>0</v>
      </c>
      <c r="GQ47" s="2"/>
      <c r="GR47" s="2">
        <v>0</v>
      </c>
      <c r="GS47" s="2">
        <v>3</v>
      </c>
      <c r="GT47" s="2">
        <v>0</v>
      </c>
      <c r="GU47" s="2" t="s">
        <v>3</v>
      </c>
      <c r="GV47" s="2">
        <f t="shared" ref="GV47:GV52" si="112">ROUND((GT47),6)</f>
        <v>0</v>
      </c>
      <c r="GW47" s="2">
        <v>1</v>
      </c>
      <c r="GX47" s="2">
        <f t="shared" ref="GX47:GX52" si="113">ROUND(HC47*I47,2)</f>
        <v>0</v>
      </c>
      <c r="GY47" s="2"/>
      <c r="GZ47" s="2"/>
      <c r="HA47" s="2">
        <v>0</v>
      </c>
      <c r="HB47" s="2">
        <v>0</v>
      </c>
      <c r="HC47" s="2">
        <f t="shared" ref="HC47:HC52" si="114">GV47*GW47</f>
        <v>0</v>
      </c>
      <c r="HD47" s="2"/>
      <c r="HE47" s="2" t="s">
        <v>3</v>
      </c>
      <c r="HF47" s="2" t="s">
        <v>3</v>
      </c>
      <c r="HG47" s="2"/>
      <c r="HH47" s="2"/>
      <c r="HI47" s="2"/>
      <c r="HJ47" s="2"/>
      <c r="HK47" s="2"/>
      <c r="HL47" s="2"/>
      <c r="HM47" s="2" t="s">
        <v>3</v>
      </c>
      <c r="HN47" s="2" t="s">
        <v>3</v>
      </c>
      <c r="HO47" s="2" t="s">
        <v>3</v>
      </c>
      <c r="HP47" s="2" t="s">
        <v>3</v>
      </c>
      <c r="HQ47" s="2" t="s">
        <v>3</v>
      </c>
      <c r="HR47" s="2"/>
      <c r="HS47" s="2">
        <v>0</v>
      </c>
      <c r="HT47" s="2"/>
      <c r="HU47" s="2"/>
      <c r="HV47" s="2"/>
      <c r="HW47" s="2"/>
      <c r="HX47" s="2"/>
      <c r="HY47" s="2"/>
      <c r="HZ47" s="2"/>
      <c r="IA47" s="2"/>
      <c r="IB47" s="2"/>
      <c r="IC47" s="2"/>
      <c r="ID47" s="2"/>
      <c r="IE47" s="2"/>
      <c r="IF47" s="2"/>
      <c r="IG47" s="2"/>
      <c r="IH47" s="2"/>
      <c r="II47" s="2"/>
      <c r="IJ47" s="2"/>
      <c r="IK47" s="2">
        <v>0</v>
      </c>
      <c r="IL47" s="2"/>
      <c r="IM47" s="2"/>
      <c r="IN47" s="2"/>
      <c r="IO47" s="2"/>
      <c r="IP47" s="2"/>
      <c r="IQ47" s="2"/>
      <c r="IR47" s="2"/>
      <c r="IS47" s="2"/>
      <c r="IT47" s="2"/>
      <c r="IU47" s="2"/>
    </row>
    <row r="48" spans="1:255" x14ac:dyDescent="0.2">
      <c r="A48">
        <v>17</v>
      </c>
      <c r="B48">
        <v>1</v>
      </c>
      <c r="C48">
        <f>ROW(SmtRes!A48)</f>
        <v>48</v>
      </c>
      <c r="D48">
        <f>ROW(EtalonRes!A54)</f>
        <v>54</v>
      </c>
      <c r="E48" t="s">
        <v>58</v>
      </c>
      <c r="F48" t="s">
        <v>20</v>
      </c>
      <c r="G48" t="s">
        <v>21</v>
      </c>
      <c r="H48" t="s">
        <v>22</v>
      </c>
      <c r="I48">
        <v>0.6</v>
      </c>
      <c r="J48">
        <v>0</v>
      </c>
      <c r="K48">
        <v>0.6</v>
      </c>
      <c r="O48">
        <f t="shared" si="87"/>
        <v>3764.24</v>
      </c>
      <c r="P48">
        <f>ROUND((ROUND((AC48*AW48*I48),2)*BC48),2)</f>
        <v>113.32</v>
      </c>
      <c r="Q48">
        <f>(ROUND((ROUND((((ET48*1.1))*AV48*I48),2)*BB48),2)+ROUND((ROUND(((AE48-((EU48*1.1)))*AV48*I48),2)*BS48),2))</f>
        <v>600.07000000000005</v>
      </c>
      <c r="R48">
        <f t="shared" si="88"/>
        <v>259</v>
      </c>
      <c r="S48">
        <f t="shared" si="89"/>
        <v>3050.85</v>
      </c>
      <c r="T48">
        <f t="shared" si="90"/>
        <v>0</v>
      </c>
      <c r="U48">
        <f t="shared" si="91"/>
        <v>4.2705035999999996</v>
      </c>
      <c r="V48">
        <f t="shared" si="92"/>
        <v>0</v>
      </c>
      <c r="W48">
        <f t="shared" si="93"/>
        <v>0</v>
      </c>
      <c r="X48">
        <f t="shared" si="94"/>
        <v>3210.55</v>
      </c>
      <c r="Y48">
        <f t="shared" si="94"/>
        <v>1688.02</v>
      </c>
      <c r="AA48">
        <v>60252775</v>
      </c>
      <c r="AB48">
        <f t="shared" si="95"/>
        <v>174.393</v>
      </c>
      <c r="AC48">
        <f t="shared" si="96"/>
        <v>23.66</v>
      </c>
      <c r="AD48">
        <f>ROUND(((((ET48*1.1))-((EU48*1.1)))+AE48),6)</f>
        <v>62.424999999999997</v>
      </c>
      <c r="AE48">
        <f>ROUND(((EU48*1.1)),6)</f>
        <v>7.4909999999999997</v>
      </c>
      <c r="AF48">
        <f>ROUND(((EV48*1.1)),6)</f>
        <v>88.308000000000007</v>
      </c>
      <c r="AG48">
        <f t="shared" si="97"/>
        <v>0</v>
      </c>
      <c r="AH48">
        <f>((EW48*1.1))</f>
        <v>6.798</v>
      </c>
      <c r="AI48">
        <f>((EX48*1.1))</f>
        <v>0</v>
      </c>
      <c r="AJ48">
        <f t="shared" si="98"/>
        <v>0</v>
      </c>
      <c r="AK48">
        <v>160.69</v>
      </c>
      <c r="AL48">
        <v>23.66</v>
      </c>
      <c r="AM48">
        <v>56.75</v>
      </c>
      <c r="AN48">
        <v>6.81</v>
      </c>
      <c r="AO48">
        <v>80.28</v>
      </c>
      <c r="AP48">
        <v>0</v>
      </c>
      <c r="AQ48">
        <v>6.18</v>
      </c>
      <c r="AR48">
        <v>0</v>
      </c>
      <c r="AS48">
        <v>0</v>
      </c>
      <c r="AT48">
        <v>97</v>
      </c>
      <c r="AU48">
        <v>51</v>
      </c>
      <c r="AV48">
        <v>1.0469999999999999</v>
      </c>
      <c r="AW48">
        <v>1</v>
      </c>
      <c r="AZ48">
        <v>1</v>
      </c>
      <c r="BA48">
        <v>54.99</v>
      </c>
      <c r="BB48">
        <v>15.3</v>
      </c>
      <c r="BC48">
        <v>7.98</v>
      </c>
      <c r="BD48" t="s">
        <v>3</v>
      </c>
      <c r="BE48" t="s">
        <v>3</v>
      </c>
      <c r="BF48" t="s">
        <v>3</v>
      </c>
      <c r="BG48" t="s">
        <v>3</v>
      </c>
      <c r="BH48">
        <v>0</v>
      </c>
      <c r="BI48">
        <v>2</v>
      </c>
      <c r="BJ48" t="s">
        <v>23</v>
      </c>
      <c r="BM48">
        <v>67</v>
      </c>
      <c r="BN48">
        <v>59540665</v>
      </c>
      <c r="BO48" t="s">
        <v>20</v>
      </c>
      <c r="BP48">
        <v>1</v>
      </c>
      <c r="BQ48">
        <v>40</v>
      </c>
      <c r="BR48">
        <v>0</v>
      </c>
      <c r="BS48">
        <v>54.99</v>
      </c>
      <c r="BT48">
        <v>1</v>
      </c>
      <c r="BU48">
        <v>1</v>
      </c>
      <c r="BV48">
        <v>1</v>
      </c>
      <c r="BW48">
        <v>1</v>
      </c>
      <c r="BX48">
        <v>1</v>
      </c>
      <c r="BY48" t="s">
        <v>3</v>
      </c>
      <c r="BZ48">
        <v>97</v>
      </c>
      <c r="CA48">
        <v>51</v>
      </c>
      <c r="CB48" t="s">
        <v>3</v>
      </c>
      <c r="CE48">
        <v>30</v>
      </c>
      <c r="CF48">
        <v>0</v>
      </c>
      <c r="CG48">
        <v>0</v>
      </c>
      <c r="CM48">
        <v>0</v>
      </c>
      <c r="CN48" t="s">
        <v>1289</v>
      </c>
      <c r="CO48">
        <v>0</v>
      </c>
      <c r="CP48">
        <f t="shared" si="99"/>
        <v>3764.24</v>
      </c>
      <c r="CQ48">
        <f>ROUND((ROUND((AC48*AW48*1),2)*BC48),2)</f>
        <v>188.81</v>
      </c>
      <c r="CR48">
        <f>(ROUND((ROUND((((ET48*1.1))*AV48*1),2)*BB48),2)+ROUND((ROUND(((AE48-((EU48*1.1)))*AV48*1),2)*BS48),2))</f>
        <v>1000.01</v>
      </c>
      <c r="CS48">
        <f t="shared" si="100"/>
        <v>431.12</v>
      </c>
      <c r="CT48">
        <f t="shared" si="101"/>
        <v>5084.38</v>
      </c>
      <c r="CU48">
        <f t="shared" si="102"/>
        <v>0</v>
      </c>
      <c r="CV48">
        <f t="shared" si="103"/>
        <v>7.1175059999999997</v>
      </c>
      <c r="CW48">
        <f t="shared" si="104"/>
        <v>0</v>
      </c>
      <c r="CX48">
        <f t="shared" si="104"/>
        <v>0</v>
      </c>
      <c r="CY48">
        <f t="shared" si="105"/>
        <v>3210.5545000000002</v>
      </c>
      <c r="CZ48">
        <f t="shared" si="106"/>
        <v>1688.0235</v>
      </c>
      <c r="DB48">
        <v>6</v>
      </c>
      <c r="DC48" t="s">
        <v>3</v>
      </c>
      <c r="DD48" t="s">
        <v>3</v>
      </c>
      <c r="DE48" t="s">
        <v>24</v>
      </c>
      <c r="DF48" t="s">
        <v>24</v>
      </c>
      <c r="DG48" t="s">
        <v>24</v>
      </c>
      <c r="DH48" t="s">
        <v>3</v>
      </c>
      <c r="DI48" t="s">
        <v>24</v>
      </c>
      <c r="DJ48" t="s">
        <v>24</v>
      </c>
      <c r="DK48" t="s">
        <v>3</v>
      </c>
      <c r="DL48" t="s">
        <v>3</v>
      </c>
      <c r="DM48" t="s">
        <v>3</v>
      </c>
      <c r="DN48">
        <v>0</v>
      </c>
      <c r="DO48">
        <v>0</v>
      </c>
      <c r="DP48">
        <v>1</v>
      </c>
      <c r="DQ48">
        <v>1</v>
      </c>
      <c r="DU48">
        <v>1013</v>
      </c>
      <c r="DV48" t="s">
        <v>22</v>
      </c>
      <c r="DW48" t="s">
        <v>22</v>
      </c>
      <c r="DX48">
        <v>1</v>
      </c>
      <c r="DZ48" t="s">
        <v>3</v>
      </c>
      <c r="EA48" t="s">
        <v>3</v>
      </c>
      <c r="EB48" t="s">
        <v>3</v>
      </c>
      <c r="EC48" t="s">
        <v>3</v>
      </c>
      <c r="EE48">
        <v>59540733</v>
      </c>
      <c r="EF48">
        <v>40</v>
      </c>
      <c r="EG48" t="s">
        <v>25</v>
      </c>
      <c r="EH48">
        <v>0</v>
      </c>
      <c r="EI48" t="s">
        <v>3</v>
      </c>
      <c r="EJ48">
        <v>2</v>
      </c>
      <c r="EK48">
        <v>67</v>
      </c>
      <c r="EL48" t="s">
        <v>26</v>
      </c>
      <c r="EM48" t="s">
        <v>27</v>
      </c>
      <c r="EO48" t="s">
        <v>28</v>
      </c>
      <c r="EQ48">
        <v>0</v>
      </c>
      <c r="ER48">
        <v>160.69</v>
      </c>
      <c r="ES48">
        <v>23.66</v>
      </c>
      <c r="ET48">
        <v>56.75</v>
      </c>
      <c r="EU48">
        <v>6.81</v>
      </c>
      <c r="EV48">
        <v>80.28</v>
      </c>
      <c r="EW48">
        <v>6.18</v>
      </c>
      <c r="EX48">
        <v>0</v>
      </c>
      <c r="EY48">
        <v>0</v>
      </c>
      <c r="FQ48">
        <v>0</v>
      </c>
      <c r="FR48">
        <v>0</v>
      </c>
      <c r="FS48">
        <v>0</v>
      </c>
      <c r="FX48">
        <v>97</v>
      </c>
      <c r="FY48">
        <v>51</v>
      </c>
      <c r="GA48" t="s">
        <v>3</v>
      </c>
      <c r="GD48">
        <v>1</v>
      </c>
      <c r="GF48">
        <v>373468362</v>
      </c>
      <c r="GG48">
        <v>2</v>
      </c>
      <c r="GH48">
        <v>1</v>
      </c>
      <c r="GI48">
        <v>2</v>
      </c>
      <c r="GJ48">
        <v>0</v>
      </c>
      <c r="GK48">
        <v>0</v>
      </c>
      <c r="GL48">
        <f t="shared" si="107"/>
        <v>0</v>
      </c>
      <c r="GM48">
        <f t="shared" si="108"/>
        <v>8662.81</v>
      </c>
      <c r="GN48">
        <f t="shared" si="109"/>
        <v>0</v>
      </c>
      <c r="GO48">
        <f t="shared" si="110"/>
        <v>8662.81</v>
      </c>
      <c r="GP48">
        <f t="shared" si="111"/>
        <v>0</v>
      </c>
      <c r="GR48">
        <v>0</v>
      </c>
      <c r="GS48">
        <v>3</v>
      </c>
      <c r="GT48">
        <v>0</v>
      </c>
      <c r="GU48" t="s">
        <v>3</v>
      </c>
      <c r="GV48">
        <f t="shared" si="112"/>
        <v>0</v>
      </c>
      <c r="GW48">
        <v>1</v>
      </c>
      <c r="GX48">
        <f t="shared" si="113"/>
        <v>0</v>
      </c>
      <c r="HA48">
        <v>0</v>
      </c>
      <c r="HB48">
        <v>0</v>
      </c>
      <c r="HC48">
        <f t="shared" si="114"/>
        <v>0</v>
      </c>
      <c r="HE48" t="s">
        <v>3</v>
      </c>
      <c r="HF48" t="s">
        <v>3</v>
      </c>
      <c r="HM48" t="s">
        <v>3</v>
      </c>
      <c r="HN48" t="s">
        <v>3</v>
      </c>
      <c r="HO48" t="s">
        <v>3</v>
      </c>
      <c r="HP48" t="s">
        <v>3</v>
      </c>
      <c r="HQ48" t="s">
        <v>3</v>
      </c>
      <c r="HS48">
        <v>0</v>
      </c>
      <c r="IK48">
        <v>0</v>
      </c>
    </row>
    <row r="49" spans="1:255" x14ac:dyDescent="0.2">
      <c r="A49" s="2">
        <v>18</v>
      </c>
      <c r="B49" s="2">
        <v>1</v>
      </c>
      <c r="C49" s="2">
        <v>39</v>
      </c>
      <c r="D49" s="2"/>
      <c r="E49" s="2" t="s">
        <v>59</v>
      </c>
      <c r="F49" s="2" t="s">
        <v>30</v>
      </c>
      <c r="G49" s="2" t="s">
        <v>31</v>
      </c>
      <c r="H49" s="2" t="s">
        <v>32</v>
      </c>
      <c r="I49" s="2">
        <f>I47*J49</f>
        <v>3.0600000000000001E-4</v>
      </c>
      <c r="J49" s="2">
        <v>5.1000000000000004E-4</v>
      </c>
      <c r="K49" s="2">
        <v>5.1000000000000004E-4</v>
      </c>
      <c r="L49" s="2"/>
      <c r="M49" s="2"/>
      <c r="N49" s="2"/>
      <c r="O49" s="2">
        <f t="shared" si="87"/>
        <v>7.53</v>
      </c>
      <c r="P49" s="2">
        <f>ROUND((ROUND((AC49*AW49*I49),2)*BC49),2)</f>
        <v>7.53</v>
      </c>
      <c r="Q49" s="2">
        <f>(ROUND((ROUND(((ET49)*AV49*I49),2)*BB49),2)+ROUND((ROUND(((AE49-(EU49))*AV49*I49),2)*BS49),2))</f>
        <v>0</v>
      </c>
      <c r="R49" s="2">
        <f t="shared" si="88"/>
        <v>0</v>
      </c>
      <c r="S49" s="2">
        <f t="shared" si="89"/>
        <v>0</v>
      </c>
      <c r="T49" s="2">
        <f t="shared" si="90"/>
        <v>0</v>
      </c>
      <c r="U49" s="2">
        <f t="shared" si="91"/>
        <v>0</v>
      </c>
      <c r="V49" s="2">
        <f t="shared" si="92"/>
        <v>0</v>
      </c>
      <c r="W49" s="2">
        <f t="shared" si="93"/>
        <v>0</v>
      </c>
      <c r="X49" s="2">
        <f t="shared" si="94"/>
        <v>0</v>
      </c>
      <c r="Y49" s="2">
        <f t="shared" si="94"/>
        <v>0</v>
      </c>
      <c r="Z49" s="2"/>
      <c r="AA49" s="2">
        <v>60252778</v>
      </c>
      <c r="AB49" s="2">
        <f t="shared" si="95"/>
        <v>24609.759999999998</v>
      </c>
      <c r="AC49" s="2">
        <f t="shared" si="96"/>
        <v>24609.759999999998</v>
      </c>
      <c r="AD49" s="2">
        <f>ROUND((((ET49)-(EU49))+AE49),6)</f>
        <v>0</v>
      </c>
      <c r="AE49" s="2">
        <f t="shared" ref="AE49:AF52" si="115">ROUND((EU49),6)</f>
        <v>0</v>
      </c>
      <c r="AF49" s="2">
        <f t="shared" si="115"/>
        <v>0</v>
      </c>
      <c r="AG49" s="2">
        <f t="shared" si="97"/>
        <v>0</v>
      </c>
      <c r="AH49" s="2">
        <f t="shared" ref="AH49:AI52" si="116">(EW49)</f>
        <v>0</v>
      </c>
      <c r="AI49" s="2">
        <f t="shared" si="116"/>
        <v>0</v>
      </c>
      <c r="AJ49" s="2">
        <f t="shared" si="98"/>
        <v>0</v>
      </c>
      <c r="AK49" s="2">
        <v>24609.759999999998</v>
      </c>
      <c r="AL49" s="2">
        <v>24609.759999999998</v>
      </c>
      <c r="AM49" s="2">
        <v>0</v>
      </c>
      <c r="AN49" s="2">
        <v>0</v>
      </c>
      <c r="AO49" s="2">
        <v>0</v>
      </c>
      <c r="AP49" s="2">
        <v>0</v>
      </c>
      <c r="AQ49" s="2">
        <v>0</v>
      </c>
      <c r="AR49" s="2">
        <v>0</v>
      </c>
      <c r="AS49" s="2">
        <v>0</v>
      </c>
      <c r="AT49" s="2">
        <v>97</v>
      </c>
      <c r="AU49" s="2">
        <v>51</v>
      </c>
      <c r="AV49" s="2">
        <v>1</v>
      </c>
      <c r="AW49" s="2">
        <v>1</v>
      </c>
      <c r="AX49" s="2"/>
      <c r="AY49" s="2"/>
      <c r="AZ49" s="2">
        <v>1</v>
      </c>
      <c r="BA49" s="2">
        <v>1</v>
      </c>
      <c r="BB49" s="2">
        <v>1</v>
      </c>
      <c r="BC49" s="2">
        <v>1</v>
      </c>
      <c r="BD49" s="2" t="s">
        <v>3</v>
      </c>
      <c r="BE49" s="2" t="s">
        <v>3</v>
      </c>
      <c r="BF49" s="2" t="s">
        <v>3</v>
      </c>
      <c r="BG49" s="2" t="s">
        <v>3</v>
      </c>
      <c r="BH49" s="2">
        <v>3</v>
      </c>
      <c r="BI49" s="2">
        <v>2</v>
      </c>
      <c r="BJ49" s="2" t="s">
        <v>33</v>
      </c>
      <c r="BK49" s="2"/>
      <c r="BL49" s="2"/>
      <c r="BM49" s="2">
        <v>67</v>
      </c>
      <c r="BN49" s="2">
        <v>59540665</v>
      </c>
      <c r="BO49" s="2" t="s">
        <v>3</v>
      </c>
      <c r="BP49" s="2">
        <v>0</v>
      </c>
      <c r="BQ49" s="2">
        <v>40</v>
      </c>
      <c r="BR49" s="2">
        <v>0</v>
      </c>
      <c r="BS49" s="2">
        <v>1</v>
      </c>
      <c r="BT49" s="2">
        <v>1</v>
      </c>
      <c r="BU49" s="2">
        <v>1</v>
      </c>
      <c r="BV49" s="2">
        <v>1</v>
      </c>
      <c r="BW49" s="2">
        <v>1</v>
      </c>
      <c r="BX49" s="2">
        <v>1</v>
      </c>
      <c r="BY49" s="2" t="s">
        <v>3</v>
      </c>
      <c r="BZ49" s="2">
        <v>97</v>
      </c>
      <c r="CA49" s="2">
        <v>51</v>
      </c>
      <c r="CB49" s="2" t="s">
        <v>3</v>
      </c>
      <c r="CC49" s="2"/>
      <c r="CD49" s="2"/>
      <c r="CE49" s="2">
        <v>30</v>
      </c>
      <c r="CF49" s="2">
        <v>0</v>
      </c>
      <c r="CG49" s="2">
        <v>0</v>
      </c>
      <c r="CH49" s="2"/>
      <c r="CI49" s="2"/>
      <c r="CJ49" s="2"/>
      <c r="CK49" s="2"/>
      <c r="CL49" s="2"/>
      <c r="CM49" s="2">
        <v>0</v>
      </c>
      <c r="CN49" s="2" t="s">
        <v>3</v>
      </c>
      <c r="CO49" s="2">
        <v>0</v>
      </c>
      <c r="CP49" s="2">
        <f t="shared" si="99"/>
        <v>7.53</v>
      </c>
      <c r="CQ49" s="2">
        <f>ROUND((ROUND((AC49*AW49*1),2)*BC49),2)</f>
        <v>24609.759999999998</v>
      </c>
      <c r="CR49" s="2">
        <f>(ROUND((ROUND(((ET49)*AV49*1),2)*BB49),2)+ROUND((ROUND(((AE49-(EU49))*AV49*1),2)*BS49),2))</f>
        <v>0</v>
      </c>
      <c r="CS49" s="2">
        <f t="shared" si="100"/>
        <v>0</v>
      </c>
      <c r="CT49" s="2">
        <f t="shared" si="101"/>
        <v>0</v>
      </c>
      <c r="CU49" s="2">
        <f t="shared" si="102"/>
        <v>0</v>
      </c>
      <c r="CV49" s="2">
        <f t="shared" si="103"/>
        <v>0</v>
      </c>
      <c r="CW49" s="2">
        <f t="shared" si="104"/>
        <v>0</v>
      </c>
      <c r="CX49" s="2">
        <f t="shared" si="104"/>
        <v>0</v>
      </c>
      <c r="CY49" s="2">
        <f t="shared" si="105"/>
        <v>0</v>
      </c>
      <c r="CZ49" s="2">
        <f t="shared" si="106"/>
        <v>0</v>
      </c>
      <c r="DA49" s="2"/>
      <c r="DB49" s="2"/>
      <c r="DC49" s="2" t="s">
        <v>3</v>
      </c>
      <c r="DD49" s="2" t="s">
        <v>3</v>
      </c>
      <c r="DE49" s="2" t="s">
        <v>3</v>
      </c>
      <c r="DF49" s="2" t="s">
        <v>3</v>
      </c>
      <c r="DG49" s="2" t="s">
        <v>3</v>
      </c>
      <c r="DH49" s="2" t="s">
        <v>3</v>
      </c>
      <c r="DI49" s="2" t="s">
        <v>3</v>
      </c>
      <c r="DJ49" s="2" t="s">
        <v>3</v>
      </c>
      <c r="DK49" s="2" t="s">
        <v>3</v>
      </c>
      <c r="DL49" s="2" t="s">
        <v>3</v>
      </c>
      <c r="DM49" s="2" t="s">
        <v>3</v>
      </c>
      <c r="DN49" s="2">
        <v>0</v>
      </c>
      <c r="DO49" s="2">
        <v>0</v>
      </c>
      <c r="DP49" s="2">
        <v>1</v>
      </c>
      <c r="DQ49" s="2">
        <v>1</v>
      </c>
      <c r="DR49" s="2"/>
      <c r="DS49" s="2"/>
      <c r="DT49" s="2"/>
      <c r="DU49" s="2">
        <v>1009</v>
      </c>
      <c r="DV49" s="2" t="s">
        <v>32</v>
      </c>
      <c r="DW49" s="2" t="s">
        <v>32</v>
      </c>
      <c r="DX49" s="2">
        <v>1000</v>
      </c>
      <c r="DY49" s="2"/>
      <c r="DZ49" s="2" t="s">
        <v>3</v>
      </c>
      <c r="EA49" s="2" t="s">
        <v>3</v>
      </c>
      <c r="EB49" s="2" t="s">
        <v>3</v>
      </c>
      <c r="EC49" s="2" t="s">
        <v>3</v>
      </c>
      <c r="ED49" s="2"/>
      <c r="EE49" s="2">
        <v>59540733</v>
      </c>
      <c r="EF49" s="2">
        <v>40</v>
      </c>
      <c r="EG49" s="2" t="s">
        <v>25</v>
      </c>
      <c r="EH49" s="2">
        <v>0</v>
      </c>
      <c r="EI49" s="2" t="s">
        <v>3</v>
      </c>
      <c r="EJ49" s="2">
        <v>2</v>
      </c>
      <c r="EK49" s="2">
        <v>67</v>
      </c>
      <c r="EL49" s="2" t="s">
        <v>26</v>
      </c>
      <c r="EM49" s="2" t="s">
        <v>27</v>
      </c>
      <c r="EN49" s="2"/>
      <c r="EO49" s="2" t="s">
        <v>3</v>
      </c>
      <c r="EP49" s="2"/>
      <c r="EQ49" s="2">
        <v>0</v>
      </c>
      <c r="ER49" s="2">
        <v>24609.759999999998</v>
      </c>
      <c r="ES49" s="2">
        <v>24609.759999999998</v>
      </c>
      <c r="ET49" s="2">
        <v>0</v>
      </c>
      <c r="EU49" s="2">
        <v>0</v>
      </c>
      <c r="EV49" s="2">
        <v>0</v>
      </c>
      <c r="EW49" s="2">
        <v>0</v>
      </c>
      <c r="EX49" s="2">
        <v>0</v>
      </c>
      <c r="EY49" s="2"/>
      <c r="EZ49" s="2"/>
      <c r="FA49" s="2"/>
      <c r="FB49" s="2"/>
      <c r="FC49" s="2"/>
      <c r="FD49" s="2"/>
      <c r="FE49" s="2"/>
      <c r="FF49" s="2"/>
      <c r="FG49" s="2"/>
      <c r="FH49" s="2"/>
      <c r="FI49" s="2"/>
      <c r="FJ49" s="2"/>
      <c r="FK49" s="2"/>
      <c r="FL49" s="2"/>
      <c r="FM49" s="2"/>
      <c r="FN49" s="2"/>
      <c r="FO49" s="2"/>
      <c r="FP49" s="2"/>
      <c r="FQ49" s="2">
        <v>0</v>
      </c>
      <c r="FR49" s="2">
        <v>0</v>
      </c>
      <c r="FS49" s="2">
        <v>0</v>
      </c>
      <c r="FT49" s="2"/>
      <c r="FU49" s="2"/>
      <c r="FV49" s="2"/>
      <c r="FW49" s="2"/>
      <c r="FX49" s="2">
        <v>97</v>
      </c>
      <c r="FY49" s="2">
        <v>51</v>
      </c>
      <c r="FZ49" s="2"/>
      <c r="GA49" s="2" t="s">
        <v>3</v>
      </c>
      <c r="GB49" s="2"/>
      <c r="GC49" s="2"/>
      <c r="GD49" s="2">
        <v>1</v>
      </c>
      <c r="GE49" s="2"/>
      <c r="GF49" s="2">
        <v>-566361729</v>
      </c>
      <c r="GG49" s="2">
        <v>2</v>
      </c>
      <c r="GH49" s="2">
        <v>1</v>
      </c>
      <c r="GI49" s="2">
        <v>-2</v>
      </c>
      <c r="GJ49" s="2">
        <v>0</v>
      </c>
      <c r="GK49" s="2">
        <v>0</v>
      </c>
      <c r="GL49" s="2">
        <f t="shared" si="107"/>
        <v>0</v>
      </c>
      <c r="GM49" s="2">
        <f t="shared" si="108"/>
        <v>7.53</v>
      </c>
      <c r="GN49" s="2">
        <f t="shared" si="109"/>
        <v>0</v>
      </c>
      <c r="GO49" s="2">
        <f t="shared" si="110"/>
        <v>7.53</v>
      </c>
      <c r="GP49" s="2">
        <f t="shared" si="111"/>
        <v>0</v>
      </c>
      <c r="GQ49" s="2"/>
      <c r="GR49" s="2">
        <v>0</v>
      </c>
      <c r="GS49" s="2">
        <v>3</v>
      </c>
      <c r="GT49" s="2">
        <v>0</v>
      </c>
      <c r="GU49" s="2" t="s">
        <v>3</v>
      </c>
      <c r="GV49" s="2">
        <f t="shared" si="112"/>
        <v>0</v>
      </c>
      <c r="GW49" s="2">
        <v>1</v>
      </c>
      <c r="GX49" s="2">
        <f t="shared" si="113"/>
        <v>0</v>
      </c>
      <c r="GY49" s="2"/>
      <c r="GZ49" s="2"/>
      <c r="HA49" s="2">
        <v>0</v>
      </c>
      <c r="HB49" s="2">
        <v>0</v>
      </c>
      <c r="HC49" s="2">
        <f t="shared" si="114"/>
        <v>0</v>
      </c>
      <c r="HD49" s="2"/>
      <c r="HE49" s="2" t="s">
        <v>3</v>
      </c>
      <c r="HF49" s="2" t="s">
        <v>3</v>
      </c>
      <c r="HG49" s="2"/>
      <c r="HH49" s="2"/>
      <c r="HI49" s="2"/>
      <c r="HJ49" s="2"/>
      <c r="HK49" s="2"/>
      <c r="HL49" s="2"/>
      <c r="HM49" s="2" t="s">
        <v>3</v>
      </c>
      <c r="HN49" s="2" t="s">
        <v>3</v>
      </c>
      <c r="HO49" s="2" t="s">
        <v>3</v>
      </c>
      <c r="HP49" s="2" t="s">
        <v>3</v>
      </c>
      <c r="HQ49" s="2" t="s">
        <v>3</v>
      </c>
      <c r="HR49" s="2"/>
      <c r="HS49" s="2">
        <v>0</v>
      </c>
      <c r="HT49" s="2"/>
      <c r="HU49" s="2"/>
      <c r="HV49" s="2"/>
      <c r="HW49" s="2"/>
      <c r="HX49" s="2"/>
      <c r="HY49" s="2"/>
      <c r="HZ49" s="2"/>
      <c r="IA49" s="2"/>
      <c r="IB49" s="2"/>
      <c r="IC49" s="2"/>
      <c r="ID49" s="2"/>
      <c r="IE49" s="2"/>
      <c r="IF49" s="2"/>
      <c r="IG49" s="2"/>
      <c r="IH49" s="2"/>
      <c r="II49" s="2"/>
      <c r="IJ49" s="2"/>
      <c r="IK49" s="2">
        <v>0</v>
      </c>
      <c r="IL49" s="2"/>
      <c r="IM49" s="2"/>
      <c r="IN49" s="2"/>
      <c r="IO49" s="2"/>
      <c r="IP49" s="2"/>
      <c r="IQ49" s="2"/>
      <c r="IR49" s="2"/>
      <c r="IS49" s="2"/>
      <c r="IT49" s="2"/>
      <c r="IU49" s="2"/>
    </row>
    <row r="50" spans="1:255" x14ac:dyDescent="0.2">
      <c r="A50">
        <v>18</v>
      </c>
      <c r="B50">
        <v>1</v>
      </c>
      <c r="C50">
        <v>47</v>
      </c>
      <c r="E50" t="s">
        <v>59</v>
      </c>
      <c r="F50" t="s">
        <v>30</v>
      </c>
      <c r="G50" t="s">
        <v>31</v>
      </c>
      <c r="H50" t="s">
        <v>32</v>
      </c>
      <c r="I50">
        <f>I48*J50</f>
        <v>3.0600000000000001E-4</v>
      </c>
      <c r="J50">
        <v>5.1000000000000004E-4</v>
      </c>
      <c r="K50">
        <v>5.1000000000000004E-4</v>
      </c>
      <c r="O50">
        <f t="shared" si="87"/>
        <v>38.78</v>
      </c>
      <c r="P50">
        <f>ROUND((ROUND((AC50*AW50*I50),2)*BC50),2)</f>
        <v>38.78</v>
      </c>
      <c r="Q50">
        <f>(ROUND((ROUND(((ET50)*AV50*I50),2)*BB50),2)+ROUND((ROUND(((AE50-(EU50))*AV50*I50),2)*BS50),2))</f>
        <v>0</v>
      </c>
      <c r="R50">
        <f t="shared" si="88"/>
        <v>0</v>
      </c>
      <c r="S50">
        <f t="shared" si="89"/>
        <v>0</v>
      </c>
      <c r="T50">
        <f t="shared" si="90"/>
        <v>0</v>
      </c>
      <c r="U50">
        <f t="shared" si="91"/>
        <v>0</v>
      </c>
      <c r="V50">
        <f t="shared" si="92"/>
        <v>0</v>
      </c>
      <c r="W50">
        <f t="shared" si="93"/>
        <v>0</v>
      </c>
      <c r="X50">
        <f t="shared" si="94"/>
        <v>0</v>
      </c>
      <c r="Y50">
        <f t="shared" si="94"/>
        <v>0</v>
      </c>
      <c r="AA50">
        <v>60252775</v>
      </c>
      <c r="AB50">
        <f t="shared" si="95"/>
        <v>24609.759999999998</v>
      </c>
      <c r="AC50">
        <f t="shared" si="96"/>
        <v>24609.759999999998</v>
      </c>
      <c r="AD50">
        <f>ROUND((((ET50)-(EU50))+AE50),6)</f>
        <v>0</v>
      </c>
      <c r="AE50">
        <f t="shared" si="115"/>
        <v>0</v>
      </c>
      <c r="AF50">
        <f t="shared" si="115"/>
        <v>0</v>
      </c>
      <c r="AG50">
        <f t="shared" si="97"/>
        <v>0</v>
      </c>
      <c r="AH50">
        <f t="shared" si="116"/>
        <v>0</v>
      </c>
      <c r="AI50">
        <f t="shared" si="116"/>
        <v>0</v>
      </c>
      <c r="AJ50">
        <f t="shared" si="98"/>
        <v>0</v>
      </c>
      <c r="AK50">
        <v>24609.759999999998</v>
      </c>
      <c r="AL50">
        <v>24609.759999999998</v>
      </c>
      <c r="AM50">
        <v>0</v>
      </c>
      <c r="AN50">
        <v>0</v>
      </c>
      <c r="AO50">
        <v>0</v>
      </c>
      <c r="AP50">
        <v>0</v>
      </c>
      <c r="AQ50">
        <v>0</v>
      </c>
      <c r="AR50">
        <v>0</v>
      </c>
      <c r="AS50">
        <v>0</v>
      </c>
      <c r="AT50">
        <v>97</v>
      </c>
      <c r="AU50">
        <v>51</v>
      </c>
      <c r="AV50">
        <v>1</v>
      </c>
      <c r="AW50">
        <v>1</v>
      </c>
      <c r="AZ50">
        <v>1</v>
      </c>
      <c r="BA50">
        <v>1</v>
      </c>
      <c r="BB50">
        <v>1</v>
      </c>
      <c r="BC50">
        <v>5.15</v>
      </c>
      <c r="BD50" t="s">
        <v>3</v>
      </c>
      <c r="BE50" t="s">
        <v>3</v>
      </c>
      <c r="BF50" t="s">
        <v>3</v>
      </c>
      <c r="BG50" t="s">
        <v>3</v>
      </c>
      <c r="BH50">
        <v>3</v>
      </c>
      <c r="BI50">
        <v>2</v>
      </c>
      <c r="BJ50" t="s">
        <v>33</v>
      </c>
      <c r="BM50">
        <v>67</v>
      </c>
      <c r="BN50">
        <v>59540665</v>
      </c>
      <c r="BO50" t="s">
        <v>30</v>
      </c>
      <c r="BP50">
        <v>1</v>
      </c>
      <c r="BQ50">
        <v>40</v>
      </c>
      <c r="BR50">
        <v>0</v>
      </c>
      <c r="BS50">
        <v>1</v>
      </c>
      <c r="BT50">
        <v>1</v>
      </c>
      <c r="BU50">
        <v>1</v>
      </c>
      <c r="BV50">
        <v>1</v>
      </c>
      <c r="BW50">
        <v>1</v>
      </c>
      <c r="BX50">
        <v>1</v>
      </c>
      <c r="BY50" t="s">
        <v>3</v>
      </c>
      <c r="BZ50">
        <v>97</v>
      </c>
      <c r="CA50">
        <v>51</v>
      </c>
      <c r="CB50" t="s">
        <v>3</v>
      </c>
      <c r="CE50">
        <v>30</v>
      </c>
      <c r="CF50">
        <v>0</v>
      </c>
      <c r="CG50">
        <v>0</v>
      </c>
      <c r="CM50">
        <v>0</v>
      </c>
      <c r="CN50" t="s">
        <v>3</v>
      </c>
      <c r="CO50">
        <v>0</v>
      </c>
      <c r="CP50">
        <f t="shared" si="99"/>
        <v>38.78</v>
      </c>
      <c r="CQ50">
        <f>ROUND((ROUND((AC50*AW50*1),2)*BC50),2)</f>
        <v>126740.26</v>
      </c>
      <c r="CR50">
        <f>(ROUND((ROUND(((ET50)*AV50*1),2)*BB50),2)+ROUND((ROUND(((AE50-(EU50))*AV50*1),2)*BS50),2))</f>
        <v>0</v>
      </c>
      <c r="CS50">
        <f t="shared" si="100"/>
        <v>0</v>
      </c>
      <c r="CT50">
        <f t="shared" si="101"/>
        <v>0</v>
      </c>
      <c r="CU50">
        <f t="shared" si="102"/>
        <v>0</v>
      </c>
      <c r="CV50">
        <f t="shared" si="103"/>
        <v>0</v>
      </c>
      <c r="CW50">
        <f t="shared" si="104"/>
        <v>0</v>
      </c>
      <c r="CX50">
        <f t="shared" si="104"/>
        <v>0</v>
      </c>
      <c r="CY50">
        <f t="shared" si="105"/>
        <v>0</v>
      </c>
      <c r="CZ50">
        <f t="shared" si="106"/>
        <v>0</v>
      </c>
      <c r="DC50" t="s">
        <v>3</v>
      </c>
      <c r="DD50" t="s">
        <v>3</v>
      </c>
      <c r="DE50" t="s">
        <v>3</v>
      </c>
      <c r="DF50" t="s">
        <v>3</v>
      </c>
      <c r="DG50" t="s">
        <v>3</v>
      </c>
      <c r="DH50" t="s">
        <v>3</v>
      </c>
      <c r="DI50" t="s">
        <v>3</v>
      </c>
      <c r="DJ50" t="s">
        <v>3</v>
      </c>
      <c r="DK50" t="s">
        <v>3</v>
      </c>
      <c r="DL50" t="s">
        <v>3</v>
      </c>
      <c r="DM50" t="s">
        <v>3</v>
      </c>
      <c r="DN50">
        <v>0</v>
      </c>
      <c r="DO50">
        <v>0</v>
      </c>
      <c r="DP50">
        <v>1</v>
      </c>
      <c r="DQ50">
        <v>1</v>
      </c>
      <c r="DU50">
        <v>1009</v>
      </c>
      <c r="DV50" t="s">
        <v>32</v>
      </c>
      <c r="DW50" t="s">
        <v>32</v>
      </c>
      <c r="DX50">
        <v>1000</v>
      </c>
      <c r="DZ50" t="s">
        <v>3</v>
      </c>
      <c r="EA50" t="s">
        <v>3</v>
      </c>
      <c r="EB50" t="s">
        <v>3</v>
      </c>
      <c r="EC50" t="s">
        <v>3</v>
      </c>
      <c r="EE50">
        <v>59540733</v>
      </c>
      <c r="EF50">
        <v>40</v>
      </c>
      <c r="EG50" t="s">
        <v>25</v>
      </c>
      <c r="EH50">
        <v>0</v>
      </c>
      <c r="EI50" t="s">
        <v>3</v>
      </c>
      <c r="EJ50">
        <v>2</v>
      </c>
      <c r="EK50">
        <v>67</v>
      </c>
      <c r="EL50" t="s">
        <v>26</v>
      </c>
      <c r="EM50" t="s">
        <v>27</v>
      </c>
      <c r="EO50" t="s">
        <v>3</v>
      </c>
      <c r="EQ50">
        <v>0</v>
      </c>
      <c r="ER50">
        <v>24609.759999999998</v>
      </c>
      <c r="ES50">
        <v>24609.759999999998</v>
      </c>
      <c r="ET50">
        <v>0</v>
      </c>
      <c r="EU50">
        <v>0</v>
      </c>
      <c r="EV50">
        <v>0</v>
      </c>
      <c r="EW50">
        <v>0</v>
      </c>
      <c r="EX50">
        <v>0</v>
      </c>
      <c r="FQ50">
        <v>0</v>
      </c>
      <c r="FR50">
        <v>0</v>
      </c>
      <c r="FS50">
        <v>0</v>
      </c>
      <c r="FX50">
        <v>97</v>
      </c>
      <c r="FY50">
        <v>51</v>
      </c>
      <c r="GA50" t="s">
        <v>3</v>
      </c>
      <c r="GD50">
        <v>1</v>
      </c>
      <c r="GF50">
        <v>-566361729</v>
      </c>
      <c r="GG50">
        <v>2</v>
      </c>
      <c r="GH50">
        <v>1</v>
      </c>
      <c r="GI50">
        <v>2</v>
      </c>
      <c r="GJ50">
        <v>0</v>
      </c>
      <c r="GK50">
        <v>0</v>
      </c>
      <c r="GL50">
        <f t="shared" si="107"/>
        <v>0</v>
      </c>
      <c r="GM50">
        <f t="shared" si="108"/>
        <v>38.78</v>
      </c>
      <c r="GN50">
        <f t="shared" si="109"/>
        <v>0</v>
      </c>
      <c r="GO50">
        <f t="shared" si="110"/>
        <v>38.78</v>
      </c>
      <c r="GP50">
        <f t="shared" si="111"/>
        <v>0</v>
      </c>
      <c r="GR50">
        <v>0</v>
      </c>
      <c r="GS50">
        <v>3</v>
      </c>
      <c r="GT50">
        <v>0</v>
      </c>
      <c r="GU50" t="s">
        <v>3</v>
      </c>
      <c r="GV50">
        <f t="shared" si="112"/>
        <v>0</v>
      </c>
      <c r="GW50">
        <v>1</v>
      </c>
      <c r="GX50">
        <f t="shared" si="113"/>
        <v>0</v>
      </c>
      <c r="HA50">
        <v>0</v>
      </c>
      <c r="HB50">
        <v>0</v>
      </c>
      <c r="HC50">
        <f t="shared" si="114"/>
        <v>0</v>
      </c>
      <c r="HE50" t="s">
        <v>3</v>
      </c>
      <c r="HF50" t="s">
        <v>3</v>
      </c>
      <c r="HM50" t="s">
        <v>3</v>
      </c>
      <c r="HN50" t="s">
        <v>3</v>
      </c>
      <c r="HO50" t="s">
        <v>3</v>
      </c>
      <c r="HP50" t="s">
        <v>3</v>
      </c>
      <c r="HQ50" t="s">
        <v>3</v>
      </c>
      <c r="HS50">
        <v>0</v>
      </c>
      <c r="IK50">
        <v>0</v>
      </c>
    </row>
    <row r="51" spans="1:255" x14ac:dyDescent="0.2">
      <c r="A51" s="2">
        <v>17</v>
      </c>
      <c r="B51" s="2">
        <v>1</v>
      </c>
      <c r="C51" s="2"/>
      <c r="D51" s="2"/>
      <c r="E51" s="2" t="s">
        <v>60</v>
      </c>
      <c r="F51" s="2" t="s">
        <v>61</v>
      </c>
      <c r="G51" s="2" t="s">
        <v>57</v>
      </c>
      <c r="H51" s="2" t="s">
        <v>37</v>
      </c>
      <c r="I51" s="2">
        <v>1</v>
      </c>
      <c r="J51" s="2">
        <v>0</v>
      </c>
      <c r="K51" s="2">
        <v>1</v>
      </c>
      <c r="L51" s="2"/>
      <c r="M51" s="2"/>
      <c r="N51" s="2"/>
      <c r="O51" s="2">
        <f t="shared" si="87"/>
        <v>29029.49</v>
      </c>
      <c r="P51" s="2">
        <f>ROUND((ROUND((AC51*I51),2)*BC51),2)</f>
        <v>29029.49</v>
      </c>
      <c r="Q51" s="2">
        <f>(ROUND((ROUND(((ET51)*AV51*I51),2)*BB51),2)+ROUND((ROUND(((AE51-(EU51))*AV51*I51),2)*BS51),2))</f>
        <v>0</v>
      </c>
      <c r="R51" s="2">
        <f t="shared" si="88"/>
        <v>0</v>
      </c>
      <c r="S51" s="2">
        <f t="shared" si="89"/>
        <v>0</v>
      </c>
      <c r="T51" s="2">
        <f t="shared" si="90"/>
        <v>0</v>
      </c>
      <c r="U51" s="2">
        <f t="shared" si="91"/>
        <v>0</v>
      </c>
      <c r="V51" s="2">
        <f t="shared" si="92"/>
        <v>0</v>
      </c>
      <c r="W51" s="2">
        <f t="shared" si="93"/>
        <v>0</v>
      </c>
      <c r="X51" s="2">
        <f t="shared" si="94"/>
        <v>0</v>
      </c>
      <c r="Y51" s="2">
        <f t="shared" si="94"/>
        <v>0</v>
      </c>
      <c r="Z51" s="2"/>
      <c r="AA51" s="2">
        <v>60252778</v>
      </c>
      <c r="AB51" s="2">
        <f t="shared" si="95"/>
        <v>29029.49</v>
      </c>
      <c r="AC51" s="2">
        <f t="shared" si="96"/>
        <v>29029.49</v>
      </c>
      <c r="AD51" s="2">
        <f>ROUND((((ET51)-(EU51))+AE51),6)</f>
        <v>0</v>
      </c>
      <c r="AE51" s="2">
        <f t="shared" si="115"/>
        <v>0</v>
      </c>
      <c r="AF51" s="2">
        <f t="shared" si="115"/>
        <v>0</v>
      </c>
      <c r="AG51" s="2">
        <f t="shared" si="97"/>
        <v>0</v>
      </c>
      <c r="AH51" s="2">
        <f t="shared" si="116"/>
        <v>0</v>
      </c>
      <c r="AI51" s="2">
        <f t="shared" si="116"/>
        <v>0</v>
      </c>
      <c r="AJ51" s="2">
        <f t="shared" si="98"/>
        <v>0</v>
      </c>
      <c r="AK51" s="2">
        <v>29029.49</v>
      </c>
      <c r="AL51" s="2">
        <v>29029.49</v>
      </c>
      <c r="AM51" s="2">
        <v>0</v>
      </c>
      <c r="AN51" s="2">
        <v>0</v>
      </c>
      <c r="AO51" s="2">
        <v>0</v>
      </c>
      <c r="AP51" s="2">
        <v>0</v>
      </c>
      <c r="AQ51" s="2">
        <v>0</v>
      </c>
      <c r="AR51" s="2">
        <v>0</v>
      </c>
      <c r="AS51" s="2">
        <v>0</v>
      </c>
      <c r="AT51" s="2">
        <v>0</v>
      </c>
      <c r="AU51" s="2">
        <v>0</v>
      </c>
      <c r="AV51" s="2">
        <v>1</v>
      </c>
      <c r="AW51" s="2">
        <v>1</v>
      </c>
      <c r="AX51" s="2"/>
      <c r="AY51" s="2"/>
      <c r="AZ51" s="2">
        <v>1</v>
      </c>
      <c r="BA51" s="2">
        <v>1</v>
      </c>
      <c r="BB51" s="2">
        <v>1</v>
      </c>
      <c r="BC51" s="2">
        <v>1</v>
      </c>
      <c r="BD51" s="2" t="s">
        <v>3</v>
      </c>
      <c r="BE51" s="2" t="s">
        <v>3</v>
      </c>
      <c r="BF51" s="2" t="s">
        <v>3</v>
      </c>
      <c r="BG51" s="2" t="s">
        <v>3</v>
      </c>
      <c r="BH51" s="2">
        <v>3</v>
      </c>
      <c r="BI51" s="2">
        <v>3</v>
      </c>
      <c r="BJ51" s="2" t="s">
        <v>3</v>
      </c>
      <c r="BK51" s="2"/>
      <c r="BL51" s="2"/>
      <c r="BM51" s="2">
        <v>746</v>
      </c>
      <c r="BN51" s="2">
        <v>0</v>
      </c>
      <c r="BO51" s="2" t="s">
        <v>3</v>
      </c>
      <c r="BP51" s="2">
        <v>0</v>
      </c>
      <c r="BQ51" s="2">
        <v>130</v>
      </c>
      <c r="BR51" s="2">
        <v>0</v>
      </c>
      <c r="BS51" s="2">
        <v>1</v>
      </c>
      <c r="BT51" s="2">
        <v>1</v>
      </c>
      <c r="BU51" s="2">
        <v>1</v>
      </c>
      <c r="BV51" s="2">
        <v>1</v>
      </c>
      <c r="BW51" s="2">
        <v>1</v>
      </c>
      <c r="BX51" s="2">
        <v>1</v>
      </c>
      <c r="BY51" s="2" t="s">
        <v>3</v>
      </c>
      <c r="BZ51" s="2">
        <v>0</v>
      </c>
      <c r="CA51" s="2">
        <v>0</v>
      </c>
      <c r="CB51" s="2" t="s">
        <v>3</v>
      </c>
      <c r="CC51" s="2"/>
      <c r="CD51" s="2"/>
      <c r="CE51" s="2">
        <v>30</v>
      </c>
      <c r="CF51" s="2">
        <v>0</v>
      </c>
      <c r="CG51" s="2">
        <v>0</v>
      </c>
      <c r="CH51" s="2"/>
      <c r="CI51" s="2"/>
      <c r="CJ51" s="2"/>
      <c r="CK51" s="2"/>
      <c r="CL51" s="2"/>
      <c r="CM51" s="2">
        <v>0</v>
      </c>
      <c r="CN51" s="2" t="s">
        <v>3</v>
      </c>
      <c r="CO51" s="2">
        <v>0</v>
      </c>
      <c r="CP51" s="2">
        <f t="shared" si="99"/>
        <v>29029.49</v>
      </c>
      <c r="CQ51" s="2">
        <f>ROUND((ROUND((AC51*1),2)*BC51),2)</f>
        <v>29029.49</v>
      </c>
      <c r="CR51" s="2">
        <f>(ROUND((ROUND(((ET51)*AV51*1),2)*BB51),2)+ROUND((ROUND(((AE51-(EU51))*AV51*1),2)*BS51),2))</f>
        <v>0</v>
      </c>
      <c r="CS51" s="2">
        <f t="shared" si="100"/>
        <v>0</v>
      </c>
      <c r="CT51" s="2">
        <f t="shared" si="101"/>
        <v>0</v>
      </c>
      <c r="CU51" s="2">
        <f t="shared" si="102"/>
        <v>0</v>
      </c>
      <c r="CV51" s="2">
        <f t="shared" si="103"/>
        <v>0</v>
      </c>
      <c r="CW51" s="2">
        <f t="shared" si="104"/>
        <v>0</v>
      </c>
      <c r="CX51" s="2">
        <f t="shared" si="104"/>
        <v>0</v>
      </c>
      <c r="CY51" s="2">
        <f t="shared" si="105"/>
        <v>0</v>
      </c>
      <c r="CZ51" s="2">
        <f t="shared" si="106"/>
        <v>0</v>
      </c>
      <c r="DA51" s="2"/>
      <c r="DB51" s="2"/>
      <c r="DC51" s="2" t="s">
        <v>3</v>
      </c>
      <c r="DD51" s="2" t="s">
        <v>3</v>
      </c>
      <c r="DE51" s="2" t="s">
        <v>3</v>
      </c>
      <c r="DF51" s="2" t="s">
        <v>3</v>
      </c>
      <c r="DG51" s="2" t="s">
        <v>3</v>
      </c>
      <c r="DH51" s="2" t="s">
        <v>3</v>
      </c>
      <c r="DI51" s="2" t="s">
        <v>3</v>
      </c>
      <c r="DJ51" s="2" t="s">
        <v>3</v>
      </c>
      <c r="DK51" s="2" t="s">
        <v>3</v>
      </c>
      <c r="DL51" s="2" t="s">
        <v>3</v>
      </c>
      <c r="DM51" s="2" t="s">
        <v>3</v>
      </c>
      <c r="DN51" s="2">
        <v>0</v>
      </c>
      <c r="DO51" s="2">
        <v>0</v>
      </c>
      <c r="DP51" s="2">
        <v>1</v>
      </c>
      <c r="DQ51" s="2">
        <v>1</v>
      </c>
      <c r="DR51" s="2"/>
      <c r="DS51" s="2"/>
      <c r="DT51" s="2"/>
      <c r="DU51" s="2">
        <v>1013</v>
      </c>
      <c r="DV51" s="2" t="s">
        <v>37</v>
      </c>
      <c r="DW51" s="2" t="s">
        <v>37</v>
      </c>
      <c r="DX51" s="2">
        <v>1</v>
      </c>
      <c r="DY51" s="2"/>
      <c r="DZ51" s="2" t="s">
        <v>3</v>
      </c>
      <c r="EA51" s="2" t="s">
        <v>3</v>
      </c>
      <c r="EB51" s="2" t="s">
        <v>3</v>
      </c>
      <c r="EC51" s="2" t="s">
        <v>3</v>
      </c>
      <c r="ED51" s="2"/>
      <c r="EE51" s="2">
        <v>59540854</v>
      </c>
      <c r="EF51" s="2">
        <v>130</v>
      </c>
      <c r="EG51" s="2" t="s">
        <v>38</v>
      </c>
      <c r="EH51" s="2">
        <v>0</v>
      </c>
      <c r="EI51" s="2" t="s">
        <v>3</v>
      </c>
      <c r="EJ51" s="2">
        <v>3</v>
      </c>
      <c r="EK51" s="2">
        <v>746</v>
      </c>
      <c r="EL51" s="2" t="s">
        <v>39</v>
      </c>
      <c r="EM51" s="2" t="s">
        <v>40</v>
      </c>
      <c r="EN51" s="2"/>
      <c r="EO51" s="2" t="s">
        <v>3</v>
      </c>
      <c r="EP51" s="2"/>
      <c r="EQ51" s="2">
        <v>0</v>
      </c>
      <c r="ER51" s="2">
        <v>0</v>
      </c>
      <c r="ES51" s="2">
        <v>29029.49</v>
      </c>
      <c r="ET51" s="2">
        <v>0</v>
      </c>
      <c r="EU51" s="2">
        <v>0</v>
      </c>
      <c r="EV51" s="2">
        <v>0</v>
      </c>
      <c r="EW51" s="2">
        <v>0</v>
      </c>
      <c r="EX51" s="2">
        <v>0</v>
      </c>
      <c r="EY51" s="2">
        <v>0</v>
      </c>
      <c r="EZ51" s="2"/>
      <c r="FA51" s="2"/>
      <c r="FB51" s="2"/>
      <c r="FC51" s="2"/>
      <c r="FD51" s="2"/>
      <c r="FE51" s="2"/>
      <c r="FF51" s="2"/>
      <c r="FG51" s="2"/>
      <c r="FH51" s="2"/>
      <c r="FI51" s="2"/>
      <c r="FJ51" s="2"/>
      <c r="FK51" s="2"/>
      <c r="FL51" s="2"/>
      <c r="FM51" s="2"/>
      <c r="FN51" s="2"/>
      <c r="FO51" s="2"/>
      <c r="FP51" s="2"/>
      <c r="FQ51" s="2">
        <v>0</v>
      </c>
      <c r="FR51" s="2">
        <f>P51</f>
        <v>29029.49</v>
      </c>
      <c r="FS51" s="2">
        <v>0</v>
      </c>
      <c r="FT51" s="2"/>
      <c r="FU51" s="2"/>
      <c r="FV51" s="2"/>
      <c r="FW51" s="2"/>
      <c r="FX51" s="2">
        <v>0</v>
      </c>
      <c r="FY51" s="2">
        <v>0</v>
      </c>
      <c r="FZ51" s="2"/>
      <c r="GA51" s="2" t="s">
        <v>62</v>
      </c>
      <c r="GB51" s="2"/>
      <c r="GC51" s="2"/>
      <c r="GD51" s="2">
        <v>1</v>
      </c>
      <c r="GE51" s="2"/>
      <c r="GF51" s="2">
        <v>-65391095</v>
      </c>
      <c r="GG51" s="2">
        <v>2</v>
      </c>
      <c r="GH51" s="2">
        <v>4</v>
      </c>
      <c r="GI51" s="2">
        <v>-2</v>
      </c>
      <c r="GJ51" s="2">
        <v>0</v>
      </c>
      <c r="GK51" s="2">
        <v>0</v>
      </c>
      <c r="GL51" s="2">
        <f t="shared" si="107"/>
        <v>0</v>
      </c>
      <c r="GM51" s="2">
        <f t="shared" si="108"/>
        <v>29029.49</v>
      </c>
      <c r="GN51" s="2">
        <f t="shared" si="109"/>
        <v>0</v>
      </c>
      <c r="GO51" s="2">
        <f t="shared" si="110"/>
        <v>0</v>
      </c>
      <c r="GP51" s="2">
        <f t="shared" si="111"/>
        <v>0</v>
      </c>
      <c r="GQ51" s="2"/>
      <c r="GR51" s="2">
        <v>0</v>
      </c>
      <c r="GS51" s="2">
        <v>2</v>
      </c>
      <c r="GT51" s="2">
        <v>0</v>
      </c>
      <c r="GU51" s="2" t="s">
        <v>3</v>
      </c>
      <c r="GV51" s="2">
        <f t="shared" si="112"/>
        <v>0</v>
      </c>
      <c r="GW51" s="2">
        <v>1</v>
      </c>
      <c r="GX51" s="2">
        <f t="shared" si="113"/>
        <v>0</v>
      </c>
      <c r="GY51" s="2"/>
      <c r="GZ51" s="2"/>
      <c r="HA51" s="2">
        <v>0</v>
      </c>
      <c r="HB51" s="2">
        <v>0</v>
      </c>
      <c r="HC51" s="2">
        <f t="shared" si="114"/>
        <v>0</v>
      </c>
      <c r="HD51" s="2"/>
      <c r="HE51" s="2" t="s">
        <v>42</v>
      </c>
      <c r="HF51" s="2" t="s">
        <v>43</v>
      </c>
      <c r="HG51" s="2"/>
      <c r="HH51" s="2"/>
      <c r="HI51" s="2"/>
      <c r="HJ51" s="2"/>
      <c r="HK51" s="2"/>
      <c r="HL51" s="2"/>
      <c r="HM51" s="2" t="s">
        <v>3</v>
      </c>
      <c r="HN51" s="2" t="s">
        <v>3</v>
      </c>
      <c r="HO51" s="2" t="s">
        <v>3</v>
      </c>
      <c r="HP51" s="2" t="s">
        <v>3</v>
      </c>
      <c r="HQ51" s="2" t="s">
        <v>3</v>
      </c>
      <c r="HR51" s="2"/>
      <c r="HS51" s="2">
        <v>0</v>
      </c>
      <c r="HT51" s="2"/>
      <c r="HU51" s="2"/>
      <c r="HV51" s="2"/>
      <c r="HW51" s="2"/>
      <c r="HX51" s="2"/>
      <c r="HY51" s="2"/>
      <c r="HZ51" s="2"/>
      <c r="IA51" s="2"/>
      <c r="IB51" s="2"/>
      <c r="IC51" s="2"/>
      <c r="ID51" s="2"/>
      <c r="IE51" s="2"/>
      <c r="IF51" s="2"/>
      <c r="IG51" s="2"/>
      <c r="IH51" s="2"/>
      <c r="II51" s="2"/>
      <c r="IJ51" s="2"/>
      <c r="IK51" s="2">
        <v>0</v>
      </c>
      <c r="IL51" s="2"/>
      <c r="IM51" s="2"/>
      <c r="IN51" s="2"/>
      <c r="IO51" s="2"/>
      <c r="IP51" s="2"/>
      <c r="IQ51" s="2"/>
      <c r="IR51" s="2"/>
      <c r="IS51" s="2"/>
      <c r="IT51" s="2"/>
      <c r="IU51" s="2"/>
    </row>
    <row r="52" spans="1:255" x14ac:dyDescent="0.2">
      <c r="A52">
        <v>17</v>
      </c>
      <c r="B52">
        <v>1</v>
      </c>
      <c r="E52" t="s">
        <v>60</v>
      </c>
      <c r="F52" t="s">
        <v>61</v>
      </c>
      <c r="G52" t="s">
        <v>57</v>
      </c>
      <c r="H52" t="s">
        <v>37</v>
      </c>
      <c r="I52">
        <v>1</v>
      </c>
      <c r="J52">
        <v>0</v>
      </c>
      <c r="K52">
        <v>1</v>
      </c>
      <c r="O52">
        <f t="shared" si="87"/>
        <v>222365.89</v>
      </c>
      <c r="P52">
        <f>ROUND((ROUND((AC52*I52),2)*BC52),2)</f>
        <v>222365.89</v>
      </c>
      <c r="Q52">
        <f>(ROUND((ROUND(((ET52)*AV52*I52),2)*BB52),2)+ROUND((ROUND(((AE52-(EU52))*AV52*I52),2)*BS52),2))</f>
        <v>0</v>
      </c>
      <c r="R52">
        <f t="shared" si="88"/>
        <v>0</v>
      </c>
      <c r="S52">
        <f t="shared" si="89"/>
        <v>0</v>
      </c>
      <c r="T52">
        <f t="shared" si="90"/>
        <v>0</v>
      </c>
      <c r="U52">
        <f t="shared" si="91"/>
        <v>0</v>
      </c>
      <c r="V52">
        <f t="shared" si="92"/>
        <v>0</v>
      </c>
      <c r="W52">
        <f t="shared" si="93"/>
        <v>0</v>
      </c>
      <c r="X52">
        <f t="shared" si="94"/>
        <v>0</v>
      </c>
      <c r="Y52">
        <f t="shared" si="94"/>
        <v>0</v>
      </c>
      <c r="AA52">
        <v>60252775</v>
      </c>
      <c r="AB52">
        <f t="shared" si="95"/>
        <v>29029.49</v>
      </c>
      <c r="AC52">
        <f t="shared" si="96"/>
        <v>29029.49</v>
      </c>
      <c r="AD52">
        <f>ROUND((((ET52)-(EU52))+AE52),6)</f>
        <v>0</v>
      </c>
      <c r="AE52">
        <f t="shared" si="115"/>
        <v>0</v>
      </c>
      <c r="AF52">
        <f t="shared" si="115"/>
        <v>0</v>
      </c>
      <c r="AG52">
        <f t="shared" si="97"/>
        <v>0</v>
      </c>
      <c r="AH52">
        <f t="shared" si="116"/>
        <v>0</v>
      </c>
      <c r="AI52">
        <f t="shared" si="116"/>
        <v>0</v>
      </c>
      <c r="AJ52">
        <f t="shared" si="98"/>
        <v>0</v>
      </c>
      <c r="AK52">
        <v>29029.49</v>
      </c>
      <c r="AL52">
        <v>29029.49</v>
      </c>
      <c r="AM52">
        <v>0</v>
      </c>
      <c r="AN52">
        <v>0</v>
      </c>
      <c r="AO52">
        <v>0</v>
      </c>
      <c r="AP52">
        <v>0</v>
      </c>
      <c r="AQ52">
        <v>0</v>
      </c>
      <c r="AR52">
        <v>0</v>
      </c>
      <c r="AS52">
        <v>0</v>
      </c>
      <c r="AT52">
        <v>0</v>
      </c>
      <c r="AU52">
        <v>0</v>
      </c>
      <c r="AV52">
        <v>1</v>
      </c>
      <c r="AW52">
        <v>1</v>
      </c>
      <c r="AZ52">
        <v>1</v>
      </c>
      <c r="BA52">
        <v>1</v>
      </c>
      <c r="BB52">
        <v>1</v>
      </c>
      <c r="BC52">
        <v>7.66</v>
      </c>
      <c r="BD52" t="s">
        <v>3</v>
      </c>
      <c r="BE52" t="s">
        <v>3</v>
      </c>
      <c r="BF52" t="s">
        <v>3</v>
      </c>
      <c r="BG52" t="s">
        <v>3</v>
      </c>
      <c r="BH52">
        <v>3</v>
      </c>
      <c r="BI52">
        <v>3</v>
      </c>
      <c r="BJ52" t="s">
        <v>3</v>
      </c>
      <c r="BM52">
        <v>746</v>
      </c>
      <c r="BN52">
        <v>0</v>
      </c>
      <c r="BO52" t="s">
        <v>3</v>
      </c>
      <c r="BP52">
        <v>0</v>
      </c>
      <c r="BQ52">
        <v>130</v>
      </c>
      <c r="BR52">
        <v>0</v>
      </c>
      <c r="BS52">
        <v>1</v>
      </c>
      <c r="BT52">
        <v>1</v>
      </c>
      <c r="BU52">
        <v>1</v>
      </c>
      <c r="BV52">
        <v>1</v>
      </c>
      <c r="BW52">
        <v>1</v>
      </c>
      <c r="BX52">
        <v>1</v>
      </c>
      <c r="BY52" t="s">
        <v>3</v>
      </c>
      <c r="BZ52">
        <v>0</v>
      </c>
      <c r="CA52">
        <v>0</v>
      </c>
      <c r="CB52" t="s">
        <v>3</v>
      </c>
      <c r="CE52">
        <v>30</v>
      </c>
      <c r="CF52">
        <v>0</v>
      </c>
      <c r="CG52">
        <v>0</v>
      </c>
      <c r="CM52">
        <v>0</v>
      </c>
      <c r="CN52" t="s">
        <v>3</v>
      </c>
      <c r="CO52">
        <v>0</v>
      </c>
      <c r="CP52">
        <f t="shared" si="99"/>
        <v>222365.89</v>
      </c>
      <c r="CQ52">
        <f>ROUND((ROUND((AC52*1),2)*BC52),2)</f>
        <v>222365.89</v>
      </c>
      <c r="CR52">
        <f>(ROUND((ROUND(((ET52)*AV52*1),2)*BB52),2)+ROUND((ROUND(((AE52-(EU52))*AV52*1),2)*BS52),2))</f>
        <v>0</v>
      </c>
      <c r="CS52">
        <f t="shared" si="100"/>
        <v>0</v>
      </c>
      <c r="CT52">
        <f t="shared" si="101"/>
        <v>0</v>
      </c>
      <c r="CU52">
        <f t="shared" si="102"/>
        <v>0</v>
      </c>
      <c r="CV52">
        <f t="shared" si="103"/>
        <v>0</v>
      </c>
      <c r="CW52">
        <f t="shared" si="104"/>
        <v>0</v>
      </c>
      <c r="CX52">
        <f t="shared" si="104"/>
        <v>0</v>
      </c>
      <c r="CY52">
        <f t="shared" si="105"/>
        <v>0</v>
      </c>
      <c r="CZ52">
        <f t="shared" si="106"/>
        <v>0</v>
      </c>
      <c r="DC52" t="s">
        <v>3</v>
      </c>
      <c r="DD52" t="s">
        <v>3</v>
      </c>
      <c r="DE52" t="s">
        <v>3</v>
      </c>
      <c r="DF52" t="s">
        <v>3</v>
      </c>
      <c r="DG52" t="s">
        <v>3</v>
      </c>
      <c r="DH52" t="s">
        <v>3</v>
      </c>
      <c r="DI52" t="s">
        <v>3</v>
      </c>
      <c r="DJ52" t="s">
        <v>3</v>
      </c>
      <c r="DK52" t="s">
        <v>3</v>
      </c>
      <c r="DL52" t="s">
        <v>3</v>
      </c>
      <c r="DM52" t="s">
        <v>3</v>
      </c>
      <c r="DN52">
        <v>0</v>
      </c>
      <c r="DO52">
        <v>0</v>
      </c>
      <c r="DP52">
        <v>1</v>
      </c>
      <c r="DQ52">
        <v>1</v>
      </c>
      <c r="DU52">
        <v>1013</v>
      </c>
      <c r="DV52" t="s">
        <v>37</v>
      </c>
      <c r="DW52" t="s">
        <v>37</v>
      </c>
      <c r="DX52">
        <v>1</v>
      </c>
      <c r="DZ52" t="s">
        <v>3</v>
      </c>
      <c r="EA52" t="s">
        <v>3</v>
      </c>
      <c r="EB52" t="s">
        <v>3</v>
      </c>
      <c r="EC52" t="s">
        <v>3</v>
      </c>
      <c r="EE52">
        <v>59540854</v>
      </c>
      <c r="EF52">
        <v>130</v>
      </c>
      <c r="EG52" t="s">
        <v>38</v>
      </c>
      <c r="EH52">
        <v>0</v>
      </c>
      <c r="EI52" t="s">
        <v>3</v>
      </c>
      <c r="EJ52">
        <v>3</v>
      </c>
      <c r="EK52">
        <v>746</v>
      </c>
      <c r="EL52" t="s">
        <v>39</v>
      </c>
      <c r="EM52" t="s">
        <v>40</v>
      </c>
      <c r="EO52" t="s">
        <v>3</v>
      </c>
      <c r="EQ52">
        <v>0</v>
      </c>
      <c r="ER52">
        <v>29029.49</v>
      </c>
      <c r="ES52">
        <v>29029.49</v>
      </c>
      <c r="ET52">
        <v>0</v>
      </c>
      <c r="EU52">
        <v>0</v>
      </c>
      <c r="EV52">
        <v>0</v>
      </c>
      <c r="EW52">
        <v>0</v>
      </c>
      <c r="EX52">
        <v>0</v>
      </c>
      <c r="EY52">
        <v>0</v>
      </c>
      <c r="EZ52">
        <v>5</v>
      </c>
      <c r="FC52">
        <v>1</v>
      </c>
      <c r="FD52">
        <v>18</v>
      </c>
      <c r="FF52">
        <v>255995.17</v>
      </c>
      <c r="FQ52">
        <v>0</v>
      </c>
      <c r="FR52">
        <f>P52</f>
        <v>222365.89</v>
      </c>
      <c r="FS52">
        <v>0</v>
      </c>
      <c r="FX52">
        <v>0</v>
      </c>
      <c r="FY52">
        <v>0</v>
      </c>
      <c r="GA52" t="s">
        <v>62</v>
      </c>
      <c r="GD52">
        <v>1</v>
      </c>
      <c r="GF52">
        <v>-65391095</v>
      </c>
      <c r="GG52">
        <v>2</v>
      </c>
      <c r="GH52">
        <v>3</v>
      </c>
      <c r="GI52">
        <v>5</v>
      </c>
      <c r="GJ52">
        <v>0</v>
      </c>
      <c r="GK52">
        <v>0</v>
      </c>
      <c r="GL52">
        <f t="shared" si="107"/>
        <v>0</v>
      </c>
      <c r="GM52">
        <f t="shared" si="108"/>
        <v>222365.89</v>
      </c>
      <c r="GN52">
        <f t="shared" si="109"/>
        <v>0</v>
      </c>
      <c r="GO52">
        <f t="shared" si="110"/>
        <v>0</v>
      </c>
      <c r="GP52">
        <f t="shared" si="111"/>
        <v>0</v>
      </c>
      <c r="GR52">
        <v>1</v>
      </c>
      <c r="GS52">
        <v>1</v>
      </c>
      <c r="GT52">
        <v>0</v>
      </c>
      <c r="GU52" t="s">
        <v>3</v>
      </c>
      <c r="GV52">
        <f t="shared" si="112"/>
        <v>0</v>
      </c>
      <c r="GW52">
        <v>1</v>
      </c>
      <c r="GX52">
        <f t="shared" si="113"/>
        <v>0</v>
      </c>
      <c r="HA52">
        <v>0</v>
      </c>
      <c r="HB52">
        <v>0</v>
      </c>
      <c r="HC52">
        <f t="shared" si="114"/>
        <v>0</v>
      </c>
      <c r="HE52" t="s">
        <v>42</v>
      </c>
      <c r="HF52" t="s">
        <v>43</v>
      </c>
      <c r="HM52" t="s">
        <v>3</v>
      </c>
      <c r="HN52" t="s">
        <v>3</v>
      </c>
      <c r="HO52" t="s">
        <v>3</v>
      </c>
      <c r="HP52" t="s">
        <v>3</v>
      </c>
      <c r="HQ52" t="s">
        <v>3</v>
      </c>
      <c r="HS52">
        <v>0</v>
      </c>
      <c r="IK52">
        <v>0</v>
      </c>
    </row>
    <row r="53" spans="1:255" x14ac:dyDescent="0.2">
      <c r="A53" s="2">
        <v>19</v>
      </c>
      <c r="B53" s="2">
        <v>1</v>
      </c>
      <c r="C53" s="2"/>
      <c r="D53" s="2"/>
      <c r="E53" s="2"/>
      <c r="F53" s="2" t="s">
        <v>3</v>
      </c>
      <c r="G53" s="2" t="s">
        <v>63</v>
      </c>
      <c r="H53" s="2" t="s">
        <v>3</v>
      </c>
      <c r="I53" s="2"/>
      <c r="J53" s="2"/>
      <c r="K53" s="2"/>
      <c r="L53" s="2"/>
      <c r="M53" s="2"/>
      <c r="N53" s="2"/>
      <c r="O53" s="2"/>
      <c r="P53" s="2"/>
      <c r="Q53" s="2"/>
      <c r="R53" s="2"/>
      <c r="S53" s="2"/>
      <c r="T53" s="2"/>
      <c r="U53" s="2"/>
      <c r="V53" s="2"/>
      <c r="W53" s="2"/>
      <c r="X53" s="2"/>
      <c r="Y53" s="2"/>
      <c r="Z53" s="2"/>
      <c r="AA53" s="2">
        <v>1</v>
      </c>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v>0</v>
      </c>
      <c r="IL53" s="2"/>
      <c r="IM53" s="2"/>
      <c r="IN53" s="2"/>
      <c r="IO53" s="2"/>
      <c r="IP53" s="2"/>
      <c r="IQ53" s="2"/>
      <c r="IR53" s="2"/>
      <c r="IS53" s="2"/>
      <c r="IT53" s="2"/>
      <c r="IU53" s="2"/>
    </row>
    <row r="54" spans="1:255" x14ac:dyDescent="0.2">
      <c r="A54" s="2">
        <v>17</v>
      </c>
      <c r="B54" s="2">
        <v>1</v>
      </c>
      <c r="C54" s="2">
        <f>ROW(SmtRes!A56)</f>
        <v>56</v>
      </c>
      <c r="D54" s="2">
        <f>ROW(EtalonRes!A63)</f>
        <v>63</v>
      </c>
      <c r="E54" s="2" t="s">
        <v>64</v>
      </c>
      <c r="F54" s="2" t="s">
        <v>20</v>
      </c>
      <c r="G54" s="2" t="s">
        <v>21</v>
      </c>
      <c r="H54" s="2" t="s">
        <v>22</v>
      </c>
      <c r="I54" s="2">
        <v>0.6</v>
      </c>
      <c r="J54" s="2">
        <v>0</v>
      </c>
      <c r="K54" s="2">
        <v>0.6</v>
      </c>
      <c r="L54" s="2"/>
      <c r="M54" s="2"/>
      <c r="N54" s="2"/>
      <c r="O54" s="2">
        <f t="shared" ref="O54:O59" si="117">ROUND(CP54,2)</f>
        <v>108.9</v>
      </c>
      <c r="P54" s="2">
        <f>ROUND((ROUND((AC54*AW54*I54),2)*BC54),2)</f>
        <v>14.2</v>
      </c>
      <c r="Q54" s="2">
        <f>(ROUND((ROUND((((ET54*1.1))*AV54*I54),2)*BB54),2)+ROUND((ROUND(((AE54-((EU54*1.1)))*AV54*I54),2)*BS54),2))</f>
        <v>39.22</v>
      </c>
      <c r="R54" s="2">
        <f t="shared" ref="R54:R59" si="118">ROUND((ROUND((AE54*AV54*I54),2)*BS54),2)</f>
        <v>4.71</v>
      </c>
      <c r="S54" s="2">
        <f t="shared" ref="S54:S59" si="119">ROUND((ROUND((AF54*AV54*I54),2)*BA54),2)</f>
        <v>55.48</v>
      </c>
      <c r="T54" s="2">
        <f t="shared" ref="T54:T59" si="120">ROUND(CU54*I54,2)</f>
        <v>0</v>
      </c>
      <c r="U54" s="2">
        <f t="shared" ref="U54:U59" si="121">CV54*I54</f>
        <v>4.2705035999999996</v>
      </c>
      <c r="V54" s="2">
        <f t="shared" ref="V54:V59" si="122">CW54*I54</f>
        <v>0</v>
      </c>
      <c r="W54" s="2">
        <f t="shared" ref="W54:W59" si="123">ROUND(CX54*I54,2)</f>
        <v>0</v>
      </c>
      <c r="X54" s="2">
        <f t="shared" ref="X54:Y59" si="124">ROUND(CY54,2)</f>
        <v>58.38</v>
      </c>
      <c r="Y54" s="2">
        <f t="shared" si="124"/>
        <v>30.7</v>
      </c>
      <c r="Z54" s="2"/>
      <c r="AA54" s="2">
        <v>60252778</v>
      </c>
      <c r="AB54" s="2">
        <f t="shared" ref="AB54:AB59" si="125">ROUND((AC54+AD54+AF54),6)</f>
        <v>174.393</v>
      </c>
      <c r="AC54" s="2">
        <f t="shared" ref="AC54:AC59" si="126">ROUND((ES54),6)</f>
        <v>23.66</v>
      </c>
      <c r="AD54" s="2">
        <f>ROUND(((((ET54*1.1))-((EU54*1.1)))+AE54),6)</f>
        <v>62.424999999999997</v>
      </c>
      <c r="AE54" s="2">
        <f>ROUND(((EU54*1.1)),6)</f>
        <v>7.4909999999999997</v>
      </c>
      <c r="AF54" s="2">
        <f>ROUND(((EV54*1.1)),6)</f>
        <v>88.308000000000007</v>
      </c>
      <c r="AG54" s="2">
        <f t="shared" ref="AG54:AG59" si="127">ROUND((AP54),6)</f>
        <v>0</v>
      </c>
      <c r="AH54" s="2">
        <f>((EW54*1.1))</f>
        <v>6.798</v>
      </c>
      <c r="AI54" s="2">
        <f>((EX54*1.1))</f>
        <v>0</v>
      </c>
      <c r="AJ54" s="2">
        <f t="shared" ref="AJ54:AJ59" si="128">(AS54)</f>
        <v>0</v>
      </c>
      <c r="AK54" s="2">
        <v>160.69</v>
      </c>
      <c r="AL54" s="2">
        <v>23.66</v>
      </c>
      <c r="AM54" s="2">
        <v>56.75</v>
      </c>
      <c r="AN54" s="2">
        <v>6.81</v>
      </c>
      <c r="AO54" s="2">
        <v>80.28</v>
      </c>
      <c r="AP54" s="2">
        <v>0</v>
      </c>
      <c r="AQ54" s="2">
        <v>6.18</v>
      </c>
      <c r="AR54" s="2">
        <v>0</v>
      </c>
      <c r="AS54" s="2">
        <v>0</v>
      </c>
      <c r="AT54" s="2">
        <v>97</v>
      </c>
      <c r="AU54" s="2">
        <v>51</v>
      </c>
      <c r="AV54" s="2">
        <v>1.0469999999999999</v>
      </c>
      <c r="AW54" s="2">
        <v>1</v>
      </c>
      <c r="AX54" s="2"/>
      <c r="AY54" s="2"/>
      <c r="AZ54" s="2">
        <v>1</v>
      </c>
      <c r="BA54" s="2">
        <v>1</v>
      </c>
      <c r="BB54" s="2">
        <v>1</v>
      </c>
      <c r="BC54" s="2">
        <v>1</v>
      </c>
      <c r="BD54" s="2" t="s">
        <v>3</v>
      </c>
      <c r="BE54" s="2" t="s">
        <v>3</v>
      </c>
      <c r="BF54" s="2" t="s">
        <v>3</v>
      </c>
      <c r="BG54" s="2" t="s">
        <v>3</v>
      </c>
      <c r="BH54" s="2">
        <v>0</v>
      </c>
      <c r="BI54" s="2">
        <v>2</v>
      </c>
      <c r="BJ54" s="2" t="s">
        <v>23</v>
      </c>
      <c r="BK54" s="2"/>
      <c r="BL54" s="2"/>
      <c r="BM54" s="2">
        <v>67</v>
      </c>
      <c r="BN54" s="2">
        <v>59540665</v>
      </c>
      <c r="BO54" s="2" t="s">
        <v>20</v>
      </c>
      <c r="BP54" s="2">
        <v>1</v>
      </c>
      <c r="BQ54" s="2">
        <v>40</v>
      </c>
      <c r="BR54" s="2">
        <v>0</v>
      </c>
      <c r="BS54" s="2">
        <v>1</v>
      </c>
      <c r="BT54" s="2">
        <v>1</v>
      </c>
      <c r="BU54" s="2">
        <v>1</v>
      </c>
      <c r="BV54" s="2">
        <v>1</v>
      </c>
      <c r="BW54" s="2">
        <v>1</v>
      </c>
      <c r="BX54" s="2">
        <v>1</v>
      </c>
      <c r="BY54" s="2" t="s">
        <v>3</v>
      </c>
      <c r="BZ54" s="2">
        <v>97</v>
      </c>
      <c r="CA54" s="2">
        <v>51</v>
      </c>
      <c r="CB54" s="2" t="s">
        <v>3</v>
      </c>
      <c r="CC54" s="2"/>
      <c r="CD54" s="2"/>
      <c r="CE54" s="2">
        <v>30</v>
      </c>
      <c r="CF54" s="2">
        <v>0</v>
      </c>
      <c r="CG54" s="2">
        <v>0</v>
      </c>
      <c r="CH54" s="2"/>
      <c r="CI54" s="2"/>
      <c r="CJ54" s="2"/>
      <c r="CK54" s="2"/>
      <c r="CL54" s="2"/>
      <c r="CM54" s="2">
        <v>0</v>
      </c>
      <c r="CN54" s="2" t="s">
        <v>1289</v>
      </c>
      <c r="CO54" s="2">
        <v>0</v>
      </c>
      <c r="CP54" s="2">
        <f t="shared" ref="CP54:CP59" si="129">(P54+Q54+S54)</f>
        <v>108.9</v>
      </c>
      <c r="CQ54" s="2">
        <f>ROUND((ROUND((AC54*AW54*1),2)*BC54),2)</f>
        <v>23.66</v>
      </c>
      <c r="CR54" s="2">
        <f>(ROUND((ROUND((((ET54*1.1))*AV54*1),2)*BB54),2)+ROUND((ROUND(((AE54-((EU54*1.1)))*AV54*1),2)*BS54),2))</f>
        <v>65.36</v>
      </c>
      <c r="CS54" s="2">
        <f t="shared" ref="CS54:CS59" si="130">ROUND((ROUND((AE54*AV54*1),2)*BS54),2)</f>
        <v>7.84</v>
      </c>
      <c r="CT54" s="2">
        <f t="shared" ref="CT54:CT59" si="131">ROUND((ROUND((AF54*AV54*1),2)*BA54),2)</f>
        <v>92.46</v>
      </c>
      <c r="CU54" s="2">
        <f t="shared" ref="CU54:CU59" si="132">AG54</f>
        <v>0</v>
      </c>
      <c r="CV54" s="2">
        <f t="shared" ref="CV54:CV59" si="133">(AH54*AV54)</f>
        <v>7.1175059999999997</v>
      </c>
      <c r="CW54" s="2">
        <f t="shared" ref="CW54:CX59" si="134">AI54</f>
        <v>0</v>
      </c>
      <c r="CX54" s="2">
        <f t="shared" si="134"/>
        <v>0</v>
      </c>
      <c r="CY54" s="2">
        <f t="shared" ref="CY54:CY59" si="135">(((S54+R54)*AT54)/100)</f>
        <v>58.384299999999996</v>
      </c>
      <c r="CZ54" s="2">
        <f t="shared" ref="CZ54:CZ59" si="136">(((S54+R54)*AU54)/100)</f>
        <v>30.696899999999999</v>
      </c>
      <c r="DA54" s="2"/>
      <c r="DB54" s="2">
        <v>7</v>
      </c>
      <c r="DC54" s="2" t="s">
        <v>3</v>
      </c>
      <c r="DD54" s="2" t="s">
        <v>3</v>
      </c>
      <c r="DE54" s="2" t="s">
        <v>24</v>
      </c>
      <c r="DF54" s="2" t="s">
        <v>24</v>
      </c>
      <c r="DG54" s="2" t="s">
        <v>24</v>
      </c>
      <c r="DH54" s="2" t="s">
        <v>3</v>
      </c>
      <c r="DI54" s="2" t="s">
        <v>24</v>
      </c>
      <c r="DJ54" s="2" t="s">
        <v>24</v>
      </c>
      <c r="DK54" s="2" t="s">
        <v>3</v>
      </c>
      <c r="DL54" s="2" t="s">
        <v>3</v>
      </c>
      <c r="DM54" s="2" t="s">
        <v>3</v>
      </c>
      <c r="DN54" s="2">
        <v>0</v>
      </c>
      <c r="DO54" s="2">
        <v>0</v>
      </c>
      <c r="DP54" s="2">
        <v>1</v>
      </c>
      <c r="DQ54" s="2">
        <v>1</v>
      </c>
      <c r="DR54" s="2"/>
      <c r="DS54" s="2"/>
      <c r="DT54" s="2"/>
      <c r="DU54" s="2">
        <v>1013</v>
      </c>
      <c r="DV54" s="2" t="s">
        <v>22</v>
      </c>
      <c r="DW54" s="2" t="s">
        <v>22</v>
      </c>
      <c r="DX54" s="2">
        <v>1</v>
      </c>
      <c r="DY54" s="2"/>
      <c r="DZ54" s="2" t="s">
        <v>3</v>
      </c>
      <c r="EA54" s="2" t="s">
        <v>3</v>
      </c>
      <c r="EB54" s="2" t="s">
        <v>3</v>
      </c>
      <c r="EC54" s="2" t="s">
        <v>3</v>
      </c>
      <c r="ED54" s="2"/>
      <c r="EE54" s="2">
        <v>59540733</v>
      </c>
      <c r="EF54" s="2">
        <v>40</v>
      </c>
      <c r="EG54" s="2" t="s">
        <v>25</v>
      </c>
      <c r="EH54" s="2">
        <v>0</v>
      </c>
      <c r="EI54" s="2" t="s">
        <v>3</v>
      </c>
      <c r="EJ54" s="2">
        <v>2</v>
      </c>
      <c r="EK54" s="2">
        <v>67</v>
      </c>
      <c r="EL54" s="2" t="s">
        <v>26</v>
      </c>
      <c r="EM54" s="2" t="s">
        <v>27</v>
      </c>
      <c r="EN54" s="2"/>
      <c r="EO54" s="2" t="s">
        <v>28</v>
      </c>
      <c r="EP54" s="2"/>
      <c r="EQ54" s="2">
        <v>0</v>
      </c>
      <c r="ER54" s="2">
        <v>160.69</v>
      </c>
      <c r="ES54" s="2">
        <v>23.66</v>
      </c>
      <c r="ET54" s="2">
        <v>56.75</v>
      </c>
      <c r="EU54" s="2">
        <v>6.81</v>
      </c>
      <c r="EV54" s="2">
        <v>80.28</v>
      </c>
      <c r="EW54" s="2">
        <v>6.18</v>
      </c>
      <c r="EX54" s="2">
        <v>0</v>
      </c>
      <c r="EY54" s="2">
        <v>0</v>
      </c>
      <c r="EZ54" s="2"/>
      <c r="FA54" s="2"/>
      <c r="FB54" s="2"/>
      <c r="FC54" s="2"/>
      <c r="FD54" s="2"/>
      <c r="FE54" s="2"/>
      <c r="FF54" s="2"/>
      <c r="FG54" s="2"/>
      <c r="FH54" s="2"/>
      <c r="FI54" s="2"/>
      <c r="FJ54" s="2"/>
      <c r="FK54" s="2"/>
      <c r="FL54" s="2"/>
      <c r="FM54" s="2"/>
      <c r="FN54" s="2"/>
      <c r="FO54" s="2"/>
      <c r="FP54" s="2"/>
      <c r="FQ54" s="2">
        <v>0</v>
      </c>
      <c r="FR54" s="2">
        <v>0</v>
      </c>
      <c r="FS54" s="2">
        <v>0</v>
      </c>
      <c r="FT54" s="2"/>
      <c r="FU54" s="2"/>
      <c r="FV54" s="2"/>
      <c r="FW54" s="2"/>
      <c r="FX54" s="2">
        <v>97</v>
      </c>
      <c r="FY54" s="2">
        <v>51</v>
      </c>
      <c r="FZ54" s="2"/>
      <c r="GA54" s="2" t="s">
        <v>3</v>
      </c>
      <c r="GB54" s="2"/>
      <c r="GC54" s="2"/>
      <c r="GD54" s="2">
        <v>1</v>
      </c>
      <c r="GE54" s="2"/>
      <c r="GF54" s="2">
        <v>373468362</v>
      </c>
      <c r="GG54" s="2">
        <v>2</v>
      </c>
      <c r="GH54" s="2">
        <v>1</v>
      </c>
      <c r="GI54" s="2">
        <v>2</v>
      </c>
      <c r="GJ54" s="2">
        <v>0</v>
      </c>
      <c r="GK54" s="2">
        <v>0</v>
      </c>
      <c r="GL54" s="2">
        <f t="shared" ref="GL54:GL59" si="137">ROUND(IF(AND(BH54=3,BI54=3,FS54&lt;&gt;0),P54,0),2)</f>
        <v>0</v>
      </c>
      <c r="GM54" s="2">
        <f t="shared" ref="GM54:GM59" si="138">ROUND(O54+X54+Y54,2)+GX54</f>
        <v>197.98</v>
      </c>
      <c r="GN54" s="2">
        <f t="shared" ref="GN54:GN59" si="139">IF(OR(BI54=0,BI54=1),GM54-GX54,0)</f>
        <v>0</v>
      </c>
      <c r="GO54" s="2">
        <f t="shared" ref="GO54:GO59" si="140">IF(BI54=2,GM54-GX54,0)</f>
        <v>197.98</v>
      </c>
      <c r="GP54" s="2">
        <f t="shared" ref="GP54:GP59" si="141">IF(BI54=4,GM54-GX54,0)</f>
        <v>0</v>
      </c>
      <c r="GQ54" s="2"/>
      <c r="GR54" s="2">
        <v>0</v>
      </c>
      <c r="GS54" s="2">
        <v>3</v>
      </c>
      <c r="GT54" s="2">
        <v>0</v>
      </c>
      <c r="GU54" s="2" t="s">
        <v>3</v>
      </c>
      <c r="GV54" s="2">
        <f t="shared" ref="GV54:GV59" si="142">ROUND((GT54),6)</f>
        <v>0</v>
      </c>
      <c r="GW54" s="2">
        <v>1</v>
      </c>
      <c r="GX54" s="2">
        <f t="shared" ref="GX54:GX59" si="143">ROUND(HC54*I54,2)</f>
        <v>0</v>
      </c>
      <c r="GY54" s="2"/>
      <c r="GZ54" s="2"/>
      <c r="HA54" s="2">
        <v>0</v>
      </c>
      <c r="HB54" s="2">
        <v>0</v>
      </c>
      <c r="HC54" s="2">
        <f t="shared" ref="HC54:HC59" si="144">GV54*GW54</f>
        <v>0</v>
      </c>
      <c r="HD54" s="2"/>
      <c r="HE54" s="2" t="s">
        <v>3</v>
      </c>
      <c r="HF54" s="2" t="s">
        <v>3</v>
      </c>
      <c r="HG54" s="2"/>
      <c r="HH54" s="2"/>
      <c r="HI54" s="2"/>
      <c r="HJ54" s="2"/>
      <c r="HK54" s="2"/>
      <c r="HL54" s="2"/>
      <c r="HM54" s="2" t="s">
        <v>3</v>
      </c>
      <c r="HN54" s="2" t="s">
        <v>3</v>
      </c>
      <c r="HO54" s="2" t="s">
        <v>3</v>
      </c>
      <c r="HP54" s="2" t="s">
        <v>3</v>
      </c>
      <c r="HQ54" s="2" t="s">
        <v>3</v>
      </c>
      <c r="HR54" s="2"/>
      <c r="HS54" s="2">
        <v>0</v>
      </c>
      <c r="HT54" s="2"/>
      <c r="HU54" s="2"/>
      <c r="HV54" s="2"/>
      <c r="HW54" s="2"/>
      <c r="HX54" s="2"/>
      <c r="HY54" s="2"/>
      <c r="HZ54" s="2"/>
      <c r="IA54" s="2"/>
      <c r="IB54" s="2"/>
      <c r="IC54" s="2"/>
      <c r="ID54" s="2"/>
      <c r="IE54" s="2"/>
      <c r="IF54" s="2"/>
      <c r="IG54" s="2"/>
      <c r="IH54" s="2"/>
      <c r="II54" s="2"/>
      <c r="IJ54" s="2"/>
      <c r="IK54" s="2">
        <v>0</v>
      </c>
      <c r="IL54" s="2"/>
      <c r="IM54" s="2"/>
      <c r="IN54" s="2"/>
      <c r="IO54" s="2"/>
      <c r="IP54" s="2"/>
      <c r="IQ54" s="2"/>
      <c r="IR54" s="2"/>
      <c r="IS54" s="2"/>
      <c r="IT54" s="2"/>
      <c r="IU54" s="2"/>
    </row>
    <row r="55" spans="1:255" x14ac:dyDescent="0.2">
      <c r="A55">
        <v>17</v>
      </c>
      <c r="B55">
        <v>1</v>
      </c>
      <c r="C55">
        <f>ROW(SmtRes!A64)</f>
        <v>64</v>
      </c>
      <c r="D55">
        <f>ROW(EtalonRes!A72)</f>
        <v>72</v>
      </c>
      <c r="E55" t="s">
        <v>64</v>
      </c>
      <c r="F55" t="s">
        <v>20</v>
      </c>
      <c r="G55" t="s">
        <v>21</v>
      </c>
      <c r="H55" t="s">
        <v>22</v>
      </c>
      <c r="I55">
        <v>0.6</v>
      </c>
      <c r="J55">
        <v>0</v>
      </c>
      <c r="K55">
        <v>0.6</v>
      </c>
      <c r="O55">
        <f t="shared" si="117"/>
        <v>3764.24</v>
      </c>
      <c r="P55">
        <f>ROUND((ROUND((AC55*AW55*I55),2)*BC55),2)</f>
        <v>113.32</v>
      </c>
      <c r="Q55">
        <f>(ROUND((ROUND((((ET55*1.1))*AV55*I55),2)*BB55),2)+ROUND((ROUND(((AE55-((EU55*1.1)))*AV55*I55),2)*BS55),2))</f>
        <v>600.07000000000005</v>
      </c>
      <c r="R55">
        <f t="shared" si="118"/>
        <v>259</v>
      </c>
      <c r="S55">
        <f t="shared" si="119"/>
        <v>3050.85</v>
      </c>
      <c r="T55">
        <f t="shared" si="120"/>
        <v>0</v>
      </c>
      <c r="U55">
        <f t="shared" si="121"/>
        <v>4.2705035999999996</v>
      </c>
      <c r="V55">
        <f t="shared" si="122"/>
        <v>0</v>
      </c>
      <c r="W55">
        <f t="shared" si="123"/>
        <v>0</v>
      </c>
      <c r="X55">
        <f t="shared" si="124"/>
        <v>3210.55</v>
      </c>
      <c r="Y55">
        <f t="shared" si="124"/>
        <v>1688.02</v>
      </c>
      <c r="AA55">
        <v>60252775</v>
      </c>
      <c r="AB55">
        <f t="shared" si="125"/>
        <v>174.393</v>
      </c>
      <c r="AC55">
        <f t="shared" si="126"/>
        <v>23.66</v>
      </c>
      <c r="AD55">
        <f>ROUND(((((ET55*1.1))-((EU55*1.1)))+AE55),6)</f>
        <v>62.424999999999997</v>
      </c>
      <c r="AE55">
        <f>ROUND(((EU55*1.1)),6)</f>
        <v>7.4909999999999997</v>
      </c>
      <c r="AF55">
        <f>ROUND(((EV55*1.1)),6)</f>
        <v>88.308000000000007</v>
      </c>
      <c r="AG55">
        <f t="shared" si="127"/>
        <v>0</v>
      </c>
      <c r="AH55">
        <f>((EW55*1.1))</f>
        <v>6.798</v>
      </c>
      <c r="AI55">
        <f>((EX55*1.1))</f>
        <v>0</v>
      </c>
      <c r="AJ55">
        <f t="shared" si="128"/>
        <v>0</v>
      </c>
      <c r="AK55">
        <v>160.69</v>
      </c>
      <c r="AL55">
        <v>23.66</v>
      </c>
      <c r="AM55">
        <v>56.75</v>
      </c>
      <c r="AN55">
        <v>6.81</v>
      </c>
      <c r="AO55">
        <v>80.28</v>
      </c>
      <c r="AP55">
        <v>0</v>
      </c>
      <c r="AQ55">
        <v>6.18</v>
      </c>
      <c r="AR55">
        <v>0</v>
      </c>
      <c r="AS55">
        <v>0</v>
      </c>
      <c r="AT55">
        <v>97</v>
      </c>
      <c r="AU55">
        <v>51</v>
      </c>
      <c r="AV55">
        <v>1.0469999999999999</v>
      </c>
      <c r="AW55">
        <v>1</v>
      </c>
      <c r="AZ55">
        <v>1</v>
      </c>
      <c r="BA55">
        <v>54.99</v>
      </c>
      <c r="BB55">
        <v>15.3</v>
      </c>
      <c r="BC55">
        <v>7.98</v>
      </c>
      <c r="BD55" t="s">
        <v>3</v>
      </c>
      <c r="BE55" t="s">
        <v>3</v>
      </c>
      <c r="BF55" t="s">
        <v>3</v>
      </c>
      <c r="BG55" t="s">
        <v>3</v>
      </c>
      <c r="BH55">
        <v>0</v>
      </c>
      <c r="BI55">
        <v>2</v>
      </c>
      <c r="BJ55" t="s">
        <v>23</v>
      </c>
      <c r="BM55">
        <v>67</v>
      </c>
      <c r="BN55">
        <v>59540665</v>
      </c>
      <c r="BO55" t="s">
        <v>20</v>
      </c>
      <c r="BP55">
        <v>1</v>
      </c>
      <c r="BQ55">
        <v>40</v>
      </c>
      <c r="BR55">
        <v>0</v>
      </c>
      <c r="BS55">
        <v>54.99</v>
      </c>
      <c r="BT55">
        <v>1</v>
      </c>
      <c r="BU55">
        <v>1</v>
      </c>
      <c r="BV55">
        <v>1</v>
      </c>
      <c r="BW55">
        <v>1</v>
      </c>
      <c r="BX55">
        <v>1</v>
      </c>
      <c r="BY55" t="s">
        <v>3</v>
      </c>
      <c r="BZ55">
        <v>97</v>
      </c>
      <c r="CA55">
        <v>51</v>
      </c>
      <c r="CB55" t="s">
        <v>3</v>
      </c>
      <c r="CE55">
        <v>30</v>
      </c>
      <c r="CF55">
        <v>0</v>
      </c>
      <c r="CG55">
        <v>0</v>
      </c>
      <c r="CM55">
        <v>0</v>
      </c>
      <c r="CN55" t="s">
        <v>1289</v>
      </c>
      <c r="CO55">
        <v>0</v>
      </c>
      <c r="CP55">
        <f t="shared" si="129"/>
        <v>3764.24</v>
      </c>
      <c r="CQ55">
        <f>ROUND((ROUND((AC55*AW55*1),2)*BC55),2)</f>
        <v>188.81</v>
      </c>
      <c r="CR55">
        <f>(ROUND((ROUND((((ET55*1.1))*AV55*1),2)*BB55),2)+ROUND((ROUND(((AE55-((EU55*1.1)))*AV55*1),2)*BS55),2))</f>
        <v>1000.01</v>
      </c>
      <c r="CS55">
        <f t="shared" si="130"/>
        <v>431.12</v>
      </c>
      <c r="CT55">
        <f t="shared" si="131"/>
        <v>5084.38</v>
      </c>
      <c r="CU55">
        <f t="shared" si="132"/>
        <v>0</v>
      </c>
      <c r="CV55">
        <f t="shared" si="133"/>
        <v>7.1175059999999997</v>
      </c>
      <c r="CW55">
        <f t="shared" si="134"/>
        <v>0</v>
      </c>
      <c r="CX55">
        <f t="shared" si="134"/>
        <v>0</v>
      </c>
      <c r="CY55">
        <f t="shared" si="135"/>
        <v>3210.5545000000002</v>
      </c>
      <c r="CZ55">
        <f t="shared" si="136"/>
        <v>1688.0235</v>
      </c>
      <c r="DB55">
        <v>8</v>
      </c>
      <c r="DC55" t="s">
        <v>3</v>
      </c>
      <c r="DD55" t="s">
        <v>3</v>
      </c>
      <c r="DE55" t="s">
        <v>24</v>
      </c>
      <c r="DF55" t="s">
        <v>24</v>
      </c>
      <c r="DG55" t="s">
        <v>24</v>
      </c>
      <c r="DH55" t="s">
        <v>3</v>
      </c>
      <c r="DI55" t="s">
        <v>24</v>
      </c>
      <c r="DJ55" t="s">
        <v>24</v>
      </c>
      <c r="DK55" t="s">
        <v>3</v>
      </c>
      <c r="DL55" t="s">
        <v>3</v>
      </c>
      <c r="DM55" t="s">
        <v>3</v>
      </c>
      <c r="DN55">
        <v>0</v>
      </c>
      <c r="DO55">
        <v>0</v>
      </c>
      <c r="DP55">
        <v>1</v>
      </c>
      <c r="DQ55">
        <v>1</v>
      </c>
      <c r="DU55">
        <v>1013</v>
      </c>
      <c r="DV55" t="s">
        <v>22</v>
      </c>
      <c r="DW55" t="s">
        <v>22</v>
      </c>
      <c r="DX55">
        <v>1</v>
      </c>
      <c r="DZ55" t="s">
        <v>3</v>
      </c>
      <c r="EA55" t="s">
        <v>3</v>
      </c>
      <c r="EB55" t="s">
        <v>3</v>
      </c>
      <c r="EC55" t="s">
        <v>3</v>
      </c>
      <c r="EE55">
        <v>59540733</v>
      </c>
      <c r="EF55">
        <v>40</v>
      </c>
      <c r="EG55" t="s">
        <v>25</v>
      </c>
      <c r="EH55">
        <v>0</v>
      </c>
      <c r="EI55" t="s">
        <v>3</v>
      </c>
      <c r="EJ55">
        <v>2</v>
      </c>
      <c r="EK55">
        <v>67</v>
      </c>
      <c r="EL55" t="s">
        <v>26</v>
      </c>
      <c r="EM55" t="s">
        <v>27</v>
      </c>
      <c r="EO55" t="s">
        <v>28</v>
      </c>
      <c r="EQ55">
        <v>0</v>
      </c>
      <c r="ER55">
        <v>160.69</v>
      </c>
      <c r="ES55">
        <v>23.66</v>
      </c>
      <c r="ET55">
        <v>56.75</v>
      </c>
      <c r="EU55">
        <v>6.81</v>
      </c>
      <c r="EV55">
        <v>80.28</v>
      </c>
      <c r="EW55">
        <v>6.18</v>
      </c>
      <c r="EX55">
        <v>0</v>
      </c>
      <c r="EY55">
        <v>0</v>
      </c>
      <c r="FQ55">
        <v>0</v>
      </c>
      <c r="FR55">
        <v>0</v>
      </c>
      <c r="FS55">
        <v>0</v>
      </c>
      <c r="FX55">
        <v>97</v>
      </c>
      <c r="FY55">
        <v>51</v>
      </c>
      <c r="GA55" t="s">
        <v>3</v>
      </c>
      <c r="GD55">
        <v>1</v>
      </c>
      <c r="GF55">
        <v>373468362</v>
      </c>
      <c r="GG55">
        <v>2</v>
      </c>
      <c r="GH55">
        <v>1</v>
      </c>
      <c r="GI55">
        <v>2</v>
      </c>
      <c r="GJ55">
        <v>0</v>
      </c>
      <c r="GK55">
        <v>0</v>
      </c>
      <c r="GL55">
        <f t="shared" si="137"/>
        <v>0</v>
      </c>
      <c r="GM55">
        <f t="shared" si="138"/>
        <v>8662.81</v>
      </c>
      <c r="GN55">
        <f t="shared" si="139"/>
        <v>0</v>
      </c>
      <c r="GO55">
        <f t="shared" si="140"/>
        <v>8662.81</v>
      </c>
      <c r="GP55">
        <f t="shared" si="141"/>
        <v>0</v>
      </c>
      <c r="GR55">
        <v>0</v>
      </c>
      <c r="GS55">
        <v>3</v>
      </c>
      <c r="GT55">
        <v>0</v>
      </c>
      <c r="GU55" t="s">
        <v>3</v>
      </c>
      <c r="GV55">
        <f t="shared" si="142"/>
        <v>0</v>
      </c>
      <c r="GW55">
        <v>1</v>
      </c>
      <c r="GX55">
        <f t="shared" si="143"/>
        <v>0</v>
      </c>
      <c r="HA55">
        <v>0</v>
      </c>
      <c r="HB55">
        <v>0</v>
      </c>
      <c r="HC55">
        <f t="shared" si="144"/>
        <v>0</v>
      </c>
      <c r="HE55" t="s">
        <v>3</v>
      </c>
      <c r="HF55" t="s">
        <v>3</v>
      </c>
      <c r="HM55" t="s">
        <v>3</v>
      </c>
      <c r="HN55" t="s">
        <v>3</v>
      </c>
      <c r="HO55" t="s">
        <v>3</v>
      </c>
      <c r="HP55" t="s">
        <v>3</v>
      </c>
      <c r="HQ55" t="s">
        <v>3</v>
      </c>
      <c r="HS55">
        <v>0</v>
      </c>
      <c r="IK55">
        <v>0</v>
      </c>
    </row>
    <row r="56" spans="1:255" x14ac:dyDescent="0.2">
      <c r="A56" s="2">
        <v>18</v>
      </c>
      <c r="B56" s="2">
        <v>1</v>
      </c>
      <c r="C56" s="2">
        <v>55</v>
      </c>
      <c r="D56" s="2"/>
      <c r="E56" s="2" t="s">
        <v>65</v>
      </c>
      <c r="F56" s="2" t="s">
        <v>30</v>
      </c>
      <c r="G56" s="2" t="s">
        <v>31</v>
      </c>
      <c r="H56" s="2" t="s">
        <v>32</v>
      </c>
      <c r="I56" s="2">
        <f>I54*J56</f>
        <v>3.0600000000000001E-4</v>
      </c>
      <c r="J56" s="2">
        <v>5.1000000000000004E-4</v>
      </c>
      <c r="K56" s="2">
        <v>5.1000000000000004E-4</v>
      </c>
      <c r="L56" s="2"/>
      <c r="M56" s="2"/>
      <c r="N56" s="2"/>
      <c r="O56" s="2">
        <f t="shared" si="117"/>
        <v>7.53</v>
      </c>
      <c r="P56" s="2">
        <f>ROUND((ROUND((AC56*AW56*I56),2)*BC56),2)</f>
        <v>7.53</v>
      </c>
      <c r="Q56" s="2">
        <f>(ROUND((ROUND(((ET56)*AV56*I56),2)*BB56),2)+ROUND((ROUND(((AE56-(EU56))*AV56*I56),2)*BS56),2))</f>
        <v>0</v>
      </c>
      <c r="R56" s="2">
        <f t="shared" si="118"/>
        <v>0</v>
      </c>
      <c r="S56" s="2">
        <f t="shared" si="119"/>
        <v>0</v>
      </c>
      <c r="T56" s="2">
        <f t="shared" si="120"/>
        <v>0</v>
      </c>
      <c r="U56" s="2">
        <f t="shared" si="121"/>
        <v>0</v>
      </c>
      <c r="V56" s="2">
        <f t="shared" si="122"/>
        <v>0</v>
      </c>
      <c r="W56" s="2">
        <f t="shared" si="123"/>
        <v>0</v>
      </c>
      <c r="X56" s="2">
        <f t="shared" si="124"/>
        <v>0</v>
      </c>
      <c r="Y56" s="2">
        <f t="shared" si="124"/>
        <v>0</v>
      </c>
      <c r="Z56" s="2"/>
      <c r="AA56" s="2">
        <v>60252778</v>
      </c>
      <c r="AB56" s="2">
        <f t="shared" si="125"/>
        <v>24609.759999999998</v>
      </c>
      <c r="AC56" s="2">
        <f t="shared" si="126"/>
        <v>24609.759999999998</v>
      </c>
      <c r="AD56" s="2">
        <f>ROUND((((ET56)-(EU56))+AE56),6)</f>
        <v>0</v>
      </c>
      <c r="AE56" s="2">
        <f t="shared" ref="AE56:AF59" si="145">ROUND((EU56),6)</f>
        <v>0</v>
      </c>
      <c r="AF56" s="2">
        <f t="shared" si="145"/>
        <v>0</v>
      </c>
      <c r="AG56" s="2">
        <f t="shared" si="127"/>
        <v>0</v>
      </c>
      <c r="AH56" s="2">
        <f t="shared" ref="AH56:AI59" si="146">(EW56)</f>
        <v>0</v>
      </c>
      <c r="AI56" s="2">
        <f t="shared" si="146"/>
        <v>0</v>
      </c>
      <c r="AJ56" s="2">
        <f t="shared" si="128"/>
        <v>0</v>
      </c>
      <c r="AK56" s="2">
        <v>24609.759999999998</v>
      </c>
      <c r="AL56" s="2">
        <v>24609.759999999998</v>
      </c>
      <c r="AM56" s="2">
        <v>0</v>
      </c>
      <c r="AN56" s="2">
        <v>0</v>
      </c>
      <c r="AO56" s="2">
        <v>0</v>
      </c>
      <c r="AP56" s="2">
        <v>0</v>
      </c>
      <c r="AQ56" s="2">
        <v>0</v>
      </c>
      <c r="AR56" s="2">
        <v>0</v>
      </c>
      <c r="AS56" s="2">
        <v>0</v>
      </c>
      <c r="AT56" s="2">
        <v>97</v>
      </c>
      <c r="AU56" s="2">
        <v>51</v>
      </c>
      <c r="AV56" s="2">
        <v>1</v>
      </c>
      <c r="AW56" s="2">
        <v>1</v>
      </c>
      <c r="AX56" s="2"/>
      <c r="AY56" s="2"/>
      <c r="AZ56" s="2">
        <v>1</v>
      </c>
      <c r="BA56" s="2">
        <v>1</v>
      </c>
      <c r="BB56" s="2">
        <v>1</v>
      </c>
      <c r="BC56" s="2">
        <v>1</v>
      </c>
      <c r="BD56" s="2" t="s">
        <v>3</v>
      </c>
      <c r="BE56" s="2" t="s">
        <v>3</v>
      </c>
      <c r="BF56" s="2" t="s">
        <v>3</v>
      </c>
      <c r="BG56" s="2" t="s">
        <v>3</v>
      </c>
      <c r="BH56" s="2">
        <v>3</v>
      </c>
      <c r="BI56" s="2">
        <v>2</v>
      </c>
      <c r="BJ56" s="2" t="s">
        <v>33</v>
      </c>
      <c r="BK56" s="2"/>
      <c r="BL56" s="2"/>
      <c r="BM56" s="2">
        <v>67</v>
      </c>
      <c r="BN56" s="2">
        <v>59540665</v>
      </c>
      <c r="BO56" s="2" t="s">
        <v>3</v>
      </c>
      <c r="BP56" s="2">
        <v>0</v>
      </c>
      <c r="BQ56" s="2">
        <v>40</v>
      </c>
      <c r="BR56" s="2">
        <v>0</v>
      </c>
      <c r="BS56" s="2">
        <v>1</v>
      </c>
      <c r="BT56" s="2">
        <v>1</v>
      </c>
      <c r="BU56" s="2">
        <v>1</v>
      </c>
      <c r="BV56" s="2">
        <v>1</v>
      </c>
      <c r="BW56" s="2">
        <v>1</v>
      </c>
      <c r="BX56" s="2">
        <v>1</v>
      </c>
      <c r="BY56" s="2" t="s">
        <v>3</v>
      </c>
      <c r="BZ56" s="2">
        <v>97</v>
      </c>
      <c r="CA56" s="2">
        <v>51</v>
      </c>
      <c r="CB56" s="2" t="s">
        <v>3</v>
      </c>
      <c r="CC56" s="2"/>
      <c r="CD56" s="2"/>
      <c r="CE56" s="2">
        <v>30</v>
      </c>
      <c r="CF56" s="2">
        <v>0</v>
      </c>
      <c r="CG56" s="2">
        <v>0</v>
      </c>
      <c r="CH56" s="2"/>
      <c r="CI56" s="2"/>
      <c r="CJ56" s="2"/>
      <c r="CK56" s="2"/>
      <c r="CL56" s="2"/>
      <c r="CM56" s="2">
        <v>0</v>
      </c>
      <c r="CN56" s="2" t="s">
        <v>3</v>
      </c>
      <c r="CO56" s="2">
        <v>0</v>
      </c>
      <c r="CP56" s="2">
        <f t="shared" si="129"/>
        <v>7.53</v>
      </c>
      <c r="CQ56" s="2">
        <f>ROUND((ROUND((AC56*AW56*1),2)*BC56),2)</f>
        <v>24609.759999999998</v>
      </c>
      <c r="CR56" s="2">
        <f>(ROUND((ROUND(((ET56)*AV56*1),2)*BB56),2)+ROUND((ROUND(((AE56-(EU56))*AV56*1),2)*BS56),2))</f>
        <v>0</v>
      </c>
      <c r="CS56" s="2">
        <f t="shared" si="130"/>
        <v>0</v>
      </c>
      <c r="CT56" s="2">
        <f t="shared" si="131"/>
        <v>0</v>
      </c>
      <c r="CU56" s="2">
        <f t="shared" si="132"/>
        <v>0</v>
      </c>
      <c r="CV56" s="2">
        <f t="shared" si="133"/>
        <v>0</v>
      </c>
      <c r="CW56" s="2">
        <f t="shared" si="134"/>
        <v>0</v>
      </c>
      <c r="CX56" s="2">
        <f t="shared" si="134"/>
        <v>0</v>
      </c>
      <c r="CY56" s="2">
        <f t="shared" si="135"/>
        <v>0</v>
      </c>
      <c r="CZ56" s="2">
        <f t="shared" si="136"/>
        <v>0</v>
      </c>
      <c r="DA56" s="2"/>
      <c r="DB56" s="2"/>
      <c r="DC56" s="2" t="s">
        <v>3</v>
      </c>
      <c r="DD56" s="2" t="s">
        <v>3</v>
      </c>
      <c r="DE56" s="2" t="s">
        <v>3</v>
      </c>
      <c r="DF56" s="2" t="s">
        <v>3</v>
      </c>
      <c r="DG56" s="2" t="s">
        <v>3</v>
      </c>
      <c r="DH56" s="2" t="s">
        <v>3</v>
      </c>
      <c r="DI56" s="2" t="s">
        <v>3</v>
      </c>
      <c r="DJ56" s="2" t="s">
        <v>3</v>
      </c>
      <c r="DK56" s="2" t="s">
        <v>3</v>
      </c>
      <c r="DL56" s="2" t="s">
        <v>3</v>
      </c>
      <c r="DM56" s="2" t="s">
        <v>3</v>
      </c>
      <c r="DN56" s="2">
        <v>0</v>
      </c>
      <c r="DO56" s="2">
        <v>0</v>
      </c>
      <c r="DP56" s="2">
        <v>1</v>
      </c>
      <c r="DQ56" s="2">
        <v>1</v>
      </c>
      <c r="DR56" s="2"/>
      <c r="DS56" s="2"/>
      <c r="DT56" s="2"/>
      <c r="DU56" s="2">
        <v>1009</v>
      </c>
      <c r="DV56" s="2" t="s">
        <v>32</v>
      </c>
      <c r="DW56" s="2" t="s">
        <v>32</v>
      </c>
      <c r="DX56" s="2">
        <v>1000</v>
      </c>
      <c r="DY56" s="2"/>
      <c r="DZ56" s="2" t="s">
        <v>3</v>
      </c>
      <c r="EA56" s="2" t="s">
        <v>3</v>
      </c>
      <c r="EB56" s="2" t="s">
        <v>3</v>
      </c>
      <c r="EC56" s="2" t="s">
        <v>3</v>
      </c>
      <c r="ED56" s="2"/>
      <c r="EE56" s="2">
        <v>59540733</v>
      </c>
      <c r="EF56" s="2">
        <v>40</v>
      </c>
      <c r="EG56" s="2" t="s">
        <v>25</v>
      </c>
      <c r="EH56" s="2">
        <v>0</v>
      </c>
      <c r="EI56" s="2" t="s">
        <v>3</v>
      </c>
      <c r="EJ56" s="2">
        <v>2</v>
      </c>
      <c r="EK56" s="2">
        <v>67</v>
      </c>
      <c r="EL56" s="2" t="s">
        <v>26</v>
      </c>
      <c r="EM56" s="2" t="s">
        <v>27</v>
      </c>
      <c r="EN56" s="2"/>
      <c r="EO56" s="2" t="s">
        <v>3</v>
      </c>
      <c r="EP56" s="2"/>
      <c r="EQ56" s="2">
        <v>0</v>
      </c>
      <c r="ER56" s="2">
        <v>24609.759999999998</v>
      </c>
      <c r="ES56" s="2">
        <v>24609.759999999998</v>
      </c>
      <c r="ET56" s="2">
        <v>0</v>
      </c>
      <c r="EU56" s="2">
        <v>0</v>
      </c>
      <c r="EV56" s="2">
        <v>0</v>
      </c>
      <c r="EW56" s="2">
        <v>0</v>
      </c>
      <c r="EX56" s="2">
        <v>0</v>
      </c>
      <c r="EY56" s="2"/>
      <c r="EZ56" s="2"/>
      <c r="FA56" s="2"/>
      <c r="FB56" s="2"/>
      <c r="FC56" s="2"/>
      <c r="FD56" s="2"/>
      <c r="FE56" s="2"/>
      <c r="FF56" s="2"/>
      <c r="FG56" s="2"/>
      <c r="FH56" s="2"/>
      <c r="FI56" s="2"/>
      <c r="FJ56" s="2"/>
      <c r="FK56" s="2"/>
      <c r="FL56" s="2"/>
      <c r="FM56" s="2"/>
      <c r="FN56" s="2"/>
      <c r="FO56" s="2"/>
      <c r="FP56" s="2"/>
      <c r="FQ56" s="2">
        <v>0</v>
      </c>
      <c r="FR56" s="2">
        <v>0</v>
      </c>
      <c r="FS56" s="2">
        <v>0</v>
      </c>
      <c r="FT56" s="2"/>
      <c r="FU56" s="2"/>
      <c r="FV56" s="2"/>
      <c r="FW56" s="2"/>
      <c r="FX56" s="2">
        <v>97</v>
      </c>
      <c r="FY56" s="2">
        <v>51</v>
      </c>
      <c r="FZ56" s="2"/>
      <c r="GA56" s="2" t="s">
        <v>3</v>
      </c>
      <c r="GB56" s="2"/>
      <c r="GC56" s="2"/>
      <c r="GD56" s="2">
        <v>1</v>
      </c>
      <c r="GE56" s="2"/>
      <c r="GF56" s="2">
        <v>-566361729</v>
      </c>
      <c r="GG56" s="2">
        <v>2</v>
      </c>
      <c r="GH56" s="2">
        <v>1</v>
      </c>
      <c r="GI56" s="2">
        <v>-2</v>
      </c>
      <c r="GJ56" s="2">
        <v>0</v>
      </c>
      <c r="GK56" s="2">
        <v>0</v>
      </c>
      <c r="GL56" s="2">
        <f t="shared" si="137"/>
        <v>0</v>
      </c>
      <c r="GM56" s="2">
        <f t="shared" si="138"/>
        <v>7.53</v>
      </c>
      <c r="GN56" s="2">
        <f t="shared" si="139"/>
        <v>0</v>
      </c>
      <c r="GO56" s="2">
        <f t="shared" si="140"/>
        <v>7.53</v>
      </c>
      <c r="GP56" s="2">
        <f t="shared" si="141"/>
        <v>0</v>
      </c>
      <c r="GQ56" s="2"/>
      <c r="GR56" s="2">
        <v>0</v>
      </c>
      <c r="GS56" s="2">
        <v>3</v>
      </c>
      <c r="GT56" s="2">
        <v>0</v>
      </c>
      <c r="GU56" s="2" t="s">
        <v>3</v>
      </c>
      <c r="GV56" s="2">
        <f t="shared" si="142"/>
        <v>0</v>
      </c>
      <c r="GW56" s="2">
        <v>1</v>
      </c>
      <c r="GX56" s="2">
        <f t="shared" si="143"/>
        <v>0</v>
      </c>
      <c r="GY56" s="2"/>
      <c r="GZ56" s="2"/>
      <c r="HA56" s="2">
        <v>0</v>
      </c>
      <c r="HB56" s="2">
        <v>0</v>
      </c>
      <c r="HC56" s="2">
        <f t="shared" si="144"/>
        <v>0</v>
      </c>
      <c r="HD56" s="2"/>
      <c r="HE56" s="2" t="s">
        <v>3</v>
      </c>
      <c r="HF56" s="2" t="s">
        <v>3</v>
      </c>
      <c r="HG56" s="2"/>
      <c r="HH56" s="2"/>
      <c r="HI56" s="2"/>
      <c r="HJ56" s="2"/>
      <c r="HK56" s="2"/>
      <c r="HL56" s="2"/>
      <c r="HM56" s="2" t="s">
        <v>3</v>
      </c>
      <c r="HN56" s="2" t="s">
        <v>3</v>
      </c>
      <c r="HO56" s="2" t="s">
        <v>3</v>
      </c>
      <c r="HP56" s="2" t="s">
        <v>3</v>
      </c>
      <c r="HQ56" s="2" t="s">
        <v>3</v>
      </c>
      <c r="HR56" s="2"/>
      <c r="HS56" s="2">
        <v>0</v>
      </c>
      <c r="HT56" s="2"/>
      <c r="HU56" s="2"/>
      <c r="HV56" s="2"/>
      <c r="HW56" s="2"/>
      <c r="HX56" s="2"/>
      <c r="HY56" s="2"/>
      <c r="HZ56" s="2"/>
      <c r="IA56" s="2"/>
      <c r="IB56" s="2"/>
      <c r="IC56" s="2"/>
      <c r="ID56" s="2"/>
      <c r="IE56" s="2"/>
      <c r="IF56" s="2"/>
      <c r="IG56" s="2"/>
      <c r="IH56" s="2"/>
      <c r="II56" s="2"/>
      <c r="IJ56" s="2"/>
      <c r="IK56" s="2">
        <v>0</v>
      </c>
      <c r="IL56" s="2"/>
      <c r="IM56" s="2"/>
      <c r="IN56" s="2"/>
      <c r="IO56" s="2"/>
      <c r="IP56" s="2"/>
      <c r="IQ56" s="2"/>
      <c r="IR56" s="2"/>
      <c r="IS56" s="2"/>
      <c r="IT56" s="2"/>
      <c r="IU56" s="2"/>
    </row>
    <row r="57" spans="1:255" x14ac:dyDescent="0.2">
      <c r="A57">
        <v>18</v>
      </c>
      <c r="B57">
        <v>1</v>
      </c>
      <c r="C57">
        <v>63</v>
      </c>
      <c r="E57" t="s">
        <v>65</v>
      </c>
      <c r="F57" t="s">
        <v>30</v>
      </c>
      <c r="G57" t="s">
        <v>31</v>
      </c>
      <c r="H57" t="s">
        <v>32</v>
      </c>
      <c r="I57">
        <f>I55*J57</f>
        <v>3.0600000000000001E-4</v>
      </c>
      <c r="J57">
        <v>5.1000000000000004E-4</v>
      </c>
      <c r="K57">
        <v>5.1000000000000004E-4</v>
      </c>
      <c r="O57">
        <f t="shared" si="117"/>
        <v>38.78</v>
      </c>
      <c r="P57">
        <f>ROUND((ROUND((AC57*AW57*I57),2)*BC57),2)</f>
        <v>38.78</v>
      </c>
      <c r="Q57">
        <f>(ROUND((ROUND(((ET57)*AV57*I57),2)*BB57),2)+ROUND((ROUND(((AE57-(EU57))*AV57*I57),2)*BS57),2))</f>
        <v>0</v>
      </c>
      <c r="R57">
        <f t="shared" si="118"/>
        <v>0</v>
      </c>
      <c r="S57">
        <f t="shared" si="119"/>
        <v>0</v>
      </c>
      <c r="T57">
        <f t="shared" si="120"/>
        <v>0</v>
      </c>
      <c r="U57">
        <f t="shared" si="121"/>
        <v>0</v>
      </c>
      <c r="V57">
        <f t="shared" si="122"/>
        <v>0</v>
      </c>
      <c r="W57">
        <f t="shared" si="123"/>
        <v>0</v>
      </c>
      <c r="X57">
        <f t="shared" si="124"/>
        <v>0</v>
      </c>
      <c r="Y57">
        <f t="shared" si="124"/>
        <v>0</v>
      </c>
      <c r="AA57">
        <v>60252775</v>
      </c>
      <c r="AB57">
        <f t="shared" si="125"/>
        <v>24609.759999999998</v>
      </c>
      <c r="AC57">
        <f t="shared" si="126"/>
        <v>24609.759999999998</v>
      </c>
      <c r="AD57">
        <f>ROUND((((ET57)-(EU57))+AE57),6)</f>
        <v>0</v>
      </c>
      <c r="AE57">
        <f t="shared" si="145"/>
        <v>0</v>
      </c>
      <c r="AF57">
        <f t="shared" si="145"/>
        <v>0</v>
      </c>
      <c r="AG57">
        <f t="shared" si="127"/>
        <v>0</v>
      </c>
      <c r="AH57">
        <f t="shared" si="146"/>
        <v>0</v>
      </c>
      <c r="AI57">
        <f t="shared" si="146"/>
        <v>0</v>
      </c>
      <c r="AJ57">
        <f t="shared" si="128"/>
        <v>0</v>
      </c>
      <c r="AK57">
        <v>24609.759999999998</v>
      </c>
      <c r="AL57">
        <v>24609.759999999998</v>
      </c>
      <c r="AM57">
        <v>0</v>
      </c>
      <c r="AN57">
        <v>0</v>
      </c>
      <c r="AO57">
        <v>0</v>
      </c>
      <c r="AP57">
        <v>0</v>
      </c>
      <c r="AQ57">
        <v>0</v>
      </c>
      <c r="AR57">
        <v>0</v>
      </c>
      <c r="AS57">
        <v>0</v>
      </c>
      <c r="AT57">
        <v>97</v>
      </c>
      <c r="AU57">
        <v>51</v>
      </c>
      <c r="AV57">
        <v>1</v>
      </c>
      <c r="AW57">
        <v>1</v>
      </c>
      <c r="AZ57">
        <v>1</v>
      </c>
      <c r="BA57">
        <v>1</v>
      </c>
      <c r="BB57">
        <v>1</v>
      </c>
      <c r="BC57">
        <v>5.15</v>
      </c>
      <c r="BD57" t="s">
        <v>3</v>
      </c>
      <c r="BE57" t="s">
        <v>3</v>
      </c>
      <c r="BF57" t="s">
        <v>3</v>
      </c>
      <c r="BG57" t="s">
        <v>3</v>
      </c>
      <c r="BH57">
        <v>3</v>
      </c>
      <c r="BI57">
        <v>2</v>
      </c>
      <c r="BJ57" t="s">
        <v>33</v>
      </c>
      <c r="BM57">
        <v>67</v>
      </c>
      <c r="BN57">
        <v>59540665</v>
      </c>
      <c r="BO57" t="s">
        <v>30</v>
      </c>
      <c r="BP57">
        <v>1</v>
      </c>
      <c r="BQ57">
        <v>40</v>
      </c>
      <c r="BR57">
        <v>0</v>
      </c>
      <c r="BS57">
        <v>1</v>
      </c>
      <c r="BT57">
        <v>1</v>
      </c>
      <c r="BU57">
        <v>1</v>
      </c>
      <c r="BV57">
        <v>1</v>
      </c>
      <c r="BW57">
        <v>1</v>
      </c>
      <c r="BX57">
        <v>1</v>
      </c>
      <c r="BY57" t="s">
        <v>3</v>
      </c>
      <c r="BZ57">
        <v>97</v>
      </c>
      <c r="CA57">
        <v>51</v>
      </c>
      <c r="CB57" t="s">
        <v>3</v>
      </c>
      <c r="CE57">
        <v>30</v>
      </c>
      <c r="CF57">
        <v>0</v>
      </c>
      <c r="CG57">
        <v>0</v>
      </c>
      <c r="CM57">
        <v>0</v>
      </c>
      <c r="CN57" t="s">
        <v>3</v>
      </c>
      <c r="CO57">
        <v>0</v>
      </c>
      <c r="CP57">
        <f t="shared" si="129"/>
        <v>38.78</v>
      </c>
      <c r="CQ57">
        <f>ROUND((ROUND((AC57*AW57*1),2)*BC57),2)</f>
        <v>126740.26</v>
      </c>
      <c r="CR57">
        <f>(ROUND((ROUND(((ET57)*AV57*1),2)*BB57),2)+ROUND((ROUND(((AE57-(EU57))*AV57*1),2)*BS57),2))</f>
        <v>0</v>
      </c>
      <c r="CS57">
        <f t="shared" si="130"/>
        <v>0</v>
      </c>
      <c r="CT57">
        <f t="shared" si="131"/>
        <v>0</v>
      </c>
      <c r="CU57">
        <f t="shared" si="132"/>
        <v>0</v>
      </c>
      <c r="CV57">
        <f t="shared" si="133"/>
        <v>0</v>
      </c>
      <c r="CW57">
        <f t="shared" si="134"/>
        <v>0</v>
      </c>
      <c r="CX57">
        <f t="shared" si="134"/>
        <v>0</v>
      </c>
      <c r="CY57">
        <f t="shared" si="135"/>
        <v>0</v>
      </c>
      <c r="CZ57">
        <f t="shared" si="136"/>
        <v>0</v>
      </c>
      <c r="DC57" t="s">
        <v>3</v>
      </c>
      <c r="DD57" t="s">
        <v>3</v>
      </c>
      <c r="DE57" t="s">
        <v>3</v>
      </c>
      <c r="DF57" t="s">
        <v>3</v>
      </c>
      <c r="DG57" t="s">
        <v>3</v>
      </c>
      <c r="DH57" t="s">
        <v>3</v>
      </c>
      <c r="DI57" t="s">
        <v>3</v>
      </c>
      <c r="DJ57" t="s">
        <v>3</v>
      </c>
      <c r="DK57" t="s">
        <v>3</v>
      </c>
      <c r="DL57" t="s">
        <v>3</v>
      </c>
      <c r="DM57" t="s">
        <v>3</v>
      </c>
      <c r="DN57">
        <v>0</v>
      </c>
      <c r="DO57">
        <v>0</v>
      </c>
      <c r="DP57">
        <v>1</v>
      </c>
      <c r="DQ57">
        <v>1</v>
      </c>
      <c r="DU57">
        <v>1009</v>
      </c>
      <c r="DV57" t="s">
        <v>32</v>
      </c>
      <c r="DW57" t="s">
        <v>32</v>
      </c>
      <c r="DX57">
        <v>1000</v>
      </c>
      <c r="DZ57" t="s">
        <v>3</v>
      </c>
      <c r="EA57" t="s">
        <v>3</v>
      </c>
      <c r="EB57" t="s">
        <v>3</v>
      </c>
      <c r="EC57" t="s">
        <v>3</v>
      </c>
      <c r="EE57">
        <v>59540733</v>
      </c>
      <c r="EF57">
        <v>40</v>
      </c>
      <c r="EG57" t="s">
        <v>25</v>
      </c>
      <c r="EH57">
        <v>0</v>
      </c>
      <c r="EI57" t="s">
        <v>3</v>
      </c>
      <c r="EJ57">
        <v>2</v>
      </c>
      <c r="EK57">
        <v>67</v>
      </c>
      <c r="EL57" t="s">
        <v>26</v>
      </c>
      <c r="EM57" t="s">
        <v>27</v>
      </c>
      <c r="EO57" t="s">
        <v>3</v>
      </c>
      <c r="EQ57">
        <v>0</v>
      </c>
      <c r="ER57">
        <v>24609.759999999998</v>
      </c>
      <c r="ES57">
        <v>24609.759999999998</v>
      </c>
      <c r="ET57">
        <v>0</v>
      </c>
      <c r="EU57">
        <v>0</v>
      </c>
      <c r="EV57">
        <v>0</v>
      </c>
      <c r="EW57">
        <v>0</v>
      </c>
      <c r="EX57">
        <v>0</v>
      </c>
      <c r="FQ57">
        <v>0</v>
      </c>
      <c r="FR57">
        <v>0</v>
      </c>
      <c r="FS57">
        <v>0</v>
      </c>
      <c r="FX57">
        <v>97</v>
      </c>
      <c r="FY57">
        <v>51</v>
      </c>
      <c r="GA57" t="s">
        <v>3</v>
      </c>
      <c r="GD57">
        <v>1</v>
      </c>
      <c r="GF57">
        <v>-566361729</v>
      </c>
      <c r="GG57">
        <v>2</v>
      </c>
      <c r="GH57">
        <v>1</v>
      </c>
      <c r="GI57">
        <v>2</v>
      </c>
      <c r="GJ57">
        <v>0</v>
      </c>
      <c r="GK57">
        <v>0</v>
      </c>
      <c r="GL57">
        <f t="shared" si="137"/>
        <v>0</v>
      </c>
      <c r="GM57">
        <f t="shared" si="138"/>
        <v>38.78</v>
      </c>
      <c r="GN57">
        <f t="shared" si="139"/>
        <v>0</v>
      </c>
      <c r="GO57">
        <f t="shared" si="140"/>
        <v>38.78</v>
      </c>
      <c r="GP57">
        <f t="shared" si="141"/>
        <v>0</v>
      </c>
      <c r="GR57">
        <v>0</v>
      </c>
      <c r="GS57">
        <v>3</v>
      </c>
      <c r="GT57">
        <v>0</v>
      </c>
      <c r="GU57" t="s">
        <v>3</v>
      </c>
      <c r="GV57">
        <f t="shared" si="142"/>
        <v>0</v>
      </c>
      <c r="GW57">
        <v>1</v>
      </c>
      <c r="GX57">
        <f t="shared" si="143"/>
        <v>0</v>
      </c>
      <c r="HA57">
        <v>0</v>
      </c>
      <c r="HB57">
        <v>0</v>
      </c>
      <c r="HC57">
        <f t="shared" si="144"/>
        <v>0</v>
      </c>
      <c r="HE57" t="s">
        <v>3</v>
      </c>
      <c r="HF57" t="s">
        <v>3</v>
      </c>
      <c r="HM57" t="s">
        <v>3</v>
      </c>
      <c r="HN57" t="s">
        <v>3</v>
      </c>
      <c r="HO57" t="s">
        <v>3</v>
      </c>
      <c r="HP57" t="s">
        <v>3</v>
      </c>
      <c r="HQ57" t="s">
        <v>3</v>
      </c>
      <c r="HS57">
        <v>0</v>
      </c>
      <c r="IK57">
        <v>0</v>
      </c>
    </row>
    <row r="58" spans="1:255" x14ac:dyDescent="0.2">
      <c r="A58" s="2">
        <v>17</v>
      </c>
      <c r="B58" s="2">
        <v>1</v>
      </c>
      <c r="C58" s="2"/>
      <c r="D58" s="2"/>
      <c r="E58" s="2" t="s">
        <v>66</v>
      </c>
      <c r="F58" s="2" t="s">
        <v>67</v>
      </c>
      <c r="G58" s="2" t="s">
        <v>68</v>
      </c>
      <c r="H58" s="2" t="s">
        <v>37</v>
      </c>
      <c r="I58" s="2">
        <v>1</v>
      </c>
      <c r="J58" s="2">
        <v>0</v>
      </c>
      <c r="K58" s="2">
        <v>1</v>
      </c>
      <c r="L58" s="2"/>
      <c r="M58" s="2"/>
      <c r="N58" s="2"/>
      <c r="O58" s="2">
        <f t="shared" si="117"/>
        <v>34835.39</v>
      </c>
      <c r="P58" s="2">
        <f>ROUND((ROUND((AC58*I58),2)*BC58),2)</f>
        <v>34835.39</v>
      </c>
      <c r="Q58" s="2">
        <f>(ROUND((ROUND(((ET58)*AV58*I58),2)*BB58),2)+ROUND((ROUND(((AE58-(EU58))*AV58*I58),2)*BS58),2))</f>
        <v>0</v>
      </c>
      <c r="R58" s="2">
        <f t="shared" si="118"/>
        <v>0</v>
      </c>
      <c r="S58" s="2">
        <f t="shared" si="119"/>
        <v>0</v>
      </c>
      <c r="T58" s="2">
        <f t="shared" si="120"/>
        <v>0</v>
      </c>
      <c r="U58" s="2">
        <f t="shared" si="121"/>
        <v>0</v>
      </c>
      <c r="V58" s="2">
        <f t="shared" si="122"/>
        <v>0</v>
      </c>
      <c r="W58" s="2">
        <f t="shared" si="123"/>
        <v>0</v>
      </c>
      <c r="X58" s="2">
        <f t="shared" si="124"/>
        <v>0</v>
      </c>
      <c r="Y58" s="2">
        <f t="shared" si="124"/>
        <v>0</v>
      </c>
      <c r="Z58" s="2"/>
      <c r="AA58" s="2">
        <v>60252778</v>
      </c>
      <c r="AB58" s="2">
        <f t="shared" si="125"/>
        <v>34835.39</v>
      </c>
      <c r="AC58" s="2">
        <f t="shared" si="126"/>
        <v>34835.39</v>
      </c>
      <c r="AD58" s="2">
        <f>ROUND((((ET58)-(EU58))+AE58),6)</f>
        <v>0</v>
      </c>
      <c r="AE58" s="2">
        <f t="shared" si="145"/>
        <v>0</v>
      </c>
      <c r="AF58" s="2">
        <f t="shared" si="145"/>
        <v>0</v>
      </c>
      <c r="AG58" s="2">
        <f t="shared" si="127"/>
        <v>0</v>
      </c>
      <c r="AH58" s="2">
        <f t="shared" si="146"/>
        <v>0</v>
      </c>
      <c r="AI58" s="2">
        <f t="shared" si="146"/>
        <v>0</v>
      </c>
      <c r="AJ58" s="2">
        <f t="shared" si="128"/>
        <v>0</v>
      </c>
      <c r="AK58" s="2">
        <v>34835.39</v>
      </c>
      <c r="AL58" s="2">
        <v>34835.39</v>
      </c>
      <c r="AM58" s="2">
        <v>0</v>
      </c>
      <c r="AN58" s="2">
        <v>0</v>
      </c>
      <c r="AO58" s="2">
        <v>0</v>
      </c>
      <c r="AP58" s="2">
        <v>0</v>
      </c>
      <c r="AQ58" s="2">
        <v>0</v>
      </c>
      <c r="AR58" s="2">
        <v>0</v>
      </c>
      <c r="AS58" s="2">
        <v>0</v>
      </c>
      <c r="AT58" s="2">
        <v>0</v>
      </c>
      <c r="AU58" s="2">
        <v>0</v>
      </c>
      <c r="AV58" s="2">
        <v>1</v>
      </c>
      <c r="AW58" s="2">
        <v>1</v>
      </c>
      <c r="AX58" s="2"/>
      <c r="AY58" s="2"/>
      <c r="AZ58" s="2">
        <v>1</v>
      </c>
      <c r="BA58" s="2">
        <v>1</v>
      </c>
      <c r="BB58" s="2">
        <v>1</v>
      </c>
      <c r="BC58" s="2">
        <v>1</v>
      </c>
      <c r="BD58" s="2" t="s">
        <v>3</v>
      </c>
      <c r="BE58" s="2" t="s">
        <v>3</v>
      </c>
      <c r="BF58" s="2" t="s">
        <v>3</v>
      </c>
      <c r="BG58" s="2" t="s">
        <v>3</v>
      </c>
      <c r="BH58" s="2">
        <v>3</v>
      </c>
      <c r="BI58" s="2">
        <v>3</v>
      </c>
      <c r="BJ58" s="2" t="s">
        <v>3</v>
      </c>
      <c r="BK58" s="2"/>
      <c r="BL58" s="2"/>
      <c r="BM58" s="2">
        <v>746</v>
      </c>
      <c r="BN58" s="2">
        <v>0</v>
      </c>
      <c r="BO58" s="2" t="s">
        <v>3</v>
      </c>
      <c r="BP58" s="2">
        <v>0</v>
      </c>
      <c r="BQ58" s="2">
        <v>130</v>
      </c>
      <c r="BR58" s="2">
        <v>0</v>
      </c>
      <c r="BS58" s="2">
        <v>1</v>
      </c>
      <c r="BT58" s="2">
        <v>1</v>
      </c>
      <c r="BU58" s="2">
        <v>1</v>
      </c>
      <c r="BV58" s="2">
        <v>1</v>
      </c>
      <c r="BW58" s="2">
        <v>1</v>
      </c>
      <c r="BX58" s="2">
        <v>1</v>
      </c>
      <c r="BY58" s="2" t="s">
        <v>3</v>
      </c>
      <c r="BZ58" s="2">
        <v>0</v>
      </c>
      <c r="CA58" s="2">
        <v>0</v>
      </c>
      <c r="CB58" s="2" t="s">
        <v>3</v>
      </c>
      <c r="CC58" s="2"/>
      <c r="CD58" s="2"/>
      <c r="CE58" s="2">
        <v>30</v>
      </c>
      <c r="CF58" s="2">
        <v>0</v>
      </c>
      <c r="CG58" s="2">
        <v>0</v>
      </c>
      <c r="CH58" s="2"/>
      <c r="CI58" s="2"/>
      <c r="CJ58" s="2"/>
      <c r="CK58" s="2"/>
      <c r="CL58" s="2"/>
      <c r="CM58" s="2">
        <v>0</v>
      </c>
      <c r="CN58" s="2" t="s">
        <v>3</v>
      </c>
      <c r="CO58" s="2">
        <v>0</v>
      </c>
      <c r="CP58" s="2">
        <f t="shared" si="129"/>
        <v>34835.39</v>
      </c>
      <c r="CQ58" s="2">
        <f>ROUND((ROUND((AC58*1),2)*BC58),2)</f>
        <v>34835.39</v>
      </c>
      <c r="CR58" s="2">
        <f>(ROUND((ROUND(((ET58)*AV58*1),2)*BB58),2)+ROUND((ROUND(((AE58-(EU58))*AV58*1),2)*BS58),2))</f>
        <v>0</v>
      </c>
      <c r="CS58" s="2">
        <f t="shared" si="130"/>
        <v>0</v>
      </c>
      <c r="CT58" s="2">
        <f t="shared" si="131"/>
        <v>0</v>
      </c>
      <c r="CU58" s="2">
        <f t="shared" si="132"/>
        <v>0</v>
      </c>
      <c r="CV58" s="2">
        <f t="shared" si="133"/>
        <v>0</v>
      </c>
      <c r="CW58" s="2">
        <f t="shared" si="134"/>
        <v>0</v>
      </c>
      <c r="CX58" s="2">
        <f t="shared" si="134"/>
        <v>0</v>
      </c>
      <c r="CY58" s="2">
        <f t="shared" si="135"/>
        <v>0</v>
      </c>
      <c r="CZ58" s="2">
        <f t="shared" si="136"/>
        <v>0</v>
      </c>
      <c r="DA58" s="2"/>
      <c r="DB58" s="2"/>
      <c r="DC58" s="2" t="s">
        <v>3</v>
      </c>
      <c r="DD58" s="2" t="s">
        <v>3</v>
      </c>
      <c r="DE58" s="2" t="s">
        <v>3</v>
      </c>
      <c r="DF58" s="2" t="s">
        <v>3</v>
      </c>
      <c r="DG58" s="2" t="s">
        <v>3</v>
      </c>
      <c r="DH58" s="2" t="s">
        <v>3</v>
      </c>
      <c r="DI58" s="2" t="s">
        <v>3</v>
      </c>
      <c r="DJ58" s="2" t="s">
        <v>3</v>
      </c>
      <c r="DK58" s="2" t="s">
        <v>3</v>
      </c>
      <c r="DL58" s="2" t="s">
        <v>3</v>
      </c>
      <c r="DM58" s="2" t="s">
        <v>3</v>
      </c>
      <c r="DN58" s="2">
        <v>0</v>
      </c>
      <c r="DO58" s="2">
        <v>0</v>
      </c>
      <c r="DP58" s="2">
        <v>1</v>
      </c>
      <c r="DQ58" s="2">
        <v>1</v>
      </c>
      <c r="DR58" s="2"/>
      <c r="DS58" s="2"/>
      <c r="DT58" s="2"/>
      <c r="DU58" s="2">
        <v>1013</v>
      </c>
      <c r="DV58" s="2" t="s">
        <v>37</v>
      </c>
      <c r="DW58" s="2" t="s">
        <v>37</v>
      </c>
      <c r="DX58" s="2">
        <v>1</v>
      </c>
      <c r="DY58" s="2"/>
      <c r="DZ58" s="2" t="s">
        <v>3</v>
      </c>
      <c r="EA58" s="2" t="s">
        <v>3</v>
      </c>
      <c r="EB58" s="2" t="s">
        <v>3</v>
      </c>
      <c r="EC58" s="2" t="s">
        <v>3</v>
      </c>
      <c r="ED58" s="2"/>
      <c r="EE58" s="2">
        <v>59540854</v>
      </c>
      <c r="EF58" s="2">
        <v>130</v>
      </c>
      <c r="EG58" s="2" t="s">
        <v>38</v>
      </c>
      <c r="EH58" s="2">
        <v>0</v>
      </c>
      <c r="EI58" s="2" t="s">
        <v>3</v>
      </c>
      <c r="EJ58" s="2">
        <v>3</v>
      </c>
      <c r="EK58" s="2">
        <v>746</v>
      </c>
      <c r="EL58" s="2" t="s">
        <v>39</v>
      </c>
      <c r="EM58" s="2" t="s">
        <v>40</v>
      </c>
      <c r="EN58" s="2"/>
      <c r="EO58" s="2" t="s">
        <v>3</v>
      </c>
      <c r="EP58" s="2"/>
      <c r="EQ58" s="2">
        <v>0</v>
      </c>
      <c r="ER58" s="2">
        <v>0</v>
      </c>
      <c r="ES58" s="2">
        <v>34835.39</v>
      </c>
      <c r="ET58" s="2">
        <v>0</v>
      </c>
      <c r="EU58" s="2">
        <v>0</v>
      </c>
      <c r="EV58" s="2">
        <v>0</v>
      </c>
      <c r="EW58" s="2">
        <v>0</v>
      </c>
      <c r="EX58" s="2">
        <v>0</v>
      </c>
      <c r="EY58" s="2">
        <v>0</v>
      </c>
      <c r="EZ58" s="2"/>
      <c r="FA58" s="2"/>
      <c r="FB58" s="2"/>
      <c r="FC58" s="2"/>
      <c r="FD58" s="2"/>
      <c r="FE58" s="2"/>
      <c r="FF58" s="2"/>
      <c r="FG58" s="2"/>
      <c r="FH58" s="2"/>
      <c r="FI58" s="2"/>
      <c r="FJ58" s="2"/>
      <c r="FK58" s="2"/>
      <c r="FL58" s="2"/>
      <c r="FM58" s="2"/>
      <c r="FN58" s="2"/>
      <c r="FO58" s="2"/>
      <c r="FP58" s="2"/>
      <c r="FQ58" s="2">
        <v>0</v>
      </c>
      <c r="FR58" s="2">
        <f>P58</f>
        <v>34835.39</v>
      </c>
      <c r="FS58" s="2">
        <v>0</v>
      </c>
      <c r="FT58" s="2"/>
      <c r="FU58" s="2"/>
      <c r="FV58" s="2"/>
      <c r="FW58" s="2"/>
      <c r="FX58" s="2">
        <v>0</v>
      </c>
      <c r="FY58" s="2">
        <v>0</v>
      </c>
      <c r="FZ58" s="2"/>
      <c r="GA58" s="2" t="s">
        <v>69</v>
      </c>
      <c r="GB58" s="2"/>
      <c r="GC58" s="2"/>
      <c r="GD58" s="2">
        <v>1</v>
      </c>
      <c r="GE58" s="2"/>
      <c r="GF58" s="2">
        <v>1893588202</v>
      </c>
      <c r="GG58" s="2">
        <v>2</v>
      </c>
      <c r="GH58" s="2">
        <v>4</v>
      </c>
      <c r="GI58" s="2">
        <v>-2</v>
      </c>
      <c r="GJ58" s="2">
        <v>0</v>
      </c>
      <c r="GK58" s="2">
        <v>0</v>
      </c>
      <c r="GL58" s="2">
        <f t="shared" si="137"/>
        <v>0</v>
      </c>
      <c r="GM58" s="2">
        <f t="shared" si="138"/>
        <v>34835.39</v>
      </c>
      <c r="GN58" s="2">
        <f t="shared" si="139"/>
        <v>0</v>
      </c>
      <c r="GO58" s="2">
        <f t="shared" si="140"/>
        <v>0</v>
      </c>
      <c r="GP58" s="2">
        <f t="shared" si="141"/>
        <v>0</v>
      </c>
      <c r="GQ58" s="2"/>
      <c r="GR58" s="2">
        <v>0</v>
      </c>
      <c r="GS58" s="2">
        <v>2</v>
      </c>
      <c r="GT58" s="2">
        <v>0</v>
      </c>
      <c r="GU58" s="2" t="s">
        <v>3</v>
      </c>
      <c r="GV58" s="2">
        <f t="shared" si="142"/>
        <v>0</v>
      </c>
      <c r="GW58" s="2">
        <v>1</v>
      </c>
      <c r="GX58" s="2">
        <f t="shared" si="143"/>
        <v>0</v>
      </c>
      <c r="GY58" s="2"/>
      <c r="GZ58" s="2"/>
      <c r="HA58" s="2">
        <v>0</v>
      </c>
      <c r="HB58" s="2">
        <v>0</v>
      </c>
      <c r="HC58" s="2">
        <f t="shared" si="144"/>
        <v>0</v>
      </c>
      <c r="HD58" s="2"/>
      <c r="HE58" s="2" t="s">
        <v>42</v>
      </c>
      <c r="HF58" s="2" t="s">
        <v>43</v>
      </c>
      <c r="HG58" s="2"/>
      <c r="HH58" s="2"/>
      <c r="HI58" s="2"/>
      <c r="HJ58" s="2"/>
      <c r="HK58" s="2"/>
      <c r="HL58" s="2"/>
      <c r="HM58" s="2" t="s">
        <v>3</v>
      </c>
      <c r="HN58" s="2" t="s">
        <v>3</v>
      </c>
      <c r="HO58" s="2" t="s">
        <v>3</v>
      </c>
      <c r="HP58" s="2" t="s">
        <v>3</v>
      </c>
      <c r="HQ58" s="2" t="s">
        <v>3</v>
      </c>
      <c r="HR58" s="2"/>
      <c r="HS58" s="2">
        <v>0</v>
      </c>
      <c r="HT58" s="2"/>
      <c r="HU58" s="2"/>
      <c r="HV58" s="2"/>
      <c r="HW58" s="2"/>
      <c r="HX58" s="2"/>
      <c r="HY58" s="2"/>
      <c r="HZ58" s="2"/>
      <c r="IA58" s="2"/>
      <c r="IB58" s="2"/>
      <c r="IC58" s="2"/>
      <c r="ID58" s="2"/>
      <c r="IE58" s="2"/>
      <c r="IF58" s="2"/>
      <c r="IG58" s="2"/>
      <c r="IH58" s="2"/>
      <c r="II58" s="2"/>
      <c r="IJ58" s="2"/>
      <c r="IK58" s="2">
        <v>0</v>
      </c>
      <c r="IL58" s="2"/>
      <c r="IM58" s="2"/>
      <c r="IN58" s="2"/>
      <c r="IO58" s="2"/>
      <c r="IP58" s="2"/>
      <c r="IQ58" s="2"/>
      <c r="IR58" s="2"/>
      <c r="IS58" s="2"/>
      <c r="IT58" s="2"/>
      <c r="IU58" s="2"/>
    </row>
    <row r="59" spans="1:255" x14ac:dyDescent="0.2">
      <c r="A59">
        <v>17</v>
      </c>
      <c r="B59">
        <v>1</v>
      </c>
      <c r="E59" t="s">
        <v>66</v>
      </c>
      <c r="F59" t="s">
        <v>67</v>
      </c>
      <c r="G59" t="s">
        <v>68</v>
      </c>
      <c r="H59" t="s">
        <v>37</v>
      </c>
      <c r="I59">
        <v>1</v>
      </c>
      <c r="J59">
        <v>0</v>
      </c>
      <c r="K59">
        <v>1</v>
      </c>
      <c r="O59">
        <f t="shared" si="117"/>
        <v>266839.09000000003</v>
      </c>
      <c r="P59">
        <f>ROUND((ROUND((AC59*I59),2)*BC59),2)</f>
        <v>266839.09000000003</v>
      </c>
      <c r="Q59">
        <f>(ROUND((ROUND(((ET59)*AV59*I59),2)*BB59),2)+ROUND((ROUND(((AE59-(EU59))*AV59*I59),2)*BS59),2))</f>
        <v>0</v>
      </c>
      <c r="R59">
        <f t="shared" si="118"/>
        <v>0</v>
      </c>
      <c r="S59">
        <f t="shared" si="119"/>
        <v>0</v>
      </c>
      <c r="T59">
        <f t="shared" si="120"/>
        <v>0</v>
      </c>
      <c r="U59">
        <f t="shared" si="121"/>
        <v>0</v>
      </c>
      <c r="V59">
        <f t="shared" si="122"/>
        <v>0</v>
      </c>
      <c r="W59">
        <f t="shared" si="123"/>
        <v>0</v>
      </c>
      <c r="X59">
        <f t="shared" si="124"/>
        <v>0</v>
      </c>
      <c r="Y59">
        <f t="shared" si="124"/>
        <v>0</v>
      </c>
      <c r="AA59">
        <v>60252775</v>
      </c>
      <c r="AB59">
        <f t="shared" si="125"/>
        <v>34835.39</v>
      </c>
      <c r="AC59">
        <f t="shared" si="126"/>
        <v>34835.39</v>
      </c>
      <c r="AD59">
        <f>ROUND((((ET59)-(EU59))+AE59),6)</f>
        <v>0</v>
      </c>
      <c r="AE59">
        <f t="shared" si="145"/>
        <v>0</v>
      </c>
      <c r="AF59">
        <f t="shared" si="145"/>
        <v>0</v>
      </c>
      <c r="AG59">
        <f t="shared" si="127"/>
        <v>0</v>
      </c>
      <c r="AH59">
        <f t="shared" si="146"/>
        <v>0</v>
      </c>
      <c r="AI59">
        <f t="shared" si="146"/>
        <v>0</v>
      </c>
      <c r="AJ59">
        <f t="shared" si="128"/>
        <v>0</v>
      </c>
      <c r="AK59">
        <v>34835.39</v>
      </c>
      <c r="AL59">
        <v>34835.39</v>
      </c>
      <c r="AM59">
        <v>0</v>
      </c>
      <c r="AN59">
        <v>0</v>
      </c>
      <c r="AO59">
        <v>0</v>
      </c>
      <c r="AP59">
        <v>0</v>
      </c>
      <c r="AQ59">
        <v>0</v>
      </c>
      <c r="AR59">
        <v>0</v>
      </c>
      <c r="AS59">
        <v>0</v>
      </c>
      <c r="AT59">
        <v>0</v>
      </c>
      <c r="AU59">
        <v>0</v>
      </c>
      <c r="AV59">
        <v>1</v>
      </c>
      <c r="AW59">
        <v>1</v>
      </c>
      <c r="AZ59">
        <v>1</v>
      </c>
      <c r="BA59">
        <v>1</v>
      </c>
      <c r="BB59">
        <v>1</v>
      </c>
      <c r="BC59">
        <v>7.66</v>
      </c>
      <c r="BD59" t="s">
        <v>3</v>
      </c>
      <c r="BE59" t="s">
        <v>3</v>
      </c>
      <c r="BF59" t="s">
        <v>3</v>
      </c>
      <c r="BG59" t="s">
        <v>3</v>
      </c>
      <c r="BH59">
        <v>3</v>
      </c>
      <c r="BI59">
        <v>3</v>
      </c>
      <c r="BJ59" t="s">
        <v>3</v>
      </c>
      <c r="BM59">
        <v>746</v>
      </c>
      <c r="BN59">
        <v>0</v>
      </c>
      <c r="BO59" t="s">
        <v>3</v>
      </c>
      <c r="BP59">
        <v>0</v>
      </c>
      <c r="BQ59">
        <v>130</v>
      </c>
      <c r="BR59">
        <v>0</v>
      </c>
      <c r="BS59">
        <v>1</v>
      </c>
      <c r="BT59">
        <v>1</v>
      </c>
      <c r="BU59">
        <v>1</v>
      </c>
      <c r="BV59">
        <v>1</v>
      </c>
      <c r="BW59">
        <v>1</v>
      </c>
      <c r="BX59">
        <v>1</v>
      </c>
      <c r="BY59" t="s">
        <v>3</v>
      </c>
      <c r="BZ59">
        <v>0</v>
      </c>
      <c r="CA59">
        <v>0</v>
      </c>
      <c r="CB59" t="s">
        <v>3</v>
      </c>
      <c r="CE59">
        <v>30</v>
      </c>
      <c r="CF59">
        <v>0</v>
      </c>
      <c r="CG59">
        <v>0</v>
      </c>
      <c r="CM59">
        <v>0</v>
      </c>
      <c r="CN59" t="s">
        <v>3</v>
      </c>
      <c r="CO59">
        <v>0</v>
      </c>
      <c r="CP59">
        <f t="shared" si="129"/>
        <v>266839.09000000003</v>
      </c>
      <c r="CQ59">
        <f>ROUND((ROUND((AC59*1),2)*BC59),2)</f>
        <v>266839.09000000003</v>
      </c>
      <c r="CR59">
        <f>(ROUND((ROUND(((ET59)*AV59*1),2)*BB59),2)+ROUND((ROUND(((AE59-(EU59))*AV59*1),2)*BS59),2))</f>
        <v>0</v>
      </c>
      <c r="CS59">
        <f t="shared" si="130"/>
        <v>0</v>
      </c>
      <c r="CT59">
        <f t="shared" si="131"/>
        <v>0</v>
      </c>
      <c r="CU59">
        <f t="shared" si="132"/>
        <v>0</v>
      </c>
      <c r="CV59">
        <f t="shared" si="133"/>
        <v>0</v>
      </c>
      <c r="CW59">
        <f t="shared" si="134"/>
        <v>0</v>
      </c>
      <c r="CX59">
        <f t="shared" si="134"/>
        <v>0</v>
      </c>
      <c r="CY59">
        <f t="shared" si="135"/>
        <v>0</v>
      </c>
      <c r="CZ59">
        <f t="shared" si="136"/>
        <v>0</v>
      </c>
      <c r="DC59" t="s">
        <v>3</v>
      </c>
      <c r="DD59" t="s">
        <v>3</v>
      </c>
      <c r="DE59" t="s">
        <v>3</v>
      </c>
      <c r="DF59" t="s">
        <v>3</v>
      </c>
      <c r="DG59" t="s">
        <v>3</v>
      </c>
      <c r="DH59" t="s">
        <v>3</v>
      </c>
      <c r="DI59" t="s">
        <v>3</v>
      </c>
      <c r="DJ59" t="s">
        <v>3</v>
      </c>
      <c r="DK59" t="s">
        <v>3</v>
      </c>
      <c r="DL59" t="s">
        <v>3</v>
      </c>
      <c r="DM59" t="s">
        <v>3</v>
      </c>
      <c r="DN59">
        <v>0</v>
      </c>
      <c r="DO59">
        <v>0</v>
      </c>
      <c r="DP59">
        <v>1</v>
      </c>
      <c r="DQ59">
        <v>1</v>
      </c>
      <c r="DU59">
        <v>1013</v>
      </c>
      <c r="DV59" t="s">
        <v>37</v>
      </c>
      <c r="DW59" t="s">
        <v>37</v>
      </c>
      <c r="DX59">
        <v>1</v>
      </c>
      <c r="DZ59" t="s">
        <v>3</v>
      </c>
      <c r="EA59" t="s">
        <v>3</v>
      </c>
      <c r="EB59" t="s">
        <v>3</v>
      </c>
      <c r="EC59" t="s">
        <v>3</v>
      </c>
      <c r="EE59">
        <v>59540854</v>
      </c>
      <c r="EF59">
        <v>130</v>
      </c>
      <c r="EG59" t="s">
        <v>38</v>
      </c>
      <c r="EH59">
        <v>0</v>
      </c>
      <c r="EI59" t="s">
        <v>3</v>
      </c>
      <c r="EJ59">
        <v>3</v>
      </c>
      <c r="EK59">
        <v>746</v>
      </c>
      <c r="EL59" t="s">
        <v>39</v>
      </c>
      <c r="EM59" t="s">
        <v>40</v>
      </c>
      <c r="EO59" t="s">
        <v>3</v>
      </c>
      <c r="EQ59">
        <v>0</v>
      </c>
      <c r="ER59">
        <v>34835.39</v>
      </c>
      <c r="ES59">
        <v>34835.39</v>
      </c>
      <c r="ET59">
        <v>0</v>
      </c>
      <c r="EU59">
        <v>0</v>
      </c>
      <c r="EV59">
        <v>0</v>
      </c>
      <c r="EW59">
        <v>0</v>
      </c>
      <c r="EX59">
        <v>0</v>
      </c>
      <c r="EY59">
        <v>0</v>
      </c>
      <c r="EZ59">
        <v>5</v>
      </c>
      <c r="FC59">
        <v>0</v>
      </c>
      <c r="FD59">
        <v>18</v>
      </c>
      <c r="FF59">
        <v>255995.17</v>
      </c>
      <c r="FQ59">
        <v>0</v>
      </c>
      <c r="FR59">
        <f>P59</f>
        <v>266839.09000000003</v>
      </c>
      <c r="FS59">
        <v>0</v>
      </c>
      <c r="FX59">
        <v>0</v>
      </c>
      <c r="FY59">
        <v>0</v>
      </c>
      <c r="GA59" t="s">
        <v>69</v>
      </c>
      <c r="GD59">
        <v>1</v>
      </c>
      <c r="GF59">
        <v>1893588202</v>
      </c>
      <c r="GG59">
        <v>2</v>
      </c>
      <c r="GH59">
        <v>3</v>
      </c>
      <c r="GI59">
        <v>5</v>
      </c>
      <c r="GJ59">
        <v>0</v>
      </c>
      <c r="GK59">
        <v>0</v>
      </c>
      <c r="GL59">
        <f t="shared" si="137"/>
        <v>0</v>
      </c>
      <c r="GM59">
        <f t="shared" si="138"/>
        <v>266839.09000000003</v>
      </c>
      <c r="GN59">
        <f t="shared" si="139"/>
        <v>0</v>
      </c>
      <c r="GO59">
        <f t="shared" si="140"/>
        <v>0</v>
      </c>
      <c r="GP59">
        <f t="shared" si="141"/>
        <v>0</v>
      </c>
      <c r="GR59">
        <v>1</v>
      </c>
      <c r="GS59">
        <v>1</v>
      </c>
      <c r="GT59">
        <v>0</v>
      </c>
      <c r="GU59" t="s">
        <v>3</v>
      </c>
      <c r="GV59">
        <f t="shared" si="142"/>
        <v>0</v>
      </c>
      <c r="GW59">
        <v>1</v>
      </c>
      <c r="GX59">
        <f t="shared" si="143"/>
        <v>0</v>
      </c>
      <c r="HA59">
        <v>0</v>
      </c>
      <c r="HB59">
        <v>0</v>
      </c>
      <c r="HC59">
        <f t="shared" si="144"/>
        <v>0</v>
      </c>
      <c r="HE59" t="s">
        <v>42</v>
      </c>
      <c r="HF59" t="s">
        <v>43</v>
      </c>
      <c r="HM59" t="s">
        <v>3</v>
      </c>
      <c r="HN59" t="s">
        <v>3</v>
      </c>
      <c r="HO59" t="s">
        <v>3</v>
      </c>
      <c r="HP59" t="s">
        <v>3</v>
      </c>
      <c r="HQ59" t="s">
        <v>3</v>
      </c>
      <c r="HS59">
        <v>0</v>
      </c>
      <c r="IK59">
        <v>0</v>
      </c>
    </row>
    <row r="60" spans="1:255" x14ac:dyDescent="0.2">
      <c r="A60" s="2">
        <v>19</v>
      </c>
      <c r="B60" s="2">
        <v>1</v>
      </c>
      <c r="C60" s="2"/>
      <c r="D60" s="2"/>
      <c r="E60" s="2"/>
      <c r="F60" s="2" t="s">
        <v>3</v>
      </c>
      <c r="G60" s="2" t="s">
        <v>70</v>
      </c>
      <c r="H60" s="2" t="s">
        <v>3</v>
      </c>
      <c r="I60" s="2"/>
      <c r="J60" s="2"/>
      <c r="K60" s="2"/>
      <c r="L60" s="2"/>
      <c r="M60" s="2"/>
      <c r="N60" s="2"/>
      <c r="O60" s="2"/>
      <c r="P60" s="2"/>
      <c r="Q60" s="2"/>
      <c r="R60" s="2"/>
      <c r="S60" s="2"/>
      <c r="T60" s="2"/>
      <c r="U60" s="2"/>
      <c r="V60" s="2"/>
      <c r="W60" s="2"/>
      <c r="X60" s="2"/>
      <c r="Y60" s="2"/>
      <c r="Z60" s="2"/>
      <c r="AA60" s="2">
        <v>1</v>
      </c>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v>0</v>
      </c>
      <c r="IL60" s="2"/>
      <c r="IM60" s="2"/>
      <c r="IN60" s="2"/>
      <c r="IO60" s="2"/>
      <c r="IP60" s="2"/>
      <c r="IQ60" s="2"/>
      <c r="IR60" s="2"/>
      <c r="IS60" s="2"/>
      <c r="IT60" s="2"/>
      <c r="IU60" s="2"/>
    </row>
    <row r="61" spans="1:255" x14ac:dyDescent="0.2">
      <c r="A61" s="2">
        <v>17</v>
      </c>
      <c r="B61" s="2">
        <v>1</v>
      </c>
      <c r="C61" s="2">
        <f>ROW(SmtRes!A73)</f>
        <v>73</v>
      </c>
      <c r="D61" s="2">
        <f>ROW(EtalonRes!A82)</f>
        <v>82</v>
      </c>
      <c r="E61" s="2" t="s">
        <v>71</v>
      </c>
      <c r="F61" s="2" t="s">
        <v>72</v>
      </c>
      <c r="G61" s="2" t="s">
        <v>73</v>
      </c>
      <c r="H61" s="2" t="s">
        <v>74</v>
      </c>
      <c r="I61" s="2">
        <v>2</v>
      </c>
      <c r="J61" s="2">
        <v>0</v>
      </c>
      <c r="K61" s="2">
        <v>2</v>
      </c>
      <c r="L61" s="2"/>
      <c r="M61" s="2"/>
      <c r="N61" s="2"/>
      <c r="O61" s="2">
        <f t="shared" ref="O61:O66" si="147">ROUND(CP61,2)</f>
        <v>195.2</v>
      </c>
      <c r="P61" s="2">
        <f>ROUND((ROUND((AC61*AW61*I61),2)*BC61),2)</f>
        <v>12.22</v>
      </c>
      <c r="Q61" s="2">
        <f>(ROUND((ROUND((((ET61*1.1))*AV61*I61),2)*BB61),2)+ROUND((ROUND(((AE61-((EU61*1.1)))*AV61*I61),2)*BS61),2))</f>
        <v>121.34</v>
      </c>
      <c r="R61" s="2">
        <f t="shared" ref="R61:R66" si="148">ROUND((ROUND((AE61*AV61*I61),2)*BS61),2)</f>
        <v>22.39</v>
      </c>
      <c r="S61" s="2">
        <f t="shared" ref="S61:S66" si="149">ROUND((ROUND((AF61*AV61*I61),2)*BA61),2)</f>
        <v>61.64</v>
      </c>
      <c r="T61" s="2">
        <f t="shared" ref="T61:T66" si="150">ROUND(CU61*I61,2)</f>
        <v>0</v>
      </c>
      <c r="U61" s="2">
        <f t="shared" ref="U61:U66" si="151">CV61*I61</f>
        <v>4.7450040000000007</v>
      </c>
      <c r="V61" s="2">
        <f t="shared" ref="V61:V66" si="152">CW61*I61</f>
        <v>0</v>
      </c>
      <c r="W61" s="2">
        <f t="shared" ref="W61:W66" si="153">ROUND(CX61*I61,2)</f>
        <v>0</v>
      </c>
      <c r="X61" s="2">
        <f t="shared" ref="X61:Y66" si="154">ROUND(CY61,2)</f>
        <v>81.510000000000005</v>
      </c>
      <c r="Y61" s="2">
        <f t="shared" si="154"/>
        <v>42.86</v>
      </c>
      <c r="Z61" s="2"/>
      <c r="AA61" s="2">
        <v>60252778</v>
      </c>
      <c r="AB61" s="2">
        <f t="shared" ref="AB61:AB66" si="155">ROUND((AC61+AD61+AF61),6)</f>
        <v>93.494</v>
      </c>
      <c r="AC61" s="2">
        <f t="shared" ref="AC61:AC66" si="156">ROUND((ES61),6)</f>
        <v>6.11</v>
      </c>
      <c r="AD61" s="2">
        <f>ROUND(((((ET61*1.1))-((EU61*1.1)))+AE61),6)</f>
        <v>57.948</v>
      </c>
      <c r="AE61" s="2">
        <f>ROUND(((EU61*1.1)),6)</f>
        <v>10.692</v>
      </c>
      <c r="AF61" s="2">
        <f>ROUND(((EV61*1.1)),6)</f>
        <v>29.436</v>
      </c>
      <c r="AG61" s="2">
        <f t="shared" ref="AG61:AG66" si="157">ROUND((AP61),6)</f>
        <v>0</v>
      </c>
      <c r="AH61" s="2">
        <f>((EW61*1.1))</f>
        <v>2.2660000000000005</v>
      </c>
      <c r="AI61" s="2">
        <f>((EX61*1.1))</f>
        <v>0</v>
      </c>
      <c r="AJ61" s="2">
        <f t="shared" ref="AJ61:AJ66" si="158">(AS61)</f>
        <v>0</v>
      </c>
      <c r="AK61" s="2">
        <v>85.55</v>
      </c>
      <c r="AL61" s="2">
        <v>6.11</v>
      </c>
      <c r="AM61" s="2">
        <v>52.68</v>
      </c>
      <c r="AN61" s="2">
        <v>9.7200000000000006</v>
      </c>
      <c r="AO61" s="2">
        <v>26.76</v>
      </c>
      <c r="AP61" s="2">
        <v>0</v>
      </c>
      <c r="AQ61" s="2">
        <v>2.06</v>
      </c>
      <c r="AR61" s="2">
        <v>0</v>
      </c>
      <c r="AS61" s="2">
        <v>0</v>
      </c>
      <c r="AT61" s="2">
        <v>97</v>
      </c>
      <c r="AU61" s="2">
        <v>51</v>
      </c>
      <c r="AV61" s="2">
        <v>1.0469999999999999</v>
      </c>
      <c r="AW61" s="2">
        <v>1</v>
      </c>
      <c r="AX61" s="2"/>
      <c r="AY61" s="2"/>
      <c r="AZ61" s="2">
        <v>1</v>
      </c>
      <c r="BA61" s="2">
        <v>1</v>
      </c>
      <c r="BB61" s="2">
        <v>1</v>
      </c>
      <c r="BC61" s="2">
        <v>1</v>
      </c>
      <c r="BD61" s="2" t="s">
        <v>3</v>
      </c>
      <c r="BE61" s="2" t="s">
        <v>3</v>
      </c>
      <c r="BF61" s="2" t="s">
        <v>3</v>
      </c>
      <c r="BG61" s="2" t="s">
        <v>3</v>
      </c>
      <c r="BH61" s="2">
        <v>0</v>
      </c>
      <c r="BI61" s="2">
        <v>2</v>
      </c>
      <c r="BJ61" s="2" t="s">
        <v>75</v>
      </c>
      <c r="BK61" s="2"/>
      <c r="BL61" s="2"/>
      <c r="BM61" s="2">
        <v>67</v>
      </c>
      <c r="BN61" s="2">
        <v>59540665</v>
      </c>
      <c r="BO61" s="2" t="s">
        <v>72</v>
      </c>
      <c r="BP61" s="2">
        <v>1</v>
      </c>
      <c r="BQ61" s="2">
        <v>40</v>
      </c>
      <c r="BR61" s="2">
        <v>0</v>
      </c>
      <c r="BS61" s="2">
        <v>1</v>
      </c>
      <c r="BT61" s="2">
        <v>1</v>
      </c>
      <c r="BU61" s="2">
        <v>1</v>
      </c>
      <c r="BV61" s="2">
        <v>1</v>
      </c>
      <c r="BW61" s="2">
        <v>1</v>
      </c>
      <c r="BX61" s="2">
        <v>1</v>
      </c>
      <c r="BY61" s="2" t="s">
        <v>3</v>
      </c>
      <c r="BZ61" s="2">
        <v>97</v>
      </c>
      <c r="CA61" s="2">
        <v>51</v>
      </c>
      <c r="CB61" s="2" t="s">
        <v>3</v>
      </c>
      <c r="CC61" s="2"/>
      <c r="CD61" s="2"/>
      <c r="CE61" s="2">
        <v>30</v>
      </c>
      <c r="CF61" s="2">
        <v>0</v>
      </c>
      <c r="CG61" s="2">
        <v>0</v>
      </c>
      <c r="CH61" s="2"/>
      <c r="CI61" s="2"/>
      <c r="CJ61" s="2"/>
      <c r="CK61" s="2"/>
      <c r="CL61" s="2"/>
      <c r="CM61" s="2">
        <v>0</v>
      </c>
      <c r="CN61" s="2" t="s">
        <v>1290</v>
      </c>
      <c r="CO61" s="2">
        <v>0</v>
      </c>
      <c r="CP61" s="2">
        <f t="shared" ref="CP61:CP66" si="159">(P61+Q61+S61)</f>
        <v>195.2</v>
      </c>
      <c r="CQ61" s="2">
        <f>ROUND((ROUND((AC61*AW61*1),2)*BC61),2)</f>
        <v>6.11</v>
      </c>
      <c r="CR61" s="2">
        <f>(ROUND((ROUND((((ET61*1.1))*AV61*1),2)*BB61),2)+ROUND((ROUND(((AE61-((EU61*1.1)))*AV61*1),2)*BS61),2))</f>
        <v>60.67</v>
      </c>
      <c r="CS61" s="2">
        <f t="shared" ref="CS61:CS66" si="160">ROUND((ROUND((AE61*AV61*1),2)*BS61),2)</f>
        <v>11.19</v>
      </c>
      <c r="CT61" s="2">
        <f t="shared" ref="CT61:CT66" si="161">ROUND((ROUND((AF61*AV61*1),2)*BA61),2)</f>
        <v>30.82</v>
      </c>
      <c r="CU61" s="2">
        <f t="shared" ref="CU61:CU66" si="162">AG61</f>
        <v>0</v>
      </c>
      <c r="CV61" s="2">
        <f t="shared" ref="CV61:CV66" si="163">(AH61*AV61)</f>
        <v>2.3725020000000003</v>
      </c>
      <c r="CW61" s="2">
        <f t="shared" ref="CW61:CX66" si="164">AI61</f>
        <v>0</v>
      </c>
      <c r="CX61" s="2">
        <f t="shared" si="164"/>
        <v>0</v>
      </c>
      <c r="CY61" s="2">
        <f t="shared" ref="CY61:CY66" si="165">(((S61+R61)*AT61)/100)</f>
        <v>81.509100000000004</v>
      </c>
      <c r="CZ61" s="2">
        <f t="shared" ref="CZ61:CZ66" si="166">(((S61+R61)*AU61)/100)</f>
        <v>42.8553</v>
      </c>
      <c r="DA61" s="2"/>
      <c r="DB61" s="2"/>
      <c r="DC61" s="2" t="s">
        <v>3</v>
      </c>
      <c r="DD61" s="2" t="s">
        <v>3</v>
      </c>
      <c r="DE61" s="2" t="s">
        <v>24</v>
      </c>
      <c r="DF61" s="2" t="s">
        <v>24</v>
      </c>
      <c r="DG61" s="2" t="s">
        <v>24</v>
      </c>
      <c r="DH61" s="2" t="s">
        <v>3</v>
      </c>
      <c r="DI61" s="2" t="s">
        <v>24</v>
      </c>
      <c r="DJ61" s="2" t="s">
        <v>24</v>
      </c>
      <c r="DK61" s="2" t="s">
        <v>3</v>
      </c>
      <c r="DL61" s="2" t="s">
        <v>3</v>
      </c>
      <c r="DM61" s="2" t="s">
        <v>3</v>
      </c>
      <c r="DN61" s="2">
        <v>0</v>
      </c>
      <c r="DO61" s="2">
        <v>0</v>
      </c>
      <c r="DP61" s="2">
        <v>1</v>
      </c>
      <c r="DQ61" s="2">
        <v>1</v>
      </c>
      <c r="DR61" s="2"/>
      <c r="DS61" s="2"/>
      <c r="DT61" s="2"/>
      <c r="DU61" s="2">
        <v>1013</v>
      </c>
      <c r="DV61" s="2" t="s">
        <v>74</v>
      </c>
      <c r="DW61" s="2" t="s">
        <v>74</v>
      </c>
      <c r="DX61" s="2">
        <v>1</v>
      </c>
      <c r="DY61" s="2"/>
      <c r="DZ61" s="2" t="s">
        <v>3</v>
      </c>
      <c r="EA61" s="2" t="s">
        <v>3</v>
      </c>
      <c r="EB61" s="2" t="s">
        <v>3</v>
      </c>
      <c r="EC61" s="2" t="s">
        <v>3</v>
      </c>
      <c r="ED61" s="2"/>
      <c r="EE61" s="2">
        <v>59540733</v>
      </c>
      <c r="EF61" s="2">
        <v>40</v>
      </c>
      <c r="EG61" s="2" t="s">
        <v>25</v>
      </c>
      <c r="EH61" s="2">
        <v>0</v>
      </c>
      <c r="EI61" s="2" t="s">
        <v>3</v>
      </c>
      <c r="EJ61" s="2">
        <v>2</v>
      </c>
      <c r="EK61" s="2">
        <v>67</v>
      </c>
      <c r="EL61" s="2" t="s">
        <v>26</v>
      </c>
      <c r="EM61" s="2" t="s">
        <v>27</v>
      </c>
      <c r="EN61" s="2"/>
      <c r="EO61" s="2" t="s">
        <v>76</v>
      </c>
      <c r="EP61" s="2"/>
      <c r="EQ61" s="2">
        <v>0</v>
      </c>
      <c r="ER61" s="2">
        <v>85.55</v>
      </c>
      <c r="ES61" s="2">
        <v>6.11</v>
      </c>
      <c r="ET61" s="2">
        <v>52.68</v>
      </c>
      <c r="EU61" s="2">
        <v>9.7200000000000006</v>
      </c>
      <c r="EV61" s="2">
        <v>26.76</v>
      </c>
      <c r="EW61" s="2">
        <v>2.06</v>
      </c>
      <c r="EX61" s="2">
        <v>0</v>
      </c>
      <c r="EY61" s="2">
        <v>0</v>
      </c>
      <c r="EZ61" s="2"/>
      <c r="FA61" s="2"/>
      <c r="FB61" s="2"/>
      <c r="FC61" s="2"/>
      <c r="FD61" s="2"/>
      <c r="FE61" s="2"/>
      <c r="FF61" s="2"/>
      <c r="FG61" s="2"/>
      <c r="FH61" s="2"/>
      <c r="FI61" s="2"/>
      <c r="FJ61" s="2"/>
      <c r="FK61" s="2"/>
      <c r="FL61" s="2"/>
      <c r="FM61" s="2"/>
      <c r="FN61" s="2"/>
      <c r="FO61" s="2"/>
      <c r="FP61" s="2"/>
      <c r="FQ61" s="2">
        <v>0</v>
      </c>
      <c r="FR61" s="2">
        <v>0</v>
      </c>
      <c r="FS61" s="2">
        <v>0</v>
      </c>
      <c r="FT61" s="2"/>
      <c r="FU61" s="2"/>
      <c r="FV61" s="2"/>
      <c r="FW61" s="2"/>
      <c r="FX61" s="2">
        <v>97</v>
      </c>
      <c r="FY61" s="2">
        <v>51</v>
      </c>
      <c r="FZ61" s="2"/>
      <c r="GA61" s="2" t="s">
        <v>3</v>
      </c>
      <c r="GB61" s="2"/>
      <c r="GC61" s="2"/>
      <c r="GD61" s="2">
        <v>1</v>
      </c>
      <c r="GE61" s="2"/>
      <c r="GF61" s="2">
        <v>2083079522</v>
      </c>
      <c r="GG61" s="2">
        <v>2</v>
      </c>
      <c r="GH61" s="2">
        <v>1</v>
      </c>
      <c r="GI61" s="2">
        <v>2</v>
      </c>
      <c r="GJ61" s="2">
        <v>0</v>
      </c>
      <c r="GK61" s="2">
        <v>0</v>
      </c>
      <c r="GL61" s="2">
        <f t="shared" ref="GL61:GL66" si="167">ROUND(IF(AND(BH61=3,BI61=3,FS61&lt;&gt;0),P61,0),2)</f>
        <v>0</v>
      </c>
      <c r="GM61" s="2">
        <f t="shared" ref="GM61:GM66" si="168">ROUND(O61+X61+Y61,2)+GX61</f>
        <v>319.57</v>
      </c>
      <c r="GN61" s="2">
        <f t="shared" ref="GN61:GN66" si="169">IF(OR(BI61=0,BI61=1),GM61-GX61,0)</f>
        <v>0</v>
      </c>
      <c r="GO61" s="2">
        <f t="shared" ref="GO61:GO66" si="170">IF(BI61=2,GM61-GX61,0)</f>
        <v>319.57</v>
      </c>
      <c r="GP61" s="2">
        <f t="shared" ref="GP61:GP66" si="171">IF(BI61=4,GM61-GX61,0)</f>
        <v>0</v>
      </c>
      <c r="GQ61" s="2"/>
      <c r="GR61" s="2">
        <v>0</v>
      </c>
      <c r="GS61" s="2">
        <v>3</v>
      </c>
      <c r="GT61" s="2">
        <v>0</v>
      </c>
      <c r="GU61" s="2" t="s">
        <v>3</v>
      </c>
      <c r="GV61" s="2">
        <f t="shared" ref="GV61:GV66" si="172">ROUND((GT61),6)</f>
        <v>0</v>
      </c>
      <c r="GW61" s="2">
        <v>1</v>
      </c>
      <c r="GX61" s="2">
        <f t="shared" ref="GX61:GX66" si="173">ROUND(HC61*I61,2)</f>
        <v>0</v>
      </c>
      <c r="GY61" s="2"/>
      <c r="GZ61" s="2"/>
      <c r="HA61" s="2">
        <v>0</v>
      </c>
      <c r="HB61" s="2">
        <v>0</v>
      </c>
      <c r="HC61" s="2">
        <f t="shared" ref="HC61:HC66" si="174">GV61*GW61</f>
        <v>0</v>
      </c>
      <c r="HD61" s="2"/>
      <c r="HE61" s="2" t="s">
        <v>3</v>
      </c>
      <c r="HF61" s="2" t="s">
        <v>3</v>
      </c>
      <c r="HG61" s="2"/>
      <c r="HH61" s="2"/>
      <c r="HI61" s="2"/>
      <c r="HJ61" s="2"/>
      <c r="HK61" s="2"/>
      <c r="HL61" s="2"/>
      <c r="HM61" s="2" t="s">
        <v>3</v>
      </c>
      <c r="HN61" s="2" t="s">
        <v>3</v>
      </c>
      <c r="HO61" s="2" t="s">
        <v>3</v>
      </c>
      <c r="HP61" s="2" t="s">
        <v>3</v>
      </c>
      <c r="HQ61" s="2" t="s">
        <v>3</v>
      </c>
      <c r="HR61" s="2"/>
      <c r="HS61" s="2">
        <v>0</v>
      </c>
      <c r="HT61" s="2"/>
      <c r="HU61" s="2"/>
      <c r="HV61" s="2"/>
      <c r="HW61" s="2"/>
      <c r="HX61" s="2"/>
      <c r="HY61" s="2"/>
      <c r="HZ61" s="2"/>
      <c r="IA61" s="2"/>
      <c r="IB61" s="2"/>
      <c r="IC61" s="2"/>
      <c r="ID61" s="2"/>
      <c r="IE61" s="2"/>
      <c r="IF61" s="2"/>
      <c r="IG61" s="2"/>
      <c r="IH61" s="2"/>
      <c r="II61" s="2"/>
      <c r="IJ61" s="2"/>
      <c r="IK61" s="2">
        <v>0</v>
      </c>
      <c r="IL61" s="2"/>
      <c r="IM61" s="2"/>
      <c r="IN61" s="2"/>
      <c r="IO61" s="2"/>
      <c r="IP61" s="2"/>
      <c r="IQ61" s="2"/>
      <c r="IR61" s="2"/>
      <c r="IS61" s="2"/>
      <c r="IT61" s="2"/>
      <c r="IU61" s="2"/>
    </row>
    <row r="62" spans="1:255" x14ac:dyDescent="0.2">
      <c r="A62">
        <v>17</v>
      </c>
      <c r="B62">
        <v>1</v>
      </c>
      <c r="C62">
        <f>ROW(SmtRes!A82)</f>
        <v>82</v>
      </c>
      <c r="D62">
        <f>ROW(EtalonRes!A92)</f>
        <v>92</v>
      </c>
      <c r="E62" t="s">
        <v>71</v>
      </c>
      <c r="F62" t="s">
        <v>72</v>
      </c>
      <c r="G62" t="s">
        <v>73</v>
      </c>
      <c r="H62" t="s">
        <v>74</v>
      </c>
      <c r="I62">
        <v>2</v>
      </c>
      <c r="J62">
        <v>0</v>
      </c>
      <c r="K62">
        <v>2</v>
      </c>
      <c r="O62">
        <f t="shared" si="147"/>
        <v>5773.86</v>
      </c>
      <c r="P62">
        <f>ROUND((ROUND((AC62*AW62*I62),2)*BC62),2)</f>
        <v>131</v>
      </c>
      <c r="Q62">
        <f>(ROUND((ROUND((((ET62*1.1))*AV62*I62),2)*BB62),2)+ROUND((ROUND(((AE62-((EU62*1.1)))*AV62*I62),2)*BS62),2))</f>
        <v>2253.2800000000002</v>
      </c>
      <c r="R62">
        <f t="shared" si="148"/>
        <v>1231.23</v>
      </c>
      <c r="S62">
        <f t="shared" si="149"/>
        <v>3389.58</v>
      </c>
      <c r="T62">
        <f t="shared" si="150"/>
        <v>0</v>
      </c>
      <c r="U62">
        <f t="shared" si="151"/>
        <v>4.7450040000000007</v>
      </c>
      <c r="V62">
        <f t="shared" si="152"/>
        <v>0</v>
      </c>
      <c r="W62">
        <f t="shared" si="153"/>
        <v>0</v>
      </c>
      <c r="X62">
        <f t="shared" si="154"/>
        <v>4482.1899999999996</v>
      </c>
      <c r="Y62">
        <f t="shared" si="154"/>
        <v>2356.61</v>
      </c>
      <c r="AA62">
        <v>60252775</v>
      </c>
      <c r="AB62">
        <f t="shared" si="155"/>
        <v>93.494</v>
      </c>
      <c r="AC62">
        <f t="shared" si="156"/>
        <v>6.11</v>
      </c>
      <c r="AD62">
        <f>ROUND(((((ET62*1.1))-((EU62*1.1)))+AE62),6)</f>
        <v>57.948</v>
      </c>
      <c r="AE62">
        <f>ROUND(((EU62*1.1)),6)</f>
        <v>10.692</v>
      </c>
      <c r="AF62">
        <f>ROUND(((EV62*1.1)),6)</f>
        <v>29.436</v>
      </c>
      <c r="AG62">
        <f t="shared" si="157"/>
        <v>0</v>
      </c>
      <c r="AH62">
        <f>((EW62*1.1))</f>
        <v>2.2660000000000005</v>
      </c>
      <c r="AI62">
        <f>((EX62*1.1))</f>
        <v>0</v>
      </c>
      <c r="AJ62">
        <f t="shared" si="158"/>
        <v>0</v>
      </c>
      <c r="AK62">
        <v>85.55</v>
      </c>
      <c r="AL62">
        <v>6.11</v>
      </c>
      <c r="AM62">
        <v>52.68</v>
      </c>
      <c r="AN62">
        <v>9.7200000000000006</v>
      </c>
      <c r="AO62">
        <v>26.76</v>
      </c>
      <c r="AP62">
        <v>0</v>
      </c>
      <c r="AQ62">
        <v>2.06</v>
      </c>
      <c r="AR62">
        <v>0</v>
      </c>
      <c r="AS62">
        <v>0</v>
      </c>
      <c r="AT62">
        <v>97</v>
      </c>
      <c r="AU62">
        <v>51</v>
      </c>
      <c r="AV62">
        <v>1.0469999999999999</v>
      </c>
      <c r="AW62">
        <v>1</v>
      </c>
      <c r="AZ62">
        <v>1</v>
      </c>
      <c r="BA62">
        <v>54.99</v>
      </c>
      <c r="BB62">
        <v>18.57</v>
      </c>
      <c r="BC62">
        <v>10.72</v>
      </c>
      <c r="BD62" t="s">
        <v>3</v>
      </c>
      <c r="BE62" t="s">
        <v>3</v>
      </c>
      <c r="BF62" t="s">
        <v>3</v>
      </c>
      <c r="BG62" t="s">
        <v>3</v>
      </c>
      <c r="BH62">
        <v>0</v>
      </c>
      <c r="BI62">
        <v>2</v>
      </c>
      <c r="BJ62" t="s">
        <v>75</v>
      </c>
      <c r="BM62">
        <v>67</v>
      </c>
      <c r="BN62">
        <v>59540665</v>
      </c>
      <c r="BO62" t="s">
        <v>72</v>
      </c>
      <c r="BP62">
        <v>1</v>
      </c>
      <c r="BQ62">
        <v>40</v>
      </c>
      <c r="BR62">
        <v>0</v>
      </c>
      <c r="BS62">
        <v>54.99</v>
      </c>
      <c r="BT62">
        <v>1</v>
      </c>
      <c r="BU62">
        <v>1</v>
      </c>
      <c r="BV62">
        <v>1</v>
      </c>
      <c r="BW62">
        <v>1</v>
      </c>
      <c r="BX62">
        <v>1</v>
      </c>
      <c r="BY62" t="s">
        <v>3</v>
      </c>
      <c r="BZ62">
        <v>97</v>
      </c>
      <c r="CA62">
        <v>51</v>
      </c>
      <c r="CB62" t="s">
        <v>3</v>
      </c>
      <c r="CE62">
        <v>30</v>
      </c>
      <c r="CF62">
        <v>0</v>
      </c>
      <c r="CG62">
        <v>0</v>
      </c>
      <c r="CM62">
        <v>0</v>
      </c>
      <c r="CN62" t="s">
        <v>1290</v>
      </c>
      <c r="CO62">
        <v>0</v>
      </c>
      <c r="CP62">
        <f t="shared" si="159"/>
        <v>5773.8600000000006</v>
      </c>
      <c r="CQ62">
        <f>ROUND((ROUND((AC62*AW62*1),2)*BC62),2)</f>
        <v>65.5</v>
      </c>
      <c r="CR62">
        <f>(ROUND((ROUND((((ET62*1.1))*AV62*1),2)*BB62),2)+ROUND((ROUND(((AE62-((EU62*1.1)))*AV62*1),2)*BS62),2))</f>
        <v>1126.6400000000001</v>
      </c>
      <c r="CS62">
        <f t="shared" si="160"/>
        <v>615.34</v>
      </c>
      <c r="CT62">
        <f t="shared" si="161"/>
        <v>1694.79</v>
      </c>
      <c r="CU62">
        <f t="shared" si="162"/>
        <v>0</v>
      </c>
      <c r="CV62">
        <f t="shared" si="163"/>
        <v>2.3725020000000003</v>
      </c>
      <c r="CW62">
        <f t="shared" si="164"/>
        <v>0</v>
      </c>
      <c r="CX62">
        <f t="shared" si="164"/>
        <v>0</v>
      </c>
      <c r="CY62">
        <f t="shared" si="165"/>
        <v>4482.1856999999991</v>
      </c>
      <c r="CZ62">
        <f t="shared" si="166"/>
        <v>2356.6130999999996</v>
      </c>
      <c r="DC62" t="s">
        <v>3</v>
      </c>
      <c r="DD62" t="s">
        <v>3</v>
      </c>
      <c r="DE62" t="s">
        <v>24</v>
      </c>
      <c r="DF62" t="s">
        <v>24</v>
      </c>
      <c r="DG62" t="s">
        <v>24</v>
      </c>
      <c r="DH62" t="s">
        <v>3</v>
      </c>
      <c r="DI62" t="s">
        <v>24</v>
      </c>
      <c r="DJ62" t="s">
        <v>24</v>
      </c>
      <c r="DK62" t="s">
        <v>3</v>
      </c>
      <c r="DL62" t="s">
        <v>3</v>
      </c>
      <c r="DM62" t="s">
        <v>3</v>
      </c>
      <c r="DN62">
        <v>0</v>
      </c>
      <c r="DO62">
        <v>0</v>
      </c>
      <c r="DP62">
        <v>1</v>
      </c>
      <c r="DQ62">
        <v>1</v>
      </c>
      <c r="DU62">
        <v>1013</v>
      </c>
      <c r="DV62" t="s">
        <v>74</v>
      </c>
      <c r="DW62" t="s">
        <v>74</v>
      </c>
      <c r="DX62">
        <v>1</v>
      </c>
      <c r="DZ62" t="s">
        <v>3</v>
      </c>
      <c r="EA62" t="s">
        <v>3</v>
      </c>
      <c r="EB62" t="s">
        <v>3</v>
      </c>
      <c r="EC62" t="s">
        <v>3</v>
      </c>
      <c r="EE62">
        <v>59540733</v>
      </c>
      <c r="EF62">
        <v>40</v>
      </c>
      <c r="EG62" t="s">
        <v>25</v>
      </c>
      <c r="EH62">
        <v>0</v>
      </c>
      <c r="EI62" t="s">
        <v>3</v>
      </c>
      <c r="EJ62">
        <v>2</v>
      </c>
      <c r="EK62">
        <v>67</v>
      </c>
      <c r="EL62" t="s">
        <v>26</v>
      </c>
      <c r="EM62" t="s">
        <v>27</v>
      </c>
      <c r="EO62" t="s">
        <v>76</v>
      </c>
      <c r="EQ62">
        <v>0</v>
      </c>
      <c r="ER62">
        <v>85.55</v>
      </c>
      <c r="ES62">
        <v>6.11</v>
      </c>
      <c r="ET62">
        <v>52.68</v>
      </c>
      <c r="EU62">
        <v>9.7200000000000006</v>
      </c>
      <c r="EV62">
        <v>26.76</v>
      </c>
      <c r="EW62">
        <v>2.06</v>
      </c>
      <c r="EX62">
        <v>0</v>
      </c>
      <c r="EY62">
        <v>0</v>
      </c>
      <c r="FQ62">
        <v>0</v>
      </c>
      <c r="FR62">
        <v>0</v>
      </c>
      <c r="FS62">
        <v>0</v>
      </c>
      <c r="FX62">
        <v>97</v>
      </c>
      <c r="FY62">
        <v>51</v>
      </c>
      <c r="GA62" t="s">
        <v>3</v>
      </c>
      <c r="GD62">
        <v>1</v>
      </c>
      <c r="GF62">
        <v>2083079522</v>
      </c>
      <c r="GG62">
        <v>2</v>
      </c>
      <c r="GH62">
        <v>1</v>
      </c>
      <c r="GI62">
        <v>2</v>
      </c>
      <c r="GJ62">
        <v>0</v>
      </c>
      <c r="GK62">
        <v>0</v>
      </c>
      <c r="GL62">
        <f t="shared" si="167"/>
        <v>0</v>
      </c>
      <c r="GM62">
        <f t="shared" si="168"/>
        <v>12612.66</v>
      </c>
      <c r="GN62">
        <f t="shared" si="169"/>
        <v>0</v>
      </c>
      <c r="GO62">
        <f t="shared" si="170"/>
        <v>12612.66</v>
      </c>
      <c r="GP62">
        <f t="shared" si="171"/>
        <v>0</v>
      </c>
      <c r="GR62">
        <v>0</v>
      </c>
      <c r="GS62">
        <v>3</v>
      </c>
      <c r="GT62">
        <v>0</v>
      </c>
      <c r="GU62" t="s">
        <v>3</v>
      </c>
      <c r="GV62">
        <f t="shared" si="172"/>
        <v>0</v>
      </c>
      <c r="GW62">
        <v>1</v>
      </c>
      <c r="GX62">
        <f t="shared" si="173"/>
        <v>0</v>
      </c>
      <c r="HA62">
        <v>0</v>
      </c>
      <c r="HB62">
        <v>0</v>
      </c>
      <c r="HC62">
        <f t="shared" si="174"/>
        <v>0</v>
      </c>
      <c r="HE62" t="s">
        <v>3</v>
      </c>
      <c r="HF62" t="s">
        <v>3</v>
      </c>
      <c r="HM62" t="s">
        <v>3</v>
      </c>
      <c r="HN62" t="s">
        <v>3</v>
      </c>
      <c r="HO62" t="s">
        <v>3</v>
      </c>
      <c r="HP62" t="s">
        <v>3</v>
      </c>
      <c r="HQ62" t="s">
        <v>3</v>
      </c>
      <c r="HS62">
        <v>0</v>
      </c>
      <c r="IK62">
        <v>0</v>
      </c>
    </row>
    <row r="63" spans="1:255" x14ac:dyDescent="0.2">
      <c r="A63" s="2">
        <v>18</v>
      </c>
      <c r="B63" s="2">
        <v>1</v>
      </c>
      <c r="C63" s="2">
        <v>73</v>
      </c>
      <c r="D63" s="2"/>
      <c r="E63" s="2" t="s">
        <v>77</v>
      </c>
      <c r="F63" s="2" t="s">
        <v>30</v>
      </c>
      <c r="G63" s="2" t="s">
        <v>31</v>
      </c>
      <c r="H63" s="2" t="s">
        <v>32</v>
      </c>
      <c r="I63" s="2">
        <f>I61*J63</f>
        <v>2.0000000000000001E-4</v>
      </c>
      <c r="J63" s="2">
        <v>1E-4</v>
      </c>
      <c r="K63" s="2">
        <v>1E-4</v>
      </c>
      <c r="L63" s="2"/>
      <c r="M63" s="2"/>
      <c r="N63" s="2"/>
      <c r="O63" s="2">
        <f t="shared" si="147"/>
        <v>4.92</v>
      </c>
      <c r="P63" s="2">
        <f>ROUND((ROUND((AC63*AW63*I63),2)*BC63),2)</f>
        <v>4.92</v>
      </c>
      <c r="Q63" s="2">
        <f>(ROUND((ROUND(((ET63)*AV63*I63),2)*BB63),2)+ROUND((ROUND(((AE63-(EU63))*AV63*I63),2)*BS63),2))</f>
        <v>0</v>
      </c>
      <c r="R63" s="2">
        <f t="shared" si="148"/>
        <v>0</v>
      </c>
      <c r="S63" s="2">
        <f t="shared" si="149"/>
        <v>0</v>
      </c>
      <c r="T63" s="2">
        <f t="shared" si="150"/>
        <v>0</v>
      </c>
      <c r="U63" s="2">
        <f t="shared" si="151"/>
        <v>0</v>
      </c>
      <c r="V63" s="2">
        <f t="shared" si="152"/>
        <v>0</v>
      </c>
      <c r="W63" s="2">
        <f t="shared" si="153"/>
        <v>0</v>
      </c>
      <c r="X63" s="2">
        <f t="shared" si="154"/>
        <v>0</v>
      </c>
      <c r="Y63" s="2">
        <f t="shared" si="154"/>
        <v>0</v>
      </c>
      <c r="Z63" s="2"/>
      <c r="AA63" s="2">
        <v>60252778</v>
      </c>
      <c r="AB63" s="2">
        <f t="shared" si="155"/>
        <v>24609.759999999998</v>
      </c>
      <c r="AC63" s="2">
        <f t="shared" si="156"/>
        <v>24609.759999999998</v>
      </c>
      <c r="AD63" s="2">
        <f>ROUND((((ET63)-(EU63))+AE63),6)</f>
        <v>0</v>
      </c>
      <c r="AE63" s="2">
        <f t="shared" ref="AE63:AF66" si="175">ROUND((EU63),6)</f>
        <v>0</v>
      </c>
      <c r="AF63" s="2">
        <f t="shared" si="175"/>
        <v>0</v>
      </c>
      <c r="AG63" s="2">
        <f t="shared" si="157"/>
        <v>0</v>
      </c>
      <c r="AH63" s="2">
        <f t="shared" ref="AH63:AI66" si="176">(EW63)</f>
        <v>0</v>
      </c>
      <c r="AI63" s="2">
        <f t="shared" si="176"/>
        <v>0</v>
      </c>
      <c r="AJ63" s="2">
        <f t="shared" si="158"/>
        <v>0</v>
      </c>
      <c r="AK63" s="2">
        <v>24609.759999999998</v>
      </c>
      <c r="AL63" s="2">
        <v>24609.759999999998</v>
      </c>
      <c r="AM63" s="2">
        <v>0</v>
      </c>
      <c r="AN63" s="2">
        <v>0</v>
      </c>
      <c r="AO63" s="2">
        <v>0</v>
      </c>
      <c r="AP63" s="2">
        <v>0</v>
      </c>
      <c r="AQ63" s="2">
        <v>0</v>
      </c>
      <c r="AR63" s="2">
        <v>0</v>
      </c>
      <c r="AS63" s="2">
        <v>0</v>
      </c>
      <c r="AT63" s="2">
        <v>97</v>
      </c>
      <c r="AU63" s="2">
        <v>51</v>
      </c>
      <c r="AV63" s="2">
        <v>1</v>
      </c>
      <c r="AW63" s="2">
        <v>1</v>
      </c>
      <c r="AX63" s="2"/>
      <c r="AY63" s="2"/>
      <c r="AZ63" s="2">
        <v>1</v>
      </c>
      <c r="BA63" s="2">
        <v>1</v>
      </c>
      <c r="BB63" s="2">
        <v>1</v>
      </c>
      <c r="BC63" s="2">
        <v>1</v>
      </c>
      <c r="BD63" s="2" t="s">
        <v>3</v>
      </c>
      <c r="BE63" s="2" t="s">
        <v>3</v>
      </c>
      <c r="BF63" s="2" t="s">
        <v>3</v>
      </c>
      <c r="BG63" s="2" t="s">
        <v>3</v>
      </c>
      <c r="BH63" s="2">
        <v>3</v>
      </c>
      <c r="BI63" s="2">
        <v>2</v>
      </c>
      <c r="BJ63" s="2" t="s">
        <v>33</v>
      </c>
      <c r="BK63" s="2"/>
      <c r="BL63" s="2"/>
      <c r="BM63" s="2">
        <v>67</v>
      </c>
      <c r="BN63" s="2">
        <v>59540665</v>
      </c>
      <c r="BO63" s="2" t="s">
        <v>3</v>
      </c>
      <c r="BP63" s="2">
        <v>0</v>
      </c>
      <c r="BQ63" s="2">
        <v>40</v>
      </c>
      <c r="BR63" s="2">
        <v>0</v>
      </c>
      <c r="BS63" s="2">
        <v>1</v>
      </c>
      <c r="BT63" s="2">
        <v>1</v>
      </c>
      <c r="BU63" s="2">
        <v>1</v>
      </c>
      <c r="BV63" s="2">
        <v>1</v>
      </c>
      <c r="BW63" s="2">
        <v>1</v>
      </c>
      <c r="BX63" s="2">
        <v>1</v>
      </c>
      <c r="BY63" s="2" t="s">
        <v>3</v>
      </c>
      <c r="BZ63" s="2">
        <v>97</v>
      </c>
      <c r="CA63" s="2">
        <v>51</v>
      </c>
      <c r="CB63" s="2" t="s">
        <v>3</v>
      </c>
      <c r="CC63" s="2"/>
      <c r="CD63" s="2"/>
      <c r="CE63" s="2">
        <v>30</v>
      </c>
      <c r="CF63" s="2">
        <v>0</v>
      </c>
      <c r="CG63" s="2">
        <v>0</v>
      </c>
      <c r="CH63" s="2"/>
      <c r="CI63" s="2"/>
      <c r="CJ63" s="2"/>
      <c r="CK63" s="2"/>
      <c r="CL63" s="2"/>
      <c r="CM63" s="2">
        <v>0</v>
      </c>
      <c r="CN63" s="2" t="s">
        <v>1290</v>
      </c>
      <c r="CO63" s="2">
        <v>0</v>
      </c>
      <c r="CP63" s="2">
        <f t="shared" si="159"/>
        <v>4.92</v>
      </c>
      <c r="CQ63" s="2">
        <f>ROUND((ROUND((AC63*AW63*1),2)*BC63),2)</f>
        <v>24609.759999999998</v>
      </c>
      <c r="CR63" s="2">
        <f>(ROUND((ROUND(((ET63)*AV63*1),2)*BB63),2)+ROUND((ROUND(((AE63-(EU63))*AV63*1),2)*BS63),2))</f>
        <v>0</v>
      </c>
      <c r="CS63" s="2">
        <f t="shared" si="160"/>
        <v>0</v>
      </c>
      <c r="CT63" s="2">
        <f t="shared" si="161"/>
        <v>0</v>
      </c>
      <c r="CU63" s="2">
        <f t="shared" si="162"/>
        <v>0</v>
      </c>
      <c r="CV63" s="2">
        <f t="shared" si="163"/>
        <v>0</v>
      </c>
      <c r="CW63" s="2">
        <f t="shared" si="164"/>
        <v>0</v>
      </c>
      <c r="CX63" s="2">
        <f t="shared" si="164"/>
        <v>0</v>
      </c>
      <c r="CY63" s="2">
        <f t="shared" si="165"/>
        <v>0</v>
      </c>
      <c r="CZ63" s="2">
        <f t="shared" si="166"/>
        <v>0</v>
      </c>
      <c r="DA63" s="2"/>
      <c r="DB63" s="2"/>
      <c r="DC63" s="2" t="s">
        <v>3</v>
      </c>
      <c r="DD63" s="2" t="s">
        <v>3</v>
      </c>
      <c r="DE63" s="2" t="s">
        <v>3</v>
      </c>
      <c r="DF63" s="2" t="s">
        <v>3</v>
      </c>
      <c r="DG63" s="2" t="s">
        <v>3</v>
      </c>
      <c r="DH63" s="2" t="s">
        <v>3</v>
      </c>
      <c r="DI63" s="2" t="s">
        <v>3</v>
      </c>
      <c r="DJ63" s="2" t="s">
        <v>3</v>
      </c>
      <c r="DK63" s="2" t="s">
        <v>3</v>
      </c>
      <c r="DL63" s="2" t="s">
        <v>3</v>
      </c>
      <c r="DM63" s="2" t="s">
        <v>3</v>
      </c>
      <c r="DN63" s="2">
        <v>0</v>
      </c>
      <c r="DO63" s="2">
        <v>0</v>
      </c>
      <c r="DP63" s="2">
        <v>1</v>
      </c>
      <c r="DQ63" s="2">
        <v>1</v>
      </c>
      <c r="DR63" s="2"/>
      <c r="DS63" s="2"/>
      <c r="DT63" s="2"/>
      <c r="DU63" s="2">
        <v>1009</v>
      </c>
      <c r="DV63" s="2" t="s">
        <v>32</v>
      </c>
      <c r="DW63" s="2" t="s">
        <v>32</v>
      </c>
      <c r="DX63" s="2">
        <v>1000</v>
      </c>
      <c r="DY63" s="2"/>
      <c r="DZ63" s="2" t="s">
        <v>3</v>
      </c>
      <c r="EA63" s="2" t="s">
        <v>3</v>
      </c>
      <c r="EB63" s="2" t="s">
        <v>3</v>
      </c>
      <c r="EC63" s="2" t="s">
        <v>3</v>
      </c>
      <c r="ED63" s="2"/>
      <c r="EE63" s="2">
        <v>59540733</v>
      </c>
      <c r="EF63" s="2">
        <v>40</v>
      </c>
      <c r="EG63" s="2" t="s">
        <v>25</v>
      </c>
      <c r="EH63" s="2">
        <v>0</v>
      </c>
      <c r="EI63" s="2" t="s">
        <v>3</v>
      </c>
      <c r="EJ63" s="2">
        <v>2</v>
      </c>
      <c r="EK63" s="2">
        <v>67</v>
      </c>
      <c r="EL63" s="2" t="s">
        <v>26</v>
      </c>
      <c r="EM63" s="2" t="s">
        <v>27</v>
      </c>
      <c r="EN63" s="2"/>
      <c r="EO63" s="2" t="s">
        <v>76</v>
      </c>
      <c r="EP63" s="2"/>
      <c r="EQ63" s="2">
        <v>0</v>
      </c>
      <c r="ER63" s="2">
        <v>24609.759999999998</v>
      </c>
      <c r="ES63" s="2">
        <v>24609.759999999998</v>
      </c>
      <c r="ET63" s="2">
        <v>0</v>
      </c>
      <c r="EU63" s="2">
        <v>0</v>
      </c>
      <c r="EV63" s="2">
        <v>0</v>
      </c>
      <c r="EW63" s="2">
        <v>0</v>
      </c>
      <c r="EX63" s="2">
        <v>0</v>
      </c>
      <c r="EY63" s="2"/>
      <c r="EZ63" s="2"/>
      <c r="FA63" s="2"/>
      <c r="FB63" s="2"/>
      <c r="FC63" s="2"/>
      <c r="FD63" s="2"/>
      <c r="FE63" s="2"/>
      <c r="FF63" s="2"/>
      <c r="FG63" s="2"/>
      <c r="FH63" s="2"/>
      <c r="FI63" s="2"/>
      <c r="FJ63" s="2"/>
      <c r="FK63" s="2"/>
      <c r="FL63" s="2"/>
      <c r="FM63" s="2"/>
      <c r="FN63" s="2"/>
      <c r="FO63" s="2"/>
      <c r="FP63" s="2"/>
      <c r="FQ63" s="2">
        <v>0</v>
      </c>
      <c r="FR63" s="2">
        <v>0</v>
      </c>
      <c r="FS63" s="2">
        <v>0</v>
      </c>
      <c r="FT63" s="2"/>
      <c r="FU63" s="2"/>
      <c r="FV63" s="2"/>
      <c r="FW63" s="2"/>
      <c r="FX63" s="2">
        <v>97</v>
      </c>
      <c r="FY63" s="2">
        <v>51</v>
      </c>
      <c r="FZ63" s="2"/>
      <c r="GA63" s="2" t="s">
        <v>3</v>
      </c>
      <c r="GB63" s="2"/>
      <c r="GC63" s="2"/>
      <c r="GD63" s="2">
        <v>1</v>
      </c>
      <c r="GE63" s="2"/>
      <c r="GF63" s="2">
        <v>-566361729</v>
      </c>
      <c r="GG63" s="2">
        <v>2</v>
      </c>
      <c r="GH63" s="2">
        <v>1</v>
      </c>
      <c r="GI63" s="2">
        <v>-2</v>
      </c>
      <c r="GJ63" s="2">
        <v>0</v>
      </c>
      <c r="GK63" s="2">
        <v>0</v>
      </c>
      <c r="GL63" s="2">
        <f t="shared" si="167"/>
        <v>0</v>
      </c>
      <c r="GM63" s="2">
        <f t="shared" si="168"/>
        <v>4.92</v>
      </c>
      <c r="GN63" s="2">
        <f t="shared" si="169"/>
        <v>0</v>
      </c>
      <c r="GO63" s="2">
        <f t="shared" si="170"/>
        <v>4.92</v>
      </c>
      <c r="GP63" s="2">
        <f t="shared" si="171"/>
        <v>0</v>
      </c>
      <c r="GQ63" s="2"/>
      <c r="GR63" s="2">
        <v>0</v>
      </c>
      <c r="GS63" s="2">
        <v>3</v>
      </c>
      <c r="GT63" s="2">
        <v>0</v>
      </c>
      <c r="GU63" s="2" t="s">
        <v>3</v>
      </c>
      <c r="GV63" s="2">
        <f t="shared" si="172"/>
        <v>0</v>
      </c>
      <c r="GW63" s="2">
        <v>1</v>
      </c>
      <c r="GX63" s="2">
        <f t="shared" si="173"/>
        <v>0</v>
      </c>
      <c r="GY63" s="2"/>
      <c r="GZ63" s="2"/>
      <c r="HA63" s="2">
        <v>0</v>
      </c>
      <c r="HB63" s="2">
        <v>0</v>
      </c>
      <c r="HC63" s="2">
        <f t="shared" si="174"/>
        <v>0</v>
      </c>
      <c r="HD63" s="2"/>
      <c r="HE63" s="2" t="s">
        <v>3</v>
      </c>
      <c r="HF63" s="2" t="s">
        <v>3</v>
      </c>
      <c r="HG63" s="2"/>
      <c r="HH63" s="2"/>
      <c r="HI63" s="2"/>
      <c r="HJ63" s="2"/>
      <c r="HK63" s="2"/>
      <c r="HL63" s="2"/>
      <c r="HM63" s="2" t="s">
        <v>3</v>
      </c>
      <c r="HN63" s="2" t="s">
        <v>3</v>
      </c>
      <c r="HO63" s="2" t="s">
        <v>3</v>
      </c>
      <c r="HP63" s="2" t="s">
        <v>3</v>
      </c>
      <c r="HQ63" s="2" t="s">
        <v>3</v>
      </c>
      <c r="HR63" s="2"/>
      <c r="HS63" s="2">
        <v>0</v>
      </c>
      <c r="HT63" s="2"/>
      <c r="HU63" s="2"/>
      <c r="HV63" s="2"/>
      <c r="HW63" s="2"/>
      <c r="HX63" s="2"/>
      <c r="HY63" s="2"/>
      <c r="HZ63" s="2"/>
      <c r="IA63" s="2"/>
      <c r="IB63" s="2"/>
      <c r="IC63" s="2"/>
      <c r="ID63" s="2"/>
      <c r="IE63" s="2"/>
      <c r="IF63" s="2"/>
      <c r="IG63" s="2"/>
      <c r="IH63" s="2"/>
      <c r="II63" s="2"/>
      <c r="IJ63" s="2"/>
      <c r="IK63" s="2">
        <v>0</v>
      </c>
      <c r="IL63" s="2"/>
      <c r="IM63" s="2"/>
      <c r="IN63" s="2"/>
      <c r="IO63" s="2"/>
      <c r="IP63" s="2"/>
      <c r="IQ63" s="2"/>
      <c r="IR63" s="2"/>
      <c r="IS63" s="2"/>
      <c r="IT63" s="2"/>
      <c r="IU63" s="2"/>
    </row>
    <row r="64" spans="1:255" x14ac:dyDescent="0.2">
      <c r="A64">
        <v>18</v>
      </c>
      <c r="B64">
        <v>1</v>
      </c>
      <c r="C64">
        <v>82</v>
      </c>
      <c r="E64" t="s">
        <v>77</v>
      </c>
      <c r="F64" t="s">
        <v>30</v>
      </c>
      <c r="G64" t="s">
        <v>31</v>
      </c>
      <c r="H64" t="s">
        <v>32</v>
      </c>
      <c r="I64">
        <f>I62*J64</f>
        <v>2.0000000000000001E-4</v>
      </c>
      <c r="J64">
        <v>1E-4</v>
      </c>
      <c r="K64">
        <v>1E-4</v>
      </c>
      <c r="O64">
        <f t="shared" si="147"/>
        <v>25.34</v>
      </c>
      <c r="P64">
        <f>ROUND((ROUND((AC64*AW64*I64),2)*BC64),2)</f>
        <v>25.34</v>
      </c>
      <c r="Q64">
        <f>(ROUND((ROUND(((ET64)*AV64*I64),2)*BB64),2)+ROUND((ROUND(((AE64-(EU64))*AV64*I64),2)*BS64),2))</f>
        <v>0</v>
      </c>
      <c r="R64">
        <f t="shared" si="148"/>
        <v>0</v>
      </c>
      <c r="S64">
        <f t="shared" si="149"/>
        <v>0</v>
      </c>
      <c r="T64">
        <f t="shared" si="150"/>
        <v>0</v>
      </c>
      <c r="U64">
        <f t="shared" si="151"/>
        <v>0</v>
      </c>
      <c r="V64">
        <f t="shared" si="152"/>
        <v>0</v>
      </c>
      <c r="W64">
        <f t="shared" si="153"/>
        <v>0</v>
      </c>
      <c r="X64">
        <f t="shared" si="154"/>
        <v>0</v>
      </c>
      <c r="Y64">
        <f t="shared" si="154"/>
        <v>0</v>
      </c>
      <c r="AA64">
        <v>60252775</v>
      </c>
      <c r="AB64">
        <f t="shared" si="155"/>
        <v>24609.759999999998</v>
      </c>
      <c r="AC64">
        <f t="shared" si="156"/>
        <v>24609.759999999998</v>
      </c>
      <c r="AD64">
        <f>ROUND((((ET64)-(EU64))+AE64),6)</f>
        <v>0</v>
      </c>
      <c r="AE64">
        <f t="shared" si="175"/>
        <v>0</v>
      </c>
      <c r="AF64">
        <f t="shared" si="175"/>
        <v>0</v>
      </c>
      <c r="AG64">
        <f t="shared" si="157"/>
        <v>0</v>
      </c>
      <c r="AH64">
        <f t="shared" si="176"/>
        <v>0</v>
      </c>
      <c r="AI64">
        <f t="shared" si="176"/>
        <v>0</v>
      </c>
      <c r="AJ64">
        <f t="shared" si="158"/>
        <v>0</v>
      </c>
      <c r="AK64">
        <v>24609.759999999998</v>
      </c>
      <c r="AL64">
        <v>24609.759999999998</v>
      </c>
      <c r="AM64">
        <v>0</v>
      </c>
      <c r="AN64">
        <v>0</v>
      </c>
      <c r="AO64">
        <v>0</v>
      </c>
      <c r="AP64">
        <v>0</v>
      </c>
      <c r="AQ64">
        <v>0</v>
      </c>
      <c r="AR64">
        <v>0</v>
      </c>
      <c r="AS64">
        <v>0</v>
      </c>
      <c r="AT64">
        <v>97</v>
      </c>
      <c r="AU64">
        <v>51</v>
      </c>
      <c r="AV64">
        <v>1</v>
      </c>
      <c r="AW64">
        <v>1</v>
      </c>
      <c r="AZ64">
        <v>1</v>
      </c>
      <c r="BA64">
        <v>1</v>
      </c>
      <c r="BB64">
        <v>1</v>
      </c>
      <c r="BC64">
        <v>5.15</v>
      </c>
      <c r="BD64" t="s">
        <v>3</v>
      </c>
      <c r="BE64" t="s">
        <v>3</v>
      </c>
      <c r="BF64" t="s">
        <v>3</v>
      </c>
      <c r="BG64" t="s">
        <v>3</v>
      </c>
      <c r="BH64">
        <v>3</v>
      </c>
      <c r="BI64">
        <v>2</v>
      </c>
      <c r="BJ64" t="s">
        <v>33</v>
      </c>
      <c r="BM64">
        <v>67</v>
      </c>
      <c r="BN64">
        <v>59540665</v>
      </c>
      <c r="BO64" t="s">
        <v>30</v>
      </c>
      <c r="BP64">
        <v>1</v>
      </c>
      <c r="BQ64">
        <v>40</v>
      </c>
      <c r="BR64">
        <v>0</v>
      </c>
      <c r="BS64">
        <v>1</v>
      </c>
      <c r="BT64">
        <v>1</v>
      </c>
      <c r="BU64">
        <v>1</v>
      </c>
      <c r="BV64">
        <v>1</v>
      </c>
      <c r="BW64">
        <v>1</v>
      </c>
      <c r="BX64">
        <v>1</v>
      </c>
      <c r="BY64" t="s">
        <v>3</v>
      </c>
      <c r="BZ64">
        <v>97</v>
      </c>
      <c r="CA64">
        <v>51</v>
      </c>
      <c r="CB64" t="s">
        <v>3</v>
      </c>
      <c r="CE64">
        <v>30</v>
      </c>
      <c r="CF64">
        <v>0</v>
      </c>
      <c r="CG64">
        <v>0</v>
      </c>
      <c r="CM64">
        <v>0</v>
      </c>
      <c r="CN64" t="s">
        <v>1290</v>
      </c>
      <c r="CO64">
        <v>0</v>
      </c>
      <c r="CP64">
        <f t="shared" si="159"/>
        <v>25.34</v>
      </c>
      <c r="CQ64">
        <f>ROUND((ROUND((AC64*AW64*1),2)*BC64),2)</f>
        <v>126740.26</v>
      </c>
      <c r="CR64">
        <f>(ROUND((ROUND(((ET64)*AV64*1),2)*BB64),2)+ROUND((ROUND(((AE64-(EU64))*AV64*1),2)*BS64),2))</f>
        <v>0</v>
      </c>
      <c r="CS64">
        <f t="shared" si="160"/>
        <v>0</v>
      </c>
      <c r="CT64">
        <f t="shared" si="161"/>
        <v>0</v>
      </c>
      <c r="CU64">
        <f t="shared" si="162"/>
        <v>0</v>
      </c>
      <c r="CV64">
        <f t="shared" si="163"/>
        <v>0</v>
      </c>
      <c r="CW64">
        <f t="shared" si="164"/>
        <v>0</v>
      </c>
      <c r="CX64">
        <f t="shared" si="164"/>
        <v>0</v>
      </c>
      <c r="CY64">
        <f t="shared" si="165"/>
        <v>0</v>
      </c>
      <c r="CZ64">
        <f t="shared" si="166"/>
        <v>0</v>
      </c>
      <c r="DC64" t="s">
        <v>3</v>
      </c>
      <c r="DD64" t="s">
        <v>3</v>
      </c>
      <c r="DE64" t="s">
        <v>3</v>
      </c>
      <c r="DF64" t="s">
        <v>3</v>
      </c>
      <c r="DG64" t="s">
        <v>3</v>
      </c>
      <c r="DH64" t="s">
        <v>3</v>
      </c>
      <c r="DI64" t="s">
        <v>3</v>
      </c>
      <c r="DJ64" t="s">
        <v>3</v>
      </c>
      <c r="DK64" t="s">
        <v>3</v>
      </c>
      <c r="DL64" t="s">
        <v>3</v>
      </c>
      <c r="DM64" t="s">
        <v>3</v>
      </c>
      <c r="DN64">
        <v>0</v>
      </c>
      <c r="DO64">
        <v>0</v>
      </c>
      <c r="DP64">
        <v>1</v>
      </c>
      <c r="DQ64">
        <v>1</v>
      </c>
      <c r="DU64">
        <v>1009</v>
      </c>
      <c r="DV64" t="s">
        <v>32</v>
      </c>
      <c r="DW64" t="s">
        <v>32</v>
      </c>
      <c r="DX64">
        <v>1000</v>
      </c>
      <c r="DZ64" t="s">
        <v>3</v>
      </c>
      <c r="EA64" t="s">
        <v>3</v>
      </c>
      <c r="EB64" t="s">
        <v>3</v>
      </c>
      <c r="EC64" t="s">
        <v>3</v>
      </c>
      <c r="EE64">
        <v>59540733</v>
      </c>
      <c r="EF64">
        <v>40</v>
      </c>
      <c r="EG64" t="s">
        <v>25</v>
      </c>
      <c r="EH64">
        <v>0</v>
      </c>
      <c r="EI64" t="s">
        <v>3</v>
      </c>
      <c r="EJ64">
        <v>2</v>
      </c>
      <c r="EK64">
        <v>67</v>
      </c>
      <c r="EL64" t="s">
        <v>26</v>
      </c>
      <c r="EM64" t="s">
        <v>27</v>
      </c>
      <c r="EO64" t="s">
        <v>76</v>
      </c>
      <c r="EQ64">
        <v>0</v>
      </c>
      <c r="ER64">
        <v>24609.759999999998</v>
      </c>
      <c r="ES64">
        <v>24609.759999999998</v>
      </c>
      <c r="ET64">
        <v>0</v>
      </c>
      <c r="EU64">
        <v>0</v>
      </c>
      <c r="EV64">
        <v>0</v>
      </c>
      <c r="EW64">
        <v>0</v>
      </c>
      <c r="EX64">
        <v>0</v>
      </c>
      <c r="FQ64">
        <v>0</v>
      </c>
      <c r="FR64">
        <v>0</v>
      </c>
      <c r="FS64">
        <v>0</v>
      </c>
      <c r="FX64">
        <v>97</v>
      </c>
      <c r="FY64">
        <v>51</v>
      </c>
      <c r="GA64" t="s">
        <v>3</v>
      </c>
      <c r="GD64">
        <v>1</v>
      </c>
      <c r="GF64">
        <v>-566361729</v>
      </c>
      <c r="GG64">
        <v>2</v>
      </c>
      <c r="GH64">
        <v>1</v>
      </c>
      <c r="GI64">
        <v>2</v>
      </c>
      <c r="GJ64">
        <v>0</v>
      </c>
      <c r="GK64">
        <v>0</v>
      </c>
      <c r="GL64">
        <f t="shared" si="167"/>
        <v>0</v>
      </c>
      <c r="GM64">
        <f t="shared" si="168"/>
        <v>25.34</v>
      </c>
      <c r="GN64">
        <f t="shared" si="169"/>
        <v>0</v>
      </c>
      <c r="GO64">
        <f t="shared" si="170"/>
        <v>25.34</v>
      </c>
      <c r="GP64">
        <f t="shared" si="171"/>
        <v>0</v>
      </c>
      <c r="GR64">
        <v>0</v>
      </c>
      <c r="GS64">
        <v>3</v>
      </c>
      <c r="GT64">
        <v>0</v>
      </c>
      <c r="GU64" t="s">
        <v>3</v>
      </c>
      <c r="GV64">
        <f t="shared" si="172"/>
        <v>0</v>
      </c>
      <c r="GW64">
        <v>1</v>
      </c>
      <c r="GX64">
        <f t="shared" si="173"/>
        <v>0</v>
      </c>
      <c r="HA64">
        <v>0</v>
      </c>
      <c r="HB64">
        <v>0</v>
      </c>
      <c r="HC64">
        <f t="shared" si="174"/>
        <v>0</v>
      </c>
      <c r="HE64" t="s">
        <v>3</v>
      </c>
      <c r="HF64" t="s">
        <v>3</v>
      </c>
      <c r="HM64" t="s">
        <v>3</v>
      </c>
      <c r="HN64" t="s">
        <v>3</v>
      </c>
      <c r="HO64" t="s">
        <v>3</v>
      </c>
      <c r="HP64" t="s">
        <v>3</v>
      </c>
      <c r="HQ64" t="s">
        <v>3</v>
      </c>
      <c r="HS64">
        <v>0</v>
      </c>
      <c r="IK64">
        <v>0</v>
      </c>
    </row>
    <row r="65" spans="1:255" x14ac:dyDescent="0.2">
      <c r="A65" s="2">
        <v>17</v>
      </c>
      <c r="B65" s="2">
        <v>1</v>
      </c>
      <c r="C65" s="2"/>
      <c r="D65" s="2"/>
      <c r="E65" s="2" t="s">
        <v>78</v>
      </c>
      <c r="F65" s="2" t="s">
        <v>79</v>
      </c>
      <c r="G65" s="2" t="s">
        <v>70</v>
      </c>
      <c r="H65" s="2" t="s">
        <v>37</v>
      </c>
      <c r="I65" s="2">
        <v>2</v>
      </c>
      <c r="J65" s="2">
        <v>0</v>
      </c>
      <c r="K65" s="2">
        <v>2</v>
      </c>
      <c r="L65" s="2"/>
      <c r="M65" s="2"/>
      <c r="N65" s="2"/>
      <c r="O65" s="2">
        <f t="shared" si="147"/>
        <v>15041.14</v>
      </c>
      <c r="P65" s="2">
        <f>ROUND((ROUND((AC65*I65),2)*BC65),2)</f>
        <v>15041.14</v>
      </c>
      <c r="Q65" s="2">
        <f>(ROUND((ROUND(((ET65)*AV65*I65),2)*BB65),2)+ROUND((ROUND(((AE65-(EU65))*AV65*I65),2)*BS65),2))</f>
        <v>0</v>
      </c>
      <c r="R65" s="2">
        <f t="shared" si="148"/>
        <v>0</v>
      </c>
      <c r="S65" s="2">
        <f t="shared" si="149"/>
        <v>0</v>
      </c>
      <c r="T65" s="2">
        <f t="shared" si="150"/>
        <v>0</v>
      </c>
      <c r="U65" s="2">
        <f t="shared" si="151"/>
        <v>0</v>
      </c>
      <c r="V65" s="2">
        <f t="shared" si="152"/>
        <v>0</v>
      </c>
      <c r="W65" s="2">
        <f t="shared" si="153"/>
        <v>0</v>
      </c>
      <c r="X65" s="2">
        <f t="shared" si="154"/>
        <v>0</v>
      </c>
      <c r="Y65" s="2">
        <f t="shared" si="154"/>
        <v>0</v>
      </c>
      <c r="Z65" s="2"/>
      <c r="AA65" s="2">
        <v>60252778</v>
      </c>
      <c r="AB65" s="2">
        <f t="shared" si="155"/>
        <v>7520.57</v>
      </c>
      <c r="AC65" s="2">
        <f t="shared" si="156"/>
        <v>7520.57</v>
      </c>
      <c r="AD65" s="2">
        <f>ROUND((((ET65)-(EU65))+AE65),6)</f>
        <v>0</v>
      </c>
      <c r="AE65" s="2">
        <f t="shared" si="175"/>
        <v>0</v>
      </c>
      <c r="AF65" s="2">
        <f t="shared" si="175"/>
        <v>0</v>
      </c>
      <c r="AG65" s="2">
        <f t="shared" si="157"/>
        <v>0</v>
      </c>
      <c r="AH65" s="2">
        <f t="shared" si="176"/>
        <v>0</v>
      </c>
      <c r="AI65" s="2">
        <f t="shared" si="176"/>
        <v>0</v>
      </c>
      <c r="AJ65" s="2">
        <f t="shared" si="158"/>
        <v>0</v>
      </c>
      <c r="AK65" s="2">
        <v>7520.57</v>
      </c>
      <c r="AL65" s="2">
        <v>7520.57</v>
      </c>
      <c r="AM65" s="2">
        <v>0</v>
      </c>
      <c r="AN65" s="2">
        <v>0</v>
      </c>
      <c r="AO65" s="2">
        <v>0</v>
      </c>
      <c r="AP65" s="2">
        <v>0</v>
      </c>
      <c r="AQ65" s="2">
        <v>0</v>
      </c>
      <c r="AR65" s="2">
        <v>0</v>
      </c>
      <c r="AS65" s="2">
        <v>0</v>
      </c>
      <c r="AT65" s="2">
        <v>0</v>
      </c>
      <c r="AU65" s="2">
        <v>0</v>
      </c>
      <c r="AV65" s="2">
        <v>1</v>
      </c>
      <c r="AW65" s="2">
        <v>1</v>
      </c>
      <c r="AX65" s="2"/>
      <c r="AY65" s="2"/>
      <c r="AZ65" s="2">
        <v>1</v>
      </c>
      <c r="BA65" s="2">
        <v>1</v>
      </c>
      <c r="BB65" s="2">
        <v>1</v>
      </c>
      <c r="BC65" s="2">
        <v>1</v>
      </c>
      <c r="BD65" s="2" t="s">
        <v>3</v>
      </c>
      <c r="BE65" s="2" t="s">
        <v>3</v>
      </c>
      <c r="BF65" s="2" t="s">
        <v>3</v>
      </c>
      <c r="BG65" s="2" t="s">
        <v>3</v>
      </c>
      <c r="BH65" s="2">
        <v>3</v>
      </c>
      <c r="BI65" s="2">
        <v>3</v>
      </c>
      <c r="BJ65" s="2" t="s">
        <v>3</v>
      </c>
      <c r="BK65" s="2"/>
      <c r="BL65" s="2"/>
      <c r="BM65" s="2">
        <v>746</v>
      </c>
      <c r="BN65" s="2">
        <v>0</v>
      </c>
      <c r="BO65" s="2" t="s">
        <v>3</v>
      </c>
      <c r="BP65" s="2">
        <v>0</v>
      </c>
      <c r="BQ65" s="2">
        <v>130</v>
      </c>
      <c r="BR65" s="2">
        <v>0</v>
      </c>
      <c r="BS65" s="2">
        <v>1</v>
      </c>
      <c r="BT65" s="2">
        <v>1</v>
      </c>
      <c r="BU65" s="2">
        <v>1</v>
      </c>
      <c r="BV65" s="2">
        <v>1</v>
      </c>
      <c r="BW65" s="2">
        <v>1</v>
      </c>
      <c r="BX65" s="2">
        <v>1</v>
      </c>
      <c r="BY65" s="2" t="s">
        <v>3</v>
      </c>
      <c r="BZ65" s="2">
        <v>0</v>
      </c>
      <c r="CA65" s="2">
        <v>0</v>
      </c>
      <c r="CB65" s="2" t="s">
        <v>3</v>
      </c>
      <c r="CC65" s="2"/>
      <c r="CD65" s="2"/>
      <c r="CE65" s="2">
        <v>30</v>
      </c>
      <c r="CF65" s="2">
        <v>0</v>
      </c>
      <c r="CG65" s="2">
        <v>0</v>
      </c>
      <c r="CH65" s="2"/>
      <c r="CI65" s="2"/>
      <c r="CJ65" s="2"/>
      <c r="CK65" s="2"/>
      <c r="CL65" s="2"/>
      <c r="CM65" s="2">
        <v>0</v>
      </c>
      <c r="CN65" s="2" t="s">
        <v>3</v>
      </c>
      <c r="CO65" s="2">
        <v>0</v>
      </c>
      <c r="CP65" s="2">
        <f t="shared" si="159"/>
        <v>15041.14</v>
      </c>
      <c r="CQ65" s="2">
        <f>ROUND((ROUND((AC65*1),2)*BC65),2)</f>
        <v>7520.57</v>
      </c>
      <c r="CR65" s="2">
        <f>(ROUND((ROUND(((ET65)*AV65*1),2)*BB65),2)+ROUND((ROUND(((AE65-(EU65))*AV65*1),2)*BS65),2))</f>
        <v>0</v>
      </c>
      <c r="CS65" s="2">
        <f t="shared" si="160"/>
        <v>0</v>
      </c>
      <c r="CT65" s="2">
        <f t="shared" si="161"/>
        <v>0</v>
      </c>
      <c r="CU65" s="2">
        <f t="shared" si="162"/>
        <v>0</v>
      </c>
      <c r="CV65" s="2">
        <f t="shared" si="163"/>
        <v>0</v>
      </c>
      <c r="CW65" s="2">
        <f t="shared" si="164"/>
        <v>0</v>
      </c>
      <c r="CX65" s="2">
        <f t="shared" si="164"/>
        <v>0</v>
      </c>
      <c r="CY65" s="2">
        <f t="shared" si="165"/>
        <v>0</v>
      </c>
      <c r="CZ65" s="2">
        <f t="shared" si="166"/>
        <v>0</v>
      </c>
      <c r="DA65" s="2"/>
      <c r="DB65" s="2"/>
      <c r="DC65" s="2" t="s">
        <v>3</v>
      </c>
      <c r="DD65" s="2" t="s">
        <v>3</v>
      </c>
      <c r="DE65" s="2" t="s">
        <v>3</v>
      </c>
      <c r="DF65" s="2" t="s">
        <v>3</v>
      </c>
      <c r="DG65" s="2" t="s">
        <v>3</v>
      </c>
      <c r="DH65" s="2" t="s">
        <v>3</v>
      </c>
      <c r="DI65" s="2" t="s">
        <v>3</v>
      </c>
      <c r="DJ65" s="2" t="s">
        <v>3</v>
      </c>
      <c r="DK65" s="2" t="s">
        <v>3</v>
      </c>
      <c r="DL65" s="2" t="s">
        <v>3</v>
      </c>
      <c r="DM65" s="2" t="s">
        <v>3</v>
      </c>
      <c r="DN65" s="2">
        <v>0</v>
      </c>
      <c r="DO65" s="2">
        <v>0</v>
      </c>
      <c r="DP65" s="2">
        <v>1</v>
      </c>
      <c r="DQ65" s="2">
        <v>1</v>
      </c>
      <c r="DR65" s="2"/>
      <c r="DS65" s="2"/>
      <c r="DT65" s="2"/>
      <c r="DU65" s="2">
        <v>1013</v>
      </c>
      <c r="DV65" s="2" t="s">
        <v>37</v>
      </c>
      <c r="DW65" s="2" t="s">
        <v>37</v>
      </c>
      <c r="DX65" s="2">
        <v>1</v>
      </c>
      <c r="DY65" s="2"/>
      <c r="DZ65" s="2" t="s">
        <v>3</v>
      </c>
      <c r="EA65" s="2" t="s">
        <v>3</v>
      </c>
      <c r="EB65" s="2" t="s">
        <v>3</v>
      </c>
      <c r="EC65" s="2" t="s">
        <v>3</v>
      </c>
      <c r="ED65" s="2"/>
      <c r="EE65" s="2">
        <v>59540854</v>
      </c>
      <c r="EF65" s="2">
        <v>130</v>
      </c>
      <c r="EG65" s="2" t="s">
        <v>38</v>
      </c>
      <c r="EH65" s="2">
        <v>0</v>
      </c>
      <c r="EI65" s="2" t="s">
        <v>3</v>
      </c>
      <c r="EJ65" s="2">
        <v>3</v>
      </c>
      <c r="EK65" s="2">
        <v>746</v>
      </c>
      <c r="EL65" s="2" t="s">
        <v>39</v>
      </c>
      <c r="EM65" s="2" t="s">
        <v>40</v>
      </c>
      <c r="EN65" s="2"/>
      <c r="EO65" s="2" t="s">
        <v>3</v>
      </c>
      <c r="EP65" s="2"/>
      <c r="EQ65" s="2">
        <v>0</v>
      </c>
      <c r="ER65" s="2">
        <v>0</v>
      </c>
      <c r="ES65" s="2">
        <v>7520.57</v>
      </c>
      <c r="ET65" s="2">
        <v>0</v>
      </c>
      <c r="EU65" s="2">
        <v>0</v>
      </c>
      <c r="EV65" s="2">
        <v>0</v>
      </c>
      <c r="EW65" s="2">
        <v>0</v>
      </c>
      <c r="EX65" s="2">
        <v>0</v>
      </c>
      <c r="EY65" s="2">
        <v>0</v>
      </c>
      <c r="EZ65" s="2"/>
      <c r="FA65" s="2"/>
      <c r="FB65" s="2"/>
      <c r="FC65" s="2"/>
      <c r="FD65" s="2"/>
      <c r="FE65" s="2"/>
      <c r="FF65" s="2"/>
      <c r="FG65" s="2"/>
      <c r="FH65" s="2"/>
      <c r="FI65" s="2"/>
      <c r="FJ65" s="2"/>
      <c r="FK65" s="2"/>
      <c r="FL65" s="2"/>
      <c r="FM65" s="2"/>
      <c r="FN65" s="2"/>
      <c r="FO65" s="2"/>
      <c r="FP65" s="2"/>
      <c r="FQ65" s="2">
        <v>0</v>
      </c>
      <c r="FR65" s="2">
        <f>P65</f>
        <v>15041.14</v>
      </c>
      <c r="FS65" s="2">
        <v>0</v>
      </c>
      <c r="FT65" s="2"/>
      <c r="FU65" s="2"/>
      <c r="FV65" s="2"/>
      <c r="FW65" s="2"/>
      <c r="FX65" s="2">
        <v>0</v>
      </c>
      <c r="FY65" s="2">
        <v>0</v>
      </c>
      <c r="FZ65" s="2"/>
      <c r="GA65" s="2" t="s">
        <v>80</v>
      </c>
      <c r="GB65" s="2"/>
      <c r="GC65" s="2"/>
      <c r="GD65" s="2">
        <v>1</v>
      </c>
      <c r="GE65" s="2"/>
      <c r="GF65" s="2">
        <v>1741110623</v>
      </c>
      <c r="GG65" s="2">
        <v>2</v>
      </c>
      <c r="GH65" s="2">
        <v>4</v>
      </c>
      <c r="GI65" s="2">
        <v>-2</v>
      </c>
      <c r="GJ65" s="2">
        <v>0</v>
      </c>
      <c r="GK65" s="2">
        <v>0</v>
      </c>
      <c r="GL65" s="2">
        <f t="shared" si="167"/>
        <v>0</v>
      </c>
      <c r="GM65" s="2">
        <f t="shared" si="168"/>
        <v>15041.14</v>
      </c>
      <c r="GN65" s="2">
        <f t="shared" si="169"/>
        <v>0</v>
      </c>
      <c r="GO65" s="2">
        <f t="shared" si="170"/>
        <v>0</v>
      </c>
      <c r="GP65" s="2">
        <f t="shared" si="171"/>
        <v>0</v>
      </c>
      <c r="GQ65" s="2"/>
      <c r="GR65" s="2">
        <v>0</v>
      </c>
      <c r="GS65" s="2">
        <v>2</v>
      </c>
      <c r="GT65" s="2">
        <v>0</v>
      </c>
      <c r="GU65" s="2" t="s">
        <v>3</v>
      </c>
      <c r="GV65" s="2">
        <f t="shared" si="172"/>
        <v>0</v>
      </c>
      <c r="GW65" s="2">
        <v>1</v>
      </c>
      <c r="GX65" s="2">
        <f t="shared" si="173"/>
        <v>0</v>
      </c>
      <c r="GY65" s="2"/>
      <c r="GZ65" s="2"/>
      <c r="HA65" s="2">
        <v>0</v>
      </c>
      <c r="HB65" s="2">
        <v>0</v>
      </c>
      <c r="HC65" s="2">
        <f t="shared" si="174"/>
        <v>0</v>
      </c>
      <c r="HD65" s="2"/>
      <c r="HE65" s="2" t="s">
        <v>42</v>
      </c>
      <c r="HF65" s="2" t="s">
        <v>43</v>
      </c>
      <c r="HG65" s="2"/>
      <c r="HH65" s="2"/>
      <c r="HI65" s="2"/>
      <c r="HJ65" s="2"/>
      <c r="HK65" s="2"/>
      <c r="HL65" s="2"/>
      <c r="HM65" s="2" t="s">
        <v>3</v>
      </c>
      <c r="HN65" s="2" t="s">
        <v>3</v>
      </c>
      <c r="HO65" s="2" t="s">
        <v>3</v>
      </c>
      <c r="HP65" s="2" t="s">
        <v>3</v>
      </c>
      <c r="HQ65" s="2" t="s">
        <v>3</v>
      </c>
      <c r="HR65" s="2"/>
      <c r="HS65" s="2">
        <v>0</v>
      </c>
      <c r="HT65" s="2"/>
      <c r="HU65" s="2"/>
      <c r="HV65" s="2"/>
      <c r="HW65" s="2"/>
      <c r="HX65" s="2"/>
      <c r="HY65" s="2"/>
      <c r="HZ65" s="2"/>
      <c r="IA65" s="2"/>
      <c r="IB65" s="2"/>
      <c r="IC65" s="2"/>
      <c r="ID65" s="2"/>
      <c r="IE65" s="2"/>
      <c r="IF65" s="2"/>
      <c r="IG65" s="2"/>
      <c r="IH65" s="2"/>
      <c r="II65" s="2"/>
      <c r="IJ65" s="2"/>
      <c r="IK65" s="2">
        <v>0</v>
      </c>
      <c r="IL65" s="2"/>
      <c r="IM65" s="2"/>
      <c r="IN65" s="2"/>
      <c r="IO65" s="2"/>
      <c r="IP65" s="2"/>
      <c r="IQ65" s="2"/>
      <c r="IR65" s="2"/>
      <c r="IS65" s="2"/>
      <c r="IT65" s="2"/>
      <c r="IU65" s="2"/>
    </row>
    <row r="66" spans="1:255" x14ac:dyDescent="0.2">
      <c r="A66">
        <v>17</v>
      </c>
      <c r="B66">
        <v>1</v>
      </c>
      <c r="E66" t="s">
        <v>78</v>
      </c>
      <c r="F66" t="s">
        <v>79</v>
      </c>
      <c r="G66" t="s">
        <v>70</v>
      </c>
      <c r="H66" t="s">
        <v>37</v>
      </c>
      <c r="I66">
        <v>2</v>
      </c>
      <c r="J66">
        <v>0</v>
      </c>
      <c r="K66">
        <v>2</v>
      </c>
      <c r="O66">
        <f t="shared" si="147"/>
        <v>115215.13</v>
      </c>
      <c r="P66">
        <f>ROUND((ROUND((AC66*I66),2)*BC66),2)</f>
        <v>115215.13</v>
      </c>
      <c r="Q66">
        <f>(ROUND((ROUND(((ET66)*AV66*I66),2)*BB66),2)+ROUND((ROUND(((AE66-(EU66))*AV66*I66),2)*BS66),2))</f>
        <v>0</v>
      </c>
      <c r="R66">
        <f t="shared" si="148"/>
        <v>0</v>
      </c>
      <c r="S66">
        <f t="shared" si="149"/>
        <v>0</v>
      </c>
      <c r="T66">
        <f t="shared" si="150"/>
        <v>0</v>
      </c>
      <c r="U66">
        <f t="shared" si="151"/>
        <v>0</v>
      </c>
      <c r="V66">
        <f t="shared" si="152"/>
        <v>0</v>
      </c>
      <c r="W66">
        <f t="shared" si="153"/>
        <v>0</v>
      </c>
      <c r="X66">
        <f t="shared" si="154"/>
        <v>0</v>
      </c>
      <c r="Y66">
        <f t="shared" si="154"/>
        <v>0</v>
      </c>
      <c r="AA66">
        <v>60252775</v>
      </c>
      <c r="AB66">
        <f t="shared" si="155"/>
        <v>7520.57</v>
      </c>
      <c r="AC66">
        <f t="shared" si="156"/>
        <v>7520.57</v>
      </c>
      <c r="AD66">
        <f>ROUND((((ET66)-(EU66))+AE66),6)</f>
        <v>0</v>
      </c>
      <c r="AE66">
        <f t="shared" si="175"/>
        <v>0</v>
      </c>
      <c r="AF66">
        <f t="shared" si="175"/>
        <v>0</v>
      </c>
      <c r="AG66">
        <f t="shared" si="157"/>
        <v>0</v>
      </c>
      <c r="AH66">
        <f t="shared" si="176"/>
        <v>0</v>
      </c>
      <c r="AI66">
        <f t="shared" si="176"/>
        <v>0</v>
      </c>
      <c r="AJ66">
        <f t="shared" si="158"/>
        <v>0</v>
      </c>
      <c r="AK66">
        <v>7520.57</v>
      </c>
      <c r="AL66">
        <v>7520.57</v>
      </c>
      <c r="AM66">
        <v>0</v>
      </c>
      <c r="AN66">
        <v>0</v>
      </c>
      <c r="AO66">
        <v>0</v>
      </c>
      <c r="AP66">
        <v>0</v>
      </c>
      <c r="AQ66">
        <v>0</v>
      </c>
      <c r="AR66">
        <v>0</v>
      </c>
      <c r="AS66">
        <v>0</v>
      </c>
      <c r="AT66">
        <v>0</v>
      </c>
      <c r="AU66">
        <v>0</v>
      </c>
      <c r="AV66">
        <v>1</v>
      </c>
      <c r="AW66">
        <v>1</v>
      </c>
      <c r="AZ66">
        <v>1</v>
      </c>
      <c r="BA66">
        <v>1</v>
      </c>
      <c r="BB66">
        <v>1</v>
      </c>
      <c r="BC66">
        <v>7.66</v>
      </c>
      <c r="BD66" t="s">
        <v>3</v>
      </c>
      <c r="BE66" t="s">
        <v>3</v>
      </c>
      <c r="BF66" t="s">
        <v>3</v>
      </c>
      <c r="BG66" t="s">
        <v>3</v>
      </c>
      <c r="BH66">
        <v>3</v>
      </c>
      <c r="BI66">
        <v>3</v>
      </c>
      <c r="BJ66" t="s">
        <v>3</v>
      </c>
      <c r="BM66">
        <v>746</v>
      </c>
      <c r="BN66">
        <v>0</v>
      </c>
      <c r="BO66" t="s">
        <v>3</v>
      </c>
      <c r="BP66">
        <v>0</v>
      </c>
      <c r="BQ66">
        <v>130</v>
      </c>
      <c r="BR66">
        <v>0</v>
      </c>
      <c r="BS66">
        <v>1</v>
      </c>
      <c r="BT66">
        <v>1</v>
      </c>
      <c r="BU66">
        <v>1</v>
      </c>
      <c r="BV66">
        <v>1</v>
      </c>
      <c r="BW66">
        <v>1</v>
      </c>
      <c r="BX66">
        <v>1</v>
      </c>
      <c r="BY66" t="s">
        <v>3</v>
      </c>
      <c r="BZ66">
        <v>0</v>
      </c>
      <c r="CA66">
        <v>0</v>
      </c>
      <c r="CB66" t="s">
        <v>3</v>
      </c>
      <c r="CE66">
        <v>30</v>
      </c>
      <c r="CF66">
        <v>0</v>
      </c>
      <c r="CG66">
        <v>0</v>
      </c>
      <c r="CM66">
        <v>0</v>
      </c>
      <c r="CN66" t="s">
        <v>3</v>
      </c>
      <c r="CO66">
        <v>0</v>
      </c>
      <c r="CP66">
        <f t="shared" si="159"/>
        <v>115215.13</v>
      </c>
      <c r="CQ66">
        <f>ROUND((ROUND((AC66*1),2)*BC66),2)</f>
        <v>57607.57</v>
      </c>
      <c r="CR66">
        <f>(ROUND((ROUND(((ET66)*AV66*1),2)*BB66),2)+ROUND((ROUND(((AE66-(EU66))*AV66*1),2)*BS66),2))</f>
        <v>0</v>
      </c>
      <c r="CS66">
        <f t="shared" si="160"/>
        <v>0</v>
      </c>
      <c r="CT66">
        <f t="shared" si="161"/>
        <v>0</v>
      </c>
      <c r="CU66">
        <f t="shared" si="162"/>
        <v>0</v>
      </c>
      <c r="CV66">
        <f t="shared" si="163"/>
        <v>0</v>
      </c>
      <c r="CW66">
        <f t="shared" si="164"/>
        <v>0</v>
      </c>
      <c r="CX66">
        <f t="shared" si="164"/>
        <v>0</v>
      </c>
      <c r="CY66">
        <f t="shared" si="165"/>
        <v>0</v>
      </c>
      <c r="CZ66">
        <f t="shared" si="166"/>
        <v>0</v>
      </c>
      <c r="DC66" t="s">
        <v>3</v>
      </c>
      <c r="DD66" t="s">
        <v>3</v>
      </c>
      <c r="DE66" t="s">
        <v>3</v>
      </c>
      <c r="DF66" t="s">
        <v>3</v>
      </c>
      <c r="DG66" t="s">
        <v>3</v>
      </c>
      <c r="DH66" t="s">
        <v>3</v>
      </c>
      <c r="DI66" t="s">
        <v>3</v>
      </c>
      <c r="DJ66" t="s">
        <v>3</v>
      </c>
      <c r="DK66" t="s">
        <v>3</v>
      </c>
      <c r="DL66" t="s">
        <v>3</v>
      </c>
      <c r="DM66" t="s">
        <v>3</v>
      </c>
      <c r="DN66">
        <v>0</v>
      </c>
      <c r="DO66">
        <v>0</v>
      </c>
      <c r="DP66">
        <v>1</v>
      </c>
      <c r="DQ66">
        <v>1</v>
      </c>
      <c r="DU66">
        <v>1013</v>
      </c>
      <c r="DV66" t="s">
        <v>37</v>
      </c>
      <c r="DW66" t="s">
        <v>37</v>
      </c>
      <c r="DX66">
        <v>1</v>
      </c>
      <c r="DZ66" t="s">
        <v>3</v>
      </c>
      <c r="EA66" t="s">
        <v>3</v>
      </c>
      <c r="EB66" t="s">
        <v>3</v>
      </c>
      <c r="EC66" t="s">
        <v>3</v>
      </c>
      <c r="EE66">
        <v>59540854</v>
      </c>
      <c r="EF66">
        <v>130</v>
      </c>
      <c r="EG66" t="s">
        <v>38</v>
      </c>
      <c r="EH66">
        <v>0</v>
      </c>
      <c r="EI66" t="s">
        <v>3</v>
      </c>
      <c r="EJ66">
        <v>3</v>
      </c>
      <c r="EK66">
        <v>746</v>
      </c>
      <c r="EL66" t="s">
        <v>39</v>
      </c>
      <c r="EM66" t="s">
        <v>40</v>
      </c>
      <c r="EO66" t="s">
        <v>3</v>
      </c>
      <c r="EQ66">
        <v>0</v>
      </c>
      <c r="ER66">
        <v>7520.57</v>
      </c>
      <c r="ES66">
        <v>7520.57</v>
      </c>
      <c r="ET66">
        <v>0</v>
      </c>
      <c r="EU66">
        <v>0</v>
      </c>
      <c r="EV66">
        <v>0</v>
      </c>
      <c r="EW66">
        <v>0</v>
      </c>
      <c r="EX66">
        <v>0</v>
      </c>
      <c r="EY66">
        <v>0</v>
      </c>
      <c r="EZ66">
        <v>5</v>
      </c>
      <c r="FC66">
        <v>1</v>
      </c>
      <c r="FD66">
        <v>18</v>
      </c>
      <c r="FF66">
        <v>66319.7</v>
      </c>
      <c r="FQ66">
        <v>0</v>
      </c>
      <c r="FR66">
        <f>P66</f>
        <v>115215.13</v>
      </c>
      <c r="FS66">
        <v>0</v>
      </c>
      <c r="FX66">
        <v>0</v>
      </c>
      <c r="FY66">
        <v>0</v>
      </c>
      <c r="GA66" t="s">
        <v>80</v>
      </c>
      <c r="GD66">
        <v>1</v>
      </c>
      <c r="GF66">
        <v>1741110623</v>
      </c>
      <c r="GG66">
        <v>2</v>
      </c>
      <c r="GH66">
        <v>3</v>
      </c>
      <c r="GI66">
        <v>5</v>
      </c>
      <c r="GJ66">
        <v>0</v>
      </c>
      <c r="GK66">
        <v>0</v>
      </c>
      <c r="GL66">
        <f t="shared" si="167"/>
        <v>0</v>
      </c>
      <c r="GM66">
        <f t="shared" si="168"/>
        <v>115215.13</v>
      </c>
      <c r="GN66">
        <f t="shared" si="169"/>
        <v>0</v>
      </c>
      <c r="GO66">
        <f t="shared" si="170"/>
        <v>0</v>
      </c>
      <c r="GP66">
        <f t="shared" si="171"/>
        <v>0</v>
      </c>
      <c r="GR66">
        <v>1</v>
      </c>
      <c r="GS66">
        <v>1</v>
      </c>
      <c r="GT66">
        <v>0</v>
      </c>
      <c r="GU66" t="s">
        <v>3</v>
      </c>
      <c r="GV66">
        <f t="shared" si="172"/>
        <v>0</v>
      </c>
      <c r="GW66">
        <v>1</v>
      </c>
      <c r="GX66">
        <f t="shared" si="173"/>
        <v>0</v>
      </c>
      <c r="HA66">
        <v>0</v>
      </c>
      <c r="HB66">
        <v>0</v>
      </c>
      <c r="HC66">
        <f t="shared" si="174"/>
        <v>0</v>
      </c>
      <c r="HE66" t="s">
        <v>42</v>
      </c>
      <c r="HF66" t="s">
        <v>43</v>
      </c>
      <c r="HM66" t="s">
        <v>3</v>
      </c>
      <c r="HN66" t="s">
        <v>3</v>
      </c>
      <c r="HO66" t="s">
        <v>3</v>
      </c>
      <c r="HP66" t="s">
        <v>3</v>
      </c>
      <c r="HQ66" t="s">
        <v>3</v>
      </c>
      <c r="HS66">
        <v>0</v>
      </c>
      <c r="IK66">
        <v>0</v>
      </c>
    </row>
    <row r="67" spans="1:255" x14ac:dyDescent="0.2">
      <c r="A67" s="2">
        <v>19</v>
      </c>
      <c r="B67" s="2">
        <v>1</v>
      </c>
      <c r="C67" s="2"/>
      <c r="D67" s="2"/>
      <c r="E67" s="2"/>
      <c r="F67" s="2" t="s">
        <v>3</v>
      </c>
      <c r="G67" s="2" t="s">
        <v>81</v>
      </c>
      <c r="H67" s="2" t="s">
        <v>3</v>
      </c>
      <c r="I67" s="2"/>
      <c r="J67" s="2"/>
      <c r="K67" s="2"/>
      <c r="L67" s="2"/>
      <c r="M67" s="2"/>
      <c r="N67" s="2"/>
      <c r="O67" s="2"/>
      <c r="P67" s="2"/>
      <c r="Q67" s="2"/>
      <c r="R67" s="2"/>
      <c r="S67" s="2"/>
      <c r="T67" s="2"/>
      <c r="U67" s="2"/>
      <c r="V67" s="2"/>
      <c r="W67" s="2"/>
      <c r="X67" s="2"/>
      <c r="Y67" s="2"/>
      <c r="Z67" s="2"/>
      <c r="AA67" s="2">
        <v>1</v>
      </c>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v>0</v>
      </c>
      <c r="IL67" s="2"/>
      <c r="IM67" s="2"/>
      <c r="IN67" s="2"/>
      <c r="IO67" s="2"/>
      <c r="IP67" s="2"/>
      <c r="IQ67" s="2"/>
      <c r="IR67" s="2"/>
      <c r="IS67" s="2"/>
      <c r="IT67" s="2"/>
      <c r="IU67" s="2"/>
    </row>
    <row r="68" spans="1:255" x14ac:dyDescent="0.2">
      <c r="A68" s="2">
        <v>17</v>
      </c>
      <c r="B68" s="2">
        <v>1</v>
      </c>
      <c r="C68" s="2">
        <f>ROW(SmtRes!A90)</f>
        <v>90</v>
      </c>
      <c r="D68" s="2">
        <f>ROW(EtalonRes!A101)</f>
        <v>101</v>
      </c>
      <c r="E68" s="2" t="s">
        <v>82</v>
      </c>
      <c r="F68" s="2" t="s">
        <v>83</v>
      </c>
      <c r="G68" s="2" t="s">
        <v>84</v>
      </c>
      <c r="H68" s="2" t="s">
        <v>74</v>
      </c>
      <c r="I68" s="2">
        <v>60</v>
      </c>
      <c r="J68" s="2">
        <v>0</v>
      </c>
      <c r="K68" s="2">
        <v>60</v>
      </c>
      <c r="L68" s="2"/>
      <c r="M68" s="2"/>
      <c r="N68" s="2"/>
      <c r="O68" s="2">
        <f t="shared" ref="O68:O99" si="177">ROUND(CP68,2)</f>
        <v>3140.53</v>
      </c>
      <c r="P68" s="2">
        <f>ROUND((ROUND((AC68*AW68*I68),2)*BC68),2)</f>
        <v>87.6</v>
      </c>
      <c r="Q68" s="2">
        <f>(ROUND((ROUND((((ET68*1.1))*AV68*I68),2)*BB68),2)+ROUND((ROUND(((AE68-((EU68*1.1)))*AV68*I68),2)*BS68),2))</f>
        <v>1203.76</v>
      </c>
      <c r="R68" s="2">
        <f t="shared" ref="R68:R99" si="178">ROUND((ROUND((AE68*AV68*I68),2)*BS68),2)</f>
        <v>218.36</v>
      </c>
      <c r="S68" s="2">
        <f t="shared" ref="S68:S99" si="179">ROUND((ROUND((AF68*AV68*I68),2)*BA68),2)</f>
        <v>1849.17</v>
      </c>
      <c r="T68" s="2">
        <f t="shared" ref="T68:T99" si="180">ROUND(CU68*I68,2)</f>
        <v>0</v>
      </c>
      <c r="U68" s="2">
        <f t="shared" ref="U68:U99" si="181">CV68*I68</f>
        <v>142.35012000000003</v>
      </c>
      <c r="V68" s="2">
        <f t="shared" ref="V68:V99" si="182">CW68*I68</f>
        <v>0</v>
      </c>
      <c r="W68" s="2">
        <f t="shared" ref="W68:W99" si="183">ROUND(CX68*I68,2)</f>
        <v>0</v>
      </c>
      <c r="X68" s="2">
        <f t="shared" ref="X68:X99" si="184">ROUND(CY68,2)</f>
        <v>2005.5</v>
      </c>
      <c r="Y68" s="2">
        <f t="shared" ref="Y68:Y99" si="185">ROUND(CZ68,2)</f>
        <v>1054.44</v>
      </c>
      <c r="Z68" s="2"/>
      <c r="AA68" s="2">
        <v>60252778</v>
      </c>
      <c r="AB68" s="2">
        <f t="shared" ref="AB68:AB99" si="186">ROUND((AC68+AD68+AF68),6)</f>
        <v>50.058</v>
      </c>
      <c r="AC68" s="2">
        <f t="shared" ref="AC68:AC99" si="187">ROUND((ES68),6)</f>
        <v>1.46</v>
      </c>
      <c r="AD68" s="2">
        <f>ROUND(((((ET68*1.1))-((EU68*1.1)))+AE68),6)</f>
        <v>19.161999999999999</v>
      </c>
      <c r="AE68" s="2">
        <f>ROUND(((EU68*1.1)),6)</f>
        <v>3.476</v>
      </c>
      <c r="AF68" s="2">
        <f>ROUND(((EV68*1.1)),6)</f>
        <v>29.436</v>
      </c>
      <c r="AG68" s="2">
        <f t="shared" ref="AG68:AG99" si="188">ROUND((AP68),6)</f>
        <v>0</v>
      </c>
      <c r="AH68" s="2">
        <f>((EW68*1.1))</f>
        <v>2.2660000000000005</v>
      </c>
      <c r="AI68" s="2">
        <f>((EX68*1.1))</f>
        <v>0</v>
      </c>
      <c r="AJ68" s="2">
        <f t="shared" ref="AJ68:AJ99" si="189">(AS68)</f>
        <v>0</v>
      </c>
      <c r="AK68" s="2">
        <v>45.64</v>
      </c>
      <c r="AL68" s="2">
        <v>1.46</v>
      </c>
      <c r="AM68" s="2">
        <v>17.420000000000002</v>
      </c>
      <c r="AN68" s="2">
        <v>3.16</v>
      </c>
      <c r="AO68" s="2">
        <v>26.76</v>
      </c>
      <c r="AP68" s="2">
        <v>0</v>
      </c>
      <c r="AQ68" s="2">
        <v>2.06</v>
      </c>
      <c r="AR68" s="2">
        <v>0</v>
      </c>
      <c r="AS68" s="2">
        <v>0</v>
      </c>
      <c r="AT68" s="2">
        <v>97</v>
      </c>
      <c r="AU68" s="2">
        <v>51</v>
      </c>
      <c r="AV68" s="2">
        <v>1.0469999999999999</v>
      </c>
      <c r="AW68" s="2">
        <v>1</v>
      </c>
      <c r="AX68" s="2"/>
      <c r="AY68" s="2"/>
      <c r="AZ68" s="2">
        <v>1</v>
      </c>
      <c r="BA68" s="2">
        <v>1</v>
      </c>
      <c r="BB68" s="2">
        <v>1</v>
      </c>
      <c r="BC68" s="2">
        <v>1</v>
      </c>
      <c r="BD68" s="2" t="s">
        <v>3</v>
      </c>
      <c r="BE68" s="2" t="s">
        <v>3</v>
      </c>
      <c r="BF68" s="2" t="s">
        <v>3</v>
      </c>
      <c r="BG68" s="2" t="s">
        <v>3</v>
      </c>
      <c r="BH68" s="2">
        <v>0</v>
      </c>
      <c r="BI68" s="2">
        <v>2</v>
      </c>
      <c r="BJ68" s="2" t="s">
        <v>85</v>
      </c>
      <c r="BK68" s="2"/>
      <c r="BL68" s="2"/>
      <c r="BM68" s="2">
        <v>67</v>
      </c>
      <c r="BN68" s="2">
        <v>59540665</v>
      </c>
      <c r="BO68" s="2" t="s">
        <v>83</v>
      </c>
      <c r="BP68" s="2">
        <v>1</v>
      </c>
      <c r="BQ68" s="2">
        <v>40</v>
      </c>
      <c r="BR68" s="2">
        <v>0</v>
      </c>
      <c r="BS68" s="2">
        <v>1</v>
      </c>
      <c r="BT68" s="2">
        <v>1</v>
      </c>
      <c r="BU68" s="2">
        <v>1</v>
      </c>
      <c r="BV68" s="2">
        <v>1</v>
      </c>
      <c r="BW68" s="2">
        <v>1</v>
      </c>
      <c r="BX68" s="2">
        <v>1</v>
      </c>
      <c r="BY68" s="2" t="s">
        <v>3</v>
      </c>
      <c r="BZ68" s="2">
        <v>97</v>
      </c>
      <c r="CA68" s="2">
        <v>51</v>
      </c>
      <c r="CB68" s="2" t="s">
        <v>3</v>
      </c>
      <c r="CC68" s="2"/>
      <c r="CD68" s="2"/>
      <c r="CE68" s="2">
        <v>30</v>
      </c>
      <c r="CF68" s="2">
        <v>0</v>
      </c>
      <c r="CG68" s="2">
        <v>0</v>
      </c>
      <c r="CH68" s="2"/>
      <c r="CI68" s="2"/>
      <c r="CJ68" s="2"/>
      <c r="CK68" s="2"/>
      <c r="CL68" s="2"/>
      <c r="CM68" s="2">
        <v>0</v>
      </c>
      <c r="CN68" s="2" t="s">
        <v>1289</v>
      </c>
      <c r="CO68" s="2">
        <v>0</v>
      </c>
      <c r="CP68" s="2">
        <f t="shared" ref="CP68:CP99" si="190">(P68+Q68+S68)</f>
        <v>3140.5299999999997</v>
      </c>
      <c r="CQ68" s="2">
        <f>ROUND((ROUND((AC68*AW68*1),2)*BC68),2)</f>
        <v>1.46</v>
      </c>
      <c r="CR68" s="2">
        <f>(ROUND((ROUND((((ET68*1.1))*AV68*1),2)*BB68),2)+ROUND((ROUND(((AE68-((EU68*1.1)))*AV68*1),2)*BS68),2))</f>
        <v>20.059999999999999</v>
      </c>
      <c r="CS68" s="2">
        <f t="shared" ref="CS68:CS99" si="191">ROUND((ROUND((AE68*AV68*1),2)*BS68),2)</f>
        <v>3.64</v>
      </c>
      <c r="CT68" s="2">
        <f t="shared" ref="CT68:CT99" si="192">ROUND((ROUND((AF68*AV68*1),2)*BA68),2)</f>
        <v>30.82</v>
      </c>
      <c r="CU68" s="2">
        <f t="shared" ref="CU68:CU99" si="193">AG68</f>
        <v>0</v>
      </c>
      <c r="CV68" s="2">
        <f t="shared" ref="CV68:CV99" si="194">(AH68*AV68)</f>
        <v>2.3725020000000003</v>
      </c>
      <c r="CW68" s="2">
        <f t="shared" ref="CW68:CW99" si="195">AI68</f>
        <v>0</v>
      </c>
      <c r="CX68" s="2">
        <f t="shared" ref="CX68:CX99" si="196">AJ68</f>
        <v>0</v>
      </c>
      <c r="CY68" s="2">
        <f t="shared" ref="CY68:CY99" si="197">(((S68+R68)*AT68)/100)</f>
        <v>2005.5041000000003</v>
      </c>
      <c r="CZ68" s="2">
        <f t="shared" ref="CZ68:CZ99" si="198">(((S68+R68)*AU68)/100)</f>
        <v>1054.4403000000002</v>
      </c>
      <c r="DA68" s="2"/>
      <c r="DB68" s="2">
        <v>9</v>
      </c>
      <c r="DC68" s="2" t="s">
        <v>3</v>
      </c>
      <c r="DD68" s="2" t="s">
        <v>3</v>
      </c>
      <c r="DE68" s="2" t="s">
        <v>24</v>
      </c>
      <c r="DF68" s="2" t="s">
        <v>24</v>
      </c>
      <c r="DG68" s="2" t="s">
        <v>24</v>
      </c>
      <c r="DH68" s="2" t="s">
        <v>3</v>
      </c>
      <c r="DI68" s="2" t="s">
        <v>24</v>
      </c>
      <c r="DJ68" s="2" t="s">
        <v>24</v>
      </c>
      <c r="DK68" s="2" t="s">
        <v>3</v>
      </c>
      <c r="DL68" s="2" t="s">
        <v>3</v>
      </c>
      <c r="DM68" s="2" t="s">
        <v>3</v>
      </c>
      <c r="DN68" s="2">
        <v>0</v>
      </c>
      <c r="DO68" s="2">
        <v>0</v>
      </c>
      <c r="DP68" s="2">
        <v>1</v>
      </c>
      <c r="DQ68" s="2">
        <v>1</v>
      </c>
      <c r="DR68" s="2"/>
      <c r="DS68" s="2"/>
      <c r="DT68" s="2"/>
      <c r="DU68" s="2">
        <v>1013</v>
      </c>
      <c r="DV68" s="2" t="s">
        <v>74</v>
      </c>
      <c r="DW68" s="2" t="s">
        <v>74</v>
      </c>
      <c r="DX68" s="2">
        <v>1</v>
      </c>
      <c r="DY68" s="2"/>
      <c r="DZ68" s="2" t="s">
        <v>3</v>
      </c>
      <c r="EA68" s="2" t="s">
        <v>3</v>
      </c>
      <c r="EB68" s="2" t="s">
        <v>3</v>
      </c>
      <c r="EC68" s="2" t="s">
        <v>3</v>
      </c>
      <c r="ED68" s="2"/>
      <c r="EE68" s="2">
        <v>59540733</v>
      </c>
      <c r="EF68" s="2">
        <v>40</v>
      </c>
      <c r="EG68" s="2" t="s">
        <v>25</v>
      </c>
      <c r="EH68" s="2">
        <v>0</v>
      </c>
      <c r="EI68" s="2" t="s">
        <v>3</v>
      </c>
      <c r="EJ68" s="2">
        <v>2</v>
      </c>
      <c r="EK68" s="2">
        <v>67</v>
      </c>
      <c r="EL68" s="2" t="s">
        <v>26</v>
      </c>
      <c r="EM68" s="2" t="s">
        <v>27</v>
      </c>
      <c r="EN68" s="2"/>
      <c r="EO68" s="2" t="s">
        <v>28</v>
      </c>
      <c r="EP68" s="2"/>
      <c r="EQ68" s="2">
        <v>0</v>
      </c>
      <c r="ER68" s="2">
        <v>45.64</v>
      </c>
      <c r="ES68" s="2">
        <v>1.46</v>
      </c>
      <c r="ET68" s="2">
        <v>17.420000000000002</v>
      </c>
      <c r="EU68" s="2">
        <v>3.16</v>
      </c>
      <c r="EV68" s="2">
        <v>26.76</v>
      </c>
      <c r="EW68" s="2">
        <v>2.06</v>
      </c>
      <c r="EX68" s="2">
        <v>0</v>
      </c>
      <c r="EY68" s="2">
        <v>0</v>
      </c>
      <c r="EZ68" s="2"/>
      <c r="FA68" s="2"/>
      <c r="FB68" s="2"/>
      <c r="FC68" s="2"/>
      <c r="FD68" s="2"/>
      <c r="FE68" s="2"/>
      <c r="FF68" s="2"/>
      <c r="FG68" s="2"/>
      <c r="FH68" s="2"/>
      <c r="FI68" s="2"/>
      <c r="FJ68" s="2"/>
      <c r="FK68" s="2"/>
      <c r="FL68" s="2"/>
      <c r="FM68" s="2"/>
      <c r="FN68" s="2"/>
      <c r="FO68" s="2"/>
      <c r="FP68" s="2"/>
      <c r="FQ68" s="2">
        <v>0</v>
      </c>
      <c r="FR68" s="2">
        <v>0</v>
      </c>
      <c r="FS68" s="2">
        <v>0</v>
      </c>
      <c r="FT68" s="2"/>
      <c r="FU68" s="2"/>
      <c r="FV68" s="2"/>
      <c r="FW68" s="2"/>
      <c r="FX68" s="2">
        <v>97</v>
      </c>
      <c r="FY68" s="2">
        <v>51</v>
      </c>
      <c r="FZ68" s="2"/>
      <c r="GA68" s="2" t="s">
        <v>3</v>
      </c>
      <c r="GB68" s="2"/>
      <c r="GC68" s="2"/>
      <c r="GD68" s="2">
        <v>1</v>
      </c>
      <c r="GE68" s="2"/>
      <c r="GF68" s="2">
        <v>-208332064</v>
      </c>
      <c r="GG68" s="2">
        <v>2</v>
      </c>
      <c r="GH68" s="2">
        <v>1</v>
      </c>
      <c r="GI68" s="2">
        <v>2</v>
      </c>
      <c r="GJ68" s="2">
        <v>0</v>
      </c>
      <c r="GK68" s="2">
        <v>0</v>
      </c>
      <c r="GL68" s="2">
        <f t="shared" ref="GL68:GL99" si="199">ROUND(IF(AND(BH68=3,BI68=3,FS68&lt;&gt;0),P68,0),2)</f>
        <v>0</v>
      </c>
      <c r="GM68" s="2">
        <f t="shared" ref="GM68:GM99" si="200">ROUND(O68+X68+Y68,2)+GX68</f>
        <v>6200.47</v>
      </c>
      <c r="GN68" s="2">
        <f t="shared" ref="GN68:GN99" si="201">IF(OR(BI68=0,BI68=1),GM68-GX68,0)</f>
        <v>0</v>
      </c>
      <c r="GO68" s="2">
        <f t="shared" ref="GO68:GO99" si="202">IF(BI68=2,GM68-GX68,0)</f>
        <v>6200.47</v>
      </c>
      <c r="GP68" s="2">
        <f t="shared" ref="GP68:GP99" si="203">IF(BI68=4,GM68-GX68,0)</f>
        <v>0</v>
      </c>
      <c r="GQ68" s="2"/>
      <c r="GR68" s="2">
        <v>0</v>
      </c>
      <c r="GS68" s="2">
        <v>3</v>
      </c>
      <c r="GT68" s="2">
        <v>0</v>
      </c>
      <c r="GU68" s="2" t="s">
        <v>3</v>
      </c>
      <c r="GV68" s="2">
        <f t="shared" ref="GV68:GV99" si="204">ROUND((GT68),6)</f>
        <v>0</v>
      </c>
      <c r="GW68" s="2">
        <v>1</v>
      </c>
      <c r="GX68" s="2">
        <f t="shared" ref="GX68:GX99" si="205">ROUND(HC68*I68,2)</f>
        <v>0</v>
      </c>
      <c r="GY68" s="2"/>
      <c r="GZ68" s="2"/>
      <c r="HA68" s="2">
        <v>0</v>
      </c>
      <c r="HB68" s="2">
        <v>0</v>
      </c>
      <c r="HC68" s="2">
        <f t="shared" ref="HC68:HC99" si="206">GV68*GW68</f>
        <v>0</v>
      </c>
      <c r="HD68" s="2"/>
      <c r="HE68" s="2" t="s">
        <v>3</v>
      </c>
      <c r="HF68" s="2" t="s">
        <v>3</v>
      </c>
      <c r="HG68" s="2"/>
      <c r="HH68" s="2"/>
      <c r="HI68" s="2"/>
      <c r="HJ68" s="2"/>
      <c r="HK68" s="2"/>
      <c r="HL68" s="2"/>
      <c r="HM68" s="2" t="s">
        <v>3</v>
      </c>
      <c r="HN68" s="2" t="s">
        <v>3</v>
      </c>
      <c r="HO68" s="2" t="s">
        <v>3</v>
      </c>
      <c r="HP68" s="2" t="s">
        <v>3</v>
      </c>
      <c r="HQ68" s="2" t="s">
        <v>3</v>
      </c>
      <c r="HR68" s="2"/>
      <c r="HS68" s="2">
        <v>0</v>
      </c>
      <c r="HT68" s="2"/>
      <c r="HU68" s="2"/>
      <c r="HV68" s="2"/>
      <c r="HW68" s="2"/>
      <c r="HX68" s="2"/>
      <c r="HY68" s="2"/>
      <c r="HZ68" s="2"/>
      <c r="IA68" s="2"/>
      <c r="IB68" s="2"/>
      <c r="IC68" s="2"/>
      <c r="ID68" s="2"/>
      <c r="IE68" s="2"/>
      <c r="IF68" s="2"/>
      <c r="IG68" s="2"/>
      <c r="IH68" s="2"/>
      <c r="II68" s="2"/>
      <c r="IJ68" s="2"/>
      <c r="IK68" s="2">
        <v>0</v>
      </c>
      <c r="IL68" s="2"/>
      <c r="IM68" s="2"/>
      <c r="IN68" s="2"/>
      <c r="IO68" s="2"/>
      <c r="IP68" s="2"/>
      <c r="IQ68" s="2"/>
      <c r="IR68" s="2"/>
      <c r="IS68" s="2"/>
      <c r="IT68" s="2"/>
      <c r="IU68" s="2"/>
    </row>
    <row r="69" spans="1:255" x14ac:dyDescent="0.2">
      <c r="A69">
        <v>17</v>
      </c>
      <c r="B69">
        <v>1</v>
      </c>
      <c r="C69">
        <f>ROW(SmtRes!A98)</f>
        <v>98</v>
      </c>
      <c r="D69">
        <f>ROW(EtalonRes!A110)</f>
        <v>110</v>
      </c>
      <c r="E69" t="s">
        <v>82</v>
      </c>
      <c r="F69" t="s">
        <v>83</v>
      </c>
      <c r="G69" t="s">
        <v>84</v>
      </c>
      <c r="H69" t="s">
        <v>74</v>
      </c>
      <c r="I69">
        <v>60</v>
      </c>
      <c r="J69">
        <v>0</v>
      </c>
      <c r="K69">
        <v>60</v>
      </c>
      <c r="O69">
        <f t="shared" si="177"/>
        <v>125370.83</v>
      </c>
      <c r="P69">
        <f>ROUND((ROUND((AC69*AW69*I69),2)*BC69),2)</f>
        <v>1078.3599999999999</v>
      </c>
      <c r="Q69">
        <f>(ROUND((ROUND((((ET69*1.1))*AV69*I69),2)*BB69),2)+ROUND((ROUND(((AE69-((EU69*1.1)))*AV69*I69),2)*BS69),2))</f>
        <v>22606.61</v>
      </c>
      <c r="R69">
        <f t="shared" si="178"/>
        <v>12007.62</v>
      </c>
      <c r="S69">
        <f t="shared" si="179"/>
        <v>101685.86</v>
      </c>
      <c r="T69">
        <f t="shared" si="180"/>
        <v>0</v>
      </c>
      <c r="U69">
        <f t="shared" si="181"/>
        <v>142.35012000000003</v>
      </c>
      <c r="V69">
        <f t="shared" si="182"/>
        <v>0</v>
      </c>
      <c r="W69">
        <f t="shared" si="183"/>
        <v>0</v>
      </c>
      <c r="X69">
        <f t="shared" si="184"/>
        <v>110282.68</v>
      </c>
      <c r="Y69">
        <f t="shared" si="185"/>
        <v>57983.67</v>
      </c>
      <c r="AA69">
        <v>60252775</v>
      </c>
      <c r="AB69">
        <f t="shared" si="186"/>
        <v>50.058</v>
      </c>
      <c r="AC69">
        <f t="shared" si="187"/>
        <v>1.46</v>
      </c>
      <c r="AD69">
        <f>ROUND(((((ET69*1.1))-((EU69*1.1)))+AE69),6)</f>
        <v>19.161999999999999</v>
      </c>
      <c r="AE69">
        <f>ROUND(((EU69*1.1)),6)</f>
        <v>3.476</v>
      </c>
      <c r="AF69">
        <f>ROUND(((EV69*1.1)),6)</f>
        <v>29.436</v>
      </c>
      <c r="AG69">
        <f t="shared" si="188"/>
        <v>0</v>
      </c>
      <c r="AH69">
        <f>((EW69*1.1))</f>
        <v>2.2660000000000005</v>
      </c>
      <c r="AI69">
        <f>((EX69*1.1))</f>
        <v>0</v>
      </c>
      <c r="AJ69">
        <f t="shared" si="189"/>
        <v>0</v>
      </c>
      <c r="AK69">
        <v>45.64</v>
      </c>
      <c r="AL69">
        <v>1.46</v>
      </c>
      <c r="AM69">
        <v>17.420000000000002</v>
      </c>
      <c r="AN69">
        <v>3.16</v>
      </c>
      <c r="AO69">
        <v>26.76</v>
      </c>
      <c r="AP69">
        <v>0</v>
      </c>
      <c r="AQ69">
        <v>2.06</v>
      </c>
      <c r="AR69">
        <v>0</v>
      </c>
      <c r="AS69">
        <v>0</v>
      </c>
      <c r="AT69">
        <v>97</v>
      </c>
      <c r="AU69">
        <v>51</v>
      </c>
      <c r="AV69">
        <v>1.0469999999999999</v>
      </c>
      <c r="AW69">
        <v>1</v>
      </c>
      <c r="AZ69">
        <v>1</v>
      </c>
      <c r="BA69">
        <v>54.99</v>
      </c>
      <c r="BB69">
        <v>18.78</v>
      </c>
      <c r="BC69">
        <v>12.31</v>
      </c>
      <c r="BD69" t="s">
        <v>3</v>
      </c>
      <c r="BE69" t="s">
        <v>3</v>
      </c>
      <c r="BF69" t="s">
        <v>3</v>
      </c>
      <c r="BG69" t="s">
        <v>3</v>
      </c>
      <c r="BH69">
        <v>0</v>
      </c>
      <c r="BI69">
        <v>2</v>
      </c>
      <c r="BJ69" t="s">
        <v>85</v>
      </c>
      <c r="BM69">
        <v>67</v>
      </c>
      <c r="BN69">
        <v>59540665</v>
      </c>
      <c r="BO69" t="s">
        <v>83</v>
      </c>
      <c r="BP69">
        <v>1</v>
      </c>
      <c r="BQ69">
        <v>40</v>
      </c>
      <c r="BR69">
        <v>0</v>
      </c>
      <c r="BS69">
        <v>54.99</v>
      </c>
      <c r="BT69">
        <v>1</v>
      </c>
      <c r="BU69">
        <v>1</v>
      </c>
      <c r="BV69">
        <v>1</v>
      </c>
      <c r="BW69">
        <v>1</v>
      </c>
      <c r="BX69">
        <v>1</v>
      </c>
      <c r="BY69" t="s">
        <v>3</v>
      </c>
      <c r="BZ69">
        <v>97</v>
      </c>
      <c r="CA69">
        <v>51</v>
      </c>
      <c r="CB69" t="s">
        <v>3</v>
      </c>
      <c r="CE69">
        <v>30</v>
      </c>
      <c r="CF69">
        <v>0</v>
      </c>
      <c r="CG69">
        <v>0</v>
      </c>
      <c r="CM69">
        <v>0</v>
      </c>
      <c r="CN69" t="s">
        <v>1289</v>
      </c>
      <c r="CO69">
        <v>0</v>
      </c>
      <c r="CP69">
        <f t="shared" si="190"/>
        <v>125370.83</v>
      </c>
      <c r="CQ69">
        <f>ROUND((ROUND((AC69*AW69*1),2)*BC69),2)</f>
        <v>17.97</v>
      </c>
      <c r="CR69">
        <f>(ROUND((ROUND((((ET69*1.1))*AV69*1),2)*BB69),2)+ROUND((ROUND(((AE69-((EU69*1.1)))*AV69*1),2)*BS69),2))</f>
        <v>376.73</v>
      </c>
      <c r="CS69">
        <f t="shared" si="191"/>
        <v>200.16</v>
      </c>
      <c r="CT69">
        <f t="shared" si="192"/>
        <v>1694.79</v>
      </c>
      <c r="CU69">
        <f t="shared" si="193"/>
        <v>0</v>
      </c>
      <c r="CV69">
        <f t="shared" si="194"/>
        <v>2.3725020000000003</v>
      </c>
      <c r="CW69">
        <f t="shared" si="195"/>
        <v>0</v>
      </c>
      <c r="CX69">
        <f t="shared" si="196"/>
        <v>0</v>
      </c>
      <c r="CY69">
        <f t="shared" si="197"/>
        <v>110282.6756</v>
      </c>
      <c r="CZ69">
        <f t="shared" si="198"/>
        <v>57983.674799999993</v>
      </c>
      <c r="DB69">
        <v>10</v>
      </c>
      <c r="DC69" t="s">
        <v>3</v>
      </c>
      <c r="DD69" t="s">
        <v>3</v>
      </c>
      <c r="DE69" t="s">
        <v>24</v>
      </c>
      <c r="DF69" t="s">
        <v>24</v>
      </c>
      <c r="DG69" t="s">
        <v>24</v>
      </c>
      <c r="DH69" t="s">
        <v>3</v>
      </c>
      <c r="DI69" t="s">
        <v>24</v>
      </c>
      <c r="DJ69" t="s">
        <v>24</v>
      </c>
      <c r="DK69" t="s">
        <v>3</v>
      </c>
      <c r="DL69" t="s">
        <v>3</v>
      </c>
      <c r="DM69" t="s">
        <v>3</v>
      </c>
      <c r="DN69">
        <v>0</v>
      </c>
      <c r="DO69">
        <v>0</v>
      </c>
      <c r="DP69">
        <v>1</v>
      </c>
      <c r="DQ69">
        <v>1</v>
      </c>
      <c r="DU69">
        <v>1013</v>
      </c>
      <c r="DV69" t="s">
        <v>74</v>
      </c>
      <c r="DW69" t="s">
        <v>74</v>
      </c>
      <c r="DX69">
        <v>1</v>
      </c>
      <c r="DZ69" t="s">
        <v>3</v>
      </c>
      <c r="EA69" t="s">
        <v>3</v>
      </c>
      <c r="EB69" t="s">
        <v>3</v>
      </c>
      <c r="EC69" t="s">
        <v>3</v>
      </c>
      <c r="EE69">
        <v>59540733</v>
      </c>
      <c r="EF69">
        <v>40</v>
      </c>
      <c r="EG69" t="s">
        <v>25</v>
      </c>
      <c r="EH69">
        <v>0</v>
      </c>
      <c r="EI69" t="s">
        <v>3</v>
      </c>
      <c r="EJ69">
        <v>2</v>
      </c>
      <c r="EK69">
        <v>67</v>
      </c>
      <c r="EL69" t="s">
        <v>26</v>
      </c>
      <c r="EM69" t="s">
        <v>27</v>
      </c>
      <c r="EO69" t="s">
        <v>28</v>
      </c>
      <c r="EQ69">
        <v>0</v>
      </c>
      <c r="ER69">
        <v>45.64</v>
      </c>
      <c r="ES69">
        <v>1.46</v>
      </c>
      <c r="ET69">
        <v>17.420000000000002</v>
      </c>
      <c r="EU69">
        <v>3.16</v>
      </c>
      <c r="EV69">
        <v>26.76</v>
      </c>
      <c r="EW69">
        <v>2.06</v>
      </c>
      <c r="EX69">
        <v>0</v>
      </c>
      <c r="EY69">
        <v>0</v>
      </c>
      <c r="FQ69">
        <v>0</v>
      </c>
      <c r="FR69">
        <v>0</v>
      </c>
      <c r="FS69">
        <v>0</v>
      </c>
      <c r="FX69">
        <v>97</v>
      </c>
      <c r="FY69">
        <v>51</v>
      </c>
      <c r="GA69" t="s">
        <v>3</v>
      </c>
      <c r="GD69">
        <v>1</v>
      </c>
      <c r="GF69">
        <v>-208332064</v>
      </c>
      <c r="GG69">
        <v>2</v>
      </c>
      <c r="GH69">
        <v>1</v>
      </c>
      <c r="GI69">
        <v>2</v>
      </c>
      <c r="GJ69">
        <v>0</v>
      </c>
      <c r="GK69">
        <v>0</v>
      </c>
      <c r="GL69">
        <f t="shared" si="199"/>
        <v>0</v>
      </c>
      <c r="GM69">
        <f t="shared" si="200"/>
        <v>293637.18</v>
      </c>
      <c r="GN69">
        <f t="shared" si="201"/>
        <v>0</v>
      </c>
      <c r="GO69">
        <f t="shared" si="202"/>
        <v>293637.18</v>
      </c>
      <c r="GP69">
        <f t="shared" si="203"/>
        <v>0</v>
      </c>
      <c r="GR69">
        <v>0</v>
      </c>
      <c r="GS69">
        <v>3</v>
      </c>
      <c r="GT69">
        <v>0</v>
      </c>
      <c r="GU69" t="s">
        <v>3</v>
      </c>
      <c r="GV69">
        <f t="shared" si="204"/>
        <v>0</v>
      </c>
      <c r="GW69">
        <v>1</v>
      </c>
      <c r="GX69">
        <f t="shared" si="205"/>
        <v>0</v>
      </c>
      <c r="HA69">
        <v>0</v>
      </c>
      <c r="HB69">
        <v>0</v>
      </c>
      <c r="HC69">
        <f t="shared" si="206"/>
        <v>0</v>
      </c>
      <c r="HE69" t="s">
        <v>3</v>
      </c>
      <c r="HF69" t="s">
        <v>3</v>
      </c>
      <c r="HM69" t="s">
        <v>3</v>
      </c>
      <c r="HN69" t="s">
        <v>3</v>
      </c>
      <c r="HO69" t="s">
        <v>3</v>
      </c>
      <c r="HP69" t="s">
        <v>3</v>
      </c>
      <c r="HQ69" t="s">
        <v>3</v>
      </c>
      <c r="HS69">
        <v>0</v>
      </c>
      <c r="IK69">
        <v>0</v>
      </c>
    </row>
    <row r="70" spans="1:255" x14ac:dyDescent="0.2">
      <c r="A70" s="2">
        <v>18</v>
      </c>
      <c r="B70" s="2">
        <v>1</v>
      </c>
      <c r="C70" s="2">
        <v>90</v>
      </c>
      <c r="D70" s="2"/>
      <c r="E70" s="2" t="s">
        <v>86</v>
      </c>
      <c r="F70" s="2" t="s">
        <v>30</v>
      </c>
      <c r="G70" s="2" t="s">
        <v>31</v>
      </c>
      <c r="H70" s="2" t="s">
        <v>32</v>
      </c>
      <c r="I70" s="2">
        <f>I68*J70</f>
        <v>6.0000000000000001E-3</v>
      </c>
      <c r="J70" s="2">
        <v>1E-4</v>
      </c>
      <c r="K70" s="2">
        <v>1E-4</v>
      </c>
      <c r="L70" s="2"/>
      <c r="M70" s="2"/>
      <c r="N70" s="2"/>
      <c r="O70" s="2">
        <f t="shared" si="177"/>
        <v>147.66</v>
      </c>
      <c r="P70" s="2">
        <f>ROUND((ROUND((AC70*AW70*I70),2)*BC70),2)</f>
        <v>147.66</v>
      </c>
      <c r="Q70" s="2">
        <f t="shared" ref="Q70:Q101" si="207">(ROUND((ROUND(((ET70)*AV70*I70),2)*BB70),2)+ROUND((ROUND(((AE70-(EU70))*AV70*I70),2)*BS70),2))</f>
        <v>0</v>
      </c>
      <c r="R70" s="2">
        <f t="shared" si="178"/>
        <v>0</v>
      </c>
      <c r="S70" s="2">
        <f t="shared" si="179"/>
        <v>0</v>
      </c>
      <c r="T70" s="2">
        <f t="shared" si="180"/>
        <v>0</v>
      </c>
      <c r="U70" s="2">
        <f t="shared" si="181"/>
        <v>0</v>
      </c>
      <c r="V70" s="2">
        <f t="shared" si="182"/>
        <v>0</v>
      </c>
      <c r="W70" s="2">
        <f t="shared" si="183"/>
        <v>0</v>
      </c>
      <c r="X70" s="2">
        <f t="shared" si="184"/>
        <v>0</v>
      </c>
      <c r="Y70" s="2">
        <f t="shared" si="185"/>
        <v>0</v>
      </c>
      <c r="Z70" s="2"/>
      <c r="AA70" s="2">
        <v>60252778</v>
      </c>
      <c r="AB70" s="2">
        <f t="shared" si="186"/>
        <v>24609.759999999998</v>
      </c>
      <c r="AC70" s="2">
        <f t="shared" si="187"/>
        <v>24609.759999999998</v>
      </c>
      <c r="AD70" s="2">
        <f t="shared" ref="AD70:AD101" si="208">ROUND((((ET70)-(EU70))+AE70),6)</f>
        <v>0</v>
      </c>
      <c r="AE70" s="2">
        <f t="shared" ref="AE70:AE101" si="209">ROUND((EU70),6)</f>
        <v>0</v>
      </c>
      <c r="AF70" s="2">
        <f t="shared" ref="AF70:AF101" si="210">ROUND((EV70),6)</f>
        <v>0</v>
      </c>
      <c r="AG70" s="2">
        <f t="shared" si="188"/>
        <v>0</v>
      </c>
      <c r="AH70" s="2">
        <f t="shared" ref="AH70:AH101" si="211">(EW70)</f>
        <v>0</v>
      </c>
      <c r="AI70" s="2">
        <f t="shared" ref="AI70:AI101" si="212">(EX70)</f>
        <v>0</v>
      </c>
      <c r="AJ70" s="2">
        <f t="shared" si="189"/>
        <v>0</v>
      </c>
      <c r="AK70" s="2">
        <v>24609.759999999998</v>
      </c>
      <c r="AL70" s="2">
        <v>24609.759999999998</v>
      </c>
      <c r="AM70" s="2">
        <v>0</v>
      </c>
      <c r="AN70" s="2">
        <v>0</v>
      </c>
      <c r="AO70" s="2">
        <v>0</v>
      </c>
      <c r="AP70" s="2">
        <v>0</v>
      </c>
      <c r="AQ70" s="2">
        <v>0</v>
      </c>
      <c r="AR70" s="2">
        <v>0</v>
      </c>
      <c r="AS70" s="2">
        <v>0</v>
      </c>
      <c r="AT70" s="2">
        <v>97</v>
      </c>
      <c r="AU70" s="2">
        <v>51</v>
      </c>
      <c r="AV70" s="2">
        <v>1</v>
      </c>
      <c r="AW70" s="2">
        <v>1</v>
      </c>
      <c r="AX70" s="2"/>
      <c r="AY70" s="2"/>
      <c r="AZ70" s="2">
        <v>1</v>
      </c>
      <c r="BA70" s="2">
        <v>1</v>
      </c>
      <c r="BB70" s="2">
        <v>1</v>
      </c>
      <c r="BC70" s="2">
        <v>1</v>
      </c>
      <c r="BD70" s="2" t="s">
        <v>3</v>
      </c>
      <c r="BE70" s="2" t="s">
        <v>3</v>
      </c>
      <c r="BF70" s="2" t="s">
        <v>3</v>
      </c>
      <c r="BG70" s="2" t="s">
        <v>3</v>
      </c>
      <c r="BH70" s="2">
        <v>3</v>
      </c>
      <c r="BI70" s="2">
        <v>2</v>
      </c>
      <c r="BJ70" s="2" t="s">
        <v>33</v>
      </c>
      <c r="BK70" s="2"/>
      <c r="BL70" s="2"/>
      <c r="BM70" s="2">
        <v>67</v>
      </c>
      <c r="BN70" s="2">
        <v>59540665</v>
      </c>
      <c r="BO70" s="2" t="s">
        <v>3</v>
      </c>
      <c r="BP70" s="2">
        <v>0</v>
      </c>
      <c r="BQ70" s="2">
        <v>40</v>
      </c>
      <c r="BR70" s="2">
        <v>0</v>
      </c>
      <c r="BS70" s="2">
        <v>1</v>
      </c>
      <c r="BT70" s="2">
        <v>1</v>
      </c>
      <c r="BU70" s="2">
        <v>1</v>
      </c>
      <c r="BV70" s="2">
        <v>1</v>
      </c>
      <c r="BW70" s="2">
        <v>1</v>
      </c>
      <c r="BX70" s="2">
        <v>1</v>
      </c>
      <c r="BY70" s="2" t="s">
        <v>3</v>
      </c>
      <c r="BZ70" s="2">
        <v>97</v>
      </c>
      <c r="CA70" s="2">
        <v>51</v>
      </c>
      <c r="CB70" s="2" t="s">
        <v>3</v>
      </c>
      <c r="CC70" s="2"/>
      <c r="CD70" s="2"/>
      <c r="CE70" s="2">
        <v>30</v>
      </c>
      <c r="CF70" s="2">
        <v>0</v>
      </c>
      <c r="CG70" s="2">
        <v>0</v>
      </c>
      <c r="CH70" s="2"/>
      <c r="CI70" s="2"/>
      <c r="CJ70" s="2"/>
      <c r="CK70" s="2"/>
      <c r="CL70" s="2"/>
      <c r="CM70" s="2">
        <v>0</v>
      </c>
      <c r="CN70" s="2" t="s">
        <v>3</v>
      </c>
      <c r="CO70" s="2">
        <v>0</v>
      </c>
      <c r="CP70" s="2">
        <f t="shared" si="190"/>
        <v>147.66</v>
      </c>
      <c r="CQ70" s="2">
        <f>ROUND((ROUND((AC70*AW70*1),2)*BC70),2)</f>
        <v>24609.759999999998</v>
      </c>
      <c r="CR70" s="2">
        <f t="shared" ref="CR70:CR101" si="213">(ROUND((ROUND(((ET70)*AV70*1),2)*BB70),2)+ROUND((ROUND(((AE70-(EU70))*AV70*1),2)*BS70),2))</f>
        <v>0</v>
      </c>
      <c r="CS70" s="2">
        <f t="shared" si="191"/>
        <v>0</v>
      </c>
      <c r="CT70" s="2">
        <f t="shared" si="192"/>
        <v>0</v>
      </c>
      <c r="CU70" s="2">
        <f t="shared" si="193"/>
        <v>0</v>
      </c>
      <c r="CV70" s="2">
        <f t="shared" si="194"/>
        <v>0</v>
      </c>
      <c r="CW70" s="2">
        <f t="shared" si="195"/>
        <v>0</v>
      </c>
      <c r="CX70" s="2">
        <f t="shared" si="196"/>
        <v>0</v>
      </c>
      <c r="CY70" s="2">
        <f t="shared" si="197"/>
        <v>0</v>
      </c>
      <c r="CZ70" s="2">
        <f t="shared" si="198"/>
        <v>0</v>
      </c>
      <c r="DA70" s="2"/>
      <c r="DB70" s="2"/>
      <c r="DC70" s="2" t="s">
        <v>3</v>
      </c>
      <c r="DD70" s="2" t="s">
        <v>3</v>
      </c>
      <c r="DE70" s="2" t="s">
        <v>3</v>
      </c>
      <c r="DF70" s="2" t="s">
        <v>3</v>
      </c>
      <c r="DG70" s="2" t="s">
        <v>3</v>
      </c>
      <c r="DH70" s="2" t="s">
        <v>3</v>
      </c>
      <c r="DI70" s="2" t="s">
        <v>3</v>
      </c>
      <c r="DJ70" s="2" t="s">
        <v>3</v>
      </c>
      <c r="DK70" s="2" t="s">
        <v>3</v>
      </c>
      <c r="DL70" s="2" t="s">
        <v>3</v>
      </c>
      <c r="DM70" s="2" t="s">
        <v>3</v>
      </c>
      <c r="DN70" s="2">
        <v>0</v>
      </c>
      <c r="DO70" s="2">
        <v>0</v>
      </c>
      <c r="DP70" s="2">
        <v>1</v>
      </c>
      <c r="DQ70" s="2">
        <v>1</v>
      </c>
      <c r="DR70" s="2"/>
      <c r="DS70" s="2"/>
      <c r="DT70" s="2"/>
      <c r="DU70" s="2">
        <v>1009</v>
      </c>
      <c r="DV70" s="2" t="s">
        <v>32</v>
      </c>
      <c r="DW70" s="2" t="s">
        <v>32</v>
      </c>
      <c r="DX70" s="2">
        <v>1000</v>
      </c>
      <c r="DY70" s="2"/>
      <c r="DZ70" s="2" t="s">
        <v>3</v>
      </c>
      <c r="EA70" s="2" t="s">
        <v>3</v>
      </c>
      <c r="EB70" s="2" t="s">
        <v>3</v>
      </c>
      <c r="EC70" s="2" t="s">
        <v>3</v>
      </c>
      <c r="ED70" s="2"/>
      <c r="EE70" s="2">
        <v>59540733</v>
      </c>
      <c r="EF70" s="2">
        <v>40</v>
      </c>
      <c r="EG70" s="2" t="s">
        <v>25</v>
      </c>
      <c r="EH70" s="2">
        <v>0</v>
      </c>
      <c r="EI70" s="2" t="s">
        <v>3</v>
      </c>
      <c r="EJ70" s="2">
        <v>2</v>
      </c>
      <c r="EK70" s="2">
        <v>67</v>
      </c>
      <c r="EL70" s="2" t="s">
        <v>26</v>
      </c>
      <c r="EM70" s="2" t="s">
        <v>27</v>
      </c>
      <c r="EN70" s="2"/>
      <c r="EO70" s="2" t="s">
        <v>3</v>
      </c>
      <c r="EP70" s="2"/>
      <c r="EQ70" s="2">
        <v>0</v>
      </c>
      <c r="ER70" s="2">
        <v>24609.759999999998</v>
      </c>
      <c r="ES70" s="2">
        <v>24609.759999999998</v>
      </c>
      <c r="ET70" s="2">
        <v>0</v>
      </c>
      <c r="EU70" s="2">
        <v>0</v>
      </c>
      <c r="EV70" s="2">
        <v>0</v>
      </c>
      <c r="EW70" s="2">
        <v>0</v>
      </c>
      <c r="EX70" s="2">
        <v>0</v>
      </c>
      <c r="EY70" s="2"/>
      <c r="EZ70" s="2"/>
      <c r="FA70" s="2"/>
      <c r="FB70" s="2"/>
      <c r="FC70" s="2"/>
      <c r="FD70" s="2"/>
      <c r="FE70" s="2"/>
      <c r="FF70" s="2"/>
      <c r="FG70" s="2"/>
      <c r="FH70" s="2"/>
      <c r="FI70" s="2"/>
      <c r="FJ70" s="2"/>
      <c r="FK70" s="2"/>
      <c r="FL70" s="2"/>
      <c r="FM70" s="2"/>
      <c r="FN70" s="2"/>
      <c r="FO70" s="2"/>
      <c r="FP70" s="2"/>
      <c r="FQ70" s="2">
        <v>0</v>
      </c>
      <c r="FR70" s="2">
        <v>0</v>
      </c>
      <c r="FS70" s="2">
        <v>0</v>
      </c>
      <c r="FT70" s="2"/>
      <c r="FU70" s="2"/>
      <c r="FV70" s="2"/>
      <c r="FW70" s="2"/>
      <c r="FX70" s="2">
        <v>97</v>
      </c>
      <c r="FY70" s="2">
        <v>51</v>
      </c>
      <c r="FZ70" s="2"/>
      <c r="GA70" s="2" t="s">
        <v>3</v>
      </c>
      <c r="GB70" s="2"/>
      <c r="GC70" s="2"/>
      <c r="GD70" s="2">
        <v>1</v>
      </c>
      <c r="GE70" s="2"/>
      <c r="GF70" s="2">
        <v>-566361729</v>
      </c>
      <c r="GG70" s="2">
        <v>2</v>
      </c>
      <c r="GH70" s="2">
        <v>1</v>
      </c>
      <c r="GI70" s="2">
        <v>-2</v>
      </c>
      <c r="GJ70" s="2">
        <v>0</v>
      </c>
      <c r="GK70" s="2">
        <v>0</v>
      </c>
      <c r="GL70" s="2">
        <f t="shared" si="199"/>
        <v>0</v>
      </c>
      <c r="GM70" s="2">
        <f t="shared" si="200"/>
        <v>147.66</v>
      </c>
      <c r="GN70" s="2">
        <f t="shared" si="201"/>
        <v>0</v>
      </c>
      <c r="GO70" s="2">
        <f t="shared" si="202"/>
        <v>147.66</v>
      </c>
      <c r="GP70" s="2">
        <f t="shared" si="203"/>
        <v>0</v>
      </c>
      <c r="GQ70" s="2"/>
      <c r="GR70" s="2">
        <v>0</v>
      </c>
      <c r="GS70" s="2">
        <v>3</v>
      </c>
      <c r="GT70" s="2">
        <v>0</v>
      </c>
      <c r="GU70" s="2" t="s">
        <v>3</v>
      </c>
      <c r="GV70" s="2">
        <f t="shared" si="204"/>
        <v>0</v>
      </c>
      <c r="GW70" s="2">
        <v>1</v>
      </c>
      <c r="GX70" s="2">
        <f t="shared" si="205"/>
        <v>0</v>
      </c>
      <c r="GY70" s="2"/>
      <c r="GZ70" s="2"/>
      <c r="HA70" s="2">
        <v>0</v>
      </c>
      <c r="HB70" s="2">
        <v>0</v>
      </c>
      <c r="HC70" s="2">
        <f t="shared" si="206"/>
        <v>0</v>
      </c>
      <c r="HD70" s="2"/>
      <c r="HE70" s="2" t="s">
        <v>3</v>
      </c>
      <c r="HF70" s="2" t="s">
        <v>3</v>
      </c>
      <c r="HG70" s="2"/>
      <c r="HH70" s="2"/>
      <c r="HI70" s="2"/>
      <c r="HJ70" s="2"/>
      <c r="HK70" s="2"/>
      <c r="HL70" s="2"/>
      <c r="HM70" s="2" t="s">
        <v>3</v>
      </c>
      <c r="HN70" s="2" t="s">
        <v>3</v>
      </c>
      <c r="HO70" s="2" t="s">
        <v>3</v>
      </c>
      <c r="HP70" s="2" t="s">
        <v>3</v>
      </c>
      <c r="HQ70" s="2" t="s">
        <v>3</v>
      </c>
      <c r="HR70" s="2"/>
      <c r="HS70" s="2">
        <v>0</v>
      </c>
      <c r="HT70" s="2"/>
      <c r="HU70" s="2"/>
      <c r="HV70" s="2"/>
      <c r="HW70" s="2"/>
      <c r="HX70" s="2"/>
      <c r="HY70" s="2"/>
      <c r="HZ70" s="2"/>
      <c r="IA70" s="2"/>
      <c r="IB70" s="2"/>
      <c r="IC70" s="2"/>
      <c r="ID70" s="2"/>
      <c r="IE70" s="2"/>
      <c r="IF70" s="2"/>
      <c r="IG70" s="2"/>
      <c r="IH70" s="2"/>
      <c r="II70" s="2"/>
      <c r="IJ70" s="2"/>
      <c r="IK70" s="2">
        <v>0</v>
      </c>
      <c r="IL70" s="2"/>
      <c r="IM70" s="2"/>
      <c r="IN70" s="2"/>
      <c r="IO70" s="2"/>
      <c r="IP70" s="2"/>
      <c r="IQ70" s="2"/>
      <c r="IR70" s="2"/>
      <c r="IS70" s="2"/>
      <c r="IT70" s="2"/>
      <c r="IU70" s="2"/>
    </row>
    <row r="71" spans="1:255" x14ac:dyDescent="0.2">
      <c r="A71">
        <v>18</v>
      </c>
      <c r="B71">
        <v>1</v>
      </c>
      <c r="C71">
        <v>98</v>
      </c>
      <c r="E71" t="s">
        <v>86</v>
      </c>
      <c r="F71" t="s">
        <v>30</v>
      </c>
      <c r="G71" t="s">
        <v>31</v>
      </c>
      <c r="H71" t="s">
        <v>32</v>
      </c>
      <c r="I71">
        <f>I69*J71</f>
        <v>6.0000000000000001E-3</v>
      </c>
      <c r="J71">
        <v>1E-4</v>
      </c>
      <c r="K71">
        <v>1E-4</v>
      </c>
      <c r="O71">
        <f t="shared" si="177"/>
        <v>760.45</v>
      </c>
      <c r="P71">
        <f>ROUND((ROUND((AC71*AW71*I71),2)*BC71),2)</f>
        <v>760.45</v>
      </c>
      <c r="Q71">
        <f t="shared" si="207"/>
        <v>0</v>
      </c>
      <c r="R71">
        <f t="shared" si="178"/>
        <v>0</v>
      </c>
      <c r="S71">
        <f t="shared" si="179"/>
        <v>0</v>
      </c>
      <c r="T71">
        <f t="shared" si="180"/>
        <v>0</v>
      </c>
      <c r="U71">
        <f t="shared" si="181"/>
        <v>0</v>
      </c>
      <c r="V71">
        <f t="shared" si="182"/>
        <v>0</v>
      </c>
      <c r="W71">
        <f t="shared" si="183"/>
        <v>0</v>
      </c>
      <c r="X71">
        <f t="shared" si="184"/>
        <v>0</v>
      </c>
      <c r="Y71">
        <f t="shared" si="185"/>
        <v>0</v>
      </c>
      <c r="AA71">
        <v>60252775</v>
      </c>
      <c r="AB71">
        <f t="shared" si="186"/>
        <v>24609.759999999998</v>
      </c>
      <c r="AC71">
        <f t="shared" si="187"/>
        <v>24609.759999999998</v>
      </c>
      <c r="AD71">
        <f t="shared" si="208"/>
        <v>0</v>
      </c>
      <c r="AE71">
        <f t="shared" si="209"/>
        <v>0</v>
      </c>
      <c r="AF71">
        <f t="shared" si="210"/>
        <v>0</v>
      </c>
      <c r="AG71">
        <f t="shared" si="188"/>
        <v>0</v>
      </c>
      <c r="AH71">
        <f t="shared" si="211"/>
        <v>0</v>
      </c>
      <c r="AI71">
        <f t="shared" si="212"/>
        <v>0</v>
      </c>
      <c r="AJ71">
        <f t="shared" si="189"/>
        <v>0</v>
      </c>
      <c r="AK71">
        <v>24609.759999999998</v>
      </c>
      <c r="AL71">
        <v>24609.759999999998</v>
      </c>
      <c r="AM71">
        <v>0</v>
      </c>
      <c r="AN71">
        <v>0</v>
      </c>
      <c r="AO71">
        <v>0</v>
      </c>
      <c r="AP71">
        <v>0</v>
      </c>
      <c r="AQ71">
        <v>0</v>
      </c>
      <c r="AR71">
        <v>0</v>
      </c>
      <c r="AS71">
        <v>0</v>
      </c>
      <c r="AT71">
        <v>97</v>
      </c>
      <c r="AU71">
        <v>51</v>
      </c>
      <c r="AV71">
        <v>1</v>
      </c>
      <c r="AW71">
        <v>1</v>
      </c>
      <c r="AZ71">
        <v>1</v>
      </c>
      <c r="BA71">
        <v>1</v>
      </c>
      <c r="BB71">
        <v>1</v>
      </c>
      <c r="BC71">
        <v>5.15</v>
      </c>
      <c r="BD71" t="s">
        <v>3</v>
      </c>
      <c r="BE71" t="s">
        <v>3</v>
      </c>
      <c r="BF71" t="s">
        <v>3</v>
      </c>
      <c r="BG71" t="s">
        <v>3</v>
      </c>
      <c r="BH71">
        <v>3</v>
      </c>
      <c r="BI71">
        <v>2</v>
      </c>
      <c r="BJ71" t="s">
        <v>33</v>
      </c>
      <c r="BM71">
        <v>67</v>
      </c>
      <c r="BN71">
        <v>59540665</v>
      </c>
      <c r="BO71" t="s">
        <v>30</v>
      </c>
      <c r="BP71">
        <v>1</v>
      </c>
      <c r="BQ71">
        <v>40</v>
      </c>
      <c r="BR71">
        <v>0</v>
      </c>
      <c r="BS71">
        <v>1</v>
      </c>
      <c r="BT71">
        <v>1</v>
      </c>
      <c r="BU71">
        <v>1</v>
      </c>
      <c r="BV71">
        <v>1</v>
      </c>
      <c r="BW71">
        <v>1</v>
      </c>
      <c r="BX71">
        <v>1</v>
      </c>
      <c r="BY71" t="s">
        <v>3</v>
      </c>
      <c r="BZ71">
        <v>97</v>
      </c>
      <c r="CA71">
        <v>51</v>
      </c>
      <c r="CB71" t="s">
        <v>3</v>
      </c>
      <c r="CE71">
        <v>30</v>
      </c>
      <c r="CF71">
        <v>0</v>
      </c>
      <c r="CG71">
        <v>0</v>
      </c>
      <c r="CM71">
        <v>0</v>
      </c>
      <c r="CN71" t="s">
        <v>3</v>
      </c>
      <c r="CO71">
        <v>0</v>
      </c>
      <c r="CP71">
        <f t="shared" si="190"/>
        <v>760.45</v>
      </c>
      <c r="CQ71">
        <f>ROUND((ROUND((AC71*AW71*1),2)*BC71),2)</f>
        <v>126740.26</v>
      </c>
      <c r="CR71">
        <f t="shared" si="213"/>
        <v>0</v>
      </c>
      <c r="CS71">
        <f t="shared" si="191"/>
        <v>0</v>
      </c>
      <c r="CT71">
        <f t="shared" si="192"/>
        <v>0</v>
      </c>
      <c r="CU71">
        <f t="shared" si="193"/>
        <v>0</v>
      </c>
      <c r="CV71">
        <f t="shared" si="194"/>
        <v>0</v>
      </c>
      <c r="CW71">
        <f t="shared" si="195"/>
        <v>0</v>
      </c>
      <c r="CX71">
        <f t="shared" si="196"/>
        <v>0</v>
      </c>
      <c r="CY71">
        <f t="shared" si="197"/>
        <v>0</v>
      </c>
      <c r="CZ71">
        <f t="shared" si="198"/>
        <v>0</v>
      </c>
      <c r="DC71" t="s">
        <v>3</v>
      </c>
      <c r="DD71" t="s">
        <v>3</v>
      </c>
      <c r="DE71" t="s">
        <v>3</v>
      </c>
      <c r="DF71" t="s">
        <v>3</v>
      </c>
      <c r="DG71" t="s">
        <v>3</v>
      </c>
      <c r="DH71" t="s">
        <v>3</v>
      </c>
      <c r="DI71" t="s">
        <v>3</v>
      </c>
      <c r="DJ71" t="s">
        <v>3</v>
      </c>
      <c r="DK71" t="s">
        <v>3</v>
      </c>
      <c r="DL71" t="s">
        <v>3</v>
      </c>
      <c r="DM71" t="s">
        <v>3</v>
      </c>
      <c r="DN71">
        <v>0</v>
      </c>
      <c r="DO71">
        <v>0</v>
      </c>
      <c r="DP71">
        <v>1</v>
      </c>
      <c r="DQ71">
        <v>1</v>
      </c>
      <c r="DU71">
        <v>1009</v>
      </c>
      <c r="DV71" t="s">
        <v>32</v>
      </c>
      <c r="DW71" t="s">
        <v>32</v>
      </c>
      <c r="DX71">
        <v>1000</v>
      </c>
      <c r="DZ71" t="s">
        <v>3</v>
      </c>
      <c r="EA71" t="s">
        <v>3</v>
      </c>
      <c r="EB71" t="s">
        <v>3</v>
      </c>
      <c r="EC71" t="s">
        <v>3</v>
      </c>
      <c r="EE71">
        <v>59540733</v>
      </c>
      <c r="EF71">
        <v>40</v>
      </c>
      <c r="EG71" t="s">
        <v>25</v>
      </c>
      <c r="EH71">
        <v>0</v>
      </c>
      <c r="EI71" t="s">
        <v>3</v>
      </c>
      <c r="EJ71">
        <v>2</v>
      </c>
      <c r="EK71">
        <v>67</v>
      </c>
      <c r="EL71" t="s">
        <v>26</v>
      </c>
      <c r="EM71" t="s">
        <v>27</v>
      </c>
      <c r="EO71" t="s">
        <v>3</v>
      </c>
      <c r="EQ71">
        <v>0</v>
      </c>
      <c r="ER71">
        <v>24609.759999999998</v>
      </c>
      <c r="ES71">
        <v>24609.759999999998</v>
      </c>
      <c r="ET71">
        <v>0</v>
      </c>
      <c r="EU71">
        <v>0</v>
      </c>
      <c r="EV71">
        <v>0</v>
      </c>
      <c r="EW71">
        <v>0</v>
      </c>
      <c r="EX71">
        <v>0</v>
      </c>
      <c r="FQ71">
        <v>0</v>
      </c>
      <c r="FR71">
        <v>0</v>
      </c>
      <c r="FS71">
        <v>0</v>
      </c>
      <c r="FX71">
        <v>97</v>
      </c>
      <c r="FY71">
        <v>51</v>
      </c>
      <c r="GA71" t="s">
        <v>3</v>
      </c>
      <c r="GD71">
        <v>1</v>
      </c>
      <c r="GF71">
        <v>-566361729</v>
      </c>
      <c r="GG71">
        <v>2</v>
      </c>
      <c r="GH71">
        <v>1</v>
      </c>
      <c r="GI71">
        <v>2</v>
      </c>
      <c r="GJ71">
        <v>0</v>
      </c>
      <c r="GK71">
        <v>0</v>
      </c>
      <c r="GL71">
        <f t="shared" si="199"/>
        <v>0</v>
      </c>
      <c r="GM71">
        <f t="shared" si="200"/>
        <v>760.45</v>
      </c>
      <c r="GN71">
        <f t="shared" si="201"/>
        <v>0</v>
      </c>
      <c r="GO71">
        <f t="shared" si="202"/>
        <v>760.45</v>
      </c>
      <c r="GP71">
        <f t="shared" si="203"/>
        <v>0</v>
      </c>
      <c r="GR71">
        <v>0</v>
      </c>
      <c r="GS71">
        <v>3</v>
      </c>
      <c r="GT71">
        <v>0</v>
      </c>
      <c r="GU71" t="s">
        <v>3</v>
      </c>
      <c r="GV71">
        <f t="shared" si="204"/>
        <v>0</v>
      </c>
      <c r="GW71">
        <v>1</v>
      </c>
      <c r="GX71">
        <f t="shared" si="205"/>
        <v>0</v>
      </c>
      <c r="HA71">
        <v>0</v>
      </c>
      <c r="HB71">
        <v>0</v>
      </c>
      <c r="HC71">
        <f t="shared" si="206"/>
        <v>0</v>
      </c>
      <c r="HE71" t="s">
        <v>3</v>
      </c>
      <c r="HF71" t="s">
        <v>3</v>
      </c>
      <c r="HM71" t="s">
        <v>3</v>
      </c>
      <c r="HN71" t="s">
        <v>3</v>
      </c>
      <c r="HO71" t="s">
        <v>3</v>
      </c>
      <c r="HP71" t="s">
        <v>3</v>
      </c>
      <c r="HQ71" t="s">
        <v>3</v>
      </c>
      <c r="HS71">
        <v>0</v>
      </c>
      <c r="IK71">
        <v>0</v>
      </c>
    </row>
    <row r="72" spans="1:255" x14ac:dyDescent="0.2">
      <c r="A72" s="2">
        <v>17</v>
      </c>
      <c r="B72" s="2">
        <v>1</v>
      </c>
      <c r="C72" s="2"/>
      <c r="D72" s="2"/>
      <c r="E72" s="2" t="s">
        <v>87</v>
      </c>
      <c r="F72" s="2" t="s">
        <v>88</v>
      </c>
      <c r="G72" s="2" t="s">
        <v>89</v>
      </c>
      <c r="H72" s="2" t="s">
        <v>37</v>
      </c>
      <c r="I72" s="2">
        <v>1</v>
      </c>
      <c r="J72" s="2">
        <v>0</v>
      </c>
      <c r="K72" s="2">
        <v>1</v>
      </c>
      <c r="L72" s="2"/>
      <c r="M72" s="2"/>
      <c r="N72" s="2"/>
      <c r="O72" s="2">
        <f t="shared" si="177"/>
        <v>14728.25</v>
      </c>
      <c r="P72" s="2">
        <f t="shared" ref="P72:P103" si="214">ROUND((ROUND((AC72*I72),2)*BC72),2)</f>
        <v>14728.25</v>
      </c>
      <c r="Q72" s="2">
        <f t="shared" si="207"/>
        <v>0</v>
      </c>
      <c r="R72" s="2">
        <f t="shared" si="178"/>
        <v>0</v>
      </c>
      <c r="S72" s="2">
        <f t="shared" si="179"/>
        <v>0</v>
      </c>
      <c r="T72" s="2">
        <f t="shared" si="180"/>
        <v>0</v>
      </c>
      <c r="U72" s="2">
        <f t="shared" si="181"/>
        <v>0</v>
      </c>
      <c r="V72" s="2">
        <f t="shared" si="182"/>
        <v>0</v>
      </c>
      <c r="W72" s="2">
        <f t="shared" si="183"/>
        <v>0</v>
      </c>
      <c r="X72" s="2">
        <f t="shared" si="184"/>
        <v>0</v>
      </c>
      <c r="Y72" s="2">
        <f t="shared" si="185"/>
        <v>0</v>
      </c>
      <c r="Z72" s="2"/>
      <c r="AA72" s="2">
        <v>60252778</v>
      </c>
      <c r="AB72" s="2">
        <f t="shared" si="186"/>
        <v>14728.25</v>
      </c>
      <c r="AC72" s="2">
        <f t="shared" si="187"/>
        <v>14728.25</v>
      </c>
      <c r="AD72" s="2">
        <f t="shared" si="208"/>
        <v>0</v>
      </c>
      <c r="AE72" s="2">
        <f t="shared" si="209"/>
        <v>0</v>
      </c>
      <c r="AF72" s="2">
        <f t="shared" si="210"/>
        <v>0</v>
      </c>
      <c r="AG72" s="2">
        <f t="shared" si="188"/>
        <v>0</v>
      </c>
      <c r="AH72" s="2">
        <f t="shared" si="211"/>
        <v>0</v>
      </c>
      <c r="AI72" s="2">
        <f t="shared" si="212"/>
        <v>0</v>
      </c>
      <c r="AJ72" s="2">
        <f t="shared" si="189"/>
        <v>0</v>
      </c>
      <c r="AK72" s="2">
        <v>14728.249999999998</v>
      </c>
      <c r="AL72" s="2">
        <v>14728.249999999998</v>
      </c>
      <c r="AM72" s="2">
        <v>0</v>
      </c>
      <c r="AN72" s="2">
        <v>0</v>
      </c>
      <c r="AO72" s="2">
        <v>0</v>
      </c>
      <c r="AP72" s="2">
        <v>0</v>
      </c>
      <c r="AQ72" s="2">
        <v>0</v>
      </c>
      <c r="AR72" s="2">
        <v>0</v>
      </c>
      <c r="AS72" s="2">
        <v>0</v>
      </c>
      <c r="AT72" s="2">
        <v>0</v>
      </c>
      <c r="AU72" s="2">
        <v>0</v>
      </c>
      <c r="AV72" s="2">
        <v>1</v>
      </c>
      <c r="AW72" s="2">
        <v>1</v>
      </c>
      <c r="AX72" s="2"/>
      <c r="AY72" s="2"/>
      <c r="AZ72" s="2">
        <v>1</v>
      </c>
      <c r="BA72" s="2">
        <v>1</v>
      </c>
      <c r="BB72" s="2">
        <v>1</v>
      </c>
      <c r="BC72" s="2">
        <v>1</v>
      </c>
      <c r="BD72" s="2" t="s">
        <v>3</v>
      </c>
      <c r="BE72" s="2" t="s">
        <v>3</v>
      </c>
      <c r="BF72" s="2" t="s">
        <v>3</v>
      </c>
      <c r="BG72" s="2" t="s">
        <v>3</v>
      </c>
      <c r="BH72" s="2">
        <v>3</v>
      </c>
      <c r="BI72" s="2">
        <v>3</v>
      </c>
      <c r="BJ72" s="2" t="s">
        <v>3</v>
      </c>
      <c r="BK72" s="2"/>
      <c r="BL72" s="2"/>
      <c r="BM72" s="2">
        <v>746</v>
      </c>
      <c r="BN72" s="2">
        <v>0</v>
      </c>
      <c r="BO72" s="2" t="s">
        <v>3</v>
      </c>
      <c r="BP72" s="2">
        <v>0</v>
      </c>
      <c r="BQ72" s="2">
        <v>130</v>
      </c>
      <c r="BR72" s="2">
        <v>0</v>
      </c>
      <c r="BS72" s="2">
        <v>1</v>
      </c>
      <c r="BT72" s="2">
        <v>1</v>
      </c>
      <c r="BU72" s="2">
        <v>1</v>
      </c>
      <c r="BV72" s="2">
        <v>1</v>
      </c>
      <c r="BW72" s="2">
        <v>1</v>
      </c>
      <c r="BX72" s="2">
        <v>1</v>
      </c>
      <c r="BY72" s="2" t="s">
        <v>3</v>
      </c>
      <c r="BZ72" s="2">
        <v>0</v>
      </c>
      <c r="CA72" s="2">
        <v>0</v>
      </c>
      <c r="CB72" s="2" t="s">
        <v>3</v>
      </c>
      <c r="CC72" s="2"/>
      <c r="CD72" s="2"/>
      <c r="CE72" s="2">
        <v>30</v>
      </c>
      <c r="CF72" s="2">
        <v>0</v>
      </c>
      <c r="CG72" s="2">
        <v>0</v>
      </c>
      <c r="CH72" s="2"/>
      <c r="CI72" s="2"/>
      <c r="CJ72" s="2"/>
      <c r="CK72" s="2"/>
      <c r="CL72" s="2"/>
      <c r="CM72" s="2">
        <v>0</v>
      </c>
      <c r="CN72" s="2" t="s">
        <v>3</v>
      </c>
      <c r="CO72" s="2">
        <v>0</v>
      </c>
      <c r="CP72" s="2">
        <f t="shared" si="190"/>
        <v>14728.25</v>
      </c>
      <c r="CQ72" s="2">
        <f t="shared" ref="CQ72:CQ103" si="215">ROUND((ROUND((AC72*1),2)*BC72),2)</f>
        <v>14728.25</v>
      </c>
      <c r="CR72" s="2">
        <f t="shared" si="213"/>
        <v>0</v>
      </c>
      <c r="CS72" s="2">
        <f t="shared" si="191"/>
        <v>0</v>
      </c>
      <c r="CT72" s="2">
        <f t="shared" si="192"/>
        <v>0</v>
      </c>
      <c r="CU72" s="2">
        <f t="shared" si="193"/>
        <v>0</v>
      </c>
      <c r="CV72" s="2">
        <f t="shared" si="194"/>
        <v>0</v>
      </c>
      <c r="CW72" s="2">
        <f t="shared" si="195"/>
        <v>0</v>
      </c>
      <c r="CX72" s="2">
        <f t="shared" si="196"/>
        <v>0</v>
      </c>
      <c r="CY72" s="2">
        <f t="shared" si="197"/>
        <v>0</v>
      </c>
      <c r="CZ72" s="2">
        <f t="shared" si="198"/>
        <v>0</v>
      </c>
      <c r="DA72" s="2"/>
      <c r="DB72" s="2"/>
      <c r="DC72" s="2" t="s">
        <v>3</v>
      </c>
      <c r="DD72" s="2" t="s">
        <v>3</v>
      </c>
      <c r="DE72" s="2" t="s">
        <v>3</v>
      </c>
      <c r="DF72" s="2" t="s">
        <v>3</v>
      </c>
      <c r="DG72" s="2" t="s">
        <v>3</v>
      </c>
      <c r="DH72" s="2" t="s">
        <v>3</v>
      </c>
      <c r="DI72" s="2" t="s">
        <v>3</v>
      </c>
      <c r="DJ72" s="2" t="s">
        <v>3</v>
      </c>
      <c r="DK72" s="2" t="s">
        <v>3</v>
      </c>
      <c r="DL72" s="2" t="s">
        <v>3</v>
      </c>
      <c r="DM72" s="2" t="s">
        <v>3</v>
      </c>
      <c r="DN72" s="2">
        <v>0</v>
      </c>
      <c r="DO72" s="2">
        <v>0</v>
      </c>
      <c r="DP72" s="2">
        <v>1</v>
      </c>
      <c r="DQ72" s="2">
        <v>1</v>
      </c>
      <c r="DR72" s="2"/>
      <c r="DS72" s="2"/>
      <c r="DT72" s="2"/>
      <c r="DU72" s="2">
        <v>1013</v>
      </c>
      <c r="DV72" s="2" t="s">
        <v>37</v>
      </c>
      <c r="DW72" s="2" t="s">
        <v>37</v>
      </c>
      <c r="DX72" s="2">
        <v>1</v>
      </c>
      <c r="DY72" s="2"/>
      <c r="DZ72" s="2" t="s">
        <v>3</v>
      </c>
      <c r="EA72" s="2" t="s">
        <v>3</v>
      </c>
      <c r="EB72" s="2" t="s">
        <v>3</v>
      </c>
      <c r="EC72" s="2" t="s">
        <v>3</v>
      </c>
      <c r="ED72" s="2"/>
      <c r="EE72" s="2">
        <v>59540854</v>
      </c>
      <c r="EF72" s="2">
        <v>130</v>
      </c>
      <c r="EG72" s="2" t="s">
        <v>38</v>
      </c>
      <c r="EH72" s="2">
        <v>0</v>
      </c>
      <c r="EI72" s="2" t="s">
        <v>3</v>
      </c>
      <c r="EJ72" s="2">
        <v>3</v>
      </c>
      <c r="EK72" s="2">
        <v>746</v>
      </c>
      <c r="EL72" s="2" t="s">
        <v>39</v>
      </c>
      <c r="EM72" s="2" t="s">
        <v>40</v>
      </c>
      <c r="EN72" s="2"/>
      <c r="EO72" s="2" t="s">
        <v>3</v>
      </c>
      <c r="EP72" s="2"/>
      <c r="EQ72" s="2">
        <v>0</v>
      </c>
      <c r="ER72" s="2">
        <v>0</v>
      </c>
      <c r="ES72" s="2">
        <v>14728.249999999998</v>
      </c>
      <c r="ET72" s="2">
        <v>0</v>
      </c>
      <c r="EU72" s="2">
        <v>0</v>
      </c>
      <c r="EV72" s="2">
        <v>0</v>
      </c>
      <c r="EW72" s="2">
        <v>0</v>
      </c>
      <c r="EX72" s="2">
        <v>0</v>
      </c>
      <c r="EY72" s="2">
        <v>0</v>
      </c>
      <c r="EZ72" s="2"/>
      <c r="FA72" s="2"/>
      <c r="FB72" s="2"/>
      <c r="FC72" s="2"/>
      <c r="FD72" s="2"/>
      <c r="FE72" s="2"/>
      <c r="FF72" s="2"/>
      <c r="FG72" s="2"/>
      <c r="FH72" s="2"/>
      <c r="FI72" s="2"/>
      <c r="FJ72" s="2"/>
      <c r="FK72" s="2"/>
      <c r="FL72" s="2"/>
      <c r="FM72" s="2"/>
      <c r="FN72" s="2"/>
      <c r="FO72" s="2"/>
      <c r="FP72" s="2"/>
      <c r="FQ72" s="2">
        <v>0</v>
      </c>
      <c r="FR72" s="2">
        <f t="shared" ref="FR72:FR103" si="216">P72</f>
        <v>14728.25</v>
      </c>
      <c r="FS72" s="2">
        <v>0</v>
      </c>
      <c r="FT72" s="2"/>
      <c r="FU72" s="2"/>
      <c r="FV72" s="2"/>
      <c r="FW72" s="2"/>
      <c r="FX72" s="2">
        <v>0</v>
      </c>
      <c r="FY72" s="2">
        <v>0</v>
      </c>
      <c r="FZ72" s="2"/>
      <c r="GA72" s="2" t="s">
        <v>90</v>
      </c>
      <c r="GB72" s="2"/>
      <c r="GC72" s="2"/>
      <c r="GD72" s="2">
        <v>1</v>
      </c>
      <c r="GE72" s="2"/>
      <c r="GF72" s="2">
        <v>1681511625</v>
      </c>
      <c r="GG72" s="2">
        <v>2</v>
      </c>
      <c r="GH72" s="2">
        <v>4</v>
      </c>
      <c r="GI72" s="2">
        <v>-2</v>
      </c>
      <c r="GJ72" s="2">
        <v>0</v>
      </c>
      <c r="GK72" s="2">
        <v>0</v>
      </c>
      <c r="GL72" s="2">
        <f t="shared" si="199"/>
        <v>0</v>
      </c>
      <c r="GM72" s="2">
        <f t="shared" si="200"/>
        <v>14728.25</v>
      </c>
      <c r="GN72" s="2">
        <f t="shared" si="201"/>
        <v>0</v>
      </c>
      <c r="GO72" s="2">
        <f t="shared" si="202"/>
        <v>0</v>
      </c>
      <c r="GP72" s="2">
        <f t="shared" si="203"/>
        <v>0</v>
      </c>
      <c r="GQ72" s="2"/>
      <c r="GR72" s="2">
        <v>0</v>
      </c>
      <c r="GS72" s="2">
        <v>2</v>
      </c>
      <c r="GT72" s="2">
        <v>0</v>
      </c>
      <c r="GU72" s="2" t="s">
        <v>3</v>
      </c>
      <c r="GV72" s="2">
        <f t="shared" si="204"/>
        <v>0</v>
      </c>
      <c r="GW72" s="2">
        <v>1</v>
      </c>
      <c r="GX72" s="2">
        <f t="shared" si="205"/>
        <v>0</v>
      </c>
      <c r="GY72" s="2"/>
      <c r="GZ72" s="2"/>
      <c r="HA72" s="2">
        <v>0</v>
      </c>
      <c r="HB72" s="2">
        <v>0</v>
      </c>
      <c r="HC72" s="2">
        <f t="shared" si="206"/>
        <v>0</v>
      </c>
      <c r="HD72" s="2"/>
      <c r="HE72" s="2" t="s">
        <v>42</v>
      </c>
      <c r="HF72" s="2" t="s">
        <v>43</v>
      </c>
      <c r="HG72" s="2"/>
      <c r="HH72" s="2"/>
      <c r="HI72" s="2"/>
      <c r="HJ72" s="2"/>
      <c r="HK72" s="2"/>
      <c r="HL72" s="2"/>
      <c r="HM72" s="2" t="s">
        <v>3</v>
      </c>
      <c r="HN72" s="2" t="s">
        <v>3</v>
      </c>
      <c r="HO72" s="2" t="s">
        <v>3</v>
      </c>
      <c r="HP72" s="2" t="s">
        <v>3</v>
      </c>
      <c r="HQ72" s="2" t="s">
        <v>3</v>
      </c>
      <c r="HR72" s="2"/>
      <c r="HS72" s="2">
        <v>0</v>
      </c>
      <c r="HT72" s="2"/>
      <c r="HU72" s="2"/>
      <c r="HV72" s="2"/>
      <c r="HW72" s="2"/>
      <c r="HX72" s="2"/>
      <c r="HY72" s="2"/>
      <c r="HZ72" s="2"/>
      <c r="IA72" s="2"/>
      <c r="IB72" s="2"/>
      <c r="IC72" s="2"/>
      <c r="ID72" s="2"/>
      <c r="IE72" s="2"/>
      <c r="IF72" s="2"/>
      <c r="IG72" s="2"/>
      <c r="IH72" s="2"/>
      <c r="II72" s="2"/>
      <c r="IJ72" s="2"/>
      <c r="IK72" s="2">
        <v>0</v>
      </c>
      <c r="IL72" s="2"/>
      <c r="IM72" s="2"/>
      <c r="IN72" s="2"/>
      <c r="IO72" s="2"/>
      <c r="IP72" s="2"/>
      <c r="IQ72" s="2"/>
      <c r="IR72" s="2"/>
      <c r="IS72" s="2"/>
      <c r="IT72" s="2"/>
      <c r="IU72" s="2"/>
    </row>
    <row r="73" spans="1:255" x14ac:dyDescent="0.2">
      <c r="A73">
        <v>17</v>
      </c>
      <c r="B73">
        <v>1</v>
      </c>
      <c r="E73" t="s">
        <v>87</v>
      </c>
      <c r="F73" t="s">
        <v>88</v>
      </c>
      <c r="G73" t="s">
        <v>89</v>
      </c>
      <c r="H73" t="s">
        <v>37</v>
      </c>
      <c r="I73">
        <v>1</v>
      </c>
      <c r="J73">
        <v>0</v>
      </c>
      <c r="K73">
        <v>1</v>
      </c>
      <c r="O73">
        <f t="shared" si="177"/>
        <v>112818.4</v>
      </c>
      <c r="P73">
        <f t="shared" si="214"/>
        <v>112818.4</v>
      </c>
      <c r="Q73">
        <f t="shared" si="207"/>
        <v>0</v>
      </c>
      <c r="R73">
        <f t="shared" si="178"/>
        <v>0</v>
      </c>
      <c r="S73">
        <f t="shared" si="179"/>
        <v>0</v>
      </c>
      <c r="T73">
        <f t="shared" si="180"/>
        <v>0</v>
      </c>
      <c r="U73">
        <f t="shared" si="181"/>
        <v>0</v>
      </c>
      <c r="V73">
        <f t="shared" si="182"/>
        <v>0</v>
      </c>
      <c r="W73">
        <f t="shared" si="183"/>
        <v>0</v>
      </c>
      <c r="X73">
        <f t="shared" si="184"/>
        <v>0</v>
      </c>
      <c r="Y73">
        <f t="shared" si="185"/>
        <v>0</v>
      </c>
      <c r="AA73">
        <v>60252775</v>
      </c>
      <c r="AB73">
        <f t="shared" si="186"/>
        <v>14728.25</v>
      </c>
      <c r="AC73">
        <f t="shared" si="187"/>
        <v>14728.25</v>
      </c>
      <c r="AD73">
        <f t="shared" si="208"/>
        <v>0</v>
      </c>
      <c r="AE73">
        <f t="shared" si="209"/>
        <v>0</v>
      </c>
      <c r="AF73">
        <f t="shared" si="210"/>
        <v>0</v>
      </c>
      <c r="AG73">
        <f t="shared" si="188"/>
        <v>0</v>
      </c>
      <c r="AH73">
        <f t="shared" si="211"/>
        <v>0</v>
      </c>
      <c r="AI73">
        <f t="shared" si="212"/>
        <v>0</v>
      </c>
      <c r="AJ73">
        <f t="shared" si="189"/>
        <v>0</v>
      </c>
      <c r="AK73">
        <v>14728.249999999998</v>
      </c>
      <c r="AL73">
        <v>14728.249999999998</v>
      </c>
      <c r="AM73">
        <v>0</v>
      </c>
      <c r="AN73">
        <v>0</v>
      </c>
      <c r="AO73">
        <v>0</v>
      </c>
      <c r="AP73">
        <v>0</v>
      </c>
      <c r="AQ73">
        <v>0</v>
      </c>
      <c r="AR73">
        <v>0</v>
      </c>
      <c r="AS73">
        <v>0</v>
      </c>
      <c r="AT73">
        <v>0</v>
      </c>
      <c r="AU73">
        <v>0</v>
      </c>
      <c r="AV73">
        <v>1</v>
      </c>
      <c r="AW73">
        <v>1</v>
      </c>
      <c r="AZ73">
        <v>1</v>
      </c>
      <c r="BA73">
        <v>1</v>
      </c>
      <c r="BB73">
        <v>1</v>
      </c>
      <c r="BC73">
        <v>7.66</v>
      </c>
      <c r="BD73" t="s">
        <v>3</v>
      </c>
      <c r="BE73" t="s">
        <v>3</v>
      </c>
      <c r="BF73" t="s">
        <v>3</v>
      </c>
      <c r="BG73" t="s">
        <v>3</v>
      </c>
      <c r="BH73">
        <v>3</v>
      </c>
      <c r="BI73">
        <v>3</v>
      </c>
      <c r="BJ73" t="s">
        <v>3</v>
      </c>
      <c r="BM73">
        <v>746</v>
      </c>
      <c r="BN73">
        <v>0</v>
      </c>
      <c r="BO73" t="s">
        <v>3</v>
      </c>
      <c r="BP73">
        <v>0</v>
      </c>
      <c r="BQ73">
        <v>130</v>
      </c>
      <c r="BR73">
        <v>0</v>
      </c>
      <c r="BS73">
        <v>1</v>
      </c>
      <c r="BT73">
        <v>1</v>
      </c>
      <c r="BU73">
        <v>1</v>
      </c>
      <c r="BV73">
        <v>1</v>
      </c>
      <c r="BW73">
        <v>1</v>
      </c>
      <c r="BX73">
        <v>1</v>
      </c>
      <c r="BY73" t="s">
        <v>3</v>
      </c>
      <c r="BZ73">
        <v>0</v>
      </c>
      <c r="CA73">
        <v>0</v>
      </c>
      <c r="CB73" t="s">
        <v>3</v>
      </c>
      <c r="CE73">
        <v>30</v>
      </c>
      <c r="CF73">
        <v>0</v>
      </c>
      <c r="CG73">
        <v>0</v>
      </c>
      <c r="CM73">
        <v>0</v>
      </c>
      <c r="CN73" t="s">
        <v>3</v>
      </c>
      <c r="CO73">
        <v>0</v>
      </c>
      <c r="CP73">
        <f t="shared" si="190"/>
        <v>112818.4</v>
      </c>
      <c r="CQ73">
        <f t="shared" si="215"/>
        <v>112818.4</v>
      </c>
      <c r="CR73">
        <f t="shared" si="213"/>
        <v>0</v>
      </c>
      <c r="CS73">
        <f t="shared" si="191"/>
        <v>0</v>
      </c>
      <c r="CT73">
        <f t="shared" si="192"/>
        <v>0</v>
      </c>
      <c r="CU73">
        <f t="shared" si="193"/>
        <v>0</v>
      </c>
      <c r="CV73">
        <f t="shared" si="194"/>
        <v>0</v>
      </c>
      <c r="CW73">
        <f t="shared" si="195"/>
        <v>0</v>
      </c>
      <c r="CX73">
        <f t="shared" si="196"/>
        <v>0</v>
      </c>
      <c r="CY73">
        <f t="shared" si="197"/>
        <v>0</v>
      </c>
      <c r="CZ73">
        <f t="shared" si="198"/>
        <v>0</v>
      </c>
      <c r="DC73" t="s">
        <v>3</v>
      </c>
      <c r="DD73" t="s">
        <v>3</v>
      </c>
      <c r="DE73" t="s">
        <v>3</v>
      </c>
      <c r="DF73" t="s">
        <v>3</v>
      </c>
      <c r="DG73" t="s">
        <v>3</v>
      </c>
      <c r="DH73" t="s">
        <v>3</v>
      </c>
      <c r="DI73" t="s">
        <v>3</v>
      </c>
      <c r="DJ73" t="s">
        <v>3</v>
      </c>
      <c r="DK73" t="s">
        <v>3</v>
      </c>
      <c r="DL73" t="s">
        <v>3</v>
      </c>
      <c r="DM73" t="s">
        <v>3</v>
      </c>
      <c r="DN73">
        <v>0</v>
      </c>
      <c r="DO73">
        <v>0</v>
      </c>
      <c r="DP73">
        <v>1</v>
      </c>
      <c r="DQ73">
        <v>1</v>
      </c>
      <c r="DU73">
        <v>1013</v>
      </c>
      <c r="DV73" t="s">
        <v>37</v>
      </c>
      <c r="DW73" t="s">
        <v>37</v>
      </c>
      <c r="DX73">
        <v>1</v>
      </c>
      <c r="DZ73" t="s">
        <v>3</v>
      </c>
      <c r="EA73" t="s">
        <v>3</v>
      </c>
      <c r="EB73" t="s">
        <v>3</v>
      </c>
      <c r="EC73" t="s">
        <v>3</v>
      </c>
      <c r="EE73">
        <v>59540854</v>
      </c>
      <c r="EF73">
        <v>130</v>
      </c>
      <c r="EG73" t="s">
        <v>38</v>
      </c>
      <c r="EH73">
        <v>0</v>
      </c>
      <c r="EI73" t="s">
        <v>3</v>
      </c>
      <c r="EJ73">
        <v>3</v>
      </c>
      <c r="EK73">
        <v>746</v>
      </c>
      <c r="EL73" t="s">
        <v>39</v>
      </c>
      <c r="EM73" t="s">
        <v>40</v>
      </c>
      <c r="EO73" t="s">
        <v>3</v>
      </c>
      <c r="EQ73">
        <v>0</v>
      </c>
      <c r="ER73">
        <v>14728.249999999998</v>
      </c>
      <c r="ES73">
        <v>14728.249999999998</v>
      </c>
      <c r="ET73">
        <v>0</v>
      </c>
      <c r="EU73">
        <v>0</v>
      </c>
      <c r="EV73">
        <v>0</v>
      </c>
      <c r="EW73">
        <v>0</v>
      </c>
      <c r="EX73">
        <v>0</v>
      </c>
      <c r="EY73">
        <v>0</v>
      </c>
      <c r="EZ73">
        <v>5</v>
      </c>
      <c r="FC73">
        <v>1</v>
      </c>
      <c r="FD73">
        <v>18</v>
      </c>
      <c r="FF73">
        <v>129880.42</v>
      </c>
      <c r="FQ73">
        <v>0</v>
      </c>
      <c r="FR73">
        <f t="shared" si="216"/>
        <v>112818.4</v>
      </c>
      <c r="FS73">
        <v>0</v>
      </c>
      <c r="FX73">
        <v>0</v>
      </c>
      <c r="FY73">
        <v>0</v>
      </c>
      <c r="GA73" t="s">
        <v>90</v>
      </c>
      <c r="GD73">
        <v>1</v>
      </c>
      <c r="GF73">
        <v>1681511625</v>
      </c>
      <c r="GG73">
        <v>2</v>
      </c>
      <c r="GH73">
        <v>3</v>
      </c>
      <c r="GI73">
        <v>5</v>
      </c>
      <c r="GJ73">
        <v>0</v>
      </c>
      <c r="GK73">
        <v>0</v>
      </c>
      <c r="GL73">
        <f t="shared" si="199"/>
        <v>0</v>
      </c>
      <c r="GM73">
        <f t="shared" si="200"/>
        <v>112818.4</v>
      </c>
      <c r="GN73">
        <f t="shared" si="201"/>
        <v>0</v>
      </c>
      <c r="GO73">
        <f t="shared" si="202"/>
        <v>0</v>
      </c>
      <c r="GP73">
        <f t="shared" si="203"/>
        <v>0</v>
      </c>
      <c r="GR73">
        <v>1</v>
      </c>
      <c r="GS73">
        <v>1</v>
      </c>
      <c r="GT73">
        <v>0</v>
      </c>
      <c r="GU73" t="s">
        <v>3</v>
      </c>
      <c r="GV73">
        <f t="shared" si="204"/>
        <v>0</v>
      </c>
      <c r="GW73">
        <v>1</v>
      </c>
      <c r="GX73">
        <f t="shared" si="205"/>
        <v>0</v>
      </c>
      <c r="HA73">
        <v>0</v>
      </c>
      <c r="HB73">
        <v>0</v>
      </c>
      <c r="HC73">
        <f t="shared" si="206"/>
        <v>0</v>
      </c>
      <c r="HE73" t="s">
        <v>42</v>
      </c>
      <c r="HF73" t="s">
        <v>43</v>
      </c>
      <c r="HM73" t="s">
        <v>3</v>
      </c>
      <c r="HN73" t="s">
        <v>3</v>
      </c>
      <c r="HO73" t="s">
        <v>3</v>
      </c>
      <c r="HP73" t="s">
        <v>3</v>
      </c>
      <c r="HQ73" t="s">
        <v>3</v>
      </c>
      <c r="HS73">
        <v>0</v>
      </c>
      <c r="IK73">
        <v>0</v>
      </c>
    </row>
    <row r="74" spans="1:255" x14ac:dyDescent="0.2">
      <c r="A74" s="2">
        <v>17</v>
      </c>
      <c r="B74" s="2">
        <v>1</v>
      </c>
      <c r="C74" s="2"/>
      <c r="D74" s="2"/>
      <c r="E74" s="2" t="s">
        <v>91</v>
      </c>
      <c r="F74" s="2" t="s">
        <v>92</v>
      </c>
      <c r="G74" s="2" t="s">
        <v>93</v>
      </c>
      <c r="H74" s="2" t="s">
        <v>37</v>
      </c>
      <c r="I74" s="2">
        <v>1</v>
      </c>
      <c r="J74" s="2">
        <v>0</v>
      </c>
      <c r="K74" s="2">
        <v>1</v>
      </c>
      <c r="L74" s="2"/>
      <c r="M74" s="2"/>
      <c r="N74" s="2"/>
      <c r="O74" s="2">
        <f t="shared" si="177"/>
        <v>19534.560000000001</v>
      </c>
      <c r="P74" s="2">
        <f t="shared" si="214"/>
        <v>19534.560000000001</v>
      </c>
      <c r="Q74" s="2">
        <f t="shared" si="207"/>
        <v>0</v>
      </c>
      <c r="R74" s="2">
        <f t="shared" si="178"/>
        <v>0</v>
      </c>
      <c r="S74" s="2">
        <f t="shared" si="179"/>
        <v>0</v>
      </c>
      <c r="T74" s="2">
        <f t="shared" si="180"/>
        <v>0</v>
      </c>
      <c r="U74" s="2">
        <f t="shared" si="181"/>
        <v>0</v>
      </c>
      <c r="V74" s="2">
        <f t="shared" si="182"/>
        <v>0</v>
      </c>
      <c r="W74" s="2">
        <f t="shared" si="183"/>
        <v>0</v>
      </c>
      <c r="X74" s="2">
        <f t="shared" si="184"/>
        <v>0</v>
      </c>
      <c r="Y74" s="2">
        <f t="shared" si="185"/>
        <v>0</v>
      </c>
      <c r="Z74" s="2"/>
      <c r="AA74" s="2">
        <v>60252778</v>
      </c>
      <c r="AB74" s="2">
        <f t="shared" si="186"/>
        <v>19534.560000000001</v>
      </c>
      <c r="AC74" s="2">
        <f t="shared" si="187"/>
        <v>19534.560000000001</v>
      </c>
      <c r="AD74" s="2">
        <f t="shared" si="208"/>
        <v>0</v>
      </c>
      <c r="AE74" s="2">
        <f t="shared" si="209"/>
        <v>0</v>
      </c>
      <c r="AF74" s="2">
        <f t="shared" si="210"/>
        <v>0</v>
      </c>
      <c r="AG74" s="2">
        <f t="shared" si="188"/>
        <v>0</v>
      </c>
      <c r="AH74" s="2">
        <f t="shared" si="211"/>
        <v>0</v>
      </c>
      <c r="AI74" s="2">
        <f t="shared" si="212"/>
        <v>0</v>
      </c>
      <c r="AJ74" s="2">
        <f t="shared" si="189"/>
        <v>0</v>
      </c>
      <c r="AK74" s="2">
        <v>19534.560000000001</v>
      </c>
      <c r="AL74" s="2">
        <v>19534.560000000001</v>
      </c>
      <c r="AM74" s="2">
        <v>0</v>
      </c>
      <c r="AN74" s="2">
        <v>0</v>
      </c>
      <c r="AO74" s="2">
        <v>0</v>
      </c>
      <c r="AP74" s="2">
        <v>0</v>
      </c>
      <c r="AQ74" s="2">
        <v>0</v>
      </c>
      <c r="AR74" s="2">
        <v>0</v>
      </c>
      <c r="AS74" s="2">
        <v>0</v>
      </c>
      <c r="AT74" s="2">
        <v>0</v>
      </c>
      <c r="AU74" s="2">
        <v>0</v>
      </c>
      <c r="AV74" s="2">
        <v>1</v>
      </c>
      <c r="AW74" s="2">
        <v>1</v>
      </c>
      <c r="AX74" s="2"/>
      <c r="AY74" s="2"/>
      <c r="AZ74" s="2">
        <v>1</v>
      </c>
      <c r="BA74" s="2">
        <v>1</v>
      </c>
      <c r="BB74" s="2">
        <v>1</v>
      </c>
      <c r="BC74" s="2">
        <v>1</v>
      </c>
      <c r="BD74" s="2" t="s">
        <v>3</v>
      </c>
      <c r="BE74" s="2" t="s">
        <v>3</v>
      </c>
      <c r="BF74" s="2" t="s">
        <v>3</v>
      </c>
      <c r="BG74" s="2" t="s">
        <v>3</v>
      </c>
      <c r="BH74" s="2">
        <v>3</v>
      </c>
      <c r="BI74" s="2">
        <v>3</v>
      </c>
      <c r="BJ74" s="2" t="s">
        <v>3</v>
      </c>
      <c r="BK74" s="2"/>
      <c r="BL74" s="2"/>
      <c r="BM74" s="2">
        <v>746</v>
      </c>
      <c r="BN74" s="2">
        <v>0</v>
      </c>
      <c r="BO74" s="2" t="s">
        <v>3</v>
      </c>
      <c r="BP74" s="2">
        <v>0</v>
      </c>
      <c r="BQ74" s="2">
        <v>130</v>
      </c>
      <c r="BR74" s="2">
        <v>0</v>
      </c>
      <c r="BS74" s="2">
        <v>1</v>
      </c>
      <c r="BT74" s="2">
        <v>1</v>
      </c>
      <c r="BU74" s="2">
        <v>1</v>
      </c>
      <c r="BV74" s="2">
        <v>1</v>
      </c>
      <c r="BW74" s="2">
        <v>1</v>
      </c>
      <c r="BX74" s="2">
        <v>1</v>
      </c>
      <c r="BY74" s="2" t="s">
        <v>3</v>
      </c>
      <c r="BZ74" s="2">
        <v>0</v>
      </c>
      <c r="CA74" s="2">
        <v>0</v>
      </c>
      <c r="CB74" s="2" t="s">
        <v>3</v>
      </c>
      <c r="CC74" s="2"/>
      <c r="CD74" s="2"/>
      <c r="CE74" s="2">
        <v>30</v>
      </c>
      <c r="CF74" s="2">
        <v>0</v>
      </c>
      <c r="CG74" s="2">
        <v>0</v>
      </c>
      <c r="CH74" s="2"/>
      <c r="CI74" s="2"/>
      <c r="CJ74" s="2"/>
      <c r="CK74" s="2"/>
      <c r="CL74" s="2"/>
      <c r="CM74" s="2">
        <v>0</v>
      </c>
      <c r="CN74" s="2" t="s">
        <v>3</v>
      </c>
      <c r="CO74" s="2">
        <v>0</v>
      </c>
      <c r="CP74" s="2">
        <f t="shared" si="190"/>
        <v>19534.560000000001</v>
      </c>
      <c r="CQ74" s="2">
        <f t="shared" si="215"/>
        <v>19534.560000000001</v>
      </c>
      <c r="CR74" s="2">
        <f t="shared" si="213"/>
        <v>0</v>
      </c>
      <c r="CS74" s="2">
        <f t="shared" si="191"/>
        <v>0</v>
      </c>
      <c r="CT74" s="2">
        <f t="shared" si="192"/>
        <v>0</v>
      </c>
      <c r="CU74" s="2">
        <f t="shared" si="193"/>
        <v>0</v>
      </c>
      <c r="CV74" s="2">
        <f t="shared" si="194"/>
        <v>0</v>
      </c>
      <c r="CW74" s="2">
        <f t="shared" si="195"/>
        <v>0</v>
      </c>
      <c r="CX74" s="2">
        <f t="shared" si="196"/>
        <v>0</v>
      </c>
      <c r="CY74" s="2">
        <f t="shared" si="197"/>
        <v>0</v>
      </c>
      <c r="CZ74" s="2">
        <f t="shared" si="198"/>
        <v>0</v>
      </c>
      <c r="DA74" s="2"/>
      <c r="DB74" s="2"/>
      <c r="DC74" s="2" t="s">
        <v>3</v>
      </c>
      <c r="DD74" s="2" t="s">
        <v>3</v>
      </c>
      <c r="DE74" s="2" t="s">
        <v>3</v>
      </c>
      <c r="DF74" s="2" t="s">
        <v>3</v>
      </c>
      <c r="DG74" s="2" t="s">
        <v>3</v>
      </c>
      <c r="DH74" s="2" t="s">
        <v>3</v>
      </c>
      <c r="DI74" s="2" t="s">
        <v>3</v>
      </c>
      <c r="DJ74" s="2" t="s">
        <v>3</v>
      </c>
      <c r="DK74" s="2" t="s">
        <v>3</v>
      </c>
      <c r="DL74" s="2" t="s">
        <v>3</v>
      </c>
      <c r="DM74" s="2" t="s">
        <v>3</v>
      </c>
      <c r="DN74" s="2">
        <v>0</v>
      </c>
      <c r="DO74" s="2">
        <v>0</v>
      </c>
      <c r="DP74" s="2">
        <v>1</v>
      </c>
      <c r="DQ74" s="2">
        <v>1</v>
      </c>
      <c r="DR74" s="2"/>
      <c r="DS74" s="2"/>
      <c r="DT74" s="2"/>
      <c r="DU74" s="2">
        <v>1013</v>
      </c>
      <c r="DV74" s="2" t="s">
        <v>37</v>
      </c>
      <c r="DW74" s="2" t="s">
        <v>37</v>
      </c>
      <c r="DX74" s="2">
        <v>1</v>
      </c>
      <c r="DY74" s="2"/>
      <c r="DZ74" s="2" t="s">
        <v>3</v>
      </c>
      <c r="EA74" s="2" t="s">
        <v>3</v>
      </c>
      <c r="EB74" s="2" t="s">
        <v>3</v>
      </c>
      <c r="EC74" s="2" t="s">
        <v>3</v>
      </c>
      <c r="ED74" s="2"/>
      <c r="EE74" s="2">
        <v>59540854</v>
      </c>
      <c r="EF74" s="2">
        <v>130</v>
      </c>
      <c r="EG74" s="2" t="s">
        <v>38</v>
      </c>
      <c r="EH74" s="2">
        <v>0</v>
      </c>
      <c r="EI74" s="2" t="s">
        <v>3</v>
      </c>
      <c r="EJ74" s="2">
        <v>3</v>
      </c>
      <c r="EK74" s="2">
        <v>746</v>
      </c>
      <c r="EL74" s="2" t="s">
        <v>39</v>
      </c>
      <c r="EM74" s="2" t="s">
        <v>40</v>
      </c>
      <c r="EN74" s="2"/>
      <c r="EO74" s="2" t="s">
        <v>3</v>
      </c>
      <c r="EP74" s="2"/>
      <c r="EQ74" s="2">
        <v>0</v>
      </c>
      <c r="ER74" s="2">
        <v>0</v>
      </c>
      <c r="ES74" s="2">
        <v>19534.560000000001</v>
      </c>
      <c r="ET74" s="2">
        <v>0</v>
      </c>
      <c r="EU74" s="2">
        <v>0</v>
      </c>
      <c r="EV74" s="2">
        <v>0</v>
      </c>
      <c r="EW74" s="2">
        <v>0</v>
      </c>
      <c r="EX74" s="2">
        <v>0</v>
      </c>
      <c r="EY74" s="2">
        <v>0</v>
      </c>
      <c r="EZ74" s="2"/>
      <c r="FA74" s="2"/>
      <c r="FB74" s="2"/>
      <c r="FC74" s="2"/>
      <c r="FD74" s="2"/>
      <c r="FE74" s="2"/>
      <c r="FF74" s="2"/>
      <c r="FG74" s="2"/>
      <c r="FH74" s="2"/>
      <c r="FI74" s="2"/>
      <c r="FJ74" s="2"/>
      <c r="FK74" s="2"/>
      <c r="FL74" s="2"/>
      <c r="FM74" s="2"/>
      <c r="FN74" s="2"/>
      <c r="FO74" s="2"/>
      <c r="FP74" s="2"/>
      <c r="FQ74" s="2">
        <v>0</v>
      </c>
      <c r="FR74" s="2">
        <f t="shared" si="216"/>
        <v>19534.560000000001</v>
      </c>
      <c r="FS74" s="2">
        <v>0</v>
      </c>
      <c r="FT74" s="2"/>
      <c r="FU74" s="2"/>
      <c r="FV74" s="2"/>
      <c r="FW74" s="2"/>
      <c r="FX74" s="2">
        <v>0</v>
      </c>
      <c r="FY74" s="2">
        <v>0</v>
      </c>
      <c r="FZ74" s="2"/>
      <c r="GA74" s="2" t="s">
        <v>94</v>
      </c>
      <c r="GB74" s="2"/>
      <c r="GC74" s="2"/>
      <c r="GD74" s="2">
        <v>1</v>
      </c>
      <c r="GE74" s="2"/>
      <c r="GF74" s="2">
        <v>886969074</v>
      </c>
      <c r="GG74" s="2">
        <v>2</v>
      </c>
      <c r="GH74" s="2">
        <v>4</v>
      </c>
      <c r="GI74" s="2">
        <v>-2</v>
      </c>
      <c r="GJ74" s="2">
        <v>0</v>
      </c>
      <c r="GK74" s="2">
        <v>0</v>
      </c>
      <c r="GL74" s="2">
        <f t="shared" si="199"/>
        <v>0</v>
      </c>
      <c r="GM74" s="2">
        <f t="shared" si="200"/>
        <v>19534.560000000001</v>
      </c>
      <c r="GN74" s="2">
        <f t="shared" si="201"/>
        <v>0</v>
      </c>
      <c r="GO74" s="2">
        <f t="shared" si="202"/>
        <v>0</v>
      </c>
      <c r="GP74" s="2">
        <f t="shared" si="203"/>
        <v>0</v>
      </c>
      <c r="GQ74" s="2"/>
      <c r="GR74" s="2">
        <v>0</v>
      </c>
      <c r="GS74" s="2">
        <v>2</v>
      </c>
      <c r="GT74" s="2">
        <v>0</v>
      </c>
      <c r="GU74" s="2" t="s">
        <v>3</v>
      </c>
      <c r="GV74" s="2">
        <f t="shared" si="204"/>
        <v>0</v>
      </c>
      <c r="GW74" s="2">
        <v>1</v>
      </c>
      <c r="GX74" s="2">
        <f t="shared" si="205"/>
        <v>0</v>
      </c>
      <c r="GY74" s="2"/>
      <c r="GZ74" s="2"/>
      <c r="HA74" s="2">
        <v>0</v>
      </c>
      <c r="HB74" s="2">
        <v>0</v>
      </c>
      <c r="HC74" s="2">
        <f t="shared" si="206"/>
        <v>0</v>
      </c>
      <c r="HD74" s="2"/>
      <c r="HE74" s="2" t="s">
        <v>42</v>
      </c>
      <c r="HF74" s="2" t="s">
        <v>43</v>
      </c>
      <c r="HG74" s="2"/>
      <c r="HH74" s="2"/>
      <c r="HI74" s="2"/>
      <c r="HJ74" s="2"/>
      <c r="HK74" s="2"/>
      <c r="HL74" s="2"/>
      <c r="HM74" s="2" t="s">
        <v>3</v>
      </c>
      <c r="HN74" s="2" t="s">
        <v>3</v>
      </c>
      <c r="HO74" s="2" t="s">
        <v>3</v>
      </c>
      <c r="HP74" s="2" t="s">
        <v>3</v>
      </c>
      <c r="HQ74" s="2" t="s">
        <v>3</v>
      </c>
      <c r="HR74" s="2"/>
      <c r="HS74" s="2">
        <v>0</v>
      </c>
      <c r="HT74" s="2"/>
      <c r="HU74" s="2"/>
      <c r="HV74" s="2"/>
      <c r="HW74" s="2"/>
      <c r="HX74" s="2"/>
      <c r="HY74" s="2"/>
      <c r="HZ74" s="2"/>
      <c r="IA74" s="2"/>
      <c r="IB74" s="2"/>
      <c r="IC74" s="2"/>
      <c r="ID74" s="2"/>
      <c r="IE74" s="2"/>
      <c r="IF74" s="2"/>
      <c r="IG74" s="2"/>
      <c r="IH74" s="2"/>
      <c r="II74" s="2"/>
      <c r="IJ74" s="2"/>
      <c r="IK74" s="2">
        <v>0</v>
      </c>
      <c r="IL74" s="2"/>
      <c r="IM74" s="2"/>
      <c r="IN74" s="2"/>
      <c r="IO74" s="2"/>
      <c r="IP74" s="2"/>
      <c r="IQ74" s="2"/>
      <c r="IR74" s="2"/>
      <c r="IS74" s="2"/>
      <c r="IT74" s="2"/>
      <c r="IU74" s="2"/>
    </row>
    <row r="75" spans="1:255" x14ac:dyDescent="0.2">
      <c r="A75">
        <v>17</v>
      </c>
      <c r="B75">
        <v>1</v>
      </c>
      <c r="E75" t="s">
        <v>91</v>
      </c>
      <c r="F75" t="s">
        <v>92</v>
      </c>
      <c r="G75" t="s">
        <v>93</v>
      </c>
      <c r="H75" t="s">
        <v>37</v>
      </c>
      <c r="I75">
        <v>1</v>
      </c>
      <c r="J75">
        <v>0</v>
      </c>
      <c r="K75">
        <v>1</v>
      </c>
      <c r="O75">
        <f t="shared" si="177"/>
        <v>149634.73000000001</v>
      </c>
      <c r="P75">
        <f t="shared" si="214"/>
        <v>149634.73000000001</v>
      </c>
      <c r="Q75">
        <f t="shared" si="207"/>
        <v>0</v>
      </c>
      <c r="R75">
        <f t="shared" si="178"/>
        <v>0</v>
      </c>
      <c r="S75">
        <f t="shared" si="179"/>
        <v>0</v>
      </c>
      <c r="T75">
        <f t="shared" si="180"/>
        <v>0</v>
      </c>
      <c r="U75">
        <f t="shared" si="181"/>
        <v>0</v>
      </c>
      <c r="V75">
        <f t="shared" si="182"/>
        <v>0</v>
      </c>
      <c r="W75">
        <f t="shared" si="183"/>
        <v>0</v>
      </c>
      <c r="X75">
        <f t="shared" si="184"/>
        <v>0</v>
      </c>
      <c r="Y75">
        <f t="shared" si="185"/>
        <v>0</v>
      </c>
      <c r="AA75">
        <v>60252775</v>
      </c>
      <c r="AB75">
        <f t="shared" si="186"/>
        <v>19534.560000000001</v>
      </c>
      <c r="AC75">
        <f t="shared" si="187"/>
        <v>19534.560000000001</v>
      </c>
      <c r="AD75">
        <f t="shared" si="208"/>
        <v>0</v>
      </c>
      <c r="AE75">
        <f t="shared" si="209"/>
        <v>0</v>
      </c>
      <c r="AF75">
        <f t="shared" si="210"/>
        <v>0</v>
      </c>
      <c r="AG75">
        <f t="shared" si="188"/>
        <v>0</v>
      </c>
      <c r="AH75">
        <f t="shared" si="211"/>
        <v>0</v>
      </c>
      <c r="AI75">
        <f t="shared" si="212"/>
        <v>0</v>
      </c>
      <c r="AJ75">
        <f t="shared" si="189"/>
        <v>0</v>
      </c>
      <c r="AK75">
        <v>19534.560000000001</v>
      </c>
      <c r="AL75">
        <v>19534.560000000001</v>
      </c>
      <c r="AM75">
        <v>0</v>
      </c>
      <c r="AN75">
        <v>0</v>
      </c>
      <c r="AO75">
        <v>0</v>
      </c>
      <c r="AP75">
        <v>0</v>
      </c>
      <c r="AQ75">
        <v>0</v>
      </c>
      <c r="AR75">
        <v>0</v>
      </c>
      <c r="AS75">
        <v>0</v>
      </c>
      <c r="AT75">
        <v>0</v>
      </c>
      <c r="AU75">
        <v>0</v>
      </c>
      <c r="AV75">
        <v>1</v>
      </c>
      <c r="AW75">
        <v>1</v>
      </c>
      <c r="AZ75">
        <v>1</v>
      </c>
      <c r="BA75">
        <v>1</v>
      </c>
      <c r="BB75">
        <v>1</v>
      </c>
      <c r="BC75">
        <v>7.66</v>
      </c>
      <c r="BD75" t="s">
        <v>3</v>
      </c>
      <c r="BE75" t="s">
        <v>3</v>
      </c>
      <c r="BF75" t="s">
        <v>3</v>
      </c>
      <c r="BG75" t="s">
        <v>3</v>
      </c>
      <c r="BH75">
        <v>3</v>
      </c>
      <c r="BI75">
        <v>3</v>
      </c>
      <c r="BJ75" t="s">
        <v>3</v>
      </c>
      <c r="BM75">
        <v>746</v>
      </c>
      <c r="BN75">
        <v>0</v>
      </c>
      <c r="BO75" t="s">
        <v>3</v>
      </c>
      <c r="BP75">
        <v>0</v>
      </c>
      <c r="BQ75">
        <v>130</v>
      </c>
      <c r="BR75">
        <v>0</v>
      </c>
      <c r="BS75">
        <v>1</v>
      </c>
      <c r="BT75">
        <v>1</v>
      </c>
      <c r="BU75">
        <v>1</v>
      </c>
      <c r="BV75">
        <v>1</v>
      </c>
      <c r="BW75">
        <v>1</v>
      </c>
      <c r="BX75">
        <v>1</v>
      </c>
      <c r="BY75" t="s">
        <v>3</v>
      </c>
      <c r="BZ75">
        <v>0</v>
      </c>
      <c r="CA75">
        <v>0</v>
      </c>
      <c r="CB75" t="s">
        <v>3</v>
      </c>
      <c r="CE75">
        <v>30</v>
      </c>
      <c r="CF75">
        <v>0</v>
      </c>
      <c r="CG75">
        <v>0</v>
      </c>
      <c r="CM75">
        <v>0</v>
      </c>
      <c r="CN75" t="s">
        <v>3</v>
      </c>
      <c r="CO75">
        <v>0</v>
      </c>
      <c r="CP75">
        <f t="shared" si="190"/>
        <v>149634.73000000001</v>
      </c>
      <c r="CQ75">
        <f t="shared" si="215"/>
        <v>149634.73000000001</v>
      </c>
      <c r="CR75">
        <f t="shared" si="213"/>
        <v>0</v>
      </c>
      <c r="CS75">
        <f t="shared" si="191"/>
        <v>0</v>
      </c>
      <c r="CT75">
        <f t="shared" si="192"/>
        <v>0</v>
      </c>
      <c r="CU75">
        <f t="shared" si="193"/>
        <v>0</v>
      </c>
      <c r="CV75">
        <f t="shared" si="194"/>
        <v>0</v>
      </c>
      <c r="CW75">
        <f t="shared" si="195"/>
        <v>0</v>
      </c>
      <c r="CX75">
        <f t="shared" si="196"/>
        <v>0</v>
      </c>
      <c r="CY75">
        <f t="shared" si="197"/>
        <v>0</v>
      </c>
      <c r="CZ75">
        <f t="shared" si="198"/>
        <v>0</v>
      </c>
      <c r="DC75" t="s">
        <v>3</v>
      </c>
      <c r="DD75" t="s">
        <v>3</v>
      </c>
      <c r="DE75" t="s">
        <v>3</v>
      </c>
      <c r="DF75" t="s">
        <v>3</v>
      </c>
      <c r="DG75" t="s">
        <v>3</v>
      </c>
      <c r="DH75" t="s">
        <v>3</v>
      </c>
      <c r="DI75" t="s">
        <v>3</v>
      </c>
      <c r="DJ75" t="s">
        <v>3</v>
      </c>
      <c r="DK75" t="s">
        <v>3</v>
      </c>
      <c r="DL75" t="s">
        <v>3</v>
      </c>
      <c r="DM75" t="s">
        <v>3</v>
      </c>
      <c r="DN75">
        <v>0</v>
      </c>
      <c r="DO75">
        <v>0</v>
      </c>
      <c r="DP75">
        <v>1</v>
      </c>
      <c r="DQ75">
        <v>1</v>
      </c>
      <c r="DU75">
        <v>1013</v>
      </c>
      <c r="DV75" t="s">
        <v>37</v>
      </c>
      <c r="DW75" t="s">
        <v>37</v>
      </c>
      <c r="DX75">
        <v>1</v>
      </c>
      <c r="DZ75" t="s">
        <v>3</v>
      </c>
      <c r="EA75" t="s">
        <v>3</v>
      </c>
      <c r="EB75" t="s">
        <v>3</v>
      </c>
      <c r="EC75" t="s">
        <v>3</v>
      </c>
      <c r="EE75">
        <v>59540854</v>
      </c>
      <c r="EF75">
        <v>130</v>
      </c>
      <c r="EG75" t="s">
        <v>38</v>
      </c>
      <c r="EH75">
        <v>0</v>
      </c>
      <c r="EI75" t="s">
        <v>3</v>
      </c>
      <c r="EJ75">
        <v>3</v>
      </c>
      <c r="EK75">
        <v>746</v>
      </c>
      <c r="EL75" t="s">
        <v>39</v>
      </c>
      <c r="EM75" t="s">
        <v>40</v>
      </c>
      <c r="EO75" t="s">
        <v>3</v>
      </c>
      <c r="EQ75">
        <v>0</v>
      </c>
      <c r="ER75">
        <v>19534.560000000001</v>
      </c>
      <c r="ES75">
        <v>19534.560000000001</v>
      </c>
      <c r="ET75">
        <v>0</v>
      </c>
      <c r="EU75">
        <v>0</v>
      </c>
      <c r="EV75">
        <v>0</v>
      </c>
      <c r="EW75">
        <v>0</v>
      </c>
      <c r="EX75">
        <v>0</v>
      </c>
      <c r="EY75">
        <v>0</v>
      </c>
      <c r="EZ75">
        <v>5</v>
      </c>
      <c r="FC75">
        <v>1</v>
      </c>
      <c r="FD75">
        <v>18</v>
      </c>
      <c r="FF75">
        <v>172264.5</v>
      </c>
      <c r="FQ75">
        <v>0</v>
      </c>
      <c r="FR75">
        <f t="shared" si="216"/>
        <v>149634.73000000001</v>
      </c>
      <c r="FS75">
        <v>0</v>
      </c>
      <c r="FX75">
        <v>0</v>
      </c>
      <c r="FY75">
        <v>0</v>
      </c>
      <c r="GA75" t="s">
        <v>94</v>
      </c>
      <c r="GD75">
        <v>1</v>
      </c>
      <c r="GF75">
        <v>886969074</v>
      </c>
      <c r="GG75">
        <v>2</v>
      </c>
      <c r="GH75">
        <v>3</v>
      </c>
      <c r="GI75">
        <v>5</v>
      </c>
      <c r="GJ75">
        <v>0</v>
      </c>
      <c r="GK75">
        <v>0</v>
      </c>
      <c r="GL75">
        <f t="shared" si="199"/>
        <v>0</v>
      </c>
      <c r="GM75">
        <f t="shared" si="200"/>
        <v>149634.73000000001</v>
      </c>
      <c r="GN75">
        <f t="shared" si="201"/>
        <v>0</v>
      </c>
      <c r="GO75">
        <f t="shared" si="202"/>
        <v>0</v>
      </c>
      <c r="GP75">
        <f t="shared" si="203"/>
        <v>0</v>
      </c>
      <c r="GR75">
        <v>1</v>
      </c>
      <c r="GS75">
        <v>1</v>
      </c>
      <c r="GT75">
        <v>0</v>
      </c>
      <c r="GU75" t="s">
        <v>3</v>
      </c>
      <c r="GV75">
        <f t="shared" si="204"/>
        <v>0</v>
      </c>
      <c r="GW75">
        <v>1</v>
      </c>
      <c r="GX75">
        <f t="shared" si="205"/>
        <v>0</v>
      </c>
      <c r="HA75">
        <v>0</v>
      </c>
      <c r="HB75">
        <v>0</v>
      </c>
      <c r="HC75">
        <f t="shared" si="206"/>
        <v>0</v>
      </c>
      <c r="HE75" t="s">
        <v>42</v>
      </c>
      <c r="HF75" t="s">
        <v>43</v>
      </c>
      <c r="HM75" t="s">
        <v>3</v>
      </c>
      <c r="HN75" t="s">
        <v>3</v>
      </c>
      <c r="HO75" t="s">
        <v>3</v>
      </c>
      <c r="HP75" t="s">
        <v>3</v>
      </c>
      <c r="HQ75" t="s">
        <v>3</v>
      </c>
      <c r="HS75">
        <v>0</v>
      </c>
      <c r="IK75">
        <v>0</v>
      </c>
    </row>
    <row r="76" spans="1:255" x14ac:dyDescent="0.2">
      <c r="A76" s="2">
        <v>17</v>
      </c>
      <c r="B76" s="2">
        <v>1</v>
      </c>
      <c r="C76" s="2"/>
      <c r="D76" s="2"/>
      <c r="E76" s="2" t="s">
        <v>95</v>
      </c>
      <c r="F76" s="2" t="s">
        <v>96</v>
      </c>
      <c r="G76" s="2" t="s">
        <v>97</v>
      </c>
      <c r="H76" s="2" t="s">
        <v>37</v>
      </c>
      <c r="I76" s="2">
        <v>1</v>
      </c>
      <c r="J76" s="2">
        <v>0</v>
      </c>
      <c r="K76" s="2">
        <v>1</v>
      </c>
      <c r="L76" s="2"/>
      <c r="M76" s="2"/>
      <c r="N76" s="2"/>
      <c r="O76" s="2">
        <f t="shared" si="177"/>
        <v>22080.87</v>
      </c>
      <c r="P76" s="2">
        <f t="shared" si="214"/>
        <v>22080.87</v>
      </c>
      <c r="Q76" s="2">
        <f t="shared" si="207"/>
        <v>0</v>
      </c>
      <c r="R76" s="2">
        <f t="shared" si="178"/>
        <v>0</v>
      </c>
      <c r="S76" s="2">
        <f t="shared" si="179"/>
        <v>0</v>
      </c>
      <c r="T76" s="2">
        <f t="shared" si="180"/>
        <v>0</v>
      </c>
      <c r="U76" s="2">
        <f t="shared" si="181"/>
        <v>0</v>
      </c>
      <c r="V76" s="2">
        <f t="shared" si="182"/>
        <v>0</v>
      </c>
      <c r="W76" s="2">
        <f t="shared" si="183"/>
        <v>0</v>
      </c>
      <c r="X76" s="2">
        <f t="shared" si="184"/>
        <v>0</v>
      </c>
      <c r="Y76" s="2">
        <f t="shared" si="185"/>
        <v>0</v>
      </c>
      <c r="Z76" s="2"/>
      <c r="AA76" s="2">
        <v>60252778</v>
      </c>
      <c r="AB76" s="2">
        <f t="shared" si="186"/>
        <v>22080.87</v>
      </c>
      <c r="AC76" s="2">
        <f t="shared" si="187"/>
        <v>22080.87</v>
      </c>
      <c r="AD76" s="2">
        <f t="shared" si="208"/>
        <v>0</v>
      </c>
      <c r="AE76" s="2">
        <f t="shared" si="209"/>
        <v>0</v>
      </c>
      <c r="AF76" s="2">
        <f t="shared" si="210"/>
        <v>0</v>
      </c>
      <c r="AG76" s="2">
        <f t="shared" si="188"/>
        <v>0</v>
      </c>
      <c r="AH76" s="2">
        <f t="shared" si="211"/>
        <v>0</v>
      </c>
      <c r="AI76" s="2">
        <f t="shared" si="212"/>
        <v>0</v>
      </c>
      <c r="AJ76" s="2">
        <f t="shared" si="189"/>
        <v>0</v>
      </c>
      <c r="AK76" s="2">
        <v>22080.87</v>
      </c>
      <c r="AL76" s="2">
        <v>22080.87</v>
      </c>
      <c r="AM76" s="2">
        <v>0</v>
      </c>
      <c r="AN76" s="2">
        <v>0</v>
      </c>
      <c r="AO76" s="2">
        <v>0</v>
      </c>
      <c r="AP76" s="2">
        <v>0</v>
      </c>
      <c r="AQ76" s="2">
        <v>0</v>
      </c>
      <c r="AR76" s="2">
        <v>0</v>
      </c>
      <c r="AS76" s="2">
        <v>0</v>
      </c>
      <c r="AT76" s="2">
        <v>0</v>
      </c>
      <c r="AU76" s="2">
        <v>0</v>
      </c>
      <c r="AV76" s="2">
        <v>1</v>
      </c>
      <c r="AW76" s="2">
        <v>1</v>
      </c>
      <c r="AX76" s="2"/>
      <c r="AY76" s="2"/>
      <c r="AZ76" s="2">
        <v>1</v>
      </c>
      <c r="BA76" s="2">
        <v>1</v>
      </c>
      <c r="BB76" s="2">
        <v>1</v>
      </c>
      <c r="BC76" s="2">
        <v>1</v>
      </c>
      <c r="BD76" s="2" t="s">
        <v>3</v>
      </c>
      <c r="BE76" s="2" t="s">
        <v>3</v>
      </c>
      <c r="BF76" s="2" t="s">
        <v>3</v>
      </c>
      <c r="BG76" s="2" t="s">
        <v>3</v>
      </c>
      <c r="BH76" s="2">
        <v>3</v>
      </c>
      <c r="BI76" s="2">
        <v>3</v>
      </c>
      <c r="BJ76" s="2" t="s">
        <v>3</v>
      </c>
      <c r="BK76" s="2"/>
      <c r="BL76" s="2"/>
      <c r="BM76" s="2">
        <v>746</v>
      </c>
      <c r="BN76" s="2">
        <v>0</v>
      </c>
      <c r="BO76" s="2" t="s">
        <v>3</v>
      </c>
      <c r="BP76" s="2">
        <v>0</v>
      </c>
      <c r="BQ76" s="2">
        <v>130</v>
      </c>
      <c r="BR76" s="2">
        <v>0</v>
      </c>
      <c r="BS76" s="2">
        <v>1</v>
      </c>
      <c r="BT76" s="2">
        <v>1</v>
      </c>
      <c r="BU76" s="2">
        <v>1</v>
      </c>
      <c r="BV76" s="2">
        <v>1</v>
      </c>
      <c r="BW76" s="2">
        <v>1</v>
      </c>
      <c r="BX76" s="2">
        <v>1</v>
      </c>
      <c r="BY76" s="2" t="s">
        <v>3</v>
      </c>
      <c r="BZ76" s="2">
        <v>0</v>
      </c>
      <c r="CA76" s="2">
        <v>0</v>
      </c>
      <c r="CB76" s="2" t="s">
        <v>3</v>
      </c>
      <c r="CC76" s="2"/>
      <c r="CD76" s="2"/>
      <c r="CE76" s="2">
        <v>30</v>
      </c>
      <c r="CF76" s="2">
        <v>0</v>
      </c>
      <c r="CG76" s="2">
        <v>0</v>
      </c>
      <c r="CH76" s="2"/>
      <c r="CI76" s="2"/>
      <c r="CJ76" s="2"/>
      <c r="CK76" s="2"/>
      <c r="CL76" s="2"/>
      <c r="CM76" s="2">
        <v>0</v>
      </c>
      <c r="CN76" s="2" t="s">
        <v>3</v>
      </c>
      <c r="CO76" s="2">
        <v>0</v>
      </c>
      <c r="CP76" s="2">
        <f t="shared" si="190"/>
        <v>22080.87</v>
      </c>
      <c r="CQ76" s="2">
        <f t="shared" si="215"/>
        <v>22080.87</v>
      </c>
      <c r="CR76" s="2">
        <f t="shared" si="213"/>
        <v>0</v>
      </c>
      <c r="CS76" s="2">
        <f t="shared" si="191"/>
        <v>0</v>
      </c>
      <c r="CT76" s="2">
        <f t="shared" si="192"/>
        <v>0</v>
      </c>
      <c r="CU76" s="2">
        <f t="shared" si="193"/>
        <v>0</v>
      </c>
      <c r="CV76" s="2">
        <f t="shared" si="194"/>
        <v>0</v>
      </c>
      <c r="CW76" s="2">
        <f t="shared" si="195"/>
        <v>0</v>
      </c>
      <c r="CX76" s="2">
        <f t="shared" si="196"/>
        <v>0</v>
      </c>
      <c r="CY76" s="2">
        <f t="shared" si="197"/>
        <v>0</v>
      </c>
      <c r="CZ76" s="2">
        <f t="shared" si="198"/>
        <v>0</v>
      </c>
      <c r="DA76" s="2"/>
      <c r="DB76" s="2"/>
      <c r="DC76" s="2" t="s">
        <v>3</v>
      </c>
      <c r="DD76" s="2" t="s">
        <v>3</v>
      </c>
      <c r="DE76" s="2" t="s">
        <v>3</v>
      </c>
      <c r="DF76" s="2" t="s">
        <v>3</v>
      </c>
      <c r="DG76" s="2" t="s">
        <v>3</v>
      </c>
      <c r="DH76" s="2" t="s">
        <v>3</v>
      </c>
      <c r="DI76" s="2" t="s">
        <v>3</v>
      </c>
      <c r="DJ76" s="2" t="s">
        <v>3</v>
      </c>
      <c r="DK76" s="2" t="s">
        <v>3</v>
      </c>
      <c r="DL76" s="2" t="s">
        <v>3</v>
      </c>
      <c r="DM76" s="2" t="s">
        <v>3</v>
      </c>
      <c r="DN76" s="2">
        <v>0</v>
      </c>
      <c r="DO76" s="2">
        <v>0</v>
      </c>
      <c r="DP76" s="2">
        <v>1</v>
      </c>
      <c r="DQ76" s="2">
        <v>1</v>
      </c>
      <c r="DR76" s="2"/>
      <c r="DS76" s="2"/>
      <c r="DT76" s="2"/>
      <c r="DU76" s="2">
        <v>1013</v>
      </c>
      <c r="DV76" s="2" t="s">
        <v>37</v>
      </c>
      <c r="DW76" s="2" t="s">
        <v>37</v>
      </c>
      <c r="DX76" s="2">
        <v>1</v>
      </c>
      <c r="DY76" s="2"/>
      <c r="DZ76" s="2" t="s">
        <v>3</v>
      </c>
      <c r="EA76" s="2" t="s">
        <v>3</v>
      </c>
      <c r="EB76" s="2" t="s">
        <v>3</v>
      </c>
      <c r="EC76" s="2" t="s">
        <v>3</v>
      </c>
      <c r="ED76" s="2"/>
      <c r="EE76" s="2">
        <v>59540854</v>
      </c>
      <c r="EF76" s="2">
        <v>130</v>
      </c>
      <c r="EG76" s="2" t="s">
        <v>38</v>
      </c>
      <c r="EH76" s="2">
        <v>0</v>
      </c>
      <c r="EI76" s="2" t="s">
        <v>3</v>
      </c>
      <c r="EJ76" s="2">
        <v>3</v>
      </c>
      <c r="EK76" s="2">
        <v>746</v>
      </c>
      <c r="EL76" s="2" t="s">
        <v>39</v>
      </c>
      <c r="EM76" s="2" t="s">
        <v>40</v>
      </c>
      <c r="EN76" s="2"/>
      <c r="EO76" s="2" t="s">
        <v>3</v>
      </c>
      <c r="EP76" s="2"/>
      <c r="EQ76" s="2">
        <v>0</v>
      </c>
      <c r="ER76" s="2">
        <v>0</v>
      </c>
      <c r="ES76" s="2">
        <v>22080.87</v>
      </c>
      <c r="ET76" s="2">
        <v>0</v>
      </c>
      <c r="EU76" s="2">
        <v>0</v>
      </c>
      <c r="EV76" s="2">
        <v>0</v>
      </c>
      <c r="EW76" s="2">
        <v>0</v>
      </c>
      <c r="EX76" s="2">
        <v>0</v>
      </c>
      <c r="EY76" s="2">
        <v>0</v>
      </c>
      <c r="EZ76" s="2"/>
      <c r="FA76" s="2"/>
      <c r="FB76" s="2"/>
      <c r="FC76" s="2"/>
      <c r="FD76" s="2"/>
      <c r="FE76" s="2"/>
      <c r="FF76" s="2"/>
      <c r="FG76" s="2"/>
      <c r="FH76" s="2"/>
      <c r="FI76" s="2"/>
      <c r="FJ76" s="2"/>
      <c r="FK76" s="2"/>
      <c r="FL76" s="2"/>
      <c r="FM76" s="2"/>
      <c r="FN76" s="2"/>
      <c r="FO76" s="2"/>
      <c r="FP76" s="2"/>
      <c r="FQ76" s="2">
        <v>0</v>
      </c>
      <c r="FR76" s="2">
        <f t="shared" si="216"/>
        <v>22080.87</v>
      </c>
      <c r="FS76" s="2">
        <v>0</v>
      </c>
      <c r="FT76" s="2"/>
      <c r="FU76" s="2"/>
      <c r="FV76" s="2"/>
      <c r="FW76" s="2"/>
      <c r="FX76" s="2">
        <v>0</v>
      </c>
      <c r="FY76" s="2">
        <v>0</v>
      </c>
      <c r="FZ76" s="2"/>
      <c r="GA76" s="2" t="s">
        <v>98</v>
      </c>
      <c r="GB76" s="2"/>
      <c r="GC76" s="2"/>
      <c r="GD76" s="2">
        <v>1</v>
      </c>
      <c r="GE76" s="2"/>
      <c r="GF76" s="2">
        <v>884704110</v>
      </c>
      <c r="GG76" s="2">
        <v>2</v>
      </c>
      <c r="GH76" s="2">
        <v>4</v>
      </c>
      <c r="GI76" s="2">
        <v>-2</v>
      </c>
      <c r="GJ76" s="2">
        <v>0</v>
      </c>
      <c r="GK76" s="2">
        <v>0</v>
      </c>
      <c r="GL76" s="2">
        <f t="shared" si="199"/>
        <v>0</v>
      </c>
      <c r="GM76" s="2">
        <f t="shared" si="200"/>
        <v>22080.87</v>
      </c>
      <c r="GN76" s="2">
        <f t="shared" si="201"/>
        <v>0</v>
      </c>
      <c r="GO76" s="2">
        <f t="shared" si="202"/>
        <v>0</v>
      </c>
      <c r="GP76" s="2">
        <f t="shared" si="203"/>
        <v>0</v>
      </c>
      <c r="GQ76" s="2"/>
      <c r="GR76" s="2">
        <v>0</v>
      </c>
      <c r="GS76" s="2">
        <v>2</v>
      </c>
      <c r="GT76" s="2">
        <v>0</v>
      </c>
      <c r="GU76" s="2" t="s">
        <v>3</v>
      </c>
      <c r="GV76" s="2">
        <f t="shared" si="204"/>
        <v>0</v>
      </c>
      <c r="GW76" s="2">
        <v>1</v>
      </c>
      <c r="GX76" s="2">
        <f t="shared" si="205"/>
        <v>0</v>
      </c>
      <c r="GY76" s="2"/>
      <c r="GZ76" s="2"/>
      <c r="HA76" s="2">
        <v>0</v>
      </c>
      <c r="HB76" s="2">
        <v>0</v>
      </c>
      <c r="HC76" s="2">
        <f t="shared" si="206"/>
        <v>0</v>
      </c>
      <c r="HD76" s="2"/>
      <c r="HE76" s="2" t="s">
        <v>42</v>
      </c>
      <c r="HF76" s="2" t="s">
        <v>43</v>
      </c>
      <c r="HG76" s="2"/>
      <c r="HH76" s="2"/>
      <c r="HI76" s="2"/>
      <c r="HJ76" s="2"/>
      <c r="HK76" s="2"/>
      <c r="HL76" s="2"/>
      <c r="HM76" s="2" t="s">
        <v>3</v>
      </c>
      <c r="HN76" s="2" t="s">
        <v>3</v>
      </c>
      <c r="HO76" s="2" t="s">
        <v>3</v>
      </c>
      <c r="HP76" s="2" t="s">
        <v>3</v>
      </c>
      <c r="HQ76" s="2" t="s">
        <v>3</v>
      </c>
      <c r="HR76" s="2"/>
      <c r="HS76" s="2">
        <v>0</v>
      </c>
      <c r="HT76" s="2"/>
      <c r="HU76" s="2"/>
      <c r="HV76" s="2"/>
      <c r="HW76" s="2"/>
      <c r="HX76" s="2"/>
      <c r="HY76" s="2"/>
      <c r="HZ76" s="2"/>
      <c r="IA76" s="2"/>
      <c r="IB76" s="2"/>
      <c r="IC76" s="2"/>
      <c r="ID76" s="2"/>
      <c r="IE76" s="2"/>
      <c r="IF76" s="2"/>
      <c r="IG76" s="2"/>
      <c r="IH76" s="2"/>
      <c r="II76" s="2"/>
      <c r="IJ76" s="2"/>
      <c r="IK76" s="2">
        <v>0</v>
      </c>
      <c r="IL76" s="2"/>
      <c r="IM76" s="2"/>
      <c r="IN76" s="2"/>
      <c r="IO76" s="2"/>
      <c r="IP76" s="2"/>
      <c r="IQ76" s="2"/>
      <c r="IR76" s="2"/>
      <c r="IS76" s="2"/>
      <c r="IT76" s="2"/>
      <c r="IU76" s="2"/>
    </row>
    <row r="77" spans="1:255" x14ac:dyDescent="0.2">
      <c r="A77">
        <v>17</v>
      </c>
      <c r="B77">
        <v>1</v>
      </c>
      <c r="E77" t="s">
        <v>95</v>
      </c>
      <c r="F77" t="s">
        <v>96</v>
      </c>
      <c r="G77" t="s">
        <v>97</v>
      </c>
      <c r="H77" t="s">
        <v>37</v>
      </c>
      <c r="I77">
        <v>1</v>
      </c>
      <c r="J77">
        <v>0</v>
      </c>
      <c r="K77">
        <v>1</v>
      </c>
      <c r="O77">
        <f t="shared" si="177"/>
        <v>169139.46</v>
      </c>
      <c r="P77">
        <f t="shared" si="214"/>
        <v>169139.46</v>
      </c>
      <c r="Q77">
        <f t="shared" si="207"/>
        <v>0</v>
      </c>
      <c r="R77">
        <f t="shared" si="178"/>
        <v>0</v>
      </c>
      <c r="S77">
        <f t="shared" si="179"/>
        <v>0</v>
      </c>
      <c r="T77">
        <f t="shared" si="180"/>
        <v>0</v>
      </c>
      <c r="U77">
        <f t="shared" si="181"/>
        <v>0</v>
      </c>
      <c r="V77">
        <f t="shared" si="182"/>
        <v>0</v>
      </c>
      <c r="W77">
        <f t="shared" si="183"/>
        <v>0</v>
      </c>
      <c r="X77">
        <f t="shared" si="184"/>
        <v>0</v>
      </c>
      <c r="Y77">
        <f t="shared" si="185"/>
        <v>0</v>
      </c>
      <c r="AA77">
        <v>60252775</v>
      </c>
      <c r="AB77">
        <f t="shared" si="186"/>
        <v>22080.87</v>
      </c>
      <c r="AC77">
        <f t="shared" si="187"/>
        <v>22080.87</v>
      </c>
      <c r="AD77">
        <f t="shared" si="208"/>
        <v>0</v>
      </c>
      <c r="AE77">
        <f t="shared" si="209"/>
        <v>0</v>
      </c>
      <c r="AF77">
        <f t="shared" si="210"/>
        <v>0</v>
      </c>
      <c r="AG77">
        <f t="shared" si="188"/>
        <v>0</v>
      </c>
      <c r="AH77">
        <f t="shared" si="211"/>
        <v>0</v>
      </c>
      <c r="AI77">
        <f t="shared" si="212"/>
        <v>0</v>
      </c>
      <c r="AJ77">
        <f t="shared" si="189"/>
        <v>0</v>
      </c>
      <c r="AK77">
        <v>22080.87</v>
      </c>
      <c r="AL77">
        <v>22080.87</v>
      </c>
      <c r="AM77">
        <v>0</v>
      </c>
      <c r="AN77">
        <v>0</v>
      </c>
      <c r="AO77">
        <v>0</v>
      </c>
      <c r="AP77">
        <v>0</v>
      </c>
      <c r="AQ77">
        <v>0</v>
      </c>
      <c r="AR77">
        <v>0</v>
      </c>
      <c r="AS77">
        <v>0</v>
      </c>
      <c r="AT77">
        <v>0</v>
      </c>
      <c r="AU77">
        <v>0</v>
      </c>
      <c r="AV77">
        <v>1</v>
      </c>
      <c r="AW77">
        <v>1</v>
      </c>
      <c r="AZ77">
        <v>1</v>
      </c>
      <c r="BA77">
        <v>1</v>
      </c>
      <c r="BB77">
        <v>1</v>
      </c>
      <c r="BC77">
        <v>7.66</v>
      </c>
      <c r="BD77" t="s">
        <v>3</v>
      </c>
      <c r="BE77" t="s">
        <v>3</v>
      </c>
      <c r="BF77" t="s">
        <v>3</v>
      </c>
      <c r="BG77" t="s">
        <v>3</v>
      </c>
      <c r="BH77">
        <v>3</v>
      </c>
      <c r="BI77">
        <v>3</v>
      </c>
      <c r="BJ77" t="s">
        <v>3</v>
      </c>
      <c r="BM77">
        <v>746</v>
      </c>
      <c r="BN77">
        <v>0</v>
      </c>
      <c r="BO77" t="s">
        <v>3</v>
      </c>
      <c r="BP77">
        <v>0</v>
      </c>
      <c r="BQ77">
        <v>130</v>
      </c>
      <c r="BR77">
        <v>0</v>
      </c>
      <c r="BS77">
        <v>1</v>
      </c>
      <c r="BT77">
        <v>1</v>
      </c>
      <c r="BU77">
        <v>1</v>
      </c>
      <c r="BV77">
        <v>1</v>
      </c>
      <c r="BW77">
        <v>1</v>
      </c>
      <c r="BX77">
        <v>1</v>
      </c>
      <c r="BY77" t="s">
        <v>3</v>
      </c>
      <c r="BZ77">
        <v>0</v>
      </c>
      <c r="CA77">
        <v>0</v>
      </c>
      <c r="CB77" t="s">
        <v>3</v>
      </c>
      <c r="CE77">
        <v>30</v>
      </c>
      <c r="CF77">
        <v>0</v>
      </c>
      <c r="CG77">
        <v>0</v>
      </c>
      <c r="CM77">
        <v>0</v>
      </c>
      <c r="CN77" t="s">
        <v>3</v>
      </c>
      <c r="CO77">
        <v>0</v>
      </c>
      <c r="CP77">
        <f t="shared" si="190"/>
        <v>169139.46</v>
      </c>
      <c r="CQ77">
        <f t="shared" si="215"/>
        <v>169139.46</v>
      </c>
      <c r="CR77">
        <f t="shared" si="213"/>
        <v>0</v>
      </c>
      <c r="CS77">
        <f t="shared" si="191"/>
        <v>0</v>
      </c>
      <c r="CT77">
        <f t="shared" si="192"/>
        <v>0</v>
      </c>
      <c r="CU77">
        <f t="shared" si="193"/>
        <v>0</v>
      </c>
      <c r="CV77">
        <f t="shared" si="194"/>
        <v>0</v>
      </c>
      <c r="CW77">
        <f t="shared" si="195"/>
        <v>0</v>
      </c>
      <c r="CX77">
        <f t="shared" si="196"/>
        <v>0</v>
      </c>
      <c r="CY77">
        <f t="shared" si="197"/>
        <v>0</v>
      </c>
      <c r="CZ77">
        <f t="shared" si="198"/>
        <v>0</v>
      </c>
      <c r="DC77" t="s">
        <v>3</v>
      </c>
      <c r="DD77" t="s">
        <v>3</v>
      </c>
      <c r="DE77" t="s">
        <v>3</v>
      </c>
      <c r="DF77" t="s">
        <v>3</v>
      </c>
      <c r="DG77" t="s">
        <v>3</v>
      </c>
      <c r="DH77" t="s">
        <v>3</v>
      </c>
      <c r="DI77" t="s">
        <v>3</v>
      </c>
      <c r="DJ77" t="s">
        <v>3</v>
      </c>
      <c r="DK77" t="s">
        <v>3</v>
      </c>
      <c r="DL77" t="s">
        <v>3</v>
      </c>
      <c r="DM77" t="s">
        <v>3</v>
      </c>
      <c r="DN77">
        <v>0</v>
      </c>
      <c r="DO77">
        <v>0</v>
      </c>
      <c r="DP77">
        <v>1</v>
      </c>
      <c r="DQ77">
        <v>1</v>
      </c>
      <c r="DU77">
        <v>1013</v>
      </c>
      <c r="DV77" t="s">
        <v>37</v>
      </c>
      <c r="DW77" t="s">
        <v>37</v>
      </c>
      <c r="DX77">
        <v>1</v>
      </c>
      <c r="DZ77" t="s">
        <v>3</v>
      </c>
      <c r="EA77" t="s">
        <v>3</v>
      </c>
      <c r="EB77" t="s">
        <v>3</v>
      </c>
      <c r="EC77" t="s">
        <v>3</v>
      </c>
      <c r="EE77">
        <v>59540854</v>
      </c>
      <c r="EF77">
        <v>130</v>
      </c>
      <c r="EG77" t="s">
        <v>38</v>
      </c>
      <c r="EH77">
        <v>0</v>
      </c>
      <c r="EI77" t="s">
        <v>3</v>
      </c>
      <c r="EJ77">
        <v>3</v>
      </c>
      <c r="EK77">
        <v>746</v>
      </c>
      <c r="EL77" t="s">
        <v>39</v>
      </c>
      <c r="EM77" t="s">
        <v>40</v>
      </c>
      <c r="EO77" t="s">
        <v>3</v>
      </c>
      <c r="EQ77">
        <v>0</v>
      </c>
      <c r="ER77">
        <v>22080.87</v>
      </c>
      <c r="ES77">
        <v>22080.87</v>
      </c>
      <c r="ET77">
        <v>0</v>
      </c>
      <c r="EU77">
        <v>0</v>
      </c>
      <c r="EV77">
        <v>0</v>
      </c>
      <c r="EW77">
        <v>0</v>
      </c>
      <c r="EX77">
        <v>0</v>
      </c>
      <c r="EY77">
        <v>0</v>
      </c>
      <c r="EZ77">
        <v>5</v>
      </c>
      <c r="FC77">
        <v>1</v>
      </c>
      <c r="FD77">
        <v>18</v>
      </c>
      <c r="FF77">
        <v>194719.03</v>
      </c>
      <c r="FQ77">
        <v>0</v>
      </c>
      <c r="FR77">
        <f t="shared" si="216"/>
        <v>169139.46</v>
      </c>
      <c r="FS77">
        <v>0</v>
      </c>
      <c r="FX77">
        <v>0</v>
      </c>
      <c r="FY77">
        <v>0</v>
      </c>
      <c r="GA77" t="s">
        <v>98</v>
      </c>
      <c r="GD77">
        <v>1</v>
      </c>
      <c r="GF77">
        <v>884704110</v>
      </c>
      <c r="GG77">
        <v>2</v>
      </c>
      <c r="GH77">
        <v>3</v>
      </c>
      <c r="GI77">
        <v>5</v>
      </c>
      <c r="GJ77">
        <v>0</v>
      </c>
      <c r="GK77">
        <v>0</v>
      </c>
      <c r="GL77">
        <f t="shared" si="199"/>
        <v>0</v>
      </c>
      <c r="GM77">
        <f t="shared" si="200"/>
        <v>169139.46</v>
      </c>
      <c r="GN77">
        <f t="shared" si="201"/>
        <v>0</v>
      </c>
      <c r="GO77">
        <f t="shared" si="202"/>
        <v>0</v>
      </c>
      <c r="GP77">
        <f t="shared" si="203"/>
        <v>0</v>
      </c>
      <c r="GR77">
        <v>1</v>
      </c>
      <c r="GS77">
        <v>1</v>
      </c>
      <c r="GT77">
        <v>0</v>
      </c>
      <c r="GU77" t="s">
        <v>3</v>
      </c>
      <c r="GV77">
        <f t="shared" si="204"/>
        <v>0</v>
      </c>
      <c r="GW77">
        <v>1</v>
      </c>
      <c r="GX77">
        <f t="shared" si="205"/>
        <v>0</v>
      </c>
      <c r="HA77">
        <v>0</v>
      </c>
      <c r="HB77">
        <v>0</v>
      </c>
      <c r="HC77">
        <f t="shared" si="206"/>
        <v>0</v>
      </c>
      <c r="HE77" t="s">
        <v>42</v>
      </c>
      <c r="HF77" t="s">
        <v>43</v>
      </c>
      <c r="HM77" t="s">
        <v>3</v>
      </c>
      <c r="HN77" t="s">
        <v>3</v>
      </c>
      <c r="HO77" t="s">
        <v>3</v>
      </c>
      <c r="HP77" t="s">
        <v>3</v>
      </c>
      <c r="HQ77" t="s">
        <v>3</v>
      </c>
      <c r="HS77">
        <v>0</v>
      </c>
      <c r="IK77">
        <v>0</v>
      </c>
    </row>
    <row r="78" spans="1:255" x14ac:dyDescent="0.2">
      <c r="A78" s="2">
        <v>17</v>
      </c>
      <c r="B78" s="2">
        <v>1</v>
      </c>
      <c r="C78" s="2"/>
      <c r="D78" s="2"/>
      <c r="E78" s="2" t="s">
        <v>99</v>
      </c>
      <c r="F78" s="2" t="s">
        <v>100</v>
      </c>
      <c r="G78" s="2" t="s">
        <v>101</v>
      </c>
      <c r="H78" s="2" t="s">
        <v>37</v>
      </c>
      <c r="I78" s="2">
        <v>1</v>
      </c>
      <c r="J78" s="2">
        <v>0</v>
      </c>
      <c r="K78" s="2">
        <v>1</v>
      </c>
      <c r="L78" s="2"/>
      <c r="M78" s="2"/>
      <c r="N78" s="2"/>
      <c r="O78" s="2">
        <f t="shared" si="177"/>
        <v>9836.69</v>
      </c>
      <c r="P78" s="2">
        <f t="shared" si="214"/>
        <v>9836.69</v>
      </c>
      <c r="Q78" s="2">
        <f t="shared" si="207"/>
        <v>0</v>
      </c>
      <c r="R78" s="2">
        <f t="shared" si="178"/>
        <v>0</v>
      </c>
      <c r="S78" s="2">
        <f t="shared" si="179"/>
        <v>0</v>
      </c>
      <c r="T78" s="2">
        <f t="shared" si="180"/>
        <v>0</v>
      </c>
      <c r="U78" s="2">
        <f t="shared" si="181"/>
        <v>0</v>
      </c>
      <c r="V78" s="2">
        <f t="shared" si="182"/>
        <v>0</v>
      </c>
      <c r="W78" s="2">
        <f t="shared" si="183"/>
        <v>0</v>
      </c>
      <c r="X78" s="2">
        <f t="shared" si="184"/>
        <v>0</v>
      </c>
      <c r="Y78" s="2">
        <f t="shared" si="185"/>
        <v>0</v>
      </c>
      <c r="Z78" s="2"/>
      <c r="AA78" s="2">
        <v>60252778</v>
      </c>
      <c r="AB78" s="2">
        <f t="shared" si="186"/>
        <v>9836.69</v>
      </c>
      <c r="AC78" s="2">
        <f t="shared" si="187"/>
        <v>9836.69</v>
      </c>
      <c r="AD78" s="2">
        <f t="shared" si="208"/>
        <v>0</v>
      </c>
      <c r="AE78" s="2">
        <f t="shared" si="209"/>
        <v>0</v>
      </c>
      <c r="AF78" s="2">
        <f t="shared" si="210"/>
        <v>0</v>
      </c>
      <c r="AG78" s="2">
        <f t="shared" si="188"/>
        <v>0</v>
      </c>
      <c r="AH78" s="2">
        <f t="shared" si="211"/>
        <v>0</v>
      </c>
      <c r="AI78" s="2">
        <f t="shared" si="212"/>
        <v>0</v>
      </c>
      <c r="AJ78" s="2">
        <f t="shared" si="189"/>
        <v>0</v>
      </c>
      <c r="AK78" s="2">
        <v>9836.69</v>
      </c>
      <c r="AL78" s="2">
        <v>9836.69</v>
      </c>
      <c r="AM78" s="2">
        <v>0</v>
      </c>
      <c r="AN78" s="2">
        <v>0</v>
      </c>
      <c r="AO78" s="2">
        <v>0</v>
      </c>
      <c r="AP78" s="2">
        <v>0</v>
      </c>
      <c r="AQ78" s="2">
        <v>0</v>
      </c>
      <c r="AR78" s="2">
        <v>0</v>
      </c>
      <c r="AS78" s="2">
        <v>0</v>
      </c>
      <c r="AT78" s="2">
        <v>0</v>
      </c>
      <c r="AU78" s="2">
        <v>0</v>
      </c>
      <c r="AV78" s="2">
        <v>1</v>
      </c>
      <c r="AW78" s="2">
        <v>1</v>
      </c>
      <c r="AX78" s="2"/>
      <c r="AY78" s="2"/>
      <c r="AZ78" s="2">
        <v>1</v>
      </c>
      <c r="BA78" s="2">
        <v>1</v>
      </c>
      <c r="BB78" s="2">
        <v>1</v>
      </c>
      <c r="BC78" s="2">
        <v>1</v>
      </c>
      <c r="BD78" s="2" t="s">
        <v>3</v>
      </c>
      <c r="BE78" s="2" t="s">
        <v>3</v>
      </c>
      <c r="BF78" s="2" t="s">
        <v>3</v>
      </c>
      <c r="BG78" s="2" t="s">
        <v>3</v>
      </c>
      <c r="BH78" s="2">
        <v>3</v>
      </c>
      <c r="BI78" s="2">
        <v>3</v>
      </c>
      <c r="BJ78" s="2" t="s">
        <v>3</v>
      </c>
      <c r="BK78" s="2"/>
      <c r="BL78" s="2"/>
      <c r="BM78" s="2">
        <v>746</v>
      </c>
      <c r="BN78" s="2">
        <v>0</v>
      </c>
      <c r="BO78" s="2" t="s">
        <v>3</v>
      </c>
      <c r="BP78" s="2">
        <v>0</v>
      </c>
      <c r="BQ78" s="2">
        <v>130</v>
      </c>
      <c r="BR78" s="2">
        <v>0</v>
      </c>
      <c r="BS78" s="2">
        <v>1</v>
      </c>
      <c r="BT78" s="2">
        <v>1</v>
      </c>
      <c r="BU78" s="2">
        <v>1</v>
      </c>
      <c r="BV78" s="2">
        <v>1</v>
      </c>
      <c r="BW78" s="2">
        <v>1</v>
      </c>
      <c r="BX78" s="2">
        <v>1</v>
      </c>
      <c r="BY78" s="2" t="s">
        <v>3</v>
      </c>
      <c r="BZ78" s="2">
        <v>0</v>
      </c>
      <c r="CA78" s="2">
        <v>0</v>
      </c>
      <c r="CB78" s="2" t="s">
        <v>3</v>
      </c>
      <c r="CC78" s="2"/>
      <c r="CD78" s="2"/>
      <c r="CE78" s="2">
        <v>30</v>
      </c>
      <c r="CF78" s="2">
        <v>0</v>
      </c>
      <c r="CG78" s="2">
        <v>0</v>
      </c>
      <c r="CH78" s="2"/>
      <c r="CI78" s="2"/>
      <c r="CJ78" s="2"/>
      <c r="CK78" s="2"/>
      <c r="CL78" s="2"/>
      <c r="CM78" s="2">
        <v>0</v>
      </c>
      <c r="CN78" s="2" t="s">
        <v>3</v>
      </c>
      <c r="CO78" s="2">
        <v>0</v>
      </c>
      <c r="CP78" s="2">
        <f t="shared" si="190"/>
        <v>9836.69</v>
      </c>
      <c r="CQ78" s="2">
        <f t="shared" si="215"/>
        <v>9836.69</v>
      </c>
      <c r="CR78" s="2">
        <f t="shared" si="213"/>
        <v>0</v>
      </c>
      <c r="CS78" s="2">
        <f t="shared" si="191"/>
        <v>0</v>
      </c>
      <c r="CT78" s="2">
        <f t="shared" si="192"/>
        <v>0</v>
      </c>
      <c r="CU78" s="2">
        <f t="shared" si="193"/>
        <v>0</v>
      </c>
      <c r="CV78" s="2">
        <f t="shared" si="194"/>
        <v>0</v>
      </c>
      <c r="CW78" s="2">
        <f t="shared" si="195"/>
        <v>0</v>
      </c>
      <c r="CX78" s="2">
        <f t="shared" si="196"/>
        <v>0</v>
      </c>
      <c r="CY78" s="2">
        <f t="shared" si="197"/>
        <v>0</v>
      </c>
      <c r="CZ78" s="2">
        <f t="shared" si="198"/>
        <v>0</v>
      </c>
      <c r="DA78" s="2"/>
      <c r="DB78" s="2"/>
      <c r="DC78" s="2" t="s">
        <v>3</v>
      </c>
      <c r="DD78" s="2" t="s">
        <v>3</v>
      </c>
      <c r="DE78" s="2" t="s">
        <v>3</v>
      </c>
      <c r="DF78" s="2" t="s">
        <v>3</v>
      </c>
      <c r="DG78" s="2" t="s">
        <v>3</v>
      </c>
      <c r="DH78" s="2" t="s">
        <v>3</v>
      </c>
      <c r="DI78" s="2" t="s">
        <v>3</v>
      </c>
      <c r="DJ78" s="2" t="s">
        <v>3</v>
      </c>
      <c r="DK78" s="2" t="s">
        <v>3</v>
      </c>
      <c r="DL78" s="2" t="s">
        <v>3</v>
      </c>
      <c r="DM78" s="2" t="s">
        <v>3</v>
      </c>
      <c r="DN78" s="2">
        <v>0</v>
      </c>
      <c r="DO78" s="2">
        <v>0</v>
      </c>
      <c r="DP78" s="2">
        <v>1</v>
      </c>
      <c r="DQ78" s="2">
        <v>1</v>
      </c>
      <c r="DR78" s="2"/>
      <c r="DS78" s="2"/>
      <c r="DT78" s="2"/>
      <c r="DU78" s="2">
        <v>1013</v>
      </c>
      <c r="DV78" s="2" t="s">
        <v>37</v>
      </c>
      <c r="DW78" s="2" t="s">
        <v>37</v>
      </c>
      <c r="DX78" s="2">
        <v>1</v>
      </c>
      <c r="DY78" s="2"/>
      <c r="DZ78" s="2" t="s">
        <v>3</v>
      </c>
      <c r="EA78" s="2" t="s">
        <v>3</v>
      </c>
      <c r="EB78" s="2" t="s">
        <v>3</v>
      </c>
      <c r="EC78" s="2" t="s">
        <v>3</v>
      </c>
      <c r="ED78" s="2"/>
      <c r="EE78" s="2">
        <v>59540854</v>
      </c>
      <c r="EF78" s="2">
        <v>130</v>
      </c>
      <c r="EG78" s="2" t="s">
        <v>38</v>
      </c>
      <c r="EH78" s="2">
        <v>0</v>
      </c>
      <c r="EI78" s="2" t="s">
        <v>3</v>
      </c>
      <c r="EJ78" s="2">
        <v>3</v>
      </c>
      <c r="EK78" s="2">
        <v>746</v>
      </c>
      <c r="EL78" s="2" t="s">
        <v>39</v>
      </c>
      <c r="EM78" s="2" t="s">
        <v>40</v>
      </c>
      <c r="EN78" s="2"/>
      <c r="EO78" s="2" t="s">
        <v>3</v>
      </c>
      <c r="EP78" s="2"/>
      <c r="EQ78" s="2">
        <v>0</v>
      </c>
      <c r="ER78" s="2">
        <v>0</v>
      </c>
      <c r="ES78" s="2">
        <v>9836.69</v>
      </c>
      <c r="ET78" s="2">
        <v>0</v>
      </c>
      <c r="EU78" s="2">
        <v>0</v>
      </c>
      <c r="EV78" s="2">
        <v>0</v>
      </c>
      <c r="EW78" s="2">
        <v>0</v>
      </c>
      <c r="EX78" s="2">
        <v>0</v>
      </c>
      <c r="EY78" s="2">
        <v>0</v>
      </c>
      <c r="EZ78" s="2"/>
      <c r="FA78" s="2"/>
      <c r="FB78" s="2"/>
      <c r="FC78" s="2"/>
      <c r="FD78" s="2"/>
      <c r="FE78" s="2"/>
      <c r="FF78" s="2"/>
      <c r="FG78" s="2"/>
      <c r="FH78" s="2"/>
      <c r="FI78" s="2"/>
      <c r="FJ78" s="2"/>
      <c r="FK78" s="2"/>
      <c r="FL78" s="2"/>
      <c r="FM78" s="2"/>
      <c r="FN78" s="2"/>
      <c r="FO78" s="2"/>
      <c r="FP78" s="2"/>
      <c r="FQ78" s="2">
        <v>0</v>
      </c>
      <c r="FR78" s="2">
        <f t="shared" si="216"/>
        <v>9836.69</v>
      </c>
      <c r="FS78" s="2">
        <v>0</v>
      </c>
      <c r="FT78" s="2"/>
      <c r="FU78" s="2"/>
      <c r="FV78" s="2"/>
      <c r="FW78" s="2"/>
      <c r="FX78" s="2">
        <v>0</v>
      </c>
      <c r="FY78" s="2">
        <v>0</v>
      </c>
      <c r="FZ78" s="2"/>
      <c r="GA78" s="2" t="s">
        <v>102</v>
      </c>
      <c r="GB78" s="2"/>
      <c r="GC78" s="2"/>
      <c r="GD78" s="2">
        <v>1</v>
      </c>
      <c r="GE78" s="2"/>
      <c r="GF78" s="2">
        <v>1721557992</v>
      </c>
      <c r="GG78" s="2">
        <v>2</v>
      </c>
      <c r="GH78" s="2">
        <v>4</v>
      </c>
      <c r="GI78" s="2">
        <v>-2</v>
      </c>
      <c r="GJ78" s="2">
        <v>0</v>
      </c>
      <c r="GK78" s="2">
        <v>0</v>
      </c>
      <c r="GL78" s="2">
        <f t="shared" si="199"/>
        <v>0</v>
      </c>
      <c r="GM78" s="2">
        <f t="shared" si="200"/>
        <v>9836.69</v>
      </c>
      <c r="GN78" s="2">
        <f t="shared" si="201"/>
        <v>0</v>
      </c>
      <c r="GO78" s="2">
        <f t="shared" si="202"/>
        <v>0</v>
      </c>
      <c r="GP78" s="2">
        <f t="shared" si="203"/>
        <v>0</v>
      </c>
      <c r="GQ78" s="2"/>
      <c r="GR78" s="2">
        <v>0</v>
      </c>
      <c r="GS78" s="2">
        <v>2</v>
      </c>
      <c r="GT78" s="2">
        <v>0</v>
      </c>
      <c r="GU78" s="2" t="s">
        <v>3</v>
      </c>
      <c r="GV78" s="2">
        <f t="shared" si="204"/>
        <v>0</v>
      </c>
      <c r="GW78" s="2">
        <v>1</v>
      </c>
      <c r="GX78" s="2">
        <f t="shared" si="205"/>
        <v>0</v>
      </c>
      <c r="GY78" s="2"/>
      <c r="GZ78" s="2"/>
      <c r="HA78" s="2">
        <v>0</v>
      </c>
      <c r="HB78" s="2">
        <v>0</v>
      </c>
      <c r="HC78" s="2">
        <f t="shared" si="206"/>
        <v>0</v>
      </c>
      <c r="HD78" s="2"/>
      <c r="HE78" s="2" t="s">
        <v>42</v>
      </c>
      <c r="HF78" s="2" t="s">
        <v>43</v>
      </c>
      <c r="HG78" s="2"/>
      <c r="HH78" s="2"/>
      <c r="HI78" s="2"/>
      <c r="HJ78" s="2"/>
      <c r="HK78" s="2"/>
      <c r="HL78" s="2"/>
      <c r="HM78" s="2" t="s">
        <v>3</v>
      </c>
      <c r="HN78" s="2" t="s">
        <v>3</v>
      </c>
      <c r="HO78" s="2" t="s">
        <v>3</v>
      </c>
      <c r="HP78" s="2" t="s">
        <v>3</v>
      </c>
      <c r="HQ78" s="2" t="s">
        <v>3</v>
      </c>
      <c r="HR78" s="2"/>
      <c r="HS78" s="2">
        <v>0</v>
      </c>
      <c r="HT78" s="2"/>
      <c r="HU78" s="2"/>
      <c r="HV78" s="2"/>
      <c r="HW78" s="2"/>
      <c r="HX78" s="2"/>
      <c r="HY78" s="2"/>
      <c r="HZ78" s="2"/>
      <c r="IA78" s="2"/>
      <c r="IB78" s="2"/>
      <c r="IC78" s="2"/>
      <c r="ID78" s="2"/>
      <c r="IE78" s="2"/>
      <c r="IF78" s="2"/>
      <c r="IG78" s="2"/>
      <c r="IH78" s="2"/>
      <c r="II78" s="2"/>
      <c r="IJ78" s="2"/>
      <c r="IK78" s="2">
        <v>0</v>
      </c>
      <c r="IL78" s="2"/>
      <c r="IM78" s="2"/>
      <c r="IN78" s="2"/>
      <c r="IO78" s="2"/>
      <c r="IP78" s="2"/>
      <c r="IQ78" s="2"/>
      <c r="IR78" s="2"/>
      <c r="IS78" s="2"/>
      <c r="IT78" s="2"/>
      <c r="IU78" s="2"/>
    </row>
    <row r="79" spans="1:255" x14ac:dyDescent="0.2">
      <c r="A79">
        <v>17</v>
      </c>
      <c r="B79">
        <v>1</v>
      </c>
      <c r="E79" t="s">
        <v>99</v>
      </c>
      <c r="F79" t="s">
        <v>100</v>
      </c>
      <c r="G79" t="s">
        <v>101</v>
      </c>
      <c r="H79" t="s">
        <v>37</v>
      </c>
      <c r="I79">
        <v>1</v>
      </c>
      <c r="J79">
        <v>0</v>
      </c>
      <c r="K79">
        <v>1</v>
      </c>
      <c r="O79">
        <f t="shared" si="177"/>
        <v>75349.05</v>
      </c>
      <c r="P79">
        <f t="shared" si="214"/>
        <v>75349.05</v>
      </c>
      <c r="Q79">
        <f t="shared" si="207"/>
        <v>0</v>
      </c>
      <c r="R79">
        <f t="shared" si="178"/>
        <v>0</v>
      </c>
      <c r="S79">
        <f t="shared" si="179"/>
        <v>0</v>
      </c>
      <c r="T79">
        <f t="shared" si="180"/>
        <v>0</v>
      </c>
      <c r="U79">
        <f t="shared" si="181"/>
        <v>0</v>
      </c>
      <c r="V79">
        <f t="shared" si="182"/>
        <v>0</v>
      </c>
      <c r="W79">
        <f t="shared" si="183"/>
        <v>0</v>
      </c>
      <c r="X79">
        <f t="shared" si="184"/>
        <v>0</v>
      </c>
      <c r="Y79">
        <f t="shared" si="185"/>
        <v>0</v>
      </c>
      <c r="AA79">
        <v>60252775</v>
      </c>
      <c r="AB79">
        <f t="shared" si="186"/>
        <v>9836.69</v>
      </c>
      <c r="AC79">
        <f t="shared" si="187"/>
        <v>9836.69</v>
      </c>
      <c r="AD79">
        <f t="shared" si="208"/>
        <v>0</v>
      </c>
      <c r="AE79">
        <f t="shared" si="209"/>
        <v>0</v>
      </c>
      <c r="AF79">
        <f t="shared" si="210"/>
        <v>0</v>
      </c>
      <c r="AG79">
        <f t="shared" si="188"/>
        <v>0</v>
      </c>
      <c r="AH79">
        <f t="shared" si="211"/>
        <v>0</v>
      </c>
      <c r="AI79">
        <f t="shared" si="212"/>
        <v>0</v>
      </c>
      <c r="AJ79">
        <f t="shared" si="189"/>
        <v>0</v>
      </c>
      <c r="AK79">
        <v>9836.69</v>
      </c>
      <c r="AL79">
        <v>9836.69</v>
      </c>
      <c r="AM79">
        <v>0</v>
      </c>
      <c r="AN79">
        <v>0</v>
      </c>
      <c r="AO79">
        <v>0</v>
      </c>
      <c r="AP79">
        <v>0</v>
      </c>
      <c r="AQ79">
        <v>0</v>
      </c>
      <c r="AR79">
        <v>0</v>
      </c>
      <c r="AS79">
        <v>0</v>
      </c>
      <c r="AT79">
        <v>0</v>
      </c>
      <c r="AU79">
        <v>0</v>
      </c>
      <c r="AV79">
        <v>1</v>
      </c>
      <c r="AW79">
        <v>1</v>
      </c>
      <c r="AZ79">
        <v>1</v>
      </c>
      <c r="BA79">
        <v>1</v>
      </c>
      <c r="BB79">
        <v>1</v>
      </c>
      <c r="BC79">
        <v>7.66</v>
      </c>
      <c r="BD79" t="s">
        <v>3</v>
      </c>
      <c r="BE79" t="s">
        <v>3</v>
      </c>
      <c r="BF79" t="s">
        <v>3</v>
      </c>
      <c r="BG79" t="s">
        <v>3</v>
      </c>
      <c r="BH79">
        <v>3</v>
      </c>
      <c r="BI79">
        <v>3</v>
      </c>
      <c r="BJ79" t="s">
        <v>3</v>
      </c>
      <c r="BM79">
        <v>746</v>
      </c>
      <c r="BN79">
        <v>0</v>
      </c>
      <c r="BO79" t="s">
        <v>3</v>
      </c>
      <c r="BP79">
        <v>0</v>
      </c>
      <c r="BQ79">
        <v>130</v>
      </c>
      <c r="BR79">
        <v>0</v>
      </c>
      <c r="BS79">
        <v>1</v>
      </c>
      <c r="BT79">
        <v>1</v>
      </c>
      <c r="BU79">
        <v>1</v>
      </c>
      <c r="BV79">
        <v>1</v>
      </c>
      <c r="BW79">
        <v>1</v>
      </c>
      <c r="BX79">
        <v>1</v>
      </c>
      <c r="BY79" t="s">
        <v>3</v>
      </c>
      <c r="BZ79">
        <v>0</v>
      </c>
      <c r="CA79">
        <v>0</v>
      </c>
      <c r="CB79" t="s">
        <v>3</v>
      </c>
      <c r="CE79">
        <v>30</v>
      </c>
      <c r="CF79">
        <v>0</v>
      </c>
      <c r="CG79">
        <v>0</v>
      </c>
      <c r="CM79">
        <v>0</v>
      </c>
      <c r="CN79" t="s">
        <v>3</v>
      </c>
      <c r="CO79">
        <v>0</v>
      </c>
      <c r="CP79">
        <f t="shared" si="190"/>
        <v>75349.05</v>
      </c>
      <c r="CQ79">
        <f t="shared" si="215"/>
        <v>75349.05</v>
      </c>
      <c r="CR79">
        <f t="shared" si="213"/>
        <v>0</v>
      </c>
      <c r="CS79">
        <f t="shared" si="191"/>
        <v>0</v>
      </c>
      <c r="CT79">
        <f t="shared" si="192"/>
        <v>0</v>
      </c>
      <c r="CU79">
        <f t="shared" si="193"/>
        <v>0</v>
      </c>
      <c r="CV79">
        <f t="shared" si="194"/>
        <v>0</v>
      </c>
      <c r="CW79">
        <f t="shared" si="195"/>
        <v>0</v>
      </c>
      <c r="CX79">
        <f t="shared" si="196"/>
        <v>0</v>
      </c>
      <c r="CY79">
        <f t="shared" si="197"/>
        <v>0</v>
      </c>
      <c r="CZ79">
        <f t="shared" si="198"/>
        <v>0</v>
      </c>
      <c r="DC79" t="s">
        <v>3</v>
      </c>
      <c r="DD79" t="s">
        <v>3</v>
      </c>
      <c r="DE79" t="s">
        <v>3</v>
      </c>
      <c r="DF79" t="s">
        <v>3</v>
      </c>
      <c r="DG79" t="s">
        <v>3</v>
      </c>
      <c r="DH79" t="s">
        <v>3</v>
      </c>
      <c r="DI79" t="s">
        <v>3</v>
      </c>
      <c r="DJ79" t="s">
        <v>3</v>
      </c>
      <c r="DK79" t="s">
        <v>3</v>
      </c>
      <c r="DL79" t="s">
        <v>3</v>
      </c>
      <c r="DM79" t="s">
        <v>3</v>
      </c>
      <c r="DN79">
        <v>0</v>
      </c>
      <c r="DO79">
        <v>0</v>
      </c>
      <c r="DP79">
        <v>1</v>
      </c>
      <c r="DQ79">
        <v>1</v>
      </c>
      <c r="DU79">
        <v>1013</v>
      </c>
      <c r="DV79" t="s">
        <v>37</v>
      </c>
      <c r="DW79" t="s">
        <v>37</v>
      </c>
      <c r="DX79">
        <v>1</v>
      </c>
      <c r="DZ79" t="s">
        <v>3</v>
      </c>
      <c r="EA79" t="s">
        <v>3</v>
      </c>
      <c r="EB79" t="s">
        <v>3</v>
      </c>
      <c r="EC79" t="s">
        <v>3</v>
      </c>
      <c r="EE79">
        <v>59540854</v>
      </c>
      <c r="EF79">
        <v>130</v>
      </c>
      <c r="EG79" t="s">
        <v>38</v>
      </c>
      <c r="EH79">
        <v>0</v>
      </c>
      <c r="EI79" t="s">
        <v>3</v>
      </c>
      <c r="EJ79">
        <v>3</v>
      </c>
      <c r="EK79">
        <v>746</v>
      </c>
      <c r="EL79" t="s">
        <v>39</v>
      </c>
      <c r="EM79" t="s">
        <v>40</v>
      </c>
      <c r="EO79" t="s">
        <v>3</v>
      </c>
      <c r="EQ79">
        <v>0</v>
      </c>
      <c r="ER79">
        <v>9836.69</v>
      </c>
      <c r="ES79">
        <v>9836.69</v>
      </c>
      <c r="ET79">
        <v>0</v>
      </c>
      <c r="EU79">
        <v>0</v>
      </c>
      <c r="EV79">
        <v>0</v>
      </c>
      <c r="EW79">
        <v>0</v>
      </c>
      <c r="EX79">
        <v>0</v>
      </c>
      <c r="EY79">
        <v>0</v>
      </c>
      <c r="EZ79">
        <v>5</v>
      </c>
      <c r="FC79">
        <v>0</v>
      </c>
      <c r="FD79">
        <v>18</v>
      </c>
      <c r="FF79">
        <v>72286.97</v>
      </c>
      <c r="FQ79">
        <v>0</v>
      </c>
      <c r="FR79">
        <f t="shared" si="216"/>
        <v>75349.05</v>
      </c>
      <c r="FS79">
        <v>0</v>
      </c>
      <c r="FX79">
        <v>0</v>
      </c>
      <c r="FY79">
        <v>0</v>
      </c>
      <c r="GA79" t="s">
        <v>102</v>
      </c>
      <c r="GD79">
        <v>1</v>
      </c>
      <c r="GF79">
        <v>1721557992</v>
      </c>
      <c r="GG79">
        <v>2</v>
      </c>
      <c r="GH79">
        <v>3</v>
      </c>
      <c r="GI79">
        <v>5</v>
      </c>
      <c r="GJ79">
        <v>0</v>
      </c>
      <c r="GK79">
        <v>0</v>
      </c>
      <c r="GL79">
        <f t="shared" si="199"/>
        <v>0</v>
      </c>
      <c r="GM79">
        <f t="shared" si="200"/>
        <v>75349.05</v>
      </c>
      <c r="GN79">
        <f t="shared" si="201"/>
        <v>0</v>
      </c>
      <c r="GO79">
        <f t="shared" si="202"/>
        <v>0</v>
      </c>
      <c r="GP79">
        <f t="shared" si="203"/>
        <v>0</v>
      </c>
      <c r="GR79">
        <v>1</v>
      </c>
      <c r="GS79">
        <v>1</v>
      </c>
      <c r="GT79">
        <v>0</v>
      </c>
      <c r="GU79" t="s">
        <v>3</v>
      </c>
      <c r="GV79">
        <f t="shared" si="204"/>
        <v>0</v>
      </c>
      <c r="GW79">
        <v>1</v>
      </c>
      <c r="GX79">
        <f t="shared" si="205"/>
        <v>0</v>
      </c>
      <c r="HA79">
        <v>0</v>
      </c>
      <c r="HB79">
        <v>0</v>
      </c>
      <c r="HC79">
        <f t="shared" si="206"/>
        <v>0</v>
      </c>
      <c r="HE79" t="s">
        <v>42</v>
      </c>
      <c r="HF79" t="s">
        <v>43</v>
      </c>
      <c r="HM79" t="s">
        <v>3</v>
      </c>
      <c r="HN79" t="s">
        <v>3</v>
      </c>
      <c r="HO79" t="s">
        <v>3</v>
      </c>
      <c r="HP79" t="s">
        <v>3</v>
      </c>
      <c r="HQ79" t="s">
        <v>3</v>
      </c>
      <c r="HS79">
        <v>0</v>
      </c>
      <c r="IK79">
        <v>0</v>
      </c>
    </row>
    <row r="80" spans="1:255" x14ac:dyDescent="0.2">
      <c r="A80" s="2">
        <v>17</v>
      </c>
      <c r="B80" s="2">
        <v>1</v>
      </c>
      <c r="C80" s="2"/>
      <c r="D80" s="2"/>
      <c r="E80" s="2" t="s">
        <v>103</v>
      </c>
      <c r="F80" s="2" t="s">
        <v>104</v>
      </c>
      <c r="G80" s="2" t="s">
        <v>105</v>
      </c>
      <c r="H80" s="2" t="s">
        <v>37</v>
      </c>
      <c r="I80" s="2">
        <v>1</v>
      </c>
      <c r="J80" s="2">
        <v>0</v>
      </c>
      <c r="K80" s="2">
        <v>1</v>
      </c>
      <c r="L80" s="2"/>
      <c r="M80" s="2"/>
      <c r="N80" s="2"/>
      <c r="O80" s="2">
        <f t="shared" si="177"/>
        <v>19569.45</v>
      </c>
      <c r="P80" s="2">
        <f t="shared" si="214"/>
        <v>19569.45</v>
      </c>
      <c r="Q80" s="2">
        <f t="shared" si="207"/>
        <v>0</v>
      </c>
      <c r="R80" s="2">
        <f t="shared" si="178"/>
        <v>0</v>
      </c>
      <c r="S80" s="2">
        <f t="shared" si="179"/>
        <v>0</v>
      </c>
      <c r="T80" s="2">
        <f t="shared" si="180"/>
        <v>0</v>
      </c>
      <c r="U80" s="2">
        <f t="shared" si="181"/>
        <v>0</v>
      </c>
      <c r="V80" s="2">
        <f t="shared" si="182"/>
        <v>0</v>
      </c>
      <c r="W80" s="2">
        <f t="shared" si="183"/>
        <v>0</v>
      </c>
      <c r="X80" s="2">
        <f t="shared" si="184"/>
        <v>0</v>
      </c>
      <c r="Y80" s="2">
        <f t="shared" si="185"/>
        <v>0</v>
      </c>
      <c r="Z80" s="2"/>
      <c r="AA80" s="2">
        <v>60252778</v>
      </c>
      <c r="AB80" s="2">
        <f t="shared" si="186"/>
        <v>19569.45</v>
      </c>
      <c r="AC80" s="2">
        <f t="shared" si="187"/>
        <v>19569.45</v>
      </c>
      <c r="AD80" s="2">
        <f t="shared" si="208"/>
        <v>0</v>
      </c>
      <c r="AE80" s="2">
        <f t="shared" si="209"/>
        <v>0</v>
      </c>
      <c r="AF80" s="2">
        <f t="shared" si="210"/>
        <v>0</v>
      </c>
      <c r="AG80" s="2">
        <f t="shared" si="188"/>
        <v>0</v>
      </c>
      <c r="AH80" s="2">
        <f t="shared" si="211"/>
        <v>0</v>
      </c>
      <c r="AI80" s="2">
        <f t="shared" si="212"/>
        <v>0</v>
      </c>
      <c r="AJ80" s="2">
        <f t="shared" si="189"/>
        <v>0</v>
      </c>
      <c r="AK80" s="2">
        <v>19569.449999999997</v>
      </c>
      <c r="AL80" s="2">
        <v>19569.449999999997</v>
      </c>
      <c r="AM80" s="2">
        <v>0</v>
      </c>
      <c r="AN80" s="2">
        <v>0</v>
      </c>
      <c r="AO80" s="2">
        <v>0</v>
      </c>
      <c r="AP80" s="2">
        <v>0</v>
      </c>
      <c r="AQ80" s="2">
        <v>0</v>
      </c>
      <c r="AR80" s="2">
        <v>0</v>
      </c>
      <c r="AS80" s="2">
        <v>0</v>
      </c>
      <c r="AT80" s="2">
        <v>0</v>
      </c>
      <c r="AU80" s="2">
        <v>0</v>
      </c>
      <c r="AV80" s="2">
        <v>1</v>
      </c>
      <c r="AW80" s="2">
        <v>1</v>
      </c>
      <c r="AX80" s="2"/>
      <c r="AY80" s="2"/>
      <c r="AZ80" s="2">
        <v>1</v>
      </c>
      <c r="BA80" s="2">
        <v>1</v>
      </c>
      <c r="BB80" s="2">
        <v>1</v>
      </c>
      <c r="BC80" s="2">
        <v>1</v>
      </c>
      <c r="BD80" s="2" t="s">
        <v>3</v>
      </c>
      <c r="BE80" s="2" t="s">
        <v>3</v>
      </c>
      <c r="BF80" s="2" t="s">
        <v>3</v>
      </c>
      <c r="BG80" s="2" t="s">
        <v>3</v>
      </c>
      <c r="BH80" s="2">
        <v>3</v>
      </c>
      <c r="BI80" s="2">
        <v>3</v>
      </c>
      <c r="BJ80" s="2" t="s">
        <v>3</v>
      </c>
      <c r="BK80" s="2"/>
      <c r="BL80" s="2"/>
      <c r="BM80" s="2">
        <v>746</v>
      </c>
      <c r="BN80" s="2">
        <v>0</v>
      </c>
      <c r="BO80" s="2" t="s">
        <v>3</v>
      </c>
      <c r="BP80" s="2">
        <v>0</v>
      </c>
      <c r="BQ80" s="2">
        <v>130</v>
      </c>
      <c r="BR80" s="2">
        <v>0</v>
      </c>
      <c r="BS80" s="2">
        <v>1</v>
      </c>
      <c r="BT80" s="2">
        <v>1</v>
      </c>
      <c r="BU80" s="2">
        <v>1</v>
      </c>
      <c r="BV80" s="2">
        <v>1</v>
      </c>
      <c r="BW80" s="2">
        <v>1</v>
      </c>
      <c r="BX80" s="2">
        <v>1</v>
      </c>
      <c r="BY80" s="2" t="s">
        <v>3</v>
      </c>
      <c r="BZ80" s="2">
        <v>0</v>
      </c>
      <c r="CA80" s="2">
        <v>0</v>
      </c>
      <c r="CB80" s="2" t="s">
        <v>3</v>
      </c>
      <c r="CC80" s="2"/>
      <c r="CD80" s="2"/>
      <c r="CE80" s="2">
        <v>30</v>
      </c>
      <c r="CF80" s="2">
        <v>0</v>
      </c>
      <c r="CG80" s="2">
        <v>0</v>
      </c>
      <c r="CH80" s="2"/>
      <c r="CI80" s="2"/>
      <c r="CJ80" s="2"/>
      <c r="CK80" s="2"/>
      <c r="CL80" s="2"/>
      <c r="CM80" s="2">
        <v>0</v>
      </c>
      <c r="CN80" s="2" t="s">
        <v>3</v>
      </c>
      <c r="CO80" s="2">
        <v>0</v>
      </c>
      <c r="CP80" s="2">
        <f t="shared" si="190"/>
        <v>19569.45</v>
      </c>
      <c r="CQ80" s="2">
        <f t="shared" si="215"/>
        <v>19569.45</v>
      </c>
      <c r="CR80" s="2">
        <f t="shared" si="213"/>
        <v>0</v>
      </c>
      <c r="CS80" s="2">
        <f t="shared" si="191"/>
        <v>0</v>
      </c>
      <c r="CT80" s="2">
        <f t="shared" si="192"/>
        <v>0</v>
      </c>
      <c r="CU80" s="2">
        <f t="shared" si="193"/>
        <v>0</v>
      </c>
      <c r="CV80" s="2">
        <f t="shared" si="194"/>
        <v>0</v>
      </c>
      <c r="CW80" s="2">
        <f t="shared" si="195"/>
        <v>0</v>
      </c>
      <c r="CX80" s="2">
        <f t="shared" si="196"/>
        <v>0</v>
      </c>
      <c r="CY80" s="2">
        <f t="shared" si="197"/>
        <v>0</v>
      </c>
      <c r="CZ80" s="2">
        <f t="shared" si="198"/>
        <v>0</v>
      </c>
      <c r="DA80" s="2"/>
      <c r="DB80" s="2"/>
      <c r="DC80" s="2" t="s">
        <v>3</v>
      </c>
      <c r="DD80" s="2" t="s">
        <v>3</v>
      </c>
      <c r="DE80" s="2" t="s">
        <v>3</v>
      </c>
      <c r="DF80" s="2" t="s">
        <v>3</v>
      </c>
      <c r="DG80" s="2" t="s">
        <v>3</v>
      </c>
      <c r="DH80" s="2" t="s">
        <v>3</v>
      </c>
      <c r="DI80" s="2" t="s">
        <v>3</v>
      </c>
      <c r="DJ80" s="2" t="s">
        <v>3</v>
      </c>
      <c r="DK80" s="2" t="s">
        <v>3</v>
      </c>
      <c r="DL80" s="2" t="s">
        <v>3</v>
      </c>
      <c r="DM80" s="2" t="s">
        <v>3</v>
      </c>
      <c r="DN80" s="2">
        <v>0</v>
      </c>
      <c r="DO80" s="2">
        <v>0</v>
      </c>
      <c r="DP80" s="2">
        <v>1</v>
      </c>
      <c r="DQ80" s="2">
        <v>1</v>
      </c>
      <c r="DR80" s="2"/>
      <c r="DS80" s="2"/>
      <c r="DT80" s="2"/>
      <c r="DU80" s="2">
        <v>1013</v>
      </c>
      <c r="DV80" s="2" t="s">
        <v>37</v>
      </c>
      <c r="DW80" s="2" t="s">
        <v>37</v>
      </c>
      <c r="DX80" s="2">
        <v>1</v>
      </c>
      <c r="DY80" s="2"/>
      <c r="DZ80" s="2" t="s">
        <v>3</v>
      </c>
      <c r="EA80" s="2" t="s">
        <v>3</v>
      </c>
      <c r="EB80" s="2" t="s">
        <v>3</v>
      </c>
      <c r="EC80" s="2" t="s">
        <v>3</v>
      </c>
      <c r="ED80" s="2"/>
      <c r="EE80" s="2">
        <v>59540854</v>
      </c>
      <c r="EF80" s="2">
        <v>130</v>
      </c>
      <c r="EG80" s="2" t="s">
        <v>38</v>
      </c>
      <c r="EH80" s="2">
        <v>0</v>
      </c>
      <c r="EI80" s="2" t="s">
        <v>3</v>
      </c>
      <c r="EJ80" s="2">
        <v>3</v>
      </c>
      <c r="EK80" s="2">
        <v>746</v>
      </c>
      <c r="EL80" s="2" t="s">
        <v>39</v>
      </c>
      <c r="EM80" s="2" t="s">
        <v>40</v>
      </c>
      <c r="EN80" s="2"/>
      <c r="EO80" s="2" t="s">
        <v>3</v>
      </c>
      <c r="EP80" s="2"/>
      <c r="EQ80" s="2">
        <v>0</v>
      </c>
      <c r="ER80" s="2">
        <v>0</v>
      </c>
      <c r="ES80" s="2">
        <v>19569.449999999997</v>
      </c>
      <c r="ET80" s="2">
        <v>0</v>
      </c>
      <c r="EU80" s="2">
        <v>0</v>
      </c>
      <c r="EV80" s="2">
        <v>0</v>
      </c>
      <c r="EW80" s="2">
        <v>0</v>
      </c>
      <c r="EX80" s="2">
        <v>0</v>
      </c>
      <c r="EY80" s="2">
        <v>0</v>
      </c>
      <c r="EZ80" s="2"/>
      <c r="FA80" s="2"/>
      <c r="FB80" s="2"/>
      <c r="FC80" s="2"/>
      <c r="FD80" s="2"/>
      <c r="FE80" s="2"/>
      <c r="FF80" s="2"/>
      <c r="FG80" s="2"/>
      <c r="FH80" s="2"/>
      <c r="FI80" s="2"/>
      <c r="FJ80" s="2"/>
      <c r="FK80" s="2"/>
      <c r="FL80" s="2"/>
      <c r="FM80" s="2"/>
      <c r="FN80" s="2"/>
      <c r="FO80" s="2"/>
      <c r="FP80" s="2"/>
      <c r="FQ80" s="2">
        <v>0</v>
      </c>
      <c r="FR80" s="2">
        <f t="shared" si="216"/>
        <v>19569.45</v>
      </c>
      <c r="FS80" s="2">
        <v>0</v>
      </c>
      <c r="FT80" s="2"/>
      <c r="FU80" s="2"/>
      <c r="FV80" s="2"/>
      <c r="FW80" s="2"/>
      <c r="FX80" s="2">
        <v>0</v>
      </c>
      <c r="FY80" s="2">
        <v>0</v>
      </c>
      <c r="FZ80" s="2"/>
      <c r="GA80" s="2" t="s">
        <v>106</v>
      </c>
      <c r="GB80" s="2"/>
      <c r="GC80" s="2"/>
      <c r="GD80" s="2">
        <v>1</v>
      </c>
      <c r="GE80" s="2"/>
      <c r="GF80" s="2">
        <v>694967194</v>
      </c>
      <c r="GG80" s="2">
        <v>2</v>
      </c>
      <c r="GH80" s="2">
        <v>4</v>
      </c>
      <c r="GI80" s="2">
        <v>-2</v>
      </c>
      <c r="GJ80" s="2">
        <v>0</v>
      </c>
      <c r="GK80" s="2">
        <v>0</v>
      </c>
      <c r="GL80" s="2">
        <f t="shared" si="199"/>
        <v>0</v>
      </c>
      <c r="GM80" s="2">
        <f t="shared" si="200"/>
        <v>19569.45</v>
      </c>
      <c r="GN80" s="2">
        <f t="shared" si="201"/>
        <v>0</v>
      </c>
      <c r="GO80" s="2">
        <f t="shared" si="202"/>
        <v>0</v>
      </c>
      <c r="GP80" s="2">
        <f t="shared" si="203"/>
        <v>0</v>
      </c>
      <c r="GQ80" s="2"/>
      <c r="GR80" s="2">
        <v>0</v>
      </c>
      <c r="GS80" s="2">
        <v>2</v>
      </c>
      <c r="GT80" s="2">
        <v>0</v>
      </c>
      <c r="GU80" s="2" t="s">
        <v>3</v>
      </c>
      <c r="GV80" s="2">
        <f t="shared" si="204"/>
        <v>0</v>
      </c>
      <c r="GW80" s="2">
        <v>1</v>
      </c>
      <c r="GX80" s="2">
        <f t="shared" si="205"/>
        <v>0</v>
      </c>
      <c r="GY80" s="2"/>
      <c r="GZ80" s="2"/>
      <c r="HA80" s="2">
        <v>0</v>
      </c>
      <c r="HB80" s="2">
        <v>0</v>
      </c>
      <c r="HC80" s="2">
        <f t="shared" si="206"/>
        <v>0</v>
      </c>
      <c r="HD80" s="2"/>
      <c r="HE80" s="2" t="s">
        <v>42</v>
      </c>
      <c r="HF80" s="2" t="s">
        <v>43</v>
      </c>
      <c r="HG80" s="2"/>
      <c r="HH80" s="2"/>
      <c r="HI80" s="2"/>
      <c r="HJ80" s="2"/>
      <c r="HK80" s="2"/>
      <c r="HL80" s="2"/>
      <c r="HM80" s="2" t="s">
        <v>3</v>
      </c>
      <c r="HN80" s="2" t="s">
        <v>3</v>
      </c>
      <c r="HO80" s="2" t="s">
        <v>3</v>
      </c>
      <c r="HP80" s="2" t="s">
        <v>3</v>
      </c>
      <c r="HQ80" s="2" t="s">
        <v>3</v>
      </c>
      <c r="HR80" s="2"/>
      <c r="HS80" s="2">
        <v>0</v>
      </c>
      <c r="HT80" s="2"/>
      <c r="HU80" s="2"/>
      <c r="HV80" s="2"/>
      <c r="HW80" s="2"/>
      <c r="HX80" s="2"/>
      <c r="HY80" s="2"/>
      <c r="HZ80" s="2"/>
      <c r="IA80" s="2"/>
      <c r="IB80" s="2"/>
      <c r="IC80" s="2"/>
      <c r="ID80" s="2"/>
      <c r="IE80" s="2"/>
      <c r="IF80" s="2"/>
      <c r="IG80" s="2"/>
      <c r="IH80" s="2"/>
      <c r="II80" s="2"/>
      <c r="IJ80" s="2"/>
      <c r="IK80" s="2">
        <v>0</v>
      </c>
      <c r="IL80" s="2"/>
      <c r="IM80" s="2"/>
      <c r="IN80" s="2"/>
      <c r="IO80" s="2"/>
      <c r="IP80" s="2"/>
      <c r="IQ80" s="2"/>
      <c r="IR80" s="2"/>
      <c r="IS80" s="2"/>
      <c r="IT80" s="2"/>
      <c r="IU80" s="2"/>
    </row>
    <row r="81" spans="1:255" x14ac:dyDescent="0.2">
      <c r="A81">
        <v>17</v>
      </c>
      <c r="B81">
        <v>1</v>
      </c>
      <c r="E81" t="s">
        <v>103</v>
      </c>
      <c r="F81" t="s">
        <v>104</v>
      </c>
      <c r="G81" t="s">
        <v>105</v>
      </c>
      <c r="H81" t="s">
        <v>37</v>
      </c>
      <c r="I81">
        <v>1</v>
      </c>
      <c r="J81">
        <v>0</v>
      </c>
      <c r="K81">
        <v>1</v>
      </c>
      <c r="O81">
        <f t="shared" si="177"/>
        <v>149901.99</v>
      </c>
      <c r="P81">
        <f t="shared" si="214"/>
        <v>149901.99</v>
      </c>
      <c r="Q81">
        <f t="shared" si="207"/>
        <v>0</v>
      </c>
      <c r="R81">
        <f t="shared" si="178"/>
        <v>0</v>
      </c>
      <c r="S81">
        <f t="shared" si="179"/>
        <v>0</v>
      </c>
      <c r="T81">
        <f t="shared" si="180"/>
        <v>0</v>
      </c>
      <c r="U81">
        <f t="shared" si="181"/>
        <v>0</v>
      </c>
      <c r="V81">
        <f t="shared" si="182"/>
        <v>0</v>
      </c>
      <c r="W81">
        <f t="shared" si="183"/>
        <v>0</v>
      </c>
      <c r="X81">
        <f t="shared" si="184"/>
        <v>0</v>
      </c>
      <c r="Y81">
        <f t="shared" si="185"/>
        <v>0</v>
      </c>
      <c r="AA81">
        <v>60252775</v>
      </c>
      <c r="AB81">
        <f t="shared" si="186"/>
        <v>19569.45</v>
      </c>
      <c r="AC81">
        <f t="shared" si="187"/>
        <v>19569.45</v>
      </c>
      <c r="AD81">
        <f t="shared" si="208"/>
        <v>0</v>
      </c>
      <c r="AE81">
        <f t="shared" si="209"/>
        <v>0</v>
      </c>
      <c r="AF81">
        <f t="shared" si="210"/>
        <v>0</v>
      </c>
      <c r="AG81">
        <f t="shared" si="188"/>
        <v>0</v>
      </c>
      <c r="AH81">
        <f t="shared" si="211"/>
        <v>0</v>
      </c>
      <c r="AI81">
        <f t="shared" si="212"/>
        <v>0</v>
      </c>
      <c r="AJ81">
        <f t="shared" si="189"/>
        <v>0</v>
      </c>
      <c r="AK81">
        <v>19569.449999999997</v>
      </c>
      <c r="AL81">
        <v>19569.449999999997</v>
      </c>
      <c r="AM81">
        <v>0</v>
      </c>
      <c r="AN81">
        <v>0</v>
      </c>
      <c r="AO81">
        <v>0</v>
      </c>
      <c r="AP81">
        <v>0</v>
      </c>
      <c r="AQ81">
        <v>0</v>
      </c>
      <c r="AR81">
        <v>0</v>
      </c>
      <c r="AS81">
        <v>0</v>
      </c>
      <c r="AT81">
        <v>0</v>
      </c>
      <c r="AU81">
        <v>0</v>
      </c>
      <c r="AV81">
        <v>1</v>
      </c>
      <c r="AW81">
        <v>1</v>
      </c>
      <c r="AZ81">
        <v>1</v>
      </c>
      <c r="BA81">
        <v>1</v>
      </c>
      <c r="BB81">
        <v>1</v>
      </c>
      <c r="BC81">
        <v>7.66</v>
      </c>
      <c r="BD81" t="s">
        <v>3</v>
      </c>
      <c r="BE81" t="s">
        <v>3</v>
      </c>
      <c r="BF81" t="s">
        <v>3</v>
      </c>
      <c r="BG81" t="s">
        <v>3</v>
      </c>
      <c r="BH81">
        <v>3</v>
      </c>
      <c r="BI81">
        <v>3</v>
      </c>
      <c r="BJ81" t="s">
        <v>3</v>
      </c>
      <c r="BM81">
        <v>746</v>
      </c>
      <c r="BN81">
        <v>0</v>
      </c>
      <c r="BO81" t="s">
        <v>3</v>
      </c>
      <c r="BP81">
        <v>0</v>
      </c>
      <c r="BQ81">
        <v>130</v>
      </c>
      <c r="BR81">
        <v>0</v>
      </c>
      <c r="BS81">
        <v>1</v>
      </c>
      <c r="BT81">
        <v>1</v>
      </c>
      <c r="BU81">
        <v>1</v>
      </c>
      <c r="BV81">
        <v>1</v>
      </c>
      <c r="BW81">
        <v>1</v>
      </c>
      <c r="BX81">
        <v>1</v>
      </c>
      <c r="BY81" t="s">
        <v>3</v>
      </c>
      <c r="BZ81">
        <v>0</v>
      </c>
      <c r="CA81">
        <v>0</v>
      </c>
      <c r="CB81" t="s">
        <v>3</v>
      </c>
      <c r="CE81">
        <v>30</v>
      </c>
      <c r="CF81">
        <v>0</v>
      </c>
      <c r="CG81">
        <v>0</v>
      </c>
      <c r="CM81">
        <v>0</v>
      </c>
      <c r="CN81" t="s">
        <v>3</v>
      </c>
      <c r="CO81">
        <v>0</v>
      </c>
      <c r="CP81">
        <f t="shared" si="190"/>
        <v>149901.99</v>
      </c>
      <c r="CQ81">
        <f t="shared" si="215"/>
        <v>149901.99</v>
      </c>
      <c r="CR81">
        <f t="shared" si="213"/>
        <v>0</v>
      </c>
      <c r="CS81">
        <f t="shared" si="191"/>
        <v>0</v>
      </c>
      <c r="CT81">
        <f t="shared" si="192"/>
        <v>0</v>
      </c>
      <c r="CU81">
        <f t="shared" si="193"/>
        <v>0</v>
      </c>
      <c r="CV81">
        <f t="shared" si="194"/>
        <v>0</v>
      </c>
      <c r="CW81">
        <f t="shared" si="195"/>
        <v>0</v>
      </c>
      <c r="CX81">
        <f t="shared" si="196"/>
        <v>0</v>
      </c>
      <c r="CY81">
        <f t="shared" si="197"/>
        <v>0</v>
      </c>
      <c r="CZ81">
        <f t="shared" si="198"/>
        <v>0</v>
      </c>
      <c r="DC81" t="s">
        <v>3</v>
      </c>
      <c r="DD81" t="s">
        <v>3</v>
      </c>
      <c r="DE81" t="s">
        <v>3</v>
      </c>
      <c r="DF81" t="s">
        <v>3</v>
      </c>
      <c r="DG81" t="s">
        <v>3</v>
      </c>
      <c r="DH81" t="s">
        <v>3</v>
      </c>
      <c r="DI81" t="s">
        <v>3</v>
      </c>
      <c r="DJ81" t="s">
        <v>3</v>
      </c>
      <c r="DK81" t="s">
        <v>3</v>
      </c>
      <c r="DL81" t="s">
        <v>3</v>
      </c>
      <c r="DM81" t="s">
        <v>3</v>
      </c>
      <c r="DN81">
        <v>0</v>
      </c>
      <c r="DO81">
        <v>0</v>
      </c>
      <c r="DP81">
        <v>1</v>
      </c>
      <c r="DQ81">
        <v>1</v>
      </c>
      <c r="DU81">
        <v>1013</v>
      </c>
      <c r="DV81" t="s">
        <v>37</v>
      </c>
      <c r="DW81" t="s">
        <v>37</v>
      </c>
      <c r="DX81">
        <v>1</v>
      </c>
      <c r="DZ81" t="s">
        <v>3</v>
      </c>
      <c r="EA81" t="s">
        <v>3</v>
      </c>
      <c r="EB81" t="s">
        <v>3</v>
      </c>
      <c r="EC81" t="s">
        <v>3</v>
      </c>
      <c r="EE81">
        <v>59540854</v>
      </c>
      <c r="EF81">
        <v>130</v>
      </c>
      <c r="EG81" t="s">
        <v>38</v>
      </c>
      <c r="EH81">
        <v>0</v>
      </c>
      <c r="EI81" t="s">
        <v>3</v>
      </c>
      <c r="EJ81">
        <v>3</v>
      </c>
      <c r="EK81">
        <v>746</v>
      </c>
      <c r="EL81" t="s">
        <v>39</v>
      </c>
      <c r="EM81" t="s">
        <v>40</v>
      </c>
      <c r="EO81" t="s">
        <v>3</v>
      </c>
      <c r="EQ81">
        <v>0</v>
      </c>
      <c r="ER81">
        <v>19569.449999999997</v>
      </c>
      <c r="ES81">
        <v>19569.449999999997</v>
      </c>
      <c r="ET81">
        <v>0</v>
      </c>
      <c r="EU81">
        <v>0</v>
      </c>
      <c r="EV81">
        <v>0</v>
      </c>
      <c r="EW81">
        <v>0</v>
      </c>
      <c r="EX81">
        <v>0</v>
      </c>
      <c r="EY81">
        <v>0</v>
      </c>
      <c r="EZ81">
        <v>5</v>
      </c>
      <c r="FC81">
        <v>1</v>
      </c>
      <c r="FD81">
        <v>18</v>
      </c>
      <c r="FF81">
        <v>172572.16</v>
      </c>
      <c r="FQ81">
        <v>0</v>
      </c>
      <c r="FR81">
        <f t="shared" si="216"/>
        <v>149901.99</v>
      </c>
      <c r="FS81">
        <v>0</v>
      </c>
      <c r="FX81">
        <v>0</v>
      </c>
      <c r="FY81">
        <v>0</v>
      </c>
      <c r="GA81" t="s">
        <v>106</v>
      </c>
      <c r="GD81">
        <v>1</v>
      </c>
      <c r="GF81">
        <v>694967194</v>
      </c>
      <c r="GG81">
        <v>2</v>
      </c>
      <c r="GH81">
        <v>3</v>
      </c>
      <c r="GI81">
        <v>5</v>
      </c>
      <c r="GJ81">
        <v>0</v>
      </c>
      <c r="GK81">
        <v>0</v>
      </c>
      <c r="GL81">
        <f t="shared" si="199"/>
        <v>0</v>
      </c>
      <c r="GM81">
        <f t="shared" si="200"/>
        <v>149901.99</v>
      </c>
      <c r="GN81">
        <f t="shared" si="201"/>
        <v>0</v>
      </c>
      <c r="GO81">
        <f t="shared" si="202"/>
        <v>0</v>
      </c>
      <c r="GP81">
        <f t="shared" si="203"/>
        <v>0</v>
      </c>
      <c r="GR81">
        <v>1</v>
      </c>
      <c r="GS81">
        <v>1</v>
      </c>
      <c r="GT81">
        <v>0</v>
      </c>
      <c r="GU81" t="s">
        <v>3</v>
      </c>
      <c r="GV81">
        <f t="shared" si="204"/>
        <v>0</v>
      </c>
      <c r="GW81">
        <v>1</v>
      </c>
      <c r="GX81">
        <f t="shared" si="205"/>
        <v>0</v>
      </c>
      <c r="HA81">
        <v>0</v>
      </c>
      <c r="HB81">
        <v>0</v>
      </c>
      <c r="HC81">
        <f t="shared" si="206"/>
        <v>0</v>
      </c>
      <c r="HE81" t="s">
        <v>42</v>
      </c>
      <c r="HF81" t="s">
        <v>43</v>
      </c>
      <c r="HM81" t="s">
        <v>3</v>
      </c>
      <c r="HN81" t="s">
        <v>3</v>
      </c>
      <c r="HO81" t="s">
        <v>3</v>
      </c>
      <c r="HP81" t="s">
        <v>3</v>
      </c>
      <c r="HQ81" t="s">
        <v>3</v>
      </c>
      <c r="HS81">
        <v>0</v>
      </c>
      <c r="IK81">
        <v>0</v>
      </c>
    </row>
    <row r="82" spans="1:255" x14ac:dyDescent="0.2">
      <c r="A82" s="2">
        <v>17</v>
      </c>
      <c r="B82" s="2">
        <v>1</v>
      </c>
      <c r="C82" s="2"/>
      <c r="D82" s="2"/>
      <c r="E82" s="2" t="s">
        <v>107</v>
      </c>
      <c r="F82" s="2" t="s">
        <v>108</v>
      </c>
      <c r="G82" s="2" t="s">
        <v>109</v>
      </c>
      <c r="H82" s="2" t="s">
        <v>37</v>
      </c>
      <c r="I82" s="2">
        <v>1</v>
      </c>
      <c r="J82" s="2">
        <v>0</v>
      </c>
      <c r="K82" s="2">
        <v>1</v>
      </c>
      <c r="L82" s="2"/>
      <c r="M82" s="2"/>
      <c r="N82" s="2"/>
      <c r="O82" s="2">
        <f t="shared" si="177"/>
        <v>16210.39</v>
      </c>
      <c r="P82" s="2">
        <f t="shared" si="214"/>
        <v>16210.39</v>
      </c>
      <c r="Q82" s="2">
        <f t="shared" si="207"/>
        <v>0</v>
      </c>
      <c r="R82" s="2">
        <f t="shared" si="178"/>
        <v>0</v>
      </c>
      <c r="S82" s="2">
        <f t="shared" si="179"/>
        <v>0</v>
      </c>
      <c r="T82" s="2">
        <f t="shared" si="180"/>
        <v>0</v>
      </c>
      <c r="U82" s="2">
        <f t="shared" si="181"/>
        <v>0</v>
      </c>
      <c r="V82" s="2">
        <f t="shared" si="182"/>
        <v>0</v>
      </c>
      <c r="W82" s="2">
        <f t="shared" si="183"/>
        <v>0</v>
      </c>
      <c r="X82" s="2">
        <f t="shared" si="184"/>
        <v>0</v>
      </c>
      <c r="Y82" s="2">
        <f t="shared" si="185"/>
        <v>0</v>
      </c>
      <c r="Z82" s="2"/>
      <c r="AA82" s="2">
        <v>60252778</v>
      </c>
      <c r="AB82" s="2">
        <f t="shared" si="186"/>
        <v>16210.39</v>
      </c>
      <c r="AC82" s="2">
        <f t="shared" si="187"/>
        <v>16210.39</v>
      </c>
      <c r="AD82" s="2">
        <f t="shared" si="208"/>
        <v>0</v>
      </c>
      <c r="AE82" s="2">
        <f t="shared" si="209"/>
        <v>0</v>
      </c>
      <c r="AF82" s="2">
        <f t="shared" si="210"/>
        <v>0</v>
      </c>
      <c r="AG82" s="2">
        <f t="shared" si="188"/>
        <v>0</v>
      </c>
      <c r="AH82" s="2">
        <f t="shared" si="211"/>
        <v>0</v>
      </c>
      <c r="AI82" s="2">
        <f t="shared" si="212"/>
        <v>0</v>
      </c>
      <c r="AJ82" s="2">
        <f t="shared" si="189"/>
        <v>0</v>
      </c>
      <c r="AK82" s="2">
        <v>16210.39</v>
      </c>
      <c r="AL82" s="2">
        <v>16210.39</v>
      </c>
      <c r="AM82" s="2">
        <v>0</v>
      </c>
      <c r="AN82" s="2">
        <v>0</v>
      </c>
      <c r="AO82" s="2">
        <v>0</v>
      </c>
      <c r="AP82" s="2">
        <v>0</v>
      </c>
      <c r="AQ82" s="2">
        <v>0</v>
      </c>
      <c r="AR82" s="2">
        <v>0</v>
      </c>
      <c r="AS82" s="2">
        <v>0</v>
      </c>
      <c r="AT82" s="2">
        <v>0</v>
      </c>
      <c r="AU82" s="2">
        <v>0</v>
      </c>
      <c r="AV82" s="2">
        <v>1</v>
      </c>
      <c r="AW82" s="2">
        <v>1</v>
      </c>
      <c r="AX82" s="2"/>
      <c r="AY82" s="2"/>
      <c r="AZ82" s="2">
        <v>1</v>
      </c>
      <c r="BA82" s="2">
        <v>1</v>
      </c>
      <c r="BB82" s="2">
        <v>1</v>
      </c>
      <c r="BC82" s="2">
        <v>1</v>
      </c>
      <c r="BD82" s="2" t="s">
        <v>3</v>
      </c>
      <c r="BE82" s="2" t="s">
        <v>3</v>
      </c>
      <c r="BF82" s="2" t="s">
        <v>3</v>
      </c>
      <c r="BG82" s="2" t="s">
        <v>3</v>
      </c>
      <c r="BH82" s="2">
        <v>3</v>
      </c>
      <c r="BI82" s="2">
        <v>3</v>
      </c>
      <c r="BJ82" s="2" t="s">
        <v>3</v>
      </c>
      <c r="BK82" s="2"/>
      <c r="BL82" s="2"/>
      <c r="BM82" s="2">
        <v>746</v>
      </c>
      <c r="BN82" s="2">
        <v>0</v>
      </c>
      <c r="BO82" s="2" t="s">
        <v>3</v>
      </c>
      <c r="BP82" s="2">
        <v>0</v>
      </c>
      <c r="BQ82" s="2">
        <v>130</v>
      </c>
      <c r="BR82" s="2">
        <v>0</v>
      </c>
      <c r="BS82" s="2">
        <v>1</v>
      </c>
      <c r="BT82" s="2">
        <v>1</v>
      </c>
      <c r="BU82" s="2">
        <v>1</v>
      </c>
      <c r="BV82" s="2">
        <v>1</v>
      </c>
      <c r="BW82" s="2">
        <v>1</v>
      </c>
      <c r="BX82" s="2">
        <v>1</v>
      </c>
      <c r="BY82" s="2" t="s">
        <v>3</v>
      </c>
      <c r="BZ82" s="2">
        <v>0</v>
      </c>
      <c r="CA82" s="2">
        <v>0</v>
      </c>
      <c r="CB82" s="2" t="s">
        <v>3</v>
      </c>
      <c r="CC82" s="2"/>
      <c r="CD82" s="2"/>
      <c r="CE82" s="2">
        <v>30</v>
      </c>
      <c r="CF82" s="2">
        <v>0</v>
      </c>
      <c r="CG82" s="2">
        <v>0</v>
      </c>
      <c r="CH82" s="2"/>
      <c r="CI82" s="2"/>
      <c r="CJ82" s="2"/>
      <c r="CK82" s="2"/>
      <c r="CL82" s="2"/>
      <c r="CM82" s="2">
        <v>0</v>
      </c>
      <c r="CN82" s="2" t="s">
        <v>3</v>
      </c>
      <c r="CO82" s="2">
        <v>0</v>
      </c>
      <c r="CP82" s="2">
        <f t="shared" si="190"/>
        <v>16210.39</v>
      </c>
      <c r="CQ82" s="2">
        <f t="shared" si="215"/>
        <v>16210.39</v>
      </c>
      <c r="CR82" s="2">
        <f t="shared" si="213"/>
        <v>0</v>
      </c>
      <c r="CS82" s="2">
        <f t="shared" si="191"/>
        <v>0</v>
      </c>
      <c r="CT82" s="2">
        <f t="shared" si="192"/>
        <v>0</v>
      </c>
      <c r="CU82" s="2">
        <f t="shared" si="193"/>
        <v>0</v>
      </c>
      <c r="CV82" s="2">
        <f t="shared" si="194"/>
        <v>0</v>
      </c>
      <c r="CW82" s="2">
        <f t="shared" si="195"/>
        <v>0</v>
      </c>
      <c r="CX82" s="2">
        <f t="shared" si="196"/>
        <v>0</v>
      </c>
      <c r="CY82" s="2">
        <f t="shared" si="197"/>
        <v>0</v>
      </c>
      <c r="CZ82" s="2">
        <f t="shared" si="198"/>
        <v>0</v>
      </c>
      <c r="DA82" s="2"/>
      <c r="DB82" s="2"/>
      <c r="DC82" s="2" t="s">
        <v>3</v>
      </c>
      <c r="DD82" s="2" t="s">
        <v>3</v>
      </c>
      <c r="DE82" s="2" t="s">
        <v>3</v>
      </c>
      <c r="DF82" s="2" t="s">
        <v>3</v>
      </c>
      <c r="DG82" s="2" t="s">
        <v>3</v>
      </c>
      <c r="DH82" s="2" t="s">
        <v>3</v>
      </c>
      <c r="DI82" s="2" t="s">
        <v>3</v>
      </c>
      <c r="DJ82" s="2" t="s">
        <v>3</v>
      </c>
      <c r="DK82" s="2" t="s">
        <v>3</v>
      </c>
      <c r="DL82" s="2" t="s">
        <v>3</v>
      </c>
      <c r="DM82" s="2" t="s">
        <v>3</v>
      </c>
      <c r="DN82" s="2">
        <v>0</v>
      </c>
      <c r="DO82" s="2">
        <v>0</v>
      </c>
      <c r="DP82" s="2">
        <v>1</v>
      </c>
      <c r="DQ82" s="2">
        <v>1</v>
      </c>
      <c r="DR82" s="2"/>
      <c r="DS82" s="2"/>
      <c r="DT82" s="2"/>
      <c r="DU82" s="2">
        <v>1013</v>
      </c>
      <c r="DV82" s="2" t="s">
        <v>37</v>
      </c>
      <c r="DW82" s="2" t="s">
        <v>37</v>
      </c>
      <c r="DX82" s="2">
        <v>1</v>
      </c>
      <c r="DY82" s="2"/>
      <c r="DZ82" s="2" t="s">
        <v>3</v>
      </c>
      <c r="EA82" s="2" t="s">
        <v>3</v>
      </c>
      <c r="EB82" s="2" t="s">
        <v>3</v>
      </c>
      <c r="EC82" s="2" t="s">
        <v>3</v>
      </c>
      <c r="ED82" s="2"/>
      <c r="EE82" s="2">
        <v>59540854</v>
      </c>
      <c r="EF82" s="2">
        <v>130</v>
      </c>
      <c r="EG82" s="2" t="s">
        <v>38</v>
      </c>
      <c r="EH82" s="2">
        <v>0</v>
      </c>
      <c r="EI82" s="2" t="s">
        <v>3</v>
      </c>
      <c r="EJ82" s="2">
        <v>3</v>
      </c>
      <c r="EK82" s="2">
        <v>746</v>
      </c>
      <c r="EL82" s="2" t="s">
        <v>39</v>
      </c>
      <c r="EM82" s="2" t="s">
        <v>40</v>
      </c>
      <c r="EN82" s="2"/>
      <c r="EO82" s="2" t="s">
        <v>3</v>
      </c>
      <c r="EP82" s="2"/>
      <c r="EQ82" s="2">
        <v>0</v>
      </c>
      <c r="ER82" s="2">
        <v>0</v>
      </c>
      <c r="ES82" s="2">
        <v>16210.39</v>
      </c>
      <c r="ET82" s="2">
        <v>0</v>
      </c>
      <c r="EU82" s="2">
        <v>0</v>
      </c>
      <c r="EV82" s="2">
        <v>0</v>
      </c>
      <c r="EW82" s="2">
        <v>0</v>
      </c>
      <c r="EX82" s="2">
        <v>0</v>
      </c>
      <c r="EY82" s="2">
        <v>0</v>
      </c>
      <c r="EZ82" s="2"/>
      <c r="FA82" s="2"/>
      <c r="FB82" s="2"/>
      <c r="FC82" s="2"/>
      <c r="FD82" s="2"/>
      <c r="FE82" s="2"/>
      <c r="FF82" s="2"/>
      <c r="FG82" s="2"/>
      <c r="FH82" s="2"/>
      <c r="FI82" s="2"/>
      <c r="FJ82" s="2"/>
      <c r="FK82" s="2"/>
      <c r="FL82" s="2"/>
      <c r="FM82" s="2"/>
      <c r="FN82" s="2"/>
      <c r="FO82" s="2"/>
      <c r="FP82" s="2"/>
      <c r="FQ82" s="2">
        <v>0</v>
      </c>
      <c r="FR82" s="2">
        <f t="shared" si="216"/>
        <v>16210.39</v>
      </c>
      <c r="FS82" s="2">
        <v>0</v>
      </c>
      <c r="FT82" s="2"/>
      <c r="FU82" s="2"/>
      <c r="FV82" s="2"/>
      <c r="FW82" s="2"/>
      <c r="FX82" s="2">
        <v>0</v>
      </c>
      <c r="FY82" s="2">
        <v>0</v>
      </c>
      <c r="FZ82" s="2"/>
      <c r="GA82" s="2" t="s">
        <v>110</v>
      </c>
      <c r="GB82" s="2"/>
      <c r="GC82" s="2"/>
      <c r="GD82" s="2">
        <v>1</v>
      </c>
      <c r="GE82" s="2"/>
      <c r="GF82" s="2">
        <v>2118740729</v>
      </c>
      <c r="GG82" s="2">
        <v>2</v>
      </c>
      <c r="GH82" s="2">
        <v>4</v>
      </c>
      <c r="GI82" s="2">
        <v>-2</v>
      </c>
      <c r="GJ82" s="2">
        <v>0</v>
      </c>
      <c r="GK82" s="2">
        <v>0</v>
      </c>
      <c r="GL82" s="2">
        <f t="shared" si="199"/>
        <v>0</v>
      </c>
      <c r="GM82" s="2">
        <f t="shared" si="200"/>
        <v>16210.39</v>
      </c>
      <c r="GN82" s="2">
        <f t="shared" si="201"/>
        <v>0</v>
      </c>
      <c r="GO82" s="2">
        <f t="shared" si="202"/>
        <v>0</v>
      </c>
      <c r="GP82" s="2">
        <f t="shared" si="203"/>
        <v>0</v>
      </c>
      <c r="GQ82" s="2"/>
      <c r="GR82" s="2">
        <v>0</v>
      </c>
      <c r="GS82" s="2">
        <v>2</v>
      </c>
      <c r="GT82" s="2">
        <v>0</v>
      </c>
      <c r="GU82" s="2" t="s">
        <v>3</v>
      </c>
      <c r="GV82" s="2">
        <f t="shared" si="204"/>
        <v>0</v>
      </c>
      <c r="GW82" s="2">
        <v>1</v>
      </c>
      <c r="GX82" s="2">
        <f t="shared" si="205"/>
        <v>0</v>
      </c>
      <c r="GY82" s="2"/>
      <c r="GZ82" s="2"/>
      <c r="HA82" s="2">
        <v>0</v>
      </c>
      <c r="HB82" s="2">
        <v>0</v>
      </c>
      <c r="HC82" s="2">
        <f t="shared" si="206"/>
        <v>0</v>
      </c>
      <c r="HD82" s="2"/>
      <c r="HE82" s="2" t="s">
        <v>42</v>
      </c>
      <c r="HF82" s="2" t="s">
        <v>43</v>
      </c>
      <c r="HG82" s="2"/>
      <c r="HH82" s="2"/>
      <c r="HI82" s="2"/>
      <c r="HJ82" s="2"/>
      <c r="HK82" s="2"/>
      <c r="HL82" s="2"/>
      <c r="HM82" s="2" t="s">
        <v>3</v>
      </c>
      <c r="HN82" s="2" t="s">
        <v>3</v>
      </c>
      <c r="HO82" s="2" t="s">
        <v>3</v>
      </c>
      <c r="HP82" s="2" t="s">
        <v>3</v>
      </c>
      <c r="HQ82" s="2" t="s">
        <v>3</v>
      </c>
      <c r="HR82" s="2"/>
      <c r="HS82" s="2">
        <v>0</v>
      </c>
      <c r="HT82" s="2"/>
      <c r="HU82" s="2"/>
      <c r="HV82" s="2"/>
      <c r="HW82" s="2"/>
      <c r="HX82" s="2"/>
      <c r="HY82" s="2"/>
      <c r="HZ82" s="2"/>
      <c r="IA82" s="2"/>
      <c r="IB82" s="2"/>
      <c r="IC82" s="2"/>
      <c r="ID82" s="2"/>
      <c r="IE82" s="2"/>
      <c r="IF82" s="2"/>
      <c r="IG82" s="2"/>
      <c r="IH82" s="2"/>
      <c r="II82" s="2"/>
      <c r="IJ82" s="2"/>
      <c r="IK82" s="2">
        <v>0</v>
      </c>
      <c r="IL82" s="2"/>
      <c r="IM82" s="2"/>
      <c r="IN82" s="2"/>
      <c r="IO82" s="2"/>
      <c r="IP82" s="2"/>
      <c r="IQ82" s="2"/>
      <c r="IR82" s="2"/>
      <c r="IS82" s="2"/>
      <c r="IT82" s="2"/>
      <c r="IU82" s="2"/>
    </row>
    <row r="83" spans="1:255" x14ac:dyDescent="0.2">
      <c r="A83">
        <v>17</v>
      </c>
      <c r="B83">
        <v>1</v>
      </c>
      <c r="E83" t="s">
        <v>107</v>
      </c>
      <c r="F83" t="s">
        <v>108</v>
      </c>
      <c r="G83" t="s">
        <v>109</v>
      </c>
      <c r="H83" t="s">
        <v>37</v>
      </c>
      <c r="I83">
        <v>1</v>
      </c>
      <c r="J83">
        <v>0</v>
      </c>
      <c r="K83">
        <v>1</v>
      </c>
      <c r="O83">
        <f t="shared" si="177"/>
        <v>124171.59</v>
      </c>
      <c r="P83">
        <f t="shared" si="214"/>
        <v>124171.59</v>
      </c>
      <c r="Q83">
        <f t="shared" si="207"/>
        <v>0</v>
      </c>
      <c r="R83">
        <f t="shared" si="178"/>
        <v>0</v>
      </c>
      <c r="S83">
        <f t="shared" si="179"/>
        <v>0</v>
      </c>
      <c r="T83">
        <f t="shared" si="180"/>
        <v>0</v>
      </c>
      <c r="U83">
        <f t="shared" si="181"/>
        <v>0</v>
      </c>
      <c r="V83">
        <f t="shared" si="182"/>
        <v>0</v>
      </c>
      <c r="W83">
        <f t="shared" si="183"/>
        <v>0</v>
      </c>
      <c r="X83">
        <f t="shared" si="184"/>
        <v>0</v>
      </c>
      <c r="Y83">
        <f t="shared" si="185"/>
        <v>0</v>
      </c>
      <c r="AA83">
        <v>60252775</v>
      </c>
      <c r="AB83">
        <f t="shared" si="186"/>
        <v>16210.39</v>
      </c>
      <c r="AC83">
        <f t="shared" si="187"/>
        <v>16210.39</v>
      </c>
      <c r="AD83">
        <f t="shared" si="208"/>
        <v>0</v>
      </c>
      <c r="AE83">
        <f t="shared" si="209"/>
        <v>0</v>
      </c>
      <c r="AF83">
        <f t="shared" si="210"/>
        <v>0</v>
      </c>
      <c r="AG83">
        <f t="shared" si="188"/>
        <v>0</v>
      </c>
      <c r="AH83">
        <f t="shared" si="211"/>
        <v>0</v>
      </c>
      <c r="AI83">
        <f t="shared" si="212"/>
        <v>0</v>
      </c>
      <c r="AJ83">
        <f t="shared" si="189"/>
        <v>0</v>
      </c>
      <c r="AK83">
        <v>16210.39</v>
      </c>
      <c r="AL83">
        <v>16210.39</v>
      </c>
      <c r="AM83">
        <v>0</v>
      </c>
      <c r="AN83">
        <v>0</v>
      </c>
      <c r="AO83">
        <v>0</v>
      </c>
      <c r="AP83">
        <v>0</v>
      </c>
      <c r="AQ83">
        <v>0</v>
      </c>
      <c r="AR83">
        <v>0</v>
      </c>
      <c r="AS83">
        <v>0</v>
      </c>
      <c r="AT83">
        <v>0</v>
      </c>
      <c r="AU83">
        <v>0</v>
      </c>
      <c r="AV83">
        <v>1</v>
      </c>
      <c r="AW83">
        <v>1</v>
      </c>
      <c r="AZ83">
        <v>1</v>
      </c>
      <c r="BA83">
        <v>1</v>
      </c>
      <c r="BB83">
        <v>1</v>
      </c>
      <c r="BC83">
        <v>7.66</v>
      </c>
      <c r="BD83" t="s">
        <v>3</v>
      </c>
      <c r="BE83" t="s">
        <v>3</v>
      </c>
      <c r="BF83" t="s">
        <v>3</v>
      </c>
      <c r="BG83" t="s">
        <v>3</v>
      </c>
      <c r="BH83">
        <v>3</v>
      </c>
      <c r="BI83">
        <v>3</v>
      </c>
      <c r="BJ83" t="s">
        <v>3</v>
      </c>
      <c r="BM83">
        <v>746</v>
      </c>
      <c r="BN83">
        <v>0</v>
      </c>
      <c r="BO83" t="s">
        <v>3</v>
      </c>
      <c r="BP83">
        <v>0</v>
      </c>
      <c r="BQ83">
        <v>130</v>
      </c>
      <c r="BR83">
        <v>0</v>
      </c>
      <c r="BS83">
        <v>1</v>
      </c>
      <c r="BT83">
        <v>1</v>
      </c>
      <c r="BU83">
        <v>1</v>
      </c>
      <c r="BV83">
        <v>1</v>
      </c>
      <c r="BW83">
        <v>1</v>
      </c>
      <c r="BX83">
        <v>1</v>
      </c>
      <c r="BY83" t="s">
        <v>3</v>
      </c>
      <c r="BZ83">
        <v>0</v>
      </c>
      <c r="CA83">
        <v>0</v>
      </c>
      <c r="CB83" t="s">
        <v>3</v>
      </c>
      <c r="CE83">
        <v>30</v>
      </c>
      <c r="CF83">
        <v>0</v>
      </c>
      <c r="CG83">
        <v>0</v>
      </c>
      <c r="CM83">
        <v>0</v>
      </c>
      <c r="CN83" t="s">
        <v>3</v>
      </c>
      <c r="CO83">
        <v>0</v>
      </c>
      <c r="CP83">
        <f t="shared" si="190"/>
        <v>124171.59</v>
      </c>
      <c r="CQ83">
        <f t="shared" si="215"/>
        <v>124171.59</v>
      </c>
      <c r="CR83">
        <f t="shared" si="213"/>
        <v>0</v>
      </c>
      <c r="CS83">
        <f t="shared" si="191"/>
        <v>0</v>
      </c>
      <c r="CT83">
        <f t="shared" si="192"/>
        <v>0</v>
      </c>
      <c r="CU83">
        <f t="shared" si="193"/>
        <v>0</v>
      </c>
      <c r="CV83">
        <f t="shared" si="194"/>
        <v>0</v>
      </c>
      <c r="CW83">
        <f t="shared" si="195"/>
        <v>0</v>
      </c>
      <c r="CX83">
        <f t="shared" si="196"/>
        <v>0</v>
      </c>
      <c r="CY83">
        <f t="shared" si="197"/>
        <v>0</v>
      </c>
      <c r="CZ83">
        <f t="shared" si="198"/>
        <v>0</v>
      </c>
      <c r="DC83" t="s">
        <v>3</v>
      </c>
      <c r="DD83" t="s">
        <v>3</v>
      </c>
      <c r="DE83" t="s">
        <v>3</v>
      </c>
      <c r="DF83" t="s">
        <v>3</v>
      </c>
      <c r="DG83" t="s">
        <v>3</v>
      </c>
      <c r="DH83" t="s">
        <v>3</v>
      </c>
      <c r="DI83" t="s">
        <v>3</v>
      </c>
      <c r="DJ83" t="s">
        <v>3</v>
      </c>
      <c r="DK83" t="s">
        <v>3</v>
      </c>
      <c r="DL83" t="s">
        <v>3</v>
      </c>
      <c r="DM83" t="s">
        <v>3</v>
      </c>
      <c r="DN83">
        <v>0</v>
      </c>
      <c r="DO83">
        <v>0</v>
      </c>
      <c r="DP83">
        <v>1</v>
      </c>
      <c r="DQ83">
        <v>1</v>
      </c>
      <c r="DU83">
        <v>1013</v>
      </c>
      <c r="DV83" t="s">
        <v>37</v>
      </c>
      <c r="DW83" t="s">
        <v>37</v>
      </c>
      <c r="DX83">
        <v>1</v>
      </c>
      <c r="DZ83" t="s">
        <v>3</v>
      </c>
      <c r="EA83" t="s">
        <v>3</v>
      </c>
      <c r="EB83" t="s">
        <v>3</v>
      </c>
      <c r="EC83" t="s">
        <v>3</v>
      </c>
      <c r="EE83">
        <v>59540854</v>
      </c>
      <c r="EF83">
        <v>130</v>
      </c>
      <c r="EG83" t="s">
        <v>38</v>
      </c>
      <c r="EH83">
        <v>0</v>
      </c>
      <c r="EI83" t="s">
        <v>3</v>
      </c>
      <c r="EJ83">
        <v>3</v>
      </c>
      <c r="EK83">
        <v>746</v>
      </c>
      <c r="EL83" t="s">
        <v>39</v>
      </c>
      <c r="EM83" t="s">
        <v>40</v>
      </c>
      <c r="EO83" t="s">
        <v>3</v>
      </c>
      <c r="EQ83">
        <v>0</v>
      </c>
      <c r="ER83">
        <v>16210.39</v>
      </c>
      <c r="ES83">
        <v>16210.39</v>
      </c>
      <c r="ET83">
        <v>0</v>
      </c>
      <c r="EU83">
        <v>0</v>
      </c>
      <c r="EV83">
        <v>0</v>
      </c>
      <c r="EW83">
        <v>0</v>
      </c>
      <c r="EX83">
        <v>0</v>
      </c>
      <c r="EY83">
        <v>0</v>
      </c>
      <c r="EZ83">
        <v>5</v>
      </c>
      <c r="FC83">
        <v>1</v>
      </c>
      <c r="FD83">
        <v>18</v>
      </c>
      <c r="FF83">
        <v>142950.46</v>
      </c>
      <c r="FQ83">
        <v>0</v>
      </c>
      <c r="FR83">
        <f t="shared" si="216"/>
        <v>124171.59</v>
      </c>
      <c r="FS83">
        <v>0</v>
      </c>
      <c r="FX83">
        <v>0</v>
      </c>
      <c r="FY83">
        <v>0</v>
      </c>
      <c r="GA83" t="s">
        <v>110</v>
      </c>
      <c r="GD83">
        <v>1</v>
      </c>
      <c r="GF83">
        <v>2118740729</v>
      </c>
      <c r="GG83">
        <v>2</v>
      </c>
      <c r="GH83">
        <v>3</v>
      </c>
      <c r="GI83">
        <v>5</v>
      </c>
      <c r="GJ83">
        <v>0</v>
      </c>
      <c r="GK83">
        <v>0</v>
      </c>
      <c r="GL83">
        <f t="shared" si="199"/>
        <v>0</v>
      </c>
      <c r="GM83">
        <f t="shared" si="200"/>
        <v>124171.59</v>
      </c>
      <c r="GN83">
        <f t="shared" si="201"/>
        <v>0</v>
      </c>
      <c r="GO83">
        <f t="shared" si="202"/>
        <v>0</v>
      </c>
      <c r="GP83">
        <f t="shared" si="203"/>
        <v>0</v>
      </c>
      <c r="GR83">
        <v>1</v>
      </c>
      <c r="GS83">
        <v>1</v>
      </c>
      <c r="GT83">
        <v>0</v>
      </c>
      <c r="GU83" t="s">
        <v>3</v>
      </c>
      <c r="GV83">
        <f t="shared" si="204"/>
        <v>0</v>
      </c>
      <c r="GW83">
        <v>1</v>
      </c>
      <c r="GX83">
        <f t="shared" si="205"/>
        <v>0</v>
      </c>
      <c r="HA83">
        <v>0</v>
      </c>
      <c r="HB83">
        <v>0</v>
      </c>
      <c r="HC83">
        <f t="shared" si="206"/>
        <v>0</v>
      </c>
      <c r="HE83" t="s">
        <v>42</v>
      </c>
      <c r="HF83" t="s">
        <v>43</v>
      </c>
      <c r="HM83" t="s">
        <v>3</v>
      </c>
      <c r="HN83" t="s">
        <v>3</v>
      </c>
      <c r="HO83" t="s">
        <v>3</v>
      </c>
      <c r="HP83" t="s">
        <v>3</v>
      </c>
      <c r="HQ83" t="s">
        <v>3</v>
      </c>
      <c r="HS83">
        <v>0</v>
      </c>
      <c r="IK83">
        <v>0</v>
      </c>
    </row>
    <row r="84" spans="1:255" x14ac:dyDescent="0.2">
      <c r="A84" s="2">
        <v>17</v>
      </c>
      <c r="B84" s="2">
        <v>1</v>
      </c>
      <c r="C84" s="2"/>
      <c r="D84" s="2"/>
      <c r="E84" s="2" t="s">
        <v>111</v>
      </c>
      <c r="F84" s="2" t="s">
        <v>112</v>
      </c>
      <c r="G84" s="2" t="s">
        <v>113</v>
      </c>
      <c r="H84" s="2" t="s">
        <v>37</v>
      </c>
      <c r="I84" s="2">
        <v>1</v>
      </c>
      <c r="J84" s="2">
        <v>0</v>
      </c>
      <c r="K84" s="2">
        <v>1</v>
      </c>
      <c r="L84" s="2"/>
      <c r="M84" s="2"/>
      <c r="N84" s="2"/>
      <c r="O84" s="2">
        <f t="shared" si="177"/>
        <v>11296.34</v>
      </c>
      <c r="P84" s="2">
        <f t="shared" si="214"/>
        <v>11296.34</v>
      </c>
      <c r="Q84" s="2">
        <f t="shared" si="207"/>
        <v>0</v>
      </c>
      <c r="R84" s="2">
        <f t="shared" si="178"/>
        <v>0</v>
      </c>
      <c r="S84" s="2">
        <f t="shared" si="179"/>
        <v>0</v>
      </c>
      <c r="T84" s="2">
        <f t="shared" si="180"/>
        <v>0</v>
      </c>
      <c r="U84" s="2">
        <f t="shared" si="181"/>
        <v>0</v>
      </c>
      <c r="V84" s="2">
        <f t="shared" si="182"/>
        <v>0</v>
      </c>
      <c r="W84" s="2">
        <f t="shared" si="183"/>
        <v>0</v>
      </c>
      <c r="X84" s="2">
        <f t="shared" si="184"/>
        <v>0</v>
      </c>
      <c r="Y84" s="2">
        <f t="shared" si="185"/>
        <v>0</v>
      </c>
      <c r="Z84" s="2"/>
      <c r="AA84" s="2">
        <v>60252778</v>
      </c>
      <c r="AB84" s="2">
        <f t="shared" si="186"/>
        <v>11296.34</v>
      </c>
      <c r="AC84" s="2">
        <f t="shared" si="187"/>
        <v>11296.34</v>
      </c>
      <c r="AD84" s="2">
        <f t="shared" si="208"/>
        <v>0</v>
      </c>
      <c r="AE84" s="2">
        <f t="shared" si="209"/>
        <v>0</v>
      </c>
      <c r="AF84" s="2">
        <f t="shared" si="210"/>
        <v>0</v>
      </c>
      <c r="AG84" s="2">
        <f t="shared" si="188"/>
        <v>0</v>
      </c>
      <c r="AH84" s="2">
        <f t="shared" si="211"/>
        <v>0</v>
      </c>
      <c r="AI84" s="2">
        <f t="shared" si="212"/>
        <v>0</v>
      </c>
      <c r="AJ84" s="2">
        <f t="shared" si="189"/>
        <v>0</v>
      </c>
      <c r="AK84" s="2">
        <v>11296.340000000002</v>
      </c>
      <c r="AL84" s="2">
        <v>11296.340000000002</v>
      </c>
      <c r="AM84" s="2">
        <v>0</v>
      </c>
      <c r="AN84" s="2">
        <v>0</v>
      </c>
      <c r="AO84" s="2">
        <v>0</v>
      </c>
      <c r="AP84" s="2">
        <v>0</v>
      </c>
      <c r="AQ84" s="2">
        <v>0</v>
      </c>
      <c r="AR84" s="2">
        <v>0</v>
      </c>
      <c r="AS84" s="2">
        <v>0</v>
      </c>
      <c r="AT84" s="2">
        <v>0</v>
      </c>
      <c r="AU84" s="2">
        <v>0</v>
      </c>
      <c r="AV84" s="2">
        <v>1</v>
      </c>
      <c r="AW84" s="2">
        <v>1</v>
      </c>
      <c r="AX84" s="2"/>
      <c r="AY84" s="2"/>
      <c r="AZ84" s="2">
        <v>1</v>
      </c>
      <c r="BA84" s="2">
        <v>1</v>
      </c>
      <c r="BB84" s="2">
        <v>1</v>
      </c>
      <c r="BC84" s="2">
        <v>1</v>
      </c>
      <c r="BD84" s="2" t="s">
        <v>3</v>
      </c>
      <c r="BE84" s="2" t="s">
        <v>3</v>
      </c>
      <c r="BF84" s="2" t="s">
        <v>3</v>
      </c>
      <c r="BG84" s="2" t="s">
        <v>3</v>
      </c>
      <c r="BH84" s="2">
        <v>3</v>
      </c>
      <c r="BI84" s="2">
        <v>3</v>
      </c>
      <c r="BJ84" s="2" t="s">
        <v>3</v>
      </c>
      <c r="BK84" s="2"/>
      <c r="BL84" s="2"/>
      <c r="BM84" s="2">
        <v>746</v>
      </c>
      <c r="BN84" s="2">
        <v>0</v>
      </c>
      <c r="BO84" s="2" t="s">
        <v>3</v>
      </c>
      <c r="BP84" s="2">
        <v>0</v>
      </c>
      <c r="BQ84" s="2">
        <v>130</v>
      </c>
      <c r="BR84" s="2">
        <v>0</v>
      </c>
      <c r="BS84" s="2">
        <v>1</v>
      </c>
      <c r="BT84" s="2">
        <v>1</v>
      </c>
      <c r="BU84" s="2">
        <v>1</v>
      </c>
      <c r="BV84" s="2">
        <v>1</v>
      </c>
      <c r="BW84" s="2">
        <v>1</v>
      </c>
      <c r="BX84" s="2">
        <v>1</v>
      </c>
      <c r="BY84" s="2" t="s">
        <v>3</v>
      </c>
      <c r="BZ84" s="2">
        <v>0</v>
      </c>
      <c r="CA84" s="2">
        <v>0</v>
      </c>
      <c r="CB84" s="2" t="s">
        <v>3</v>
      </c>
      <c r="CC84" s="2"/>
      <c r="CD84" s="2"/>
      <c r="CE84" s="2">
        <v>30</v>
      </c>
      <c r="CF84" s="2">
        <v>0</v>
      </c>
      <c r="CG84" s="2">
        <v>0</v>
      </c>
      <c r="CH84" s="2"/>
      <c r="CI84" s="2"/>
      <c r="CJ84" s="2"/>
      <c r="CK84" s="2"/>
      <c r="CL84" s="2"/>
      <c r="CM84" s="2">
        <v>0</v>
      </c>
      <c r="CN84" s="2" t="s">
        <v>3</v>
      </c>
      <c r="CO84" s="2">
        <v>0</v>
      </c>
      <c r="CP84" s="2">
        <f t="shared" si="190"/>
        <v>11296.34</v>
      </c>
      <c r="CQ84" s="2">
        <f t="shared" si="215"/>
        <v>11296.34</v>
      </c>
      <c r="CR84" s="2">
        <f t="shared" si="213"/>
        <v>0</v>
      </c>
      <c r="CS84" s="2">
        <f t="shared" si="191"/>
        <v>0</v>
      </c>
      <c r="CT84" s="2">
        <f t="shared" si="192"/>
        <v>0</v>
      </c>
      <c r="CU84" s="2">
        <f t="shared" si="193"/>
        <v>0</v>
      </c>
      <c r="CV84" s="2">
        <f t="shared" si="194"/>
        <v>0</v>
      </c>
      <c r="CW84" s="2">
        <f t="shared" si="195"/>
        <v>0</v>
      </c>
      <c r="CX84" s="2">
        <f t="shared" si="196"/>
        <v>0</v>
      </c>
      <c r="CY84" s="2">
        <f t="shared" si="197"/>
        <v>0</v>
      </c>
      <c r="CZ84" s="2">
        <f t="shared" si="198"/>
        <v>0</v>
      </c>
      <c r="DA84" s="2"/>
      <c r="DB84" s="2"/>
      <c r="DC84" s="2" t="s">
        <v>3</v>
      </c>
      <c r="DD84" s="2" t="s">
        <v>3</v>
      </c>
      <c r="DE84" s="2" t="s">
        <v>3</v>
      </c>
      <c r="DF84" s="2" t="s">
        <v>3</v>
      </c>
      <c r="DG84" s="2" t="s">
        <v>3</v>
      </c>
      <c r="DH84" s="2" t="s">
        <v>3</v>
      </c>
      <c r="DI84" s="2" t="s">
        <v>3</v>
      </c>
      <c r="DJ84" s="2" t="s">
        <v>3</v>
      </c>
      <c r="DK84" s="2" t="s">
        <v>3</v>
      </c>
      <c r="DL84" s="2" t="s">
        <v>3</v>
      </c>
      <c r="DM84" s="2" t="s">
        <v>3</v>
      </c>
      <c r="DN84" s="2">
        <v>0</v>
      </c>
      <c r="DO84" s="2">
        <v>0</v>
      </c>
      <c r="DP84" s="2">
        <v>1</v>
      </c>
      <c r="DQ84" s="2">
        <v>1</v>
      </c>
      <c r="DR84" s="2"/>
      <c r="DS84" s="2"/>
      <c r="DT84" s="2"/>
      <c r="DU84" s="2">
        <v>1013</v>
      </c>
      <c r="DV84" s="2" t="s">
        <v>37</v>
      </c>
      <c r="DW84" s="2" t="s">
        <v>37</v>
      </c>
      <c r="DX84" s="2">
        <v>1</v>
      </c>
      <c r="DY84" s="2"/>
      <c r="DZ84" s="2" t="s">
        <v>3</v>
      </c>
      <c r="EA84" s="2" t="s">
        <v>3</v>
      </c>
      <c r="EB84" s="2" t="s">
        <v>3</v>
      </c>
      <c r="EC84" s="2" t="s">
        <v>3</v>
      </c>
      <c r="ED84" s="2"/>
      <c r="EE84" s="2">
        <v>59540854</v>
      </c>
      <c r="EF84" s="2">
        <v>130</v>
      </c>
      <c r="EG84" s="2" t="s">
        <v>38</v>
      </c>
      <c r="EH84" s="2">
        <v>0</v>
      </c>
      <c r="EI84" s="2" t="s">
        <v>3</v>
      </c>
      <c r="EJ84" s="2">
        <v>3</v>
      </c>
      <c r="EK84" s="2">
        <v>746</v>
      </c>
      <c r="EL84" s="2" t="s">
        <v>39</v>
      </c>
      <c r="EM84" s="2" t="s">
        <v>40</v>
      </c>
      <c r="EN84" s="2"/>
      <c r="EO84" s="2" t="s">
        <v>3</v>
      </c>
      <c r="EP84" s="2"/>
      <c r="EQ84" s="2">
        <v>0</v>
      </c>
      <c r="ER84" s="2">
        <v>0</v>
      </c>
      <c r="ES84" s="2">
        <v>11296.340000000002</v>
      </c>
      <c r="ET84" s="2">
        <v>0</v>
      </c>
      <c r="EU84" s="2">
        <v>0</v>
      </c>
      <c r="EV84" s="2">
        <v>0</v>
      </c>
      <c r="EW84" s="2">
        <v>0</v>
      </c>
      <c r="EX84" s="2">
        <v>0</v>
      </c>
      <c r="EY84" s="2">
        <v>0</v>
      </c>
      <c r="EZ84" s="2"/>
      <c r="FA84" s="2"/>
      <c r="FB84" s="2"/>
      <c r="FC84" s="2"/>
      <c r="FD84" s="2"/>
      <c r="FE84" s="2"/>
      <c r="FF84" s="2"/>
      <c r="FG84" s="2"/>
      <c r="FH84" s="2"/>
      <c r="FI84" s="2"/>
      <c r="FJ84" s="2"/>
      <c r="FK84" s="2"/>
      <c r="FL84" s="2"/>
      <c r="FM84" s="2"/>
      <c r="FN84" s="2"/>
      <c r="FO84" s="2"/>
      <c r="FP84" s="2"/>
      <c r="FQ84" s="2">
        <v>0</v>
      </c>
      <c r="FR84" s="2">
        <f t="shared" si="216"/>
        <v>11296.34</v>
      </c>
      <c r="FS84" s="2">
        <v>0</v>
      </c>
      <c r="FT84" s="2"/>
      <c r="FU84" s="2"/>
      <c r="FV84" s="2"/>
      <c r="FW84" s="2"/>
      <c r="FX84" s="2">
        <v>0</v>
      </c>
      <c r="FY84" s="2">
        <v>0</v>
      </c>
      <c r="FZ84" s="2"/>
      <c r="GA84" s="2" t="s">
        <v>114</v>
      </c>
      <c r="GB84" s="2"/>
      <c r="GC84" s="2"/>
      <c r="GD84" s="2">
        <v>1</v>
      </c>
      <c r="GE84" s="2"/>
      <c r="GF84" s="2">
        <v>418557978</v>
      </c>
      <c r="GG84" s="2">
        <v>2</v>
      </c>
      <c r="GH84" s="2">
        <v>4</v>
      </c>
      <c r="GI84" s="2">
        <v>-2</v>
      </c>
      <c r="GJ84" s="2">
        <v>0</v>
      </c>
      <c r="GK84" s="2">
        <v>0</v>
      </c>
      <c r="GL84" s="2">
        <f t="shared" si="199"/>
        <v>0</v>
      </c>
      <c r="GM84" s="2">
        <f t="shared" si="200"/>
        <v>11296.34</v>
      </c>
      <c r="GN84" s="2">
        <f t="shared" si="201"/>
        <v>0</v>
      </c>
      <c r="GO84" s="2">
        <f t="shared" si="202"/>
        <v>0</v>
      </c>
      <c r="GP84" s="2">
        <f t="shared" si="203"/>
        <v>0</v>
      </c>
      <c r="GQ84" s="2"/>
      <c r="GR84" s="2">
        <v>0</v>
      </c>
      <c r="GS84" s="2">
        <v>2</v>
      </c>
      <c r="GT84" s="2">
        <v>0</v>
      </c>
      <c r="GU84" s="2" t="s">
        <v>3</v>
      </c>
      <c r="GV84" s="2">
        <f t="shared" si="204"/>
        <v>0</v>
      </c>
      <c r="GW84" s="2">
        <v>1</v>
      </c>
      <c r="GX84" s="2">
        <f t="shared" si="205"/>
        <v>0</v>
      </c>
      <c r="GY84" s="2"/>
      <c r="GZ84" s="2"/>
      <c r="HA84" s="2">
        <v>0</v>
      </c>
      <c r="HB84" s="2">
        <v>0</v>
      </c>
      <c r="HC84" s="2">
        <f t="shared" si="206"/>
        <v>0</v>
      </c>
      <c r="HD84" s="2"/>
      <c r="HE84" s="2" t="s">
        <v>42</v>
      </c>
      <c r="HF84" s="2" t="s">
        <v>43</v>
      </c>
      <c r="HG84" s="2"/>
      <c r="HH84" s="2"/>
      <c r="HI84" s="2"/>
      <c r="HJ84" s="2"/>
      <c r="HK84" s="2"/>
      <c r="HL84" s="2"/>
      <c r="HM84" s="2" t="s">
        <v>3</v>
      </c>
      <c r="HN84" s="2" t="s">
        <v>3</v>
      </c>
      <c r="HO84" s="2" t="s">
        <v>3</v>
      </c>
      <c r="HP84" s="2" t="s">
        <v>3</v>
      </c>
      <c r="HQ84" s="2" t="s">
        <v>3</v>
      </c>
      <c r="HR84" s="2"/>
      <c r="HS84" s="2">
        <v>0</v>
      </c>
      <c r="HT84" s="2"/>
      <c r="HU84" s="2"/>
      <c r="HV84" s="2"/>
      <c r="HW84" s="2"/>
      <c r="HX84" s="2"/>
      <c r="HY84" s="2"/>
      <c r="HZ84" s="2"/>
      <c r="IA84" s="2"/>
      <c r="IB84" s="2"/>
      <c r="IC84" s="2"/>
      <c r="ID84" s="2"/>
      <c r="IE84" s="2"/>
      <c r="IF84" s="2"/>
      <c r="IG84" s="2"/>
      <c r="IH84" s="2"/>
      <c r="II84" s="2"/>
      <c r="IJ84" s="2"/>
      <c r="IK84" s="2">
        <v>0</v>
      </c>
      <c r="IL84" s="2"/>
      <c r="IM84" s="2"/>
      <c r="IN84" s="2"/>
      <c r="IO84" s="2"/>
      <c r="IP84" s="2"/>
      <c r="IQ84" s="2"/>
      <c r="IR84" s="2"/>
      <c r="IS84" s="2"/>
      <c r="IT84" s="2"/>
      <c r="IU84" s="2"/>
    </row>
    <row r="85" spans="1:255" x14ac:dyDescent="0.2">
      <c r="A85">
        <v>17</v>
      </c>
      <c r="B85">
        <v>1</v>
      </c>
      <c r="E85" t="s">
        <v>111</v>
      </c>
      <c r="F85" t="s">
        <v>112</v>
      </c>
      <c r="G85" t="s">
        <v>113</v>
      </c>
      <c r="H85" t="s">
        <v>37</v>
      </c>
      <c r="I85">
        <v>1</v>
      </c>
      <c r="J85">
        <v>0</v>
      </c>
      <c r="K85">
        <v>1</v>
      </c>
      <c r="O85">
        <f t="shared" si="177"/>
        <v>86529.96</v>
      </c>
      <c r="P85">
        <f t="shared" si="214"/>
        <v>86529.96</v>
      </c>
      <c r="Q85">
        <f t="shared" si="207"/>
        <v>0</v>
      </c>
      <c r="R85">
        <f t="shared" si="178"/>
        <v>0</v>
      </c>
      <c r="S85">
        <f t="shared" si="179"/>
        <v>0</v>
      </c>
      <c r="T85">
        <f t="shared" si="180"/>
        <v>0</v>
      </c>
      <c r="U85">
        <f t="shared" si="181"/>
        <v>0</v>
      </c>
      <c r="V85">
        <f t="shared" si="182"/>
        <v>0</v>
      </c>
      <c r="W85">
        <f t="shared" si="183"/>
        <v>0</v>
      </c>
      <c r="X85">
        <f t="shared" si="184"/>
        <v>0</v>
      </c>
      <c r="Y85">
        <f t="shared" si="185"/>
        <v>0</v>
      </c>
      <c r="AA85">
        <v>60252775</v>
      </c>
      <c r="AB85">
        <f t="shared" si="186"/>
        <v>11296.34</v>
      </c>
      <c r="AC85">
        <f t="shared" si="187"/>
        <v>11296.34</v>
      </c>
      <c r="AD85">
        <f t="shared" si="208"/>
        <v>0</v>
      </c>
      <c r="AE85">
        <f t="shared" si="209"/>
        <v>0</v>
      </c>
      <c r="AF85">
        <f t="shared" si="210"/>
        <v>0</v>
      </c>
      <c r="AG85">
        <f t="shared" si="188"/>
        <v>0</v>
      </c>
      <c r="AH85">
        <f t="shared" si="211"/>
        <v>0</v>
      </c>
      <c r="AI85">
        <f t="shared" si="212"/>
        <v>0</v>
      </c>
      <c r="AJ85">
        <f t="shared" si="189"/>
        <v>0</v>
      </c>
      <c r="AK85">
        <v>11296.340000000002</v>
      </c>
      <c r="AL85">
        <v>11296.340000000002</v>
      </c>
      <c r="AM85">
        <v>0</v>
      </c>
      <c r="AN85">
        <v>0</v>
      </c>
      <c r="AO85">
        <v>0</v>
      </c>
      <c r="AP85">
        <v>0</v>
      </c>
      <c r="AQ85">
        <v>0</v>
      </c>
      <c r="AR85">
        <v>0</v>
      </c>
      <c r="AS85">
        <v>0</v>
      </c>
      <c r="AT85">
        <v>0</v>
      </c>
      <c r="AU85">
        <v>0</v>
      </c>
      <c r="AV85">
        <v>1</v>
      </c>
      <c r="AW85">
        <v>1</v>
      </c>
      <c r="AZ85">
        <v>1</v>
      </c>
      <c r="BA85">
        <v>1</v>
      </c>
      <c r="BB85">
        <v>1</v>
      </c>
      <c r="BC85">
        <v>7.66</v>
      </c>
      <c r="BD85" t="s">
        <v>3</v>
      </c>
      <c r="BE85" t="s">
        <v>3</v>
      </c>
      <c r="BF85" t="s">
        <v>3</v>
      </c>
      <c r="BG85" t="s">
        <v>3</v>
      </c>
      <c r="BH85">
        <v>3</v>
      </c>
      <c r="BI85">
        <v>3</v>
      </c>
      <c r="BJ85" t="s">
        <v>3</v>
      </c>
      <c r="BM85">
        <v>746</v>
      </c>
      <c r="BN85">
        <v>0</v>
      </c>
      <c r="BO85" t="s">
        <v>3</v>
      </c>
      <c r="BP85">
        <v>0</v>
      </c>
      <c r="BQ85">
        <v>130</v>
      </c>
      <c r="BR85">
        <v>0</v>
      </c>
      <c r="BS85">
        <v>1</v>
      </c>
      <c r="BT85">
        <v>1</v>
      </c>
      <c r="BU85">
        <v>1</v>
      </c>
      <c r="BV85">
        <v>1</v>
      </c>
      <c r="BW85">
        <v>1</v>
      </c>
      <c r="BX85">
        <v>1</v>
      </c>
      <c r="BY85" t="s">
        <v>3</v>
      </c>
      <c r="BZ85">
        <v>0</v>
      </c>
      <c r="CA85">
        <v>0</v>
      </c>
      <c r="CB85" t="s">
        <v>3</v>
      </c>
      <c r="CE85">
        <v>30</v>
      </c>
      <c r="CF85">
        <v>0</v>
      </c>
      <c r="CG85">
        <v>0</v>
      </c>
      <c r="CM85">
        <v>0</v>
      </c>
      <c r="CN85" t="s">
        <v>3</v>
      </c>
      <c r="CO85">
        <v>0</v>
      </c>
      <c r="CP85">
        <f t="shared" si="190"/>
        <v>86529.96</v>
      </c>
      <c r="CQ85">
        <f t="shared" si="215"/>
        <v>86529.96</v>
      </c>
      <c r="CR85">
        <f t="shared" si="213"/>
        <v>0</v>
      </c>
      <c r="CS85">
        <f t="shared" si="191"/>
        <v>0</v>
      </c>
      <c r="CT85">
        <f t="shared" si="192"/>
        <v>0</v>
      </c>
      <c r="CU85">
        <f t="shared" si="193"/>
        <v>0</v>
      </c>
      <c r="CV85">
        <f t="shared" si="194"/>
        <v>0</v>
      </c>
      <c r="CW85">
        <f t="shared" si="195"/>
        <v>0</v>
      </c>
      <c r="CX85">
        <f t="shared" si="196"/>
        <v>0</v>
      </c>
      <c r="CY85">
        <f t="shared" si="197"/>
        <v>0</v>
      </c>
      <c r="CZ85">
        <f t="shared" si="198"/>
        <v>0</v>
      </c>
      <c r="DC85" t="s">
        <v>3</v>
      </c>
      <c r="DD85" t="s">
        <v>3</v>
      </c>
      <c r="DE85" t="s">
        <v>3</v>
      </c>
      <c r="DF85" t="s">
        <v>3</v>
      </c>
      <c r="DG85" t="s">
        <v>3</v>
      </c>
      <c r="DH85" t="s">
        <v>3</v>
      </c>
      <c r="DI85" t="s">
        <v>3</v>
      </c>
      <c r="DJ85" t="s">
        <v>3</v>
      </c>
      <c r="DK85" t="s">
        <v>3</v>
      </c>
      <c r="DL85" t="s">
        <v>3</v>
      </c>
      <c r="DM85" t="s">
        <v>3</v>
      </c>
      <c r="DN85">
        <v>0</v>
      </c>
      <c r="DO85">
        <v>0</v>
      </c>
      <c r="DP85">
        <v>1</v>
      </c>
      <c r="DQ85">
        <v>1</v>
      </c>
      <c r="DU85">
        <v>1013</v>
      </c>
      <c r="DV85" t="s">
        <v>37</v>
      </c>
      <c r="DW85" t="s">
        <v>37</v>
      </c>
      <c r="DX85">
        <v>1</v>
      </c>
      <c r="DZ85" t="s">
        <v>3</v>
      </c>
      <c r="EA85" t="s">
        <v>3</v>
      </c>
      <c r="EB85" t="s">
        <v>3</v>
      </c>
      <c r="EC85" t="s">
        <v>3</v>
      </c>
      <c r="EE85">
        <v>59540854</v>
      </c>
      <c r="EF85">
        <v>130</v>
      </c>
      <c r="EG85" t="s">
        <v>38</v>
      </c>
      <c r="EH85">
        <v>0</v>
      </c>
      <c r="EI85" t="s">
        <v>3</v>
      </c>
      <c r="EJ85">
        <v>3</v>
      </c>
      <c r="EK85">
        <v>746</v>
      </c>
      <c r="EL85" t="s">
        <v>39</v>
      </c>
      <c r="EM85" t="s">
        <v>40</v>
      </c>
      <c r="EO85" t="s">
        <v>3</v>
      </c>
      <c r="EQ85">
        <v>0</v>
      </c>
      <c r="ER85">
        <v>11296.340000000002</v>
      </c>
      <c r="ES85">
        <v>11296.340000000002</v>
      </c>
      <c r="ET85">
        <v>0</v>
      </c>
      <c r="EU85">
        <v>0</v>
      </c>
      <c r="EV85">
        <v>0</v>
      </c>
      <c r="EW85">
        <v>0</v>
      </c>
      <c r="EX85">
        <v>0</v>
      </c>
      <c r="EY85">
        <v>0</v>
      </c>
      <c r="EZ85">
        <v>5</v>
      </c>
      <c r="FC85">
        <v>1</v>
      </c>
      <c r="FD85">
        <v>18</v>
      </c>
      <c r="FF85">
        <v>99616.2</v>
      </c>
      <c r="FQ85">
        <v>0</v>
      </c>
      <c r="FR85">
        <f t="shared" si="216"/>
        <v>86529.96</v>
      </c>
      <c r="FS85">
        <v>0</v>
      </c>
      <c r="FX85">
        <v>0</v>
      </c>
      <c r="FY85">
        <v>0</v>
      </c>
      <c r="GA85" t="s">
        <v>114</v>
      </c>
      <c r="GD85">
        <v>1</v>
      </c>
      <c r="GF85">
        <v>418557978</v>
      </c>
      <c r="GG85">
        <v>2</v>
      </c>
      <c r="GH85">
        <v>3</v>
      </c>
      <c r="GI85">
        <v>5</v>
      </c>
      <c r="GJ85">
        <v>0</v>
      </c>
      <c r="GK85">
        <v>0</v>
      </c>
      <c r="GL85">
        <f t="shared" si="199"/>
        <v>0</v>
      </c>
      <c r="GM85">
        <f t="shared" si="200"/>
        <v>86529.96</v>
      </c>
      <c r="GN85">
        <f t="shared" si="201"/>
        <v>0</v>
      </c>
      <c r="GO85">
        <f t="shared" si="202"/>
        <v>0</v>
      </c>
      <c r="GP85">
        <f t="shared" si="203"/>
        <v>0</v>
      </c>
      <c r="GR85">
        <v>1</v>
      </c>
      <c r="GS85">
        <v>1</v>
      </c>
      <c r="GT85">
        <v>0</v>
      </c>
      <c r="GU85" t="s">
        <v>3</v>
      </c>
      <c r="GV85">
        <f t="shared" si="204"/>
        <v>0</v>
      </c>
      <c r="GW85">
        <v>1</v>
      </c>
      <c r="GX85">
        <f t="shared" si="205"/>
        <v>0</v>
      </c>
      <c r="HA85">
        <v>0</v>
      </c>
      <c r="HB85">
        <v>0</v>
      </c>
      <c r="HC85">
        <f t="shared" si="206"/>
        <v>0</v>
      </c>
      <c r="HE85" t="s">
        <v>42</v>
      </c>
      <c r="HF85" t="s">
        <v>43</v>
      </c>
      <c r="HM85" t="s">
        <v>3</v>
      </c>
      <c r="HN85" t="s">
        <v>3</v>
      </c>
      <c r="HO85" t="s">
        <v>3</v>
      </c>
      <c r="HP85" t="s">
        <v>3</v>
      </c>
      <c r="HQ85" t="s">
        <v>3</v>
      </c>
      <c r="HS85">
        <v>0</v>
      </c>
      <c r="IK85">
        <v>0</v>
      </c>
    </row>
    <row r="86" spans="1:255" x14ac:dyDescent="0.2">
      <c r="A86" s="2">
        <v>17</v>
      </c>
      <c r="B86" s="2">
        <v>1</v>
      </c>
      <c r="C86" s="2"/>
      <c r="D86" s="2"/>
      <c r="E86" s="2" t="s">
        <v>115</v>
      </c>
      <c r="F86" s="2" t="s">
        <v>116</v>
      </c>
      <c r="G86" s="2" t="s">
        <v>117</v>
      </c>
      <c r="H86" s="2" t="s">
        <v>37</v>
      </c>
      <c r="I86" s="2">
        <v>1</v>
      </c>
      <c r="J86" s="2">
        <v>0</v>
      </c>
      <c r="K86" s="2">
        <v>1</v>
      </c>
      <c r="L86" s="2"/>
      <c r="M86" s="2"/>
      <c r="N86" s="2"/>
      <c r="O86" s="2">
        <f t="shared" si="177"/>
        <v>11296.34</v>
      </c>
      <c r="P86" s="2">
        <f t="shared" si="214"/>
        <v>11296.34</v>
      </c>
      <c r="Q86" s="2">
        <f t="shared" si="207"/>
        <v>0</v>
      </c>
      <c r="R86" s="2">
        <f t="shared" si="178"/>
        <v>0</v>
      </c>
      <c r="S86" s="2">
        <f t="shared" si="179"/>
        <v>0</v>
      </c>
      <c r="T86" s="2">
        <f t="shared" si="180"/>
        <v>0</v>
      </c>
      <c r="U86" s="2">
        <f t="shared" si="181"/>
        <v>0</v>
      </c>
      <c r="V86" s="2">
        <f t="shared" si="182"/>
        <v>0</v>
      </c>
      <c r="W86" s="2">
        <f t="shared" si="183"/>
        <v>0</v>
      </c>
      <c r="X86" s="2">
        <f t="shared" si="184"/>
        <v>0</v>
      </c>
      <c r="Y86" s="2">
        <f t="shared" si="185"/>
        <v>0</v>
      </c>
      <c r="Z86" s="2"/>
      <c r="AA86" s="2">
        <v>60252778</v>
      </c>
      <c r="AB86" s="2">
        <f t="shared" si="186"/>
        <v>11296.34</v>
      </c>
      <c r="AC86" s="2">
        <f t="shared" si="187"/>
        <v>11296.34</v>
      </c>
      <c r="AD86" s="2">
        <f t="shared" si="208"/>
        <v>0</v>
      </c>
      <c r="AE86" s="2">
        <f t="shared" si="209"/>
        <v>0</v>
      </c>
      <c r="AF86" s="2">
        <f t="shared" si="210"/>
        <v>0</v>
      </c>
      <c r="AG86" s="2">
        <f t="shared" si="188"/>
        <v>0</v>
      </c>
      <c r="AH86" s="2">
        <f t="shared" si="211"/>
        <v>0</v>
      </c>
      <c r="AI86" s="2">
        <f t="shared" si="212"/>
        <v>0</v>
      </c>
      <c r="AJ86" s="2">
        <f t="shared" si="189"/>
        <v>0</v>
      </c>
      <c r="AK86" s="2">
        <v>11296.340000000002</v>
      </c>
      <c r="AL86" s="2">
        <v>11296.340000000002</v>
      </c>
      <c r="AM86" s="2">
        <v>0</v>
      </c>
      <c r="AN86" s="2">
        <v>0</v>
      </c>
      <c r="AO86" s="2">
        <v>0</v>
      </c>
      <c r="AP86" s="2">
        <v>0</v>
      </c>
      <c r="AQ86" s="2">
        <v>0</v>
      </c>
      <c r="AR86" s="2">
        <v>0</v>
      </c>
      <c r="AS86" s="2">
        <v>0</v>
      </c>
      <c r="AT86" s="2">
        <v>0</v>
      </c>
      <c r="AU86" s="2">
        <v>0</v>
      </c>
      <c r="AV86" s="2">
        <v>1</v>
      </c>
      <c r="AW86" s="2">
        <v>1</v>
      </c>
      <c r="AX86" s="2"/>
      <c r="AY86" s="2"/>
      <c r="AZ86" s="2">
        <v>1</v>
      </c>
      <c r="BA86" s="2">
        <v>1</v>
      </c>
      <c r="BB86" s="2">
        <v>1</v>
      </c>
      <c r="BC86" s="2">
        <v>1</v>
      </c>
      <c r="BD86" s="2" t="s">
        <v>3</v>
      </c>
      <c r="BE86" s="2" t="s">
        <v>3</v>
      </c>
      <c r="BF86" s="2" t="s">
        <v>3</v>
      </c>
      <c r="BG86" s="2" t="s">
        <v>3</v>
      </c>
      <c r="BH86" s="2">
        <v>3</v>
      </c>
      <c r="BI86" s="2">
        <v>3</v>
      </c>
      <c r="BJ86" s="2" t="s">
        <v>3</v>
      </c>
      <c r="BK86" s="2"/>
      <c r="BL86" s="2"/>
      <c r="BM86" s="2">
        <v>746</v>
      </c>
      <c r="BN86" s="2">
        <v>0</v>
      </c>
      <c r="BO86" s="2" t="s">
        <v>3</v>
      </c>
      <c r="BP86" s="2">
        <v>0</v>
      </c>
      <c r="BQ86" s="2">
        <v>130</v>
      </c>
      <c r="BR86" s="2">
        <v>0</v>
      </c>
      <c r="BS86" s="2">
        <v>1</v>
      </c>
      <c r="BT86" s="2">
        <v>1</v>
      </c>
      <c r="BU86" s="2">
        <v>1</v>
      </c>
      <c r="BV86" s="2">
        <v>1</v>
      </c>
      <c r="BW86" s="2">
        <v>1</v>
      </c>
      <c r="BX86" s="2">
        <v>1</v>
      </c>
      <c r="BY86" s="2" t="s">
        <v>3</v>
      </c>
      <c r="BZ86" s="2">
        <v>0</v>
      </c>
      <c r="CA86" s="2">
        <v>0</v>
      </c>
      <c r="CB86" s="2" t="s">
        <v>3</v>
      </c>
      <c r="CC86" s="2"/>
      <c r="CD86" s="2"/>
      <c r="CE86" s="2">
        <v>30</v>
      </c>
      <c r="CF86" s="2">
        <v>0</v>
      </c>
      <c r="CG86" s="2">
        <v>0</v>
      </c>
      <c r="CH86" s="2"/>
      <c r="CI86" s="2"/>
      <c r="CJ86" s="2"/>
      <c r="CK86" s="2"/>
      <c r="CL86" s="2"/>
      <c r="CM86" s="2">
        <v>0</v>
      </c>
      <c r="CN86" s="2" t="s">
        <v>3</v>
      </c>
      <c r="CO86" s="2">
        <v>0</v>
      </c>
      <c r="CP86" s="2">
        <f t="shared" si="190"/>
        <v>11296.34</v>
      </c>
      <c r="CQ86" s="2">
        <f t="shared" si="215"/>
        <v>11296.34</v>
      </c>
      <c r="CR86" s="2">
        <f t="shared" si="213"/>
        <v>0</v>
      </c>
      <c r="CS86" s="2">
        <f t="shared" si="191"/>
        <v>0</v>
      </c>
      <c r="CT86" s="2">
        <f t="shared" si="192"/>
        <v>0</v>
      </c>
      <c r="CU86" s="2">
        <f t="shared" si="193"/>
        <v>0</v>
      </c>
      <c r="CV86" s="2">
        <f t="shared" si="194"/>
        <v>0</v>
      </c>
      <c r="CW86" s="2">
        <f t="shared" si="195"/>
        <v>0</v>
      </c>
      <c r="CX86" s="2">
        <f t="shared" si="196"/>
        <v>0</v>
      </c>
      <c r="CY86" s="2">
        <f t="shared" si="197"/>
        <v>0</v>
      </c>
      <c r="CZ86" s="2">
        <f t="shared" si="198"/>
        <v>0</v>
      </c>
      <c r="DA86" s="2"/>
      <c r="DB86" s="2"/>
      <c r="DC86" s="2" t="s">
        <v>3</v>
      </c>
      <c r="DD86" s="2" t="s">
        <v>3</v>
      </c>
      <c r="DE86" s="2" t="s">
        <v>3</v>
      </c>
      <c r="DF86" s="2" t="s">
        <v>3</v>
      </c>
      <c r="DG86" s="2" t="s">
        <v>3</v>
      </c>
      <c r="DH86" s="2" t="s">
        <v>3</v>
      </c>
      <c r="DI86" s="2" t="s">
        <v>3</v>
      </c>
      <c r="DJ86" s="2" t="s">
        <v>3</v>
      </c>
      <c r="DK86" s="2" t="s">
        <v>3</v>
      </c>
      <c r="DL86" s="2" t="s">
        <v>3</v>
      </c>
      <c r="DM86" s="2" t="s">
        <v>3</v>
      </c>
      <c r="DN86" s="2">
        <v>0</v>
      </c>
      <c r="DO86" s="2">
        <v>0</v>
      </c>
      <c r="DP86" s="2">
        <v>1</v>
      </c>
      <c r="DQ86" s="2">
        <v>1</v>
      </c>
      <c r="DR86" s="2"/>
      <c r="DS86" s="2"/>
      <c r="DT86" s="2"/>
      <c r="DU86" s="2">
        <v>1013</v>
      </c>
      <c r="DV86" s="2" t="s">
        <v>37</v>
      </c>
      <c r="DW86" s="2" t="s">
        <v>37</v>
      </c>
      <c r="DX86" s="2">
        <v>1</v>
      </c>
      <c r="DY86" s="2"/>
      <c r="DZ86" s="2" t="s">
        <v>3</v>
      </c>
      <c r="EA86" s="2" t="s">
        <v>3</v>
      </c>
      <c r="EB86" s="2" t="s">
        <v>3</v>
      </c>
      <c r="EC86" s="2" t="s">
        <v>3</v>
      </c>
      <c r="ED86" s="2"/>
      <c r="EE86" s="2">
        <v>59540854</v>
      </c>
      <c r="EF86" s="2">
        <v>130</v>
      </c>
      <c r="EG86" s="2" t="s">
        <v>38</v>
      </c>
      <c r="EH86" s="2">
        <v>0</v>
      </c>
      <c r="EI86" s="2" t="s">
        <v>3</v>
      </c>
      <c r="EJ86" s="2">
        <v>3</v>
      </c>
      <c r="EK86" s="2">
        <v>746</v>
      </c>
      <c r="EL86" s="2" t="s">
        <v>39</v>
      </c>
      <c r="EM86" s="2" t="s">
        <v>40</v>
      </c>
      <c r="EN86" s="2"/>
      <c r="EO86" s="2" t="s">
        <v>3</v>
      </c>
      <c r="EP86" s="2"/>
      <c r="EQ86" s="2">
        <v>0</v>
      </c>
      <c r="ER86" s="2">
        <v>0</v>
      </c>
      <c r="ES86" s="2">
        <v>11296.340000000002</v>
      </c>
      <c r="ET86" s="2">
        <v>0</v>
      </c>
      <c r="EU86" s="2">
        <v>0</v>
      </c>
      <c r="EV86" s="2">
        <v>0</v>
      </c>
      <c r="EW86" s="2">
        <v>0</v>
      </c>
      <c r="EX86" s="2">
        <v>0</v>
      </c>
      <c r="EY86" s="2">
        <v>0</v>
      </c>
      <c r="EZ86" s="2"/>
      <c r="FA86" s="2"/>
      <c r="FB86" s="2"/>
      <c r="FC86" s="2"/>
      <c r="FD86" s="2"/>
      <c r="FE86" s="2"/>
      <c r="FF86" s="2"/>
      <c r="FG86" s="2"/>
      <c r="FH86" s="2"/>
      <c r="FI86" s="2"/>
      <c r="FJ86" s="2"/>
      <c r="FK86" s="2"/>
      <c r="FL86" s="2"/>
      <c r="FM86" s="2"/>
      <c r="FN86" s="2"/>
      <c r="FO86" s="2"/>
      <c r="FP86" s="2"/>
      <c r="FQ86" s="2">
        <v>0</v>
      </c>
      <c r="FR86" s="2">
        <f t="shared" si="216"/>
        <v>11296.34</v>
      </c>
      <c r="FS86" s="2">
        <v>0</v>
      </c>
      <c r="FT86" s="2"/>
      <c r="FU86" s="2"/>
      <c r="FV86" s="2"/>
      <c r="FW86" s="2"/>
      <c r="FX86" s="2">
        <v>0</v>
      </c>
      <c r="FY86" s="2">
        <v>0</v>
      </c>
      <c r="FZ86" s="2"/>
      <c r="GA86" s="2" t="s">
        <v>114</v>
      </c>
      <c r="GB86" s="2"/>
      <c r="GC86" s="2"/>
      <c r="GD86" s="2">
        <v>1</v>
      </c>
      <c r="GE86" s="2"/>
      <c r="GF86" s="2">
        <v>471429909</v>
      </c>
      <c r="GG86" s="2">
        <v>2</v>
      </c>
      <c r="GH86" s="2">
        <v>4</v>
      </c>
      <c r="GI86" s="2">
        <v>-2</v>
      </c>
      <c r="GJ86" s="2">
        <v>0</v>
      </c>
      <c r="GK86" s="2">
        <v>0</v>
      </c>
      <c r="GL86" s="2">
        <f t="shared" si="199"/>
        <v>0</v>
      </c>
      <c r="GM86" s="2">
        <f t="shared" si="200"/>
        <v>11296.34</v>
      </c>
      <c r="GN86" s="2">
        <f t="shared" si="201"/>
        <v>0</v>
      </c>
      <c r="GO86" s="2">
        <f t="shared" si="202"/>
        <v>0</v>
      </c>
      <c r="GP86" s="2">
        <f t="shared" si="203"/>
        <v>0</v>
      </c>
      <c r="GQ86" s="2"/>
      <c r="GR86" s="2">
        <v>0</v>
      </c>
      <c r="GS86" s="2">
        <v>2</v>
      </c>
      <c r="GT86" s="2">
        <v>0</v>
      </c>
      <c r="GU86" s="2" t="s">
        <v>3</v>
      </c>
      <c r="GV86" s="2">
        <f t="shared" si="204"/>
        <v>0</v>
      </c>
      <c r="GW86" s="2">
        <v>1</v>
      </c>
      <c r="GX86" s="2">
        <f t="shared" si="205"/>
        <v>0</v>
      </c>
      <c r="GY86" s="2"/>
      <c r="GZ86" s="2"/>
      <c r="HA86" s="2">
        <v>0</v>
      </c>
      <c r="HB86" s="2">
        <v>0</v>
      </c>
      <c r="HC86" s="2">
        <f t="shared" si="206"/>
        <v>0</v>
      </c>
      <c r="HD86" s="2"/>
      <c r="HE86" s="2" t="s">
        <v>42</v>
      </c>
      <c r="HF86" s="2" t="s">
        <v>43</v>
      </c>
      <c r="HG86" s="2"/>
      <c r="HH86" s="2"/>
      <c r="HI86" s="2"/>
      <c r="HJ86" s="2"/>
      <c r="HK86" s="2"/>
      <c r="HL86" s="2"/>
      <c r="HM86" s="2" t="s">
        <v>3</v>
      </c>
      <c r="HN86" s="2" t="s">
        <v>3</v>
      </c>
      <c r="HO86" s="2" t="s">
        <v>3</v>
      </c>
      <c r="HP86" s="2" t="s">
        <v>3</v>
      </c>
      <c r="HQ86" s="2" t="s">
        <v>3</v>
      </c>
      <c r="HR86" s="2"/>
      <c r="HS86" s="2">
        <v>0</v>
      </c>
      <c r="HT86" s="2"/>
      <c r="HU86" s="2"/>
      <c r="HV86" s="2"/>
      <c r="HW86" s="2"/>
      <c r="HX86" s="2"/>
      <c r="HY86" s="2"/>
      <c r="HZ86" s="2"/>
      <c r="IA86" s="2"/>
      <c r="IB86" s="2"/>
      <c r="IC86" s="2"/>
      <c r="ID86" s="2"/>
      <c r="IE86" s="2"/>
      <c r="IF86" s="2"/>
      <c r="IG86" s="2"/>
      <c r="IH86" s="2"/>
      <c r="II86" s="2"/>
      <c r="IJ86" s="2"/>
      <c r="IK86" s="2">
        <v>0</v>
      </c>
      <c r="IL86" s="2"/>
      <c r="IM86" s="2"/>
      <c r="IN86" s="2"/>
      <c r="IO86" s="2"/>
      <c r="IP86" s="2"/>
      <c r="IQ86" s="2"/>
      <c r="IR86" s="2"/>
      <c r="IS86" s="2"/>
      <c r="IT86" s="2"/>
      <c r="IU86" s="2"/>
    </row>
    <row r="87" spans="1:255" x14ac:dyDescent="0.2">
      <c r="A87">
        <v>17</v>
      </c>
      <c r="B87">
        <v>1</v>
      </c>
      <c r="E87" t="s">
        <v>115</v>
      </c>
      <c r="F87" t="s">
        <v>116</v>
      </c>
      <c r="G87" t="s">
        <v>117</v>
      </c>
      <c r="H87" t="s">
        <v>37</v>
      </c>
      <c r="I87">
        <v>1</v>
      </c>
      <c r="J87">
        <v>0</v>
      </c>
      <c r="K87">
        <v>1</v>
      </c>
      <c r="O87">
        <f t="shared" si="177"/>
        <v>86529.96</v>
      </c>
      <c r="P87">
        <f t="shared" si="214"/>
        <v>86529.96</v>
      </c>
      <c r="Q87">
        <f t="shared" si="207"/>
        <v>0</v>
      </c>
      <c r="R87">
        <f t="shared" si="178"/>
        <v>0</v>
      </c>
      <c r="S87">
        <f t="shared" si="179"/>
        <v>0</v>
      </c>
      <c r="T87">
        <f t="shared" si="180"/>
        <v>0</v>
      </c>
      <c r="U87">
        <f t="shared" si="181"/>
        <v>0</v>
      </c>
      <c r="V87">
        <f t="shared" si="182"/>
        <v>0</v>
      </c>
      <c r="W87">
        <f t="shared" si="183"/>
        <v>0</v>
      </c>
      <c r="X87">
        <f t="shared" si="184"/>
        <v>0</v>
      </c>
      <c r="Y87">
        <f t="shared" si="185"/>
        <v>0</v>
      </c>
      <c r="AA87">
        <v>60252775</v>
      </c>
      <c r="AB87">
        <f t="shared" si="186"/>
        <v>11296.34</v>
      </c>
      <c r="AC87">
        <f t="shared" si="187"/>
        <v>11296.34</v>
      </c>
      <c r="AD87">
        <f t="shared" si="208"/>
        <v>0</v>
      </c>
      <c r="AE87">
        <f t="shared" si="209"/>
        <v>0</v>
      </c>
      <c r="AF87">
        <f t="shared" si="210"/>
        <v>0</v>
      </c>
      <c r="AG87">
        <f t="shared" si="188"/>
        <v>0</v>
      </c>
      <c r="AH87">
        <f t="shared" si="211"/>
        <v>0</v>
      </c>
      <c r="AI87">
        <f t="shared" si="212"/>
        <v>0</v>
      </c>
      <c r="AJ87">
        <f t="shared" si="189"/>
        <v>0</v>
      </c>
      <c r="AK87">
        <v>11296.340000000002</v>
      </c>
      <c r="AL87">
        <v>11296.340000000002</v>
      </c>
      <c r="AM87">
        <v>0</v>
      </c>
      <c r="AN87">
        <v>0</v>
      </c>
      <c r="AO87">
        <v>0</v>
      </c>
      <c r="AP87">
        <v>0</v>
      </c>
      <c r="AQ87">
        <v>0</v>
      </c>
      <c r="AR87">
        <v>0</v>
      </c>
      <c r="AS87">
        <v>0</v>
      </c>
      <c r="AT87">
        <v>0</v>
      </c>
      <c r="AU87">
        <v>0</v>
      </c>
      <c r="AV87">
        <v>1</v>
      </c>
      <c r="AW87">
        <v>1</v>
      </c>
      <c r="AZ87">
        <v>1</v>
      </c>
      <c r="BA87">
        <v>1</v>
      </c>
      <c r="BB87">
        <v>1</v>
      </c>
      <c r="BC87">
        <v>7.66</v>
      </c>
      <c r="BD87" t="s">
        <v>3</v>
      </c>
      <c r="BE87" t="s">
        <v>3</v>
      </c>
      <c r="BF87" t="s">
        <v>3</v>
      </c>
      <c r="BG87" t="s">
        <v>3</v>
      </c>
      <c r="BH87">
        <v>3</v>
      </c>
      <c r="BI87">
        <v>3</v>
      </c>
      <c r="BJ87" t="s">
        <v>3</v>
      </c>
      <c r="BM87">
        <v>746</v>
      </c>
      <c r="BN87">
        <v>0</v>
      </c>
      <c r="BO87" t="s">
        <v>3</v>
      </c>
      <c r="BP87">
        <v>0</v>
      </c>
      <c r="BQ87">
        <v>130</v>
      </c>
      <c r="BR87">
        <v>0</v>
      </c>
      <c r="BS87">
        <v>1</v>
      </c>
      <c r="BT87">
        <v>1</v>
      </c>
      <c r="BU87">
        <v>1</v>
      </c>
      <c r="BV87">
        <v>1</v>
      </c>
      <c r="BW87">
        <v>1</v>
      </c>
      <c r="BX87">
        <v>1</v>
      </c>
      <c r="BY87" t="s">
        <v>3</v>
      </c>
      <c r="BZ87">
        <v>0</v>
      </c>
      <c r="CA87">
        <v>0</v>
      </c>
      <c r="CB87" t="s">
        <v>3</v>
      </c>
      <c r="CE87">
        <v>30</v>
      </c>
      <c r="CF87">
        <v>0</v>
      </c>
      <c r="CG87">
        <v>0</v>
      </c>
      <c r="CM87">
        <v>0</v>
      </c>
      <c r="CN87" t="s">
        <v>3</v>
      </c>
      <c r="CO87">
        <v>0</v>
      </c>
      <c r="CP87">
        <f t="shared" si="190"/>
        <v>86529.96</v>
      </c>
      <c r="CQ87">
        <f t="shared" si="215"/>
        <v>86529.96</v>
      </c>
      <c r="CR87">
        <f t="shared" si="213"/>
        <v>0</v>
      </c>
      <c r="CS87">
        <f t="shared" si="191"/>
        <v>0</v>
      </c>
      <c r="CT87">
        <f t="shared" si="192"/>
        <v>0</v>
      </c>
      <c r="CU87">
        <f t="shared" si="193"/>
        <v>0</v>
      </c>
      <c r="CV87">
        <f t="shared" si="194"/>
        <v>0</v>
      </c>
      <c r="CW87">
        <f t="shared" si="195"/>
        <v>0</v>
      </c>
      <c r="CX87">
        <f t="shared" si="196"/>
        <v>0</v>
      </c>
      <c r="CY87">
        <f t="shared" si="197"/>
        <v>0</v>
      </c>
      <c r="CZ87">
        <f t="shared" si="198"/>
        <v>0</v>
      </c>
      <c r="DC87" t="s">
        <v>3</v>
      </c>
      <c r="DD87" t="s">
        <v>3</v>
      </c>
      <c r="DE87" t="s">
        <v>3</v>
      </c>
      <c r="DF87" t="s">
        <v>3</v>
      </c>
      <c r="DG87" t="s">
        <v>3</v>
      </c>
      <c r="DH87" t="s">
        <v>3</v>
      </c>
      <c r="DI87" t="s">
        <v>3</v>
      </c>
      <c r="DJ87" t="s">
        <v>3</v>
      </c>
      <c r="DK87" t="s">
        <v>3</v>
      </c>
      <c r="DL87" t="s">
        <v>3</v>
      </c>
      <c r="DM87" t="s">
        <v>3</v>
      </c>
      <c r="DN87">
        <v>0</v>
      </c>
      <c r="DO87">
        <v>0</v>
      </c>
      <c r="DP87">
        <v>1</v>
      </c>
      <c r="DQ87">
        <v>1</v>
      </c>
      <c r="DU87">
        <v>1013</v>
      </c>
      <c r="DV87" t="s">
        <v>37</v>
      </c>
      <c r="DW87" t="s">
        <v>37</v>
      </c>
      <c r="DX87">
        <v>1</v>
      </c>
      <c r="DZ87" t="s">
        <v>3</v>
      </c>
      <c r="EA87" t="s">
        <v>3</v>
      </c>
      <c r="EB87" t="s">
        <v>3</v>
      </c>
      <c r="EC87" t="s">
        <v>3</v>
      </c>
      <c r="EE87">
        <v>59540854</v>
      </c>
      <c r="EF87">
        <v>130</v>
      </c>
      <c r="EG87" t="s">
        <v>38</v>
      </c>
      <c r="EH87">
        <v>0</v>
      </c>
      <c r="EI87" t="s">
        <v>3</v>
      </c>
      <c r="EJ87">
        <v>3</v>
      </c>
      <c r="EK87">
        <v>746</v>
      </c>
      <c r="EL87" t="s">
        <v>39</v>
      </c>
      <c r="EM87" t="s">
        <v>40</v>
      </c>
      <c r="EO87" t="s">
        <v>3</v>
      </c>
      <c r="EQ87">
        <v>0</v>
      </c>
      <c r="ER87">
        <v>11296.340000000002</v>
      </c>
      <c r="ES87">
        <v>11296.340000000002</v>
      </c>
      <c r="ET87">
        <v>0</v>
      </c>
      <c r="EU87">
        <v>0</v>
      </c>
      <c r="EV87">
        <v>0</v>
      </c>
      <c r="EW87">
        <v>0</v>
      </c>
      <c r="EX87">
        <v>0</v>
      </c>
      <c r="EY87">
        <v>0</v>
      </c>
      <c r="EZ87">
        <v>5</v>
      </c>
      <c r="FC87">
        <v>1</v>
      </c>
      <c r="FD87">
        <v>18</v>
      </c>
      <c r="FF87">
        <v>99616.2</v>
      </c>
      <c r="FQ87">
        <v>0</v>
      </c>
      <c r="FR87">
        <f t="shared" si="216"/>
        <v>86529.96</v>
      </c>
      <c r="FS87">
        <v>0</v>
      </c>
      <c r="FX87">
        <v>0</v>
      </c>
      <c r="FY87">
        <v>0</v>
      </c>
      <c r="GA87" t="s">
        <v>114</v>
      </c>
      <c r="GD87">
        <v>1</v>
      </c>
      <c r="GF87">
        <v>471429909</v>
      </c>
      <c r="GG87">
        <v>2</v>
      </c>
      <c r="GH87">
        <v>3</v>
      </c>
      <c r="GI87">
        <v>5</v>
      </c>
      <c r="GJ87">
        <v>0</v>
      </c>
      <c r="GK87">
        <v>0</v>
      </c>
      <c r="GL87">
        <f t="shared" si="199"/>
        <v>0</v>
      </c>
      <c r="GM87">
        <f t="shared" si="200"/>
        <v>86529.96</v>
      </c>
      <c r="GN87">
        <f t="shared" si="201"/>
        <v>0</v>
      </c>
      <c r="GO87">
        <f t="shared" si="202"/>
        <v>0</v>
      </c>
      <c r="GP87">
        <f t="shared" si="203"/>
        <v>0</v>
      </c>
      <c r="GR87">
        <v>1</v>
      </c>
      <c r="GS87">
        <v>1</v>
      </c>
      <c r="GT87">
        <v>0</v>
      </c>
      <c r="GU87" t="s">
        <v>3</v>
      </c>
      <c r="GV87">
        <f t="shared" si="204"/>
        <v>0</v>
      </c>
      <c r="GW87">
        <v>1</v>
      </c>
      <c r="GX87">
        <f t="shared" si="205"/>
        <v>0</v>
      </c>
      <c r="HA87">
        <v>0</v>
      </c>
      <c r="HB87">
        <v>0</v>
      </c>
      <c r="HC87">
        <f t="shared" si="206"/>
        <v>0</v>
      </c>
      <c r="HE87" t="s">
        <v>42</v>
      </c>
      <c r="HF87" t="s">
        <v>43</v>
      </c>
      <c r="HM87" t="s">
        <v>3</v>
      </c>
      <c r="HN87" t="s">
        <v>3</v>
      </c>
      <c r="HO87" t="s">
        <v>3</v>
      </c>
      <c r="HP87" t="s">
        <v>3</v>
      </c>
      <c r="HQ87" t="s">
        <v>3</v>
      </c>
      <c r="HS87">
        <v>0</v>
      </c>
      <c r="IK87">
        <v>0</v>
      </c>
    </row>
    <row r="88" spans="1:255" x14ac:dyDescent="0.2">
      <c r="A88" s="2">
        <v>17</v>
      </c>
      <c r="B88" s="2">
        <v>1</v>
      </c>
      <c r="C88" s="2"/>
      <c r="D88" s="2"/>
      <c r="E88" s="2" t="s">
        <v>118</v>
      </c>
      <c r="F88" s="2" t="s">
        <v>119</v>
      </c>
      <c r="G88" s="2" t="s">
        <v>120</v>
      </c>
      <c r="H88" s="2" t="s">
        <v>37</v>
      </c>
      <c r="I88" s="2">
        <v>1</v>
      </c>
      <c r="J88" s="2">
        <v>0</v>
      </c>
      <c r="K88" s="2">
        <v>1</v>
      </c>
      <c r="L88" s="2"/>
      <c r="M88" s="2"/>
      <c r="N88" s="2"/>
      <c r="O88" s="2">
        <f t="shared" si="177"/>
        <v>16210.39</v>
      </c>
      <c r="P88" s="2">
        <f t="shared" si="214"/>
        <v>16210.39</v>
      </c>
      <c r="Q88" s="2">
        <f t="shared" si="207"/>
        <v>0</v>
      </c>
      <c r="R88" s="2">
        <f t="shared" si="178"/>
        <v>0</v>
      </c>
      <c r="S88" s="2">
        <f t="shared" si="179"/>
        <v>0</v>
      </c>
      <c r="T88" s="2">
        <f t="shared" si="180"/>
        <v>0</v>
      </c>
      <c r="U88" s="2">
        <f t="shared" si="181"/>
        <v>0</v>
      </c>
      <c r="V88" s="2">
        <f t="shared" si="182"/>
        <v>0</v>
      </c>
      <c r="W88" s="2">
        <f t="shared" si="183"/>
        <v>0</v>
      </c>
      <c r="X88" s="2">
        <f t="shared" si="184"/>
        <v>0</v>
      </c>
      <c r="Y88" s="2">
        <f t="shared" si="185"/>
        <v>0</v>
      </c>
      <c r="Z88" s="2"/>
      <c r="AA88" s="2">
        <v>60252778</v>
      </c>
      <c r="AB88" s="2">
        <f t="shared" si="186"/>
        <v>16210.39</v>
      </c>
      <c r="AC88" s="2">
        <f t="shared" si="187"/>
        <v>16210.39</v>
      </c>
      <c r="AD88" s="2">
        <f t="shared" si="208"/>
        <v>0</v>
      </c>
      <c r="AE88" s="2">
        <f t="shared" si="209"/>
        <v>0</v>
      </c>
      <c r="AF88" s="2">
        <f t="shared" si="210"/>
        <v>0</v>
      </c>
      <c r="AG88" s="2">
        <f t="shared" si="188"/>
        <v>0</v>
      </c>
      <c r="AH88" s="2">
        <f t="shared" si="211"/>
        <v>0</v>
      </c>
      <c r="AI88" s="2">
        <f t="shared" si="212"/>
        <v>0</v>
      </c>
      <c r="AJ88" s="2">
        <f t="shared" si="189"/>
        <v>0</v>
      </c>
      <c r="AK88" s="2">
        <v>16210.39</v>
      </c>
      <c r="AL88" s="2">
        <v>16210.39</v>
      </c>
      <c r="AM88" s="2">
        <v>0</v>
      </c>
      <c r="AN88" s="2">
        <v>0</v>
      </c>
      <c r="AO88" s="2">
        <v>0</v>
      </c>
      <c r="AP88" s="2">
        <v>0</v>
      </c>
      <c r="AQ88" s="2">
        <v>0</v>
      </c>
      <c r="AR88" s="2">
        <v>0</v>
      </c>
      <c r="AS88" s="2">
        <v>0</v>
      </c>
      <c r="AT88" s="2">
        <v>0</v>
      </c>
      <c r="AU88" s="2">
        <v>0</v>
      </c>
      <c r="AV88" s="2">
        <v>1</v>
      </c>
      <c r="AW88" s="2">
        <v>1</v>
      </c>
      <c r="AX88" s="2"/>
      <c r="AY88" s="2"/>
      <c r="AZ88" s="2">
        <v>1</v>
      </c>
      <c r="BA88" s="2">
        <v>1</v>
      </c>
      <c r="BB88" s="2">
        <v>1</v>
      </c>
      <c r="BC88" s="2">
        <v>1</v>
      </c>
      <c r="BD88" s="2" t="s">
        <v>3</v>
      </c>
      <c r="BE88" s="2" t="s">
        <v>3</v>
      </c>
      <c r="BF88" s="2" t="s">
        <v>3</v>
      </c>
      <c r="BG88" s="2" t="s">
        <v>3</v>
      </c>
      <c r="BH88" s="2">
        <v>3</v>
      </c>
      <c r="BI88" s="2">
        <v>3</v>
      </c>
      <c r="BJ88" s="2" t="s">
        <v>3</v>
      </c>
      <c r="BK88" s="2"/>
      <c r="BL88" s="2"/>
      <c r="BM88" s="2">
        <v>746</v>
      </c>
      <c r="BN88" s="2">
        <v>0</v>
      </c>
      <c r="BO88" s="2" t="s">
        <v>3</v>
      </c>
      <c r="BP88" s="2">
        <v>0</v>
      </c>
      <c r="BQ88" s="2">
        <v>130</v>
      </c>
      <c r="BR88" s="2">
        <v>0</v>
      </c>
      <c r="BS88" s="2">
        <v>1</v>
      </c>
      <c r="BT88" s="2">
        <v>1</v>
      </c>
      <c r="BU88" s="2">
        <v>1</v>
      </c>
      <c r="BV88" s="2">
        <v>1</v>
      </c>
      <c r="BW88" s="2">
        <v>1</v>
      </c>
      <c r="BX88" s="2">
        <v>1</v>
      </c>
      <c r="BY88" s="2" t="s">
        <v>3</v>
      </c>
      <c r="BZ88" s="2">
        <v>0</v>
      </c>
      <c r="CA88" s="2">
        <v>0</v>
      </c>
      <c r="CB88" s="2" t="s">
        <v>3</v>
      </c>
      <c r="CC88" s="2"/>
      <c r="CD88" s="2"/>
      <c r="CE88" s="2">
        <v>30</v>
      </c>
      <c r="CF88" s="2">
        <v>0</v>
      </c>
      <c r="CG88" s="2">
        <v>0</v>
      </c>
      <c r="CH88" s="2"/>
      <c r="CI88" s="2"/>
      <c r="CJ88" s="2"/>
      <c r="CK88" s="2"/>
      <c r="CL88" s="2"/>
      <c r="CM88" s="2">
        <v>0</v>
      </c>
      <c r="CN88" s="2" t="s">
        <v>3</v>
      </c>
      <c r="CO88" s="2">
        <v>0</v>
      </c>
      <c r="CP88" s="2">
        <f t="shared" si="190"/>
        <v>16210.39</v>
      </c>
      <c r="CQ88" s="2">
        <f t="shared" si="215"/>
        <v>16210.39</v>
      </c>
      <c r="CR88" s="2">
        <f t="shared" si="213"/>
        <v>0</v>
      </c>
      <c r="CS88" s="2">
        <f t="shared" si="191"/>
        <v>0</v>
      </c>
      <c r="CT88" s="2">
        <f t="shared" si="192"/>
        <v>0</v>
      </c>
      <c r="CU88" s="2">
        <f t="shared" si="193"/>
        <v>0</v>
      </c>
      <c r="CV88" s="2">
        <f t="shared" si="194"/>
        <v>0</v>
      </c>
      <c r="CW88" s="2">
        <f t="shared" si="195"/>
        <v>0</v>
      </c>
      <c r="CX88" s="2">
        <f t="shared" si="196"/>
        <v>0</v>
      </c>
      <c r="CY88" s="2">
        <f t="shared" si="197"/>
        <v>0</v>
      </c>
      <c r="CZ88" s="2">
        <f t="shared" si="198"/>
        <v>0</v>
      </c>
      <c r="DA88" s="2"/>
      <c r="DB88" s="2"/>
      <c r="DC88" s="2" t="s">
        <v>3</v>
      </c>
      <c r="DD88" s="2" t="s">
        <v>3</v>
      </c>
      <c r="DE88" s="2" t="s">
        <v>3</v>
      </c>
      <c r="DF88" s="2" t="s">
        <v>3</v>
      </c>
      <c r="DG88" s="2" t="s">
        <v>3</v>
      </c>
      <c r="DH88" s="2" t="s">
        <v>3</v>
      </c>
      <c r="DI88" s="2" t="s">
        <v>3</v>
      </c>
      <c r="DJ88" s="2" t="s">
        <v>3</v>
      </c>
      <c r="DK88" s="2" t="s">
        <v>3</v>
      </c>
      <c r="DL88" s="2" t="s">
        <v>3</v>
      </c>
      <c r="DM88" s="2" t="s">
        <v>3</v>
      </c>
      <c r="DN88" s="2">
        <v>0</v>
      </c>
      <c r="DO88" s="2">
        <v>0</v>
      </c>
      <c r="DP88" s="2">
        <v>1</v>
      </c>
      <c r="DQ88" s="2">
        <v>1</v>
      </c>
      <c r="DR88" s="2"/>
      <c r="DS88" s="2"/>
      <c r="DT88" s="2"/>
      <c r="DU88" s="2">
        <v>1013</v>
      </c>
      <c r="DV88" s="2" t="s">
        <v>37</v>
      </c>
      <c r="DW88" s="2" t="s">
        <v>37</v>
      </c>
      <c r="DX88" s="2">
        <v>1</v>
      </c>
      <c r="DY88" s="2"/>
      <c r="DZ88" s="2" t="s">
        <v>3</v>
      </c>
      <c r="EA88" s="2" t="s">
        <v>3</v>
      </c>
      <c r="EB88" s="2" t="s">
        <v>3</v>
      </c>
      <c r="EC88" s="2" t="s">
        <v>3</v>
      </c>
      <c r="ED88" s="2"/>
      <c r="EE88" s="2">
        <v>59540854</v>
      </c>
      <c r="EF88" s="2">
        <v>130</v>
      </c>
      <c r="EG88" s="2" t="s">
        <v>38</v>
      </c>
      <c r="EH88" s="2">
        <v>0</v>
      </c>
      <c r="EI88" s="2" t="s">
        <v>3</v>
      </c>
      <c r="EJ88" s="2">
        <v>3</v>
      </c>
      <c r="EK88" s="2">
        <v>746</v>
      </c>
      <c r="EL88" s="2" t="s">
        <v>39</v>
      </c>
      <c r="EM88" s="2" t="s">
        <v>40</v>
      </c>
      <c r="EN88" s="2"/>
      <c r="EO88" s="2" t="s">
        <v>3</v>
      </c>
      <c r="EP88" s="2"/>
      <c r="EQ88" s="2">
        <v>0</v>
      </c>
      <c r="ER88" s="2">
        <v>0</v>
      </c>
      <c r="ES88" s="2">
        <v>16210.39</v>
      </c>
      <c r="ET88" s="2">
        <v>0</v>
      </c>
      <c r="EU88" s="2">
        <v>0</v>
      </c>
      <c r="EV88" s="2">
        <v>0</v>
      </c>
      <c r="EW88" s="2">
        <v>0</v>
      </c>
      <c r="EX88" s="2">
        <v>0</v>
      </c>
      <c r="EY88" s="2">
        <v>0</v>
      </c>
      <c r="EZ88" s="2"/>
      <c r="FA88" s="2"/>
      <c r="FB88" s="2"/>
      <c r="FC88" s="2"/>
      <c r="FD88" s="2"/>
      <c r="FE88" s="2"/>
      <c r="FF88" s="2"/>
      <c r="FG88" s="2"/>
      <c r="FH88" s="2"/>
      <c r="FI88" s="2"/>
      <c r="FJ88" s="2"/>
      <c r="FK88" s="2"/>
      <c r="FL88" s="2"/>
      <c r="FM88" s="2"/>
      <c r="FN88" s="2"/>
      <c r="FO88" s="2"/>
      <c r="FP88" s="2"/>
      <c r="FQ88" s="2">
        <v>0</v>
      </c>
      <c r="FR88" s="2">
        <f t="shared" si="216"/>
        <v>16210.39</v>
      </c>
      <c r="FS88" s="2">
        <v>0</v>
      </c>
      <c r="FT88" s="2"/>
      <c r="FU88" s="2"/>
      <c r="FV88" s="2"/>
      <c r="FW88" s="2"/>
      <c r="FX88" s="2">
        <v>0</v>
      </c>
      <c r="FY88" s="2">
        <v>0</v>
      </c>
      <c r="FZ88" s="2"/>
      <c r="GA88" s="2" t="s">
        <v>110</v>
      </c>
      <c r="GB88" s="2"/>
      <c r="GC88" s="2"/>
      <c r="GD88" s="2">
        <v>1</v>
      </c>
      <c r="GE88" s="2"/>
      <c r="GF88" s="2">
        <v>-576733476</v>
      </c>
      <c r="GG88" s="2">
        <v>2</v>
      </c>
      <c r="GH88" s="2">
        <v>4</v>
      </c>
      <c r="GI88" s="2">
        <v>-2</v>
      </c>
      <c r="GJ88" s="2">
        <v>0</v>
      </c>
      <c r="GK88" s="2">
        <v>0</v>
      </c>
      <c r="GL88" s="2">
        <f t="shared" si="199"/>
        <v>0</v>
      </c>
      <c r="GM88" s="2">
        <f t="shared" si="200"/>
        <v>16210.39</v>
      </c>
      <c r="GN88" s="2">
        <f t="shared" si="201"/>
        <v>0</v>
      </c>
      <c r="GO88" s="2">
        <f t="shared" si="202"/>
        <v>0</v>
      </c>
      <c r="GP88" s="2">
        <f t="shared" si="203"/>
        <v>0</v>
      </c>
      <c r="GQ88" s="2"/>
      <c r="GR88" s="2">
        <v>0</v>
      </c>
      <c r="GS88" s="2">
        <v>2</v>
      </c>
      <c r="GT88" s="2">
        <v>0</v>
      </c>
      <c r="GU88" s="2" t="s">
        <v>3</v>
      </c>
      <c r="GV88" s="2">
        <f t="shared" si="204"/>
        <v>0</v>
      </c>
      <c r="GW88" s="2">
        <v>1</v>
      </c>
      <c r="GX88" s="2">
        <f t="shared" si="205"/>
        <v>0</v>
      </c>
      <c r="GY88" s="2"/>
      <c r="GZ88" s="2"/>
      <c r="HA88" s="2">
        <v>0</v>
      </c>
      <c r="HB88" s="2">
        <v>0</v>
      </c>
      <c r="HC88" s="2">
        <f t="shared" si="206"/>
        <v>0</v>
      </c>
      <c r="HD88" s="2"/>
      <c r="HE88" s="2" t="s">
        <v>42</v>
      </c>
      <c r="HF88" s="2" t="s">
        <v>43</v>
      </c>
      <c r="HG88" s="2"/>
      <c r="HH88" s="2"/>
      <c r="HI88" s="2"/>
      <c r="HJ88" s="2"/>
      <c r="HK88" s="2"/>
      <c r="HL88" s="2"/>
      <c r="HM88" s="2" t="s">
        <v>3</v>
      </c>
      <c r="HN88" s="2" t="s">
        <v>3</v>
      </c>
      <c r="HO88" s="2" t="s">
        <v>3</v>
      </c>
      <c r="HP88" s="2" t="s">
        <v>3</v>
      </c>
      <c r="HQ88" s="2" t="s">
        <v>3</v>
      </c>
      <c r="HR88" s="2"/>
      <c r="HS88" s="2">
        <v>0</v>
      </c>
      <c r="HT88" s="2"/>
      <c r="HU88" s="2"/>
      <c r="HV88" s="2"/>
      <c r="HW88" s="2"/>
      <c r="HX88" s="2"/>
      <c r="HY88" s="2"/>
      <c r="HZ88" s="2"/>
      <c r="IA88" s="2"/>
      <c r="IB88" s="2"/>
      <c r="IC88" s="2"/>
      <c r="ID88" s="2"/>
      <c r="IE88" s="2"/>
      <c r="IF88" s="2"/>
      <c r="IG88" s="2"/>
      <c r="IH88" s="2"/>
      <c r="II88" s="2"/>
      <c r="IJ88" s="2"/>
      <c r="IK88" s="2">
        <v>0</v>
      </c>
      <c r="IL88" s="2"/>
      <c r="IM88" s="2"/>
      <c r="IN88" s="2"/>
      <c r="IO88" s="2"/>
      <c r="IP88" s="2"/>
      <c r="IQ88" s="2"/>
      <c r="IR88" s="2"/>
      <c r="IS88" s="2"/>
      <c r="IT88" s="2"/>
      <c r="IU88" s="2"/>
    </row>
    <row r="89" spans="1:255" x14ac:dyDescent="0.2">
      <c r="A89">
        <v>17</v>
      </c>
      <c r="B89">
        <v>1</v>
      </c>
      <c r="E89" t="s">
        <v>118</v>
      </c>
      <c r="F89" t="s">
        <v>119</v>
      </c>
      <c r="G89" t="s">
        <v>120</v>
      </c>
      <c r="H89" t="s">
        <v>37</v>
      </c>
      <c r="I89">
        <v>1</v>
      </c>
      <c r="J89">
        <v>0</v>
      </c>
      <c r="K89">
        <v>1</v>
      </c>
      <c r="O89">
        <f t="shared" si="177"/>
        <v>124171.59</v>
      </c>
      <c r="P89">
        <f t="shared" si="214"/>
        <v>124171.59</v>
      </c>
      <c r="Q89">
        <f t="shared" si="207"/>
        <v>0</v>
      </c>
      <c r="R89">
        <f t="shared" si="178"/>
        <v>0</v>
      </c>
      <c r="S89">
        <f t="shared" si="179"/>
        <v>0</v>
      </c>
      <c r="T89">
        <f t="shared" si="180"/>
        <v>0</v>
      </c>
      <c r="U89">
        <f t="shared" si="181"/>
        <v>0</v>
      </c>
      <c r="V89">
        <f t="shared" si="182"/>
        <v>0</v>
      </c>
      <c r="W89">
        <f t="shared" si="183"/>
        <v>0</v>
      </c>
      <c r="X89">
        <f t="shared" si="184"/>
        <v>0</v>
      </c>
      <c r="Y89">
        <f t="shared" si="185"/>
        <v>0</v>
      </c>
      <c r="AA89">
        <v>60252775</v>
      </c>
      <c r="AB89">
        <f t="shared" si="186"/>
        <v>16210.39</v>
      </c>
      <c r="AC89">
        <f t="shared" si="187"/>
        <v>16210.39</v>
      </c>
      <c r="AD89">
        <f t="shared" si="208"/>
        <v>0</v>
      </c>
      <c r="AE89">
        <f t="shared" si="209"/>
        <v>0</v>
      </c>
      <c r="AF89">
        <f t="shared" si="210"/>
        <v>0</v>
      </c>
      <c r="AG89">
        <f t="shared" si="188"/>
        <v>0</v>
      </c>
      <c r="AH89">
        <f t="shared" si="211"/>
        <v>0</v>
      </c>
      <c r="AI89">
        <f t="shared" si="212"/>
        <v>0</v>
      </c>
      <c r="AJ89">
        <f t="shared" si="189"/>
        <v>0</v>
      </c>
      <c r="AK89">
        <v>16210.39</v>
      </c>
      <c r="AL89">
        <v>16210.39</v>
      </c>
      <c r="AM89">
        <v>0</v>
      </c>
      <c r="AN89">
        <v>0</v>
      </c>
      <c r="AO89">
        <v>0</v>
      </c>
      <c r="AP89">
        <v>0</v>
      </c>
      <c r="AQ89">
        <v>0</v>
      </c>
      <c r="AR89">
        <v>0</v>
      </c>
      <c r="AS89">
        <v>0</v>
      </c>
      <c r="AT89">
        <v>0</v>
      </c>
      <c r="AU89">
        <v>0</v>
      </c>
      <c r="AV89">
        <v>1</v>
      </c>
      <c r="AW89">
        <v>1</v>
      </c>
      <c r="AZ89">
        <v>1</v>
      </c>
      <c r="BA89">
        <v>1</v>
      </c>
      <c r="BB89">
        <v>1</v>
      </c>
      <c r="BC89">
        <v>7.66</v>
      </c>
      <c r="BD89" t="s">
        <v>3</v>
      </c>
      <c r="BE89" t="s">
        <v>3</v>
      </c>
      <c r="BF89" t="s">
        <v>3</v>
      </c>
      <c r="BG89" t="s">
        <v>3</v>
      </c>
      <c r="BH89">
        <v>3</v>
      </c>
      <c r="BI89">
        <v>3</v>
      </c>
      <c r="BJ89" t="s">
        <v>3</v>
      </c>
      <c r="BM89">
        <v>746</v>
      </c>
      <c r="BN89">
        <v>0</v>
      </c>
      <c r="BO89" t="s">
        <v>3</v>
      </c>
      <c r="BP89">
        <v>0</v>
      </c>
      <c r="BQ89">
        <v>130</v>
      </c>
      <c r="BR89">
        <v>0</v>
      </c>
      <c r="BS89">
        <v>1</v>
      </c>
      <c r="BT89">
        <v>1</v>
      </c>
      <c r="BU89">
        <v>1</v>
      </c>
      <c r="BV89">
        <v>1</v>
      </c>
      <c r="BW89">
        <v>1</v>
      </c>
      <c r="BX89">
        <v>1</v>
      </c>
      <c r="BY89" t="s">
        <v>3</v>
      </c>
      <c r="BZ89">
        <v>0</v>
      </c>
      <c r="CA89">
        <v>0</v>
      </c>
      <c r="CB89" t="s">
        <v>3</v>
      </c>
      <c r="CE89">
        <v>30</v>
      </c>
      <c r="CF89">
        <v>0</v>
      </c>
      <c r="CG89">
        <v>0</v>
      </c>
      <c r="CM89">
        <v>0</v>
      </c>
      <c r="CN89" t="s">
        <v>3</v>
      </c>
      <c r="CO89">
        <v>0</v>
      </c>
      <c r="CP89">
        <f t="shared" si="190"/>
        <v>124171.59</v>
      </c>
      <c r="CQ89">
        <f t="shared" si="215"/>
        <v>124171.59</v>
      </c>
      <c r="CR89">
        <f t="shared" si="213"/>
        <v>0</v>
      </c>
      <c r="CS89">
        <f t="shared" si="191"/>
        <v>0</v>
      </c>
      <c r="CT89">
        <f t="shared" si="192"/>
        <v>0</v>
      </c>
      <c r="CU89">
        <f t="shared" si="193"/>
        <v>0</v>
      </c>
      <c r="CV89">
        <f t="shared" si="194"/>
        <v>0</v>
      </c>
      <c r="CW89">
        <f t="shared" si="195"/>
        <v>0</v>
      </c>
      <c r="CX89">
        <f t="shared" si="196"/>
        <v>0</v>
      </c>
      <c r="CY89">
        <f t="shared" si="197"/>
        <v>0</v>
      </c>
      <c r="CZ89">
        <f t="shared" si="198"/>
        <v>0</v>
      </c>
      <c r="DC89" t="s">
        <v>3</v>
      </c>
      <c r="DD89" t="s">
        <v>3</v>
      </c>
      <c r="DE89" t="s">
        <v>3</v>
      </c>
      <c r="DF89" t="s">
        <v>3</v>
      </c>
      <c r="DG89" t="s">
        <v>3</v>
      </c>
      <c r="DH89" t="s">
        <v>3</v>
      </c>
      <c r="DI89" t="s">
        <v>3</v>
      </c>
      <c r="DJ89" t="s">
        <v>3</v>
      </c>
      <c r="DK89" t="s">
        <v>3</v>
      </c>
      <c r="DL89" t="s">
        <v>3</v>
      </c>
      <c r="DM89" t="s">
        <v>3</v>
      </c>
      <c r="DN89">
        <v>0</v>
      </c>
      <c r="DO89">
        <v>0</v>
      </c>
      <c r="DP89">
        <v>1</v>
      </c>
      <c r="DQ89">
        <v>1</v>
      </c>
      <c r="DU89">
        <v>1013</v>
      </c>
      <c r="DV89" t="s">
        <v>37</v>
      </c>
      <c r="DW89" t="s">
        <v>37</v>
      </c>
      <c r="DX89">
        <v>1</v>
      </c>
      <c r="DZ89" t="s">
        <v>3</v>
      </c>
      <c r="EA89" t="s">
        <v>3</v>
      </c>
      <c r="EB89" t="s">
        <v>3</v>
      </c>
      <c r="EC89" t="s">
        <v>3</v>
      </c>
      <c r="EE89">
        <v>59540854</v>
      </c>
      <c r="EF89">
        <v>130</v>
      </c>
      <c r="EG89" t="s">
        <v>38</v>
      </c>
      <c r="EH89">
        <v>0</v>
      </c>
      <c r="EI89" t="s">
        <v>3</v>
      </c>
      <c r="EJ89">
        <v>3</v>
      </c>
      <c r="EK89">
        <v>746</v>
      </c>
      <c r="EL89" t="s">
        <v>39</v>
      </c>
      <c r="EM89" t="s">
        <v>40</v>
      </c>
      <c r="EO89" t="s">
        <v>3</v>
      </c>
      <c r="EQ89">
        <v>0</v>
      </c>
      <c r="ER89">
        <v>16210.39</v>
      </c>
      <c r="ES89">
        <v>16210.39</v>
      </c>
      <c r="ET89">
        <v>0</v>
      </c>
      <c r="EU89">
        <v>0</v>
      </c>
      <c r="EV89">
        <v>0</v>
      </c>
      <c r="EW89">
        <v>0</v>
      </c>
      <c r="EX89">
        <v>0</v>
      </c>
      <c r="EY89">
        <v>0</v>
      </c>
      <c r="EZ89">
        <v>5</v>
      </c>
      <c r="FC89">
        <v>1</v>
      </c>
      <c r="FD89">
        <v>18</v>
      </c>
      <c r="FF89">
        <v>142950.46</v>
      </c>
      <c r="FQ89">
        <v>0</v>
      </c>
      <c r="FR89">
        <f t="shared" si="216"/>
        <v>124171.59</v>
      </c>
      <c r="FS89">
        <v>0</v>
      </c>
      <c r="FX89">
        <v>0</v>
      </c>
      <c r="FY89">
        <v>0</v>
      </c>
      <c r="GA89" t="s">
        <v>110</v>
      </c>
      <c r="GD89">
        <v>1</v>
      </c>
      <c r="GF89">
        <v>-576733476</v>
      </c>
      <c r="GG89">
        <v>2</v>
      </c>
      <c r="GH89">
        <v>3</v>
      </c>
      <c r="GI89">
        <v>5</v>
      </c>
      <c r="GJ89">
        <v>0</v>
      </c>
      <c r="GK89">
        <v>0</v>
      </c>
      <c r="GL89">
        <f t="shared" si="199"/>
        <v>0</v>
      </c>
      <c r="GM89">
        <f t="shared" si="200"/>
        <v>124171.59</v>
      </c>
      <c r="GN89">
        <f t="shared" si="201"/>
        <v>0</v>
      </c>
      <c r="GO89">
        <f t="shared" si="202"/>
        <v>0</v>
      </c>
      <c r="GP89">
        <f t="shared" si="203"/>
        <v>0</v>
      </c>
      <c r="GR89">
        <v>1</v>
      </c>
      <c r="GS89">
        <v>1</v>
      </c>
      <c r="GT89">
        <v>0</v>
      </c>
      <c r="GU89" t="s">
        <v>3</v>
      </c>
      <c r="GV89">
        <f t="shared" si="204"/>
        <v>0</v>
      </c>
      <c r="GW89">
        <v>1</v>
      </c>
      <c r="GX89">
        <f t="shared" si="205"/>
        <v>0</v>
      </c>
      <c r="HA89">
        <v>0</v>
      </c>
      <c r="HB89">
        <v>0</v>
      </c>
      <c r="HC89">
        <f t="shared" si="206"/>
        <v>0</v>
      </c>
      <c r="HE89" t="s">
        <v>42</v>
      </c>
      <c r="HF89" t="s">
        <v>43</v>
      </c>
      <c r="HM89" t="s">
        <v>3</v>
      </c>
      <c r="HN89" t="s">
        <v>3</v>
      </c>
      <c r="HO89" t="s">
        <v>3</v>
      </c>
      <c r="HP89" t="s">
        <v>3</v>
      </c>
      <c r="HQ89" t="s">
        <v>3</v>
      </c>
      <c r="HS89">
        <v>0</v>
      </c>
      <c r="IK89">
        <v>0</v>
      </c>
    </row>
    <row r="90" spans="1:255" x14ac:dyDescent="0.2">
      <c r="A90" s="2">
        <v>17</v>
      </c>
      <c r="B90" s="2">
        <v>1</v>
      </c>
      <c r="C90" s="2"/>
      <c r="D90" s="2"/>
      <c r="E90" s="2" t="s">
        <v>121</v>
      </c>
      <c r="F90" s="2" t="s">
        <v>122</v>
      </c>
      <c r="G90" s="2" t="s">
        <v>123</v>
      </c>
      <c r="H90" s="2" t="s">
        <v>37</v>
      </c>
      <c r="I90" s="2">
        <v>1</v>
      </c>
      <c r="J90" s="2">
        <v>0</v>
      </c>
      <c r="K90" s="2">
        <v>1</v>
      </c>
      <c r="L90" s="2"/>
      <c r="M90" s="2"/>
      <c r="N90" s="2"/>
      <c r="O90" s="2">
        <f t="shared" si="177"/>
        <v>14360.55</v>
      </c>
      <c r="P90" s="2">
        <f t="shared" si="214"/>
        <v>14360.55</v>
      </c>
      <c r="Q90" s="2">
        <f t="shared" si="207"/>
        <v>0</v>
      </c>
      <c r="R90" s="2">
        <f t="shared" si="178"/>
        <v>0</v>
      </c>
      <c r="S90" s="2">
        <f t="shared" si="179"/>
        <v>0</v>
      </c>
      <c r="T90" s="2">
        <f t="shared" si="180"/>
        <v>0</v>
      </c>
      <c r="U90" s="2">
        <f t="shared" si="181"/>
        <v>0</v>
      </c>
      <c r="V90" s="2">
        <f t="shared" si="182"/>
        <v>0</v>
      </c>
      <c r="W90" s="2">
        <f t="shared" si="183"/>
        <v>0</v>
      </c>
      <c r="X90" s="2">
        <f t="shared" si="184"/>
        <v>0</v>
      </c>
      <c r="Y90" s="2">
        <f t="shared" si="185"/>
        <v>0</v>
      </c>
      <c r="Z90" s="2"/>
      <c r="AA90" s="2">
        <v>60252778</v>
      </c>
      <c r="AB90" s="2">
        <f t="shared" si="186"/>
        <v>14360.55</v>
      </c>
      <c r="AC90" s="2">
        <f t="shared" si="187"/>
        <v>14360.55</v>
      </c>
      <c r="AD90" s="2">
        <f t="shared" si="208"/>
        <v>0</v>
      </c>
      <c r="AE90" s="2">
        <f t="shared" si="209"/>
        <v>0</v>
      </c>
      <c r="AF90" s="2">
        <f t="shared" si="210"/>
        <v>0</v>
      </c>
      <c r="AG90" s="2">
        <f t="shared" si="188"/>
        <v>0</v>
      </c>
      <c r="AH90" s="2">
        <f t="shared" si="211"/>
        <v>0</v>
      </c>
      <c r="AI90" s="2">
        <f t="shared" si="212"/>
        <v>0</v>
      </c>
      <c r="AJ90" s="2">
        <f t="shared" si="189"/>
        <v>0</v>
      </c>
      <c r="AK90" s="2">
        <v>14360.55</v>
      </c>
      <c r="AL90" s="2">
        <v>14360.55</v>
      </c>
      <c r="AM90" s="2">
        <v>0</v>
      </c>
      <c r="AN90" s="2">
        <v>0</v>
      </c>
      <c r="AO90" s="2">
        <v>0</v>
      </c>
      <c r="AP90" s="2">
        <v>0</v>
      </c>
      <c r="AQ90" s="2">
        <v>0</v>
      </c>
      <c r="AR90" s="2">
        <v>0</v>
      </c>
      <c r="AS90" s="2">
        <v>0</v>
      </c>
      <c r="AT90" s="2">
        <v>0</v>
      </c>
      <c r="AU90" s="2">
        <v>0</v>
      </c>
      <c r="AV90" s="2">
        <v>1</v>
      </c>
      <c r="AW90" s="2">
        <v>1</v>
      </c>
      <c r="AX90" s="2"/>
      <c r="AY90" s="2"/>
      <c r="AZ90" s="2">
        <v>1</v>
      </c>
      <c r="BA90" s="2">
        <v>1</v>
      </c>
      <c r="BB90" s="2">
        <v>1</v>
      </c>
      <c r="BC90" s="2">
        <v>1</v>
      </c>
      <c r="BD90" s="2" t="s">
        <v>3</v>
      </c>
      <c r="BE90" s="2" t="s">
        <v>3</v>
      </c>
      <c r="BF90" s="2" t="s">
        <v>3</v>
      </c>
      <c r="BG90" s="2" t="s">
        <v>3</v>
      </c>
      <c r="BH90" s="2">
        <v>3</v>
      </c>
      <c r="BI90" s="2">
        <v>3</v>
      </c>
      <c r="BJ90" s="2" t="s">
        <v>3</v>
      </c>
      <c r="BK90" s="2"/>
      <c r="BL90" s="2"/>
      <c r="BM90" s="2">
        <v>746</v>
      </c>
      <c r="BN90" s="2">
        <v>0</v>
      </c>
      <c r="BO90" s="2" t="s">
        <v>3</v>
      </c>
      <c r="BP90" s="2">
        <v>0</v>
      </c>
      <c r="BQ90" s="2">
        <v>130</v>
      </c>
      <c r="BR90" s="2">
        <v>0</v>
      </c>
      <c r="BS90" s="2">
        <v>1</v>
      </c>
      <c r="BT90" s="2">
        <v>1</v>
      </c>
      <c r="BU90" s="2">
        <v>1</v>
      </c>
      <c r="BV90" s="2">
        <v>1</v>
      </c>
      <c r="BW90" s="2">
        <v>1</v>
      </c>
      <c r="BX90" s="2">
        <v>1</v>
      </c>
      <c r="BY90" s="2" t="s">
        <v>3</v>
      </c>
      <c r="BZ90" s="2">
        <v>0</v>
      </c>
      <c r="CA90" s="2">
        <v>0</v>
      </c>
      <c r="CB90" s="2" t="s">
        <v>3</v>
      </c>
      <c r="CC90" s="2"/>
      <c r="CD90" s="2"/>
      <c r="CE90" s="2">
        <v>30</v>
      </c>
      <c r="CF90" s="2">
        <v>0</v>
      </c>
      <c r="CG90" s="2">
        <v>0</v>
      </c>
      <c r="CH90" s="2"/>
      <c r="CI90" s="2"/>
      <c r="CJ90" s="2"/>
      <c r="CK90" s="2"/>
      <c r="CL90" s="2"/>
      <c r="CM90" s="2">
        <v>0</v>
      </c>
      <c r="CN90" s="2" t="s">
        <v>3</v>
      </c>
      <c r="CO90" s="2">
        <v>0</v>
      </c>
      <c r="CP90" s="2">
        <f t="shared" si="190"/>
        <v>14360.55</v>
      </c>
      <c r="CQ90" s="2">
        <f t="shared" si="215"/>
        <v>14360.55</v>
      </c>
      <c r="CR90" s="2">
        <f t="shared" si="213"/>
        <v>0</v>
      </c>
      <c r="CS90" s="2">
        <f t="shared" si="191"/>
        <v>0</v>
      </c>
      <c r="CT90" s="2">
        <f t="shared" si="192"/>
        <v>0</v>
      </c>
      <c r="CU90" s="2">
        <f t="shared" si="193"/>
        <v>0</v>
      </c>
      <c r="CV90" s="2">
        <f t="shared" si="194"/>
        <v>0</v>
      </c>
      <c r="CW90" s="2">
        <f t="shared" si="195"/>
        <v>0</v>
      </c>
      <c r="CX90" s="2">
        <f t="shared" si="196"/>
        <v>0</v>
      </c>
      <c r="CY90" s="2">
        <f t="shared" si="197"/>
        <v>0</v>
      </c>
      <c r="CZ90" s="2">
        <f t="shared" si="198"/>
        <v>0</v>
      </c>
      <c r="DA90" s="2"/>
      <c r="DB90" s="2"/>
      <c r="DC90" s="2" t="s">
        <v>3</v>
      </c>
      <c r="DD90" s="2" t="s">
        <v>3</v>
      </c>
      <c r="DE90" s="2" t="s">
        <v>3</v>
      </c>
      <c r="DF90" s="2" t="s">
        <v>3</v>
      </c>
      <c r="DG90" s="2" t="s">
        <v>3</v>
      </c>
      <c r="DH90" s="2" t="s">
        <v>3</v>
      </c>
      <c r="DI90" s="2" t="s">
        <v>3</v>
      </c>
      <c r="DJ90" s="2" t="s">
        <v>3</v>
      </c>
      <c r="DK90" s="2" t="s">
        <v>3</v>
      </c>
      <c r="DL90" s="2" t="s">
        <v>3</v>
      </c>
      <c r="DM90" s="2" t="s">
        <v>3</v>
      </c>
      <c r="DN90" s="2">
        <v>0</v>
      </c>
      <c r="DO90" s="2">
        <v>0</v>
      </c>
      <c r="DP90" s="2">
        <v>1</v>
      </c>
      <c r="DQ90" s="2">
        <v>1</v>
      </c>
      <c r="DR90" s="2"/>
      <c r="DS90" s="2"/>
      <c r="DT90" s="2"/>
      <c r="DU90" s="2">
        <v>1013</v>
      </c>
      <c r="DV90" s="2" t="s">
        <v>37</v>
      </c>
      <c r="DW90" s="2" t="s">
        <v>37</v>
      </c>
      <c r="DX90" s="2">
        <v>1</v>
      </c>
      <c r="DY90" s="2"/>
      <c r="DZ90" s="2" t="s">
        <v>3</v>
      </c>
      <c r="EA90" s="2" t="s">
        <v>3</v>
      </c>
      <c r="EB90" s="2" t="s">
        <v>3</v>
      </c>
      <c r="EC90" s="2" t="s">
        <v>3</v>
      </c>
      <c r="ED90" s="2"/>
      <c r="EE90" s="2">
        <v>59540854</v>
      </c>
      <c r="EF90" s="2">
        <v>130</v>
      </c>
      <c r="EG90" s="2" t="s">
        <v>38</v>
      </c>
      <c r="EH90" s="2">
        <v>0</v>
      </c>
      <c r="EI90" s="2" t="s">
        <v>3</v>
      </c>
      <c r="EJ90" s="2">
        <v>3</v>
      </c>
      <c r="EK90" s="2">
        <v>746</v>
      </c>
      <c r="EL90" s="2" t="s">
        <v>39</v>
      </c>
      <c r="EM90" s="2" t="s">
        <v>40</v>
      </c>
      <c r="EN90" s="2"/>
      <c r="EO90" s="2" t="s">
        <v>3</v>
      </c>
      <c r="EP90" s="2"/>
      <c r="EQ90" s="2">
        <v>0</v>
      </c>
      <c r="ER90" s="2">
        <v>0</v>
      </c>
      <c r="ES90" s="2">
        <v>14360.55</v>
      </c>
      <c r="ET90" s="2">
        <v>0</v>
      </c>
      <c r="EU90" s="2">
        <v>0</v>
      </c>
      <c r="EV90" s="2">
        <v>0</v>
      </c>
      <c r="EW90" s="2">
        <v>0</v>
      </c>
      <c r="EX90" s="2">
        <v>0</v>
      </c>
      <c r="EY90" s="2">
        <v>0</v>
      </c>
      <c r="EZ90" s="2"/>
      <c r="FA90" s="2"/>
      <c r="FB90" s="2"/>
      <c r="FC90" s="2"/>
      <c r="FD90" s="2"/>
      <c r="FE90" s="2"/>
      <c r="FF90" s="2"/>
      <c r="FG90" s="2"/>
      <c r="FH90" s="2"/>
      <c r="FI90" s="2"/>
      <c r="FJ90" s="2"/>
      <c r="FK90" s="2"/>
      <c r="FL90" s="2"/>
      <c r="FM90" s="2"/>
      <c r="FN90" s="2"/>
      <c r="FO90" s="2"/>
      <c r="FP90" s="2"/>
      <c r="FQ90" s="2">
        <v>0</v>
      </c>
      <c r="FR90" s="2">
        <f t="shared" si="216"/>
        <v>14360.55</v>
      </c>
      <c r="FS90" s="2">
        <v>0</v>
      </c>
      <c r="FT90" s="2"/>
      <c r="FU90" s="2"/>
      <c r="FV90" s="2"/>
      <c r="FW90" s="2"/>
      <c r="FX90" s="2">
        <v>0</v>
      </c>
      <c r="FY90" s="2">
        <v>0</v>
      </c>
      <c r="FZ90" s="2"/>
      <c r="GA90" s="2" t="s">
        <v>124</v>
      </c>
      <c r="GB90" s="2"/>
      <c r="GC90" s="2"/>
      <c r="GD90" s="2">
        <v>1</v>
      </c>
      <c r="GE90" s="2"/>
      <c r="GF90" s="2">
        <v>-1692909422</v>
      </c>
      <c r="GG90" s="2">
        <v>2</v>
      </c>
      <c r="GH90" s="2">
        <v>4</v>
      </c>
      <c r="GI90" s="2">
        <v>-2</v>
      </c>
      <c r="GJ90" s="2">
        <v>0</v>
      </c>
      <c r="GK90" s="2">
        <v>0</v>
      </c>
      <c r="GL90" s="2">
        <f t="shared" si="199"/>
        <v>0</v>
      </c>
      <c r="GM90" s="2">
        <f t="shared" si="200"/>
        <v>14360.55</v>
      </c>
      <c r="GN90" s="2">
        <f t="shared" si="201"/>
        <v>0</v>
      </c>
      <c r="GO90" s="2">
        <f t="shared" si="202"/>
        <v>0</v>
      </c>
      <c r="GP90" s="2">
        <f t="shared" si="203"/>
        <v>0</v>
      </c>
      <c r="GQ90" s="2"/>
      <c r="GR90" s="2">
        <v>0</v>
      </c>
      <c r="GS90" s="2">
        <v>2</v>
      </c>
      <c r="GT90" s="2">
        <v>0</v>
      </c>
      <c r="GU90" s="2" t="s">
        <v>3</v>
      </c>
      <c r="GV90" s="2">
        <f t="shared" si="204"/>
        <v>0</v>
      </c>
      <c r="GW90" s="2">
        <v>1</v>
      </c>
      <c r="GX90" s="2">
        <f t="shared" si="205"/>
        <v>0</v>
      </c>
      <c r="GY90" s="2"/>
      <c r="GZ90" s="2"/>
      <c r="HA90" s="2">
        <v>0</v>
      </c>
      <c r="HB90" s="2">
        <v>0</v>
      </c>
      <c r="HC90" s="2">
        <f t="shared" si="206"/>
        <v>0</v>
      </c>
      <c r="HD90" s="2"/>
      <c r="HE90" s="2" t="s">
        <v>42</v>
      </c>
      <c r="HF90" s="2" t="s">
        <v>43</v>
      </c>
      <c r="HG90" s="2"/>
      <c r="HH90" s="2"/>
      <c r="HI90" s="2"/>
      <c r="HJ90" s="2"/>
      <c r="HK90" s="2"/>
      <c r="HL90" s="2"/>
      <c r="HM90" s="2" t="s">
        <v>3</v>
      </c>
      <c r="HN90" s="2" t="s">
        <v>3</v>
      </c>
      <c r="HO90" s="2" t="s">
        <v>3</v>
      </c>
      <c r="HP90" s="2" t="s">
        <v>3</v>
      </c>
      <c r="HQ90" s="2" t="s">
        <v>3</v>
      </c>
      <c r="HR90" s="2"/>
      <c r="HS90" s="2">
        <v>0</v>
      </c>
      <c r="HT90" s="2"/>
      <c r="HU90" s="2"/>
      <c r="HV90" s="2"/>
      <c r="HW90" s="2"/>
      <c r="HX90" s="2"/>
      <c r="HY90" s="2"/>
      <c r="HZ90" s="2"/>
      <c r="IA90" s="2"/>
      <c r="IB90" s="2"/>
      <c r="IC90" s="2"/>
      <c r="ID90" s="2"/>
      <c r="IE90" s="2"/>
      <c r="IF90" s="2"/>
      <c r="IG90" s="2"/>
      <c r="IH90" s="2"/>
      <c r="II90" s="2"/>
      <c r="IJ90" s="2"/>
      <c r="IK90" s="2">
        <v>0</v>
      </c>
      <c r="IL90" s="2"/>
      <c r="IM90" s="2"/>
      <c r="IN90" s="2"/>
      <c r="IO90" s="2"/>
      <c r="IP90" s="2"/>
      <c r="IQ90" s="2"/>
      <c r="IR90" s="2"/>
      <c r="IS90" s="2"/>
      <c r="IT90" s="2"/>
      <c r="IU90" s="2"/>
    </row>
    <row r="91" spans="1:255" x14ac:dyDescent="0.2">
      <c r="A91">
        <v>17</v>
      </c>
      <c r="B91">
        <v>1</v>
      </c>
      <c r="E91" t="s">
        <v>121</v>
      </c>
      <c r="F91" t="s">
        <v>122</v>
      </c>
      <c r="G91" t="s">
        <v>123</v>
      </c>
      <c r="H91" t="s">
        <v>37</v>
      </c>
      <c r="I91">
        <v>1</v>
      </c>
      <c r="J91">
        <v>0</v>
      </c>
      <c r="K91">
        <v>1</v>
      </c>
      <c r="O91">
        <f t="shared" si="177"/>
        <v>110001.81</v>
      </c>
      <c r="P91">
        <f t="shared" si="214"/>
        <v>110001.81</v>
      </c>
      <c r="Q91">
        <f t="shared" si="207"/>
        <v>0</v>
      </c>
      <c r="R91">
        <f t="shared" si="178"/>
        <v>0</v>
      </c>
      <c r="S91">
        <f t="shared" si="179"/>
        <v>0</v>
      </c>
      <c r="T91">
        <f t="shared" si="180"/>
        <v>0</v>
      </c>
      <c r="U91">
        <f t="shared" si="181"/>
        <v>0</v>
      </c>
      <c r="V91">
        <f t="shared" si="182"/>
        <v>0</v>
      </c>
      <c r="W91">
        <f t="shared" si="183"/>
        <v>0</v>
      </c>
      <c r="X91">
        <f t="shared" si="184"/>
        <v>0</v>
      </c>
      <c r="Y91">
        <f t="shared" si="185"/>
        <v>0</v>
      </c>
      <c r="AA91">
        <v>60252775</v>
      </c>
      <c r="AB91">
        <f t="shared" si="186"/>
        <v>14360.55</v>
      </c>
      <c r="AC91">
        <f t="shared" si="187"/>
        <v>14360.55</v>
      </c>
      <c r="AD91">
        <f t="shared" si="208"/>
        <v>0</v>
      </c>
      <c r="AE91">
        <f t="shared" si="209"/>
        <v>0</v>
      </c>
      <c r="AF91">
        <f t="shared" si="210"/>
        <v>0</v>
      </c>
      <c r="AG91">
        <f t="shared" si="188"/>
        <v>0</v>
      </c>
      <c r="AH91">
        <f t="shared" si="211"/>
        <v>0</v>
      </c>
      <c r="AI91">
        <f t="shared" si="212"/>
        <v>0</v>
      </c>
      <c r="AJ91">
        <f t="shared" si="189"/>
        <v>0</v>
      </c>
      <c r="AK91">
        <v>14360.55</v>
      </c>
      <c r="AL91">
        <v>14360.55</v>
      </c>
      <c r="AM91">
        <v>0</v>
      </c>
      <c r="AN91">
        <v>0</v>
      </c>
      <c r="AO91">
        <v>0</v>
      </c>
      <c r="AP91">
        <v>0</v>
      </c>
      <c r="AQ91">
        <v>0</v>
      </c>
      <c r="AR91">
        <v>0</v>
      </c>
      <c r="AS91">
        <v>0</v>
      </c>
      <c r="AT91">
        <v>0</v>
      </c>
      <c r="AU91">
        <v>0</v>
      </c>
      <c r="AV91">
        <v>1</v>
      </c>
      <c r="AW91">
        <v>1</v>
      </c>
      <c r="AZ91">
        <v>1</v>
      </c>
      <c r="BA91">
        <v>1</v>
      </c>
      <c r="BB91">
        <v>1</v>
      </c>
      <c r="BC91">
        <v>7.66</v>
      </c>
      <c r="BD91" t="s">
        <v>3</v>
      </c>
      <c r="BE91" t="s">
        <v>3</v>
      </c>
      <c r="BF91" t="s">
        <v>3</v>
      </c>
      <c r="BG91" t="s">
        <v>3</v>
      </c>
      <c r="BH91">
        <v>3</v>
      </c>
      <c r="BI91">
        <v>3</v>
      </c>
      <c r="BJ91" t="s">
        <v>3</v>
      </c>
      <c r="BM91">
        <v>746</v>
      </c>
      <c r="BN91">
        <v>0</v>
      </c>
      <c r="BO91" t="s">
        <v>3</v>
      </c>
      <c r="BP91">
        <v>0</v>
      </c>
      <c r="BQ91">
        <v>130</v>
      </c>
      <c r="BR91">
        <v>0</v>
      </c>
      <c r="BS91">
        <v>1</v>
      </c>
      <c r="BT91">
        <v>1</v>
      </c>
      <c r="BU91">
        <v>1</v>
      </c>
      <c r="BV91">
        <v>1</v>
      </c>
      <c r="BW91">
        <v>1</v>
      </c>
      <c r="BX91">
        <v>1</v>
      </c>
      <c r="BY91" t="s">
        <v>3</v>
      </c>
      <c r="BZ91">
        <v>0</v>
      </c>
      <c r="CA91">
        <v>0</v>
      </c>
      <c r="CB91" t="s">
        <v>3</v>
      </c>
      <c r="CE91">
        <v>30</v>
      </c>
      <c r="CF91">
        <v>0</v>
      </c>
      <c r="CG91">
        <v>0</v>
      </c>
      <c r="CM91">
        <v>0</v>
      </c>
      <c r="CN91" t="s">
        <v>3</v>
      </c>
      <c r="CO91">
        <v>0</v>
      </c>
      <c r="CP91">
        <f t="shared" si="190"/>
        <v>110001.81</v>
      </c>
      <c r="CQ91">
        <f t="shared" si="215"/>
        <v>110001.81</v>
      </c>
      <c r="CR91">
        <f t="shared" si="213"/>
        <v>0</v>
      </c>
      <c r="CS91">
        <f t="shared" si="191"/>
        <v>0</v>
      </c>
      <c r="CT91">
        <f t="shared" si="192"/>
        <v>0</v>
      </c>
      <c r="CU91">
        <f t="shared" si="193"/>
        <v>0</v>
      </c>
      <c r="CV91">
        <f t="shared" si="194"/>
        <v>0</v>
      </c>
      <c r="CW91">
        <f t="shared" si="195"/>
        <v>0</v>
      </c>
      <c r="CX91">
        <f t="shared" si="196"/>
        <v>0</v>
      </c>
      <c r="CY91">
        <f t="shared" si="197"/>
        <v>0</v>
      </c>
      <c r="CZ91">
        <f t="shared" si="198"/>
        <v>0</v>
      </c>
      <c r="DC91" t="s">
        <v>3</v>
      </c>
      <c r="DD91" t="s">
        <v>3</v>
      </c>
      <c r="DE91" t="s">
        <v>3</v>
      </c>
      <c r="DF91" t="s">
        <v>3</v>
      </c>
      <c r="DG91" t="s">
        <v>3</v>
      </c>
      <c r="DH91" t="s">
        <v>3</v>
      </c>
      <c r="DI91" t="s">
        <v>3</v>
      </c>
      <c r="DJ91" t="s">
        <v>3</v>
      </c>
      <c r="DK91" t="s">
        <v>3</v>
      </c>
      <c r="DL91" t="s">
        <v>3</v>
      </c>
      <c r="DM91" t="s">
        <v>3</v>
      </c>
      <c r="DN91">
        <v>0</v>
      </c>
      <c r="DO91">
        <v>0</v>
      </c>
      <c r="DP91">
        <v>1</v>
      </c>
      <c r="DQ91">
        <v>1</v>
      </c>
      <c r="DU91">
        <v>1013</v>
      </c>
      <c r="DV91" t="s">
        <v>37</v>
      </c>
      <c r="DW91" t="s">
        <v>37</v>
      </c>
      <c r="DX91">
        <v>1</v>
      </c>
      <c r="DZ91" t="s">
        <v>3</v>
      </c>
      <c r="EA91" t="s">
        <v>3</v>
      </c>
      <c r="EB91" t="s">
        <v>3</v>
      </c>
      <c r="EC91" t="s">
        <v>3</v>
      </c>
      <c r="EE91">
        <v>59540854</v>
      </c>
      <c r="EF91">
        <v>130</v>
      </c>
      <c r="EG91" t="s">
        <v>38</v>
      </c>
      <c r="EH91">
        <v>0</v>
      </c>
      <c r="EI91" t="s">
        <v>3</v>
      </c>
      <c r="EJ91">
        <v>3</v>
      </c>
      <c r="EK91">
        <v>746</v>
      </c>
      <c r="EL91" t="s">
        <v>39</v>
      </c>
      <c r="EM91" t="s">
        <v>40</v>
      </c>
      <c r="EO91" t="s">
        <v>3</v>
      </c>
      <c r="EQ91">
        <v>0</v>
      </c>
      <c r="ER91">
        <v>14360.55</v>
      </c>
      <c r="ES91">
        <v>14360.55</v>
      </c>
      <c r="ET91">
        <v>0</v>
      </c>
      <c r="EU91">
        <v>0</v>
      </c>
      <c r="EV91">
        <v>0</v>
      </c>
      <c r="EW91">
        <v>0</v>
      </c>
      <c r="EX91">
        <v>0</v>
      </c>
      <c r="EY91">
        <v>0</v>
      </c>
      <c r="EZ91">
        <v>5</v>
      </c>
      <c r="FC91">
        <v>1</v>
      </c>
      <c r="FD91">
        <v>18</v>
      </c>
      <c r="FF91">
        <v>126637.78</v>
      </c>
      <c r="FQ91">
        <v>0</v>
      </c>
      <c r="FR91">
        <f t="shared" si="216"/>
        <v>110001.81</v>
      </c>
      <c r="FS91">
        <v>0</v>
      </c>
      <c r="FX91">
        <v>0</v>
      </c>
      <c r="FY91">
        <v>0</v>
      </c>
      <c r="GA91" t="s">
        <v>124</v>
      </c>
      <c r="GD91">
        <v>1</v>
      </c>
      <c r="GF91">
        <v>-1692909422</v>
      </c>
      <c r="GG91">
        <v>2</v>
      </c>
      <c r="GH91">
        <v>3</v>
      </c>
      <c r="GI91">
        <v>5</v>
      </c>
      <c r="GJ91">
        <v>0</v>
      </c>
      <c r="GK91">
        <v>0</v>
      </c>
      <c r="GL91">
        <f t="shared" si="199"/>
        <v>0</v>
      </c>
      <c r="GM91">
        <f t="shared" si="200"/>
        <v>110001.81</v>
      </c>
      <c r="GN91">
        <f t="shared" si="201"/>
        <v>0</v>
      </c>
      <c r="GO91">
        <f t="shared" si="202"/>
        <v>0</v>
      </c>
      <c r="GP91">
        <f t="shared" si="203"/>
        <v>0</v>
      </c>
      <c r="GR91">
        <v>1</v>
      </c>
      <c r="GS91">
        <v>1</v>
      </c>
      <c r="GT91">
        <v>0</v>
      </c>
      <c r="GU91" t="s">
        <v>3</v>
      </c>
      <c r="GV91">
        <f t="shared" si="204"/>
        <v>0</v>
      </c>
      <c r="GW91">
        <v>1</v>
      </c>
      <c r="GX91">
        <f t="shared" si="205"/>
        <v>0</v>
      </c>
      <c r="HA91">
        <v>0</v>
      </c>
      <c r="HB91">
        <v>0</v>
      </c>
      <c r="HC91">
        <f t="shared" si="206"/>
        <v>0</v>
      </c>
      <c r="HE91" t="s">
        <v>42</v>
      </c>
      <c r="HF91" t="s">
        <v>43</v>
      </c>
      <c r="HM91" t="s">
        <v>3</v>
      </c>
      <c r="HN91" t="s">
        <v>3</v>
      </c>
      <c r="HO91" t="s">
        <v>3</v>
      </c>
      <c r="HP91" t="s">
        <v>3</v>
      </c>
      <c r="HQ91" t="s">
        <v>3</v>
      </c>
      <c r="HS91">
        <v>0</v>
      </c>
      <c r="IK91">
        <v>0</v>
      </c>
    </row>
    <row r="92" spans="1:255" x14ac:dyDescent="0.2">
      <c r="A92" s="2">
        <v>17</v>
      </c>
      <c r="B92" s="2">
        <v>1</v>
      </c>
      <c r="C92" s="2"/>
      <c r="D92" s="2"/>
      <c r="E92" s="2" t="s">
        <v>125</v>
      </c>
      <c r="F92" s="2" t="s">
        <v>126</v>
      </c>
      <c r="G92" s="2" t="s">
        <v>127</v>
      </c>
      <c r="H92" s="2" t="s">
        <v>37</v>
      </c>
      <c r="I92" s="2">
        <v>1</v>
      </c>
      <c r="J92" s="2">
        <v>0</v>
      </c>
      <c r="K92" s="2">
        <v>1</v>
      </c>
      <c r="L92" s="2"/>
      <c r="M92" s="2"/>
      <c r="N92" s="2"/>
      <c r="O92" s="2">
        <f t="shared" si="177"/>
        <v>10148.65</v>
      </c>
      <c r="P92" s="2">
        <f t="shared" si="214"/>
        <v>10148.65</v>
      </c>
      <c r="Q92" s="2">
        <f t="shared" si="207"/>
        <v>0</v>
      </c>
      <c r="R92" s="2">
        <f t="shared" si="178"/>
        <v>0</v>
      </c>
      <c r="S92" s="2">
        <f t="shared" si="179"/>
        <v>0</v>
      </c>
      <c r="T92" s="2">
        <f t="shared" si="180"/>
        <v>0</v>
      </c>
      <c r="U92" s="2">
        <f t="shared" si="181"/>
        <v>0</v>
      </c>
      <c r="V92" s="2">
        <f t="shared" si="182"/>
        <v>0</v>
      </c>
      <c r="W92" s="2">
        <f t="shared" si="183"/>
        <v>0</v>
      </c>
      <c r="X92" s="2">
        <f t="shared" si="184"/>
        <v>0</v>
      </c>
      <c r="Y92" s="2">
        <f t="shared" si="185"/>
        <v>0</v>
      </c>
      <c r="Z92" s="2"/>
      <c r="AA92" s="2">
        <v>60252778</v>
      </c>
      <c r="AB92" s="2">
        <f t="shared" si="186"/>
        <v>10148.65</v>
      </c>
      <c r="AC92" s="2">
        <f t="shared" si="187"/>
        <v>10148.65</v>
      </c>
      <c r="AD92" s="2">
        <f t="shared" si="208"/>
        <v>0</v>
      </c>
      <c r="AE92" s="2">
        <f t="shared" si="209"/>
        <v>0</v>
      </c>
      <c r="AF92" s="2">
        <f t="shared" si="210"/>
        <v>0</v>
      </c>
      <c r="AG92" s="2">
        <f t="shared" si="188"/>
        <v>0</v>
      </c>
      <c r="AH92" s="2">
        <f t="shared" si="211"/>
        <v>0</v>
      </c>
      <c r="AI92" s="2">
        <f t="shared" si="212"/>
        <v>0</v>
      </c>
      <c r="AJ92" s="2">
        <f t="shared" si="189"/>
        <v>0</v>
      </c>
      <c r="AK92" s="2">
        <v>10148.65</v>
      </c>
      <c r="AL92" s="2">
        <v>10148.65</v>
      </c>
      <c r="AM92" s="2">
        <v>0</v>
      </c>
      <c r="AN92" s="2">
        <v>0</v>
      </c>
      <c r="AO92" s="2">
        <v>0</v>
      </c>
      <c r="AP92" s="2">
        <v>0</v>
      </c>
      <c r="AQ92" s="2">
        <v>0</v>
      </c>
      <c r="AR92" s="2">
        <v>0</v>
      </c>
      <c r="AS92" s="2">
        <v>0</v>
      </c>
      <c r="AT92" s="2">
        <v>0</v>
      </c>
      <c r="AU92" s="2">
        <v>0</v>
      </c>
      <c r="AV92" s="2">
        <v>1</v>
      </c>
      <c r="AW92" s="2">
        <v>1</v>
      </c>
      <c r="AX92" s="2"/>
      <c r="AY92" s="2"/>
      <c r="AZ92" s="2">
        <v>1</v>
      </c>
      <c r="BA92" s="2">
        <v>1</v>
      </c>
      <c r="BB92" s="2">
        <v>1</v>
      </c>
      <c r="BC92" s="2">
        <v>1</v>
      </c>
      <c r="BD92" s="2" t="s">
        <v>3</v>
      </c>
      <c r="BE92" s="2" t="s">
        <v>3</v>
      </c>
      <c r="BF92" s="2" t="s">
        <v>3</v>
      </c>
      <c r="BG92" s="2" t="s">
        <v>3</v>
      </c>
      <c r="BH92" s="2">
        <v>3</v>
      </c>
      <c r="BI92" s="2">
        <v>3</v>
      </c>
      <c r="BJ92" s="2" t="s">
        <v>3</v>
      </c>
      <c r="BK92" s="2"/>
      <c r="BL92" s="2"/>
      <c r="BM92" s="2">
        <v>746</v>
      </c>
      <c r="BN92" s="2">
        <v>0</v>
      </c>
      <c r="BO92" s="2" t="s">
        <v>3</v>
      </c>
      <c r="BP92" s="2">
        <v>0</v>
      </c>
      <c r="BQ92" s="2">
        <v>130</v>
      </c>
      <c r="BR92" s="2">
        <v>0</v>
      </c>
      <c r="BS92" s="2">
        <v>1</v>
      </c>
      <c r="BT92" s="2">
        <v>1</v>
      </c>
      <c r="BU92" s="2">
        <v>1</v>
      </c>
      <c r="BV92" s="2">
        <v>1</v>
      </c>
      <c r="BW92" s="2">
        <v>1</v>
      </c>
      <c r="BX92" s="2">
        <v>1</v>
      </c>
      <c r="BY92" s="2" t="s">
        <v>3</v>
      </c>
      <c r="BZ92" s="2">
        <v>0</v>
      </c>
      <c r="CA92" s="2">
        <v>0</v>
      </c>
      <c r="CB92" s="2" t="s">
        <v>3</v>
      </c>
      <c r="CC92" s="2"/>
      <c r="CD92" s="2"/>
      <c r="CE92" s="2">
        <v>30</v>
      </c>
      <c r="CF92" s="2">
        <v>0</v>
      </c>
      <c r="CG92" s="2">
        <v>0</v>
      </c>
      <c r="CH92" s="2"/>
      <c r="CI92" s="2"/>
      <c r="CJ92" s="2"/>
      <c r="CK92" s="2"/>
      <c r="CL92" s="2"/>
      <c r="CM92" s="2">
        <v>0</v>
      </c>
      <c r="CN92" s="2" t="s">
        <v>3</v>
      </c>
      <c r="CO92" s="2">
        <v>0</v>
      </c>
      <c r="CP92" s="2">
        <f t="shared" si="190"/>
        <v>10148.65</v>
      </c>
      <c r="CQ92" s="2">
        <f t="shared" si="215"/>
        <v>10148.65</v>
      </c>
      <c r="CR92" s="2">
        <f t="shared" si="213"/>
        <v>0</v>
      </c>
      <c r="CS92" s="2">
        <f t="shared" si="191"/>
        <v>0</v>
      </c>
      <c r="CT92" s="2">
        <f t="shared" si="192"/>
        <v>0</v>
      </c>
      <c r="CU92" s="2">
        <f t="shared" si="193"/>
        <v>0</v>
      </c>
      <c r="CV92" s="2">
        <f t="shared" si="194"/>
        <v>0</v>
      </c>
      <c r="CW92" s="2">
        <f t="shared" si="195"/>
        <v>0</v>
      </c>
      <c r="CX92" s="2">
        <f t="shared" si="196"/>
        <v>0</v>
      </c>
      <c r="CY92" s="2">
        <f t="shared" si="197"/>
        <v>0</v>
      </c>
      <c r="CZ92" s="2">
        <f t="shared" si="198"/>
        <v>0</v>
      </c>
      <c r="DA92" s="2"/>
      <c r="DB92" s="2"/>
      <c r="DC92" s="2" t="s">
        <v>3</v>
      </c>
      <c r="DD92" s="2" t="s">
        <v>3</v>
      </c>
      <c r="DE92" s="2" t="s">
        <v>3</v>
      </c>
      <c r="DF92" s="2" t="s">
        <v>3</v>
      </c>
      <c r="DG92" s="2" t="s">
        <v>3</v>
      </c>
      <c r="DH92" s="2" t="s">
        <v>3</v>
      </c>
      <c r="DI92" s="2" t="s">
        <v>3</v>
      </c>
      <c r="DJ92" s="2" t="s">
        <v>3</v>
      </c>
      <c r="DK92" s="2" t="s">
        <v>3</v>
      </c>
      <c r="DL92" s="2" t="s">
        <v>3</v>
      </c>
      <c r="DM92" s="2" t="s">
        <v>3</v>
      </c>
      <c r="DN92" s="2">
        <v>0</v>
      </c>
      <c r="DO92" s="2">
        <v>0</v>
      </c>
      <c r="DP92" s="2">
        <v>1</v>
      </c>
      <c r="DQ92" s="2">
        <v>1</v>
      </c>
      <c r="DR92" s="2"/>
      <c r="DS92" s="2"/>
      <c r="DT92" s="2"/>
      <c r="DU92" s="2">
        <v>1013</v>
      </c>
      <c r="DV92" s="2" t="s">
        <v>37</v>
      </c>
      <c r="DW92" s="2" t="s">
        <v>37</v>
      </c>
      <c r="DX92" s="2">
        <v>1</v>
      </c>
      <c r="DY92" s="2"/>
      <c r="DZ92" s="2" t="s">
        <v>3</v>
      </c>
      <c r="EA92" s="2" t="s">
        <v>3</v>
      </c>
      <c r="EB92" s="2" t="s">
        <v>3</v>
      </c>
      <c r="EC92" s="2" t="s">
        <v>3</v>
      </c>
      <c r="ED92" s="2"/>
      <c r="EE92" s="2">
        <v>59540854</v>
      </c>
      <c r="EF92" s="2">
        <v>130</v>
      </c>
      <c r="EG92" s="2" t="s">
        <v>38</v>
      </c>
      <c r="EH92" s="2">
        <v>0</v>
      </c>
      <c r="EI92" s="2" t="s">
        <v>3</v>
      </c>
      <c r="EJ92" s="2">
        <v>3</v>
      </c>
      <c r="EK92" s="2">
        <v>746</v>
      </c>
      <c r="EL92" s="2" t="s">
        <v>39</v>
      </c>
      <c r="EM92" s="2" t="s">
        <v>40</v>
      </c>
      <c r="EN92" s="2"/>
      <c r="EO92" s="2" t="s">
        <v>3</v>
      </c>
      <c r="EP92" s="2"/>
      <c r="EQ92" s="2">
        <v>0</v>
      </c>
      <c r="ER92" s="2">
        <v>0</v>
      </c>
      <c r="ES92" s="2">
        <v>10148.65</v>
      </c>
      <c r="ET92" s="2">
        <v>0</v>
      </c>
      <c r="EU92" s="2">
        <v>0</v>
      </c>
      <c r="EV92" s="2">
        <v>0</v>
      </c>
      <c r="EW92" s="2">
        <v>0</v>
      </c>
      <c r="EX92" s="2">
        <v>0</v>
      </c>
      <c r="EY92" s="2">
        <v>0</v>
      </c>
      <c r="EZ92" s="2"/>
      <c r="FA92" s="2"/>
      <c r="FB92" s="2"/>
      <c r="FC92" s="2"/>
      <c r="FD92" s="2"/>
      <c r="FE92" s="2"/>
      <c r="FF92" s="2"/>
      <c r="FG92" s="2"/>
      <c r="FH92" s="2"/>
      <c r="FI92" s="2"/>
      <c r="FJ92" s="2"/>
      <c r="FK92" s="2"/>
      <c r="FL92" s="2"/>
      <c r="FM92" s="2"/>
      <c r="FN92" s="2"/>
      <c r="FO92" s="2"/>
      <c r="FP92" s="2"/>
      <c r="FQ92" s="2">
        <v>0</v>
      </c>
      <c r="FR92" s="2">
        <f t="shared" si="216"/>
        <v>10148.65</v>
      </c>
      <c r="FS92" s="2">
        <v>0</v>
      </c>
      <c r="FT92" s="2"/>
      <c r="FU92" s="2"/>
      <c r="FV92" s="2"/>
      <c r="FW92" s="2"/>
      <c r="FX92" s="2">
        <v>0</v>
      </c>
      <c r="FY92" s="2">
        <v>0</v>
      </c>
      <c r="FZ92" s="2"/>
      <c r="GA92" s="2" t="s">
        <v>128</v>
      </c>
      <c r="GB92" s="2"/>
      <c r="GC92" s="2"/>
      <c r="GD92" s="2">
        <v>1</v>
      </c>
      <c r="GE92" s="2"/>
      <c r="GF92" s="2">
        <v>-2082660218</v>
      </c>
      <c r="GG92" s="2">
        <v>2</v>
      </c>
      <c r="GH92" s="2">
        <v>4</v>
      </c>
      <c r="GI92" s="2">
        <v>-2</v>
      </c>
      <c r="GJ92" s="2">
        <v>0</v>
      </c>
      <c r="GK92" s="2">
        <v>0</v>
      </c>
      <c r="GL92" s="2">
        <f t="shared" si="199"/>
        <v>0</v>
      </c>
      <c r="GM92" s="2">
        <f t="shared" si="200"/>
        <v>10148.65</v>
      </c>
      <c r="GN92" s="2">
        <f t="shared" si="201"/>
        <v>0</v>
      </c>
      <c r="GO92" s="2">
        <f t="shared" si="202"/>
        <v>0</v>
      </c>
      <c r="GP92" s="2">
        <f t="shared" si="203"/>
        <v>0</v>
      </c>
      <c r="GQ92" s="2"/>
      <c r="GR92" s="2">
        <v>0</v>
      </c>
      <c r="GS92" s="2">
        <v>2</v>
      </c>
      <c r="GT92" s="2">
        <v>0</v>
      </c>
      <c r="GU92" s="2" t="s">
        <v>3</v>
      </c>
      <c r="GV92" s="2">
        <f t="shared" si="204"/>
        <v>0</v>
      </c>
      <c r="GW92" s="2">
        <v>1</v>
      </c>
      <c r="GX92" s="2">
        <f t="shared" si="205"/>
        <v>0</v>
      </c>
      <c r="GY92" s="2"/>
      <c r="GZ92" s="2"/>
      <c r="HA92" s="2">
        <v>0</v>
      </c>
      <c r="HB92" s="2">
        <v>0</v>
      </c>
      <c r="HC92" s="2">
        <f t="shared" si="206"/>
        <v>0</v>
      </c>
      <c r="HD92" s="2"/>
      <c r="HE92" s="2" t="s">
        <v>42</v>
      </c>
      <c r="HF92" s="2" t="s">
        <v>43</v>
      </c>
      <c r="HG92" s="2"/>
      <c r="HH92" s="2"/>
      <c r="HI92" s="2"/>
      <c r="HJ92" s="2"/>
      <c r="HK92" s="2"/>
      <c r="HL92" s="2"/>
      <c r="HM92" s="2" t="s">
        <v>3</v>
      </c>
      <c r="HN92" s="2" t="s">
        <v>3</v>
      </c>
      <c r="HO92" s="2" t="s">
        <v>3</v>
      </c>
      <c r="HP92" s="2" t="s">
        <v>3</v>
      </c>
      <c r="HQ92" s="2" t="s">
        <v>3</v>
      </c>
      <c r="HR92" s="2"/>
      <c r="HS92" s="2">
        <v>0</v>
      </c>
      <c r="HT92" s="2"/>
      <c r="HU92" s="2"/>
      <c r="HV92" s="2"/>
      <c r="HW92" s="2"/>
      <c r="HX92" s="2"/>
      <c r="HY92" s="2"/>
      <c r="HZ92" s="2"/>
      <c r="IA92" s="2"/>
      <c r="IB92" s="2"/>
      <c r="IC92" s="2"/>
      <c r="ID92" s="2"/>
      <c r="IE92" s="2"/>
      <c r="IF92" s="2"/>
      <c r="IG92" s="2"/>
      <c r="IH92" s="2"/>
      <c r="II92" s="2"/>
      <c r="IJ92" s="2"/>
      <c r="IK92" s="2">
        <v>0</v>
      </c>
      <c r="IL92" s="2"/>
      <c r="IM92" s="2"/>
      <c r="IN92" s="2"/>
      <c r="IO92" s="2"/>
      <c r="IP92" s="2"/>
      <c r="IQ92" s="2"/>
      <c r="IR92" s="2"/>
      <c r="IS92" s="2"/>
      <c r="IT92" s="2"/>
      <c r="IU92" s="2"/>
    </row>
    <row r="93" spans="1:255" x14ac:dyDescent="0.2">
      <c r="A93">
        <v>17</v>
      </c>
      <c r="B93">
        <v>1</v>
      </c>
      <c r="E93" t="s">
        <v>125</v>
      </c>
      <c r="F93" t="s">
        <v>126</v>
      </c>
      <c r="G93" t="s">
        <v>127</v>
      </c>
      <c r="H93" t="s">
        <v>37</v>
      </c>
      <c r="I93">
        <v>1</v>
      </c>
      <c r="J93">
        <v>0</v>
      </c>
      <c r="K93">
        <v>1</v>
      </c>
      <c r="O93">
        <f t="shared" si="177"/>
        <v>77738.66</v>
      </c>
      <c r="P93">
        <f t="shared" si="214"/>
        <v>77738.66</v>
      </c>
      <c r="Q93">
        <f t="shared" si="207"/>
        <v>0</v>
      </c>
      <c r="R93">
        <f t="shared" si="178"/>
        <v>0</v>
      </c>
      <c r="S93">
        <f t="shared" si="179"/>
        <v>0</v>
      </c>
      <c r="T93">
        <f t="shared" si="180"/>
        <v>0</v>
      </c>
      <c r="U93">
        <f t="shared" si="181"/>
        <v>0</v>
      </c>
      <c r="V93">
        <f t="shared" si="182"/>
        <v>0</v>
      </c>
      <c r="W93">
        <f t="shared" si="183"/>
        <v>0</v>
      </c>
      <c r="X93">
        <f t="shared" si="184"/>
        <v>0</v>
      </c>
      <c r="Y93">
        <f t="shared" si="185"/>
        <v>0</v>
      </c>
      <c r="AA93">
        <v>60252775</v>
      </c>
      <c r="AB93">
        <f t="shared" si="186"/>
        <v>10148.65</v>
      </c>
      <c r="AC93">
        <f t="shared" si="187"/>
        <v>10148.65</v>
      </c>
      <c r="AD93">
        <f t="shared" si="208"/>
        <v>0</v>
      </c>
      <c r="AE93">
        <f t="shared" si="209"/>
        <v>0</v>
      </c>
      <c r="AF93">
        <f t="shared" si="210"/>
        <v>0</v>
      </c>
      <c r="AG93">
        <f t="shared" si="188"/>
        <v>0</v>
      </c>
      <c r="AH93">
        <f t="shared" si="211"/>
        <v>0</v>
      </c>
      <c r="AI93">
        <f t="shared" si="212"/>
        <v>0</v>
      </c>
      <c r="AJ93">
        <f t="shared" si="189"/>
        <v>0</v>
      </c>
      <c r="AK93">
        <v>10148.65</v>
      </c>
      <c r="AL93">
        <v>10148.65</v>
      </c>
      <c r="AM93">
        <v>0</v>
      </c>
      <c r="AN93">
        <v>0</v>
      </c>
      <c r="AO93">
        <v>0</v>
      </c>
      <c r="AP93">
        <v>0</v>
      </c>
      <c r="AQ93">
        <v>0</v>
      </c>
      <c r="AR93">
        <v>0</v>
      </c>
      <c r="AS93">
        <v>0</v>
      </c>
      <c r="AT93">
        <v>0</v>
      </c>
      <c r="AU93">
        <v>0</v>
      </c>
      <c r="AV93">
        <v>1</v>
      </c>
      <c r="AW93">
        <v>1</v>
      </c>
      <c r="AZ93">
        <v>1</v>
      </c>
      <c r="BA93">
        <v>1</v>
      </c>
      <c r="BB93">
        <v>1</v>
      </c>
      <c r="BC93">
        <v>7.66</v>
      </c>
      <c r="BD93" t="s">
        <v>3</v>
      </c>
      <c r="BE93" t="s">
        <v>3</v>
      </c>
      <c r="BF93" t="s">
        <v>3</v>
      </c>
      <c r="BG93" t="s">
        <v>3</v>
      </c>
      <c r="BH93">
        <v>3</v>
      </c>
      <c r="BI93">
        <v>3</v>
      </c>
      <c r="BJ93" t="s">
        <v>3</v>
      </c>
      <c r="BM93">
        <v>746</v>
      </c>
      <c r="BN93">
        <v>0</v>
      </c>
      <c r="BO93" t="s">
        <v>3</v>
      </c>
      <c r="BP93">
        <v>0</v>
      </c>
      <c r="BQ93">
        <v>130</v>
      </c>
      <c r="BR93">
        <v>0</v>
      </c>
      <c r="BS93">
        <v>1</v>
      </c>
      <c r="BT93">
        <v>1</v>
      </c>
      <c r="BU93">
        <v>1</v>
      </c>
      <c r="BV93">
        <v>1</v>
      </c>
      <c r="BW93">
        <v>1</v>
      </c>
      <c r="BX93">
        <v>1</v>
      </c>
      <c r="BY93" t="s">
        <v>3</v>
      </c>
      <c r="BZ93">
        <v>0</v>
      </c>
      <c r="CA93">
        <v>0</v>
      </c>
      <c r="CB93" t="s">
        <v>3</v>
      </c>
      <c r="CE93">
        <v>30</v>
      </c>
      <c r="CF93">
        <v>0</v>
      </c>
      <c r="CG93">
        <v>0</v>
      </c>
      <c r="CM93">
        <v>0</v>
      </c>
      <c r="CN93" t="s">
        <v>3</v>
      </c>
      <c r="CO93">
        <v>0</v>
      </c>
      <c r="CP93">
        <f t="shared" si="190"/>
        <v>77738.66</v>
      </c>
      <c r="CQ93">
        <f t="shared" si="215"/>
        <v>77738.66</v>
      </c>
      <c r="CR93">
        <f t="shared" si="213"/>
        <v>0</v>
      </c>
      <c r="CS93">
        <f t="shared" si="191"/>
        <v>0</v>
      </c>
      <c r="CT93">
        <f t="shared" si="192"/>
        <v>0</v>
      </c>
      <c r="CU93">
        <f t="shared" si="193"/>
        <v>0</v>
      </c>
      <c r="CV93">
        <f t="shared" si="194"/>
        <v>0</v>
      </c>
      <c r="CW93">
        <f t="shared" si="195"/>
        <v>0</v>
      </c>
      <c r="CX93">
        <f t="shared" si="196"/>
        <v>0</v>
      </c>
      <c r="CY93">
        <f t="shared" si="197"/>
        <v>0</v>
      </c>
      <c r="CZ93">
        <f t="shared" si="198"/>
        <v>0</v>
      </c>
      <c r="DC93" t="s">
        <v>3</v>
      </c>
      <c r="DD93" t="s">
        <v>3</v>
      </c>
      <c r="DE93" t="s">
        <v>3</v>
      </c>
      <c r="DF93" t="s">
        <v>3</v>
      </c>
      <c r="DG93" t="s">
        <v>3</v>
      </c>
      <c r="DH93" t="s">
        <v>3</v>
      </c>
      <c r="DI93" t="s">
        <v>3</v>
      </c>
      <c r="DJ93" t="s">
        <v>3</v>
      </c>
      <c r="DK93" t="s">
        <v>3</v>
      </c>
      <c r="DL93" t="s">
        <v>3</v>
      </c>
      <c r="DM93" t="s">
        <v>3</v>
      </c>
      <c r="DN93">
        <v>0</v>
      </c>
      <c r="DO93">
        <v>0</v>
      </c>
      <c r="DP93">
        <v>1</v>
      </c>
      <c r="DQ93">
        <v>1</v>
      </c>
      <c r="DU93">
        <v>1013</v>
      </c>
      <c r="DV93" t="s">
        <v>37</v>
      </c>
      <c r="DW93" t="s">
        <v>37</v>
      </c>
      <c r="DX93">
        <v>1</v>
      </c>
      <c r="DZ93" t="s">
        <v>3</v>
      </c>
      <c r="EA93" t="s">
        <v>3</v>
      </c>
      <c r="EB93" t="s">
        <v>3</v>
      </c>
      <c r="EC93" t="s">
        <v>3</v>
      </c>
      <c r="EE93">
        <v>59540854</v>
      </c>
      <c r="EF93">
        <v>130</v>
      </c>
      <c r="EG93" t="s">
        <v>38</v>
      </c>
      <c r="EH93">
        <v>0</v>
      </c>
      <c r="EI93" t="s">
        <v>3</v>
      </c>
      <c r="EJ93">
        <v>3</v>
      </c>
      <c r="EK93">
        <v>746</v>
      </c>
      <c r="EL93" t="s">
        <v>39</v>
      </c>
      <c r="EM93" t="s">
        <v>40</v>
      </c>
      <c r="EO93" t="s">
        <v>3</v>
      </c>
      <c r="EQ93">
        <v>0</v>
      </c>
      <c r="ER93">
        <v>10148.65</v>
      </c>
      <c r="ES93">
        <v>10148.65</v>
      </c>
      <c r="ET93">
        <v>0</v>
      </c>
      <c r="EU93">
        <v>0</v>
      </c>
      <c r="EV93">
        <v>0</v>
      </c>
      <c r="EW93">
        <v>0</v>
      </c>
      <c r="EX93">
        <v>0</v>
      </c>
      <c r="EY93">
        <v>0</v>
      </c>
      <c r="EZ93">
        <v>5</v>
      </c>
      <c r="FC93">
        <v>0</v>
      </c>
      <c r="FD93">
        <v>18</v>
      </c>
      <c r="FF93">
        <v>74579.429999999993</v>
      </c>
      <c r="FQ93">
        <v>0</v>
      </c>
      <c r="FR93">
        <f t="shared" si="216"/>
        <v>77738.66</v>
      </c>
      <c r="FS93">
        <v>0</v>
      </c>
      <c r="FX93">
        <v>0</v>
      </c>
      <c r="FY93">
        <v>0</v>
      </c>
      <c r="GA93" t="s">
        <v>128</v>
      </c>
      <c r="GD93">
        <v>1</v>
      </c>
      <c r="GF93">
        <v>-2082660218</v>
      </c>
      <c r="GG93">
        <v>2</v>
      </c>
      <c r="GH93">
        <v>3</v>
      </c>
      <c r="GI93">
        <v>5</v>
      </c>
      <c r="GJ93">
        <v>0</v>
      </c>
      <c r="GK93">
        <v>0</v>
      </c>
      <c r="GL93">
        <f t="shared" si="199"/>
        <v>0</v>
      </c>
      <c r="GM93">
        <f t="shared" si="200"/>
        <v>77738.66</v>
      </c>
      <c r="GN93">
        <f t="shared" si="201"/>
        <v>0</v>
      </c>
      <c r="GO93">
        <f t="shared" si="202"/>
        <v>0</v>
      </c>
      <c r="GP93">
        <f t="shared" si="203"/>
        <v>0</v>
      </c>
      <c r="GR93">
        <v>1</v>
      </c>
      <c r="GS93">
        <v>1</v>
      </c>
      <c r="GT93">
        <v>0</v>
      </c>
      <c r="GU93" t="s">
        <v>3</v>
      </c>
      <c r="GV93">
        <f t="shared" si="204"/>
        <v>0</v>
      </c>
      <c r="GW93">
        <v>1</v>
      </c>
      <c r="GX93">
        <f t="shared" si="205"/>
        <v>0</v>
      </c>
      <c r="HA93">
        <v>0</v>
      </c>
      <c r="HB93">
        <v>0</v>
      </c>
      <c r="HC93">
        <f t="shared" si="206"/>
        <v>0</v>
      </c>
      <c r="HE93" t="s">
        <v>42</v>
      </c>
      <c r="HF93" t="s">
        <v>43</v>
      </c>
      <c r="HM93" t="s">
        <v>3</v>
      </c>
      <c r="HN93" t="s">
        <v>3</v>
      </c>
      <c r="HO93" t="s">
        <v>3</v>
      </c>
      <c r="HP93" t="s">
        <v>3</v>
      </c>
      <c r="HQ93" t="s">
        <v>3</v>
      </c>
      <c r="HS93">
        <v>0</v>
      </c>
      <c r="IK93">
        <v>0</v>
      </c>
    </row>
    <row r="94" spans="1:255" x14ac:dyDescent="0.2">
      <c r="A94" s="2">
        <v>17</v>
      </c>
      <c r="B94" s="2">
        <v>1</v>
      </c>
      <c r="C94" s="2"/>
      <c r="D94" s="2"/>
      <c r="E94" s="2" t="s">
        <v>129</v>
      </c>
      <c r="F94" s="2" t="s">
        <v>130</v>
      </c>
      <c r="G94" s="2" t="s">
        <v>131</v>
      </c>
      <c r="H94" s="2" t="s">
        <v>37</v>
      </c>
      <c r="I94" s="2">
        <v>1</v>
      </c>
      <c r="J94" s="2">
        <v>0</v>
      </c>
      <c r="K94" s="2">
        <v>1</v>
      </c>
      <c r="L94" s="2"/>
      <c r="M94" s="2"/>
      <c r="N94" s="2"/>
      <c r="O94" s="2">
        <f t="shared" si="177"/>
        <v>11623.97</v>
      </c>
      <c r="P94" s="2">
        <f t="shared" si="214"/>
        <v>11623.97</v>
      </c>
      <c r="Q94" s="2">
        <f t="shared" si="207"/>
        <v>0</v>
      </c>
      <c r="R94" s="2">
        <f t="shared" si="178"/>
        <v>0</v>
      </c>
      <c r="S94" s="2">
        <f t="shared" si="179"/>
        <v>0</v>
      </c>
      <c r="T94" s="2">
        <f t="shared" si="180"/>
        <v>0</v>
      </c>
      <c r="U94" s="2">
        <f t="shared" si="181"/>
        <v>0</v>
      </c>
      <c r="V94" s="2">
        <f t="shared" si="182"/>
        <v>0</v>
      </c>
      <c r="W94" s="2">
        <f t="shared" si="183"/>
        <v>0</v>
      </c>
      <c r="X94" s="2">
        <f t="shared" si="184"/>
        <v>0</v>
      </c>
      <c r="Y94" s="2">
        <f t="shared" si="185"/>
        <v>0</v>
      </c>
      <c r="Z94" s="2"/>
      <c r="AA94" s="2">
        <v>60252778</v>
      </c>
      <c r="AB94" s="2">
        <f t="shared" si="186"/>
        <v>11623.97</v>
      </c>
      <c r="AC94" s="2">
        <f t="shared" si="187"/>
        <v>11623.97</v>
      </c>
      <c r="AD94" s="2">
        <f t="shared" si="208"/>
        <v>0</v>
      </c>
      <c r="AE94" s="2">
        <f t="shared" si="209"/>
        <v>0</v>
      </c>
      <c r="AF94" s="2">
        <f t="shared" si="210"/>
        <v>0</v>
      </c>
      <c r="AG94" s="2">
        <f t="shared" si="188"/>
        <v>0</v>
      </c>
      <c r="AH94" s="2">
        <f t="shared" si="211"/>
        <v>0</v>
      </c>
      <c r="AI94" s="2">
        <f t="shared" si="212"/>
        <v>0</v>
      </c>
      <c r="AJ94" s="2">
        <f t="shared" si="189"/>
        <v>0</v>
      </c>
      <c r="AK94" s="2">
        <v>11623.97</v>
      </c>
      <c r="AL94" s="2">
        <v>11623.97</v>
      </c>
      <c r="AM94" s="2">
        <v>0</v>
      </c>
      <c r="AN94" s="2">
        <v>0</v>
      </c>
      <c r="AO94" s="2">
        <v>0</v>
      </c>
      <c r="AP94" s="2">
        <v>0</v>
      </c>
      <c r="AQ94" s="2">
        <v>0</v>
      </c>
      <c r="AR94" s="2">
        <v>0</v>
      </c>
      <c r="AS94" s="2">
        <v>0</v>
      </c>
      <c r="AT94" s="2">
        <v>0</v>
      </c>
      <c r="AU94" s="2">
        <v>0</v>
      </c>
      <c r="AV94" s="2">
        <v>1</v>
      </c>
      <c r="AW94" s="2">
        <v>1</v>
      </c>
      <c r="AX94" s="2"/>
      <c r="AY94" s="2"/>
      <c r="AZ94" s="2">
        <v>1</v>
      </c>
      <c r="BA94" s="2">
        <v>1</v>
      </c>
      <c r="BB94" s="2">
        <v>1</v>
      </c>
      <c r="BC94" s="2">
        <v>1</v>
      </c>
      <c r="BD94" s="2" t="s">
        <v>3</v>
      </c>
      <c r="BE94" s="2" t="s">
        <v>3</v>
      </c>
      <c r="BF94" s="2" t="s">
        <v>3</v>
      </c>
      <c r="BG94" s="2" t="s">
        <v>3</v>
      </c>
      <c r="BH94" s="2">
        <v>3</v>
      </c>
      <c r="BI94" s="2">
        <v>3</v>
      </c>
      <c r="BJ94" s="2" t="s">
        <v>3</v>
      </c>
      <c r="BK94" s="2"/>
      <c r="BL94" s="2"/>
      <c r="BM94" s="2">
        <v>746</v>
      </c>
      <c r="BN94" s="2">
        <v>0</v>
      </c>
      <c r="BO94" s="2" t="s">
        <v>3</v>
      </c>
      <c r="BP94" s="2">
        <v>0</v>
      </c>
      <c r="BQ94" s="2">
        <v>130</v>
      </c>
      <c r="BR94" s="2">
        <v>0</v>
      </c>
      <c r="BS94" s="2">
        <v>1</v>
      </c>
      <c r="BT94" s="2">
        <v>1</v>
      </c>
      <c r="BU94" s="2">
        <v>1</v>
      </c>
      <c r="BV94" s="2">
        <v>1</v>
      </c>
      <c r="BW94" s="2">
        <v>1</v>
      </c>
      <c r="BX94" s="2">
        <v>1</v>
      </c>
      <c r="BY94" s="2" t="s">
        <v>3</v>
      </c>
      <c r="BZ94" s="2">
        <v>0</v>
      </c>
      <c r="CA94" s="2">
        <v>0</v>
      </c>
      <c r="CB94" s="2" t="s">
        <v>3</v>
      </c>
      <c r="CC94" s="2"/>
      <c r="CD94" s="2"/>
      <c r="CE94" s="2">
        <v>30</v>
      </c>
      <c r="CF94" s="2">
        <v>0</v>
      </c>
      <c r="CG94" s="2">
        <v>0</v>
      </c>
      <c r="CH94" s="2"/>
      <c r="CI94" s="2"/>
      <c r="CJ94" s="2"/>
      <c r="CK94" s="2"/>
      <c r="CL94" s="2"/>
      <c r="CM94" s="2">
        <v>0</v>
      </c>
      <c r="CN94" s="2" t="s">
        <v>3</v>
      </c>
      <c r="CO94" s="2">
        <v>0</v>
      </c>
      <c r="CP94" s="2">
        <f t="shared" si="190"/>
        <v>11623.97</v>
      </c>
      <c r="CQ94" s="2">
        <f t="shared" si="215"/>
        <v>11623.97</v>
      </c>
      <c r="CR94" s="2">
        <f t="shared" si="213"/>
        <v>0</v>
      </c>
      <c r="CS94" s="2">
        <f t="shared" si="191"/>
        <v>0</v>
      </c>
      <c r="CT94" s="2">
        <f t="shared" si="192"/>
        <v>0</v>
      </c>
      <c r="CU94" s="2">
        <f t="shared" si="193"/>
        <v>0</v>
      </c>
      <c r="CV94" s="2">
        <f t="shared" si="194"/>
        <v>0</v>
      </c>
      <c r="CW94" s="2">
        <f t="shared" si="195"/>
        <v>0</v>
      </c>
      <c r="CX94" s="2">
        <f t="shared" si="196"/>
        <v>0</v>
      </c>
      <c r="CY94" s="2">
        <f t="shared" si="197"/>
        <v>0</v>
      </c>
      <c r="CZ94" s="2">
        <f t="shared" si="198"/>
        <v>0</v>
      </c>
      <c r="DA94" s="2"/>
      <c r="DB94" s="2"/>
      <c r="DC94" s="2" t="s">
        <v>3</v>
      </c>
      <c r="DD94" s="2" t="s">
        <v>3</v>
      </c>
      <c r="DE94" s="2" t="s">
        <v>3</v>
      </c>
      <c r="DF94" s="2" t="s">
        <v>3</v>
      </c>
      <c r="DG94" s="2" t="s">
        <v>3</v>
      </c>
      <c r="DH94" s="2" t="s">
        <v>3</v>
      </c>
      <c r="DI94" s="2" t="s">
        <v>3</v>
      </c>
      <c r="DJ94" s="2" t="s">
        <v>3</v>
      </c>
      <c r="DK94" s="2" t="s">
        <v>3</v>
      </c>
      <c r="DL94" s="2" t="s">
        <v>3</v>
      </c>
      <c r="DM94" s="2" t="s">
        <v>3</v>
      </c>
      <c r="DN94" s="2">
        <v>0</v>
      </c>
      <c r="DO94" s="2">
        <v>0</v>
      </c>
      <c r="DP94" s="2">
        <v>1</v>
      </c>
      <c r="DQ94" s="2">
        <v>1</v>
      </c>
      <c r="DR94" s="2"/>
      <c r="DS94" s="2"/>
      <c r="DT94" s="2"/>
      <c r="DU94" s="2">
        <v>1013</v>
      </c>
      <c r="DV94" s="2" t="s">
        <v>37</v>
      </c>
      <c r="DW94" s="2" t="s">
        <v>37</v>
      </c>
      <c r="DX94" s="2">
        <v>1</v>
      </c>
      <c r="DY94" s="2"/>
      <c r="DZ94" s="2" t="s">
        <v>3</v>
      </c>
      <c r="EA94" s="2" t="s">
        <v>3</v>
      </c>
      <c r="EB94" s="2" t="s">
        <v>3</v>
      </c>
      <c r="EC94" s="2" t="s">
        <v>3</v>
      </c>
      <c r="ED94" s="2"/>
      <c r="EE94" s="2">
        <v>59540854</v>
      </c>
      <c r="EF94" s="2">
        <v>130</v>
      </c>
      <c r="EG94" s="2" t="s">
        <v>38</v>
      </c>
      <c r="EH94" s="2">
        <v>0</v>
      </c>
      <c r="EI94" s="2" t="s">
        <v>3</v>
      </c>
      <c r="EJ94" s="2">
        <v>3</v>
      </c>
      <c r="EK94" s="2">
        <v>746</v>
      </c>
      <c r="EL94" s="2" t="s">
        <v>39</v>
      </c>
      <c r="EM94" s="2" t="s">
        <v>40</v>
      </c>
      <c r="EN94" s="2"/>
      <c r="EO94" s="2" t="s">
        <v>3</v>
      </c>
      <c r="EP94" s="2"/>
      <c r="EQ94" s="2">
        <v>0</v>
      </c>
      <c r="ER94" s="2">
        <v>0</v>
      </c>
      <c r="ES94" s="2">
        <v>11623.97</v>
      </c>
      <c r="ET94" s="2">
        <v>0</v>
      </c>
      <c r="EU94" s="2">
        <v>0</v>
      </c>
      <c r="EV94" s="2">
        <v>0</v>
      </c>
      <c r="EW94" s="2">
        <v>0</v>
      </c>
      <c r="EX94" s="2">
        <v>0</v>
      </c>
      <c r="EY94" s="2">
        <v>0</v>
      </c>
      <c r="EZ94" s="2"/>
      <c r="FA94" s="2"/>
      <c r="FB94" s="2"/>
      <c r="FC94" s="2"/>
      <c r="FD94" s="2"/>
      <c r="FE94" s="2"/>
      <c r="FF94" s="2"/>
      <c r="FG94" s="2"/>
      <c r="FH94" s="2"/>
      <c r="FI94" s="2"/>
      <c r="FJ94" s="2"/>
      <c r="FK94" s="2"/>
      <c r="FL94" s="2"/>
      <c r="FM94" s="2"/>
      <c r="FN94" s="2"/>
      <c r="FO94" s="2"/>
      <c r="FP94" s="2"/>
      <c r="FQ94" s="2">
        <v>0</v>
      </c>
      <c r="FR94" s="2">
        <f t="shared" si="216"/>
        <v>11623.97</v>
      </c>
      <c r="FS94" s="2">
        <v>0</v>
      </c>
      <c r="FT94" s="2"/>
      <c r="FU94" s="2"/>
      <c r="FV94" s="2"/>
      <c r="FW94" s="2"/>
      <c r="FX94" s="2">
        <v>0</v>
      </c>
      <c r="FY94" s="2">
        <v>0</v>
      </c>
      <c r="FZ94" s="2"/>
      <c r="GA94" s="2" t="s">
        <v>132</v>
      </c>
      <c r="GB94" s="2"/>
      <c r="GC94" s="2"/>
      <c r="GD94" s="2">
        <v>1</v>
      </c>
      <c r="GE94" s="2"/>
      <c r="GF94" s="2">
        <v>1804840880</v>
      </c>
      <c r="GG94" s="2">
        <v>2</v>
      </c>
      <c r="GH94" s="2">
        <v>4</v>
      </c>
      <c r="GI94" s="2">
        <v>-2</v>
      </c>
      <c r="GJ94" s="2">
        <v>0</v>
      </c>
      <c r="GK94" s="2">
        <v>0</v>
      </c>
      <c r="GL94" s="2">
        <f t="shared" si="199"/>
        <v>0</v>
      </c>
      <c r="GM94" s="2">
        <f t="shared" si="200"/>
        <v>11623.97</v>
      </c>
      <c r="GN94" s="2">
        <f t="shared" si="201"/>
        <v>0</v>
      </c>
      <c r="GO94" s="2">
        <f t="shared" si="202"/>
        <v>0</v>
      </c>
      <c r="GP94" s="2">
        <f t="shared" si="203"/>
        <v>0</v>
      </c>
      <c r="GQ94" s="2"/>
      <c r="GR94" s="2">
        <v>0</v>
      </c>
      <c r="GS94" s="2">
        <v>2</v>
      </c>
      <c r="GT94" s="2">
        <v>0</v>
      </c>
      <c r="GU94" s="2" t="s">
        <v>3</v>
      </c>
      <c r="GV94" s="2">
        <f t="shared" si="204"/>
        <v>0</v>
      </c>
      <c r="GW94" s="2">
        <v>1</v>
      </c>
      <c r="GX94" s="2">
        <f t="shared" si="205"/>
        <v>0</v>
      </c>
      <c r="GY94" s="2"/>
      <c r="GZ94" s="2"/>
      <c r="HA94" s="2">
        <v>0</v>
      </c>
      <c r="HB94" s="2">
        <v>0</v>
      </c>
      <c r="HC94" s="2">
        <f t="shared" si="206"/>
        <v>0</v>
      </c>
      <c r="HD94" s="2"/>
      <c r="HE94" s="2" t="s">
        <v>42</v>
      </c>
      <c r="HF94" s="2" t="s">
        <v>43</v>
      </c>
      <c r="HG94" s="2"/>
      <c r="HH94" s="2"/>
      <c r="HI94" s="2"/>
      <c r="HJ94" s="2"/>
      <c r="HK94" s="2"/>
      <c r="HL94" s="2"/>
      <c r="HM94" s="2" t="s">
        <v>3</v>
      </c>
      <c r="HN94" s="2" t="s">
        <v>3</v>
      </c>
      <c r="HO94" s="2" t="s">
        <v>3</v>
      </c>
      <c r="HP94" s="2" t="s">
        <v>3</v>
      </c>
      <c r="HQ94" s="2" t="s">
        <v>3</v>
      </c>
      <c r="HR94" s="2"/>
      <c r="HS94" s="2">
        <v>0</v>
      </c>
      <c r="HT94" s="2"/>
      <c r="HU94" s="2"/>
      <c r="HV94" s="2"/>
      <c r="HW94" s="2"/>
      <c r="HX94" s="2"/>
      <c r="HY94" s="2"/>
      <c r="HZ94" s="2"/>
      <c r="IA94" s="2"/>
      <c r="IB94" s="2"/>
      <c r="IC94" s="2"/>
      <c r="ID94" s="2"/>
      <c r="IE94" s="2"/>
      <c r="IF94" s="2"/>
      <c r="IG94" s="2"/>
      <c r="IH94" s="2"/>
      <c r="II94" s="2"/>
      <c r="IJ94" s="2"/>
      <c r="IK94" s="2">
        <v>0</v>
      </c>
      <c r="IL94" s="2"/>
      <c r="IM94" s="2"/>
      <c r="IN94" s="2"/>
      <c r="IO94" s="2"/>
      <c r="IP94" s="2"/>
      <c r="IQ94" s="2"/>
      <c r="IR94" s="2"/>
      <c r="IS94" s="2"/>
      <c r="IT94" s="2"/>
      <c r="IU94" s="2"/>
    </row>
    <row r="95" spans="1:255" x14ac:dyDescent="0.2">
      <c r="A95">
        <v>17</v>
      </c>
      <c r="B95">
        <v>1</v>
      </c>
      <c r="E95" t="s">
        <v>129</v>
      </c>
      <c r="F95" t="s">
        <v>130</v>
      </c>
      <c r="G95" t="s">
        <v>131</v>
      </c>
      <c r="H95" t="s">
        <v>37</v>
      </c>
      <c r="I95">
        <v>1</v>
      </c>
      <c r="J95">
        <v>0</v>
      </c>
      <c r="K95">
        <v>1</v>
      </c>
      <c r="O95">
        <f t="shared" si="177"/>
        <v>89039.61</v>
      </c>
      <c r="P95">
        <f t="shared" si="214"/>
        <v>89039.61</v>
      </c>
      <c r="Q95">
        <f t="shared" si="207"/>
        <v>0</v>
      </c>
      <c r="R95">
        <f t="shared" si="178"/>
        <v>0</v>
      </c>
      <c r="S95">
        <f t="shared" si="179"/>
        <v>0</v>
      </c>
      <c r="T95">
        <f t="shared" si="180"/>
        <v>0</v>
      </c>
      <c r="U95">
        <f t="shared" si="181"/>
        <v>0</v>
      </c>
      <c r="V95">
        <f t="shared" si="182"/>
        <v>0</v>
      </c>
      <c r="W95">
        <f t="shared" si="183"/>
        <v>0</v>
      </c>
      <c r="X95">
        <f t="shared" si="184"/>
        <v>0</v>
      </c>
      <c r="Y95">
        <f t="shared" si="185"/>
        <v>0</v>
      </c>
      <c r="AA95">
        <v>60252775</v>
      </c>
      <c r="AB95">
        <f t="shared" si="186"/>
        <v>11623.97</v>
      </c>
      <c r="AC95">
        <f t="shared" si="187"/>
        <v>11623.97</v>
      </c>
      <c r="AD95">
        <f t="shared" si="208"/>
        <v>0</v>
      </c>
      <c r="AE95">
        <f t="shared" si="209"/>
        <v>0</v>
      </c>
      <c r="AF95">
        <f t="shared" si="210"/>
        <v>0</v>
      </c>
      <c r="AG95">
        <f t="shared" si="188"/>
        <v>0</v>
      </c>
      <c r="AH95">
        <f t="shared" si="211"/>
        <v>0</v>
      </c>
      <c r="AI95">
        <f t="shared" si="212"/>
        <v>0</v>
      </c>
      <c r="AJ95">
        <f t="shared" si="189"/>
        <v>0</v>
      </c>
      <c r="AK95">
        <v>11623.97</v>
      </c>
      <c r="AL95">
        <v>11623.97</v>
      </c>
      <c r="AM95">
        <v>0</v>
      </c>
      <c r="AN95">
        <v>0</v>
      </c>
      <c r="AO95">
        <v>0</v>
      </c>
      <c r="AP95">
        <v>0</v>
      </c>
      <c r="AQ95">
        <v>0</v>
      </c>
      <c r="AR95">
        <v>0</v>
      </c>
      <c r="AS95">
        <v>0</v>
      </c>
      <c r="AT95">
        <v>0</v>
      </c>
      <c r="AU95">
        <v>0</v>
      </c>
      <c r="AV95">
        <v>1</v>
      </c>
      <c r="AW95">
        <v>1</v>
      </c>
      <c r="AZ95">
        <v>1</v>
      </c>
      <c r="BA95">
        <v>1</v>
      </c>
      <c r="BB95">
        <v>1</v>
      </c>
      <c r="BC95">
        <v>7.66</v>
      </c>
      <c r="BD95" t="s">
        <v>3</v>
      </c>
      <c r="BE95" t="s">
        <v>3</v>
      </c>
      <c r="BF95" t="s">
        <v>3</v>
      </c>
      <c r="BG95" t="s">
        <v>3</v>
      </c>
      <c r="BH95">
        <v>3</v>
      </c>
      <c r="BI95">
        <v>3</v>
      </c>
      <c r="BJ95" t="s">
        <v>3</v>
      </c>
      <c r="BM95">
        <v>746</v>
      </c>
      <c r="BN95">
        <v>0</v>
      </c>
      <c r="BO95" t="s">
        <v>3</v>
      </c>
      <c r="BP95">
        <v>0</v>
      </c>
      <c r="BQ95">
        <v>130</v>
      </c>
      <c r="BR95">
        <v>0</v>
      </c>
      <c r="BS95">
        <v>1</v>
      </c>
      <c r="BT95">
        <v>1</v>
      </c>
      <c r="BU95">
        <v>1</v>
      </c>
      <c r="BV95">
        <v>1</v>
      </c>
      <c r="BW95">
        <v>1</v>
      </c>
      <c r="BX95">
        <v>1</v>
      </c>
      <c r="BY95" t="s">
        <v>3</v>
      </c>
      <c r="BZ95">
        <v>0</v>
      </c>
      <c r="CA95">
        <v>0</v>
      </c>
      <c r="CB95" t="s">
        <v>3</v>
      </c>
      <c r="CE95">
        <v>30</v>
      </c>
      <c r="CF95">
        <v>0</v>
      </c>
      <c r="CG95">
        <v>0</v>
      </c>
      <c r="CM95">
        <v>0</v>
      </c>
      <c r="CN95" t="s">
        <v>3</v>
      </c>
      <c r="CO95">
        <v>0</v>
      </c>
      <c r="CP95">
        <f t="shared" si="190"/>
        <v>89039.61</v>
      </c>
      <c r="CQ95">
        <f t="shared" si="215"/>
        <v>89039.61</v>
      </c>
      <c r="CR95">
        <f t="shared" si="213"/>
        <v>0</v>
      </c>
      <c r="CS95">
        <f t="shared" si="191"/>
        <v>0</v>
      </c>
      <c r="CT95">
        <f t="shared" si="192"/>
        <v>0</v>
      </c>
      <c r="CU95">
        <f t="shared" si="193"/>
        <v>0</v>
      </c>
      <c r="CV95">
        <f t="shared" si="194"/>
        <v>0</v>
      </c>
      <c r="CW95">
        <f t="shared" si="195"/>
        <v>0</v>
      </c>
      <c r="CX95">
        <f t="shared" si="196"/>
        <v>0</v>
      </c>
      <c r="CY95">
        <f t="shared" si="197"/>
        <v>0</v>
      </c>
      <c r="CZ95">
        <f t="shared" si="198"/>
        <v>0</v>
      </c>
      <c r="DC95" t="s">
        <v>3</v>
      </c>
      <c r="DD95" t="s">
        <v>3</v>
      </c>
      <c r="DE95" t="s">
        <v>3</v>
      </c>
      <c r="DF95" t="s">
        <v>3</v>
      </c>
      <c r="DG95" t="s">
        <v>3</v>
      </c>
      <c r="DH95" t="s">
        <v>3</v>
      </c>
      <c r="DI95" t="s">
        <v>3</v>
      </c>
      <c r="DJ95" t="s">
        <v>3</v>
      </c>
      <c r="DK95" t="s">
        <v>3</v>
      </c>
      <c r="DL95" t="s">
        <v>3</v>
      </c>
      <c r="DM95" t="s">
        <v>3</v>
      </c>
      <c r="DN95">
        <v>0</v>
      </c>
      <c r="DO95">
        <v>0</v>
      </c>
      <c r="DP95">
        <v>1</v>
      </c>
      <c r="DQ95">
        <v>1</v>
      </c>
      <c r="DU95">
        <v>1013</v>
      </c>
      <c r="DV95" t="s">
        <v>37</v>
      </c>
      <c r="DW95" t="s">
        <v>37</v>
      </c>
      <c r="DX95">
        <v>1</v>
      </c>
      <c r="DZ95" t="s">
        <v>3</v>
      </c>
      <c r="EA95" t="s">
        <v>3</v>
      </c>
      <c r="EB95" t="s">
        <v>3</v>
      </c>
      <c r="EC95" t="s">
        <v>3</v>
      </c>
      <c r="EE95">
        <v>59540854</v>
      </c>
      <c r="EF95">
        <v>130</v>
      </c>
      <c r="EG95" t="s">
        <v>38</v>
      </c>
      <c r="EH95">
        <v>0</v>
      </c>
      <c r="EI95" t="s">
        <v>3</v>
      </c>
      <c r="EJ95">
        <v>3</v>
      </c>
      <c r="EK95">
        <v>746</v>
      </c>
      <c r="EL95" t="s">
        <v>39</v>
      </c>
      <c r="EM95" t="s">
        <v>40</v>
      </c>
      <c r="EO95" t="s">
        <v>3</v>
      </c>
      <c r="EQ95">
        <v>0</v>
      </c>
      <c r="ER95">
        <v>11623.97</v>
      </c>
      <c r="ES95">
        <v>11623.97</v>
      </c>
      <c r="ET95">
        <v>0</v>
      </c>
      <c r="EU95">
        <v>0</v>
      </c>
      <c r="EV95">
        <v>0</v>
      </c>
      <c r="EW95">
        <v>0</v>
      </c>
      <c r="EX95">
        <v>0</v>
      </c>
      <c r="EY95">
        <v>0</v>
      </c>
      <c r="EZ95">
        <v>5</v>
      </c>
      <c r="FC95">
        <v>1</v>
      </c>
      <c r="FD95">
        <v>18</v>
      </c>
      <c r="FF95">
        <v>102505.39</v>
      </c>
      <c r="FQ95">
        <v>0</v>
      </c>
      <c r="FR95">
        <f t="shared" si="216"/>
        <v>89039.61</v>
      </c>
      <c r="FS95">
        <v>0</v>
      </c>
      <c r="FX95">
        <v>0</v>
      </c>
      <c r="FY95">
        <v>0</v>
      </c>
      <c r="GA95" t="s">
        <v>132</v>
      </c>
      <c r="GD95">
        <v>1</v>
      </c>
      <c r="GF95">
        <v>1804840880</v>
      </c>
      <c r="GG95">
        <v>2</v>
      </c>
      <c r="GH95">
        <v>3</v>
      </c>
      <c r="GI95">
        <v>5</v>
      </c>
      <c r="GJ95">
        <v>0</v>
      </c>
      <c r="GK95">
        <v>0</v>
      </c>
      <c r="GL95">
        <f t="shared" si="199"/>
        <v>0</v>
      </c>
      <c r="GM95">
        <f t="shared" si="200"/>
        <v>89039.61</v>
      </c>
      <c r="GN95">
        <f t="shared" si="201"/>
        <v>0</v>
      </c>
      <c r="GO95">
        <f t="shared" si="202"/>
        <v>0</v>
      </c>
      <c r="GP95">
        <f t="shared" si="203"/>
        <v>0</v>
      </c>
      <c r="GR95">
        <v>1</v>
      </c>
      <c r="GS95">
        <v>1</v>
      </c>
      <c r="GT95">
        <v>0</v>
      </c>
      <c r="GU95" t="s">
        <v>3</v>
      </c>
      <c r="GV95">
        <f t="shared" si="204"/>
        <v>0</v>
      </c>
      <c r="GW95">
        <v>1</v>
      </c>
      <c r="GX95">
        <f t="shared" si="205"/>
        <v>0</v>
      </c>
      <c r="HA95">
        <v>0</v>
      </c>
      <c r="HB95">
        <v>0</v>
      </c>
      <c r="HC95">
        <f t="shared" si="206"/>
        <v>0</v>
      </c>
      <c r="HE95" t="s">
        <v>42</v>
      </c>
      <c r="HF95" t="s">
        <v>43</v>
      </c>
      <c r="HM95" t="s">
        <v>3</v>
      </c>
      <c r="HN95" t="s">
        <v>3</v>
      </c>
      <c r="HO95" t="s">
        <v>3</v>
      </c>
      <c r="HP95" t="s">
        <v>3</v>
      </c>
      <c r="HQ95" t="s">
        <v>3</v>
      </c>
      <c r="HS95">
        <v>0</v>
      </c>
      <c r="IK95">
        <v>0</v>
      </c>
    </row>
    <row r="96" spans="1:255" x14ac:dyDescent="0.2">
      <c r="A96" s="2">
        <v>17</v>
      </c>
      <c r="B96" s="2">
        <v>1</v>
      </c>
      <c r="C96" s="2"/>
      <c r="D96" s="2"/>
      <c r="E96" s="2" t="s">
        <v>133</v>
      </c>
      <c r="F96" s="2" t="s">
        <v>134</v>
      </c>
      <c r="G96" s="2" t="s">
        <v>135</v>
      </c>
      <c r="H96" s="2" t="s">
        <v>37</v>
      </c>
      <c r="I96" s="2">
        <v>1</v>
      </c>
      <c r="J96" s="2">
        <v>0</v>
      </c>
      <c r="K96" s="2">
        <v>1</v>
      </c>
      <c r="L96" s="2"/>
      <c r="M96" s="2"/>
      <c r="N96" s="2"/>
      <c r="O96" s="2">
        <f t="shared" si="177"/>
        <v>16142.63</v>
      </c>
      <c r="P96" s="2">
        <f t="shared" si="214"/>
        <v>16142.63</v>
      </c>
      <c r="Q96" s="2">
        <f t="shared" si="207"/>
        <v>0</v>
      </c>
      <c r="R96" s="2">
        <f t="shared" si="178"/>
        <v>0</v>
      </c>
      <c r="S96" s="2">
        <f t="shared" si="179"/>
        <v>0</v>
      </c>
      <c r="T96" s="2">
        <f t="shared" si="180"/>
        <v>0</v>
      </c>
      <c r="U96" s="2">
        <f t="shared" si="181"/>
        <v>0</v>
      </c>
      <c r="V96" s="2">
        <f t="shared" si="182"/>
        <v>0</v>
      </c>
      <c r="W96" s="2">
        <f t="shared" si="183"/>
        <v>0</v>
      </c>
      <c r="X96" s="2">
        <f t="shared" si="184"/>
        <v>0</v>
      </c>
      <c r="Y96" s="2">
        <f t="shared" si="185"/>
        <v>0</v>
      </c>
      <c r="Z96" s="2"/>
      <c r="AA96" s="2">
        <v>60252778</v>
      </c>
      <c r="AB96" s="2">
        <f t="shared" si="186"/>
        <v>16142.63</v>
      </c>
      <c r="AC96" s="2">
        <f t="shared" si="187"/>
        <v>16142.63</v>
      </c>
      <c r="AD96" s="2">
        <f t="shared" si="208"/>
        <v>0</v>
      </c>
      <c r="AE96" s="2">
        <f t="shared" si="209"/>
        <v>0</v>
      </c>
      <c r="AF96" s="2">
        <f t="shared" si="210"/>
        <v>0</v>
      </c>
      <c r="AG96" s="2">
        <f t="shared" si="188"/>
        <v>0</v>
      </c>
      <c r="AH96" s="2">
        <f t="shared" si="211"/>
        <v>0</v>
      </c>
      <c r="AI96" s="2">
        <f t="shared" si="212"/>
        <v>0</v>
      </c>
      <c r="AJ96" s="2">
        <f t="shared" si="189"/>
        <v>0</v>
      </c>
      <c r="AK96" s="2">
        <v>16142.630000000001</v>
      </c>
      <c r="AL96" s="2">
        <v>16142.630000000001</v>
      </c>
      <c r="AM96" s="2">
        <v>0</v>
      </c>
      <c r="AN96" s="2">
        <v>0</v>
      </c>
      <c r="AO96" s="2">
        <v>0</v>
      </c>
      <c r="AP96" s="2">
        <v>0</v>
      </c>
      <c r="AQ96" s="2">
        <v>0</v>
      </c>
      <c r="AR96" s="2">
        <v>0</v>
      </c>
      <c r="AS96" s="2">
        <v>0</v>
      </c>
      <c r="AT96" s="2">
        <v>0</v>
      </c>
      <c r="AU96" s="2">
        <v>0</v>
      </c>
      <c r="AV96" s="2">
        <v>1</v>
      </c>
      <c r="AW96" s="2">
        <v>1</v>
      </c>
      <c r="AX96" s="2"/>
      <c r="AY96" s="2"/>
      <c r="AZ96" s="2">
        <v>1</v>
      </c>
      <c r="BA96" s="2">
        <v>1</v>
      </c>
      <c r="BB96" s="2">
        <v>1</v>
      </c>
      <c r="BC96" s="2">
        <v>1</v>
      </c>
      <c r="BD96" s="2" t="s">
        <v>3</v>
      </c>
      <c r="BE96" s="2" t="s">
        <v>3</v>
      </c>
      <c r="BF96" s="2" t="s">
        <v>3</v>
      </c>
      <c r="BG96" s="2" t="s">
        <v>3</v>
      </c>
      <c r="BH96" s="2">
        <v>3</v>
      </c>
      <c r="BI96" s="2">
        <v>3</v>
      </c>
      <c r="BJ96" s="2" t="s">
        <v>3</v>
      </c>
      <c r="BK96" s="2"/>
      <c r="BL96" s="2"/>
      <c r="BM96" s="2">
        <v>746</v>
      </c>
      <c r="BN96" s="2">
        <v>0</v>
      </c>
      <c r="BO96" s="2" t="s">
        <v>3</v>
      </c>
      <c r="BP96" s="2">
        <v>0</v>
      </c>
      <c r="BQ96" s="2">
        <v>130</v>
      </c>
      <c r="BR96" s="2">
        <v>0</v>
      </c>
      <c r="BS96" s="2">
        <v>1</v>
      </c>
      <c r="BT96" s="2">
        <v>1</v>
      </c>
      <c r="BU96" s="2">
        <v>1</v>
      </c>
      <c r="BV96" s="2">
        <v>1</v>
      </c>
      <c r="BW96" s="2">
        <v>1</v>
      </c>
      <c r="BX96" s="2">
        <v>1</v>
      </c>
      <c r="BY96" s="2" t="s">
        <v>3</v>
      </c>
      <c r="BZ96" s="2">
        <v>0</v>
      </c>
      <c r="CA96" s="2">
        <v>0</v>
      </c>
      <c r="CB96" s="2" t="s">
        <v>3</v>
      </c>
      <c r="CC96" s="2"/>
      <c r="CD96" s="2"/>
      <c r="CE96" s="2">
        <v>30</v>
      </c>
      <c r="CF96" s="2">
        <v>0</v>
      </c>
      <c r="CG96" s="2">
        <v>0</v>
      </c>
      <c r="CH96" s="2"/>
      <c r="CI96" s="2"/>
      <c r="CJ96" s="2"/>
      <c r="CK96" s="2"/>
      <c r="CL96" s="2"/>
      <c r="CM96" s="2">
        <v>0</v>
      </c>
      <c r="CN96" s="2" t="s">
        <v>3</v>
      </c>
      <c r="CO96" s="2">
        <v>0</v>
      </c>
      <c r="CP96" s="2">
        <f t="shared" si="190"/>
        <v>16142.63</v>
      </c>
      <c r="CQ96" s="2">
        <f t="shared" si="215"/>
        <v>16142.63</v>
      </c>
      <c r="CR96" s="2">
        <f t="shared" si="213"/>
        <v>0</v>
      </c>
      <c r="CS96" s="2">
        <f t="shared" si="191"/>
        <v>0</v>
      </c>
      <c r="CT96" s="2">
        <f t="shared" si="192"/>
        <v>0</v>
      </c>
      <c r="CU96" s="2">
        <f t="shared" si="193"/>
        <v>0</v>
      </c>
      <c r="CV96" s="2">
        <f t="shared" si="194"/>
        <v>0</v>
      </c>
      <c r="CW96" s="2">
        <f t="shared" si="195"/>
        <v>0</v>
      </c>
      <c r="CX96" s="2">
        <f t="shared" si="196"/>
        <v>0</v>
      </c>
      <c r="CY96" s="2">
        <f t="shared" si="197"/>
        <v>0</v>
      </c>
      <c r="CZ96" s="2">
        <f t="shared" si="198"/>
        <v>0</v>
      </c>
      <c r="DA96" s="2"/>
      <c r="DB96" s="2"/>
      <c r="DC96" s="2" t="s">
        <v>3</v>
      </c>
      <c r="DD96" s="2" t="s">
        <v>3</v>
      </c>
      <c r="DE96" s="2" t="s">
        <v>3</v>
      </c>
      <c r="DF96" s="2" t="s">
        <v>3</v>
      </c>
      <c r="DG96" s="2" t="s">
        <v>3</v>
      </c>
      <c r="DH96" s="2" t="s">
        <v>3</v>
      </c>
      <c r="DI96" s="2" t="s">
        <v>3</v>
      </c>
      <c r="DJ96" s="2" t="s">
        <v>3</v>
      </c>
      <c r="DK96" s="2" t="s">
        <v>3</v>
      </c>
      <c r="DL96" s="2" t="s">
        <v>3</v>
      </c>
      <c r="DM96" s="2" t="s">
        <v>3</v>
      </c>
      <c r="DN96" s="2">
        <v>0</v>
      </c>
      <c r="DO96" s="2">
        <v>0</v>
      </c>
      <c r="DP96" s="2">
        <v>1</v>
      </c>
      <c r="DQ96" s="2">
        <v>1</v>
      </c>
      <c r="DR96" s="2"/>
      <c r="DS96" s="2"/>
      <c r="DT96" s="2"/>
      <c r="DU96" s="2">
        <v>1013</v>
      </c>
      <c r="DV96" s="2" t="s">
        <v>37</v>
      </c>
      <c r="DW96" s="2" t="s">
        <v>37</v>
      </c>
      <c r="DX96" s="2">
        <v>1</v>
      </c>
      <c r="DY96" s="2"/>
      <c r="DZ96" s="2" t="s">
        <v>3</v>
      </c>
      <c r="EA96" s="2" t="s">
        <v>3</v>
      </c>
      <c r="EB96" s="2" t="s">
        <v>3</v>
      </c>
      <c r="EC96" s="2" t="s">
        <v>3</v>
      </c>
      <c r="ED96" s="2"/>
      <c r="EE96" s="2">
        <v>59540854</v>
      </c>
      <c r="EF96" s="2">
        <v>130</v>
      </c>
      <c r="EG96" s="2" t="s">
        <v>38</v>
      </c>
      <c r="EH96" s="2">
        <v>0</v>
      </c>
      <c r="EI96" s="2" t="s">
        <v>3</v>
      </c>
      <c r="EJ96" s="2">
        <v>3</v>
      </c>
      <c r="EK96" s="2">
        <v>746</v>
      </c>
      <c r="EL96" s="2" t="s">
        <v>39</v>
      </c>
      <c r="EM96" s="2" t="s">
        <v>40</v>
      </c>
      <c r="EN96" s="2"/>
      <c r="EO96" s="2" t="s">
        <v>3</v>
      </c>
      <c r="EP96" s="2"/>
      <c r="EQ96" s="2">
        <v>0</v>
      </c>
      <c r="ER96" s="2">
        <v>0</v>
      </c>
      <c r="ES96" s="2">
        <v>16142.630000000001</v>
      </c>
      <c r="ET96" s="2">
        <v>0</v>
      </c>
      <c r="EU96" s="2">
        <v>0</v>
      </c>
      <c r="EV96" s="2">
        <v>0</v>
      </c>
      <c r="EW96" s="2">
        <v>0</v>
      </c>
      <c r="EX96" s="2">
        <v>0</v>
      </c>
      <c r="EY96" s="2">
        <v>0</v>
      </c>
      <c r="EZ96" s="2"/>
      <c r="FA96" s="2"/>
      <c r="FB96" s="2"/>
      <c r="FC96" s="2"/>
      <c r="FD96" s="2"/>
      <c r="FE96" s="2"/>
      <c r="FF96" s="2"/>
      <c r="FG96" s="2"/>
      <c r="FH96" s="2"/>
      <c r="FI96" s="2"/>
      <c r="FJ96" s="2"/>
      <c r="FK96" s="2"/>
      <c r="FL96" s="2"/>
      <c r="FM96" s="2"/>
      <c r="FN96" s="2"/>
      <c r="FO96" s="2"/>
      <c r="FP96" s="2"/>
      <c r="FQ96" s="2">
        <v>0</v>
      </c>
      <c r="FR96" s="2">
        <f t="shared" si="216"/>
        <v>16142.63</v>
      </c>
      <c r="FS96" s="2">
        <v>0</v>
      </c>
      <c r="FT96" s="2"/>
      <c r="FU96" s="2"/>
      <c r="FV96" s="2"/>
      <c r="FW96" s="2"/>
      <c r="FX96" s="2">
        <v>0</v>
      </c>
      <c r="FY96" s="2">
        <v>0</v>
      </c>
      <c r="FZ96" s="2"/>
      <c r="GA96" s="2" t="s">
        <v>136</v>
      </c>
      <c r="GB96" s="2"/>
      <c r="GC96" s="2"/>
      <c r="GD96" s="2">
        <v>1</v>
      </c>
      <c r="GE96" s="2"/>
      <c r="GF96" s="2">
        <v>-2145855928</v>
      </c>
      <c r="GG96" s="2">
        <v>2</v>
      </c>
      <c r="GH96" s="2">
        <v>4</v>
      </c>
      <c r="GI96" s="2">
        <v>-2</v>
      </c>
      <c r="GJ96" s="2">
        <v>0</v>
      </c>
      <c r="GK96" s="2">
        <v>0</v>
      </c>
      <c r="GL96" s="2">
        <f t="shared" si="199"/>
        <v>0</v>
      </c>
      <c r="GM96" s="2">
        <f t="shared" si="200"/>
        <v>16142.63</v>
      </c>
      <c r="GN96" s="2">
        <f t="shared" si="201"/>
        <v>0</v>
      </c>
      <c r="GO96" s="2">
        <f t="shared" si="202"/>
        <v>0</v>
      </c>
      <c r="GP96" s="2">
        <f t="shared" si="203"/>
        <v>0</v>
      </c>
      <c r="GQ96" s="2"/>
      <c r="GR96" s="2">
        <v>0</v>
      </c>
      <c r="GS96" s="2">
        <v>2</v>
      </c>
      <c r="GT96" s="2">
        <v>0</v>
      </c>
      <c r="GU96" s="2" t="s">
        <v>3</v>
      </c>
      <c r="GV96" s="2">
        <f t="shared" si="204"/>
        <v>0</v>
      </c>
      <c r="GW96" s="2">
        <v>1</v>
      </c>
      <c r="GX96" s="2">
        <f t="shared" si="205"/>
        <v>0</v>
      </c>
      <c r="GY96" s="2"/>
      <c r="GZ96" s="2"/>
      <c r="HA96" s="2">
        <v>0</v>
      </c>
      <c r="HB96" s="2">
        <v>0</v>
      </c>
      <c r="HC96" s="2">
        <f t="shared" si="206"/>
        <v>0</v>
      </c>
      <c r="HD96" s="2"/>
      <c r="HE96" s="2" t="s">
        <v>42</v>
      </c>
      <c r="HF96" s="2" t="s">
        <v>43</v>
      </c>
      <c r="HG96" s="2"/>
      <c r="HH96" s="2"/>
      <c r="HI96" s="2"/>
      <c r="HJ96" s="2"/>
      <c r="HK96" s="2"/>
      <c r="HL96" s="2"/>
      <c r="HM96" s="2" t="s">
        <v>3</v>
      </c>
      <c r="HN96" s="2" t="s">
        <v>3</v>
      </c>
      <c r="HO96" s="2" t="s">
        <v>3</v>
      </c>
      <c r="HP96" s="2" t="s">
        <v>3</v>
      </c>
      <c r="HQ96" s="2" t="s">
        <v>3</v>
      </c>
      <c r="HR96" s="2"/>
      <c r="HS96" s="2">
        <v>0</v>
      </c>
      <c r="HT96" s="2"/>
      <c r="HU96" s="2"/>
      <c r="HV96" s="2"/>
      <c r="HW96" s="2"/>
      <c r="HX96" s="2"/>
      <c r="HY96" s="2"/>
      <c r="HZ96" s="2"/>
      <c r="IA96" s="2"/>
      <c r="IB96" s="2"/>
      <c r="IC96" s="2"/>
      <c r="ID96" s="2"/>
      <c r="IE96" s="2"/>
      <c r="IF96" s="2"/>
      <c r="IG96" s="2"/>
      <c r="IH96" s="2"/>
      <c r="II96" s="2"/>
      <c r="IJ96" s="2"/>
      <c r="IK96" s="2">
        <v>0</v>
      </c>
      <c r="IL96" s="2"/>
      <c r="IM96" s="2"/>
      <c r="IN96" s="2"/>
      <c r="IO96" s="2"/>
      <c r="IP96" s="2"/>
      <c r="IQ96" s="2"/>
      <c r="IR96" s="2"/>
      <c r="IS96" s="2"/>
      <c r="IT96" s="2"/>
      <c r="IU96" s="2"/>
    </row>
    <row r="97" spans="1:255" x14ac:dyDescent="0.2">
      <c r="A97">
        <v>17</v>
      </c>
      <c r="B97">
        <v>1</v>
      </c>
      <c r="E97" t="s">
        <v>133</v>
      </c>
      <c r="F97" t="s">
        <v>134</v>
      </c>
      <c r="G97" t="s">
        <v>135</v>
      </c>
      <c r="H97" t="s">
        <v>37</v>
      </c>
      <c r="I97">
        <v>1</v>
      </c>
      <c r="J97">
        <v>0</v>
      </c>
      <c r="K97">
        <v>1</v>
      </c>
      <c r="O97">
        <f t="shared" si="177"/>
        <v>123652.55</v>
      </c>
      <c r="P97">
        <f t="shared" si="214"/>
        <v>123652.55</v>
      </c>
      <c r="Q97">
        <f t="shared" si="207"/>
        <v>0</v>
      </c>
      <c r="R97">
        <f t="shared" si="178"/>
        <v>0</v>
      </c>
      <c r="S97">
        <f t="shared" si="179"/>
        <v>0</v>
      </c>
      <c r="T97">
        <f t="shared" si="180"/>
        <v>0</v>
      </c>
      <c r="U97">
        <f t="shared" si="181"/>
        <v>0</v>
      </c>
      <c r="V97">
        <f t="shared" si="182"/>
        <v>0</v>
      </c>
      <c r="W97">
        <f t="shared" si="183"/>
        <v>0</v>
      </c>
      <c r="X97">
        <f t="shared" si="184"/>
        <v>0</v>
      </c>
      <c r="Y97">
        <f t="shared" si="185"/>
        <v>0</v>
      </c>
      <c r="AA97">
        <v>60252775</v>
      </c>
      <c r="AB97">
        <f t="shared" si="186"/>
        <v>16142.63</v>
      </c>
      <c r="AC97">
        <f t="shared" si="187"/>
        <v>16142.63</v>
      </c>
      <c r="AD97">
        <f t="shared" si="208"/>
        <v>0</v>
      </c>
      <c r="AE97">
        <f t="shared" si="209"/>
        <v>0</v>
      </c>
      <c r="AF97">
        <f t="shared" si="210"/>
        <v>0</v>
      </c>
      <c r="AG97">
        <f t="shared" si="188"/>
        <v>0</v>
      </c>
      <c r="AH97">
        <f t="shared" si="211"/>
        <v>0</v>
      </c>
      <c r="AI97">
        <f t="shared" si="212"/>
        <v>0</v>
      </c>
      <c r="AJ97">
        <f t="shared" si="189"/>
        <v>0</v>
      </c>
      <c r="AK97">
        <v>16142.630000000001</v>
      </c>
      <c r="AL97">
        <v>16142.630000000001</v>
      </c>
      <c r="AM97">
        <v>0</v>
      </c>
      <c r="AN97">
        <v>0</v>
      </c>
      <c r="AO97">
        <v>0</v>
      </c>
      <c r="AP97">
        <v>0</v>
      </c>
      <c r="AQ97">
        <v>0</v>
      </c>
      <c r="AR97">
        <v>0</v>
      </c>
      <c r="AS97">
        <v>0</v>
      </c>
      <c r="AT97">
        <v>0</v>
      </c>
      <c r="AU97">
        <v>0</v>
      </c>
      <c r="AV97">
        <v>1</v>
      </c>
      <c r="AW97">
        <v>1</v>
      </c>
      <c r="AZ97">
        <v>1</v>
      </c>
      <c r="BA97">
        <v>1</v>
      </c>
      <c r="BB97">
        <v>1</v>
      </c>
      <c r="BC97">
        <v>7.66</v>
      </c>
      <c r="BD97" t="s">
        <v>3</v>
      </c>
      <c r="BE97" t="s">
        <v>3</v>
      </c>
      <c r="BF97" t="s">
        <v>3</v>
      </c>
      <c r="BG97" t="s">
        <v>3</v>
      </c>
      <c r="BH97">
        <v>3</v>
      </c>
      <c r="BI97">
        <v>3</v>
      </c>
      <c r="BJ97" t="s">
        <v>3</v>
      </c>
      <c r="BM97">
        <v>746</v>
      </c>
      <c r="BN97">
        <v>0</v>
      </c>
      <c r="BO97" t="s">
        <v>3</v>
      </c>
      <c r="BP97">
        <v>0</v>
      </c>
      <c r="BQ97">
        <v>130</v>
      </c>
      <c r="BR97">
        <v>0</v>
      </c>
      <c r="BS97">
        <v>1</v>
      </c>
      <c r="BT97">
        <v>1</v>
      </c>
      <c r="BU97">
        <v>1</v>
      </c>
      <c r="BV97">
        <v>1</v>
      </c>
      <c r="BW97">
        <v>1</v>
      </c>
      <c r="BX97">
        <v>1</v>
      </c>
      <c r="BY97" t="s">
        <v>3</v>
      </c>
      <c r="BZ97">
        <v>0</v>
      </c>
      <c r="CA97">
        <v>0</v>
      </c>
      <c r="CB97" t="s">
        <v>3</v>
      </c>
      <c r="CE97">
        <v>30</v>
      </c>
      <c r="CF97">
        <v>0</v>
      </c>
      <c r="CG97">
        <v>0</v>
      </c>
      <c r="CM97">
        <v>0</v>
      </c>
      <c r="CN97" t="s">
        <v>3</v>
      </c>
      <c r="CO97">
        <v>0</v>
      </c>
      <c r="CP97">
        <f t="shared" si="190"/>
        <v>123652.55</v>
      </c>
      <c r="CQ97">
        <f t="shared" si="215"/>
        <v>123652.55</v>
      </c>
      <c r="CR97">
        <f t="shared" si="213"/>
        <v>0</v>
      </c>
      <c r="CS97">
        <f t="shared" si="191"/>
        <v>0</v>
      </c>
      <c r="CT97">
        <f t="shared" si="192"/>
        <v>0</v>
      </c>
      <c r="CU97">
        <f t="shared" si="193"/>
        <v>0</v>
      </c>
      <c r="CV97">
        <f t="shared" si="194"/>
        <v>0</v>
      </c>
      <c r="CW97">
        <f t="shared" si="195"/>
        <v>0</v>
      </c>
      <c r="CX97">
        <f t="shared" si="196"/>
        <v>0</v>
      </c>
      <c r="CY97">
        <f t="shared" si="197"/>
        <v>0</v>
      </c>
      <c r="CZ97">
        <f t="shared" si="198"/>
        <v>0</v>
      </c>
      <c r="DC97" t="s">
        <v>3</v>
      </c>
      <c r="DD97" t="s">
        <v>3</v>
      </c>
      <c r="DE97" t="s">
        <v>3</v>
      </c>
      <c r="DF97" t="s">
        <v>3</v>
      </c>
      <c r="DG97" t="s">
        <v>3</v>
      </c>
      <c r="DH97" t="s">
        <v>3</v>
      </c>
      <c r="DI97" t="s">
        <v>3</v>
      </c>
      <c r="DJ97" t="s">
        <v>3</v>
      </c>
      <c r="DK97" t="s">
        <v>3</v>
      </c>
      <c r="DL97" t="s">
        <v>3</v>
      </c>
      <c r="DM97" t="s">
        <v>3</v>
      </c>
      <c r="DN97">
        <v>0</v>
      </c>
      <c r="DO97">
        <v>0</v>
      </c>
      <c r="DP97">
        <v>1</v>
      </c>
      <c r="DQ97">
        <v>1</v>
      </c>
      <c r="DU97">
        <v>1013</v>
      </c>
      <c r="DV97" t="s">
        <v>37</v>
      </c>
      <c r="DW97" t="s">
        <v>37</v>
      </c>
      <c r="DX97">
        <v>1</v>
      </c>
      <c r="DZ97" t="s">
        <v>3</v>
      </c>
      <c r="EA97" t="s">
        <v>3</v>
      </c>
      <c r="EB97" t="s">
        <v>3</v>
      </c>
      <c r="EC97" t="s">
        <v>3</v>
      </c>
      <c r="EE97">
        <v>59540854</v>
      </c>
      <c r="EF97">
        <v>130</v>
      </c>
      <c r="EG97" t="s">
        <v>38</v>
      </c>
      <c r="EH97">
        <v>0</v>
      </c>
      <c r="EI97" t="s">
        <v>3</v>
      </c>
      <c r="EJ97">
        <v>3</v>
      </c>
      <c r="EK97">
        <v>746</v>
      </c>
      <c r="EL97" t="s">
        <v>39</v>
      </c>
      <c r="EM97" t="s">
        <v>40</v>
      </c>
      <c r="EO97" t="s">
        <v>3</v>
      </c>
      <c r="EQ97">
        <v>0</v>
      </c>
      <c r="ER97">
        <v>16142.630000000001</v>
      </c>
      <c r="ES97">
        <v>16142.630000000001</v>
      </c>
      <c r="ET97">
        <v>0</v>
      </c>
      <c r="EU97">
        <v>0</v>
      </c>
      <c r="EV97">
        <v>0</v>
      </c>
      <c r="EW97">
        <v>0</v>
      </c>
      <c r="EX97">
        <v>0</v>
      </c>
      <c r="EY97">
        <v>0</v>
      </c>
      <c r="EZ97">
        <v>5</v>
      </c>
      <c r="FC97">
        <v>1</v>
      </c>
      <c r="FD97">
        <v>18</v>
      </c>
      <c r="FF97">
        <v>142353.01999999999</v>
      </c>
      <c r="FQ97">
        <v>0</v>
      </c>
      <c r="FR97">
        <f t="shared" si="216"/>
        <v>123652.55</v>
      </c>
      <c r="FS97">
        <v>0</v>
      </c>
      <c r="FX97">
        <v>0</v>
      </c>
      <c r="FY97">
        <v>0</v>
      </c>
      <c r="GA97" t="s">
        <v>136</v>
      </c>
      <c r="GD97">
        <v>1</v>
      </c>
      <c r="GF97">
        <v>-2145855928</v>
      </c>
      <c r="GG97">
        <v>2</v>
      </c>
      <c r="GH97">
        <v>3</v>
      </c>
      <c r="GI97">
        <v>5</v>
      </c>
      <c r="GJ97">
        <v>0</v>
      </c>
      <c r="GK97">
        <v>0</v>
      </c>
      <c r="GL97">
        <f t="shared" si="199"/>
        <v>0</v>
      </c>
      <c r="GM97">
        <f t="shared" si="200"/>
        <v>123652.55</v>
      </c>
      <c r="GN97">
        <f t="shared" si="201"/>
        <v>0</v>
      </c>
      <c r="GO97">
        <f t="shared" si="202"/>
        <v>0</v>
      </c>
      <c r="GP97">
        <f t="shared" si="203"/>
        <v>0</v>
      </c>
      <c r="GR97">
        <v>1</v>
      </c>
      <c r="GS97">
        <v>1</v>
      </c>
      <c r="GT97">
        <v>0</v>
      </c>
      <c r="GU97" t="s">
        <v>3</v>
      </c>
      <c r="GV97">
        <f t="shared" si="204"/>
        <v>0</v>
      </c>
      <c r="GW97">
        <v>1</v>
      </c>
      <c r="GX97">
        <f t="shared" si="205"/>
        <v>0</v>
      </c>
      <c r="HA97">
        <v>0</v>
      </c>
      <c r="HB97">
        <v>0</v>
      </c>
      <c r="HC97">
        <f t="shared" si="206"/>
        <v>0</v>
      </c>
      <c r="HE97" t="s">
        <v>42</v>
      </c>
      <c r="HF97" t="s">
        <v>43</v>
      </c>
      <c r="HM97" t="s">
        <v>3</v>
      </c>
      <c r="HN97" t="s">
        <v>3</v>
      </c>
      <c r="HO97" t="s">
        <v>3</v>
      </c>
      <c r="HP97" t="s">
        <v>3</v>
      </c>
      <c r="HQ97" t="s">
        <v>3</v>
      </c>
      <c r="HS97">
        <v>0</v>
      </c>
      <c r="IK97">
        <v>0</v>
      </c>
    </row>
    <row r="98" spans="1:255" x14ac:dyDescent="0.2">
      <c r="A98" s="2">
        <v>17</v>
      </c>
      <c r="B98" s="2">
        <v>1</v>
      </c>
      <c r="C98" s="2"/>
      <c r="D98" s="2"/>
      <c r="E98" s="2" t="s">
        <v>137</v>
      </c>
      <c r="F98" s="2" t="s">
        <v>138</v>
      </c>
      <c r="G98" s="2" t="s">
        <v>139</v>
      </c>
      <c r="H98" s="2" t="s">
        <v>37</v>
      </c>
      <c r="I98" s="2">
        <v>1</v>
      </c>
      <c r="J98" s="2">
        <v>0</v>
      </c>
      <c r="K98" s="2">
        <v>1</v>
      </c>
      <c r="L98" s="2"/>
      <c r="M98" s="2"/>
      <c r="N98" s="2"/>
      <c r="O98" s="2">
        <f t="shared" si="177"/>
        <v>3246.76</v>
      </c>
      <c r="P98" s="2">
        <f t="shared" si="214"/>
        <v>3246.76</v>
      </c>
      <c r="Q98" s="2">
        <f t="shared" si="207"/>
        <v>0</v>
      </c>
      <c r="R98" s="2">
        <f t="shared" si="178"/>
        <v>0</v>
      </c>
      <c r="S98" s="2">
        <f t="shared" si="179"/>
        <v>0</v>
      </c>
      <c r="T98" s="2">
        <f t="shared" si="180"/>
        <v>0</v>
      </c>
      <c r="U98" s="2">
        <f t="shared" si="181"/>
        <v>0</v>
      </c>
      <c r="V98" s="2">
        <f t="shared" si="182"/>
        <v>0</v>
      </c>
      <c r="W98" s="2">
        <f t="shared" si="183"/>
        <v>0</v>
      </c>
      <c r="X98" s="2">
        <f t="shared" si="184"/>
        <v>0</v>
      </c>
      <c r="Y98" s="2">
        <f t="shared" si="185"/>
        <v>0</v>
      </c>
      <c r="Z98" s="2"/>
      <c r="AA98" s="2">
        <v>60252778</v>
      </c>
      <c r="AB98" s="2">
        <f t="shared" si="186"/>
        <v>3246.76</v>
      </c>
      <c r="AC98" s="2">
        <f t="shared" si="187"/>
        <v>3246.76</v>
      </c>
      <c r="AD98" s="2">
        <f t="shared" si="208"/>
        <v>0</v>
      </c>
      <c r="AE98" s="2">
        <f t="shared" si="209"/>
        <v>0</v>
      </c>
      <c r="AF98" s="2">
        <f t="shared" si="210"/>
        <v>0</v>
      </c>
      <c r="AG98" s="2">
        <f t="shared" si="188"/>
        <v>0</v>
      </c>
      <c r="AH98" s="2">
        <f t="shared" si="211"/>
        <v>0</v>
      </c>
      <c r="AI98" s="2">
        <f t="shared" si="212"/>
        <v>0</v>
      </c>
      <c r="AJ98" s="2">
        <f t="shared" si="189"/>
        <v>0</v>
      </c>
      <c r="AK98" s="2">
        <v>3246.76</v>
      </c>
      <c r="AL98" s="2">
        <v>3246.76</v>
      </c>
      <c r="AM98" s="2">
        <v>0</v>
      </c>
      <c r="AN98" s="2">
        <v>0</v>
      </c>
      <c r="AO98" s="2">
        <v>0</v>
      </c>
      <c r="AP98" s="2">
        <v>0</v>
      </c>
      <c r="AQ98" s="2">
        <v>0</v>
      </c>
      <c r="AR98" s="2">
        <v>0</v>
      </c>
      <c r="AS98" s="2">
        <v>0</v>
      </c>
      <c r="AT98" s="2">
        <v>0</v>
      </c>
      <c r="AU98" s="2">
        <v>0</v>
      </c>
      <c r="AV98" s="2">
        <v>1</v>
      </c>
      <c r="AW98" s="2">
        <v>1</v>
      </c>
      <c r="AX98" s="2"/>
      <c r="AY98" s="2"/>
      <c r="AZ98" s="2">
        <v>1</v>
      </c>
      <c r="BA98" s="2">
        <v>1</v>
      </c>
      <c r="BB98" s="2">
        <v>1</v>
      </c>
      <c r="BC98" s="2">
        <v>1</v>
      </c>
      <c r="BD98" s="2" t="s">
        <v>3</v>
      </c>
      <c r="BE98" s="2" t="s">
        <v>3</v>
      </c>
      <c r="BF98" s="2" t="s">
        <v>3</v>
      </c>
      <c r="BG98" s="2" t="s">
        <v>3</v>
      </c>
      <c r="BH98" s="2">
        <v>3</v>
      </c>
      <c r="BI98" s="2">
        <v>3</v>
      </c>
      <c r="BJ98" s="2" t="s">
        <v>3</v>
      </c>
      <c r="BK98" s="2"/>
      <c r="BL98" s="2"/>
      <c r="BM98" s="2">
        <v>746</v>
      </c>
      <c r="BN98" s="2">
        <v>0</v>
      </c>
      <c r="BO98" s="2" t="s">
        <v>3</v>
      </c>
      <c r="BP98" s="2">
        <v>0</v>
      </c>
      <c r="BQ98" s="2">
        <v>130</v>
      </c>
      <c r="BR98" s="2">
        <v>0</v>
      </c>
      <c r="BS98" s="2">
        <v>1</v>
      </c>
      <c r="BT98" s="2">
        <v>1</v>
      </c>
      <c r="BU98" s="2">
        <v>1</v>
      </c>
      <c r="BV98" s="2">
        <v>1</v>
      </c>
      <c r="BW98" s="2">
        <v>1</v>
      </c>
      <c r="BX98" s="2">
        <v>1</v>
      </c>
      <c r="BY98" s="2" t="s">
        <v>3</v>
      </c>
      <c r="BZ98" s="2">
        <v>0</v>
      </c>
      <c r="CA98" s="2">
        <v>0</v>
      </c>
      <c r="CB98" s="2" t="s">
        <v>3</v>
      </c>
      <c r="CC98" s="2"/>
      <c r="CD98" s="2"/>
      <c r="CE98" s="2">
        <v>30</v>
      </c>
      <c r="CF98" s="2">
        <v>0</v>
      </c>
      <c r="CG98" s="2">
        <v>0</v>
      </c>
      <c r="CH98" s="2"/>
      <c r="CI98" s="2"/>
      <c r="CJ98" s="2"/>
      <c r="CK98" s="2"/>
      <c r="CL98" s="2"/>
      <c r="CM98" s="2">
        <v>0</v>
      </c>
      <c r="CN98" s="2" t="s">
        <v>3</v>
      </c>
      <c r="CO98" s="2">
        <v>0</v>
      </c>
      <c r="CP98" s="2">
        <f t="shared" si="190"/>
        <v>3246.76</v>
      </c>
      <c r="CQ98" s="2">
        <f t="shared" si="215"/>
        <v>3246.76</v>
      </c>
      <c r="CR98" s="2">
        <f t="shared" si="213"/>
        <v>0</v>
      </c>
      <c r="CS98" s="2">
        <f t="shared" si="191"/>
        <v>0</v>
      </c>
      <c r="CT98" s="2">
        <f t="shared" si="192"/>
        <v>0</v>
      </c>
      <c r="CU98" s="2">
        <f t="shared" si="193"/>
        <v>0</v>
      </c>
      <c r="CV98" s="2">
        <f t="shared" si="194"/>
        <v>0</v>
      </c>
      <c r="CW98" s="2">
        <f t="shared" si="195"/>
        <v>0</v>
      </c>
      <c r="CX98" s="2">
        <f t="shared" si="196"/>
        <v>0</v>
      </c>
      <c r="CY98" s="2">
        <f t="shared" si="197"/>
        <v>0</v>
      </c>
      <c r="CZ98" s="2">
        <f t="shared" si="198"/>
        <v>0</v>
      </c>
      <c r="DA98" s="2"/>
      <c r="DB98" s="2"/>
      <c r="DC98" s="2" t="s">
        <v>3</v>
      </c>
      <c r="DD98" s="2" t="s">
        <v>3</v>
      </c>
      <c r="DE98" s="2" t="s">
        <v>3</v>
      </c>
      <c r="DF98" s="2" t="s">
        <v>3</v>
      </c>
      <c r="DG98" s="2" t="s">
        <v>3</v>
      </c>
      <c r="DH98" s="2" t="s">
        <v>3</v>
      </c>
      <c r="DI98" s="2" t="s">
        <v>3</v>
      </c>
      <c r="DJ98" s="2" t="s">
        <v>3</v>
      </c>
      <c r="DK98" s="2" t="s">
        <v>3</v>
      </c>
      <c r="DL98" s="2" t="s">
        <v>3</v>
      </c>
      <c r="DM98" s="2" t="s">
        <v>3</v>
      </c>
      <c r="DN98" s="2">
        <v>0</v>
      </c>
      <c r="DO98" s="2">
        <v>0</v>
      </c>
      <c r="DP98" s="2">
        <v>1</v>
      </c>
      <c r="DQ98" s="2">
        <v>1</v>
      </c>
      <c r="DR98" s="2"/>
      <c r="DS98" s="2"/>
      <c r="DT98" s="2"/>
      <c r="DU98" s="2">
        <v>1013</v>
      </c>
      <c r="DV98" s="2" t="s">
        <v>37</v>
      </c>
      <c r="DW98" s="2" t="s">
        <v>37</v>
      </c>
      <c r="DX98" s="2">
        <v>1</v>
      </c>
      <c r="DY98" s="2"/>
      <c r="DZ98" s="2" t="s">
        <v>3</v>
      </c>
      <c r="EA98" s="2" t="s">
        <v>3</v>
      </c>
      <c r="EB98" s="2" t="s">
        <v>3</v>
      </c>
      <c r="EC98" s="2" t="s">
        <v>3</v>
      </c>
      <c r="ED98" s="2"/>
      <c r="EE98" s="2">
        <v>59540854</v>
      </c>
      <c r="EF98" s="2">
        <v>130</v>
      </c>
      <c r="EG98" s="2" t="s">
        <v>38</v>
      </c>
      <c r="EH98" s="2">
        <v>0</v>
      </c>
      <c r="EI98" s="2" t="s">
        <v>3</v>
      </c>
      <c r="EJ98" s="2">
        <v>3</v>
      </c>
      <c r="EK98" s="2">
        <v>746</v>
      </c>
      <c r="EL98" s="2" t="s">
        <v>39</v>
      </c>
      <c r="EM98" s="2" t="s">
        <v>40</v>
      </c>
      <c r="EN98" s="2"/>
      <c r="EO98" s="2" t="s">
        <v>3</v>
      </c>
      <c r="EP98" s="2"/>
      <c r="EQ98" s="2">
        <v>0</v>
      </c>
      <c r="ER98" s="2">
        <v>0</v>
      </c>
      <c r="ES98" s="2">
        <v>3246.76</v>
      </c>
      <c r="ET98" s="2">
        <v>0</v>
      </c>
      <c r="EU98" s="2">
        <v>0</v>
      </c>
      <c r="EV98" s="2">
        <v>0</v>
      </c>
      <c r="EW98" s="2">
        <v>0</v>
      </c>
      <c r="EX98" s="2">
        <v>0</v>
      </c>
      <c r="EY98" s="2">
        <v>0</v>
      </c>
      <c r="EZ98" s="2"/>
      <c r="FA98" s="2"/>
      <c r="FB98" s="2"/>
      <c r="FC98" s="2"/>
      <c r="FD98" s="2"/>
      <c r="FE98" s="2"/>
      <c r="FF98" s="2"/>
      <c r="FG98" s="2"/>
      <c r="FH98" s="2"/>
      <c r="FI98" s="2"/>
      <c r="FJ98" s="2"/>
      <c r="FK98" s="2"/>
      <c r="FL98" s="2"/>
      <c r="FM98" s="2"/>
      <c r="FN98" s="2"/>
      <c r="FO98" s="2"/>
      <c r="FP98" s="2"/>
      <c r="FQ98" s="2">
        <v>0</v>
      </c>
      <c r="FR98" s="2">
        <f t="shared" si="216"/>
        <v>3246.76</v>
      </c>
      <c r="FS98" s="2">
        <v>0</v>
      </c>
      <c r="FT98" s="2"/>
      <c r="FU98" s="2"/>
      <c r="FV98" s="2"/>
      <c r="FW98" s="2"/>
      <c r="FX98" s="2">
        <v>0</v>
      </c>
      <c r="FY98" s="2">
        <v>0</v>
      </c>
      <c r="FZ98" s="2"/>
      <c r="GA98" s="2" t="s">
        <v>140</v>
      </c>
      <c r="GB98" s="2"/>
      <c r="GC98" s="2"/>
      <c r="GD98" s="2">
        <v>1</v>
      </c>
      <c r="GE98" s="2"/>
      <c r="GF98" s="2">
        <v>-1601230041</v>
      </c>
      <c r="GG98" s="2">
        <v>2</v>
      </c>
      <c r="GH98" s="2">
        <v>4</v>
      </c>
      <c r="GI98" s="2">
        <v>-2</v>
      </c>
      <c r="GJ98" s="2">
        <v>0</v>
      </c>
      <c r="GK98" s="2">
        <v>0</v>
      </c>
      <c r="GL98" s="2">
        <f t="shared" si="199"/>
        <v>0</v>
      </c>
      <c r="GM98" s="2">
        <f t="shared" si="200"/>
        <v>3246.76</v>
      </c>
      <c r="GN98" s="2">
        <f t="shared" si="201"/>
        <v>0</v>
      </c>
      <c r="GO98" s="2">
        <f t="shared" si="202"/>
        <v>0</v>
      </c>
      <c r="GP98" s="2">
        <f t="shared" si="203"/>
        <v>0</v>
      </c>
      <c r="GQ98" s="2"/>
      <c r="GR98" s="2">
        <v>0</v>
      </c>
      <c r="GS98" s="2">
        <v>2</v>
      </c>
      <c r="GT98" s="2">
        <v>0</v>
      </c>
      <c r="GU98" s="2" t="s">
        <v>3</v>
      </c>
      <c r="GV98" s="2">
        <f t="shared" si="204"/>
        <v>0</v>
      </c>
      <c r="GW98" s="2">
        <v>1</v>
      </c>
      <c r="GX98" s="2">
        <f t="shared" si="205"/>
        <v>0</v>
      </c>
      <c r="GY98" s="2"/>
      <c r="GZ98" s="2"/>
      <c r="HA98" s="2">
        <v>0</v>
      </c>
      <c r="HB98" s="2">
        <v>0</v>
      </c>
      <c r="HC98" s="2">
        <f t="shared" si="206"/>
        <v>0</v>
      </c>
      <c r="HD98" s="2"/>
      <c r="HE98" s="2" t="s">
        <v>42</v>
      </c>
      <c r="HF98" s="2" t="s">
        <v>43</v>
      </c>
      <c r="HG98" s="2"/>
      <c r="HH98" s="2"/>
      <c r="HI98" s="2"/>
      <c r="HJ98" s="2"/>
      <c r="HK98" s="2"/>
      <c r="HL98" s="2"/>
      <c r="HM98" s="2" t="s">
        <v>3</v>
      </c>
      <c r="HN98" s="2" t="s">
        <v>3</v>
      </c>
      <c r="HO98" s="2" t="s">
        <v>3</v>
      </c>
      <c r="HP98" s="2" t="s">
        <v>3</v>
      </c>
      <c r="HQ98" s="2" t="s">
        <v>3</v>
      </c>
      <c r="HR98" s="2"/>
      <c r="HS98" s="2">
        <v>0</v>
      </c>
      <c r="HT98" s="2"/>
      <c r="HU98" s="2"/>
      <c r="HV98" s="2"/>
      <c r="HW98" s="2"/>
      <c r="HX98" s="2"/>
      <c r="HY98" s="2"/>
      <c r="HZ98" s="2"/>
      <c r="IA98" s="2"/>
      <c r="IB98" s="2"/>
      <c r="IC98" s="2"/>
      <c r="ID98" s="2"/>
      <c r="IE98" s="2"/>
      <c r="IF98" s="2"/>
      <c r="IG98" s="2"/>
      <c r="IH98" s="2"/>
      <c r="II98" s="2"/>
      <c r="IJ98" s="2"/>
      <c r="IK98" s="2">
        <v>0</v>
      </c>
      <c r="IL98" s="2"/>
      <c r="IM98" s="2"/>
      <c r="IN98" s="2"/>
      <c r="IO98" s="2"/>
      <c r="IP98" s="2"/>
      <c r="IQ98" s="2"/>
      <c r="IR98" s="2"/>
      <c r="IS98" s="2"/>
      <c r="IT98" s="2"/>
      <c r="IU98" s="2"/>
    </row>
    <row r="99" spans="1:255" x14ac:dyDescent="0.2">
      <c r="A99">
        <v>17</v>
      </c>
      <c r="B99">
        <v>1</v>
      </c>
      <c r="E99" t="s">
        <v>137</v>
      </c>
      <c r="F99" t="s">
        <v>138</v>
      </c>
      <c r="G99" t="s">
        <v>139</v>
      </c>
      <c r="H99" t="s">
        <v>37</v>
      </c>
      <c r="I99">
        <v>1</v>
      </c>
      <c r="J99">
        <v>0</v>
      </c>
      <c r="K99">
        <v>1</v>
      </c>
      <c r="O99">
        <f t="shared" si="177"/>
        <v>24870.18</v>
      </c>
      <c r="P99">
        <f t="shared" si="214"/>
        <v>24870.18</v>
      </c>
      <c r="Q99">
        <f t="shared" si="207"/>
        <v>0</v>
      </c>
      <c r="R99">
        <f t="shared" si="178"/>
        <v>0</v>
      </c>
      <c r="S99">
        <f t="shared" si="179"/>
        <v>0</v>
      </c>
      <c r="T99">
        <f t="shared" si="180"/>
        <v>0</v>
      </c>
      <c r="U99">
        <f t="shared" si="181"/>
        <v>0</v>
      </c>
      <c r="V99">
        <f t="shared" si="182"/>
        <v>0</v>
      </c>
      <c r="W99">
        <f t="shared" si="183"/>
        <v>0</v>
      </c>
      <c r="X99">
        <f t="shared" si="184"/>
        <v>0</v>
      </c>
      <c r="Y99">
        <f t="shared" si="185"/>
        <v>0</v>
      </c>
      <c r="AA99">
        <v>60252775</v>
      </c>
      <c r="AB99">
        <f t="shared" si="186"/>
        <v>3246.76</v>
      </c>
      <c r="AC99">
        <f t="shared" si="187"/>
        <v>3246.76</v>
      </c>
      <c r="AD99">
        <f t="shared" si="208"/>
        <v>0</v>
      </c>
      <c r="AE99">
        <f t="shared" si="209"/>
        <v>0</v>
      </c>
      <c r="AF99">
        <f t="shared" si="210"/>
        <v>0</v>
      </c>
      <c r="AG99">
        <f t="shared" si="188"/>
        <v>0</v>
      </c>
      <c r="AH99">
        <f t="shared" si="211"/>
        <v>0</v>
      </c>
      <c r="AI99">
        <f t="shared" si="212"/>
        <v>0</v>
      </c>
      <c r="AJ99">
        <f t="shared" si="189"/>
        <v>0</v>
      </c>
      <c r="AK99">
        <v>3246.76</v>
      </c>
      <c r="AL99">
        <v>3246.76</v>
      </c>
      <c r="AM99">
        <v>0</v>
      </c>
      <c r="AN99">
        <v>0</v>
      </c>
      <c r="AO99">
        <v>0</v>
      </c>
      <c r="AP99">
        <v>0</v>
      </c>
      <c r="AQ99">
        <v>0</v>
      </c>
      <c r="AR99">
        <v>0</v>
      </c>
      <c r="AS99">
        <v>0</v>
      </c>
      <c r="AT99">
        <v>0</v>
      </c>
      <c r="AU99">
        <v>0</v>
      </c>
      <c r="AV99">
        <v>1</v>
      </c>
      <c r="AW99">
        <v>1</v>
      </c>
      <c r="AZ99">
        <v>1</v>
      </c>
      <c r="BA99">
        <v>1</v>
      </c>
      <c r="BB99">
        <v>1</v>
      </c>
      <c r="BC99">
        <v>7.66</v>
      </c>
      <c r="BD99" t="s">
        <v>3</v>
      </c>
      <c r="BE99" t="s">
        <v>3</v>
      </c>
      <c r="BF99" t="s">
        <v>3</v>
      </c>
      <c r="BG99" t="s">
        <v>3</v>
      </c>
      <c r="BH99">
        <v>3</v>
      </c>
      <c r="BI99">
        <v>3</v>
      </c>
      <c r="BJ99" t="s">
        <v>3</v>
      </c>
      <c r="BM99">
        <v>746</v>
      </c>
      <c r="BN99">
        <v>0</v>
      </c>
      <c r="BO99" t="s">
        <v>3</v>
      </c>
      <c r="BP99">
        <v>0</v>
      </c>
      <c r="BQ99">
        <v>130</v>
      </c>
      <c r="BR99">
        <v>0</v>
      </c>
      <c r="BS99">
        <v>1</v>
      </c>
      <c r="BT99">
        <v>1</v>
      </c>
      <c r="BU99">
        <v>1</v>
      </c>
      <c r="BV99">
        <v>1</v>
      </c>
      <c r="BW99">
        <v>1</v>
      </c>
      <c r="BX99">
        <v>1</v>
      </c>
      <c r="BY99" t="s">
        <v>3</v>
      </c>
      <c r="BZ99">
        <v>0</v>
      </c>
      <c r="CA99">
        <v>0</v>
      </c>
      <c r="CB99" t="s">
        <v>3</v>
      </c>
      <c r="CE99">
        <v>30</v>
      </c>
      <c r="CF99">
        <v>0</v>
      </c>
      <c r="CG99">
        <v>0</v>
      </c>
      <c r="CM99">
        <v>0</v>
      </c>
      <c r="CN99" t="s">
        <v>3</v>
      </c>
      <c r="CO99">
        <v>0</v>
      </c>
      <c r="CP99">
        <f t="shared" si="190"/>
        <v>24870.18</v>
      </c>
      <c r="CQ99">
        <f t="shared" si="215"/>
        <v>24870.18</v>
      </c>
      <c r="CR99">
        <f t="shared" si="213"/>
        <v>0</v>
      </c>
      <c r="CS99">
        <f t="shared" si="191"/>
        <v>0</v>
      </c>
      <c r="CT99">
        <f t="shared" si="192"/>
        <v>0</v>
      </c>
      <c r="CU99">
        <f t="shared" si="193"/>
        <v>0</v>
      </c>
      <c r="CV99">
        <f t="shared" si="194"/>
        <v>0</v>
      </c>
      <c r="CW99">
        <f t="shared" si="195"/>
        <v>0</v>
      </c>
      <c r="CX99">
        <f t="shared" si="196"/>
        <v>0</v>
      </c>
      <c r="CY99">
        <f t="shared" si="197"/>
        <v>0</v>
      </c>
      <c r="CZ99">
        <f t="shared" si="198"/>
        <v>0</v>
      </c>
      <c r="DC99" t="s">
        <v>3</v>
      </c>
      <c r="DD99" t="s">
        <v>3</v>
      </c>
      <c r="DE99" t="s">
        <v>3</v>
      </c>
      <c r="DF99" t="s">
        <v>3</v>
      </c>
      <c r="DG99" t="s">
        <v>3</v>
      </c>
      <c r="DH99" t="s">
        <v>3</v>
      </c>
      <c r="DI99" t="s">
        <v>3</v>
      </c>
      <c r="DJ99" t="s">
        <v>3</v>
      </c>
      <c r="DK99" t="s">
        <v>3</v>
      </c>
      <c r="DL99" t="s">
        <v>3</v>
      </c>
      <c r="DM99" t="s">
        <v>3</v>
      </c>
      <c r="DN99">
        <v>0</v>
      </c>
      <c r="DO99">
        <v>0</v>
      </c>
      <c r="DP99">
        <v>1</v>
      </c>
      <c r="DQ99">
        <v>1</v>
      </c>
      <c r="DU99">
        <v>1013</v>
      </c>
      <c r="DV99" t="s">
        <v>37</v>
      </c>
      <c r="DW99" t="s">
        <v>37</v>
      </c>
      <c r="DX99">
        <v>1</v>
      </c>
      <c r="DZ99" t="s">
        <v>3</v>
      </c>
      <c r="EA99" t="s">
        <v>3</v>
      </c>
      <c r="EB99" t="s">
        <v>3</v>
      </c>
      <c r="EC99" t="s">
        <v>3</v>
      </c>
      <c r="EE99">
        <v>59540854</v>
      </c>
      <c r="EF99">
        <v>130</v>
      </c>
      <c r="EG99" t="s">
        <v>38</v>
      </c>
      <c r="EH99">
        <v>0</v>
      </c>
      <c r="EI99" t="s">
        <v>3</v>
      </c>
      <c r="EJ99">
        <v>3</v>
      </c>
      <c r="EK99">
        <v>746</v>
      </c>
      <c r="EL99" t="s">
        <v>39</v>
      </c>
      <c r="EM99" t="s">
        <v>40</v>
      </c>
      <c r="EO99" t="s">
        <v>3</v>
      </c>
      <c r="EQ99">
        <v>0</v>
      </c>
      <c r="ER99">
        <v>3246.76</v>
      </c>
      <c r="ES99">
        <v>3246.76</v>
      </c>
      <c r="ET99">
        <v>0</v>
      </c>
      <c r="EU99">
        <v>0</v>
      </c>
      <c r="EV99">
        <v>0</v>
      </c>
      <c r="EW99">
        <v>0</v>
      </c>
      <c r="EX99">
        <v>0</v>
      </c>
      <c r="EY99">
        <v>0</v>
      </c>
      <c r="EZ99">
        <v>5</v>
      </c>
      <c r="FC99">
        <v>1</v>
      </c>
      <c r="FD99">
        <v>18</v>
      </c>
      <c r="FF99">
        <v>28631.45</v>
      </c>
      <c r="FQ99">
        <v>0</v>
      </c>
      <c r="FR99">
        <f t="shared" si="216"/>
        <v>24870.18</v>
      </c>
      <c r="FS99">
        <v>0</v>
      </c>
      <c r="FX99">
        <v>0</v>
      </c>
      <c r="FY99">
        <v>0</v>
      </c>
      <c r="GA99" t="s">
        <v>140</v>
      </c>
      <c r="GD99">
        <v>1</v>
      </c>
      <c r="GF99">
        <v>-1601230041</v>
      </c>
      <c r="GG99">
        <v>2</v>
      </c>
      <c r="GH99">
        <v>3</v>
      </c>
      <c r="GI99">
        <v>5</v>
      </c>
      <c r="GJ99">
        <v>0</v>
      </c>
      <c r="GK99">
        <v>0</v>
      </c>
      <c r="GL99">
        <f t="shared" si="199"/>
        <v>0</v>
      </c>
      <c r="GM99">
        <f t="shared" si="200"/>
        <v>24870.18</v>
      </c>
      <c r="GN99">
        <f t="shared" si="201"/>
        <v>0</v>
      </c>
      <c r="GO99">
        <f t="shared" si="202"/>
        <v>0</v>
      </c>
      <c r="GP99">
        <f t="shared" si="203"/>
        <v>0</v>
      </c>
      <c r="GR99">
        <v>1</v>
      </c>
      <c r="GS99">
        <v>1</v>
      </c>
      <c r="GT99">
        <v>0</v>
      </c>
      <c r="GU99" t="s">
        <v>3</v>
      </c>
      <c r="GV99">
        <f t="shared" si="204"/>
        <v>0</v>
      </c>
      <c r="GW99">
        <v>1</v>
      </c>
      <c r="GX99">
        <f t="shared" si="205"/>
        <v>0</v>
      </c>
      <c r="HA99">
        <v>0</v>
      </c>
      <c r="HB99">
        <v>0</v>
      </c>
      <c r="HC99">
        <f t="shared" si="206"/>
        <v>0</v>
      </c>
      <c r="HE99" t="s">
        <v>42</v>
      </c>
      <c r="HF99" t="s">
        <v>43</v>
      </c>
      <c r="HM99" t="s">
        <v>3</v>
      </c>
      <c r="HN99" t="s">
        <v>3</v>
      </c>
      <c r="HO99" t="s">
        <v>3</v>
      </c>
      <c r="HP99" t="s">
        <v>3</v>
      </c>
      <c r="HQ99" t="s">
        <v>3</v>
      </c>
      <c r="HS99">
        <v>0</v>
      </c>
      <c r="IK99">
        <v>0</v>
      </c>
    </row>
    <row r="100" spans="1:255" x14ac:dyDescent="0.2">
      <c r="A100" s="2">
        <v>17</v>
      </c>
      <c r="B100" s="2">
        <v>1</v>
      </c>
      <c r="C100" s="2"/>
      <c r="D100" s="2"/>
      <c r="E100" s="2" t="s">
        <v>141</v>
      </c>
      <c r="F100" s="2" t="s">
        <v>142</v>
      </c>
      <c r="G100" s="2" t="s">
        <v>143</v>
      </c>
      <c r="H100" s="2" t="s">
        <v>37</v>
      </c>
      <c r="I100" s="2">
        <v>1</v>
      </c>
      <c r="J100" s="2">
        <v>0</v>
      </c>
      <c r="K100" s="2">
        <v>1</v>
      </c>
      <c r="L100" s="2"/>
      <c r="M100" s="2"/>
      <c r="N100" s="2"/>
      <c r="O100" s="2">
        <f t="shared" ref="O100:O131" si="217">ROUND(CP100,2)</f>
        <v>3314.51</v>
      </c>
      <c r="P100" s="2">
        <f t="shared" si="214"/>
        <v>3314.51</v>
      </c>
      <c r="Q100" s="2">
        <f t="shared" si="207"/>
        <v>0</v>
      </c>
      <c r="R100" s="2">
        <f t="shared" ref="R100:R131" si="218">ROUND((ROUND((AE100*AV100*I100),2)*BS100),2)</f>
        <v>0</v>
      </c>
      <c r="S100" s="2">
        <f t="shared" ref="S100:S131" si="219">ROUND((ROUND((AF100*AV100*I100),2)*BA100),2)</f>
        <v>0</v>
      </c>
      <c r="T100" s="2">
        <f t="shared" ref="T100:T131" si="220">ROUND(CU100*I100,2)</f>
        <v>0</v>
      </c>
      <c r="U100" s="2">
        <f t="shared" ref="U100:U131" si="221">CV100*I100</f>
        <v>0</v>
      </c>
      <c r="V100" s="2">
        <f t="shared" ref="V100:V131" si="222">CW100*I100</f>
        <v>0</v>
      </c>
      <c r="W100" s="2">
        <f t="shared" ref="W100:W131" si="223">ROUND(CX100*I100,2)</f>
        <v>0</v>
      </c>
      <c r="X100" s="2">
        <f t="shared" ref="X100:X131" si="224">ROUND(CY100,2)</f>
        <v>0</v>
      </c>
      <c r="Y100" s="2">
        <f t="shared" ref="Y100:Y131" si="225">ROUND(CZ100,2)</f>
        <v>0</v>
      </c>
      <c r="Z100" s="2"/>
      <c r="AA100" s="2">
        <v>60252778</v>
      </c>
      <c r="AB100" s="2">
        <f t="shared" ref="AB100:AB131" si="226">ROUND((AC100+AD100+AF100),6)</f>
        <v>3314.51</v>
      </c>
      <c r="AC100" s="2">
        <f t="shared" ref="AC100:AC131" si="227">ROUND((ES100),6)</f>
        <v>3314.51</v>
      </c>
      <c r="AD100" s="2">
        <f t="shared" si="208"/>
        <v>0</v>
      </c>
      <c r="AE100" s="2">
        <f t="shared" si="209"/>
        <v>0</v>
      </c>
      <c r="AF100" s="2">
        <f t="shared" si="210"/>
        <v>0</v>
      </c>
      <c r="AG100" s="2">
        <f t="shared" ref="AG100:AG131" si="228">ROUND((AP100),6)</f>
        <v>0</v>
      </c>
      <c r="AH100" s="2">
        <f t="shared" si="211"/>
        <v>0</v>
      </c>
      <c r="AI100" s="2">
        <f t="shared" si="212"/>
        <v>0</v>
      </c>
      <c r="AJ100" s="2">
        <f t="shared" ref="AJ100:AJ131" si="229">(AS100)</f>
        <v>0</v>
      </c>
      <c r="AK100" s="2">
        <v>3314.51</v>
      </c>
      <c r="AL100" s="2">
        <v>3314.51</v>
      </c>
      <c r="AM100" s="2">
        <v>0</v>
      </c>
      <c r="AN100" s="2">
        <v>0</v>
      </c>
      <c r="AO100" s="2">
        <v>0</v>
      </c>
      <c r="AP100" s="2">
        <v>0</v>
      </c>
      <c r="AQ100" s="2">
        <v>0</v>
      </c>
      <c r="AR100" s="2">
        <v>0</v>
      </c>
      <c r="AS100" s="2">
        <v>0</v>
      </c>
      <c r="AT100" s="2">
        <v>0</v>
      </c>
      <c r="AU100" s="2">
        <v>0</v>
      </c>
      <c r="AV100" s="2">
        <v>1</v>
      </c>
      <c r="AW100" s="2">
        <v>1</v>
      </c>
      <c r="AX100" s="2"/>
      <c r="AY100" s="2"/>
      <c r="AZ100" s="2">
        <v>1</v>
      </c>
      <c r="BA100" s="2">
        <v>1</v>
      </c>
      <c r="BB100" s="2">
        <v>1</v>
      </c>
      <c r="BC100" s="2">
        <v>1</v>
      </c>
      <c r="BD100" s="2" t="s">
        <v>3</v>
      </c>
      <c r="BE100" s="2" t="s">
        <v>3</v>
      </c>
      <c r="BF100" s="2" t="s">
        <v>3</v>
      </c>
      <c r="BG100" s="2" t="s">
        <v>3</v>
      </c>
      <c r="BH100" s="2">
        <v>3</v>
      </c>
      <c r="BI100" s="2">
        <v>3</v>
      </c>
      <c r="BJ100" s="2" t="s">
        <v>3</v>
      </c>
      <c r="BK100" s="2"/>
      <c r="BL100" s="2"/>
      <c r="BM100" s="2">
        <v>746</v>
      </c>
      <c r="BN100" s="2">
        <v>0</v>
      </c>
      <c r="BO100" s="2" t="s">
        <v>3</v>
      </c>
      <c r="BP100" s="2">
        <v>0</v>
      </c>
      <c r="BQ100" s="2">
        <v>130</v>
      </c>
      <c r="BR100" s="2">
        <v>0</v>
      </c>
      <c r="BS100" s="2">
        <v>1</v>
      </c>
      <c r="BT100" s="2">
        <v>1</v>
      </c>
      <c r="BU100" s="2">
        <v>1</v>
      </c>
      <c r="BV100" s="2">
        <v>1</v>
      </c>
      <c r="BW100" s="2">
        <v>1</v>
      </c>
      <c r="BX100" s="2">
        <v>1</v>
      </c>
      <c r="BY100" s="2" t="s">
        <v>3</v>
      </c>
      <c r="BZ100" s="2">
        <v>0</v>
      </c>
      <c r="CA100" s="2">
        <v>0</v>
      </c>
      <c r="CB100" s="2" t="s">
        <v>3</v>
      </c>
      <c r="CC100" s="2"/>
      <c r="CD100" s="2"/>
      <c r="CE100" s="2">
        <v>30</v>
      </c>
      <c r="CF100" s="2">
        <v>0</v>
      </c>
      <c r="CG100" s="2">
        <v>0</v>
      </c>
      <c r="CH100" s="2"/>
      <c r="CI100" s="2"/>
      <c r="CJ100" s="2"/>
      <c r="CK100" s="2"/>
      <c r="CL100" s="2"/>
      <c r="CM100" s="2">
        <v>0</v>
      </c>
      <c r="CN100" s="2" t="s">
        <v>3</v>
      </c>
      <c r="CO100" s="2">
        <v>0</v>
      </c>
      <c r="CP100" s="2">
        <f t="shared" ref="CP100:CP131" si="230">(P100+Q100+S100)</f>
        <v>3314.51</v>
      </c>
      <c r="CQ100" s="2">
        <f t="shared" si="215"/>
        <v>3314.51</v>
      </c>
      <c r="CR100" s="2">
        <f t="shared" si="213"/>
        <v>0</v>
      </c>
      <c r="CS100" s="2">
        <f t="shared" ref="CS100:CS131" si="231">ROUND((ROUND((AE100*AV100*1),2)*BS100),2)</f>
        <v>0</v>
      </c>
      <c r="CT100" s="2">
        <f t="shared" ref="CT100:CT131" si="232">ROUND((ROUND((AF100*AV100*1),2)*BA100),2)</f>
        <v>0</v>
      </c>
      <c r="CU100" s="2">
        <f t="shared" ref="CU100:CU131" si="233">AG100</f>
        <v>0</v>
      </c>
      <c r="CV100" s="2">
        <f t="shared" ref="CV100:CV131" si="234">(AH100*AV100)</f>
        <v>0</v>
      </c>
      <c r="CW100" s="2">
        <f t="shared" ref="CW100:CW131" si="235">AI100</f>
        <v>0</v>
      </c>
      <c r="CX100" s="2">
        <f t="shared" ref="CX100:CX131" si="236">AJ100</f>
        <v>0</v>
      </c>
      <c r="CY100" s="2">
        <f t="shared" ref="CY100:CY131" si="237">(((S100+R100)*AT100)/100)</f>
        <v>0</v>
      </c>
      <c r="CZ100" s="2">
        <f t="shared" ref="CZ100:CZ131" si="238">(((S100+R100)*AU100)/100)</f>
        <v>0</v>
      </c>
      <c r="DA100" s="2"/>
      <c r="DB100" s="2"/>
      <c r="DC100" s="2" t="s">
        <v>3</v>
      </c>
      <c r="DD100" s="2" t="s">
        <v>3</v>
      </c>
      <c r="DE100" s="2" t="s">
        <v>3</v>
      </c>
      <c r="DF100" s="2" t="s">
        <v>3</v>
      </c>
      <c r="DG100" s="2" t="s">
        <v>3</v>
      </c>
      <c r="DH100" s="2" t="s">
        <v>3</v>
      </c>
      <c r="DI100" s="2" t="s">
        <v>3</v>
      </c>
      <c r="DJ100" s="2" t="s">
        <v>3</v>
      </c>
      <c r="DK100" s="2" t="s">
        <v>3</v>
      </c>
      <c r="DL100" s="2" t="s">
        <v>3</v>
      </c>
      <c r="DM100" s="2" t="s">
        <v>3</v>
      </c>
      <c r="DN100" s="2">
        <v>0</v>
      </c>
      <c r="DO100" s="2">
        <v>0</v>
      </c>
      <c r="DP100" s="2">
        <v>1</v>
      </c>
      <c r="DQ100" s="2">
        <v>1</v>
      </c>
      <c r="DR100" s="2"/>
      <c r="DS100" s="2"/>
      <c r="DT100" s="2"/>
      <c r="DU100" s="2">
        <v>1013</v>
      </c>
      <c r="DV100" s="2" t="s">
        <v>37</v>
      </c>
      <c r="DW100" s="2" t="s">
        <v>37</v>
      </c>
      <c r="DX100" s="2">
        <v>1</v>
      </c>
      <c r="DY100" s="2"/>
      <c r="DZ100" s="2" t="s">
        <v>3</v>
      </c>
      <c r="EA100" s="2" t="s">
        <v>3</v>
      </c>
      <c r="EB100" s="2" t="s">
        <v>3</v>
      </c>
      <c r="EC100" s="2" t="s">
        <v>3</v>
      </c>
      <c r="ED100" s="2"/>
      <c r="EE100" s="2">
        <v>59540854</v>
      </c>
      <c r="EF100" s="2">
        <v>130</v>
      </c>
      <c r="EG100" s="2" t="s">
        <v>38</v>
      </c>
      <c r="EH100" s="2">
        <v>0</v>
      </c>
      <c r="EI100" s="2" t="s">
        <v>3</v>
      </c>
      <c r="EJ100" s="2">
        <v>3</v>
      </c>
      <c r="EK100" s="2">
        <v>746</v>
      </c>
      <c r="EL100" s="2" t="s">
        <v>39</v>
      </c>
      <c r="EM100" s="2" t="s">
        <v>40</v>
      </c>
      <c r="EN100" s="2"/>
      <c r="EO100" s="2" t="s">
        <v>3</v>
      </c>
      <c r="EP100" s="2"/>
      <c r="EQ100" s="2">
        <v>0</v>
      </c>
      <c r="ER100" s="2">
        <v>0</v>
      </c>
      <c r="ES100" s="2">
        <v>3314.51</v>
      </c>
      <c r="ET100" s="2">
        <v>0</v>
      </c>
      <c r="EU100" s="2">
        <v>0</v>
      </c>
      <c r="EV100" s="2">
        <v>0</v>
      </c>
      <c r="EW100" s="2">
        <v>0</v>
      </c>
      <c r="EX100" s="2">
        <v>0</v>
      </c>
      <c r="EY100" s="2">
        <v>0</v>
      </c>
      <c r="EZ100" s="2"/>
      <c r="FA100" s="2"/>
      <c r="FB100" s="2"/>
      <c r="FC100" s="2"/>
      <c r="FD100" s="2"/>
      <c r="FE100" s="2"/>
      <c r="FF100" s="2"/>
      <c r="FG100" s="2"/>
      <c r="FH100" s="2"/>
      <c r="FI100" s="2"/>
      <c r="FJ100" s="2"/>
      <c r="FK100" s="2"/>
      <c r="FL100" s="2"/>
      <c r="FM100" s="2"/>
      <c r="FN100" s="2"/>
      <c r="FO100" s="2"/>
      <c r="FP100" s="2"/>
      <c r="FQ100" s="2">
        <v>0</v>
      </c>
      <c r="FR100" s="2">
        <f t="shared" si="216"/>
        <v>3314.51</v>
      </c>
      <c r="FS100" s="2">
        <v>0</v>
      </c>
      <c r="FT100" s="2"/>
      <c r="FU100" s="2"/>
      <c r="FV100" s="2"/>
      <c r="FW100" s="2"/>
      <c r="FX100" s="2">
        <v>0</v>
      </c>
      <c r="FY100" s="2">
        <v>0</v>
      </c>
      <c r="FZ100" s="2"/>
      <c r="GA100" s="2" t="s">
        <v>144</v>
      </c>
      <c r="GB100" s="2"/>
      <c r="GC100" s="2"/>
      <c r="GD100" s="2">
        <v>1</v>
      </c>
      <c r="GE100" s="2"/>
      <c r="GF100" s="2">
        <v>426626143</v>
      </c>
      <c r="GG100" s="2">
        <v>2</v>
      </c>
      <c r="GH100" s="2">
        <v>4</v>
      </c>
      <c r="GI100" s="2">
        <v>-2</v>
      </c>
      <c r="GJ100" s="2">
        <v>0</v>
      </c>
      <c r="GK100" s="2">
        <v>0</v>
      </c>
      <c r="GL100" s="2">
        <f t="shared" ref="GL100:GL131" si="239">ROUND(IF(AND(BH100=3,BI100=3,FS100&lt;&gt;0),P100,0),2)</f>
        <v>0</v>
      </c>
      <c r="GM100" s="2">
        <f t="shared" ref="GM100:GM131" si="240">ROUND(O100+X100+Y100,2)+GX100</f>
        <v>3314.51</v>
      </c>
      <c r="GN100" s="2">
        <f t="shared" ref="GN100:GN131" si="241">IF(OR(BI100=0,BI100=1),GM100-GX100,0)</f>
        <v>0</v>
      </c>
      <c r="GO100" s="2">
        <f t="shared" ref="GO100:GO131" si="242">IF(BI100=2,GM100-GX100,0)</f>
        <v>0</v>
      </c>
      <c r="GP100" s="2">
        <f t="shared" ref="GP100:GP131" si="243">IF(BI100=4,GM100-GX100,0)</f>
        <v>0</v>
      </c>
      <c r="GQ100" s="2"/>
      <c r="GR100" s="2">
        <v>0</v>
      </c>
      <c r="GS100" s="2">
        <v>2</v>
      </c>
      <c r="GT100" s="2">
        <v>0</v>
      </c>
      <c r="GU100" s="2" t="s">
        <v>3</v>
      </c>
      <c r="GV100" s="2">
        <f t="shared" ref="GV100:GV131" si="244">ROUND((GT100),6)</f>
        <v>0</v>
      </c>
      <c r="GW100" s="2">
        <v>1</v>
      </c>
      <c r="GX100" s="2">
        <f t="shared" ref="GX100:GX131" si="245">ROUND(HC100*I100,2)</f>
        <v>0</v>
      </c>
      <c r="GY100" s="2"/>
      <c r="GZ100" s="2"/>
      <c r="HA100" s="2">
        <v>0</v>
      </c>
      <c r="HB100" s="2">
        <v>0</v>
      </c>
      <c r="HC100" s="2">
        <f t="shared" ref="HC100:HC131" si="246">GV100*GW100</f>
        <v>0</v>
      </c>
      <c r="HD100" s="2"/>
      <c r="HE100" s="2" t="s">
        <v>42</v>
      </c>
      <c r="HF100" s="2" t="s">
        <v>43</v>
      </c>
      <c r="HG100" s="2"/>
      <c r="HH100" s="2"/>
      <c r="HI100" s="2"/>
      <c r="HJ100" s="2"/>
      <c r="HK100" s="2"/>
      <c r="HL100" s="2"/>
      <c r="HM100" s="2" t="s">
        <v>3</v>
      </c>
      <c r="HN100" s="2" t="s">
        <v>3</v>
      </c>
      <c r="HO100" s="2" t="s">
        <v>3</v>
      </c>
      <c r="HP100" s="2" t="s">
        <v>3</v>
      </c>
      <c r="HQ100" s="2" t="s">
        <v>3</v>
      </c>
      <c r="HR100" s="2"/>
      <c r="HS100" s="2">
        <v>0</v>
      </c>
      <c r="HT100" s="2"/>
      <c r="HU100" s="2"/>
      <c r="HV100" s="2"/>
      <c r="HW100" s="2"/>
      <c r="HX100" s="2"/>
      <c r="HY100" s="2"/>
      <c r="HZ100" s="2"/>
      <c r="IA100" s="2"/>
      <c r="IB100" s="2"/>
      <c r="IC100" s="2"/>
      <c r="ID100" s="2"/>
      <c r="IE100" s="2"/>
      <c r="IF100" s="2"/>
      <c r="IG100" s="2"/>
      <c r="IH100" s="2"/>
      <c r="II100" s="2"/>
      <c r="IJ100" s="2"/>
      <c r="IK100" s="2">
        <v>0</v>
      </c>
      <c r="IL100" s="2"/>
      <c r="IM100" s="2"/>
      <c r="IN100" s="2"/>
      <c r="IO100" s="2"/>
      <c r="IP100" s="2"/>
      <c r="IQ100" s="2"/>
      <c r="IR100" s="2"/>
      <c r="IS100" s="2"/>
      <c r="IT100" s="2"/>
      <c r="IU100" s="2"/>
    </row>
    <row r="101" spans="1:255" x14ac:dyDescent="0.2">
      <c r="A101">
        <v>17</v>
      </c>
      <c r="B101">
        <v>1</v>
      </c>
      <c r="E101" t="s">
        <v>141</v>
      </c>
      <c r="F101" t="s">
        <v>142</v>
      </c>
      <c r="G101" t="s">
        <v>143</v>
      </c>
      <c r="H101" t="s">
        <v>37</v>
      </c>
      <c r="I101">
        <v>1</v>
      </c>
      <c r="J101">
        <v>0</v>
      </c>
      <c r="K101">
        <v>1</v>
      </c>
      <c r="O101">
        <f t="shared" si="217"/>
        <v>25389.15</v>
      </c>
      <c r="P101">
        <f t="shared" si="214"/>
        <v>25389.15</v>
      </c>
      <c r="Q101">
        <f t="shared" si="207"/>
        <v>0</v>
      </c>
      <c r="R101">
        <f t="shared" si="218"/>
        <v>0</v>
      </c>
      <c r="S101">
        <f t="shared" si="219"/>
        <v>0</v>
      </c>
      <c r="T101">
        <f t="shared" si="220"/>
        <v>0</v>
      </c>
      <c r="U101">
        <f t="shared" si="221"/>
        <v>0</v>
      </c>
      <c r="V101">
        <f t="shared" si="222"/>
        <v>0</v>
      </c>
      <c r="W101">
        <f t="shared" si="223"/>
        <v>0</v>
      </c>
      <c r="X101">
        <f t="shared" si="224"/>
        <v>0</v>
      </c>
      <c r="Y101">
        <f t="shared" si="225"/>
        <v>0</v>
      </c>
      <c r="AA101">
        <v>60252775</v>
      </c>
      <c r="AB101">
        <f t="shared" si="226"/>
        <v>3314.51</v>
      </c>
      <c r="AC101">
        <f t="shared" si="227"/>
        <v>3314.51</v>
      </c>
      <c r="AD101">
        <f t="shared" si="208"/>
        <v>0</v>
      </c>
      <c r="AE101">
        <f t="shared" si="209"/>
        <v>0</v>
      </c>
      <c r="AF101">
        <f t="shared" si="210"/>
        <v>0</v>
      </c>
      <c r="AG101">
        <f t="shared" si="228"/>
        <v>0</v>
      </c>
      <c r="AH101">
        <f t="shared" si="211"/>
        <v>0</v>
      </c>
      <c r="AI101">
        <f t="shared" si="212"/>
        <v>0</v>
      </c>
      <c r="AJ101">
        <f t="shared" si="229"/>
        <v>0</v>
      </c>
      <c r="AK101">
        <v>3314.51</v>
      </c>
      <c r="AL101">
        <v>3314.51</v>
      </c>
      <c r="AM101">
        <v>0</v>
      </c>
      <c r="AN101">
        <v>0</v>
      </c>
      <c r="AO101">
        <v>0</v>
      </c>
      <c r="AP101">
        <v>0</v>
      </c>
      <c r="AQ101">
        <v>0</v>
      </c>
      <c r="AR101">
        <v>0</v>
      </c>
      <c r="AS101">
        <v>0</v>
      </c>
      <c r="AT101">
        <v>0</v>
      </c>
      <c r="AU101">
        <v>0</v>
      </c>
      <c r="AV101">
        <v>1</v>
      </c>
      <c r="AW101">
        <v>1</v>
      </c>
      <c r="AZ101">
        <v>1</v>
      </c>
      <c r="BA101">
        <v>1</v>
      </c>
      <c r="BB101">
        <v>1</v>
      </c>
      <c r="BC101">
        <v>7.66</v>
      </c>
      <c r="BD101" t="s">
        <v>3</v>
      </c>
      <c r="BE101" t="s">
        <v>3</v>
      </c>
      <c r="BF101" t="s">
        <v>3</v>
      </c>
      <c r="BG101" t="s">
        <v>3</v>
      </c>
      <c r="BH101">
        <v>3</v>
      </c>
      <c r="BI101">
        <v>3</v>
      </c>
      <c r="BJ101" t="s">
        <v>3</v>
      </c>
      <c r="BM101">
        <v>746</v>
      </c>
      <c r="BN101">
        <v>0</v>
      </c>
      <c r="BO101" t="s">
        <v>3</v>
      </c>
      <c r="BP101">
        <v>0</v>
      </c>
      <c r="BQ101">
        <v>130</v>
      </c>
      <c r="BR101">
        <v>0</v>
      </c>
      <c r="BS101">
        <v>1</v>
      </c>
      <c r="BT101">
        <v>1</v>
      </c>
      <c r="BU101">
        <v>1</v>
      </c>
      <c r="BV101">
        <v>1</v>
      </c>
      <c r="BW101">
        <v>1</v>
      </c>
      <c r="BX101">
        <v>1</v>
      </c>
      <c r="BY101" t="s">
        <v>3</v>
      </c>
      <c r="BZ101">
        <v>0</v>
      </c>
      <c r="CA101">
        <v>0</v>
      </c>
      <c r="CB101" t="s">
        <v>3</v>
      </c>
      <c r="CE101">
        <v>30</v>
      </c>
      <c r="CF101">
        <v>0</v>
      </c>
      <c r="CG101">
        <v>0</v>
      </c>
      <c r="CM101">
        <v>0</v>
      </c>
      <c r="CN101" t="s">
        <v>3</v>
      </c>
      <c r="CO101">
        <v>0</v>
      </c>
      <c r="CP101">
        <f t="shared" si="230"/>
        <v>25389.15</v>
      </c>
      <c r="CQ101">
        <f t="shared" si="215"/>
        <v>25389.15</v>
      </c>
      <c r="CR101">
        <f t="shared" si="213"/>
        <v>0</v>
      </c>
      <c r="CS101">
        <f t="shared" si="231"/>
        <v>0</v>
      </c>
      <c r="CT101">
        <f t="shared" si="232"/>
        <v>0</v>
      </c>
      <c r="CU101">
        <f t="shared" si="233"/>
        <v>0</v>
      </c>
      <c r="CV101">
        <f t="shared" si="234"/>
        <v>0</v>
      </c>
      <c r="CW101">
        <f t="shared" si="235"/>
        <v>0</v>
      </c>
      <c r="CX101">
        <f t="shared" si="236"/>
        <v>0</v>
      </c>
      <c r="CY101">
        <f t="shared" si="237"/>
        <v>0</v>
      </c>
      <c r="CZ101">
        <f t="shared" si="238"/>
        <v>0</v>
      </c>
      <c r="DC101" t="s">
        <v>3</v>
      </c>
      <c r="DD101" t="s">
        <v>3</v>
      </c>
      <c r="DE101" t="s">
        <v>3</v>
      </c>
      <c r="DF101" t="s">
        <v>3</v>
      </c>
      <c r="DG101" t="s">
        <v>3</v>
      </c>
      <c r="DH101" t="s">
        <v>3</v>
      </c>
      <c r="DI101" t="s">
        <v>3</v>
      </c>
      <c r="DJ101" t="s">
        <v>3</v>
      </c>
      <c r="DK101" t="s">
        <v>3</v>
      </c>
      <c r="DL101" t="s">
        <v>3</v>
      </c>
      <c r="DM101" t="s">
        <v>3</v>
      </c>
      <c r="DN101">
        <v>0</v>
      </c>
      <c r="DO101">
        <v>0</v>
      </c>
      <c r="DP101">
        <v>1</v>
      </c>
      <c r="DQ101">
        <v>1</v>
      </c>
      <c r="DU101">
        <v>1013</v>
      </c>
      <c r="DV101" t="s">
        <v>37</v>
      </c>
      <c r="DW101" t="s">
        <v>37</v>
      </c>
      <c r="DX101">
        <v>1</v>
      </c>
      <c r="DZ101" t="s">
        <v>3</v>
      </c>
      <c r="EA101" t="s">
        <v>3</v>
      </c>
      <c r="EB101" t="s">
        <v>3</v>
      </c>
      <c r="EC101" t="s">
        <v>3</v>
      </c>
      <c r="EE101">
        <v>59540854</v>
      </c>
      <c r="EF101">
        <v>130</v>
      </c>
      <c r="EG101" t="s">
        <v>38</v>
      </c>
      <c r="EH101">
        <v>0</v>
      </c>
      <c r="EI101" t="s">
        <v>3</v>
      </c>
      <c r="EJ101">
        <v>3</v>
      </c>
      <c r="EK101">
        <v>746</v>
      </c>
      <c r="EL101" t="s">
        <v>39</v>
      </c>
      <c r="EM101" t="s">
        <v>40</v>
      </c>
      <c r="EO101" t="s">
        <v>3</v>
      </c>
      <c r="EQ101">
        <v>0</v>
      </c>
      <c r="ER101">
        <v>3314.51</v>
      </c>
      <c r="ES101">
        <v>3314.51</v>
      </c>
      <c r="ET101">
        <v>0</v>
      </c>
      <c r="EU101">
        <v>0</v>
      </c>
      <c r="EV101">
        <v>0</v>
      </c>
      <c r="EW101">
        <v>0</v>
      </c>
      <c r="EX101">
        <v>0</v>
      </c>
      <c r="EY101">
        <v>0</v>
      </c>
      <c r="EZ101">
        <v>5</v>
      </c>
      <c r="FC101">
        <v>1</v>
      </c>
      <c r="FD101">
        <v>18</v>
      </c>
      <c r="FF101">
        <v>29228.89</v>
      </c>
      <c r="FQ101">
        <v>0</v>
      </c>
      <c r="FR101">
        <f t="shared" si="216"/>
        <v>25389.15</v>
      </c>
      <c r="FS101">
        <v>0</v>
      </c>
      <c r="FX101">
        <v>0</v>
      </c>
      <c r="FY101">
        <v>0</v>
      </c>
      <c r="GA101" t="s">
        <v>144</v>
      </c>
      <c r="GD101">
        <v>1</v>
      </c>
      <c r="GF101">
        <v>426626143</v>
      </c>
      <c r="GG101">
        <v>2</v>
      </c>
      <c r="GH101">
        <v>3</v>
      </c>
      <c r="GI101">
        <v>5</v>
      </c>
      <c r="GJ101">
        <v>0</v>
      </c>
      <c r="GK101">
        <v>0</v>
      </c>
      <c r="GL101">
        <f t="shared" si="239"/>
        <v>0</v>
      </c>
      <c r="GM101">
        <f t="shared" si="240"/>
        <v>25389.15</v>
      </c>
      <c r="GN101">
        <f t="shared" si="241"/>
        <v>0</v>
      </c>
      <c r="GO101">
        <f t="shared" si="242"/>
        <v>0</v>
      </c>
      <c r="GP101">
        <f t="shared" si="243"/>
        <v>0</v>
      </c>
      <c r="GR101">
        <v>1</v>
      </c>
      <c r="GS101">
        <v>1</v>
      </c>
      <c r="GT101">
        <v>0</v>
      </c>
      <c r="GU101" t="s">
        <v>3</v>
      </c>
      <c r="GV101">
        <f t="shared" si="244"/>
        <v>0</v>
      </c>
      <c r="GW101">
        <v>1</v>
      </c>
      <c r="GX101">
        <f t="shared" si="245"/>
        <v>0</v>
      </c>
      <c r="HA101">
        <v>0</v>
      </c>
      <c r="HB101">
        <v>0</v>
      </c>
      <c r="HC101">
        <f t="shared" si="246"/>
        <v>0</v>
      </c>
      <c r="HE101" t="s">
        <v>42</v>
      </c>
      <c r="HF101" t="s">
        <v>43</v>
      </c>
      <c r="HM101" t="s">
        <v>3</v>
      </c>
      <c r="HN101" t="s">
        <v>3</v>
      </c>
      <c r="HO101" t="s">
        <v>3</v>
      </c>
      <c r="HP101" t="s">
        <v>3</v>
      </c>
      <c r="HQ101" t="s">
        <v>3</v>
      </c>
      <c r="HS101">
        <v>0</v>
      </c>
      <c r="IK101">
        <v>0</v>
      </c>
    </row>
    <row r="102" spans="1:255" x14ac:dyDescent="0.2">
      <c r="A102" s="2">
        <v>17</v>
      </c>
      <c r="B102" s="2">
        <v>1</v>
      </c>
      <c r="C102" s="2"/>
      <c r="D102" s="2"/>
      <c r="E102" s="2" t="s">
        <v>145</v>
      </c>
      <c r="F102" s="2" t="s">
        <v>146</v>
      </c>
      <c r="G102" s="2" t="s">
        <v>147</v>
      </c>
      <c r="H102" s="2" t="s">
        <v>37</v>
      </c>
      <c r="I102" s="2">
        <v>1</v>
      </c>
      <c r="J102" s="2">
        <v>0</v>
      </c>
      <c r="K102" s="2">
        <v>1</v>
      </c>
      <c r="L102" s="2"/>
      <c r="M102" s="2"/>
      <c r="N102" s="2"/>
      <c r="O102" s="2">
        <f t="shared" si="217"/>
        <v>1292.51</v>
      </c>
      <c r="P102" s="2">
        <f t="shared" si="214"/>
        <v>1292.51</v>
      </c>
      <c r="Q102" s="2">
        <f t="shared" ref="Q102:Q133" si="247">(ROUND((ROUND(((ET102)*AV102*I102),2)*BB102),2)+ROUND((ROUND(((AE102-(EU102))*AV102*I102),2)*BS102),2))</f>
        <v>0</v>
      </c>
      <c r="R102" s="2">
        <f t="shared" si="218"/>
        <v>0</v>
      </c>
      <c r="S102" s="2">
        <f t="shared" si="219"/>
        <v>0</v>
      </c>
      <c r="T102" s="2">
        <f t="shared" si="220"/>
        <v>0</v>
      </c>
      <c r="U102" s="2">
        <f t="shared" si="221"/>
        <v>0</v>
      </c>
      <c r="V102" s="2">
        <f t="shared" si="222"/>
        <v>0</v>
      </c>
      <c r="W102" s="2">
        <f t="shared" si="223"/>
        <v>0</v>
      </c>
      <c r="X102" s="2">
        <f t="shared" si="224"/>
        <v>0</v>
      </c>
      <c r="Y102" s="2">
        <f t="shared" si="225"/>
        <v>0</v>
      </c>
      <c r="Z102" s="2"/>
      <c r="AA102" s="2">
        <v>60252778</v>
      </c>
      <c r="AB102" s="2">
        <f t="shared" si="226"/>
        <v>1292.51</v>
      </c>
      <c r="AC102" s="2">
        <f t="shared" si="227"/>
        <v>1292.51</v>
      </c>
      <c r="AD102" s="2">
        <f t="shared" ref="AD102:AD133" si="248">ROUND((((ET102)-(EU102))+AE102),6)</f>
        <v>0</v>
      </c>
      <c r="AE102" s="2">
        <f t="shared" ref="AE102:AE133" si="249">ROUND((EU102),6)</f>
        <v>0</v>
      </c>
      <c r="AF102" s="2">
        <f t="shared" ref="AF102:AF133" si="250">ROUND((EV102),6)</f>
        <v>0</v>
      </c>
      <c r="AG102" s="2">
        <f t="shared" si="228"/>
        <v>0</v>
      </c>
      <c r="AH102" s="2">
        <f t="shared" ref="AH102:AH133" si="251">(EW102)</f>
        <v>0</v>
      </c>
      <c r="AI102" s="2">
        <f t="shared" ref="AI102:AI133" si="252">(EX102)</f>
        <v>0</v>
      </c>
      <c r="AJ102" s="2">
        <f t="shared" si="229"/>
        <v>0</v>
      </c>
      <c r="AK102" s="2">
        <v>1292.51</v>
      </c>
      <c r="AL102" s="2">
        <v>1292.51</v>
      </c>
      <c r="AM102" s="2">
        <v>0</v>
      </c>
      <c r="AN102" s="2">
        <v>0</v>
      </c>
      <c r="AO102" s="2">
        <v>0</v>
      </c>
      <c r="AP102" s="2">
        <v>0</v>
      </c>
      <c r="AQ102" s="2">
        <v>0</v>
      </c>
      <c r="AR102" s="2">
        <v>0</v>
      </c>
      <c r="AS102" s="2">
        <v>0</v>
      </c>
      <c r="AT102" s="2">
        <v>0</v>
      </c>
      <c r="AU102" s="2">
        <v>0</v>
      </c>
      <c r="AV102" s="2">
        <v>1</v>
      </c>
      <c r="AW102" s="2">
        <v>1</v>
      </c>
      <c r="AX102" s="2"/>
      <c r="AY102" s="2"/>
      <c r="AZ102" s="2">
        <v>1</v>
      </c>
      <c r="BA102" s="2">
        <v>1</v>
      </c>
      <c r="BB102" s="2">
        <v>1</v>
      </c>
      <c r="BC102" s="2">
        <v>1</v>
      </c>
      <c r="BD102" s="2" t="s">
        <v>3</v>
      </c>
      <c r="BE102" s="2" t="s">
        <v>3</v>
      </c>
      <c r="BF102" s="2" t="s">
        <v>3</v>
      </c>
      <c r="BG102" s="2" t="s">
        <v>3</v>
      </c>
      <c r="BH102" s="2">
        <v>3</v>
      </c>
      <c r="BI102" s="2">
        <v>3</v>
      </c>
      <c r="BJ102" s="2" t="s">
        <v>3</v>
      </c>
      <c r="BK102" s="2"/>
      <c r="BL102" s="2"/>
      <c r="BM102" s="2">
        <v>746</v>
      </c>
      <c r="BN102" s="2">
        <v>0</v>
      </c>
      <c r="BO102" s="2" t="s">
        <v>3</v>
      </c>
      <c r="BP102" s="2">
        <v>0</v>
      </c>
      <c r="BQ102" s="2">
        <v>130</v>
      </c>
      <c r="BR102" s="2">
        <v>0</v>
      </c>
      <c r="BS102" s="2">
        <v>1</v>
      </c>
      <c r="BT102" s="2">
        <v>1</v>
      </c>
      <c r="BU102" s="2">
        <v>1</v>
      </c>
      <c r="BV102" s="2">
        <v>1</v>
      </c>
      <c r="BW102" s="2">
        <v>1</v>
      </c>
      <c r="BX102" s="2">
        <v>1</v>
      </c>
      <c r="BY102" s="2" t="s">
        <v>3</v>
      </c>
      <c r="BZ102" s="2">
        <v>0</v>
      </c>
      <c r="CA102" s="2">
        <v>0</v>
      </c>
      <c r="CB102" s="2" t="s">
        <v>3</v>
      </c>
      <c r="CC102" s="2"/>
      <c r="CD102" s="2"/>
      <c r="CE102" s="2">
        <v>30</v>
      </c>
      <c r="CF102" s="2">
        <v>0</v>
      </c>
      <c r="CG102" s="2">
        <v>0</v>
      </c>
      <c r="CH102" s="2"/>
      <c r="CI102" s="2"/>
      <c r="CJ102" s="2"/>
      <c r="CK102" s="2"/>
      <c r="CL102" s="2"/>
      <c r="CM102" s="2">
        <v>0</v>
      </c>
      <c r="CN102" s="2" t="s">
        <v>3</v>
      </c>
      <c r="CO102" s="2">
        <v>0</v>
      </c>
      <c r="CP102" s="2">
        <f t="shared" si="230"/>
        <v>1292.51</v>
      </c>
      <c r="CQ102" s="2">
        <f t="shared" si="215"/>
        <v>1292.51</v>
      </c>
      <c r="CR102" s="2">
        <f t="shared" ref="CR102:CR133" si="253">(ROUND((ROUND(((ET102)*AV102*1),2)*BB102),2)+ROUND((ROUND(((AE102-(EU102))*AV102*1),2)*BS102),2))</f>
        <v>0</v>
      </c>
      <c r="CS102" s="2">
        <f t="shared" si="231"/>
        <v>0</v>
      </c>
      <c r="CT102" s="2">
        <f t="shared" si="232"/>
        <v>0</v>
      </c>
      <c r="CU102" s="2">
        <f t="shared" si="233"/>
        <v>0</v>
      </c>
      <c r="CV102" s="2">
        <f t="shared" si="234"/>
        <v>0</v>
      </c>
      <c r="CW102" s="2">
        <f t="shared" si="235"/>
        <v>0</v>
      </c>
      <c r="CX102" s="2">
        <f t="shared" si="236"/>
        <v>0</v>
      </c>
      <c r="CY102" s="2">
        <f t="shared" si="237"/>
        <v>0</v>
      </c>
      <c r="CZ102" s="2">
        <f t="shared" si="238"/>
        <v>0</v>
      </c>
      <c r="DA102" s="2"/>
      <c r="DB102" s="2"/>
      <c r="DC102" s="2" t="s">
        <v>3</v>
      </c>
      <c r="DD102" s="2" t="s">
        <v>3</v>
      </c>
      <c r="DE102" s="2" t="s">
        <v>3</v>
      </c>
      <c r="DF102" s="2" t="s">
        <v>3</v>
      </c>
      <c r="DG102" s="2" t="s">
        <v>3</v>
      </c>
      <c r="DH102" s="2" t="s">
        <v>3</v>
      </c>
      <c r="DI102" s="2" t="s">
        <v>3</v>
      </c>
      <c r="DJ102" s="2" t="s">
        <v>3</v>
      </c>
      <c r="DK102" s="2" t="s">
        <v>3</v>
      </c>
      <c r="DL102" s="2" t="s">
        <v>3</v>
      </c>
      <c r="DM102" s="2" t="s">
        <v>3</v>
      </c>
      <c r="DN102" s="2">
        <v>0</v>
      </c>
      <c r="DO102" s="2">
        <v>0</v>
      </c>
      <c r="DP102" s="2">
        <v>1</v>
      </c>
      <c r="DQ102" s="2">
        <v>1</v>
      </c>
      <c r="DR102" s="2"/>
      <c r="DS102" s="2"/>
      <c r="DT102" s="2"/>
      <c r="DU102" s="2">
        <v>1013</v>
      </c>
      <c r="DV102" s="2" t="s">
        <v>37</v>
      </c>
      <c r="DW102" s="2" t="s">
        <v>37</v>
      </c>
      <c r="DX102" s="2">
        <v>1</v>
      </c>
      <c r="DY102" s="2"/>
      <c r="DZ102" s="2" t="s">
        <v>3</v>
      </c>
      <c r="EA102" s="2" t="s">
        <v>3</v>
      </c>
      <c r="EB102" s="2" t="s">
        <v>3</v>
      </c>
      <c r="EC102" s="2" t="s">
        <v>3</v>
      </c>
      <c r="ED102" s="2"/>
      <c r="EE102" s="2">
        <v>59540854</v>
      </c>
      <c r="EF102" s="2">
        <v>130</v>
      </c>
      <c r="EG102" s="2" t="s">
        <v>38</v>
      </c>
      <c r="EH102" s="2">
        <v>0</v>
      </c>
      <c r="EI102" s="2" t="s">
        <v>3</v>
      </c>
      <c r="EJ102" s="2">
        <v>3</v>
      </c>
      <c r="EK102" s="2">
        <v>746</v>
      </c>
      <c r="EL102" s="2" t="s">
        <v>39</v>
      </c>
      <c r="EM102" s="2" t="s">
        <v>40</v>
      </c>
      <c r="EN102" s="2"/>
      <c r="EO102" s="2" t="s">
        <v>3</v>
      </c>
      <c r="EP102" s="2"/>
      <c r="EQ102" s="2">
        <v>0</v>
      </c>
      <c r="ER102" s="2">
        <v>0</v>
      </c>
      <c r="ES102" s="2">
        <v>1292.51</v>
      </c>
      <c r="ET102" s="2">
        <v>0</v>
      </c>
      <c r="EU102" s="2">
        <v>0</v>
      </c>
      <c r="EV102" s="2">
        <v>0</v>
      </c>
      <c r="EW102" s="2">
        <v>0</v>
      </c>
      <c r="EX102" s="2">
        <v>0</v>
      </c>
      <c r="EY102" s="2">
        <v>0</v>
      </c>
      <c r="EZ102" s="2"/>
      <c r="FA102" s="2"/>
      <c r="FB102" s="2"/>
      <c r="FC102" s="2"/>
      <c r="FD102" s="2"/>
      <c r="FE102" s="2"/>
      <c r="FF102" s="2"/>
      <c r="FG102" s="2"/>
      <c r="FH102" s="2"/>
      <c r="FI102" s="2"/>
      <c r="FJ102" s="2"/>
      <c r="FK102" s="2"/>
      <c r="FL102" s="2"/>
      <c r="FM102" s="2"/>
      <c r="FN102" s="2"/>
      <c r="FO102" s="2"/>
      <c r="FP102" s="2"/>
      <c r="FQ102" s="2">
        <v>0</v>
      </c>
      <c r="FR102" s="2">
        <f t="shared" si="216"/>
        <v>1292.51</v>
      </c>
      <c r="FS102" s="2">
        <v>0</v>
      </c>
      <c r="FT102" s="2"/>
      <c r="FU102" s="2"/>
      <c r="FV102" s="2"/>
      <c r="FW102" s="2"/>
      <c r="FX102" s="2">
        <v>0</v>
      </c>
      <c r="FY102" s="2">
        <v>0</v>
      </c>
      <c r="FZ102" s="2"/>
      <c r="GA102" s="2" t="s">
        <v>148</v>
      </c>
      <c r="GB102" s="2"/>
      <c r="GC102" s="2"/>
      <c r="GD102" s="2">
        <v>1</v>
      </c>
      <c r="GE102" s="2"/>
      <c r="GF102" s="2">
        <v>1464916480</v>
      </c>
      <c r="GG102" s="2">
        <v>2</v>
      </c>
      <c r="GH102" s="2">
        <v>4</v>
      </c>
      <c r="GI102" s="2">
        <v>-2</v>
      </c>
      <c r="GJ102" s="2">
        <v>0</v>
      </c>
      <c r="GK102" s="2">
        <v>0</v>
      </c>
      <c r="GL102" s="2">
        <f t="shared" si="239"/>
        <v>0</v>
      </c>
      <c r="GM102" s="2">
        <f t="shared" si="240"/>
        <v>1292.51</v>
      </c>
      <c r="GN102" s="2">
        <f t="shared" si="241"/>
        <v>0</v>
      </c>
      <c r="GO102" s="2">
        <f t="shared" si="242"/>
        <v>0</v>
      </c>
      <c r="GP102" s="2">
        <f t="shared" si="243"/>
        <v>0</v>
      </c>
      <c r="GQ102" s="2"/>
      <c r="GR102" s="2">
        <v>0</v>
      </c>
      <c r="GS102" s="2">
        <v>2</v>
      </c>
      <c r="GT102" s="2">
        <v>0</v>
      </c>
      <c r="GU102" s="2" t="s">
        <v>3</v>
      </c>
      <c r="GV102" s="2">
        <f t="shared" si="244"/>
        <v>0</v>
      </c>
      <c r="GW102" s="2">
        <v>1</v>
      </c>
      <c r="GX102" s="2">
        <f t="shared" si="245"/>
        <v>0</v>
      </c>
      <c r="GY102" s="2"/>
      <c r="GZ102" s="2"/>
      <c r="HA102" s="2">
        <v>0</v>
      </c>
      <c r="HB102" s="2">
        <v>0</v>
      </c>
      <c r="HC102" s="2">
        <f t="shared" si="246"/>
        <v>0</v>
      </c>
      <c r="HD102" s="2"/>
      <c r="HE102" s="2" t="s">
        <v>42</v>
      </c>
      <c r="HF102" s="2" t="s">
        <v>43</v>
      </c>
      <c r="HG102" s="2"/>
      <c r="HH102" s="2"/>
      <c r="HI102" s="2"/>
      <c r="HJ102" s="2"/>
      <c r="HK102" s="2"/>
      <c r="HL102" s="2"/>
      <c r="HM102" s="2" t="s">
        <v>3</v>
      </c>
      <c r="HN102" s="2" t="s">
        <v>3</v>
      </c>
      <c r="HO102" s="2" t="s">
        <v>3</v>
      </c>
      <c r="HP102" s="2" t="s">
        <v>3</v>
      </c>
      <c r="HQ102" s="2" t="s">
        <v>3</v>
      </c>
      <c r="HR102" s="2"/>
      <c r="HS102" s="2">
        <v>0</v>
      </c>
      <c r="HT102" s="2"/>
      <c r="HU102" s="2"/>
      <c r="HV102" s="2"/>
      <c r="HW102" s="2"/>
      <c r="HX102" s="2"/>
      <c r="HY102" s="2"/>
      <c r="HZ102" s="2"/>
      <c r="IA102" s="2"/>
      <c r="IB102" s="2"/>
      <c r="IC102" s="2"/>
      <c r="ID102" s="2"/>
      <c r="IE102" s="2"/>
      <c r="IF102" s="2"/>
      <c r="IG102" s="2"/>
      <c r="IH102" s="2"/>
      <c r="II102" s="2"/>
      <c r="IJ102" s="2"/>
      <c r="IK102" s="2">
        <v>0</v>
      </c>
      <c r="IL102" s="2"/>
      <c r="IM102" s="2"/>
      <c r="IN102" s="2"/>
      <c r="IO102" s="2"/>
      <c r="IP102" s="2"/>
      <c r="IQ102" s="2"/>
      <c r="IR102" s="2"/>
      <c r="IS102" s="2"/>
      <c r="IT102" s="2"/>
      <c r="IU102" s="2"/>
    </row>
    <row r="103" spans="1:255" x14ac:dyDescent="0.2">
      <c r="A103">
        <v>17</v>
      </c>
      <c r="B103">
        <v>1</v>
      </c>
      <c r="E103" t="s">
        <v>145</v>
      </c>
      <c r="F103" t="s">
        <v>146</v>
      </c>
      <c r="G103" t="s">
        <v>147</v>
      </c>
      <c r="H103" t="s">
        <v>37</v>
      </c>
      <c r="I103">
        <v>1</v>
      </c>
      <c r="J103">
        <v>0</v>
      </c>
      <c r="K103">
        <v>1</v>
      </c>
      <c r="O103">
        <f t="shared" si="217"/>
        <v>9900.6299999999992</v>
      </c>
      <c r="P103">
        <f t="shared" si="214"/>
        <v>9900.6299999999992</v>
      </c>
      <c r="Q103">
        <f t="shared" si="247"/>
        <v>0</v>
      </c>
      <c r="R103">
        <f t="shared" si="218"/>
        <v>0</v>
      </c>
      <c r="S103">
        <f t="shared" si="219"/>
        <v>0</v>
      </c>
      <c r="T103">
        <f t="shared" si="220"/>
        <v>0</v>
      </c>
      <c r="U103">
        <f t="shared" si="221"/>
        <v>0</v>
      </c>
      <c r="V103">
        <f t="shared" si="222"/>
        <v>0</v>
      </c>
      <c r="W103">
        <f t="shared" si="223"/>
        <v>0</v>
      </c>
      <c r="X103">
        <f t="shared" si="224"/>
        <v>0</v>
      </c>
      <c r="Y103">
        <f t="shared" si="225"/>
        <v>0</v>
      </c>
      <c r="AA103">
        <v>60252775</v>
      </c>
      <c r="AB103">
        <f t="shared" si="226"/>
        <v>1292.51</v>
      </c>
      <c r="AC103">
        <f t="shared" si="227"/>
        <v>1292.51</v>
      </c>
      <c r="AD103">
        <f t="shared" si="248"/>
        <v>0</v>
      </c>
      <c r="AE103">
        <f t="shared" si="249"/>
        <v>0</v>
      </c>
      <c r="AF103">
        <f t="shared" si="250"/>
        <v>0</v>
      </c>
      <c r="AG103">
        <f t="shared" si="228"/>
        <v>0</v>
      </c>
      <c r="AH103">
        <f t="shared" si="251"/>
        <v>0</v>
      </c>
      <c r="AI103">
        <f t="shared" si="252"/>
        <v>0</v>
      </c>
      <c r="AJ103">
        <f t="shared" si="229"/>
        <v>0</v>
      </c>
      <c r="AK103">
        <v>1292.51</v>
      </c>
      <c r="AL103">
        <v>1292.51</v>
      </c>
      <c r="AM103">
        <v>0</v>
      </c>
      <c r="AN103">
        <v>0</v>
      </c>
      <c r="AO103">
        <v>0</v>
      </c>
      <c r="AP103">
        <v>0</v>
      </c>
      <c r="AQ103">
        <v>0</v>
      </c>
      <c r="AR103">
        <v>0</v>
      </c>
      <c r="AS103">
        <v>0</v>
      </c>
      <c r="AT103">
        <v>0</v>
      </c>
      <c r="AU103">
        <v>0</v>
      </c>
      <c r="AV103">
        <v>1</v>
      </c>
      <c r="AW103">
        <v>1</v>
      </c>
      <c r="AZ103">
        <v>1</v>
      </c>
      <c r="BA103">
        <v>1</v>
      </c>
      <c r="BB103">
        <v>1</v>
      </c>
      <c r="BC103">
        <v>7.66</v>
      </c>
      <c r="BD103" t="s">
        <v>3</v>
      </c>
      <c r="BE103" t="s">
        <v>3</v>
      </c>
      <c r="BF103" t="s">
        <v>3</v>
      </c>
      <c r="BG103" t="s">
        <v>3</v>
      </c>
      <c r="BH103">
        <v>3</v>
      </c>
      <c r="BI103">
        <v>3</v>
      </c>
      <c r="BJ103" t="s">
        <v>3</v>
      </c>
      <c r="BM103">
        <v>746</v>
      </c>
      <c r="BN103">
        <v>0</v>
      </c>
      <c r="BO103" t="s">
        <v>3</v>
      </c>
      <c r="BP103">
        <v>0</v>
      </c>
      <c r="BQ103">
        <v>130</v>
      </c>
      <c r="BR103">
        <v>0</v>
      </c>
      <c r="BS103">
        <v>1</v>
      </c>
      <c r="BT103">
        <v>1</v>
      </c>
      <c r="BU103">
        <v>1</v>
      </c>
      <c r="BV103">
        <v>1</v>
      </c>
      <c r="BW103">
        <v>1</v>
      </c>
      <c r="BX103">
        <v>1</v>
      </c>
      <c r="BY103" t="s">
        <v>3</v>
      </c>
      <c r="BZ103">
        <v>0</v>
      </c>
      <c r="CA103">
        <v>0</v>
      </c>
      <c r="CB103" t="s">
        <v>3</v>
      </c>
      <c r="CE103">
        <v>30</v>
      </c>
      <c r="CF103">
        <v>0</v>
      </c>
      <c r="CG103">
        <v>0</v>
      </c>
      <c r="CM103">
        <v>0</v>
      </c>
      <c r="CN103" t="s">
        <v>3</v>
      </c>
      <c r="CO103">
        <v>0</v>
      </c>
      <c r="CP103">
        <f t="shared" si="230"/>
        <v>9900.6299999999992</v>
      </c>
      <c r="CQ103">
        <f t="shared" si="215"/>
        <v>9900.6299999999992</v>
      </c>
      <c r="CR103">
        <f t="shared" si="253"/>
        <v>0</v>
      </c>
      <c r="CS103">
        <f t="shared" si="231"/>
        <v>0</v>
      </c>
      <c r="CT103">
        <f t="shared" si="232"/>
        <v>0</v>
      </c>
      <c r="CU103">
        <f t="shared" si="233"/>
        <v>0</v>
      </c>
      <c r="CV103">
        <f t="shared" si="234"/>
        <v>0</v>
      </c>
      <c r="CW103">
        <f t="shared" si="235"/>
        <v>0</v>
      </c>
      <c r="CX103">
        <f t="shared" si="236"/>
        <v>0</v>
      </c>
      <c r="CY103">
        <f t="shared" si="237"/>
        <v>0</v>
      </c>
      <c r="CZ103">
        <f t="shared" si="238"/>
        <v>0</v>
      </c>
      <c r="DC103" t="s">
        <v>3</v>
      </c>
      <c r="DD103" t="s">
        <v>3</v>
      </c>
      <c r="DE103" t="s">
        <v>3</v>
      </c>
      <c r="DF103" t="s">
        <v>3</v>
      </c>
      <c r="DG103" t="s">
        <v>3</v>
      </c>
      <c r="DH103" t="s">
        <v>3</v>
      </c>
      <c r="DI103" t="s">
        <v>3</v>
      </c>
      <c r="DJ103" t="s">
        <v>3</v>
      </c>
      <c r="DK103" t="s">
        <v>3</v>
      </c>
      <c r="DL103" t="s">
        <v>3</v>
      </c>
      <c r="DM103" t="s">
        <v>3</v>
      </c>
      <c r="DN103">
        <v>0</v>
      </c>
      <c r="DO103">
        <v>0</v>
      </c>
      <c r="DP103">
        <v>1</v>
      </c>
      <c r="DQ103">
        <v>1</v>
      </c>
      <c r="DU103">
        <v>1013</v>
      </c>
      <c r="DV103" t="s">
        <v>37</v>
      </c>
      <c r="DW103" t="s">
        <v>37</v>
      </c>
      <c r="DX103">
        <v>1</v>
      </c>
      <c r="DZ103" t="s">
        <v>3</v>
      </c>
      <c r="EA103" t="s">
        <v>3</v>
      </c>
      <c r="EB103" t="s">
        <v>3</v>
      </c>
      <c r="EC103" t="s">
        <v>3</v>
      </c>
      <c r="EE103">
        <v>59540854</v>
      </c>
      <c r="EF103">
        <v>130</v>
      </c>
      <c r="EG103" t="s">
        <v>38</v>
      </c>
      <c r="EH103">
        <v>0</v>
      </c>
      <c r="EI103" t="s">
        <v>3</v>
      </c>
      <c r="EJ103">
        <v>3</v>
      </c>
      <c r="EK103">
        <v>746</v>
      </c>
      <c r="EL103" t="s">
        <v>39</v>
      </c>
      <c r="EM103" t="s">
        <v>40</v>
      </c>
      <c r="EO103" t="s">
        <v>3</v>
      </c>
      <c r="EQ103">
        <v>0</v>
      </c>
      <c r="ER103">
        <v>1292.51</v>
      </c>
      <c r="ES103">
        <v>1292.51</v>
      </c>
      <c r="ET103">
        <v>0</v>
      </c>
      <c r="EU103">
        <v>0</v>
      </c>
      <c r="EV103">
        <v>0</v>
      </c>
      <c r="EW103">
        <v>0</v>
      </c>
      <c r="EX103">
        <v>0</v>
      </c>
      <c r="EY103">
        <v>0</v>
      </c>
      <c r="EZ103">
        <v>5</v>
      </c>
      <c r="FC103">
        <v>1</v>
      </c>
      <c r="FD103">
        <v>18</v>
      </c>
      <c r="FF103">
        <v>11397.92</v>
      </c>
      <c r="FQ103">
        <v>0</v>
      </c>
      <c r="FR103">
        <f t="shared" si="216"/>
        <v>9900.6299999999992</v>
      </c>
      <c r="FS103">
        <v>0</v>
      </c>
      <c r="FX103">
        <v>0</v>
      </c>
      <c r="FY103">
        <v>0</v>
      </c>
      <c r="GA103" t="s">
        <v>148</v>
      </c>
      <c r="GD103">
        <v>1</v>
      </c>
      <c r="GF103">
        <v>1464916480</v>
      </c>
      <c r="GG103">
        <v>2</v>
      </c>
      <c r="GH103">
        <v>3</v>
      </c>
      <c r="GI103">
        <v>5</v>
      </c>
      <c r="GJ103">
        <v>0</v>
      </c>
      <c r="GK103">
        <v>0</v>
      </c>
      <c r="GL103">
        <f t="shared" si="239"/>
        <v>0</v>
      </c>
      <c r="GM103">
        <f t="shared" si="240"/>
        <v>9900.6299999999992</v>
      </c>
      <c r="GN103">
        <f t="shared" si="241"/>
        <v>0</v>
      </c>
      <c r="GO103">
        <f t="shared" si="242"/>
        <v>0</v>
      </c>
      <c r="GP103">
        <f t="shared" si="243"/>
        <v>0</v>
      </c>
      <c r="GR103">
        <v>1</v>
      </c>
      <c r="GS103">
        <v>1</v>
      </c>
      <c r="GT103">
        <v>0</v>
      </c>
      <c r="GU103" t="s">
        <v>3</v>
      </c>
      <c r="GV103">
        <f t="shared" si="244"/>
        <v>0</v>
      </c>
      <c r="GW103">
        <v>1</v>
      </c>
      <c r="GX103">
        <f t="shared" si="245"/>
        <v>0</v>
      </c>
      <c r="HA103">
        <v>0</v>
      </c>
      <c r="HB103">
        <v>0</v>
      </c>
      <c r="HC103">
        <f t="shared" si="246"/>
        <v>0</v>
      </c>
      <c r="HE103" t="s">
        <v>42</v>
      </c>
      <c r="HF103" t="s">
        <v>43</v>
      </c>
      <c r="HM103" t="s">
        <v>3</v>
      </c>
      <c r="HN103" t="s">
        <v>3</v>
      </c>
      <c r="HO103" t="s">
        <v>3</v>
      </c>
      <c r="HP103" t="s">
        <v>3</v>
      </c>
      <c r="HQ103" t="s">
        <v>3</v>
      </c>
      <c r="HS103">
        <v>0</v>
      </c>
      <c r="IK103">
        <v>0</v>
      </c>
    </row>
    <row r="104" spans="1:255" x14ac:dyDescent="0.2">
      <c r="A104" s="2">
        <v>17</v>
      </c>
      <c r="B104" s="2">
        <v>1</v>
      </c>
      <c r="C104" s="2"/>
      <c r="D104" s="2"/>
      <c r="E104" s="2" t="s">
        <v>149</v>
      </c>
      <c r="F104" s="2" t="s">
        <v>150</v>
      </c>
      <c r="G104" s="2" t="s">
        <v>151</v>
      </c>
      <c r="H104" s="2" t="s">
        <v>37</v>
      </c>
      <c r="I104" s="2">
        <v>1</v>
      </c>
      <c r="J104" s="2">
        <v>0</v>
      </c>
      <c r="K104" s="2">
        <v>1</v>
      </c>
      <c r="L104" s="2"/>
      <c r="M104" s="2"/>
      <c r="N104" s="2"/>
      <c r="O104" s="2">
        <f t="shared" si="217"/>
        <v>2139.25</v>
      </c>
      <c r="P104" s="2">
        <f t="shared" ref="P104:P135" si="254">ROUND((ROUND((AC104*I104),2)*BC104),2)</f>
        <v>2139.25</v>
      </c>
      <c r="Q104" s="2">
        <f t="shared" si="247"/>
        <v>0</v>
      </c>
      <c r="R104" s="2">
        <f t="shared" si="218"/>
        <v>0</v>
      </c>
      <c r="S104" s="2">
        <f t="shared" si="219"/>
        <v>0</v>
      </c>
      <c r="T104" s="2">
        <f t="shared" si="220"/>
        <v>0</v>
      </c>
      <c r="U104" s="2">
        <f t="shared" si="221"/>
        <v>0</v>
      </c>
      <c r="V104" s="2">
        <f t="shared" si="222"/>
        <v>0</v>
      </c>
      <c r="W104" s="2">
        <f t="shared" si="223"/>
        <v>0</v>
      </c>
      <c r="X104" s="2">
        <f t="shared" si="224"/>
        <v>0</v>
      </c>
      <c r="Y104" s="2">
        <f t="shared" si="225"/>
        <v>0</v>
      </c>
      <c r="Z104" s="2"/>
      <c r="AA104" s="2">
        <v>60252778</v>
      </c>
      <c r="AB104" s="2">
        <f t="shared" si="226"/>
        <v>2139.25</v>
      </c>
      <c r="AC104" s="2">
        <f t="shared" si="227"/>
        <v>2139.25</v>
      </c>
      <c r="AD104" s="2">
        <f t="shared" si="248"/>
        <v>0</v>
      </c>
      <c r="AE104" s="2">
        <f t="shared" si="249"/>
        <v>0</v>
      </c>
      <c r="AF104" s="2">
        <f t="shared" si="250"/>
        <v>0</v>
      </c>
      <c r="AG104" s="2">
        <f t="shared" si="228"/>
        <v>0</v>
      </c>
      <c r="AH104" s="2">
        <f t="shared" si="251"/>
        <v>0</v>
      </c>
      <c r="AI104" s="2">
        <f t="shared" si="252"/>
        <v>0</v>
      </c>
      <c r="AJ104" s="2">
        <f t="shared" si="229"/>
        <v>0</v>
      </c>
      <c r="AK104" s="2">
        <v>2139.25</v>
      </c>
      <c r="AL104" s="2">
        <v>2139.25</v>
      </c>
      <c r="AM104" s="2">
        <v>0</v>
      </c>
      <c r="AN104" s="2">
        <v>0</v>
      </c>
      <c r="AO104" s="2">
        <v>0</v>
      </c>
      <c r="AP104" s="2">
        <v>0</v>
      </c>
      <c r="AQ104" s="2">
        <v>0</v>
      </c>
      <c r="AR104" s="2">
        <v>0</v>
      </c>
      <c r="AS104" s="2">
        <v>0</v>
      </c>
      <c r="AT104" s="2">
        <v>0</v>
      </c>
      <c r="AU104" s="2">
        <v>0</v>
      </c>
      <c r="AV104" s="2">
        <v>1</v>
      </c>
      <c r="AW104" s="2">
        <v>1</v>
      </c>
      <c r="AX104" s="2"/>
      <c r="AY104" s="2"/>
      <c r="AZ104" s="2">
        <v>1</v>
      </c>
      <c r="BA104" s="2">
        <v>1</v>
      </c>
      <c r="BB104" s="2">
        <v>1</v>
      </c>
      <c r="BC104" s="2">
        <v>1</v>
      </c>
      <c r="BD104" s="2" t="s">
        <v>3</v>
      </c>
      <c r="BE104" s="2" t="s">
        <v>3</v>
      </c>
      <c r="BF104" s="2" t="s">
        <v>3</v>
      </c>
      <c r="BG104" s="2" t="s">
        <v>3</v>
      </c>
      <c r="BH104" s="2">
        <v>3</v>
      </c>
      <c r="BI104" s="2">
        <v>3</v>
      </c>
      <c r="BJ104" s="2" t="s">
        <v>3</v>
      </c>
      <c r="BK104" s="2"/>
      <c r="BL104" s="2"/>
      <c r="BM104" s="2">
        <v>746</v>
      </c>
      <c r="BN104" s="2">
        <v>0</v>
      </c>
      <c r="BO104" s="2" t="s">
        <v>3</v>
      </c>
      <c r="BP104" s="2">
        <v>0</v>
      </c>
      <c r="BQ104" s="2">
        <v>130</v>
      </c>
      <c r="BR104" s="2">
        <v>0</v>
      </c>
      <c r="BS104" s="2">
        <v>1</v>
      </c>
      <c r="BT104" s="2">
        <v>1</v>
      </c>
      <c r="BU104" s="2">
        <v>1</v>
      </c>
      <c r="BV104" s="2">
        <v>1</v>
      </c>
      <c r="BW104" s="2">
        <v>1</v>
      </c>
      <c r="BX104" s="2">
        <v>1</v>
      </c>
      <c r="BY104" s="2" t="s">
        <v>3</v>
      </c>
      <c r="BZ104" s="2">
        <v>0</v>
      </c>
      <c r="CA104" s="2">
        <v>0</v>
      </c>
      <c r="CB104" s="2" t="s">
        <v>3</v>
      </c>
      <c r="CC104" s="2"/>
      <c r="CD104" s="2"/>
      <c r="CE104" s="2">
        <v>30</v>
      </c>
      <c r="CF104" s="2">
        <v>0</v>
      </c>
      <c r="CG104" s="2">
        <v>0</v>
      </c>
      <c r="CH104" s="2"/>
      <c r="CI104" s="2"/>
      <c r="CJ104" s="2"/>
      <c r="CK104" s="2"/>
      <c r="CL104" s="2"/>
      <c r="CM104" s="2">
        <v>0</v>
      </c>
      <c r="CN104" s="2" t="s">
        <v>3</v>
      </c>
      <c r="CO104" s="2">
        <v>0</v>
      </c>
      <c r="CP104" s="2">
        <f t="shared" si="230"/>
        <v>2139.25</v>
      </c>
      <c r="CQ104" s="2">
        <f t="shared" ref="CQ104:CQ135" si="255">ROUND((ROUND((AC104*1),2)*BC104),2)</f>
        <v>2139.25</v>
      </c>
      <c r="CR104" s="2">
        <f t="shared" si="253"/>
        <v>0</v>
      </c>
      <c r="CS104" s="2">
        <f t="shared" si="231"/>
        <v>0</v>
      </c>
      <c r="CT104" s="2">
        <f t="shared" si="232"/>
        <v>0</v>
      </c>
      <c r="CU104" s="2">
        <f t="shared" si="233"/>
        <v>0</v>
      </c>
      <c r="CV104" s="2">
        <f t="shared" si="234"/>
        <v>0</v>
      </c>
      <c r="CW104" s="2">
        <f t="shared" si="235"/>
        <v>0</v>
      </c>
      <c r="CX104" s="2">
        <f t="shared" si="236"/>
        <v>0</v>
      </c>
      <c r="CY104" s="2">
        <f t="shared" si="237"/>
        <v>0</v>
      </c>
      <c r="CZ104" s="2">
        <f t="shared" si="238"/>
        <v>0</v>
      </c>
      <c r="DA104" s="2"/>
      <c r="DB104" s="2"/>
      <c r="DC104" s="2" t="s">
        <v>3</v>
      </c>
      <c r="DD104" s="2" t="s">
        <v>3</v>
      </c>
      <c r="DE104" s="2" t="s">
        <v>3</v>
      </c>
      <c r="DF104" s="2" t="s">
        <v>3</v>
      </c>
      <c r="DG104" s="2" t="s">
        <v>3</v>
      </c>
      <c r="DH104" s="2" t="s">
        <v>3</v>
      </c>
      <c r="DI104" s="2" t="s">
        <v>3</v>
      </c>
      <c r="DJ104" s="2" t="s">
        <v>3</v>
      </c>
      <c r="DK104" s="2" t="s">
        <v>3</v>
      </c>
      <c r="DL104" s="2" t="s">
        <v>3</v>
      </c>
      <c r="DM104" s="2" t="s">
        <v>3</v>
      </c>
      <c r="DN104" s="2">
        <v>0</v>
      </c>
      <c r="DO104" s="2">
        <v>0</v>
      </c>
      <c r="DP104" s="2">
        <v>1</v>
      </c>
      <c r="DQ104" s="2">
        <v>1</v>
      </c>
      <c r="DR104" s="2"/>
      <c r="DS104" s="2"/>
      <c r="DT104" s="2"/>
      <c r="DU104" s="2">
        <v>1013</v>
      </c>
      <c r="DV104" s="2" t="s">
        <v>37</v>
      </c>
      <c r="DW104" s="2" t="s">
        <v>37</v>
      </c>
      <c r="DX104" s="2">
        <v>1</v>
      </c>
      <c r="DY104" s="2"/>
      <c r="DZ104" s="2" t="s">
        <v>3</v>
      </c>
      <c r="EA104" s="2" t="s">
        <v>3</v>
      </c>
      <c r="EB104" s="2" t="s">
        <v>3</v>
      </c>
      <c r="EC104" s="2" t="s">
        <v>3</v>
      </c>
      <c r="ED104" s="2"/>
      <c r="EE104" s="2">
        <v>59540854</v>
      </c>
      <c r="EF104" s="2">
        <v>130</v>
      </c>
      <c r="EG104" s="2" t="s">
        <v>38</v>
      </c>
      <c r="EH104" s="2">
        <v>0</v>
      </c>
      <c r="EI104" s="2" t="s">
        <v>3</v>
      </c>
      <c r="EJ104" s="2">
        <v>3</v>
      </c>
      <c r="EK104" s="2">
        <v>746</v>
      </c>
      <c r="EL104" s="2" t="s">
        <v>39</v>
      </c>
      <c r="EM104" s="2" t="s">
        <v>40</v>
      </c>
      <c r="EN104" s="2"/>
      <c r="EO104" s="2" t="s">
        <v>3</v>
      </c>
      <c r="EP104" s="2"/>
      <c r="EQ104" s="2">
        <v>0</v>
      </c>
      <c r="ER104" s="2">
        <v>0</v>
      </c>
      <c r="ES104" s="2">
        <v>2139.25</v>
      </c>
      <c r="ET104" s="2">
        <v>0</v>
      </c>
      <c r="EU104" s="2">
        <v>0</v>
      </c>
      <c r="EV104" s="2">
        <v>0</v>
      </c>
      <c r="EW104" s="2">
        <v>0</v>
      </c>
      <c r="EX104" s="2">
        <v>0</v>
      </c>
      <c r="EY104" s="2">
        <v>0</v>
      </c>
      <c r="EZ104" s="2"/>
      <c r="FA104" s="2"/>
      <c r="FB104" s="2"/>
      <c r="FC104" s="2"/>
      <c r="FD104" s="2"/>
      <c r="FE104" s="2"/>
      <c r="FF104" s="2"/>
      <c r="FG104" s="2"/>
      <c r="FH104" s="2"/>
      <c r="FI104" s="2"/>
      <c r="FJ104" s="2"/>
      <c r="FK104" s="2"/>
      <c r="FL104" s="2"/>
      <c r="FM104" s="2"/>
      <c r="FN104" s="2"/>
      <c r="FO104" s="2"/>
      <c r="FP104" s="2"/>
      <c r="FQ104" s="2">
        <v>0</v>
      </c>
      <c r="FR104" s="2">
        <f t="shared" ref="FR104:FR135" si="256">P104</f>
        <v>2139.25</v>
      </c>
      <c r="FS104" s="2">
        <v>0</v>
      </c>
      <c r="FT104" s="2"/>
      <c r="FU104" s="2"/>
      <c r="FV104" s="2"/>
      <c r="FW104" s="2"/>
      <c r="FX104" s="2">
        <v>0</v>
      </c>
      <c r="FY104" s="2">
        <v>0</v>
      </c>
      <c r="FZ104" s="2"/>
      <c r="GA104" s="2" t="s">
        <v>152</v>
      </c>
      <c r="GB104" s="2"/>
      <c r="GC104" s="2"/>
      <c r="GD104" s="2">
        <v>1</v>
      </c>
      <c r="GE104" s="2"/>
      <c r="GF104" s="2">
        <v>1939434858</v>
      </c>
      <c r="GG104" s="2">
        <v>2</v>
      </c>
      <c r="GH104" s="2">
        <v>4</v>
      </c>
      <c r="GI104" s="2">
        <v>-2</v>
      </c>
      <c r="GJ104" s="2">
        <v>0</v>
      </c>
      <c r="GK104" s="2">
        <v>0</v>
      </c>
      <c r="GL104" s="2">
        <f t="shared" si="239"/>
        <v>0</v>
      </c>
      <c r="GM104" s="2">
        <f t="shared" si="240"/>
        <v>2139.25</v>
      </c>
      <c r="GN104" s="2">
        <f t="shared" si="241"/>
        <v>0</v>
      </c>
      <c r="GO104" s="2">
        <f t="shared" si="242"/>
        <v>0</v>
      </c>
      <c r="GP104" s="2">
        <f t="shared" si="243"/>
        <v>0</v>
      </c>
      <c r="GQ104" s="2"/>
      <c r="GR104" s="2">
        <v>0</v>
      </c>
      <c r="GS104" s="2">
        <v>2</v>
      </c>
      <c r="GT104" s="2">
        <v>0</v>
      </c>
      <c r="GU104" s="2" t="s">
        <v>3</v>
      </c>
      <c r="GV104" s="2">
        <f t="shared" si="244"/>
        <v>0</v>
      </c>
      <c r="GW104" s="2">
        <v>1</v>
      </c>
      <c r="GX104" s="2">
        <f t="shared" si="245"/>
        <v>0</v>
      </c>
      <c r="GY104" s="2"/>
      <c r="GZ104" s="2"/>
      <c r="HA104" s="2">
        <v>0</v>
      </c>
      <c r="HB104" s="2">
        <v>0</v>
      </c>
      <c r="HC104" s="2">
        <f t="shared" si="246"/>
        <v>0</v>
      </c>
      <c r="HD104" s="2"/>
      <c r="HE104" s="2" t="s">
        <v>42</v>
      </c>
      <c r="HF104" s="2" t="s">
        <v>43</v>
      </c>
      <c r="HG104" s="2"/>
      <c r="HH104" s="2"/>
      <c r="HI104" s="2"/>
      <c r="HJ104" s="2"/>
      <c r="HK104" s="2"/>
      <c r="HL104" s="2"/>
      <c r="HM104" s="2" t="s">
        <v>3</v>
      </c>
      <c r="HN104" s="2" t="s">
        <v>3</v>
      </c>
      <c r="HO104" s="2" t="s">
        <v>3</v>
      </c>
      <c r="HP104" s="2" t="s">
        <v>3</v>
      </c>
      <c r="HQ104" s="2" t="s">
        <v>3</v>
      </c>
      <c r="HR104" s="2"/>
      <c r="HS104" s="2">
        <v>0</v>
      </c>
      <c r="HT104" s="2"/>
      <c r="HU104" s="2"/>
      <c r="HV104" s="2"/>
      <c r="HW104" s="2"/>
      <c r="HX104" s="2"/>
      <c r="HY104" s="2"/>
      <c r="HZ104" s="2"/>
      <c r="IA104" s="2"/>
      <c r="IB104" s="2"/>
      <c r="IC104" s="2"/>
      <c r="ID104" s="2"/>
      <c r="IE104" s="2"/>
      <c r="IF104" s="2"/>
      <c r="IG104" s="2"/>
      <c r="IH104" s="2"/>
      <c r="II104" s="2"/>
      <c r="IJ104" s="2"/>
      <c r="IK104" s="2">
        <v>0</v>
      </c>
      <c r="IL104" s="2"/>
      <c r="IM104" s="2"/>
      <c r="IN104" s="2"/>
      <c r="IO104" s="2"/>
      <c r="IP104" s="2"/>
      <c r="IQ104" s="2"/>
      <c r="IR104" s="2"/>
      <c r="IS104" s="2"/>
      <c r="IT104" s="2"/>
      <c r="IU104" s="2"/>
    </row>
    <row r="105" spans="1:255" x14ac:dyDescent="0.2">
      <c r="A105">
        <v>17</v>
      </c>
      <c r="B105">
        <v>1</v>
      </c>
      <c r="E105" t="s">
        <v>149</v>
      </c>
      <c r="F105" t="s">
        <v>150</v>
      </c>
      <c r="G105" t="s">
        <v>151</v>
      </c>
      <c r="H105" t="s">
        <v>37</v>
      </c>
      <c r="I105">
        <v>1</v>
      </c>
      <c r="J105">
        <v>0</v>
      </c>
      <c r="K105">
        <v>1</v>
      </c>
      <c r="O105">
        <f t="shared" si="217"/>
        <v>16386.66</v>
      </c>
      <c r="P105">
        <f t="shared" si="254"/>
        <v>16386.66</v>
      </c>
      <c r="Q105">
        <f t="shared" si="247"/>
        <v>0</v>
      </c>
      <c r="R105">
        <f t="shared" si="218"/>
        <v>0</v>
      </c>
      <c r="S105">
        <f t="shared" si="219"/>
        <v>0</v>
      </c>
      <c r="T105">
        <f t="shared" si="220"/>
        <v>0</v>
      </c>
      <c r="U105">
        <f t="shared" si="221"/>
        <v>0</v>
      </c>
      <c r="V105">
        <f t="shared" si="222"/>
        <v>0</v>
      </c>
      <c r="W105">
        <f t="shared" si="223"/>
        <v>0</v>
      </c>
      <c r="X105">
        <f t="shared" si="224"/>
        <v>0</v>
      </c>
      <c r="Y105">
        <f t="shared" si="225"/>
        <v>0</v>
      </c>
      <c r="AA105">
        <v>60252775</v>
      </c>
      <c r="AB105">
        <f t="shared" si="226"/>
        <v>2139.25</v>
      </c>
      <c r="AC105">
        <f t="shared" si="227"/>
        <v>2139.25</v>
      </c>
      <c r="AD105">
        <f t="shared" si="248"/>
        <v>0</v>
      </c>
      <c r="AE105">
        <f t="shared" si="249"/>
        <v>0</v>
      </c>
      <c r="AF105">
        <f t="shared" si="250"/>
        <v>0</v>
      </c>
      <c r="AG105">
        <f t="shared" si="228"/>
        <v>0</v>
      </c>
      <c r="AH105">
        <f t="shared" si="251"/>
        <v>0</v>
      </c>
      <c r="AI105">
        <f t="shared" si="252"/>
        <v>0</v>
      </c>
      <c r="AJ105">
        <f t="shared" si="229"/>
        <v>0</v>
      </c>
      <c r="AK105">
        <v>2139.25</v>
      </c>
      <c r="AL105">
        <v>2139.25</v>
      </c>
      <c r="AM105">
        <v>0</v>
      </c>
      <c r="AN105">
        <v>0</v>
      </c>
      <c r="AO105">
        <v>0</v>
      </c>
      <c r="AP105">
        <v>0</v>
      </c>
      <c r="AQ105">
        <v>0</v>
      </c>
      <c r="AR105">
        <v>0</v>
      </c>
      <c r="AS105">
        <v>0</v>
      </c>
      <c r="AT105">
        <v>0</v>
      </c>
      <c r="AU105">
        <v>0</v>
      </c>
      <c r="AV105">
        <v>1</v>
      </c>
      <c r="AW105">
        <v>1</v>
      </c>
      <c r="AZ105">
        <v>1</v>
      </c>
      <c r="BA105">
        <v>1</v>
      </c>
      <c r="BB105">
        <v>1</v>
      </c>
      <c r="BC105">
        <v>7.66</v>
      </c>
      <c r="BD105" t="s">
        <v>3</v>
      </c>
      <c r="BE105" t="s">
        <v>3</v>
      </c>
      <c r="BF105" t="s">
        <v>3</v>
      </c>
      <c r="BG105" t="s">
        <v>3</v>
      </c>
      <c r="BH105">
        <v>3</v>
      </c>
      <c r="BI105">
        <v>3</v>
      </c>
      <c r="BJ105" t="s">
        <v>3</v>
      </c>
      <c r="BM105">
        <v>746</v>
      </c>
      <c r="BN105">
        <v>0</v>
      </c>
      <c r="BO105" t="s">
        <v>3</v>
      </c>
      <c r="BP105">
        <v>0</v>
      </c>
      <c r="BQ105">
        <v>130</v>
      </c>
      <c r="BR105">
        <v>0</v>
      </c>
      <c r="BS105">
        <v>1</v>
      </c>
      <c r="BT105">
        <v>1</v>
      </c>
      <c r="BU105">
        <v>1</v>
      </c>
      <c r="BV105">
        <v>1</v>
      </c>
      <c r="BW105">
        <v>1</v>
      </c>
      <c r="BX105">
        <v>1</v>
      </c>
      <c r="BY105" t="s">
        <v>3</v>
      </c>
      <c r="BZ105">
        <v>0</v>
      </c>
      <c r="CA105">
        <v>0</v>
      </c>
      <c r="CB105" t="s">
        <v>3</v>
      </c>
      <c r="CE105">
        <v>30</v>
      </c>
      <c r="CF105">
        <v>0</v>
      </c>
      <c r="CG105">
        <v>0</v>
      </c>
      <c r="CM105">
        <v>0</v>
      </c>
      <c r="CN105" t="s">
        <v>3</v>
      </c>
      <c r="CO105">
        <v>0</v>
      </c>
      <c r="CP105">
        <f t="shared" si="230"/>
        <v>16386.66</v>
      </c>
      <c r="CQ105">
        <f t="shared" si="255"/>
        <v>16386.66</v>
      </c>
      <c r="CR105">
        <f t="shared" si="253"/>
        <v>0</v>
      </c>
      <c r="CS105">
        <f t="shared" si="231"/>
        <v>0</v>
      </c>
      <c r="CT105">
        <f t="shared" si="232"/>
        <v>0</v>
      </c>
      <c r="CU105">
        <f t="shared" si="233"/>
        <v>0</v>
      </c>
      <c r="CV105">
        <f t="shared" si="234"/>
        <v>0</v>
      </c>
      <c r="CW105">
        <f t="shared" si="235"/>
        <v>0</v>
      </c>
      <c r="CX105">
        <f t="shared" si="236"/>
        <v>0</v>
      </c>
      <c r="CY105">
        <f t="shared" si="237"/>
        <v>0</v>
      </c>
      <c r="CZ105">
        <f t="shared" si="238"/>
        <v>0</v>
      </c>
      <c r="DC105" t="s">
        <v>3</v>
      </c>
      <c r="DD105" t="s">
        <v>3</v>
      </c>
      <c r="DE105" t="s">
        <v>3</v>
      </c>
      <c r="DF105" t="s">
        <v>3</v>
      </c>
      <c r="DG105" t="s">
        <v>3</v>
      </c>
      <c r="DH105" t="s">
        <v>3</v>
      </c>
      <c r="DI105" t="s">
        <v>3</v>
      </c>
      <c r="DJ105" t="s">
        <v>3</v>
      </c>
      <c r="DK105" t="s">
        <v>3</v>
      </c>
      <c r="DL105" t="s">
        <v>3</v>
      </c>
      <c r="DM105" t="s">
        <v>3</v>
      </c>
      <c r="DN105">
        <v>0</v>
      </c>
      <c r="DO105">
        <v>0</v>
      </c>
      <c r="DP105">
        <v>1</v>
      </c>
      <c r="DQ105">
        <v>1</v>
      </c>
      <c r="DU105">
        <v>1013</v>
      </c>
      <c r="DV105" t="s">
        <v>37</v>
      </c>
      <c r="DW105" t="s">
        <v>37</v>
      </c>
      <c r="DX105">
        <v>1</v>
      </c>
      <c r="DZ105" t="s">
        <v>3</v>
      </c>
      <c r="EA105" t="s">
        <v>3</v>
      </c>
      <c r="EB105" t="s">
        <v>3</v>
      </c>
      <c r="EC105" t="s">
        <v>3</v>
      </c>
      <c r="EE105">
        <v>59540854</v>
      </c>
      <c r="EF105">
        <v>130</v>
      </c>
      <c r="EG105" t="s">
        <v>38</v>
      </c>
      <c r="EH105">
        <v>0</v>
      </c>
      <c r="EI105" t="s">
        <v>3</v>
      </c>
      <c r="EJ105">
        <v>3</v>
      </c>
      <c r="EK105">
        <v>746</v>
      </c>
      <c r="EL105" t="s">
        <v>39</v>
      </c>
      <c r="EM105" t="s">
        <v>40</v>
      </c>
      <c r="EO105" t="s">
        <v>3</v>
      </c>
      <c r="EQ105">
        <v>0</v>
      </c>
      <c r="ER105">
        <v>2139.25</v>
      </c>
      <c r="ES105">
        <v>2139.25</v>
      </c>
      <c r="ET105">
        <v>0</v>
      </c>
      <c r="EU105">
        <v>0</v>
      </c>
      <c r="EV105">
        <v>0</v>
      </c>
      <c r="EW105">
        <v>0</v>
      </c>
      <c r="EX105">
        <v>0</v>
      </c>
      <c r="EY105">
        <v>0</v>
      </c>
      <c r="EZ105">
        <v>5</v>
      </c>
      <c r="FC105">
        <v>1</v>
      </c>
      <c r="FD105">
        <v>18</v>
      </c>
      <c r="FF105">
        <v>18864.87</v>
      </c>
      <c r="FQ105">
        <v>0</v>
      </c>
      <c r="FR105">
        <f t="shared" si="256"/>
        <v>16386.66</v>
      </c>
      <c r="FS105">
        <v>0</v>
      </c>
      <c r="FX105">
        <v>0</v>
      </c>
      <c r="FY105">
        <v>0</v>
      </c>
      <c r="GA105" t="s">
        <v>152</v>
      </c>
      <c r="GD105">
        <v>1</v>
      </c>
      <c r="GF105">
        <v>1939434858</v>
      </c>
      <c r="GG105">
        <v>2</v>
      </c>
      <c r="GH105">
        <v>3</v>
      </c>
      <c r="GI105">
        <v>5</v>
      </c>
      <c r="GJ105">
        <v>0</v>
      </c>
      <c r="GK105">
        <v>0</v>
      </c>
      <c r="GL105">
        <f t="shared" si="239"/>
        <v>0</v>
      </c>
      <c r="GM105">
        <f t="shared" si="240"/>
        <v>16386.66</v>
      </c>
      <c r="GN105">
        <f t="shared" si="241"/>
        <v>0</v>
      </c>
      <c r="GO105">
        <f t="shared" si="242"/>
        <v>0</v>
      </c>
      <c r="GP105">
        <f t="shared" si="243"/>
        <v>0</v>
      </c>
      <c r="GR105">
        <v>1</v>
      </c>
      <c r="GS105">
        <v>1</v>
      </c>
      <c r="GT105">
        <v>0</v>
      </c>
      <c r="GU105" t="s">
        <v>3</v>
      </c>
      <c r="GV105">
        <f t="shared" si="244"/>
        <v>0</v>
      </c>
      <c r="GW105">
        <v>1</v>
      </c>
      <c r="GX105">
        <f t="shared" si="245"/>
        <v>0</v>
      </c>
      <c r="HA105">
        <v>0</v>
      </c>
      <c r="HB105">
        <v>0</v>
      </c>
      <c r="HC105">
        <f t="shared" si="246"/>
        <v>0</v>
      </c>
      <c r="HE105" t="s">
        <v>42</v>
      </c>
      <c r="HF105" t="s">
        <v>43</v>
      </c>
      <c r="HM105" t="s">
        <v>3</v>
      </c>
      <c r="HN105" t="s">
        <v>3</v>
      </c>
      <c r="HO105" t="s">
        <v>3</v>
      </c>
      <c r="HP105" t="s">
        <v>3</v>
      </c>
      <c r="HQ105" t="s">
        <v>3</v>
      </c>
      <c r="HS105">
        <v>0</v>
      </c>
      <c r="IK105">
        <v>0</v>
      </c>
    </row>
    <row r="106" spans="1:255" x14ac:dyDescent="0.2">
      <c r="A106" s="2">
        <v>17</v>
      </c>
      <c r="B106" s="2">
        <v>1</v>
      </c>
      <c r="C106" s="2"/>
      <c r="D106" s="2"/>
      <c r="E106" s="2" t="s">
        <v>153</v>
      </c>
      <c r="F106" s="2" t="s">
        <v>154</v>
      </c>
      <c r="G106" s="2" t="s">
        <v>155</v>
      </c>
      <c r="H106" s="2" t="s">
        <v>37</v>
      </c>
      <c r="I106" s="2">
        <v>1</v>
      </c>
      <c r="J106" s="2">
        <v>0</v>
      </c>
      <c r="K106" s="2">
        <v>1</v>
      </c>
      <c r="L106" s="2"/>
      <c r="M106" s="2"/>
      <c r="N106" s="2"/>
      <c r="O106" s="2">
        <f t="shared" si="217"/>
        <v>1943.19</v>
      </c>
      <c r="P106" s="2">
        <f t="shared" si="254"/>
        <v>1943.19</v>
      </c>
      <c r="Q106" s="2">
        <f t="shared" si="247"/>
        <v>0</v>
      </c>
      <c r="R106" s="2">
        <f t="shared" si="218"/>
        <v>0</v>
      </c>
      <c r="S106" s="2">
        <f t="shared" si="219"/>
        <v>0</v>
      </c>
      <c r="T106" s="2">
        <f t="shared" si="220"/>
        <v>0</v>
      </c>
      <c r="U106" s="2">
        <f t="shared" si="221"/>
        <v>0</v>
      </c>
      <c r="V106" s="2">
        <f t="shared" si="222"/>
        <v>0</v>
      </c>
      <c r="W106" s="2">
        <f t="shared" si="223"/>
        <v>0</v>
      </c>
      <c r="X106" s="2">
        <f t="shared" si="224"/>
        <v>0</v>
      </c>
      <c r="Y106" s="2">
        <f t="shared" si="225"/>
        <v>0</v>
      </c>
      <c r="Z106" s="2"/>
      <c r="AA106" s="2">
        <v>60252778</v>
      </c>
      <c r="AB106" s="2">
        <f t="shared" si="226"/>
        <v>1943.19</v>
      </c>
      <c r="AC106" s="2">
        <f t="shared" si="227"/>
        <v>1943.19</v>
      </c>
      <c r="AD106" s="2">
        <f t="shared" si="248"/>
        <v>0</v>
      </c>
      <c r="AE106" s="2">
        <f t="shared" si="249"/>
        <v>0</v>
      </c>
      <c r="AF106" s="2">
        <f t="shared" si="250"/>
        <v>0</v>
      </c>
      <c r="AG106" s="2">
        <f t="shared" si="228"/>
        <v>0</v>
      </c>
      <c r="AH106" s="2">
        <f t="shared" si="251"/>
        <v>0</v>
      </c>
      <c r="AI106" s="2">
        <f t="shared" si="252"/>
        <v>0</v>
      </c>
      <c r="AJ106" s="2">
        <f t="shared" si="229"/>
        <v>0</v>
      </c>
      <c r="AK106" s="2">
        <v>1943.19</v>
      </c>
      <c r="AL106" s="2">
        <v>1943.19</v>
      </c>
      <c r="AM106" s="2">
        <v>0</v>
      </c>
      <c r="AN106" s="2">
        <v>0</v>
      </c>
      <c r="AO106" s="2">
        <v>0</v>
      </c>
      <c r="AP106" s="2">
        <v>0</v>
      </c>
      <c r="AQ106" s="2">
        <v>0</v>
      </c>
      <c r="AR106" s="2">
        <v>0</v>
      </c>
      <c r="AS106" s="2">
        <v>0</v>
      </c>
      <c r="AT106" s="2">
        <v>0</v>
      </c>
      <c r="AU106" s="2">
        <v>0</v>
      </c>
      <c r="AV106" s="2">
        <v>1</v>
      </c>
      <c r="AW106" s="2">
        <v>1</v>
      </c>
      <c r="AX106" s="2"/>
      <c r="AY106" s="2"/>
      <c r="AZ106" s="2">
        <v>1</v>
      </c>
      <c r="BA106" s="2">
        <v>1</v>
      </c>
      <c r="BB106" s="2">
        <v>1</v>
      </c>
      <c r="BC106" s="2">
        <v>1</v>
      </c>
      <c r="BD106" s="2" t="s">
        <v>3</v>
      </c>
      <c r="BE106" s="2" t="s">
        <v>3</v>
      </c>
      <c r="BF106" s="2" t="s">
        <v>3</v>
      </c>
      <c r="BG106" s="2" t="s">
        <v>3</v>
      </c>
      <c r="BH106" s="2">
        <v>3</v>
      </c>
      <c r="BI106" s="2">
        <v>3</v>
      </c>
      <c r="BJ106" s="2" t="s">
        <v>3</v>
      </c>
      <c r="BK106" s="2"/>
      <c r="BL106" s="2"/>
      <c r="BM106" s="2">
        <v>746</v>
      </c>
      <c r="BN106" s="2">
        <v>0</v>
      </c>
      <c r="BO106" s="2" t="s">
        <v>3</v>
      </c>
      <c r="BP106" s="2">
        <v>0</v>
      </c>
      <c r="BQ106" s="2">
        <v>130</v>
      </c>
      <c r="BR106" s="2">
        <v>0</v>
      </c>
      <c r="BS106" s="2">
        <v>1</v>
      </c>
      <c r="BT106" s="2">
        <v>1</v>
      </c>
      <c r="BU106" s="2">
        <v>1</v>
      </c>
      <c r="BV106" s="2">
        <v>1</v>
      </c>
      <c r="BW106" s="2">
        <v>1</v>
      </c>
      <c r="BX106" s="2">
        <v>1</v>
      </c>
      <c r="BY106" s="2" t="s">
        <v>3</v>
      </c>
      <c r="BZ106" s="2">
        <v>0</v>
      </c>
      <c r="CA106" s="2">
        <v>0</v>
      </c>
      <c r="CB106" s="2" t="s">
        <v>3</v>
      </c>
      <c r="CC106" s="2"/>
      <c r="CD106" s="2"/>
      <c r="CE106" s="2">
        <v>30</v>
      </c>
      <c r="CF106" s="2">
        <v>0</v>
      </c>
      <c r="CG106" s="2">
        <v>0</v>
      </c>
      <c r="CH106" s="2"/>
      <c r="CI106" s="2"/>
      <c r="CJ106" s="2"/>
      <c r="CK106" s="2"/>
      <c r="CL106" s="2"/>
      <c r="CM106" s="2">
        <v>0</v>
      </c>
      <c r="CN106" s="2" t="s">
        <v>3</v>
      </c>
      <c r="CO106" s="2">
        <v>0</v>
      </c>
      <c r="CP106" s="2">
        <f t="shared" si="230"/>
        <v>1943.19</v>
      </c>
      <c r="CQ106" s="2">
        <f t="shared" si="255"/>
        <v>1943.19</v>
      </c>
      <c r="CR106" s="2">
        <f t="shared" si="253"/>
        <v>0</v>
      </c>
      <c r="CS106" s="2">
        <f t="shared" si="231"/>
        <v>0</v>
      </c>
      <c r="CT106" s="2">
        <f t="shared" si="232"/>
        <v>0</v>
      </c>
      <c r="CU106" s="2">
        <f t="shared" si="233"/>
        <v>0</v>
      </c>
      <c r="CV106" s="2">
        <f t="shared" si="234"/>
        <v>0</v>
      </c>
      <c r="CW106" s="2">
        <f t="shared" si="235"/>
        <v>0</v>
      </c>
      <c r="CX106" s="2">
        <f t="shared" si="236"/>
        <v>0</v>
      </c>
      <c r="CY106" s="2">
        <f t="shared" si="237"/>
        <v>0</v>
      </c>
      <c r="CZ106" s="2">
        <f t="shared" si="238"/>
        <v>0</v>
      </c>
      <c r="DA106" s="2"/>
      <c r="DB106" s="2"/>
      <c r="DC106" s="2" t="s">
        <v>3</v>
      </c>
      <c r="DD106" s="2" t="s">
        <v>3</v>
      </c>
      <c r="DE106" s="2" t="s">
        <v>3</v>
      </c>
      <c r="DF106" s="2" t="s">
        <v>3</v>
      </c>
      <c r="DG106" s="2" t="s">
        <v>3</v>
      </c>
      <c r="DH106" s="2" t="s">
        <v>3</v>
      </c>
      <c r="DI106" s="2" t="s">
        <v>3</v>
      </c>
      <c r="DJ106" s="2" t="s">
        <v>3</v>
      </c>
      <c r="DK106" s="2" t="s">
        <v>3</v>
      </c>
      <c r="DL106" s="2" t="s">
        <v>3</v>
      </c>
      <c r="DM106" s="2" t="s">
        <v>3</v>
      </c>
      <c r="DN106" s="2">
        <v>0</v>
      </c>
      <c r="DO106" s="2">
        <v>0</v>
      </c>
      <c r="DP106" s="2">
        <v>1</v>
      </c>
      <c r="DQ106" s="2">
        <v>1</v>
      </c>
      <c r="DR106" s="2"/>
      <c r="DS106" s="2"/>
      <c r="DT106" s="2"/>
      <c r="DU106" s="2">
        <v>1013</v>
      </c>
      <c r="DV106" s="2" t="s">
        <v>37</v>
      </c>
      <c r="DW106" s="2" t="s">
        <v>37</v>
      </c>
      <c r="DX106" s="2">
        <v>1</v>
      </c>
      <c r="DY106" s="2"/>
      <c r="DZ106" s="2" t="s">
        <v>3</v>
      </c>
      <c r="EA106" s="2" t="s">
        <v>3</v>
      </c>
      <c r="EB106" s="2" t="s">
        <v>3</v>
      </c>
      <c r="EC106" s="2" t="s">
        <v>3</v>
      </c>
      <c r="ED106" s="2"/>
      <c r="EE106" s="2">
        <v>59540854</v>
      </c>
      <c r="EF106" s="2">
        <v>130</v>
      </c>
      <c r="EG106" s="2" t="s">
        <v>38</v>
      </c>
      <c r="EH106" s="2">
        <v>0</v>
      </c>
      <c r="EI106" s="2" t="s">
        <v>3</v>
      </c>
      <c r="EJ106" s="2">
        <v>3</v>
      </c>
      <c r="EK106" s="2">
        <v>746</v>
      </c>
      <c r="EL106" s="2" t="s">
        <v>39</v>
      </c>
      <c r="EM106" s="2" t="s">
        <v>40</v>
      </c>
      <c r="EN106" s="2"/>
      <c r="EO106" s="2" t="s">
        <v>3</v>
      </c>
      <c r="EP106" s="2"/>
      <c r="EQ106" s="2">
        <v>0</v>
      </c>
      <c r="ER106" s="2">
        <v>0</v>
      </c>
      <c r="ES106" s="2">
        <v>1943.19</v>
      </c>
      <c r="ET106" s="2">
        <v>0</v>
      </c>
      <c r="EU106" s="2">
        <v>0</v>
      </c>
      <c r="EV106" s="2">
        <v>0</v>
      </c>
      <c r="EW106" s="2">
        <v>0</v>
      </c>
      <c r="EX106" s="2">
        <v>0</v>
      </c>
      <c r="EY106" s="2">
        <v>0</v>
      </c>
      <c r="EZ106" s="2"/>
      <c r="FA106" s="2"/>
      <c r="FB106" s="2"/>
      <c r="FC106" s="2"/>
      <c r="FD106" s="2"/>
      <c r="FE106" s="2"/>
      <c r="FF106" s="2"/>
      <c r="FG106" s="2"/>
      <c r="FH106" s="2"/>
      <c r="FI106" s="2"/>
      <c r="FJ106" s="2"/>
      <c r="FK106" s="2"/>
      <c r="FL106" s="2"/>
      <c r="FM106" s="2"/>
      <c r="FN106" s="2"/>
      <c r="FO106" s="2"/>
      <c r="FP106" s="2"/>
      <c r="FQ106" s="2">
        <v>0</v>
      </c>
      <c r="FR106" s="2">
        <f t="shared" si="256"/>
        <v>1943.19</v>
      </c>
      <c r="FS106" s="2">
        <v>0</v>
      </c>
      <c r="FT106" s="2"/>
      <c r="FU106" s="2"/>
      <c r="FV106" s="2"/>
      <c r="FW106" s="2"/>
      <c r="FX106" s="2">
        <v>0</v>
      </c>
      <c r="FY106" s="2">
        <v>0</v>
      </c>
      <c r="FZ106" s="2"/>
      <c r="GA106" s="2" t="s">
        <v>156</v>
      </c>
      <c r="GB106" s="2"/>
      <c r="GC106" s="2"/>
      <c r="GD106" s="2">
        <v>1</v>
      </c>
      <c r="GE106" s="2"/>
      <c r="GF106" s="2">
        <v>-359604049</v>
      </c>
      <c r="GG106" s="2">
        <v>2</v>
      </c>
      <c r="GH106" s="2">
        <v>4</v>
      </c>
      <c r="GI106" s="2">
        <v>-2</v>
      </c>
      <c r="GJ106" s="2">
        <v>0</v>
      </c>
      <c r="GK106" s="2">
        <v>0</v>
      </c>
      <c r="GL106" s="2">
        <f t="shared" si="239"/>
        <v>0</v>
      </c>
      <c r="GM106" s="2">
        <f t="shared" si="240"/>
        <v>1943.19</v>
      </c>
      <c r="GN106" s="2">
        <f t="shared" si="241"/>
        <v>0</v>
      </c>
      <c r="GO106" s="2">
        <f t="shared" si="242"/>
        <v>0</v>
      </c>
      <c r="GP106" s="2">
        <f t="shared" si="243"/>
        <v>0</v>
      </c>
      <c r="GQ106" s="2"/>
      <c r="GR106" s="2">
        <v>0</v>
      </c>
      <c r="GS106" s="2">
        <v>2</v>
      </c>
      <c r="GT106" s="2">
        <v>0</v>
      </c>
      <c r="GU106" s="2" t="s">
        <v>3</v>
      </c>
      <c r="GV106" s="2">
        <f t="shared" si="244"/>
        <v>0</v>
      </c>
      <c r="GW106" s="2">
        <v>1</v>
      </c>
      <c r="GX106" s="2">
        <f t="shared" si="245"/>
        <v>0</v>
      </c>
      <c r="GY106" s="2"/>
      <c r="GZ106" s="2"/>
      <c r="HA106" s="2">
        <v>0</v>
      </c>
      <c r="HB106" s="2">
        <v>0</v>
      </c>
      <c r="HC106" s="2">
        <f t="shared" si="246"/>
        <v>0</v>
      </c>
      <c r="HD106" s="2"/>
      <c r="HE106" s="2" t="s">
        <v>42</v>
      </c>
      <c r="HF106" s="2" t="s">
        <v>43</v>
      </c>
      <c r="HG106" s="2"/>
      <c r="HH106" s="2"/>
      <c r="HI106" s="2"/>
      <c r="HJ106" s="2"/>
      <c r="HK106" s="2"/>
      <c r="HL106" s="2"/>
      <c r="HM106" s="2" t="s">
        <v>3</v>
      </c>
      <c r="HN106" s="2" t="s">
        <v>3</v>
      </c>
      <c r="HO106" s="2" t="s">
        <v>3</v>
      </c>
      <c r="HP106" s="2" t="s">
        <v>3</v>
      </c>
      <c r="HQ106" s="2" t="s">
        <v>3</v>
      </c>
      <c r="HR106" s="2"/>
      <c r="HS106" s="2">
        <v>0</v>
      </c>
      <c r="HT106" s="2"/>
      <c r="HU106" s="2"/>
      <c r="HV106" s="2"/>
      <c r="HW106" s="2"/>
      <c r="HX106" s="2"/>
      <c r="HY106" s="2"/>
      <c r="HZ106" s="2"/>
      <c r="IA106" s="2"/>
      <c r="IB106" s="2"/>
      <c r="IC106" s="2"/>
      <c r="ID106" s="2"/>
      <c r="IE106" s="2"/>
      <c r="IF106" s="2"/>
      <c r="IG106" s="2"/>
      <c r="IH106" s="2"/>
      <c r="II106" s="2"/>
      <c r="IJ106" s="2"/>
      <c r="IK106" s="2">
        <v>0</v>
      </c>
      <c r="IL106" s="2"/>
      <c r="IM106" s="2"/>
      <c r="IN106" s="2"/>
      <c r="IO106" s="2"/>
      <c r="IP106" s="2"/>
      <c r="IQ106" s="2"/>
      <c r="IR106" s="2"/>
      <c r="IS106" s="2"/>
      <c r="IT106" s="2"/>
      <c r="IU106" s="2"/>
    </row>
    <row r="107" spans="1:255" x14ac:dyDescent="0.2">
      <c r="A107">
        <v>17</v>
      </c>
      <c r="B107">
        <v>1</v>
      </c>
      <c r="E107" t="s">
        <v>153</v>
      </c>
      <c r="F107" t="s">
        <v>154</v>
      </c>
      <c r="G107" t="s">
        <v>155</v>
      </c>
      <c r="H107" t="s">
        <v>37</v>
      </c>
      <c r="I107">
        <v>1</v>
      </c>
      <c r="J107">
        <v>0</v>
      </c>
      <c r="K107">
        <v>1</v>
      </c>
      <c r="O107">
        <f t="shared" si="217"/>
        <v>14884.84</v>
      </c>
      <c r="P107">
        <f t="shared" si="254"/>
        <v>14884.84</v>
      </c>
      <c r="Q107">
        <f t="shared" si="247"/>
        <v>0</v>
      </c>
      <c r="R107">
        <f t="shared" si="218"/>
        <v>0</v>
      </c>
      <c r="S107">
        <f t="shared" si="219"/>
        <v>0</v>
      </c>
      <c r="T107">
        <f t="shared" si="220"/>
        <v>0</v>
      </c>
      <c r="U107">
        <f t="shared" si="221"/>
        <v>0</v>
      </c>
      <c r="V107">
        <f t="shared" si="222"/>
        <v>0</v>
      </c>
      <c r="W107">
        <f t="shared" si="223"/>
        <v>0</v>
      </c>
      <c r="X107">
        <f t="shared" si="224"/>
        <v>0</v>
      </c>
      <c r="Y107">
        <f t="shared" si="225"/>
        <v>0</v>
      </c>
      <c r="AA107">
        <v>60252775</v>
      </c>
      <c r="AB107">
        <f t="shared" si="226"/>
        <v>1943.19</v>
      </c>
      <c r="AC107">
        <f t="shared" si="227"/>
        <v>1943.19</v>
      </c>
      <c r="AD107">
        <f t="shared" si="248"/>
        <v>0</v>
      </c>
      <c r="AE107">
        <f t="shared" si="249"/>
        <v>0</v>
      </c>
      <c r="AF107">
        <f t="shared" si="250"/>
        <v>0</v>
      </c>
      <c r="AG107">
        <f t="shared" si="228"/>
        <v>0</v>
      </c>
      <c r="AH107">
        <f t="shared" si="251"/>
        <v>0</v>
      </c>
      <c r="AI107">
        <f t="shared" si="252"/>
        <v>0</v>
      </c>
      <c r="AJ107">
        <f t="shared" si="229"/>
        <v>0</v>
      </c>
      <c r="AK107">
        <v>1943.19</v>
      </c>
      <c r="AL107">
        <v>1943.19</v>
      </c>
      <c r="AM107">
        <v>0</v>
      </c>
      <c r="AN107">
        <v>0</v>
      </c>
      <c r="AO107">
        <v>0</v>
      </c>
      <c r="AP107">
        <v>0</v>
      </c>
      <c r="AQ107">
        <v>0</v>
      </c>
      <c r="AR107">
        <v>0</v>
      </c>
      <c r="AS107">
        <v>0</v>
      </c>
      <c r="AT107">
        <v>0</v>
      </c>
      <c r="AU107">
        <v>0</v>
      </c>
      <c r="AV107">
        <v>1</v>
      </c>
      <c r="AW107">
        <v>1</v>
      </c>
      <c r="AZ107">
        <v>1</v>
      </c>
      <c r="BA107">
        <v>1</v>
      </c>
      <c r="BB107">
        <v>1</v>
      </c>
      <c r="BC107">
        <v>7.66</v>
      </c>
      <c r="BD107" t="s">
        <v>3</v>
      </c>
      <c r="BE107" t="s">
        <v>3</v>
      </c>
      <c r="BF107" t="s">
        <v>3</v>
      </c>
      <c r="BG107" t="s">
        <v>3</v>
      </c>
      <c r="BH107">
        <v>3</v>
      </c>
      <c r="BI107">
        <v>3</v>
      </c>
      <c r="BJ107" t="s">
        <v>3</v>
      </c>
      <c r="BM107">
        <v>746</v>
      </c>
      <c r="BN107">
        <v>0</v>
      </c>
      <c r="BO107" t="s">
        <v>3</v>
      </c>
      <c r="BP107">
        <v>0</v>
      </c>
      <c r="BQ107">
        <v>130</v>
      </c>
      <c r="BR107">
        <v>0</v>
      </c>
      <c r="BS107">
        <v>1</v>
      </c>
      <c r="BT107">
        <v>1</v>
      </c>
      <c r="BU107">
        <v>1</v>
      </c>
      <c r="BV107">
        <v>1</v>
      </c>
      <c r="BW107">
        <v>1</v>
      </c>
      <c r="BX107">
        <v>1</v>
      </c>
      <c r="BY107" t="s">
        <v>3</v>
      </c>
      <c r="BZ107">
        <v>0</v>
      </c>
      <c r="CA107">
        <v>0</v>
      </c>
      <c r="CB107" t="s">
        <v>3</v>
      </c>
      <c r="CE107">
        <v>30</v>
      </c>
      <c r="CF107">
        <v>0</v>
      </c>
      <c r="CG107">
        <v>0</v>
      </c>
      <c r="CM107">
        <v>0</v>
      </c>
      <c r="CN107" t="s">
        <v>3</v>
      </c>
      <c r="CO107">
        <v>0</v>
      </c>
      <c r="CP107">
        <f t="shared" si="230"/>
        <v>14884.84</v>
      </c>
      <c r="CQ107">
        <f t="shared" si="255"/>
        <v>14884.84</v>
      </c>
      <c r="CR107">
        <f t="shared" si="253"/>
        <v>0</v>
      </c>
      <c r="CS107">
        <f t="shared" si="231"/>
        <v>0</v>
      </c>
      <c r="CT107">
        <f t="shared" si="232"/>
        <v>0</v>
      </c>
      <c r="CU107">
        <f t="shared" si="233"/>
        <v>0</v>
      </c>
      <c r="CV107">
        <f t="shared" si="234"/>
        <v>0</v>
      </c>
      <c r="CW107">
        <f t="shared" si="235"/>
        <v>0</v>
      </c>
      <c r="CX107">
        <f t="shared" si="236"/>
        <v>0</v>
      </c>
      <c r="CY107">
        <f t="shared" si="237"/>
        <v>0</v>
      </c>
      <c r="CZ107">
        <f t="shared" si="238"/>
        <v>0</v>
      </c>
      <c r="DC107" t="s">
        <v>3</v>
      </c>
      <c r="DD107" t="s">
        <v>3</v>
      </c>
      <c r="DE107" t="s">
        <v>3</v>
      </c>
      <c r="DF107" t="s">
        <v>3</v>
      </c>
      <c r="DG107" t="s">
        <v>3</v>
      </c>
      <c r="DH107" t="s">
        <v>3</v>
      </c>
      <c r="DI107" t="s">
        <v>3</v>
      </c>
      <c r="DJ107" t="s">
        <v>3</v>
      </c>
      <c r="DK107" t="s">
        <v>3</v>
      </c>
      <c r="DL107" t="s">
        <v>3</v>
      </c>
      <c r="DM107" t="s">
        <v>3</v>
      </c>
      <c r="DN107">
        <v>0</v>
      </c>
      <c r="DO107">
        <v>0</v>
      </c>
      <c r="DP107">
        <v>1</v>
      </c>
      <c r="DQ107">
        <v>1</v>
      </c>
      <c r="DU107">
        <v>1013</v>
      </c>
      <c r="DV107" t="s">
        <v>37</v>
      </c>
      <c r="DW107" t="s">
        <v>37</v>
      </c>
      <c r="DX107">
        <v>1</v>
      </c>
      <c r="DZ107" t="s">
        <v>3</v>
      </c>
      <c r="EA107" t="s">
        <v>3</v>
      </c>
      <c r="EB107" t="s">
        <v>3</v>
      </c>
      <c r="EC107" t="s">
        <v>3</v>
      </c>
      <c r="EE107">
        <v>59540854</v>
      </c>
      <c r="EF107">
        <v>130</v>
      </c>
      <c r="EG107" t="s">
        <v>38</v>
      </c>
      <c r="EH107">
        <v>0</v>
      </c>
      <c r="EI107" t="s">
        <v>3</v>
      </c>
      <c r="EJ107">
        <v>3</v>
      </c>
      <c r="EK107">
        <v>746</v>
      </c>
      <c r="EL107" t="s">
        <v>39</v>
      </c>
      <c r="EM107" t="s">
        <v>40</v>
      </c>
      <c r="EO107" t="s">
        <v>3</v>
      </c>
      <c r="EQ107">
        <v>0</v>
      </c>
      <c r="ER107">
        <v>1943.19</v>
      </c>
      <c r="ES107">
        <v>1943.19</v>
      </c>
      <c r="ET107">
        <v>0</v>
      </c>
      <c r="EU107">
        <v>0</v>
      </c>
      <c r="EV107">
        <v>0</v>
      </c>
      <c r="EW107">
        <v>0</v>
      </c>
      <c r="EX107">
        <v>0</v>
      </c>
      <c r="EY107">
        <v>0</v>
      </c>
      <c r="EZ107">
        <v>5</v>
      </c>
      <c r="FC107">
        <v>0</v>
      </c>
      <c r="FD107">
        <v>18</v>
      </c>
      <c r="FF107">
        <v>14279.95</v>
      </c>
      <c r="FQ107">
        <v>0</v>
      </c>
      <c r="FR107">
        <f t="shared" si="256"/>
        <v>14884.84</v>
      </c>
      <c r="FS107">
        <v>0</v>
      </c>
      <c r="FX107">
        <v>0</v>
      </c>
      <c r="FY107">
        <v>0</v>
      </c>
      <c r="GA107" t="s">
        <v>156</v>
      </c>
      <c r="GD107">
        <v>1</v>
      </c>
      <c r="GF107">
        <v>-359604049</v>
      </c>
      <c r="GG107">
        <v>2</v>
      </c>
      <c r="GH107">
        <v>3</v>
      </c>
      <c r="GI107">
        <v>5</v>
      </c>
      <c r="GJ107">
        <v>0</v>
      </c>
      <c r="GK107">
        <v>0</v>
      </c>
      <c r="GL107">
        <f t="shared" si="239"/>
        <v>0</v>
      </c>
      <c r="GM107">
        <f t="shared" si="240"/>
        <v>14884.84</v>
      </c>
      <c r="GN107">
        <f t="shared" si="241"/>
        <v>0</v>
      </c>
      <c r="GO107">
        <f t="shared" si="242"/>
        <v>0</v>
      </c>
      <c r="GP107">
        <f t="shared" si="243"/>
        <v>0</v>
      </c>
      <c r="GR107">
        <v>1</v>
      </c>
      <c r="GS107">
        <v>1</v>
      </c>
      <c r="GT107">
        <v>0</v>
      </c>
      <c r="GU107" t="s">
        <v>3</v>
      </c>
      <c r="GV107">
        <f t="shared" si="244"/>
        <v>0</v>
      </c>
      <c r="GW107">
        <v>1</v>
      </c>
      <c r="GX107">
        <f t="shared" si="245"/>
        <v>0</v>
      </c>
      <c r="HA107">
        <v>0</v>
      </c>
      <c r="HB107">
        <v>0</v>
      </c>
      <c r="HC107">
        <f t="shared" si="246"/>
        <v>0</v>
      </c>
      <c r="HE107" t="s">
        <v>42</v>
      </c>
      <c r="HF107" t="s">
        <v>43</v>
      </c>
      <c r="HM107" t="s">
        <v>3</v>
      </c>
      <c r="HN107" t="s">
        <v>3</v>
      </c>
      <c r="HO107" t="s">
        <v>3</v>
      </c>
      <c r="HP107" t="s">
        <v>3</v>
      </c>
      <c r="HQ107" t="s">
        <v>3</v>
      </c>
      <c r="HS107">
        <v>0</v>
      </c>
      <c r="IK107">
        <v>0</v>
      </c>
    </row>
    <row r="108" spans="1:255" x14ac:dyDescent="0.2">
      <c r="A108" s="2">
        <v>17</v>
      </c>
      <c r="B108" s="2">
        <v>1</v>
      </c>
      <c r="C108" s="2"/>
      <c r="D108" s="2"/>
      <c r="E108" s="2" t="s">
        <v>157</v>
      </c>
      <c r="F108" s="2" t="s">
        <v>158</v>
      </c>
      <c r="G108" s="2" t="s">
        <v>159</v>
      </c>
      <c r="H108" s="2" t="s">
        <v>37</v>
      </c>
      <c r="I108" s="2">
        <v>1</v>
      </c>
      <c r="J108" s="2">
        <v>0</v>
      </c>
      <c r="K108" s="2">
        <v>1</v>
      </c>
      <c r="L108" s="2"/>
      <c r="M108" s="2"/>
      <c r="N108" s="2"/>
      <c r="O108" s="2">
        <f t="shared" si="217"/>
        <v>1292.51</v>
      </c>
      <c r="P108" s="2">
        <f t="shared" si="254"/>
        <v>1292.51</v>
      </c>
      <c r="Q108" s="2">
        <f t="shared" si="247"/>
        <v>0</v>
      </c>
      <c r="R108" s="2">
        <f t="shared" si="218"/>
        <v>0</v>
      </c>
      <c r="S108" s="2">
        <f t="shared" si="219"/>
        <v>0</v>
      </c>
      <c r="T108" s="2">
        <f t="shared" si="220"/>
        <v>0</v>
      </c>
      <c r="U108" s="2">
        <f t="shared" si="221"/>
        <v>0</v>
      </c>
      <c r="V108" s="2">
        <f t="shared" si="222"/>
        <v>0</v>
      </c>
      <c r="W108" s="2">
        <f t="shared" si="223"/>
        <v>0</v>
      </c>
      <c r="X108" s="2">
        <f t="shared" si="224"/>
        <v>0</v>
      </c>
      <c r="Y108" s="2">
        <f t="shared" si="225"/>
        <v>0</v>
      </c>
      <c r="Z108" s="2"/>
      <c r="AA108" s="2">
        <v>60252778</v>
      </c>
      <c r="AB108" s="2">
        <f t="shared" si="226"/>
        <v>1292.51</v>
      </c>
      <c r="AC108" s="2">
        <f t="shared" si="227"/>
        <v>1292.51</v>
      </c>
      <c r="AD108" s="2">
        <f t="shared" si="248"/>
        <v>0</v>
      </c>
      <c r="AE108" s="2">
        <f t="shared" si="249"/>
        <v>0</v>
      </c>
      <c r="AF108" s="2">
        <f t="shared" si="250"/>
        <v>0</v>
      </c>
      <c r="AG108" s="2">
        <f t="shared" si="228"/>
        <v>0</v>
      </c>
      <c r="AH108" s="2">
        <f t="shared" si="251"/>
        <v>0</v>
      </c>
      <c r="AI108" s="2">
        <f t="shared" si="252"/>
        <v>0</v>
      </c>
      <c r="AJ108" s="2">
        <f t="shared" si="229"/>
        <v>0</v>
      </c>
      <c r="AK108" s="2">
        <v>1292.51</v>
      </c>
      <c r="AL108" s="2">
        <v>1292.51</v>
      </c>
      <c r="AM108" s="2">
        <v>0</v>
      </c>
      <c r="AN108" s="2">
        <v>0</v>
      </c>
      <c r="AO108" s="2">
        <v>0</v>
      </c>
      <c r="AP108" s="2">
        <v>0</v>
      </c>
      <c r="AQ108" s="2">
        <v>0</v>
      </c>
      <c r="AR108" s="2">
        <v>0</v>
      </c>
      <c r="AS108" s="2">
        <v>0</v>
      </c>
      <c r="AT108" s="2">
        <v>0</v>
      </c>
      <c r="AU108" s="2">
        <v>0</v>
      </c>
      <c r="AV108" s="2">
        <v>1</v>
      </c>
      <c r="AW108" s="2">
        <v>1</v>
      </c>
      <c r="AX108" s="2"/>
      <c r="AY108" s="2"/>
      <c r="AZ108" s="2">
        <v>1</v>
      </c>
      <c r="BA108" s="2">
        <v>1</v>
      </c>
      <c r="BB108" s="2">
        <v>1</v>
      </c>
      <c r="BC108" s="2">
        <v>1</v>
      </c>
      <c r="BD108" s="2" t="s">
        <v>3</v>
      </c>
      <c r="BE108" s="2" t="s">
        <v>3</v>
      </c>
      <c r="BF108" s="2" t="s">
        <v>3</v>
      </c>
      <c r="BG108" s="2" t="s">
        <v>3</v>
      </c>
      <c r="BH108" s="2">
        <v>3</v>
      </c>
      <c r="BI108" s="2">
        <v>3</v>
      </c>
      <c r="BJ108" s="2" t="s">
        <v>3</v>
      </c>
      <c r="BK108" s="2"/>
      <c r="BL108" s="2"/>
      <c r="BM108" s="2">
        <v>746</v>
      </c>
      <c r="BN108" s="2">
        <v>0</v>
      </c>
      <c r="BO108" s="2" t="s">
        <v>3</v>
      </c>
      <c r="BP108" s="2">
        <v>0</v>
      </c>
      <c r="BQ108" s="2">
        <v>130</v>
      </c>
      <c r="BR108" s="2">
        <v>0</v>
      </c>
      <c r="BS108" s="2">
        <v>1</v>
      </c>
      <c r="BT108" s="2">
        <v>1</v>
      </c>
      <c r="BU108" s="2">
        <v>1</v>
      </c>
      <c r="BV108" s="2">
        <v>1</v>
      </c>
      <c r="BW108" s="2">
        <v>1</v>
      </c>
      <c r="BX108" s="2">
        <v>1</v>
      </c>
      <c r="BY108" s="2" t="s">
        <v>3</v>
      </c>
      <c r="BZ108" s="2">
        <v>0</v>
      </c>
      <c r="CA108" s="2">
        <v>0</v>
      </c>
      <c r="CB108" s="2" t="s">
        <v>3</v>
      </c>
      <c r="CC108" s="2"/>
      <c r="CD108" s="2"/>
      <c r="CE108" s="2">
        <v>30</v>
      </c>
      <c r="CF108" s="2">
        <v>0</v>
      </c>
      <c r="CG108" s="2">
        <v>0</v>
      </c>
      <c r="CH108" s="2"/>
      <c r="CI108" s="2"/>
      <c r="CJ108" s="2"/>
      <c r="CK108" s="2"/>
      <c r="CL108" s="2"/>
      <c r="CM108" s="2">
        <v>0</v>
      </c>
      <c r="CN108" s="2" t="s">
        <v>3</v>
      </c>
      <c r="CO108" s="2">
        <v>0</v>
      </c>
      <c r="CP108" s="2">
        <f t="shared" si="230"/>
        <v>1292.51</v>
      </c>
      <c r="CQ108" s="2">
        <f t="shared" si="255"/>
        <v>1292.51</v>
      </c>
      <c r="CR108" s="2">
        <f t="shared" si="253"/>
        <v>0</v>
      </c>
      <c r="CS108" s="2">
        <f t="shared" si="231"/>
        <v>0</v>
      </c>
      <c r="CT108" s="2">
        <f t="shared" si="232"/>
        <v>0</v>
      </c>
      <c r="CU108" s="2">
        <f t="shared" si="233"/>
        <v>0</v>
      </c>
      <c r="CV108" s="2">
        <f t="shared" si="234"/>
        <v>0</v>
      </c>
      <c r="CW108" s="2">
        <f t="shared" si="235"/>
        <v>0</v>
      </c>
      <c r="CX108" s="2">
        <f t="shared" si="236"/>
        <v>0</v>
      </c>
      <c r="CY108" s="2">
        <f t="shared" si="237"/>
        <v>0</v>
      </c>
      <c r="CZ108" s="2">
        <f t="shared" si="238"/>
        <v>0</v>
      </c>
      <c r="DA108" s="2"/>
      <c r="DB108" s="2"/>
      <c r="DC108" s="2" t="s">
        <v>3</v>
      </c>
      <c r="DD108" s="2" t="s">
        <v>3</v>
      </c>
      <c r="DE108" s="2" t="s">
        <v>3</v>
      </c>
      <c r="DF108" s="2" t="s">
        <v>3</v>
      </c>
      <c r="DG108" s="2" t="s">
        <v>3</v>
      </c>
      <c r="DH108" s="2" t="s">
        <v>3</v>
      </c>
      <c r="DI108" s="2" t="s">
        <v>3</v>
      </c>
      <c r="DJ108" s="2" t="s">
        <v>3</v>
      </c>
      <c r="DK108" s="2" t="s">
        <v>3</v>
      </c>
      <c r="DL108" s="2" t="s">
        <v>3</v>
      </c>
      <c r="DM108" s="2" t="s">
        <v>3</v>
      </c>
      <c r="DN108" s="2">
        <v>0</v>
      </c>
      <c r="DO108" s="2">
        <v>0</v>
      </c>
      <c r="DP108" s="2">
        <v>1</v>
      </c>
      <c r="DQ108" s="2">
        <v>1</v>
      </c>
      <c r="DR108" s="2"/>
      <c r="DS108" s="2"/>
      <c r="DT108" s="2"/>
      <c r="DU108" s="2">
        <v>1013</v>
      </c>
      <c r="DV108" s="2" t="s">
        <v>37</v>
      </c>
      <c r="DW108" s="2" t="s">
        <v>37</v>
      </c>
      <c r="DX108" s="2">
        <v>1</v>
      </c>
      <c r="DY108" s="2"/>
      <c r="DZ108" s="2" t="s">
        <v>3</v>
      </c>
      <c r="EA108" s="2" t="s">
        <v>3</v>
      </c>
      <c r="EB108" s="2" t="s">
        <v>3</v>
      </c>
      <c r="EC108" s="2" t="s">
        <v>3</v>
      </c>
      <c r="ED108" s="2"/>
      <c r="EE108" s="2">
        <v>59540854</v>
      </c>
      <c r="EF108" s="2">
        <v>130</v>
      </c>
      <c r="EG108" s="2" t="s">
        <v>38</v>
      </c>
      <c r="EH108" s="2">
        <v>0</v>
      </c>
      <c r="EI108" s="2" t="s">
        <v>3</v>
      </c>
      <c r="EJ108" s="2">
        <v>3</v>
      </c>
      <c r="EK108" s="2">
        <v>746</v>
      </c>
      <c r="EL108" s="2" t="s">
        <v>39</v>
      </c>
      <c r="EM108" s="2" t="s">
        <v>40</v>
      </c>
      <c r="EN108" s="2"/>
      <c r="EO108" s="2" t="s">
        <v>3</v>
      </c>
      <c r="EP108" s="2"/>
      <c r="EQ108" s="2">
        <v>0</v>
      </c>
      <c r="ER108" s="2">
        <v>0</v>
      </c>
      <c r="ES108" s="2">
        <v>1292.51</v>
      </c>
      <c r="ET108" s="2">
        <v>0</v>
      </c>
      <c r="EU108" s="2">
        <v>0</v>
      </c>
      <c r="EV108" s="2">
        <v>0</v>
      </c>
      <c r="EW108" s="2">
        <v>0</v>
      </c>
      <c r="EX108" s="2">
        <v>0</v>
      </c>
      <c r="EY108" s="2">
        <v>0</v>
      </c>
      <c r="EZ108" s="2"/>
      <c r="FA108" s="2"/>
      <c r="FB108" s="2"/>
      <c r="FC108" s="2"/>
      <c r="FD108" s="2"/>
      <c r="FE108" s="2"/>
      <c r="FF108" s="2"/>
      <c r="FG108" s="2"/>
      <c r="FH108" s="2"/>
      <c r="FI108" s="2"/>
      <c r="FJ108" s="2"/>
      <c r="FK108" s="2"/>
      <c r="FL108" s="2"/>
      <c r="FM108" s="2"/>
      <c r="FN108" s="2"/>
      <c r="FO108" s="2"/>
      <c r="FP108" s="2"/>
      <c r="FQ108" s="2">
        <v>0</v>
      </c>
      <c r="FR108" s="2">
        <f t="shared" si="256"/>
        <v>1292.51</v>
      </c>
      <c r="FS108" s="2">
        <v>0</v>
      </c>
      <c r="FT108" s="2"/>
      <c r="FU108" s="2"/>
      <c r="FV108" s="2"/>
      <c r="FW108" s="2"/>
      <c r="FX108" s="2">
        <v>0</v>
      </c>
      <c r="FY108" s="2">
        <v>0</v>
      </c>
      <c r="FZ108" s="2"/>
      <c r="GA108" s="2" t="s">
        <v>148</v>
      </c>
      <c r="GB108" s="2"/>
      <c r="GC108" s="2"/>
      <c r="GD108" s="2">
        <v>1</v>
      </c>
      <c r="GE108" s="2"/>
      <c r="GF108" s="2">
        <v>1645693335</v>
      </c>
      <c r="GG108" s="2">
        <v>2</v>
      </c>
      <c r="GH108" s="2">
        <v>4</v>
      </c>
      <c r="GI108" s="2">
        <v>-2</v>
      </c>
      <c r="GJ108" s="2">
        <v>0</v>
      </c>
      <c r="GK108" s="2">
        <v>0</v>
      </c>
      <c r="GL108" s="2">
        <f t="shared" si="239"/>
        <v>0</v>
      </c>
      <c r="GM108" s="2">
        <f t="shared" si="240"/>
        <v>1292.51</v>
      </c>
      <c r="GN108" s="2">
        <f t="shared" si="241"/>
        <v>0</v>
      </c>
      <c r="GO108" s="2">
        <f t="shared" si="242"/>
        <v>0</v>
      </c>
      <c r="GP108" s="2">
        <f t="shared" si="243"/>
        <v>0</v>
      </c>
      <c r="GQ108" s="2"/>
      <c r="GR108" s="2">
        <v>0</v>
      </c>
      <c r="GS108" s="2">
        <v>2</v>
      </c>
      <c r="GT108" s="2">
        <v>0</v>
      </c>
      <c r="GU108" s="2" t="s">
        <v>3</v>
      </c>
      <c r="GV108" s="2">
        <f t="shared" si="244"/>
        <v>0</v>
      </c>
      <c r="GW108" s="2">
        <v>1</v>
      </c>
      <c r="GX108" s="2">
        <f t="shared" si="245"/>
        <v>0</v>
      </c>
      <c r="GY108" s="2"/>
      <c r="GZ108" s="2"/>
      <c r="HA108" s="2">
        <v>0</v>
      </c>
      <c r="HB108" s="2">
        <v>0</v>
      </c>
      <c r="HC108" s="2">
        <f t="shared" si="246"/>
        <v>0</v>
      </c>
      <c r="HD108" s="2"/>
      <c r="HE108" s="2" t="s">
        <v>42</v>
      </c>
      <c r="HF108" s="2" t="s">
        <v>43</v>
      </c>
      <c r="HG108" s="2"/>
      <c r="HH108" s="2"/>
      <c r="HI108" s="2"/>
      <c r="HJ108" s="2"/>
      <c r="HK108" s="2"/>
      <c r="HL108" s="2"/>
      <c r="HM108" s="2" t="s">
        <v>3</v>
      </c>
      <c r="HN108" s="2" t="s">
        <v>3</v>
      </c>
      <c r="HO108" s="2" t="s">
        <v>3</v>
      </c>
      <c r="HP108" s="2" t="s">
        <v>3</v>
      </c>
      <c r="HQ108" s="2" t="s">
        <v>3</v>
      </c>
      <c r="HR108" s="2"/>
      <c r="HS108" s="2">
        <v>0</v>
      </c>
      <c r="HT108" s="2"/>
      <c r="HU108" s="2"/>
      <c r="HV108" s="2"/>
      <c r="HW108" s="2"/>
      <c r="HX108" s="2"/>
      <c r="HY108" s="2"/>
      <c r="HZ108" s="2"/>
      <c r="IA108" s="2"/>
      <c r="IB108" s="2"/>
      <c r="IC108" s="2"/>
      <c r="ID108" s="2"/>
      <c r="IE108" s="2"/>
      <c r="IF108" s="2"/>
      <c r="IG108" s="2"/>
      <c r="IH108" s="2"/>
      <c r="II108" s="2"/>
      <c r="IJ108" s="2"/>
      <c r="IK108" s="2">
        <v>0</v>
      </c>
      <c r="IL108" s="2"/>
      <c r="IM108" s="2"/>
      <c r="IN108" s="2"/>
      <c r="IO108" s="2"/>
      <c r="IP108" s="2"/>
      <c r="IQ108" s="2"/>
      <c r="IR108" s="2"/>
      <c r="IS108" s="2"/>
      <c r="IT108" s="2"/>
      <c r="IU108" s="2"/>
    </row>
    <row r="109" spans="1:255" x14ac:dyDescent="0.2">
      <c r="A109">
        <v>17</v>
      </c>
      <c r="B109">
        <v>1</v>
      </c>
      <c r="E109" t="s">
        <v>157</v>
      </c>
      <c r="F109" t="s">
        <v>158</v>
      </c>
      <c r="G109" t="s">
        <v>159</v>
      </c>
      <c r="H109" t="s">
        <v>37</v>
      </c>
      <c r="I109">
        <v>1</v>
      </c>
      <c r="J109">
        <v>0</v>
      </c>
      <c r="K109">
        <v>1</v>
      </c>
      <c r="O109">
        <f t="shared" si="217"/>
        <v>9900.6299999999992</v>
      </c>
      <c r="P109">
        <f t="shared" si="254"/>
        <v>9900.6299999999992</v>
      </c>
      <c r="Q109">
        <f t="shared" si="247"/>
        <v>0</v>
      </c>
      <c r="R109">
        <f t="shared" si="218"/>
        <v>0</v>
      </c>
      <c r="S109">
        <f t="shared" si="219"/>
        <v>0</v>
      </c>
      <c r="T109">
        <f t="shared" si="220"/>
        <v>0</v>
      </c>
      <c r="U109">
        <f t="shared" si="221"/>
        <v>0</v>
      </c>
      <c r="V109">
        <f t="shared" si="222"/>
        <v>0</v>
      </c>
      <c r="W109">
        <f t="shared" si="223"/>
        <v>0</v>
      </c>
      <c r="X109">
        <f t="shared" si="224"/>
        <v>0</v>
      </c>
      <c r="Y109">
        <f t="shared" si="225"/>
        <v>0</v>
      </c>
      <c r="AA109">
        <v>60252775</v>
      </c>
      <c r="AB109">
        <f t="shared" si="226"/>
        <v>1292.51</v>
      </c>
      <c r="AC109">
        <f t="shared" si="227"/>
        <v>1292.51</v>
      </c>
      <c r="AD109">
        <f t="shared" si="248"/>
        <v>0</v>
      </c>
      <c r="AE109">
        <f t="shared" si="249"/>
        <v>0</v>
      </c>
      <c r="AF109">
        <f t="shared" si="250"/>
        <v>0</v>
      </c>
      <c r="AG109">
        <f t="shared" si="228"/>
        <v>0</v>
      </c>
      <c r="AH109">
        <f t="shared" si="251"/>
        <v>0</v>
      </c>
      <c r="AI109">
        <f t="shared" si="252"/>
        <v>0</v>
      </c>
      <c r="AJ109">
        <f t="shared" si="229"/>
        <v>0</v>
      </c>
      <c r="AK109">
        <v>1292.51</v>
      </c>
      <c r="AL109">
        <v>1292.51</v>
      </c>
      <c r="AM109">
        <v>0</v>
      </c>
      <c r="AN109">
        <v>0</v>
      </c>
      <c r="AO109">
        <v>0</v>
      </c>
      <c r="AP109">
        <v>0</v>
      </c>
      <c r="AQ109">
        <v>0</v>
      </c>
      <c r="AR109">
        <v>0</v>
      </c>
      <c r="AS109">
        <v>0</v>
      </c>
      <c r="AT109">
        <v>0</v>
      </c>
      <c r="AU109">
        <v>0</v>
      </c>
      <c r="AV109">
        <v>1</v>
      </c>
      <c r="AW109">
        <v>1</v>
      </c>
      <c r="AZ109">
        <v>1</v>
      </c>
      <c r="BA109">
        <v>1</v>
      </c>
      <c r="BB109">
        <v>1</v>
      </c>
      <c r="BC109">
        <v>7.66</v>
      </c>
      <c r="BD109" t="s">
        <v>3</v>
      </c>
      <c r="BE109" t="s">
        <v>3</v>
      </c>
      <c r="BF109" t="s">
        <v>3</v>
      </c>
      <c r="BG109" t="s">
        <v>3</v>
      </c>
      <c r="BH109">
        <v>3</v>
      </c>
      <c r="BI109">
        <v>3</v>
      </c>
      <c r="BJ109" t="s">
        <v>3</v>
      </c>
      <c r="BM109">
        <v>746</v>
      </c>
      <c r="BN109">
        <v>0</v>
      </c>
      <c r="BO109" t="s">
        <v>3</v>
      </c>
      <c r="BP109">
        <v>0</v>
      </c>
      <c r="BQ109">
        <v>130</v>
      </c>
      <c r="BR109">
        <v>0</v>
      </c>
      <c r="BS109">
        <v>1</v>
      </c>
      <c r="BT109">
        <v>1</v>
      </c>
      <c r="BU109">
        <v>1</v>
      </c>
      <c r="BV109">
        <v>1</v>
      </c>
      <c r="BW109">
        <v>1</v>
      </c>
      <c r="BX109">
        <v>1</v>
      </c>
      <c r="BY109" t="s">
        <v>3</v>
      </c>
      <c r="BZ109">
        <v>0</v>
      </c>
      <c r="CA109">
        <v>0</v>
      </c>
      <c r="CB109" t="s">
        <v>3</v>
      </c>
      <c r="CE109">
        <v>30</v>
      </c>
      <c r="CF109">
        <v>0</v>
      </c>
      <c r="CG109">
        <v>0</v>
      </c>
      <c r="CM109">
        <v>0</v>
      </c>
      <c r="CN109" t="s">
        <v>3</v>
      </c>
      <c r="CO109">
        <v>0</v>
      </c>
      <c r="CP109">
        <f t="shared" si="230"/>
        <v>9900.6299999999992</v>
      </c>
      <c r="CQ109">
        <f t="shared" si="255"/>
        <v>9900.6299999999992</v>
      </c>
      <c r="CR109">
        <f t="shared" si="253"/>
        <v>0</v>
      </c>
      <c r="CS109">
        <f t="shared" si="231"/>
        <v>0</v>
      </c>
      <c r="CT109">
        <f t="shared" si="232"/>
        <v>0</v>
      </c>
      <c r="CU109">
        <f t="shared" si="233"/>
        <v>0</v>
      </c>
      <c r="CV109">
        <f t="shared" si="234"/>
        <v>0</v>
      </c>
      <c r="CW109">
        <f t="shared" si="235"/>
        <v>0</v>
      </c>
      <c r="CX109">
        <f t="shared" si="236"/>
        <v>0</v>
      </c>
      <c r="CY109">
        <f t="shared" si="237"/>
        <v>0</v>
      </c>
      <c r="CZ109">
        <f t="shared" si="238"/>
        <v>0</v>
      </c>
      <c r="DC109" t="s">
        <v>3</v>
      </c>
      <c r="DD109" t="s">
        <v>3</v>
      </c>
      <c r="DE109" t="s">
        <v>3</v>
      </c>
      <c r="DF109" t="s">
        <v>3</v>
      </c>
      <c r="DG109" t="s">
        <v>3</v>
      </c>
      <c r="DH109" t="s">
        <v>3</v>
      </c>
      <c r="DI109" t="s">
        <v>3</v>
      </c>
      <c r="DJ109" t="s">
        <v>3</v>
      </c>
      <c r="DK109" t="s">
        <v>3</v>
      </c>
      <c r="DL109" t="s">
        <v>3</v>
      </c>
      <c r="DM109" t="s">
        <v>3</v>
      </c>
      <c r="DN109">
        <v>0</v>
      </c>
      <c r="DO109">
        <v>0</v>
      </c>
      <c r="DP109">
        <v>1</v>
      </c>
      <c r="DQ109">
        <v>1</v>
      </c>
      <c r="DU109">
        <v>1013</v>
      </c>
      <c r="DV109" t="s">
        <v>37</v>
      </c>
      <c r="DW109" t="s">
        <v>37</v>
      </c>
      <c r="DX109">
        <v>1</v>
      </c>
      <c r="DZ109" t="s">
        <v>3</v>
      </c>
      <c r="EA109" t="s">
        <v>3</v>
      </c>
      <c r="EB109" t="s">
        <v>3</v>
      </c>
      <c r="EC109" t="s">
        <v>3</v>
      </c>
      <c r="EE109">
        <v>59540854</v>
      </c>
      <c r="EF109">
        <v>130</v>
      </c>
      <c r="EG109" t="s">
        <v>38</v>
      </c>
      <c r="EH109">
        <v>0</v>
      </c>
      <c r="EI109" t="s">
        <v>3</v>
      </c>
      <c r="EJ109">
        <v>3</v>
      </c>
      <c r="EK109">
        <v>746</v>
      </c>
      <c r="EL109" t="s">
        <v>39</v>
      </c>
      <c r="EM109" t="s">
        <v>40</v>
      </c>
      <c r="EO109" t="s">
        <v>3</v>
      </c>
      <c r="EQ109">
        <v>0</v>
      </c>
      <c r="ER109">
        <v>1292.51</v>
      </c>
      <c r="ES109">
        <v>1292.51</v>
      </c>
      <c r="ET109">
        <v>0</v>
      </c>
      <c r="EU109">
        <v>0</v>
      </c>
      <c r="EV109">
        <v>0</v>
      </c>
      <c r="EW109">
        <v>0</v>
      </c>
      <c r="EX109">
        <v>0</v>
      </c>
      <c r="EY109">
        <v>0</v>
      </c>
      <c r="EZ109">
        <v>5</v>
      </c>
      <c r="FC109">
        <v>1</v>
      </c>
      <c r="FD109">
        <v>18</v>
      </c>
      <c r="FF109">
        <v>11397.92</v>
      </c>
      <c r="FQ109">
        <v>0</v>
      </c>
      <c r="FR109">
        <f t="shared" si="256"/>
        <v>9900.6299999999992</v>
      </c>
      <c r="FS109">
        <v>0</v>
      </c>
      <c r="FX109">
        <v>0</v>
      </c>
      <c r="FY109">
        <v>0</v>
      </c>
      <c r="GA109" t="s">
        <v>148</v>
      </c>
      <c r="GD109">
        <v>1</v>
      </c>
      <c r="GF109">
        <v>1645693335</v>
      </c>
      <c r="GG109">
        <v>2</v>
      </c>
      <c r="GH109">
        <v>3</v>
      </c>
      <c r="GI109">
        <v>5</v>
      </c>
      <c r="GJ109">
        <v>0</v>
      </c>
      <c r="GK109">
        <v>0</v>
      </c>
      <c r="GL109">
        <f t="shared" si="239"/>
        <v>0</v>
      </c>
      <c r="GM109">
        <f t="shared" si="240"/>
        <v>9900.6299999999992</v>
      </c>
      <c r="GN109">
        <f t="shared" si="241"/>
        <v>0</v>
      </c>
      <c r="GO109">
        <f t="shared" si="242"/>
        <v>0</v>
      </c>
      <c r="GP109">
        <f t="shared" si="243"/>
        <v>0</v>
      </c>
      <c r="GR109">
        <v>1</v>
      </c>
      <c r="GS109">
        <v>1</v>
      </c>
      <c r="GT109">
        <v>0</v>
      </c>
      <c r="GU109" t="s">
        <v>3</v>
      </c>
      <c r="GV109">
        <f t="shared" si="244"/>
        <v>0</v>
      </c>
      <c r="GW109">
        <v>1</v>
      </c>
      <c r="GX109">
        <f t="shared" si="245"/>
        <v>0</v>
      </c>
      <c r="HA109">
        <v>0</v>
      </c>
      <c r="HB109">
        <v>0</v>
      </c>
      <c r="HC109">
        <f t="shared" si="246"/>
        <v>0</v>
      </c>
      <c r="HE109" t="s">
        <v>42</v>
      </c>
      <c r="HF109" t="s">
        <v>43</v>
      </c>
      <c r="HM109" t="s">
        <v>3</v>
      </c>
      <c r="HN109" t="s">
        <v>3</v>
      </c>
      <c r="HO109" t="s">
        <v>3</v>
      </c>
      <c r="HP109" t="s">
        <v>3</v>
      </c>
      <c r="HQ109" t="s">
        <v>3</v>
      </c>
      <c r="HS109">
        <v>0</v>
      </c>
      <c r="IK109">
        <v>0</v>
      </c>
    </row>
    <row r="110" spans="1:255" x14ac:dyDescent="0.2">
      <c r="A110" s="2">
        <v>17</v>
      </c>
      <c r="B110" s="2">
        <v>1</v>
      </c>
      <c r="C110" s="2"/>
      <c r="D110" s="2"/>
      <c r="E110" s="2" t="s">
        <v>160</v>
      </c>
      <c r="F110" s="2" t="s">
        <v>161</v>
      </c>
      <c r="G110" s="2" t="s">
        <v>162</v>
      </c>
      <c r="H110" s="2" t="s">
        <v>37</v>
      </c>
      <c r="I110" s="2">
        <v>1</v>
      </c>
      <c r="J110" s="2">
        <v>0</v>
      </c>
      <c r="K110" s="2">
        <v>1</v>
      </c>
      <c r="L110" s="2"/>
      <c r="M110" s="2"/>
      <c r="N110" s="2"/>
      <c r="O110" s="2">
        <f t="shared" si="217"/>
        <v>1359.36</v>
      </c>
      <c r="P110" s="2">
        <f t="shared" si="254"/>
        <v>1359.36</v>
      </c>
      <c r="Q110" s="2">
        <f t="shared" si="247"/>
        <v>0</v>
      </c>
      <c r="R110" s="2">
        <f t="shared" si="218"/>
        <v>0</v>
      </c>
      <c r="S110" s="2">
        <f t="shared" si="219"/>
        <v>0</v>
      </c>
      <c r="T110" s="2">
        <f t="shared" si="220"/>
        <v>0</v>
      </c>
      <c r="U110" s="2">
        <f t="shared" si="221"/>
        <v>0</v>
      </c>
      <c r="V110" s="2">
        <f t="shared" si="222"/>
        <v>0</v>
      </c>
      <c r="W110" s="2">
        <f t="shared" si="223"/>
        <v>0</v>
      </c>
      <c r="X110" s="2">
        <f t="shared" si="224"/>
        <v>0</v>
      </c>
      <c r="Y110" s="2">
        <f t="shared" si="225"/>
        <v>0</v>
      </c>
      <c r="Z110" s="2"/>
      <c r="AA110" s="2">
        <v>60252778</v>
      </c>
      <c r="AB110" s="2">
        <f t="shared" si="226"/>
        <v>1359.36</v>
      </c>
      <c r="AC110" s="2">
        <f t="shared" si="227"/>
        <v>1359.36</v>
      </c>
      <c r="AD110" s="2">
        <f t="shared" si="248"/>
        <v>0</v>
      </c>
      <c r="AE110" s="2">
        <f t="shared" si="249"/>
        <v>0</v>
      </c>
      <c r="AF110" s="2">
        <f t="shared" si="250"/>
        <v>0</v>
      </c>
      <c r="AG110" s="2">
        <f t="shared" si="228"/>
        <v>0</v>
      </c>
      <c r="AH110" s="2">
        <f t="shared" si="251"/>
        <v>0</v>
      </c>
      <c r="AI110" s="2">
        <f t="shared" si="252"/>
        <v>0</v>
      </c>
      <c r="AJ110" s="2">
        <f t="shared" si="229"/>
        <v>0</v>
      </c>
      <c r="AK110" s="2">
        <v>1359.3599999999997</v>
      </c>
      <c r="AL110" s="2">
        <v>1359.3599999999997</v>
      </c>
      <c r="AM110" s="2">
        <v>0</v>
      </c>
      <c r="AN110" s="2">
        <v>0</v>
      </c>
      <c r="AO110" s="2">
        <v>0</v>
      </c>
      <c r="AP110" s="2">
        <v>0</v>
      </c>
      <c r="AQ110" s="2">
        <v>0</v>
      </c>
      <c r="AR110" s="2">
        <v>0</v>
      </c>
      <c r="AS110" s="2">
        <v>0</v>
      </c>
      <c r="AT110" s="2">
        <v>0</v>
      </c>
      <c r="AU110" s="2">
        <v>0</v>
      </c>
      <c r="AV110" s="2">
        <v>1</v>
      </c>
      <c r="AW110" s="2">
        <v>1</v>
      </c>
      <c r="AX110" s="2"/>
      <c r="AY110" s="2"/>
      <c r="AZ110" s="2">
        <v>1</v>
      </c>
      <c r="BA110" s="2">
        <v>1</v>
      </c>
      <c r="BB110" s="2">
        <v>1</v>
      </c>
      <c r="BC110" s="2">
        <v>1</v>
      </c>
      <c r="BD110" s="2" t="s">
        <v>3</v>
      </c>
      <c r="BE110" s="2" t="s">
        <v>3</v>
      </c>
      <c r="BF110" s="2" t="s">
        <v>3</v>
      </c>
      <c r="BG110" s="2" t="s">
        <v>3</v>
      </c>
      <c r="BH110" s="2">
        <v>3</v>
      </c>
      <c r="BI110" s="2">
        <v>3</v>
      </c>
      <c r="BJ110" s="2" t="s">
        <v>3</v>
      </c>
      <c r="BK110" s="2"/>
      <c r="BL110" s="2"/>
      <c r="BM110" s="2">
        <v>746</v>
      </c>
      <c r="BN110" s="2">
        <v>0</v>
      </c>
      <c r="BO110" s="2" t="s">
        <v>3</v>
      </c>
      <c r="BP110" s="2">
        <v>0</v>
      </c>
      <c r="BQ110" s="2">
        <v>130</v>
      </c>
      <c r="BR110" s="2">
        <v>0</v>
      </c>
      <c r="BS110" s="2">
        <v>1</v>
      </c>
      <c r="BT110" s="2">
        <v>1</v>
      </c>
      <c r="BU110" s="2">
        <v>1</v>
      </c>
      <c r="BV110" s="2">
        <v>1</v>
      </c>
      <c r="BW110" s="2">
        <v>1</v>
      </c>
      <c r="BX110" s="2">
        <v>1</v>
      </c>
      <c r="BY110" s="2" t="s">
        <v>3</v>
      </c>
      <c r="BZ110" s="2">
        <v>0</v>
      </c>
      <c r="CA110" s="2">
        <v>0</v>
      </c>
      <c r="CB110" s="2" t="s">
        <v>3</v>
      </c>
      <c r="CC110" s="2"/>
      <c r="CD110" s="2"/>
      <c r="CE110" s="2">
        <v>30</v>
      </c>
      <c r="CF110" s="2">
        <v>0</v>
      </c>
      <c r="CG110" s="2">
        <v>0</v>
      </c>
      <c r="CH110" s="2"/>
      <c r="CI110" s="2"/>
      <c r="CJ110" s="2"/>
      <c r="CK110" s="2"/>
      <c r="CL110" s="2"/>
      <c r="CM110" s="2">
        <v>0</v>
      </c>
      <c r="CN110" s="2" t="s">
        <v>3</v>
      </c>
      <c r="CO110" s="2">
        <v>0</v>
      </c>
      <c r="CP110" s="2">
        <f t="shared" si="230"/>
        <v>1359.36</v>
      </c>
      <c r="CQ110" s="2">
        <f t="shared" si="255"/>
        <v>1359.36</v>
      </c>
      <c r="CR110" s="2">
        <f t="shared" si="253"/>
        <v>0</v>
      </c>
      <c r="CS110" s="2">
        <f t="shared" si="231"/>
        <v>0</v>
      </c>
      <c r="CT110" s="2">
        <f t="shared" si="232"/>
        <v>0</v>
      </c>
      <c r="CU110" s="2">
        <f t="shared" si="233"/>
        <v>0</v>
      </c>
      <c r="CV110" s="2">
        <f t="shared" si="234"/>
        <v>0</v>
      </c>
      <c r="CW110" s="2">
        <f t="shared" si="235"/>
        <v>0</v>
      </c>
      <c r="CX110" s="2">
        <f t="shared" si="236"/>
        <v>0</v>
      </c>
      <c r="CY110" s="2">
        <f t="shared" si="237"/>
        <v>0</v>
      </c>
      <c r="CZ110" s="2">
        <f t="shared" si="238"/>
        <v>0</v>
      </c>
      <c r="DA110" s="2"/>
      <c r="DB110" s="2"/>
      <c r="DC110" s="2" t="s">
        <v>3</v>
      </c>
      <c r="DD110" s="2" t="s">
        <v>3</v>
      </c>
      <c r="DE110" s="2" t="s">
        <v>3</v>
      </c>
      <c r="DF110" s="2" t="s">
        <v>3</v>
      </c>
      <c r="DG110" s="2" t="s">
        <v>3</v>
      </c>
      <c r="DH110" s="2" t="s">
        <v>3</v>
      </c>
      <c r="DI110" s="2" t="s">
        <v>3</v>
      </c>
      <c r="DJ110" s="2" t="s">
        <v>3</v>
      </c>
      <c r="DK110" s="2" t="s">
        <v>3</v>
      </c>
      <c r="DL110" s="2" t="s">
        <v>3</v>
      </c>
      <c r="DM110" s="2" t="s">
        <v>3</v>
      </c>
      <c r="DN110" s="2">
        <v>0</v>
      </c>
      <c r="DO110" s="2">
        <v>0</v>
      </c>
      <c r="DP110" s="2">
        <v>1</v>
      </c>
      <c r="DQ110" s="2">
        <v>1</v>
      </c>
      <c r="DR110" s="2"/>
      <c r="DS110" s="2"/>
      <c r="DT110" s="2"/>
      <c r="DU110" s="2">
        <v>1013</v>
      </c>
      <c r="DV110" s="2" t="s">
        <v>37</v>
      </c>
      <c r="DW110" s="2" t="s">
        <v>37</v>
      </c>
      <c r="DX110" s="2">
        <v>1</v>
      </c>
      <c r="DY110" s="2"/>
      <c r="DZ110" s="2" t="s">
        <v>3</v>
      </c>
      <c r="EA110" s="2" t="s">
        <v>3</v>
      </c>
      <c r="EB110" s="2" t="s">
        <v>3</v>
      </c>
      <c r="EC110" s="2" t="s">
        <v>3</v>
      </c>
      <c r="ED110" s="2"/>
      <c r="EE110" s="2">
        <v>59540854</v>
      </c>
      <c r="EF110" s="2">
        <v>130</v>
      </c>
      <c r="EG110" s="2" t="s">
        <v>38</v>
      </c>
      <c r="EH110" s="2">
        <v>0</v>
      </c>
      <c r="EI110" s="2" t="s">
        <v>3</v>
      </c>
      <c r="EJ110" s="2">
        <v>3</v>
      </c>
      <c r="EK110" s="2">
        <v>746</v>
      </c>
      <c r="EL110" s="2" t="s">
        <v>39</v>
      </c>
      <c r="EM110" s="2" t="s">
        <v>40</v>
      </c>
      <c r="EN110" s="2"/>
      <c r="EO110" s="2" t="s">
        <v>3</v>
      </c>
      <c r="EP110" s="2"/>
      <c r="EQ110" s="2">
        <v>0</v>
      </c>
      <c r="ER110" s="2">
        <v>0</v>
      </c>
      <c r="ES110" s="2">
        <v>1359.3599999999997</v>
      </c>
      <c r="ET110" s="2">
        <v>0</v>
      </c>
      <c r="EU110" s="2">
        <v>0</v>
      </c>
      <c r="EV110" s="2">
        <v>0</v>
      </c>
      <c r="EW110" s="2">
        <v>0</v>
      </c>
      <c r="EX110" s="2">
        <v>0</v>
      </c>
      <c r="EY110" s="2">
        <v>0</v>
      </c>
      <c r="EZ110" s="2"/>
      <c r="FA110" s="2"/>
      <c r="FB110" s="2"/>
      <c r="FC110" s="2"/>
      <c r="FD110" s="2"/>
      <c r="FE110" s="2"/>
      <c r="FF110" s="2"/>
      <c r="FG110" s="2"/>
      <c r="FH110" s="2"/>
      <c r="FI110" s="2"/>
      <c r="FJ110" s="2"/>
      <c r="FK110" s="2"/>
      <c r="FL110" s="2"/>
      <c r="FM110" s="2"/>
      <c r="FN110" s="2"/>
      <c r="FO110" s="2"/>
      <c r="FP110" s="2"/>
      <c r="FQ110" s="2">
        <v>0</v>
      </c>
      <c r="FR110" s="2">
        <f t="shared" si="256"/>
        <v>1359.36</v>
      </c>
      <c r="FS110" s="2">
        <v>0</v>
      </c>
      <c r="FT110" s="2"/>
      <c r="FU110" s="2"/>
      <c r="FV110" s="2"/>
      <c r="FW110" s="2"/>
      <c r="FX110" s="2">
        <v>0</v>
      </c>
      <c r="FY110" s="2">
        <v>0</v>
      </c>
      <c r="FZ110" s="2"/>
      <c r="GA110" s="2" t="s">
        <v>163</v>
      </c>
      <c r="GB110" s="2"/>
      <c r="GC110" s="2"/>
      <c r="GD110" s="2">
        <v>1</v>
      </c>
      <c r="GE110" s="2"/>
      <c r="GF110" s="2">
        <v>885803975</v>
      </c>
      <c r="GG110" s="2">
        <v>2</v>
      </c>
      <c r="GH110" s="2">
        <v>4</v>
      </c>
      <c r="GI110" s="2">
        <v>-2</v>
      </c>
      <c r="GJ110" s="2">
        <v>0</v>
      </c>
      <c r="GK110" s="2">
        <v>0</v>
      </c>
      <c r="GL110" s="2">
        <f t="shared" si="239"/>
        <v>0</v>
      </c>
      <c r="GM110" s="2">
        <f t="shared" si="240"/>
        <v>1359.36</v>
      </c>
      <c r="GN110" s="2">
        <f t="shared" si="241"/>
        <v>0</v>
      </c>
      <c r="GO110" s="2">
        <f t="shared" si="242"/>
        <v>0</v>
      </c>
      <c r="GP110" s="2">
        <f t="shared" si="243"/>
        <v>0</v>
      </c>
      <c r="GQ110" s="2"/>
      <c r="GR110" s="2">
        <v>0</v>
      </c>
      <c r="GS110" s="2">
        <v>2</v>
      </c>
      <c r="GT110" s="2">
        <v>0</v>
      </c>
      <c r="GU110" s="2" t="s">
        <v>3</v>
      </c>
      <c r="GV110" s="2">
        <f t="shared" si="244"/>
        <v>0</v>
      </c>
      <c r="GW110" s="2">
        <v>1</v>
      </c>
      <c r="GX110" s="2">
        <f t="shared" si="245"/>
        <v>0</v>
      </c>
      <c r="GY110" s="2"/>
      <c r="GZ110" s="2"/>
      <c r="HA110" s="2">
        <v>0</v>
      </c>
      <c r="HB110" s="2">
        <v>0</v>
      </c>
      <c r="HC110" s="2">
        <f t="shared" si="246"/>
        <v>0</v>
      </c>
      <c r="HD110" s="2"/>
      <c r="HE110" s="2" t="s">
        <v>42</v>
      </c>
      <c r="HF110" s="2" t="s">
        <v>43</v>
      </c>
      <c r="HG110" s="2"/>
      <c r="HH110" s="2"/>
      <c r="HI110" s="2"/>
      <c r="HJ110" s="2"/>
      <c r="HK110" s="2"/>
      <c r="HL110" s="2"/>
      <c r="HM110" s="2" t="s">
        <v>3</v>
      </c>
      <c r="HN110" s="2" t="s">
        <v>3</v>
      </c>
      <c r="HO110" s="2" t="s">
        <v>3</v>
      </c>
      <c r="HP110" s="2" t="s">
        <v>3</v>
      </c>
      <c r="HQ110" s="2" t="s">
        <v>3</v>
      </c>
      <c r="HR110" s="2"/>
      <c r="HS110" s="2">
        <v>0</v>
      </c>
      <c r="HT110" s="2"/>
      <c r="HU110" s="2"/>
      <c r="HV110" s="2"/>
      <c r="HW110" s="2"/>
      <c r="HX110" s="2"/>
      <c r="HY110" s="2"/>
      <c r="HZ110" s="2"/>
      <c r="IA110" s="2"/>
      <c r="IB110" s="2"/>
      <c r="IC110" s="2"/>
      <c r="ID110" s="2"/>
      <c r="IE110" s="2"/>
      <c r="IF110" s="2"/>
      <c r="IG110" s="2"/>
      <c r="IH110" s="2"/>
      <c r="II110" s="2"/>
      <c r="IJ110" s="2"/>
      <c r="IK110" s="2">
        <v>0</v>
      </c>
      <c r="IL110" s="2"/>
      <c r="IM110" s="2"/>
      <c r="IN110" s="2"/>
      <c r="IO110" s="2"/>
      <c r="IP110" s="2"/>
      <c r="IQ110" s="2"/>
      <c r="IR110" s="2"/>
      <c r="IS110" s="2"/>
      <c r="IT110" s="2"/>
      <c r="IU110" s="2"/>
    </row>
    <row r="111" spans="1:255" x14ac:dyDescent="0.2">
      <c r="A111">
        <v>17</v>
      </c>
      <c r="B111">
        <v>1</v>
      </c>
      <c r="E111" t="s">
        <v>160</v>
      </c>
      <c r="F111" t="s">
        <v>161</v>
      </c>
      <c r="G111" t="s">
        <v>162</v>
      </c>
      <c r="H111" t="s">
        <v>37</v>
      </c>
      <c r="I111">
        <v>1</v>
      </c>
      <c r="J111">
        <v>0</v>
      </c>
      <c r="K111">
        <v>1</v>
      </c>
      <c r="O111">
        <f t="shared" si="217"/>
        <v>10412.700000000001</v>
      </c>
      <c r="P111">
        <f t="shared" si="254"/>
        <v>10412.700000000001</v>
      </c>
      <c r="Q111">
        <f t="shared" si="247"/>
        <v>0</v>
      </c>
      <c r="R111">
        <f t="shared" si="218"/>
        <v>0</v>
      </c>
      <c r="S111">
        <f t="shared" si="219"/>
        <v>0</v>
      </c>
      <c r="T111">
        <f t="shared" si="220"/>
        <v>0</v>
      </c>
      <c r="U111">
        <f t="shared" si="221"/>
        <v>0</v>
      </c>
      <c r="V111">
        <f t="shared" si="222"/>
        <v>0</v>
      </c>
      <c r="W111">
        <f t="shared" si="223"/>
        <v>0</v>
      </c>
      <c r="X111">
        <f t="shared" si="224"/>
        <v>0</v>
      </c>
      <c r="Y111">
        <f t="shared" si="225"/>
        <v>0</v>
      </c>
      <c r="AA111">
        <v>60252775</v>
      </c>
      <c r="AB111">
        <f t="shared" si="226"/>
        <v>1359.36</v>
      </c>
      <c r="AC111">
        <f t="shared" si="227"/>
        <v>1359.36</v>
      </c>
      <c r="AD111">
        <f t="shared" si="248"/>
        <v>0</v>
      </c>
      <c r="AE111">
        <f t="shared" si="249"/>
        <v>0</v>
      </c>
      <c r="AF111">
        <f t="shared" si="250"/>
        <v>0</v>
      </c>
      <c r="AG111">
        <f t="shared" si="228"/>
        <v>0</v>
      </c>
      <c r="AH111">
        <f t="shared" si="251"/>
        <v>0</v>
      </c>
      <c r="AI111">
        <f t="shared" si="252"/>
        <v>0</v>
      </c>
      <c r="AJ111">
        <f t="shared" si="229"/>
        <v>0</v>
      </c>
      <c r="AK111">
        <v>1359.3599999999997</v>
      </c>
      <c r="AL111">
        <v>1359.3599999999997</v>
      </c>
      <c r="AM111">
        <v>0</v>
      </c>
      <c r="AN111">
        <v>0</v>
      </c>
      <c r="AO111">
        <v>0</v>
      </c>
      <c r="AP111">
        <v>0</v>
      </c>
      <c r="AQ111">
        <v>0</v>
      </c>
      <c r="AR111">
        <v>0</v>
      </c>
      <c r="AS111">
        <v>0</v>
      </c>
      <c r="AT111">
        <v>0</v>
      </c>
      <c r="AU111">
        <v>0</v>
      </c>
      <c r="AV111">
        <v>1</v>
      </c>
      <c r="AW111">
        <v>1</v>
      </c>
      <c r="AZ111">
        <v>1</v>
      </c>
      <c r="BA111">
        <v>1</v>
      </c>
      <c r="BB111">
        <v>1</v>
      </c>
      <c r="BC111">
        <v>7.66</v>
      </c>
      <c r="BD111" t="s">
        <v>3</v>
      </c>
      <c r="BE111" t="s">
        <v>3</v>
      </c>
      <c r="BF111" t="s">
        <v>3</v>
      </c>
      <c r="BG111" t="s">
        <v>3</v>
      </c>
      <c r="BH111">
        <v>3</v>
      </c>
      <c r="BI111">
        <v>3</v>
      </c>
      <c r="BJ111" t="s">
        <v>3</v>
      </c>
      <c r="BM111">
        <v>746</v>
      </c>
      <c r="BN111">
        <v>0</v>
      </c>
      <c r="BO111" t="s">
        <v>3</v>
      </c>
      <c r="BP111">
        <v>0</v>
      </c>
      <c r="BQ111">
        <v>130</v>
      </c>
      <c r="BR111">
        <v>0</v>
      </c>
      <c r="BS111">
        <v>1</v>
      </c>
      <c r="BT111">
        <v>1</v>
      </c>
      <c r="BU111">
        <v>1</v>
      </c>
      <c r="BV111">
        <v>1</v>
      </c>
      <c r="BW111">
        <v>1</v>
      </c>
      <c r="BX111">
        <v>1</v>
      </c>
      <c r="BY111" t="s">
        <v>3</v>
      </c>
      <c r="BZ111">
        <v>0</v>
      </c>
      <c r="CA111">
        <v>0</v>
      </c>
      <c r="CB111" t="s">
        <v>3</v>
      </c>
      <c r="CE111">
        <v>30</v>
      </c>
      <c r="CF111">
        <v>0</v>
      </c>
      <c r="CG111">
        <v>0</v>
      </c>
      <c r="CM111">
        <v>0</v>
      </c>
      <c r="CN111" t="s">
        <v>3</v>
      </c>
      <c r="CO111">
        <v>0</v>
      </c>
      <c r="CP111">
        <f t="shared" si="230"/>
        <v>10412.700000000001</v>
      </c>
      <c r="CQ111">
        <f t="shared" si="255"/>
        <v>10412.700000000001</v>
      </c>
      <c r="CR111">
        <f t="shared" si="253"/>
        <v>0</v>
      </c>
      <c r="CS111">
        <f t="shared" si="231"/>
        <v>0</v>
      </c>
      <c r="CT111">
        <f t="shared" si="232"/>
        <v>0</v>
      </c>
      <c r="CU111">
        <f t="shared" si="233"/>
        <v>0</v>
      </c>
      <c r="CV111">
        <f t="shared" si="234"/>
        <v>0</v>
      </c>
      <c r="CW111">
        <f t="shared" si="235"/>
        <v>0</v>
      </c>
      <c r="CX111">
        <f t="shared" si="236"/>
        <v>0</v>
      </c>
      <c r="CY111">
        <f t="shared" si="237"/>
        <v>0</v>
      </c>
      <c r="CZ111">
        <f t="shared" si="238"/>
        <v>0</v>
      </c>
      <c r="DC111" t="s">
        <v>3</v>
      </c>
      <c r="DD111" t="s">
        <v>3</v>
      </c>
      <c r="DE111" t="s">
        <v>3</v>
      </c>
      <c r="DF111" t="s">
        <v>3</v>
      </c>
      <c r="DG111" t="s">
        <v>3</v>
      </c>
      <c r="DH111" t="s">
        <v>3</v>
      </c>
      <c r="DI111" t="s">
        <v>3</v>
      </c>
      <c r="DJ111" t="s">
        <v>3</v>
      </c>
      <c r="DK111" t="s">
        <v>3</v>
      </c>
      <c r="DL111" t="s">
        <v>3</v>
      </c>
      <c r="DM111" t="s">
        <v>3</v>
      </c>
      <c r="DN111">
        <v>0</v>
      </c>
      <c r="DO111">
        <v>0</v>
      </c>
      <c r="DP111">
        <v>1</v>
      </c>
      <c r="DQ111">
        <v>1</v>
      </c>
      <c r="DU111">
        <v>1013</v>
      </c>
      <c r="DV111" t="s">
        <v>37</v>
      </c>
      <c r="DW111" t="s">
        <v>37</v>
      </c>
      <c r="DX111">
        <v>1</v>
      </c>
      <c r="DZ111" t="s">
        <v>3</v>
      </c>
      <c r="EA111" t="s">
        <v>3</v>
      </c>
      <c r="EB111" t="s">
        <v>3</v>
      </c>
      <c r="EC111" t="s">
        <v>3</v>
      </c>
      <c r="EE111">
        <v>59540854</v>
      </c>
      <c r="EF111">
        <v>130</v>
      </c>
      <c r="EG111" t="s">
        <v>38</v>
      </c>
      <c r="EH111">
        <v>0</v>
      </c>
      <c r="EI111" t="s">
        <v>3</v>
      </c>
      <c r="EJ111">
        <v>3</v>
      </c>
      <c r="EK111">
        <v>746</v>
      </c>
      <c r="EL111" t="s">
        <v>39</v>
      </c>
      <c r="EM111" t="s">
        <v>40</v>
      </c>
      <c r="EO111" t="s">
        <v>3</v>
      </c>
      <c r="EQ111">
        <v>0</v>
      </c>
      <c r="ER111">
        <v>1359.3599999999997</v>
      </c>
      <c r="ES111">
        <v>1359.3599999999997</v>
      </c>
      <c r="ET111">
        <v>0</v>
      </c>
      <c r="EU111">
        <v>0</v>
      </c>
      <c r="EV111">
        <v>0</v>
      </c>
      <c r="EW111">
        <v>0</v>
      </c>
      <c r="EX111">
        <v>0</v>
      </c>
      <c r="EY111">
        <v>0</v>
      </c>
      <c r="EZ111">
        <v>5</v>
      </c>
      <c r="FC111">
        <v>1</v>
      </c>
      <c r="FD111">
        <v>18</v>
      </c>
      <c r="FF111">
        <v>11987.49</v>
      </c>
      <c r="FQ111">
        <v>0</v>
      </c>
      <c r="FR111">
        <f t="shared" si="256"/>
        <v>10412.700000000001</v>
      </c>
      <c r="FS111">
        <v>0</v>
      </c>
      <c r="FX111">
        <v>0</v>
      </c>
      <c r="FY111">
        <v>0</v>
      </c>
      <c r="GA111" t="s">
        <v>163</v>
      </c>
      <c r="GD111">
        <v>1</v>
      </c>
      <c r="GF111">
        <v>885803975</v>
      </c>
      <c r="GG111">
        <v>2</v>
      </c>
      <c r="GH111">
        <v>3</v>
      </c>
      <c r="GI111">
        <v>5</v>
      </c>
      <c r="GJ111">
        <v>0</v>
      </c>
      <c r="GK111">
        <v>0</v>
      </c>
      <c r="GL111">
        <f t="shared" si="239"/>
        <v>0</v>
      </c>
      <c r="GM111">
        <f t="shared" si="240"/>
        <v>10412.700000000001</v>
      </c>
      <c r="GN111">
        <f t="shared" si="241"/>
        <v>0</v>
      </c>
      <c r="GO111">
        <f t="shared" si="242"/>
        <v>0</v>
      </c>
      <c r="GP111">
        <f t="shared" si="243"/>
        <v>0</v>
      </c>
      <c r="GR111">
        <v>1</v>
      </c>
      <c r="GS111">
        <v>1</v>
      </c>
      <c r="GT111">
        <v>0</v>
      </c>
      <c r="GU111" t="s">
        <v>3</v>
      </c>
      <c r="GV111">
        <f t="shared" si="244"/>
        <v>0</v>
      </c>
      <c r="GW111">
        <v>1</v>
      </c>
      <c r="GX111">
        <f t="shared" si="245"/>
        <v>0</v>
      </c>
      <c r="HA111">
        <v>0</v>
      </c>
      <c r="HB111">
        <v>0</v>
      </c>
      <c r="HC111">
        <f t="shared" si="246"/>
        <v>0</v>
      </c>
      <c r="HE111" t="s">
        <v>42</v>
      </c>
      <c r="HF111" t="s">
        <v>43</v>
      </c>
      <c r="HM111" t="s">
        <v>3</v>
      </c>
      <c r="HN111" t="s">
        <v>3</v>
      </c>
      <c r="HO111" t="s">
        <v>3</v>
      </c>
      <c r="HP111" t="s">
        <v>3</v>
      </c>
      <c r="HQ111" t="s">
        <v>3</v>
      </c>
      <c r="HS111">
        <v>0</v>
      </c>
      <c r="IK111">
        <v>0</v>
      </c>
    </row>
    <row r="112" spans="1:255" x14ac:dyDescent="0.2">
      <c r="A112" s="2">
        <v>17</v>
      </c>
      <c r="B112" s="2">
        <v>1</v>
      </c>
      <c r="C112" s="2"/>
      <c r="D112" s="2"/>
      <c r="E112" s="2" t="s">
        <v>164</v>
      </c>
      <c r="F112" s="2" t="s">
        <v>165</v>
      </c>
      <c r="G112" s="2" t="s">
        <v>166</v>
      </c>
      <c r="H112" s="2" t="s">
        <v>37</v>
      </c>
      <c r="I112" s="2">
        <v>1</v>
      </c>
      <c r="J112" s="2">
        <v>0</v>
      </c>
      <c r="K112" s="2">
        <v>1</v>
      </c>
      <c r="L112" s="2"/>
      <c r="M112" s="2"/>
      <c r="N112" s="2"/>
      <c r="O112" s="2">
        <f t="shared" si="217"/>
        <v>1946.97</v>
      </c>
      <c r="P112" s="2">
        <f t="shared" si="254"/>
        <v>1946.97</v>
      </c>
      <c r="Q112" s="2">
        <f t="shared" si="247"/>
        <v>0</v>
      </c>
      <c r="R112" s="2">
        <f t="shared" si="218"/>
        <v>0</v>
      </c>
      <c r="S112" s="2">
        <f t="shared" si="219"/>
        <v>0</v>
      </c>
      <c r="T112" s="2">
        <f t="shared" si="220"/>
        <v>0</v>
      </c>
      <c r="U112" s="2">
        <f t="shared" si="221"/>
        <v>0</v>
      </c>
      <c r="V112" s="2">
        <f t="shared" si="222"/>
        <v>0</v>
      </c>
      <c r="W112" s="2">
        <f t="shared" si="223"/>
        <v>0</v>
      </c>
      <c r="X112" s="2">
        <f t="shared" si="224"/>
        <v>0</v>
      </c>
      <c r="Y112" s="2">
        <f t="shared" si="225"/>
        <v>0</v>
      </c>
      <c r="Z112" s="2"/>
      <c r="AA112" s="2">
        <v>60252778</v>
      </c>
      <c r="AB112" s="2">
        <f t="shared" si="226"/>
        <v>1946.97</v>
      </c>
      <c r="AC112" s="2">
        <f t="shared" si="227"/>
        <v>1946.97</v>
      </c>
      <c r="AD112" s="2">
        <f t="shared" si="248"/>
        <v>0</v>
      </c>
      <c r="AE112" s="2">
        <f t="shared" si="249"/>
        <v>0</v>
      </c>
      <c r="AF112" s="2">
        <f t="shared" si="250"/>
        <v>0</v>
      </c>
      <c r="AG112" s="2">
        <f t="shared" si="228"/>
        <v>0</v>
      </c>
      <c r="AH112" s="2">
        <f t="shared" si="251"/>
        <v>0</v>
      </c>
      <c r="AI112" s="2">
        <f t="shared" si="252"/>
        <v>0</v>
      </c>
      <c r="AJ112" s="2">
        <f t="shared" si="229"/>
        <v>0</v>
      </c>
      <c r="AK112" s="2">
        <v>1946.9699999999998</v>
      </c>
      <c r="AL112" s="2">
        <v>1946.9699999999998</v>
      </c>
      <c r="AM112" s="2">
        <v>0</v>
      </c>
      <c r="AN112" s="2">
        <v>0</v>
      </c>
      <c r="AO112" s="2">
        <v>0</v>
      </c>
      <c r="AP112" s="2">
        <v>0</v>
      </c>
      <c r="AQ112" s="2">
        <v>0</v>
      </c>
      <c r="AR112" s="2">
        <v>0</v>
      </c>
      <c r="AS112" s="2">
        <v>0</v>
      </c>
      <c r="AT112" s="2">
        <v>0</v>
      </c>
      <c r="AU112" s="2">
        <v>0</v>
      </c>
      <c r="AV112" s="2">
        <v>1</v>
      </c>
      <c r="AW112" s="2">
        <v>1</v>
      </c>
      <c r="AX112" s="2"/>
      <c r="AY112" s="2"/>
      <c r="AZ112" s="2">
        <v>1</v>
      </c>
      <c r="BA112" s="2">
        <v>1</v>
      </c>
      <c r="BB112" s="2">
        <v>1</v>
      </c>
      <c r="BC112" s="2">
        <v>1</v>
      </c>
      <c r="BD112" s="2" t="s">
        <v>3</v>
      </c>
      <c r="BE112" s="2" t="s">
        <v>3</v>
      </c>
      <c r="BF112" s="2" t="s">
        <v>3</v>
      </c>
      <c r="BG112" s="2" t="s">
        <v>3</v>
      </c>
      <c r="BH112" s="2">
        <v>3</v>
      </c>
      <c r="BI112" s="2">
        <v>3</v>
      </c>
      <c r="BJ112" s="2" t="s">
        <v>3</v>
      </c>
      <c r="BK112" s="2"/>
      <c r="BL112" s="2"/>
      <c r="BM112" s="2">
        <v>746</v>
      </c>
      <c r="BN112" s="2">
        <v>0</v>
      </c>
      <c r="BO112" s="2" t="s">
        <v>3</v>
      </c>
      <c r="BP112" s="2">
        <v>0</v>
      </c>
      <c r="BQ112" s="2">
        <v>130</v>
      </c>
      <c r="BR112" s="2">
        <v>0</v>
      </c>
      <c r="BS112" s="2">
        <v>1</v>
      </c>
      <c r="BT112" s="2">
        <v>1</v>
      </c>
      <c r="BU112" s="2">
        <v>1</v>
      </c>
      <c r="BV112" s="2">
        <v>1</v>
      </c>
      <c r="BW112" s="2">
        <v>1</v>
      </c>
      <c r="BX112" s="2">
        <v>1</v>
      </c>
      <c r="BY112" s="2" t="s">
        <v>3</v>
      </c>
      <c r="BZ112" s="2">
        <v>0</v>
      </c>
      <c r="CA112" s="2">
        <v>0</v>
      </c>
      <c r="CB112" s="2" t="s">
        <v>3</v>
      </c>
      <c r="CC112" s="2"/>
      <c r="CD112" s="2"/>
      <c r="CE112" s="2">
        <v>30</v>
      </c>
      <c r="CF112" s="2">
        <v>0</v>
      </c>
      <c r="CG112" s="2">
        <v>0</v>
      </c>
      <c r="CH112" s="2"/>
      <c r="CI112" s="2"/>
      <c r="CJ112" s="2"/>
      <c r="CK112" s="2"/>
      <c r="CL112" s="2"/>
      <c r="CM112" s="2">
        <v>0</v>
      </c>
      <c r="CN112" s="2" t="s">
        <v>3</v>
      </c>
      <c r="CO112" s="2">
        <v>0</v>
      </c>
      <c r="CP112" s="2">
        <f t="shared" si="230"/>
        <v>1946.97</v>
      </c>
      <c r="CQ112" s="2">
        <f t="shared" si="255"/>
        <v>1946.97</v>
      </c>
      <c r="CR112" s="2">
        <f t="shared" si="253"/>
        <v>0</v>
      </c>
      <c r="CS112" s="2">
        <f t="shared" si="231"/>
        <v>0</v>
      </c>
      <c r="CT112" s="2">
        <f t="shared" si="232"/>
        <v>0</v>
      </c>
      <c r="CU112" s="2">
        <f t="shared" si="233"/>
        <v>0</v>
      </c>
      <c r="CV112" s="2">
        <f t="shared" si="234"/>
        <v>0</v>
      </c>
      <c r="CW112" s="2">
        <f t="shared" si="235"/>
        <v>0</v>
      </c>
      <c r="CX112" s="2">
        <f t="shared" si="236"/>
        <v>0</v>
      </c>
      <c r="CY112" s="2">
        <f t="shared" si="237"/>
        <v>0</v>
      </c>
      <c r="CZ112" s="2">
        <f t="shared" si="238"/>
        <v>0</v>
      </c>
      <c r="DA112" s="2"/>
      <c r="DB112" s="2"/>
      <c r="DC112" s="2" t="s">
        <v>3</v>
      </c>
      <c r="DD112" s="2" t="s">
        <v>3</v>
      </c>
      <c r="DE112" s="2" t="s">
        <v>3</v>
      </c>
      <c r="DF112" s="2" t="s">
        <v>3</v>
      </c>
      <c r="DG112" s="2" t="s">
        <v>3</v>
      </c>
      <c r="DH112" s="2" t="s">
        <v>3</v>
      </c>
      <c r="DI112" s="2" t="s">
        <v>3</v>
      </c>
      <c r="DJ112" s="2" t="s">
        <v>3</v>
      </c>
      <c r="DK112" s="2" t="s">
        <v>3</v>
      </c>
      <c r="DL112" s="2" t="s">
        <v>3</v>
      </c>
      <c r="DM112" s="2" t="s">
        <v>3</v>
      </c>
      <c r="DN112" s="2">
        <v>0</v>
      </c>
      <c r="DO112" s="2">
        <v>0</v>
      </c>
      <c r="DP112" s="2">
        <v>1</v>
      </c>
      <c r="DQ112" s="2">
        <v>1</v>
      </c>
      <c r="DR112" s="2"/>
      <c r="DS112" s="2"/>
      <c r="DT112" s="2"/>
      <c r="DU112" s="2">
        <v>1013</v>
      </c>
      <c r="DV112" s="2" t="s">
        <v>37</v>
      </c>
      <c r="DW112" s="2" t="s">
        <v>37</v>
      </c>
      <c r="DX112" s="2">
        <v>1</v>
      </c>
      <c r="DY112" s="2"/>
      <c r="DZ112" s="2" t="s">
        <v>3</v>
      </c>
      <c r="EA112" s="2" t="s">
        <v>3</v>
      </c>
      <c r="EB112" s="2" t="s">
        <v>3</v>
      </c>
      <c r="EC112" s="2" t="s">
        <v>3</v>
      </c>
      <c r="ED112" s="2"/>
      <c r="EE112" s="2">
        <v>59540854</v>
      </c>
      <c r="EF112" s="2">
        <v>130</v>
      </c>
      <c r="EG112" s="2" t="s">
        <v>38</v>
      </c>
      <c r="EH112" s="2">
        <v>0</v>
      </c>
      <c r="EI112" s="2" t="s">
        <v>3</v>
      </c>
      <c r="EJ112" s="2">
        <v>3</v>
      </c>
      <c r="EK112" s="2">
        <v>746</v>
      </c>
      <c r="EL112" s="2" t="s">
        <v>39</v>
      </c>
      <c r="EM112" s="2" t="s">
        <v>40</v>
      </c>
      <c r="EN112" s="2"/>
      <c r="EO112" s="2" t="s">
        <v>3</v>
      </c>
      <c r="EP112" s="2"/>
      <c r="EQ112" s="2">
        <v>0</v>
      </c>
      <c r="ER112" s="2">
        <v>0</v>
      </c>
      <c r="ES112" s="2">
        <v>1946.9699999999998</v>
      </c>
      <c r="ET112" s="2">
        <v>0</v>
      </c>
      <c r="EU112" s="2">
        <v>0</v>
      </c>
      <c r="EV112" s="2">
        <v>0</v>
      </c>
      <c r="EW112" s="2">
        <v>0</v>
      </c>
      <c r="EX112" s="2">
        <v>0</v>
      </c>
      <c r="EY112" s="2">
        <v>0</v>
      </c>
      <c r="EZ112" s="2"/>
      <c r="FA112" s="2"/>
      <c r="FB112" s="2"/>
      <c r="FC112" s="2"/>
      <c r="FD112" s="2"/>
      <c r="FE112" s="2"/>
      <c r="FF112" s="2"/>
      <c r="FG112" s="2"/>
      <c r="FH112" s="2"/>
      <c r="FI112" s="2"/>
      <c r="FJ112" s="2"/>
      <c r="FK112" s="2"/>
      <c r="FL112" s="2"/>
      <c r="FM112" s="2"/>
      <c r="FN112" s="2"/>
      <c r="FO112" s="2"/>
      <c r="FP112" s="2"/>
      <c r="FQ112" s="2">
        <v>0</v>
      </c>
      <c r="FR112" s="2">
        <f t="shared" si="256"/>
        <v>1946.97</v>
      </c>
      <c r="FS112" s="2">
        <v>0</v>
      </c>
      <c r="FT112" s="2"/>
      <c r="FU112" s="2"/>
      <c r="FV112" s="2"/>
      <c r="FW112" s="2"/>
      <c r="FX112" s="2">
        <v>0</v>
      </c>
      <c r="FY112" s="2">
        <v>0</v>
      </c>
      <c r="FZ112" s="2"/>
      <c r="GA112" s="2" t="s">
        <v>167</v>
      </c>
      <c r="GB112" s="2"/>
      <c r="GC112" s="2"/>
      <c r="GD112" s="2">
        <v>1</v>
      </c>
      <c r="GE112" s="2"/>
      <c r="GF112" s="2">
        <v>1839057831</v>
      </c>
      <c r="GG112" s="2">
        <v>2</v>
      </c>
      <c r="GH112" s="2">
        <v>4</v>
      </c>
      <c r="GI112" s="2">
        <v>-2</v>
      </c>
      <c r="GJ112" s="2">
        <v>0</v>
      </c>
      <c r="GK112" s="2">
        <v>0</v>
      </c>
      <c r="GL112" s="2">
        <f t="shared" si="239"/>
        <v>0</v>
      </c>
      <c r="GM112" s="2">
        <f t="shared" si="240"/>
        <v>1946.97</v>
      </c>
      <c r="GN112" s="2">
        <f t="shared" si="241"/>
        <v>0</v>
      </c>
      <c r="GO112" s="2">
        <f t="shared" si="242"/>
        <v>0</v>
      </c>
      <c r="GP112" s="2">
        <f t="shared" si="243"/>
        <v>0</v>
      </c>
      <c r="GQ112" s="2"/>
      <c r="GR112" s="2">
        <v>0</v>
      </c>
      <c r="GS112" s="2">
        <v>2</v>
      </c>
      <c r="GT112" s="2">
        <v>0</v>
      </c>
      <c r="GU112" s="2" t="s">
        <v>3</v>
      </c>
      <c r="GV112" s="2">
        <f t="shared" si="244"/>
        <v>0</v>
      </c>
      <c r="GW112" s="2">
        <v>1</v>
      </c>
      <c r="GX112" s="2">
        <f t="shared" si="245"/>
        <v>0</v>
      </c>
      <c r="GY112" s="2"/>
      <c r="GZ112" s="2"/>
      <c r="HA112" s="2">
        <v>0</v>
      </c>
      <c r="HB112" s="2">
        <v>0</v>
      </c>
      <c r="HC112" s="2">
        <f t="shared" si="246"/>
        <v>0</v>
      </c>
      <c r="HD112" s="2"/>
      <c r="HE112" s="2" t="s">
        <v>42</v>
      </c>
      <c r="HF112" s="2" t="s">
        <v>43</v>
      </c>
      <c r="HG112" s="2"/>
      <c r="HH112" s="2"/>
      <c r="HI112" s="2"/>
      <c r="HJ112" s="2"/>
      <c r="HK112" s="2"/>
      <c r="HL112" s="2"/>
      <c r="HM112" s="2" t="s">
        <v>3</v>
      </c>
      <c r="HN112" s="2" t="s">
        <v>3</v>
      </c>
      <c r="HO112" s="2" t="s">
        <v>3</v>
      </c>
      <c r="HP112" s="2" t="s">
        <v>3</v>
      </c>
      <c r="HQ112" s="2" t="s">
        <v>3</v>
      </c>
      <c r="HR112" s="2"/>
      <c r="HS112" s="2">
        <v>0</v>
      </c>
      <c r="HT112" s="2"/>
      <c r="HU112" s="2"/>
      <c r="HV112" s="2"/>
      <c r="HW112" s="2"/>
      <c r="HX112" s="2"/>
      <c r="HY112" s="2"/>
      <c r="HZ112" s="2"/>
      <c r="IA112" s="2"/>
      <c r="IB112" s="2"/>
      <c r="IC112" s="2"/>
      <c r="ID112" s="2"/>
      <c r="IE112" s="2"/>
      <c r="IF112" s="2"/>
      <c r="IG112" s="2"/>
      <c r="IH112" s="2"/>
      <c r="II112" s="2"/>
      <c r="IJ112" s="2"/>
      <c r="IK112" s="2">
        <v>0</v>
      </c>
      <c r="IL112" s="2"/>
      <c r="IM112" s="2"/>
      <c r="IN112" s="2"/>
      <c r="IO112" s="2"/>
      <c r="IP112" s="2"/>
      <c r="IQ112" s="2"/>
      <c r="IR112" s="2"/>
      <c r="IS112" s="2"/>
      <c r="IT112" s="2"/>
      <c r="IU112" s="2"/>
    </row>
    <row r="113" spans="1:255" x14ac:dyDescent="0.2">
      <c r="A113">
        <v>17</v>
      </c>
      <c r="B113">
        <v>1</v>
      </c>
      <c r="E113" t="s">
        <v>164</v>
      </c>
      <c r="F113" t="s">
        <v>165</v>
      </c>
      <c r="G113" t="s">
        <v>166</v>
      </c>
      <c r="H113" t="s">
        <v>37</v>
      </c>
      <c r="I113">
        <v>1</v>
      </c>
      <c r="J113">
        <v>0</v>
      </c>
      <c r="K113">
        <v>1</v>
      </c>
      <c r="O113">
        <f t="shared" si="217"/>
        <v>14913.79</v>
      </c>
      <c r="P113">
        <f t="shared" si="254"/>
        <v>14913.79</v>
      </c>
      <c r="Q113">
        <f t="shared" si="247"/>
        <v>0</v>
      </c>
      <c r="R113">
        <f t="shared" si="218"/>
        <v>0</v>
      </c>
      <c r="S113">
        <f t="shared" si="219"/>
        <v>0</v>
      </c>
      <c r="T113">
        <f t="shared" si="220"/>
        <v>0</v>
      </c>
      <c r="U113">
        <f t="shared" si="221"/>
        <v>0</v>
      </c>
      <c r="V113">
        <f t="shared" si="222"/>
        <v>0</v>
      </c>
      <c r="W113">
        <f t="shared" si="223"/>
        <v>0</v>
      </c>
      <c r="X113">
        <f t="shared" si="224"/>
        <v>0</v>
      </c>
      <c r="Y113">
        <f t="shared" si="225"/>
        <v>0</v>
      </c>
      <c r="AA113">
        <v>60252775</v>
      </c>
      <c r="AB113">
        <f t="shared" si="226"/>
        <v>1946.97</v>
      </c>
      <c r="AC113">
        <f t="shared" si="227"/>
        <v>1946.97</v>
      </c>
      <c r="AD113">
        <f t="shared" si="248"/>
        <v>0</v>
      </c>
      <c r="AE113">
        <f t="shared" si="249"/>
        <v>0</v>
      </c>
      <c r="AF113">
        <f t="shared" si="250"/>
        <v>0</v>
      </c>
      <c r="AG113">
        <f t="shared" si="228"/>
        <v>0</v>
      </c>
      <c r="AH113">
        <f t="shared" si="251"/>
        <v>0</v>
      </c>
      <c r="AI113">
        <f t="shared" si="252"/>
        <v>0</v>
      </c>
      <c r="AJ113">
        <f t="shared" si="229"/>
        <v>0</v>
      </c>
      <c r="AK113">
        <v>1946.9699999999998</v>
      </c>
      <c r="AL113">
        <v>1946.9699999999998</v>
      </c>
      <c r="AM113">
        <v>0</v>
      </c>
      <c r="AN113">
        <v>0</v>
      </c>
      <c r="AO113">
        <v>0</v>
      </c>
      <c r="AP113">
        <v>0</v>
      </c>
      <c r="AQ113">
        <v>0</v>
      </c>
      <c r="AR113">
        <v>0</v>
      </c>
      <c r="AS113">
        <v>0</v>
      </c>
      <c r="AT113">
        <v>0</v>
      </c>
      <c r="AU113">
        <v>0</v>
      </c>
      <c r="AV113">
        <v>1</v>
      </c>
      <c r="AW113">
        <v>1</v>
      </c>
      <c r="AZ113">
        <v>1</v>
      </c>
      <c r="BA113">
        <v>1</v>
      </c>
      <c r="BB113">
        <v>1</v>
      </c>
      <c r="BC113">
        <v>7.66</v>
      </c>
      <c r="BD113" t="s">
        <v>3</v>
      </c>
      <c r="BE113" t="s">
        <v>3</v>
      </c>
      <c r="BF113" t="s">
        <v>3</v>
      </c>
      <c r="BG113" t="s">
        <v>3</v>
      </c>
      <c r="BH113">
        <v>3</v>
      </c>
      <c r="BI113">
        <v>3</v>
      </c>
      <c r="BJ113" t="s">
        <v>3</v>
      </c>
      <c r="BM113">
        <v>746</v>
      </c>
      <c r="BN113">
        <v>0</v>
      </c>
      <c r="BO113" t="s">
        <v>3</v>
      </c>
      <c r="BP113">
        <v>0</v>
      </c>
      <c r="BQ113">
        <v>130</v>
      </c>
      <c r="BR113">
        <v>0</v>
      </c>
      <c r="BS113">
        <v>1</v>
      </c>
      <c r="BT113">
        <v>1</v>
      </c>
      <c r="BU113">
        <v>1</v>
      </c>
      <c r="BV113">
        <v>1</v>
      </c>
      <c r="BW113">
        <v>1</v>
      </c>
      <c r="BX113">
        <v>1</v>
      </c>
      <c r="BY113" t="s">
        <v>3</v>
      </c>
      <c r="BZ113">
        <v>0</v>
      </c>
      <c r="CA113">
        <v>0</v>
      </c>
      <c r="CB113" t="s">
        <v>3</v>
      </c>
      <c r="CE113">
        <v>30</v>
      </c>
      <c r="CF113">
        <v>0</v>
      </c>
      <c r="CG113">
        <v>0</v>
      </c>
      <c r="CM113">
        <v>0</v>
      </c>
      <c r="CN113" t="s">
        <v>3</v>
      </c>
      <c r="CO113">
        <v>0</v>
      </c>
      <c r="CP113">
        <f t="shared" si="230"/>
        <v>14913.79</v>
      </c>
      <c r="CQ113">
        <f t="shared" si="255"/>
        <v>14913.79</v>
      </c>
      <c r="CR113">
        <f t="shared" si="253"/>
        <v>0</v>
      </c>
      <c r="CS113">
        <f t="shared" si="231"/>
        <v>0</v>
      </c>
      <c r="CT113">
        <f t="shared" si="232"/>
        <v>0</v>
      </c>
      <c r="CU113">
        <f t="shared" si="233"/>
        <v>0</v>
      </c>
      <c r="CV113">
        <f t="shared" si="234"/>
        <v>0</v>
      </c>
      <c r="CW113">
        <f t="shared" si="235"/>
        <v>0</v>
      </c>
      <c r="CX113">
        <f t="shared" si="236"/>
        <v>0</v>
      </c>
      <c r="CY113">
        <f t="shared" si="237"/>
        <v>0</v>
      </c>
      <c r="CZ113">
        <f t="shared" si="238"/>
        <v>0</v>
      </c>
      <c r="DC113" t="s">
        <v>3</v>
      </c>
      <c r="DD113" t="s">
        <v>3</v>
      </c>
      <c r="DE113" t="s">
        <v>3</v>
      </c>
      <c r="DF113" t="s">
        <v>3</v>
      </c>
      <c r="DG113" t="s">
        <v>3</v>
      </c>
      <c r="DH113" t="s">
        <v>3</v>
      </c>
      <c r="DI113" t="s">
        <v>3</v>
      </c>
      <c r="DJ113" t="s">
        <v>3</v>
      </c>
      <c r="DK113" t="s">
        <v>3</v>
      </c>
      <c r="DL113" t="s">
        <v>3</v>
      </c>
      <c r="DM113" t="s">
        <v>3</v>
      </c>
      <c r="DN113">
        <v>0</v>
      </c>
      <c r="DO113">
        <v>0</v>
      </c>
      <c r="DP113">
        <v>1</v>
      </c>
      <c r="DQ113">
        <v>1</v>
      </c>
      <c r="DU113">
        <v>1013</v>
      </c>
      <c r="DV113" t="s">
        <v>37</v>
      </c>
      <c r="DW113" t="s">
        <v>37</v>
      </c>
      <c r="DX113">
        <v>1</v>
      </c>
      <c r="DZ113" t="s">
        <v>3</v>
      </c>
      <c r="EA113" t="s">
        <v>3</v>
      </c>
      <c r="EB113" t="s">
        <v>3</v>
      </c>
      <c r="EC113" t="s">
        <v>3</v>
      </c>
      <c r="EE113">
        <v>59540854</v>
      </c>
      <c r="EF113">
        <v>130</v>
      </c>
      <c r="EG113" t="s">
        <v>38</v>
      </c>
      <c r="EH113">
        <v>0</v>
      </c>
      <c r="EI113" t="s">
        <v>3</v>
      </c>
      <c r="EJ113">
        <v>3</v>
      </c>
      <c r="EK113">
        <v>746</v>
      </c>
      <c r="EL113" t="s">
        <v>39</v>
      </c>
      <c r="EM113" t="s">
        <v>40</v>
      </c>
      <c r="EO113" t="s">
        <v>3</v>
      </c>
      <c r="EQ113">
        <v>0</v>
      </c>
      <c r="ER113">
        <v>1946.9699999999998</v>
      </c>
      <c r="ES113">
        <v>1946.9699999999998</v>
      </c>
      <c r="ET113">
        <v>0</v>
      </c>
      <c r="EU113">
        <v>0</v>
      </c>
      <c r="EV113">
        <v>0</v>
      </c>
      <c r="EW113">
        <v>0</v>
      </c>
      <c r="EX113">
        <v>0</v>
      </c>
      <c r="EY113">
        <v>0</v>
      </c>
      <c r="EZ113">
        <v>5</v>
      </c>
      <c r="FC113">
        <v>1</v>
      </c>
      <c r="FD113">
        <v>18</v>
      </c>
      <c r="FF113">
        <v>17169.14</v>
      </c>
      <c r="FQ113">
        <v>0</v>
      </c>
      <c r="FR113">
        <f t="shared" si="256"/>
        <v>14913.79</v>
      </c>
      <c r="FS113">
        <v>0</v>
      </c>
      <c r="FX113">
        <v>0</v>
      </c>
      <c r="FY113">
        <v>0</v>
      </c>
      <c r="GA113" t="s">
        <v>167</v>
      </c>
      <c r="GD113">
        <v>1</v>
      </c>
      <c r="GF113">
        <v>1839057831</v>
      </c>
      <c r="GG113">
        <v>2</v>
      </c>
      <c r="GH113">
        <v>3</v>
      </c>
      <c r="GI113">
        <v>5</v>
      </c>
      <c r="GJ113">
        <v>0</v>
      </c>
      <c r="GK113">
        <v>0</v>
      </c>
      <c r="GL113">
        <f t="shared" si="239"/>
        <v>0</v>
      </c>
      <c r="GM113">
        <f t="shared" si="240"/>
        <v>14913.79</v>
      </c>
      <c r="GN113">
        <f t="shared" si="241"/>
        <v>0</v>
      </c>
      <c r="GO113">
        <f t="shared" si="242"/>
        <v>0</v>
      </c>
      <c r="GP113">
        <f t="shared" si="243"/>
        <v>0</v>
      </c>
      <c r="GR113">
        <v>1</v>
      </c>
      <c r="GS113">
        <v>1</v>
      </c>
      <c r="GT113">
        <v>0</v>
      </c>
      <c r="GU113" t="s">
        <v>3</v>
      </c>
      <c r="GV113">
        <f t="shared" si="244"/>
        <v>0</v>
      </c>
      <c r="GW113">
        <v>1</v>
      </c>
      <c r="GX113">
        <f t="shared" si="245"/>
        <v>0</v>
      </c>
      <c r="HA113">
        <v>0</v>
      </c>
      <c r="HB113">
        <v>0</v>
      </c>
      <c r="HC113">
        <f t="shared" si="246"/>
        <v>0</v>
      </c>
      <c r="HE113" t="s">
        <v>42</v>
      </c>
      <c r="HF113" t="s">
        <v>43</v>
      </c>
      <c r="HM113" t="s">
        <v>3</v>
      </c>
      <c r="HN113" t="s">
        <v>3</v>
      </c>
      <c r="HO113" t="s">
        <v>3</v>
      </c>
      <c r="HP113" t="s">
        <v>3</v>
      </c>
      <c r="HQ113" t="s">
        <v>3</v>
      </c>
      <c r="HS113">
        <v>0</v>
      </c>
      <c r="IK113">
        <v>0</v>
      </c>
    </row>
    <row r="114" spans="1:255" x14ac:dyDescent="0.2">
      <c r="A114" s="2">
        <v>17</v>
      </c>
      <c r="B114" s="2">
        <v>1</v>
      </c>
      <c r="C114" s="2"/>
      <c r="D114" s="2"/>
      <c r="E114" s="2" t="s">
        <v>168</v>
      </c>
      <c r="F114" s="2" t="s">
        <v>169</v>
      </c>
      <c r="G114" s="2" t="s">
        <v>170</v>
      </c>
      <c r="H114" s="2" t="s">
        <v>37</v>
      </c>
      <c r="I114" s="2">
        <v>1</v>
      </c>
      <c r="J114" s="2">
        <v>0</v>
      </c>
      <c r="K114" s="2">
        <v>1</v>
      </c>
      <c r="L114" s="2"/>
      <c r="M114" s="2"/>
      <c r="N114" s="2"/>
      <c r="O114" s="2">
        <f t="shared" si="217"/>
        <v>1619.33</v>
      </c>
      <c r="P114" s="2">
        <f t="shared" si="254"/>
        <v>1619.33</v>
      </c>
      <c r="Q114" s="2">
        <f t="shared" si="247"/>
        <v>0</v>
      </c>
      <c r="R114" s="2">
        <f t="shared" si="218"/>
        <v>0</v>
      </c>
      <c r="S114" s="2">
        <f t="shared" si="219"/>
        <v>0</v>
      </c>
      <c r="T114" s="2">
        <f t="shared" si="220"/>
        <v>0</v>
      </c>
      <c r="U114" s="2">
        <f t="shared" si="221"/>
        <v>0</v>
      </c>
      <c r="V114" s="2">
        <f t="shared" si="222"/>
        <v>0</v>
      </c>
      <c r="W114" s="2">
        <f t="shared" si="223"/>
        <v>0</v>
      </c>
      <c r="X114" s="2">
        <f t="shared" si="224"/>
        <v>0</v>
      </c>
      <c r="Y114" s="2">
        <f t="shared" si="225"/>
        <v>0</v>
      </c>
      <c r="Z114" s="2"/>
      <c r="AA114" s="2">
        <v>60252778</v>
      </c>
      <c r="AB114" s="2">
        <f t="shared" si="226"/>
        <v>1619.33</v>
      </c>
      <c r="AC114" s="2">
        <f t="shared" si="227"/>
        <v>1619.33</v>
      </c>
      <c r="AD114" s="2">
        <f t="shared" si="248"/>
        <v>0</v>
      </c>
      <c r="AE114" s="2">
        <f t="shared" si="249"/>
        <v>0</v>
      </c>
      <c r="AF114" s="2">
        <f t="shared" si="250"/>
        <v>0</v>
      </c>
      <c r="AG114" s="2">
        <f t="shared" si="228"/>
        <v>0</v>
      </c>
      <c r="AH114" s="2">
        <f t="shared" si="251"/>
        <v>0</v>
      </c>
      <c r="AI114" s="2">
        <f t="shared" si="252"/>
        <v>0</v>
      </c>
      <c r="AJ114" s="2">
        <f t="shared" si="229"/>
        <v>0</v>
      </c>
      <c r="AK114" s="2">
        <v>1619.33</v>
      </c>
      <c r="AL114" s="2">
        <v>1619.33</v>
      </c>
      <c r="AM114" s="2">
        <v>0</v>
      </c>
      <c r="AN114" s="2">
        <v>0</v>
      </c>
      <c r="AO114" s="2">
        <v>0</v>
      </c>
      <c r="AP114" s="2">
        <v>0</v>
      </c>
      <c r="AQ114" s="2">
        <v>0</v>
      </c>
      <c r="AR114" s="2">
        <v>0</v>
      </c>
      <c r="AS114" s="2">
        <v>0</v>
      </c>
      <c r="AT114" s="2">
        <v>0</v>
      </c>
      <c r="AU114" s="2">
        <v>0</v>
      </c>
      <c r="AV114" s="2">
        <v>1</v>
      </c>
      <c r="AW114" s="2">
        <v>1</v>
      </c>
      <c r="AX114" s="2"/>
      <c r="AY114" s="2"/>
      <c r="AZ114" s="2">
        <v>1</v>
      </c>
      <c r="BA114" s="2">
        <v>1</v>
      </c>
      <c r="BB114" s="2">
        <v>1</v>
      </c>
      <c r="BC114" s="2">
        <v>1</v>
      </c>
      <c r="BD114" s="2" t="s">
        <v>3</v>
      </c>
      <c r="BE114" s="2" t="s">
        <v>3</v>
      </c>
      <c r="BF114" s="2" t="s">
        <v>3</v>
      </c>
      <c r="BG114" s="2" t="s">
        <v>3</v>
      </c>
      <c r="BH114" s="2">
        <v>3</v>
      </c>
      <c r="BI114" s="2">
        <v>3</v>
      </c>
      <c r="BJ114" s="2" t="s">
        <v>3</v>
      </c>
      <c r="BK114" s="2"/>
      <c r="BL114" s="2"/>
      <c r="BM114" s="2">
        <v>746</v>
      </c>
      <c r="BN114" s="2">
        <v>0</v>
      </c>
      <c r="BO114" s="2" t="s">
        <v>3</v>
      </c>
      <c r="BP114" s="2">
        <v>0</v>
      </c>
      <c r="BQ114" s="2">
        <v>130</v>
      </c>
      <c r="BR114" s="2">
        <v>0</v>
      </c>
      <c r="BS114" s="2">
        <v>1</v>
      </c>
      <c r="BT114" s="2">
        <v>1</v>
      </c>
      <c r="BU114" s="2">
        <v>1</v>
      </c>
      <c r="BV114" s="2">
        <v>1</v>
      </c>
      <c r="BW114" s="2">
        <v>1</v>
      </c>
      <c r="BX114" s="2">
        <v>1</v>
      </c>
      <c r="BY114" s="2" t="s">
        <v>3</v>
      </c>
      <c r="BZ114" s="2">
        <v>0</v>
      </c>
      <c r="CA114" s="2">
        <v>0</v>
      </c>
      <c r="CB114" s="2" t="s">
        <v>3</v>
      </c>
      <c r="CC114" s="2"/>
      <c r="CD114" s="2"/>
      <c r="CE114" s="2">
        <v>30</v>
      </c>
      <c r="CF114" s="2">
        <v>0</v>
      </c>
      <c r="CG114" s="2">
        <v>0</v>
      </c>
      <c r="CH114" s="2"/>
      <c r="CI114" s="2"/>
      <c r="CJ114" s="2"/>
      <c r="CK114" s="2"/>
      <c r="CL114" s="2"/>
      <c r="CM114" s="2">
        <v>0</v>
      </c>
      <c r="CN114" s="2" t="s">
        <v>3</v>
      </c>
      <c r="CO114" s="2">
        <v>0</v>
      </c>
      <c r="CP114" s="2">
        <f t="shared" si="230"/>
        <v>1619.33</v>
      </c>
      <c r="CQ114" s="2">
        <f t="shared" si="255"/>
        <v>1619.33</v>
      </c>
      <c r="CR114" s="2">
        <f t="shared" si="253"/>
        <v>0</v>
      </c>
      <c r="CS114" s="2">
        <f t="shared" si="231"/>
        <v>0</v>
      </c>
      <c r="CT114" s="2">
        <f t="shared" si="232"/>
        <v>0</v>
      </c>
      <c r="CU114" s="2">
        <f t="shared" si="233"/>
        <v>0</v>
      </c>
      <c r="CV114" s="2">
        <f t="shared" si="234"/>
        <v>0</v>
      </c>
      <c r="CW114" s="2">
        <f t="shared" si="235"/>
        <v>0</v>
      </c>
      <c r="CX114" s="2">
        <f t="shared" si="236"/>
        <v>0</v>
      </c>
      <c r="CY114" s="2">
        <f t="shared" si="237"/>
        <v>0</v>
      </c>
      <c r="CZ114" s="2">
        <f t="shared" si="238"/>
        <v>0</v>
      </c>
      <c r="DA114" s="2"/>
      <c r="DB114" s="2"/>
      <c r="DC114" s="2" t="s">
        <v>3</v>
      </c>
      <c r="DD114" s="2" t="s">
        <v>3</v>
      </c>
      <c r="DE114" s="2" t="s">
        <v>3</v>
      </c>
      <c r="DF114" s="2" t="s">
        <v>3</v>
      </c>
      <c r="DG114" s="2" t="s">
        <v>3</v>
      </c>
      <c r="DH114" s="2" t="s">
        <v>3</v>
      </c>
      <c r="DI114" s="2" t="s">
        <v>3</v>
      </c>
      <c r="DJ114" s="2" t="s">
        <v>3</v>
      </c>
      <c r="DK114" s="2" t="s">
        <v>3</v>
      </c>
      <c r="DL114" s="2" t="s">
        <v>3</v>
      </c>
      <c r="DM114" s="2" t="s">
        <v>3</v>
      </c>
      <c r="DN114" s="2">
        <v>0</v>
      </c>
      <c r="DO114" s="2">
        <v>0</v>
      </c>
      <c r="DP114" s="2">
        <v>1</v>
      </c>
      <c r="DQ114" s="2">
        <v>1</v>
      </c>
      <c r="DR114" s="2"/>
      <c r="DS114" s="2"/>
      <c r="DT114" s="2"/>
      <c r="DU114" s="2">
        <v>1013</v>
      </c>
      <c r="DV114" s="2" t="s">
        <v>37</v>
      </c>
      <c r="DW114" s="2" t="s">
        <v>37</v>
      </c>
      <c r="DX114" s="2">
        <v>1</v>
      </c>
      <c r="DY114" s="2"/>
      <c r="DZ114" s="2" t="s">
        <v>3</v>
      </c>
      <c r="EA114" s="2" t="s">
        <v>3</v>
      </c>
      <c r="EB114" s="2" t="s">
        <v>3</v>
      </c>
      <c r="EC114" s="2" t="s">
        <v>3</v>
      </c>
      <c r="ED114" s="2"/>
      <c r="EE114" s="2">
        <v>59540854</v>
      </c>
      <c r="EF114" s="2">
        <v>130</v>
      </c>
      <c r="EG114" s="2" t="s">
        <v>38</v>
      </c>
      <c r="EH114" s="2">
        <v>0</v>
      </c>
      <c r="EI114" s="2" t="s">
        <v>3</v>
      </c>
      <c r="EJ114" s="2">
        <v>3</v>
      </c>
      <c r="EK114" s="2">
        <v>746</v>
      </c>
      <c r="EL114" s="2" t="s">
        <v>39</v>
      </c>
      <c r="EM114" s="2" t="s">
        <v>40</v>
      </c>
      <c r="EN114" s="2"/>
      <c r="EO114" s="2" t="s">
        <v>3</v>
      </c>
      <c r="EP114" s="2"/>
      <c r="EQ114" s="2">
        <v>0</v>
      </c>
      <c r="ER114" s="2">
        <v>0</v>
      </c>
      <c r="ES114" s="2">
        <v>1619.33</v>
      </c>
      <c r="ET114" s="2">
        <v>0</v>
      </c>
      <c r="EU114" s="2">
        <v>0</v>
      </c>
      <c r="EV114" s="2">
        <v>0</v>
      </c>
      <c r="EW114" s="2">
        <v>0</v>
      </c>
      <c r="EX114" s="2">
        <v>0</v>
      </c>
      <c r="EY114" s="2">
        <v>0</v>
      </c>
      <c r="EZ114" s="2"/>
      <c r="FA114" s="2"/>
      <c r="FB114" s="2"/>
      <c r="FC114" s="2"/>
      <c r="FD114" s="2"/>
      <c r="FE114" s="2"/>
      <c r="FF114" s="2"/>
      <c r="FG114" s="2"/>
      <c r="FH114" s="2"/>
      <c r="FI114" s="2"/>
      <c r="FJ114" s="2"/>
      <c r="FK114" s="2"/>
      <c r="FL114" s="2"/>
      <c r="FM114" s="2"/>
      <c r="FN114" s="2"/>
      <c r="FO114" s="2"/>
      <c r="FP114" s="2"/>
      <c r="FQ114" s="2">
        <v>0</v>
      </c>
      <c r="FR114" s="2">
        <f t="shared" si="256"/>
        <v>1619.33</v>
      </c>
      <c r="FS114" s="2">
        <v>0</v>
      </c>
      <c r="FT114" s="2"/>
      <c r="FU114" s="2"/>
      <c r="FV114" s="2"/>
      <c r="FW114" s="2"/>
      <c r="FX114" s="2">
        <v>0</v>
      </c>
      <c r="FY114" s="2">
        <v>0</v>
      </c>
      <c r="FZ114" s="2"/>
      <c r="GA114" s="2" t="s">
        <v>171</v>
      </c>
      <c r="GB114" s="2"/>
      <c r="GC114" s="2"/>
      <c r="GD114" s="2">
        <v>1</v>
      </c>
      <c r="GE114" s="2"/>
      <c r="GF114" s="2">
        <v>-942111224</v>
      </c>
      <c r="GG114" s="2">
        <v>2</v>
      </c>
      <c r="GH114" s="2">
        <v>4</v>
      </c>
      <c r="GI114" s="2">
        <v>-2</v>
      </c>
      <c r="GJ114" s="2">
        <v>0</v>
      </c>
      <c r="GK114" s="2">
        <v>0</v>
      </c>
      <c r="GL114" s="2">
        <f t="shared" si="239"/>
        <v>0</v>
      </c>
      <c r="GM114" s="2">
        <f t="shared" si="240"/>
        <v>1619.33</v>
      </c>
      <c r="GN114" s="2">
        <f t="shared" si="241"/>
        <v>0</v>
      </c>
      <c r="GO114" s="2">
        <f t="shared" si="242"/>
        <v>0</v>
      </c>
      <c r="GP114" s="2">
        <f t="shared" si="243"/>
        <v>0</v>
      </c>
      <c r="GQ114" s="2"/>
      <c r="GR114" s="2">
        <v>0</v>
      </c>
      <c r="GS114" s="2">
        <v>2</v>
      </c>
      <c r="GT114" s="2">
        <v>0</v>
      </c>
      <c r="GU114" s="2" t="s">
        <v>3</v>
      </c>
      <c r="GV114" s="2">
        <f t="shared" si="244"/>
        <v>0</v>
      </c>
      <c r="GW114" s="2">
        <v>1</v>
      </c>
      <c r="GX114" s="2">
        <f t="shared" si="245"/>
        <v>0</v>
      </c>
      <c r="GY114" s="2"/>
      <c r="GZ114" s="2"/>
      <c r="HA114" s="2">
        <v>0</v>
      </c>
      <c r="HB114" s="2">
        <v>0</v>
      </c>
      <c r="HC114" s="2">
        <f t="shared" si="246"/>
        <v>0</v>
      </c>
      <c r="HD114" s="2"/>
      <c r="HE114" s="2" t="s">
        <v>42</v>
      </c>
      <c r="HF114" s="2" t="s">
        <v>43</v>
      </c>
      <c r="HG114" s="2"/>
      <c r="HH114" s="2"/>
      <c r="HI114" s="2"/>
      <c r="HJ114" s="2"/>
      <c r="HK114" s="2"/>
      <c r="HL114" s="2"/>
      <c r="HM114" s="2" t="s">
        <v>3</v>
      </c>
      <c r="HN114" s="2" t="s">
        <v>3</v>
      </c>
      <c r="HO114" s="2" t="s">
        <v>3</v>
      </c>
      <c r="HP114" s="2" t="s">
        <v>3</v>
      </c>
      <c r="HQ114" s="2" t="s">
        <v>3</v>
      </c>
      <c r="HR114" s="2"/>
      <c r="HS114" s="2">
        <v>0</v>
      </c>
      <c r="HT114" s="2"/>
      <c r="HU114" s="2"/>
      <c r="HV114" s="2"/>
      <c r="HW114" s="2"/>
      <c r="HX114" s="2"/>
      <c r="HY114" s="2"/>
      <c r="HZ114" s="2"/>
      <c r="IA114" s="2"/>
      <c r="IB114" s="2"/>
      <c r="IC114" s="2"/>
      <c r="ID114" s="2"/>
      <c r="IE114" s="2"/>
      <c r="IF114" s="2"/>
      <c r="IG114" s="2"/>
      <c r="IH114" s="2"/>
      <c r="II114" s="2"/>
      <c r="IJ114" s="2"/>
      <c r="IK114" s="2">
        <v>0</v>
      </c>
      <c r="IL114" s="2"/>
      <c r="IM114" s="2"/>
      <c r="IN114" s="2"/>
      <c r="IO114" s="2"/>
      <c r="IP114" s="2"/>
      <c r="IQ114" s="2"/>
      <c r="IR114" s="2"/>
      <c r="IS114" s="2"/>
      <c r="IT114" s="2"/>
      <c r="IU114" s="2"/>
    </row>
    <row r="115" spans="1:255" x14ac:dyDescent="0.2">
      <c r="A115">
        <v>17</v>
      </c>
      <c r="B115">
        <v>1</v>
      </c>
      <c r="E115" t="s">
        <v>168</v>
      </c>
      <c r="F115" t="s">
        <v>169</v>
      </c>
      <c r="G115" t="s">
        <v>170</v>
      </c>
      <c r="H115" t="s">
        <v>37</v>
      </c>
      <c r="I115">
        <v>1</v>
      </c>
      <c r="J115">
        <v>0</v>
      </c>
      <c r="K115">
        <v>1</v>
      </c>
      <c r="O115">
        <f t="shared" si="217"/>
        <v>12404.07</v>
      </c>
      <c r="P115">
        <f t="shared" si="254"/>
        <v>12404.07</v>
      </c>
      <c r="Q115">
        <f t="shared" si="247"/>
        <v>0</v>
      </c>
      <c r="R115">
        <f t="shared" si="218"/>
        <v>0</v>
      </c>
      <c r="S115">
        <f t="shared" si="219"/>
        <v>0</v>
      </c>
      <c r="T115">
        <f t="shared" si="220"/>
        <v>0</v>
      </c>
      <c r="U115">
        <f t="shared" si="221"/>
        <v>0</v>
      </c>
      <c r="V115">
        <f t="shared" si="222"/>
        <v>0</v>
      </c>
      <c r="W115">
        <f t="shared" si="223"/>
        <v>0</v>
      </c>
      <c r="X115">
        <f t="shared" si="224"/>
        <v>0</v>
      </c>
      <c r="Y115">
        <f t="shared" si="225"/>
        <v>0</v>
      </c>
      <c r="AA115">
        <v>60252775</v>
      </c>
      <c r="AB115">
        <f t="shared" si="226"/>
        <v>1619.33</v>
      </c>
      <c r="AC115">
        <f t="shared" si="227"/>
        <v>1619.33</v>
      </c>
      <c r="AD115">
        <f t="shared" si="248"/>
        <v>0</v>
      </c>
      <c r="AE115">
        <f t="shared" si="249"/>
        <v>0</v>
      </c>
      <c r="AF115">
        <f t="shared" si="250"/>
        <v>0</v>
      </c>
      <c r="AG115">
        <f t="shared" si="228"/>
        <v>0</v>
      </c>
      <c r="AH115">
        <f t="shared" si="251"/>
        <v>0</v>
      </c>
      <c r="AI115">
        <f t="shared" si="252"/>
        <v>0</v>
      </c>
      <c r="AJ115">
        <f t="shared" si="229"/>
        <v>0</v>
      </c>
      <c r="AK115">
        <v>1619.33</v>
      </c>
      <c r="AL115">
        <v>1619.33</v>
      </c>
      <c r="AM115">
        <v>0</v>
      </c>
      <c r="AN115">
        <v>0</v>
      </c>
      <c r="AO115">
        <v>0</v>
      </c>
      <c r="AP115">
        <v>0</v>
      </c>
      <c r="AQ115">
        <v>0</v>
      </c>
      <c r="AR115">
        <v>0</v>
      </c>
      <c r="AS115">
        <v>0</v>
      </c>
      <c r="AT115">
        <v>0</v>
      </c>
      <c r="AU115">
        <v>0</v>
      </c>
      <c r="AV115">
        <v>1</v>
      </c>
      <c r="AW115">
        <v>1</v>
      </c>
      <c r="AZ115">
        <v>1</v>
      </c>
      <c r="BA115">
        <v>1</v>
      </c>
      <c r="BB115">
        <v>1</v>
      </c>
      <c r="BC115">
        <v>7.66</v>
      </c>
      <c r="BD115" t="s">
        <v>3</v>
      </c>
      <c r="BE115" t="s">
        <v>3</v>
      </c>
      <c r="BF115" t="s">
        <v>3</v>
      </c>
      <c r="BG115" t="s">
        <v>3</v>
      </c>
      <c r="BH115">
        <v>3</v>
      </c>
      <c r="BI115">
        <v>3</v>
      </c>
      <c r="BJ115" t="s">
        <v>3</v>
      </c>
      <c r="BM115">
        <v>746</v>
      </c>
      <c r="BN115">
        <v>0</v>
      </c>
      <c r="BO115" t="s">
        <v>3</v>
      </c>
      <c r="BP115">
        <v>0</v>
      </c>
      <c r="BQ115">
        <v>130</v>
      </c>
      <c r="BR115">
        <v>0</v>
      </c>
      <c r="BS115">
        <v>1</v>
      </c>
      <c r="BT115">
        <v>1</v>
      </c>
      <c r="BU115">
        <v>1</v>
      </c>
      <c r="BV115">
        <v>1</v>
      </c>
      <c r="BW115">
        <v>1</v>
      </c>
      <c r="BX115">
        <v>1</v>
      </c>
      <c r="BY115" t="s">
        <v>3</v>
      </c>
      <c r="BZ115">
        <v>0</v>
      </c>
      <c r="CA115">
        <v>0</v>
      </c>
      <c r="CB115" t="s">
        <v>3</v>
      </c>
      <c r="CE115">
        <v>30</v>
      </c>
      <c r="CF115">
        <v>0</v>
      </c>
      <c r="CG115">
        <v>0</v>
      </c>
      <c r="CM115">
        <v>0</v>
      </c>
      <c r="CN115" t="s">
        <v>3</v>
      </c>
      <c r="CO115">
        <v>0</v>
      </c>
      <c r="CP115">
        <f t="shared" si="230"/>
        <v>12404.07</v>
      </c>
      <c r="CQ115">
        <f t="shared" si="255"/>
        <v>12404.07</v>
      </c>
      <c r="CR115">
        <f t="shared" si="253"/>
        <v>0</v>
      </c>
      <c r="CS115">
        <f t="shared" si="231"/>
        <v>0</v>
      </c>
      <c r="CT115">
        <f t="shared" si="232"/>
        <v>0</v>
      </c>
      <c r="CU115">
        <f t="shared" si="233"/>
        <v>0</v>
      </c>
      <c r="CV115">
        <f t="shared" si="234"/>
        <v>0</v>
      </c>
      <c r="CW115">
        <f t="shared" si="235"/>
        <v>0</v>
      </c>
      <c r="CX115">
        <f t="shared" si="236"/>
        <v>0</v>
      </c>
      <c r="CY115">
        <f t="shared" si="237"/>
        <v>0</v>
      </c>
      <c r="CZ115">
        <f t="shared" si="238"/>
        <v>0</v>
      </c>
      <c r="DC115" t="s">
        <v>3</v>
      </c>
      <c r="DD115" t="s">
        <v>3</v>
      </c>
      <c r="DE115" t="s">
        <v>3</v>
      </c>
      <c r="DF115" t="s">
        <v>3</v>
      </c>
      <c r="DG115" t="s">
        <v>3</v>
      </c>
      <c r="DH115" t="s">
        <v>3</v>
      </c>
      <c r="DI115" t="s">
        <v>3</v>
      </c>
      <c r="DJ115" t="s">
        <v>3</v>
      </c>
      <c r="DK115" t="s">
        <v>3</v>
      </c>
      <c r="DL115" t="s">
        <v>3</v>
      </c>
      <c r="DM115" t="s">
        <v>3</v>
      </c>
      <c r="DN115">
        <v>0</v>
      </c>
      <c r="DO115">
        <v>0</v>
      </c>
      <c r="DP115">
        <v>1</v>
      </c>
      <c r="DQ115">
        <v>1</v>
      </c>
      <c r="DU115">
        <v>1013</v>
      </c>
      <c r="DV115" t="s">
        <v>37</v>
      </c>
      <c r="DW115" t="s">
        <v>37</v>
      </c>
      <c r="DX115">
        <v>1</v>
      </c>
      <c r="DZ115" t="s">
        <v>3</v>
      </c>
      <c r="EA115" t="s">
        <v>3</v>
      </c>
      <c r="EB115" t="s">
        <v>3</v>
      </c>
      <c r="EC115" t="s">
        <v>3</v>
      </c>
      <c r="EE115">
        <v>59540854</v>
      </c>
      <c r="EF115">
        <v>130</v>
      </c>
      <c r="EG115" t="s">
        <v>38</v>
      </c>
      <c r="EH115">
        <v>0</v>
      </c>
      <c r="EI115" t="s">
        <v>3</v>
      </c>
      <c r="EJ115">
        <v>3</v>
      </c>
      <c r="EK115">
        <v>746</v>
      </c>
      <c r="EL115" t="s">
        <v>39</v>
      </c>
      <c r="EM115" t="s">
        <v>40</v>
      </c>
      <c r="EO115" t="s">
        <v>3</v>
      </c>
      <c r="EQ115">
        <v>0</v>
      </c>
      <c r="ER115">
        <v>1619.33</v>
      </c>
      <c r="ES115">
        <v>1619.33</v>
      </c>
      <c r="ET115">
        <v>0</v>
      </c>
      <c r="EU115">
        <v>0</v>
      </c>
      <c r="EV115">
        <v>0</v>
      </c>
      <c r="EW115">
        <v>0</v>
      </c>
      <c r="EX115">
        <v>0</v>
      </c>
      <c r="EY115">
        <v>0</v>
      </c>
      <c r="EZ115">
        <v>5</v>
      </c>
      <c r="FC115">
        <v>1</v>
      </c>
      <c r="FD115">
        <v>18</v>
      </c>
      <c r="FF115">
        <v>14279.95</v>
      </c>
      <c r="FQ115">
        <v>0</v>
      </c>
      <c r="FR115">
        <f t="shared" si="256"/>
        <v>12404.07</v>
      </c>
      <c r="FS115">
        <v>0</v>
      </c>
      <c r="FX115">
        <v>0</v>
      </c>
      <c r="FY115">
        <v>0</v>
      </c>
      <c r="GA115" t="s">
        <v>171</v>
      </c>
      <c r="GD115">
        <v>1</v>
      </c>
      <c r="GF115">
        <v>-942111224</v>
      </c>
      <c r="GG115">
        <v>2</v>
      </c>
      <c r="GH115">
        <v>3</v>
      </c>
      <c r="GI115">
        <v>5</v>
      </c>
      <c r="GJ115">
        <v>0</v>
      </c>
      <c r="GK115">
        <v>0</v>
      </c>
      <c r="GL115">
        <f t="shared" si="239"/>
        <v>0</v>
      </c>
      <c r="GM115">
        <f t="shared" si="240"/>
        <v>12404.07</v>
      </c>
      <c r="GN115">
        <f t="shared" si="241"/>
        <v>0</v>
      </c>
      <c r="GO115">
        <f t="shared" si="242"/>
        <v>0</v>
      </c>
      <c r="GP115">
        <f t="shared" si="243"/>
        <v>0</v>
      </c>
      <c r="GR115">
        <v>1</v>
      </c>
      <c r="GS115">
        <v>1</v>
      </c>
      <c r="GT115">
        <v>0</v>
      </c>
      <c r="GU115" t="s">
        <v>3</v>
      </c>
      <c r="GV115">
        <f t="shared" si="244"/>
        <v>0</v>
      </c>
      <c r="GW115">
        <v>1</v>
      </c>
      <c r="GX115">
        <f t="shared" si="245"/>
        <v>0</v>
      </c>
      <c r="HA115">
        <v>0</v>
      </c>
      <c r="HB115">
        <v>0</v>
      </c>
      <c r="HC115">
        <f t="shared" si="246"/>
        <v>0</v>
      </c>
      <c r="HE115" t="s">
        <v>42</v>
      </c>
      <c r="HF115" t="s">
        <v>43</v>
      </c>
      <c r="HM115" t="s">
        <v>3</v>
      </c>
      <c r="HN115" t="s">
        <v>3</v>
      </c>
      <c r="HO115" t="s">
        <v>3</v>
      </c>
      <c r="HP115" t="s">
        <v>3</v>
      </c>
      <c r="HQ115" t="s">
        <v>3</v>
      </c>
      <c r="HS115">
        <v>0</v>
      </c>
      <c r="IK115">
        <v>0</v>
      </c>
    </row>
    <row r="116" spans="1:255" x14ac:dyDescent="0.2">
      <c r="A116" s="2">
        <v>17</v>
      </c>
      <c r="B116" s="2">
        <v>1</v>
      </c>
      <c r="C116" s="2"/>
      <c r="D116" s="2"/>
      <c r="E116" s="2" t="s">
        <v>172</v>
      </c>
      <c r="F116" s="2" t="s">
        <v>173</v>
      </c>
      <c r="G116" s="2" t="s">
        <v>174</v>
      </c>
      <c r="H116" s="2" t="s">
        <v>37</v>
      </c>
      <c r="I116" s="2">
        <v>1</v>
      </c>
      <c r="J116" s="2">
        <v>0</v>
      </c>
      <c r="K116" s="2">
        <v>1</v>
      </c>
      <c r="L116" s="2"/>
      <c r="M116" s="2"/>
      <c r="N116" s="2"/>
      <c r="O116" s="2">
        <f t="shared" si="217"/>
        <v>1292.51</v>
      </c>
      <c r="P116" s="2">
        <f t="shared" si="254"/>
        <v>1292.51</v>
      </c>
      <c r="Q116" s="2">
        <f t="shared" si="247"/>
        <v>0</v>
      </c>
      <c r="R116" s="2">
        <f t="shared" si="218"/>
        <v>0</v>
      </c>
      <c r="S116" s="2">
        <f t="shared" si="219"/>
        <v>0</v>
      </c>
      <c r="T116" s="2">
        <f t="shared" si="220"/>
        <v>0</v>
      </c>
      <c r="U116" s="2">
        <f t="shared" si="221"/>
        <v>0</v>
      </c>
      <c r="V116" s="2">
        <f t="shared" si="222"/>
        <v>0</v>
      </c>
      <c r="W116" s="2">
        <f t="shared" si="223"/>
        <v>0</v>
      </c>
      <c r="X116" s="2">
        <f t="shared" si="224"/>
        <v>0</v>
      </c>
      <c r="Y116" s="2">
        <f t="shared" si="225"/>
        <v>0</v>
      </c>
      <c r="Z116" s="2"/>
      <c r="AA116" s="2">
        <v>60252778</v>
      </c>
      <c r="AB116" s="2">
        <f t="shared" si="226"/>
        <v>1292.51</v>
      </c>
      <c r="AC116" s="2">
        <f t="shared" si="227"/>
        <v>1292.51</v>
      </c>
      <c r="AD116" s="2">
        <f t="shared" si="248"/>
        <v>0</v>
      </c>
      <c r="AE116" s="2">
        <f t="shared" si="249"/>
        <v>0</v>
      </c>
      <c r="AF116" s="2">
        <f t="shared" si="250"/>
        <v>0</v>
      </c>
      <c r="AG116" s="2">
        <f t="shared" si="228"/>
        <v>0</v>
      </c>
      <c r="AH116" s="2">
        <f t="shared" si="251"/>
        <v>0</v>
      </c>
      <c r="AI116" s="2">
        <f t="shared" si="252"/>
        <v>0</v>
      </c>
      <c r="AJ116" s="2">
        <f t="shared" si="229"/>
        <v>0</v>
      </c>
      <c r="AK116" s="2">
        <v>1292.51</v>
      </c>
      <c r="AL116" s="2">
        <v>1292.51</v>
      </c>
      <c r="AM116" s="2">
        <v>0</v>
      </c>
      <c r="AN116" s="2">
        <v>0</v>
      </c>
      <c r="AO116" s="2">
        <v>0</v>
      </c>
      <c r="AP116" s="2">
        <v>0</v>
      </c>
      <c r="AQ116" s="2">
        <v>0</v>
      </c>
      <c r="AR116" s="2">
        <v>0</v>
      </c>
      <c r="AS116" s="2">
        <v>0</v>
      </c>
      <c r="AT116" s="2">
        <v>0</v>
      </c>
      <c r="AU116" s="2">
        <v>0</v>
      </c>
      <c r="AV116" s="2">
        <v>1</v>
      </c>
      <c r="AW116" s="2">
        <v>1</v>
      </c>
      <c r="AX116" s="2"/>
      <c r="AY116" s="2"/>
      <c r="AZ116" s="2">
        <v>1</v>
      </c>
      <c r="BA116" s="2">
        <v>1</v>
      </c>
      <c r="BB116" s="2">
        <v>1</v>
      </c>
      <c r="BC116" s="2">
        <v>1</v>
      </c>
      <c r="BD116" s="2" t="s">
        <v>3</v>
      </c>
      <c r="BE116" s="2" t="s">
        <v>3</v>
      </c>
      <c r="BF116" s="2" t="s">
        <v>3</v>
      </c>
      <c r="BG116" s="2" t="s">
        <v>3</v>
      </c>
      <c r="BH116" s="2">
        <v>3</v>
      </c>
      <c r="BI116" s="2">
        <v>3</v>
      </c>
      <c r="BJ116" s="2" t="s">
        <v>3</v>
      </c>
      <c r="BK116" s="2"/>
      <c r="BL116" s="2"/>
      <c r="BM116" s="2">
        <v>746</v>
      </c>
      <c r="BN116" s="2">
        <v>0</v>
      </c>
      <c r="BO116" s="2" t="s">
        <v>3</v>
      </c>
      <c r="BP116" s="2">
        <v>0</v>
      </c>
      <c r="BQ116" s="2">
        <v>130</v>
      </c>
      <c r="BR116" s="2">
        <v>0</v>
      </c>
      <c r="BS116" s="2">
        <v>1</v>
      </c>
      <c r="BT116" s="2">
        <v>1</v>
      </c>
      <c r="BU116" s="2">
        <v>1</v>
      </c>
      <c r="BV116" s="2">
        <v>1</v>
      </c>
      <c r="BW116" s="2">
        <v>1</v>
      </c>
      <c r="BX116" s="2">
        <v>1</v>
      </c>
      <c r="BY116" s="2" t="s">
        <v>3</v>
      </c>
      <c r="BZ116" s="2">
        <v>0</v>
      </c>
      <c r="CA116" s="2">
        <v>0</v>
      </c>
      <c r="CB116" s="2" t="s">
        <v>3</v>
      </c>
      <c r="CC116" s="2"/>
      <c r="CD116" s="2"/>
      <c r="CE116" s="2">
        <v>30</v>
      </c>
      <c r="CF116" s="2">
        <v>0</v>
      </c>
      <c r="CG116" s="2">
        <v>0</v>
      </c>
      <c r="CH116" s="2"/>
      <c r="CI116" s="2"/>
      <c r="CJ116" s="2"/>
      <c r="CK116" s="2"/>
      <c r="CL116" s="2"/>
      <c r="CM116" s="2">
        <v>0</v>
      </c>
      <c r="CN116" s="2" t="s">
        <v>3</v>
      </c>
      <c r="CO116" s="2">
        <v>0</v>
      </c>
      <c r="CP116" s="2">
        <f t="shared" si="230"/>
        <v>1292.51</v>
      </c>
      <c r="CQ116" s="2">
        <f t="shared" si="255"/>
        <v>1292.51</v>
      </c>
      <c r="CR116" s="2">
        <f t="shared" si="253"/>
        <v>0</v>
      </c>
      <c r="CS116" s="2">
        <f t="shared" si="231"/>
        <v>0</v>
      </c>
      <c r="CT116" s="2">
        <f t="shared" si="232"/>
        <v>0</v>
      </c>
      <c r="CU116" s="2">
        <f t="shared" si="233"/>
        <v>0</v>
      </c>
      <c r="CV116" s="2">
        <f t="shared" si="234"/>
        <v>0</v>
      </c>
      <c r="CW116" s="2">
        <f t="shared" si="235"/>
        <v>0</v>
      </c>
      <c r="CX116" s="2">
        <f t="shared" si="236"/>
        <v>0</v>
      </c>
      <c r="CY116" s="2">
        <f t="shared" si="237"/>
        <v>0</v>
      </c>
      <c r="CZ116" s="2">
        <f t="shared" si="238"/>
        <v>0</v>
      </c>
      <c r="DA116" s="2"/>
      <c r="DB116" s="2"/>
      <c r="DC116" s="2" t="s">
        <v>3</v>
      </c>
      <c r="DD116" s="2" t="s">
        <v>3</v>
      </c>
      <c r="DE116" s="2" t="s">
        <v>3</v>
      </c>
      <c r="DF116" s="2" t="s">
        <v>3</v>
      </c>
      <c r="DG116" s="2" t="s">
        <v>3</v>
      </c>
      <c r="DH116" s="2" t="s">
        <v>3</v>
      </c>
      <c r="DI116" s="2" t="s">
        <v>3</v>
      </c>
      <c r="DJ116" s="2" t="s">
        <v>3</v>
      </c>
      <c r="DK116" s="2" t="s">
        <v>3</v>
      </c>
      <c r="DL116" s="2" t="s">
        <v>3</v>
      </c>
      <c r="DM116" s="2" t="s">
        <v>3</v>
      </c>
      <c r="DN116" s="2">
        <v>0</v>
      </c>
      <c r="DO116" s="2">
        <v>0</v>
      </c>
      <c r="DP116" s="2">
        <v>1</v>
      </c>
      <c r="DQ116" s="2">
        <v>1</v>
      </c>
      <c r="DR116" s="2"/>
      <c r="DS116" s="2"/>
      <c r="DT116" s="2"/>
      <c r="DU116" s="2">
        <v>1013</v>
      </c>
      <c r="DV116" s="2" t="s">
        <v>37</v>
      </c>
      <c r="DW116" s="2" t="s">
        <v>37</v>
      </c>
      <c r="DX116" s="2">
        <v>1</v>
      </c>
      <c r="DY116" s="2"/>
      <c r="DZ116" s="2" t="s">
        <v>3</v>
      </c>
      <c r="EA116" s="2" t="s">
        <v>3</v>
      </c>
      <c r="EB116" s="2" t="s">
        <v>3</v>
      </c>
      <c r="EC116" s="2" t="s">
        <v>3</v>
      </c>
      <c r="ED116" s="2"/>
      <c r="EE116" s="2">
        <v>59540854</v>
      </c>
      <c r="EF116" s="2">
        <v>130</v>
      </c>
      <c r="EG116" s="2" t="s">
        <v>38</v>
      </c>
      <c r="EH116" s="2">
        <v>0</v>
      </c>
      <c r="EI116" s="2" t="s">
        <v>3</v>
      </c>
      <c r="EJ116" s="2">
        <v>3</v>
      </c>
      <c r="EK116" s="2">
        <v>746</v>
      </c>
      <c r="EL116" s="2" t="s">
        <v>39</v>
      </c>
      <c r="EM116" s="2" t="s">
        <v>40</v>
      </c>
      <c r="EN116" s="2"/>
      <c r="EO116" s="2" t="s">
        <v>3</v>
      </c>
      <c r="EP116" s="2"/>
      <c r="EQ116" s="2">
        <v>0</v>
      </c>
      <c r="ER116" s="2">
        <v>0</v>
      </c>
      <c r="ES116" s="2">
        <v>1292.51</v>
      </c>
      <c r="ET116" s="2">
        <v>0</v>
      </c>
      <c r="EU116" s="2">
        <v>0</v>
      </c>
      <c r="EV116" s="2">
        <v>0</v>
      </c>
      <c r="EW116" s="2">
        <v>0</v>
      </c>
      <c r="EX116" s="2">
        <v>0</v>
      </c>
      <c r="EY116" s="2">
        <v>0</v>
      </c>
      <c r="EZ116" s="2"/>
      <c r="FA116" s="2"/>
      <c r="FB116" s="2"/>
      <c r="FC116" s="2"/>
      <c r="FD116" s="2"/>
      <c r="FE116" s="2"/>
      <c r="FF116" s="2"/>
      <c r="FG116" s="2"/>
      <c r="FH116" s="2"/>
      <c r="FI116" s="2"/>
      <c r="FJ116" s="2"/>
      <c r="FK116" s="2"/>
      <c r="FL116" s="2"/>
      <c r="FM116" s="2"/>
      <c r="FN116" s="2"/>
      <c r="FO116" s="2"/>
      <c r="FP116" s="2"/>
      <c r="FQ116" s="2">
        <v>0</v>
      </c>
      <c r="FR116" s="2">
        <f t="shared" si="256"/>
        <v>1292.51</v>
      </c>
      <c r="FS116" s="2">
        <v>0</v>
      </c>
      <c r="FT116" s="2"/>
      <c r="FU116" s="2"/>
      <c r="FV116" s="2"/>
      <c r="FW116" s="2"/>
      <c r="FX116" s="2">
        <v>0</v>
      </c>
      <c r="FY116" s="2">
        <v>0</v>
      </c>
      <c r="FZ116" s="2"/>
      <c r="GA116" s="2" t="s">
        <v>148</v>
      </c>
      <c r="GB116" s="2"/>
      <c r="GC116" s="2"/>
      <c r="GD116" s="2">
        <v>1</v>
      </c>
      <c r="GE116" s="2"/>
      <c r="GF116" s="2">
        <v>2099617518</v>
      </c>
      <c r="GG116" s="2">
        <v>2</v>
      </c>
      <c r="GH116" s="2">
        <v>4</v>
      </c>
      <c r="GI116" s="2">
        <v>-2</v>
      </c>
      <c r="GJ116" s="2">
        <v>0</v>
      </c>
      <c r="GK116" s="2">
        <v>0</v>
      </c>
      <c r="GL116" s="2">
        <f t="shared" si="239"/>
        <v>0</v>
      </c>
      <c r="GM116" s="2">
        <f t="shared" si="240"/>
        <v>1292.51</v>
      </c>
      <c r="GN116" s="2">
        <f t="shared" si="241"/>
        <v>0</v>
      </c>
      <c r="GO116" s="2">
        <f t="shared" si="242"/>
        <v>0</v>
      </c>
      <c r="GP116" s="2">
        <f t="shared" si="243"/>
        <v>0</v>
      </c>
      <c r="GQ116" s="2"/>
      <c r="GR116" s="2">
        <v>0</v>
      </c>
      <c r="GS116" s="2">
        <v>2</v>
      </c>
      <c r="GT116" s="2">
        <v>0</v>
      </c>
      <c r="GU116" s="2" t="s">
        <v>3</v>
      </c>
      <c r="GV116" s="2">
        <f t="shared" si="244"/>
        <v>0</v>
      </c>
      <c r="GW116" s="2">
        <v>1</v>
      </c>
      <c r="GX116" s="2">
        <f t="shared" si="245"/>
        <v>0</v>
      </c>
      <c r="GY116" s="2"/>
      <c r="GZ116" s="2"/>
      <c r="HA116" s="2">
        <v>0</v>
      </c>
      <c r="HB116" s="2">
        <v>0</v>
      </c>
      <c r="HC116" s="2">
        <f t="shared" si="246"/>
        <v>0</v>
      </c>
      <c r="HD116" s="2"/>
      <c r="HE116" s="2" t="s">
        <v>42</v>
      </c>
      <c r="HF116" s="2" t="s">
        <v>43</v>
      </c>
      <c r="HG116" s="2"/>
      <c r="HH116" s="2"/>
      <c r="HI116" s="2"/>
      <c r="HJ116" s="2"/>
      <c r="HK116" s="2"/>
      <c r="HL116" s="2"/>
      <c r="HM116" s="2" t="s">
        <v>3</v>
      </c>
      <c r="HN116" s="2" t="s">
        <v>3</v>
      </c>
      <c r="HO116" s="2" t="s">
        <v>3</v>
      </c>
      <c r="HP116" s="2" t="s">
        <v>3</v>
      </c>
      <c r="HQ116" s="2" t="s">
        <v>3</v>
      </c>
      <c r="HR116" s="2"/>
      <c r="HS116" s="2">
        <v>0</v>
      </c>
      <c r="HT116" s="2"/>
      <c r="HU116" s="2"/>
      <c r="HV116" s="2"/>
      <c r="HW116" s="2"/>
      <c r="HX116" s="2"/>
      <c r="HY116" s="2"/>
      <c r="HZ116" s="2"/>
      <c r="IA116" s="2"/>
      <c r="IB116" s="2"/>
      <c r="IC116" s="2"/>
      <c r="ID116" s="2"/>
      <c r="IE116" s="2"/>
      <c r="IF116" s="2"/>
      <c r="IG116" s="2"/>
      <c r="IH116" s="2"/>
      <c r="II116" s="2"/>
      <c r="IJ116" s="2"/>
      <c r="IK116" s="2">
        <v>0</v>
      </c>
      <c r="IL116" s="2"/>
      <c r="IM116" s="2"/>
      <c r="IN116" s="2"/>
      <c r="IO116" s="2"/>
      <c r="IP116" s="2"/>
      <c r="IQ116" s="2"/>
      <c r="IR116" s="2"/>
      <c r="IS116" s="2"/>
      <c r="IT116" s="2"/>
      <c r="IU116" s="2"/>
    </row>
    <row r="117" spans="1:255" x14ac:dyDescent="0.2">
      <c r="A117">
        <v>17</v>
      </c>
      <c r="B117">
        <v>1</v>
      </c>
      <c r="E117" t="s">
        <v>172</v>
      </c>
      <c r="F117" t="s">
        <v>173</v>
      </c>
      <c r="G117" t="s">
        <v>174</v>
      </c>
      <c r="H117" t="s">
        <v>37</v>
      </c>
      <c r="I117">
        <v>1</v>
      </c>
      <c r="J117">
        <v>0</v>
      </c>
      <c r="K117">
        <v>1</v>
      </c>
      <c r="O117">
        <f t="shared" si="217"/>
        <v>9900.6299999999992</v>
      </c>
      <c r="P117">
        <f t="shared" si="254"/>
        <v>9900.6299999999992</v>
      </c>
      <c r="Q117">
        <f t="shared" si="247"/>
        <v>0</v>
      </c>
      <c r="R117">
        <f t="shared" si="218"/>
        <v>0</v>
      </c>
      <c r="S117">
        <f t="shared" si="219"/>
        <v>0</v>
      </c>
      <c r="T117">
        <f t="shared" si="220"/>
        <v>0</v>
      </c>
      <c r="U117">
        <f t="shared" si="221"/>
        <v>0</v>
      </c>
      <c r="V117">
        <f t="shared" si="222"/>
        <v>0</v>
      </c>
      <c r="W117">
        <f t="shared" si="223"/>
        <v>0</v>
      </c>
      <c r="X117">
        <f t="shared" si="224"/>
        <v>0</v>
      </c>
      <c r="Y117">
        <f t="shared" si="225"/>
        <v>0</v>
      </c>
      <c r="AA117">
        <v>60252775</v>
      </c>
      <c r="AB117">
        <f t="shared" si="226"/>
        <v>1292.51</v>
      </c>
      <c r="AC117">
        <f t="shared" si="227"/>
        <v>1292.51</v>
      </c>
      <c r="AD117">
        <f t="shared" si="248"/>
        <v>0</v>
      </c>
      <c r="AE117">
        <f t="shared" si="249"/>
        <v>0</v>
      </c>
      <c r="AF117">
        <f t="shared" si="250"/>
        <v>0</v>
      </c>
      <c r="AG117">
        <f t="shared" si="228"/>
        <v>0</v>
      </c>
      <c r="AH117">
        <f t="shared" si="251"/>
        <v>0</v>
      </c>
      <c r="AI117">
        <f t="shared" si="252"/>
        <v>0</v>
      </c>
      <c r="AJ117">
        <f t="shared" si="229"/>
        <v>0</v>
      </c>
      <c r="AK117">
        <v>1292.51</v>
      </c>
      <c r="AL117">
        <v>1292.51</v>
      </c>
      <c r="AM117">
        <v>0</v>
      </c>
      <c r="AN117">
        <v>0</v>
      </c>
      <c r="AO117">
        <v>0</v>
      </c>
      <c r="AP117">
        <v>0</v>
      </c>
      <c r="AQ117">
        <v>0</v>
      </c>
      <c r="AR117">
        <v>0</v>
      </c>
      <c r="AS117">
        <v>0</v>
      </c>
      <c r="AT117">
        <v>0</v>
      </c>
      <c r="AU117">
        <v>0</v>
      </c>
      <c r="AV117">
        <v>1</v>
      </c>
      <c r="AW117">
        <v>1</v>
      </c>
      <c r="AZ117">
        <v>1</v>
      </c>
      <c r="BA117">
        <v>1</v>
      </c>
      <c r="BB117">
        <v>1</v>
      </c>
      <c r="BC117">
        <v>7.66</v>
      </c>
      <c r="BD117" t="s">
        <v>3</v>
      </c>
      <c r="BE117" t="s">
        <v>3</v>
      </c>
      <c r="BF117" t="s">
        <v>3</v>
      </c>
      <c r="BG117" t="s">
        <v>3</v>
      </c>
      <c r="BH117">
        <v>3</v>
      </c>
      <c r="BI117">
        <v>3</v>
      </c>
      <c r="BJ117" t="s">
        <v>3</v>
      </c>
      <c r="BM117">
        <v>746</v>
      </c>
      <c r="BN117">
        <v>0</v>
      </c>
      <c r="BO117" t="s">
        <v>3</v>
      </c>
      <c r="BP117">
        <v>0</v>
      </c>
      <c r="BQ117">
        <v>130</v>
      </c>
      <c r="BR117">
        <v>0</v>
      </c>
      <c r="BS117">
        <v>1</v>
      </c>
      <c r="BT117">
        <v>1</v>
      </c>
      <c r="BU117">
        <v>1</v>
      </c>
      <c r="BV117">
        <v>1</v>
      </c>
      <c r="BW117">
        <v>1</v>
      </c>
      <c r="BX117">
        <v>1</v>
      </c>
      <c r="BY117" t="s">
        <v>3</v>
      </c>
      <c r="BZ117">
        <v>0</v>
      </c>
      <c r="CA117">
        <v>0</v>
      </c>
      <c r="CB117" t="s">
        <v>3</v>
      </c>
      <c r="CE117">
        <v>30</v>
      </c>
      <c r="CF117">
        <v>0</v>
      </c>
      <c r="CG117">
        <v>0</v>
      </c>
      <c r="CM117">
        <v>0</v>
      </c>
      <c r="CN117" t="s">
        <v>3</v>
      </c>
      <c r="CO117">
        <v>0</v>
      </c>
      <c r="CP117">
        <f t="shared" si="230"/>
        <v>9900.6299999999992</v>
      </c>
      <c r="CQ117">
        <f t="shared" si="255"/>
        <v>9900.6299999999992</v>
      </c>
      <c r="CR117">
        <f t="shared" si="253"/>
        <v>0</v>
      </c>
      <c r="CS117">
        <f t="shared" si="231"/>
        <v>0</v>
      </c>
      <c r="CT117">
        <f t="shared" si="232"/>
        <v>0</v>
      </c>
      <c r="CU117">
        <f t="shared" si="233"/>
        <v>0</v>
      </c>
      <c r="CV117">
        <f t="shared" si="234"/>
        <v>0</v>
      </c>
      <c r="CW117">
        <f t="shared" si="235"/>
        <v>0</v>
      </c>
      <c r="CX117">
        <f t="shared" si="236"/>
        <v>0</v>
      </c>
      <c r="CY117">
        <f t="shared" si="237"/>
        <v>0</v>
      </c>
      <c r="CZ117">
        <f t="shared" si="238"/>
        <v>0</v>
      </c>
      <c r="DC117" t="s">
        <v>3</v>
      </c>
      <c r="DD117" t="s">
        <v>3</v>
      </c>
      <c r="DE117" t="s">
        <v>3</v>
      </c>
      <c r="DF117" t="s">
        <v>3</v>
      </c>
      <c r="DG117" t="s">
        <v>3</v>
      </c>
      <c r="DH117" t="s">
        <v>3</v>
      </c>
      <c r="DI117" t="s">
        <v>3</v>
      </c>
      <c r="DJ117" t="s">
        <v>3</v>
      </c>
      <c r="DK117" t="s">
        <v>3</v>
      </c>
      <c r="DL117" t="s">
        <v>3</v>
      </c>
      <c r="DM117" t="s">
        <v>3</v>
      </c>
      <c r="DN117">
        <v>0</v>
      </c>
      <c r="DO117">
        <v>0</v>
      </c>
      <c r="DP117">
        <v>1</v>
      </c>
      <c r="DQ117">
        <v>1</v>
      </c>
      <c r="DU117">
        <v>1013</v>
      </c>
      <c r="DV117" t="s">
        <v>37</v>
      </c>
      <c r="DW117" t="s">
        <v>37</v>
      </c>
      <c r="DX117">
        <v>1</v>
      </c>
      <c r="DZ117" t="s">
        <v>3</v>
      </c>
      <c r="EA117" t="s">
        <v>3</v>
      </c>
      <c r="EB117" t="s">
        <v>3</v>
      </c>
      <c r="EC117" t="s">
        <v>3</v>
      </c>
      <c r="EE117">
        <v>59540854</v>
      </c>
      <c r="EF117">
        <v>130</v>
      </c>
      <c r="EG117" t="s">
        <v>38</v>
      </c>
      <c r="EH117">
        <v>0</v>
      </c>
      <c r="EI117" t="s">
        <v>3</v>
      </c>
      <c r="EJ117">
        <v>3</v>
      </c>
      <c r="EK117">
        <v>746</v>
      </c>
      <c r="EL117" t="s">
        <v>39</v>
      </c>
      <c r="EM117" t="s">
        <v>40</v>
      </c>
      <c r="EO117" t="s">
        <v>3</v>
      </c>
      <c r="EQ117">
        <v>0</v>
      </c>
      <c r="ER117">
        <v>1292.51</v>
      </c>
      <c r="ES117">
        <v>1292.51</v>
      </c>
      <c r="ET117">
        <v>0</v>
      </c>
      <c r="EU117">
        <v>0</v>
      </c>
      <c r="EV117">
        <v>0</v>
      </c>
      <c r="EW117">
        <v>0</v>
      </c>
      <c r="EX117">
        <v>0</v>
      </c>
      <c r="EY117">
        <v>0</v>
      </c>
      <c r="EZ117">
        <v>5</v>
      </c>
      <c r="FC117">
        <v>1</v>
      </c>
      <c r="FD117">
        <v>18</v>
      </c>
      <c r="FF117">
        <v>11397.92</v>
      </c>
      <c r="FQ117">
        <v>0</v>
      </c>
      <c r="FR117">
        <f t="shared" si="256"/>
        <v>9900.6299999999992</v>
      </c>
      <c r="FS117">
        <v>0</v>
      </c>
      <c r="FX117">
        <v>0</v>
      </c>
      <c r="FY117">
        <v>0</v>
      </c>
      <c r="GA117" t="s">
        <v>148</v>
      </c>
      <c r="GD117">
        <v>1</v>
      </c>
      <c r="GF117">
        <v>2099617518</v>
      </c>
      <c r="GG117">
        <v>2</v>
      </c>
      <c r="GH117">
        <v>3</v>
      </c>
      <c r="GI117">
        <v>5</v>
      </c>
      <c r="GJ117">
        <v>0</v>
      </c>
      <c r="GK117">
        <v>0</v>
      </c>
      <c r="GL117">
        <f t="shared" si="239"/>
        <v>0</v>
      </c>
      <c r="GM117">
        <f t="shared" si="240"/>
        <v>9900.6299999999992</v>
      </c>
      <c r="GN117">
        <f t="shared" si="241"/>
        <v>0</v>
      </c>
      <c r="GO117">
        <f t="shared" si="242"/>
        <v>0</v>
      </c>
      <c r="GP117">
        <f t="shared" si="243"/>
        <v>0</v>
      </c>
      <c r="GR117">
        <v>1</v>
      </c>
      <c r="GS117">
        <v>1</v>
      </c>
      <c r="GT117">
        <v>0</v>
      </c>
      <c r="GU117" t="s">
        <v>3</v>
      </c>
      <c r="GV117">
        <f t="shared" si="244"/>
        <v>0</v>
      </c>
      <c r="GW117">
        <v>1</v>
      </c>
      <c r="GX117">
        <f t="shared" si="245"/>
        <v>0</v>
      </c>
      <c r="HA117">
        <v>0</v>
      </c>
      <c r="HB117">
        <v>0</v>
      </c>
      <c r="HC117">
        <f t="shared" si="246"/>
        <v>0</v>
      </c>
      <c r="HE117" t="s">
        <v>42</v>
      </c>
      <c r="HF117" t="s">
        <v>43</v>
      </c>
      <c r="HM117" t="s">
        <v>3</v>
      </c>
      <c r="HN117" t="s">
        <v>3</v>
      </c>
      <c r="HO117" t="s">
        <v>3</v>
      </c>
      <c r="HP117" t="s">
        <v>3</v>
      </c>
      <c r="HQ117" t="s">
        <v>3</v>
      </c>
      <c r="HS117">
        <v>0</v>
      </c>
      <c r="IK117">
        <v>0</v>
      </c>
    </row>
    <row r="118" spans="1:255" x14ac:dyDescent="0.2">
      <c r="A118" s="2">
        <v>17</v>
      </c>
      <c r="B118" s="2">
        <v>1</v>
      </c>
      <c r="C118" s="2"/>
      <c r="D118" s="2"/>
      <c r="E118" s="2" t="s">
        <v>175</v>
      </c>
      <c r="F118" s="2" t="s">
        <v>176</v>
      </c>
      <c r="G118" s="2" t="s">
        <v>177</v>
      </c>
      <c r="H118" s="2" t="s">
        <v>37</v>
      </c>
      <c r="I118" s="2">
        <v>1</v>
      </c>
      <c r="J118" s="2">
        <v>0</v>
      </c>
      <c r="K118" s="2">
        <v>1</v>
      </c>
      <c r="L118" s="2"/>
      <c r="M118" s="2"/>
      <c r="N118" s="2"/>
      <c r="O118" s="2">
        <f t="shared" si="217"/>
        <v>1359.36</v>
      </c>
      <c r="P118" s="2">
        <f t="shared" si="254"/>
        <v>1359.36</v>
      </c>
      <c r="Q118" s="2">
        <f t="shared" si="247"/>
        <v>0</v>
      </c>
      <c r="R118" s="2">
        <f t="shared" si="218"/>
        <v>0</v>
      </c>
      <c r="S118" s="2">
        <f t="shared" si="219"/>
        <v>0</v>
      </c>
      <c r="T118" s="2">
        <f t="shared" si="220"/>
        <v>0</v>
      </c>
      <c r="U118" s="2">
        <f t="shared" si="221"/>
        <v>0</v>
      </c>
      <c r="V118" s="2">
        <f t="shared" si="222"/>
        <v>0</v>
      </c>
      <c r="W118" s="2">
        <f t="shared" si="223"/>
        <v>0</v>
      </c>
      <c r="X118" s="2">
        <f t="shared" si="224"/>
        <v>0</v>
      </c>
      <c r="Y118" s="2">
        <f t="shared" si="225"/>
        <v>0</v>
      </c>
      <c r="Z118" s="2"/>
      <c r="AA118" s="2">
        <v>60252778</v>
      </c>
      <c r="AB118" s="2">
        <f t="shared" si="226"/>
        <v>1359.36</v>
      </c>
      <c r="AC118" s="2">
        <f t="shared" si="227"/>
        <v>1359.36</v>
      </c>
      <c r="AD118" s="2">
        <f t="shared" si="248"/>
        <v>0</v>
      </c>
      <c r="AE118" s="2">
        <f t="shared" si="249"/>
        <v>0</v>
      </c>
      <c r="AF118" s="2">
        <f t="shared" si="250"/>
        <v>0</v>
      </c>
      <c r="AG118" s="2">
        <f t="shared" si="228"/>
        <v>0</v>
      </c>
      <c r="AH118" s="2">
        <f t="shared" si="251"/>
        <v>0</v>
      </c>
      <c r="AI118" s="2">
        <f t="shared" si="252"/>
        <v>0</v>
      </c>
      <c r="AJ118" s="2">
        <f t="shared" si="229"/>
        <v>0</v>
      </c>
      <c r="AK118" s="2">
        <v>1359.3599999999997</v>
      </c>
      <c r="AL118" s="2">
        <v>1359.3599999999997</v>
      </c>
      <c r="AM118" s="2">
        <v>0</v>
      </c>
      <c r="AN118" s="2">
        <v>0</v>
      </c>
      <c r="AO118" s="2">
        <v>0</v>
      </c>
      <c r="AP118" s="2">
        <v>0</v>
      </c>
      <c r="AQ118" s="2">
        <v>0</v>
      </c>
      <c r="AR118" s="2">
        <v>0</v>
      </c>
      <c r="AS118" s="2">
        <v>0</v>
      </c>
      <c r="AT118" s="2">
        <v>0</v>
      </c>
      <c r="AU118" s="2">
        <v>0</v>
      </c>
      <c r="AV118" s="2">
        <v>1</v>
      </c>
      <c r="AW118" s="2">
        <v>1</v>
      </c>
      <c r="AX118" s="2"/>
      <c r="AY118" s="2"/>
      <c r="AZ118" s="2">
        <v>1</v>
      </c>
      <c r="BA118" s="2">
        <v>1</v>
      </c>
      <c r="BB118" s="2">
        <v>1</v>
      </c>
      <c r="BC118" s="2">
        <v>1</v>
      </c>
      <c r="BD118" s="2" t="s">
        <v>3</v>
      </c>
      <c r="BE118" s="2" t="s">
        <v>3</v>
      </c>
      <c r="BF118" s="2" t="s">
        <v>3</v>
      </c>
      <c r="BG118" s="2" t="s">
        <v>3</v>
      </c>
      <c r="BH118" s="2">
        <v>3</v>
      </c>
      <c r="BI118" s="2">
        <v>3</v>
      </c>
      <c r="BJ118" s="2" t="s">
        <v>3</v>
      </c>
      <c r="BK118" s="2"/>
      <c r="BL118" s="2"/>
      <c r="BM118" s="2">
        <v>746</v>
      </c>
      <c r="BN118" s="2">
        <v>0</v>
      </c>
      <c r="BO118" s="2" t="s">
        <v>3</v>
      </c>
      <c r="BP118" s="2">
        <v>0</v>
      </c>
      <c r="BQ118" s="2">
        <v>130</v>
      </c>
      <c r="BR118" s="2">
        <v>0</v>
      </c>
      <c r="BS118" s="2">
        <v>1</v>
      </c>
      <c r="BT118" s="2">
        <v>1</v>
      </c>
      <c r="BU118" s="2">
        <v>1</v>
      </c>
      <c r="BV118" s="2">
        <v>1</v>
      </c>
      <c r="BW118" s="2">
        <v>1</v>
      </c>
      <c r="BX118" s="2">
        <v>1</v>
      </c>
      <c r="BY118" s="2" t="s">
        <v>3</v>
      </c>
      <c r="BZ118" s="2">
        <v>0</v>
      </c>
      <c r="CA118" s="2">
        <v>0</v>
      </c>
      <c r="CB118" s="2" t="s">
        <v>3</v>
      </c>
      <c r="CC118" s="2"/>
      <c r="CD118" s="2"/>
      <c r="CE118" s="2">
        <v>30</v>
      </c>
      <c r="CF118" s="2">
        <v>0</v>
      </c>
      <c r="CG118" s="2">
        <v>0</v>
      </c>
      <c r="CH118" s="2"/>
      <c r="CI118" s="2"/>
      <c r="CJ118" s="2"/>
      <c r="CK118" s="2"/>
      <c r="CL118" s="2"/>
      <c r="CM118" s="2">
        <v>0</v>
      </c>
      <c r="CN118" s="2" t="s">
        <v>3</v>
      </c>
      <c r="CO118" s="2">
        <v>0</v>
      </c>
      <c r="CP118" s="2">
        <f t="shared" si="230"/>
        <v>1359.36</v>
      </c>
      <c r="CQ118" s="2">
        <f t="shared" si="255"/>
        <v>1359.36</v>
      </c>
      <c r="CR118" s="2">
        <f t="shared" si="253"/>
        <v>0</v>
      </c>
      <c r="CS118" s="2">
        <f t="shared" si="231"/>
        <v>0</v>
      </c>
      <c r="CT118" s="2">
        <f t="shared" si="232"/>
        <v>0</v>
      </c>
      <c r="CU118" s="2">
        <f t="shared" si="233"/>
        <v>0</v>
      </c>
      <c r="CV118" s="2">
        <f t="shared" si="234"/>
        <v>0</v>
      </c>
      <c r="CW118" s="2">
        <f t="shared" si="235"/>
        <v>0</v>
      </c>
      <c r="CX118" s="2">
        <f t="shared" si="236"/>
        <v>0</v>
      </c>
      <c r="CY118" s="2">
        <f t="shared" si="237"/>
        <v>0</v>
      </c>
      <c r="CZ118" s="2">
        <f t="shared" si="238"/>
        <v>0</v>
      </c>
      <c r="DA118" s="2"/>
      <c r="DB118" s="2"/>
      <c r="DC118" s="2" t="s">
        <v>3</v>
      </c>
      <c r="DD118" s="2" t="s">
        <v>3</v>
      </c>
      <c r="DE118" s="2" t="s">
        <v>3</v>
      </c>
      <c r="DF118" s="2" t="s">
        <v>3</v>
      </c>
      <c r="DG118" s="2" t="s">
        <v>3</v>
      </c>
      <c r="DH118" s="2" t="s">
        <v>3</v>
      </c>
      <c r="DI118" s="2" t="s">
        <v>3</v>
      </c>
      <c r="DJ118" s="2" t="s">
        <v>3</v>
      </c>
      <c r="DK118" s="2" t="s">
        <v>3</v>
      </c>
      <c r="DL118" s="2" t="s">
        <v>3</v>
      </c>
      <c r="DM118" s="2" t="s">
        <v>3</v>
      </c>
      <c r="DN118" s="2">
        <v>0</v>
      </c>
      <c r="DO118" s="2">
        <v>0</v>
      </c>
      <c r="DP118" s="2">
        <v>1</v>
      </c>
      <c r="DQ118" s="2">
        <v>1</v>
      </c>
      <c r="DR118" s="2"/>
      <c r="DS118" s="2"/>
      <c r="DT118" s="2"/>
      <c r="DU118" s="2">
        <v>1013</v>
      </c>
      <c r="DV118" s="2" t="s">
        <v>37</v>
      </c>
      <c r="DW118" s="2" t="s">
        <v>37</v>
      </c>
      <c r="DX118" s="2">
        <v>1</v>
      </c>
      <c r="DY118" s="2"/>
      <c r="DZ118" s="2" t="s">
        <v>3</v>
      </c>
      <c r="EA118" s="2" t="s">
        <v>3</v>
      </c>
      <c r="EB118" s="2" t="s">
        <v>3</v>
      </c>
      <c r="EC118" s="2" t="s">
        <v>3</v>
      </c>
      <c r="ED118" s="2"/>
      <c r="EE118" s="2">
        <v>59540854</v>
      </c>
      <c r="EF118" s="2">
        <v>130</v>
      </c>
      <c r="EG118" s="2" t="s">
        <v>38</v>
      </c>
      <c r="EH118" s="2">
        <v>0</v>
      </c>
      <c r="EI118" s="2" t="s">
        <v>3</v>
      </c>
      <c r="EJ118" s="2">
        <v>3</v>
      </c>
      <c r="EK118" s="2">
        <v>746</v>
      </c>
      <c r="EL118" s="2" t="s">
        <v>39</v>
      </c>
      <c r="EM118" s="2" t="s">
        <v>40</v>
      </c>
      <c r="EN118" s="2"/>
      <c r="EO118" s="2" t="s">
        <v>3</v>
      </c>
      <c r="EP118" s="2"/>
      <c r="EQ118" s="2">
        <v>0</v>
      </c>
      <c r="ER118" s="2">
        <v>0</v>
      </c>
      <c r="ES118" s="2">
        <v>1359.3599999999997</v>
      </c>
      <c r="ET118" s="2">
        <v>0</v>
      </c>
      <c r="EU118" s="2">
        <v>0</v>
      </c>
      <c r="EV118" s="2">
        <v>0</v>
      </c>
      <c r="EW118" s="2">
        <v>0</v>
      </c>
      <c r="EX118" s="2">
        <v>0</v>
      </c>
      <c r="EY118" s="2">
        <v>0</v>
      </c>
      <c r="EZ118" s="2"/>
      <c r="FA118" s="2"/>
      <c r="FB118" s="2"/>
      <c r="FC118" s="2"/>
      <c r="FD118" s="2"/>
      <c r="FE118" s="2"/>
      <c r="FF118" s="2"/>
      <c r="FG118" s="2"/>
      <c r="FH118" s="2"/>
      <c r="FI118" s="2"/>
      <c r="FJ118" s="2"/>
      <c r="FK118" s="2"/>
      <c r="FL118" s="2"/>
      <c r="FM118" s="2"/>
      <c r="FN118" s="2"/>
      <c r="FO118" s="2"/>
      <c r="FP118" s="2"/>
      <c r="FQ118" s="2">
        <v>0</v>
      </c>
      <c r="FR118" s="2">
        <f t="shared" si="256"/>
        <v>1359.36</v>
      </c>
      <c r="FS118" s="2">
        <v>0</v>
      </c>
      <c r="FT118" s="2"/>
      <c r="FU118" s="2"/>
      <c r="FV118" s="2"/>
      <c r="FW118" s="2"/>
      <c r="FX118" s="2">
        <v>0</v>
      </c>
      <c r="FY118" s="2">
        <v>0</v>
      </c>
      <c r="FZ118" s="2"/>
      <c r="GA118" s="2" t="s">
        <v>163</v>
      </c>
      <c r="GB118" s="2"/>
      <c r="GC118" s="2"/>
      <c r="GD118" s="2">
        <v>1</v>
      </c>
      <c r="GE118" s="2"/>
      <c r="GF118" s="2">
        <v>-1720577771</v>
      </c>
      <c r="GG118" s="2">
        <v>2</v>
      </c>
      <c r="GH118" s="2">
        <v>4</v>
      </c>
      <c r="GI118" s="2">
        <v>-2</v>
      </c>
      <c r="GJ118" s="2">
        <v>0</v>
      </c>
      <c r="GK118" s="2">
        <v>0</v>
      </c>
      <c r="GL118" s="2">
        <f t="shared" si="239"/>
        <v>0</v>
      </c>
      <c r="GM118" s="2">
        <f t="shared" si="240"/>
        <v>1359.36</v>
      </c>
      <c r="GN118" s="2">
        <f t="shared" si="241"/>
        <v>0</v>
      </c>
      <c r="GO118" s="2">
        <f t="shared" si="242"/>
        <v>0</v>
      </c>
      <c r="GP118" s="2">
        <f t="shared" si="243"/>
        <v>0</v>
      </c>
      <c r="GQ118" s="2"/>
      <c r="GR118" s="2">
        <v>0</v>
      </c>
      <c r="GS118" s="2">
        <v>2</v>
      </c>
      <c r="GT118" s="2">
        <v>0</v>
      </c>
      <c r="GU118" s="2" t="s">
        <v>3</v>
      </c>
      <c r="GV118" s="2">
        <f t="shared" si="244"/>
        <v>0</v>
      </c>
      <c r="GW118" s="2">
        <v>1</v>
      </c>
      <c r="GX118" s="2">
        <f t="shared" si="245"/>
        <v>0</v>
      </c>
      <c r="GY118" s="2"/>
      <c r="GZ118" s="2"/>
      <c r="HA118" s="2">
        <v>0</v>
      </c>
      <c r="HB118" s="2">
        <v>0</v>
      </c>
      <c r="HC118" s="2">
        <f t="shared" si="246"/>
        <v>0</v>
      </c>
      <c r="HD118" s="2"/>
      <c r="HE118" s="2" t="s">
        <v>42</v>
      </c>
      <c r="HF118" s="2" t="s">
        <v>43</v>
      </c>
      <c r="HG118" s="2"/>
      <c r="HH118" s="2"/>
      <c r="HI118" s="2"/>
      <c r="HJ118" s="2"/>
      <c r="HK118" s="2"/>
      <c r="HL118" s="2"/>
      <c r="HM118" s="2" t="s">
        <v>3</v>
      </c>
      <c r="HN118" s="2" t="s">
        <v>3</v>
      </c>
      <c r="HO118" s="2" t="s">
        <v>3</v>
      </c>
      <c r="HP118" s="2" t="s">
        <v>3</v>
      </c>
      <c r="HQ118" s="2" t="s">
        <v>3</v>
      </c>
      <c r="HR118" s="2"/>
      <c r="HS118" s="2">
        <v>0</v>
      </c>
      <c r="HT118" s="2"/>
      <c r="HU118" s="2"/>
      <c r="HV118" s="2"/>
      <c r="HW118" s="2"/>
      <c r="HX118" s="2"/>
      <c r="HY118" s="2"/>
      <c r="HZ118" s="2"/>
      <c r="IA118" s="2"/>
      <c r="IB118" s="2"/>
      <c r="IC118" s="2"/>
      <c r="ID118" s="2"/>
      <c r="IE118" s="2"/>
      <c r="IF118" s="2"/>
      <c r="IG118" s="2"/>
      <c r="IH118" s="2"/>
      <c r="II118" s="2"/>
      <c r="IJ118" s="2"/>
      <c r="IK118" s="2">
        <v>0</v>
      </c>
      <c r="IL118" s="2"/>
      <c r="IM118" s="2"/>
      <c r="IN118" s="2"/>
      <c r="IO118" s="2"/>
      <c r="IP118" s="2"/>
      <c r="IQ118" s="2"/>
      <c r="IR118" s="2"/>
      <c r="IS118" s="2"/>
      <c r="IT118" s="2"/>
      <c r="IU118" s="2"/>
    </row>
    <row r="119" spans="1:255" x14ac:dyDescent="0.2">
      <c r="A119">
        <v>17</v>
      </c>
      <c r="B119">
        <v>1</v>
      </c>
      <c r="E119" t="s">
        <v>175</v>
      </c>
      <c r="F119" t="s">
        <v>176</v>
      </c>
      <c r="G119" t="s">
        <v>177</v>
      </c>
      <c r="H119" t="s">
        <v>37</v>
      </c>
      <c r="I119">
        <v>1</v>
      </c>
      <c r="J119">
        <v>0</v>
      </c>
      <c r="K119">
        <v>1</v>
      </c>
      <c r="O119">
        <f t="shared" si="217"/>
        <v>10412.700000000001</v>
      </c>
      <c r="P119">
        <f t="shared" si="254"/>
        <v>10412.700000000001</v>
      </c>
      <c r="Q119">
        <f t="shared" si="247"/>
        <v>0</v>
      </c>
      <c r="R119">
        <f t="shared" si="218"/>
        <v>0</v>
      </c>
      <c r="S119">
        <f t="shared" si="219"/>
        <v>0</v>
      </c>
      <c r="T119">
        <f t="shared" si="220"/>
        <v>0</v>
      </c>
      <c r="U119">
        <f t="shared" si="221"/>
        <v>0</v>
      </c>
      <c r="V119">
        <f t="shared" si="222"/>
        <v>0</v>
      </c>
      <c r="W119">
        <f t="shared" si="223"/>
        <v>0</v>
      </c>
      <c r="X119">
        <f t="shared" si="224"/>
        <v>0</v>
      </c>
      <c r="Y119">
        <f t="shared" si="225"/>
        <v>0</v>
      </c>
      <c r="AA119">
        <v>60252775</v>
      </c>
      <c r="AB119">
        <f t="shared" si="226"/>
        <v>1359.36</v>
      </c>
      <c r="AC119">
        <f t="shared" si="227"/>
        <v>1359.36</v>
      </c>
      <c r="AD119">
        <f t="shared" si="248"/>
        <v>0</v>
      </c>
      <c r="AE119">
        <f t="shared" si="249"/>
        <v>0</v>
      </c>
      <c r="AF119">
        <f t="shared" si="250"/>
        <v>0</v>
      </c>
      <c r="AG119">
        <f t="shared" si="228"/>
        <v>0</v>
      </c>
      <c r="AH119">
        <f t="shared" si="251"/>
        <v>0</v>
      </c>
      <c r="AI119">
        <f t="shared" si="252"/>
        <v>0</v>
      </c>
      <c r="AJ119">
        <f t="shared" si="229"/>
        <v>0</v>
      </c>
      <c r="AK119">
        <v>1359.3599999999997</v>
      </c>
      <c r="AL119">
        <v>1359.3599999999997</v>
      </c>
      <c r="AM119">
        <v>0</v>
      </c>
      <c r="AN119">
        <v>0</v>
      </c>
      <c r="AO119">
        <v>0</v>
      </c>
      <c r="AP119">
        <v>0</v>
      </c>
      <c r="AQ119">
        <v>0</v>
      </c>
      <c r="AR119">
        <v>0</v>
      </c>
      <c r="AS119">
        <v>0</v>
      </c>
      <c r="AT119">
        <v>0</v>
      </c>
      <c r="AU119">
        <v>0</v>
      </c>
      <c r="AV119">
        <v>1</v>
      </c>
      <c r="AW119">
        <v>1</v>
      </c>
      <c r="AZ119">
        <v>1</v>
      </c>
      <c r="BA119">
        <v>1</v>
      </c>
      <c r="BB119">
        <v>1</v>
      </c>
      <c r="BC119">
        <v>7.66</v>
      </c>
      <c r="BD119" t="s">
        <v>3</v>
      </c>
      <c r="BE119" t="s">
        <v>3</v>
      </c>
      <c r="BF119" t="s">
        <v>3</v>
      </c>
      <c r="BG119" t="s">
        <v>3</v>
      </c>
      <c r="BH119">
        <v>3</v>
      </c>
      <c r="BI119">
        <v>3</v>
      </c>
      <c r="BJ119" t="s">
        <v>3</v>
      </c>
      <c r="BM119">
        <v>746</v>
      </c>
      <c r="BN119">
        <v>0</v>
      </c>
      <c r="BO119" t="s">
        <v>3</v>
      </c>
      <c r="BP119">
        <v>0</v>
      </c>
      <c r="BQ119">
        <v>130</v>
      </c>
      <c r="BR119">
        <v>0</v>
      </c>
      <c r="BS119">
        <v>1</v>
      </c>
      <c r="BT119">
        <v>1</v>
      </c>
      <c r="BU119">
        <v>1</v>
      </c>
      <c r="BV119">
        <v>1</v>
      </c>
      <c r="BW119">
        <v>1</v>
      </c>
      <c r="BX119">
        <v>1</v>
      </c>
      <c r="BY119" t="s">
        <v>3</v>
      </c>
      <c r="BZ119">
        <v>0</v>
      </c>
      <c r="CA119">
        <v>0</v>
      </c>
      <c r="CB119" t="s">
        <v>3</v>
      </c>
      <c r="CE119">
        <v>30</v>
      </c>
      <c r="CF119">
        <v>0</v>
      </c>
      <c r="CG119">
        <v>0</v>
      </c>
      <c r="CM119">
        <v>0</v>
      </c>
      <c r="CN119" t="s">
        <v>3</v>
      </c>
      <c r="CO119">
        <v>0</v>
      </c>
      <c r="CP119">
        <f t="shared" si="230"/>
        <v>10412.700000000001</v>
      </c>
      <c r="CQ119">
        <f t="shared" si="255"/>
        <v>10412.700000000001</v>
      </c>
      <c r="CR119">
        <f t="shared" si="253"/>
        <v>0</v>
      </c>
      <c r="CS119">
        <f t="shared" si="231"/>
        <v>0</v>
      </c>
      <c r="CT119">
        <f t="shared" si="232"/>
        <v>0</v>
      </c>
      <c r="CU119">
        <f t="shared" si="233"/>
        <v>0</v>
      </c>
      <c r="CV119">
        <f t="shared" si="234"/>
        <v>0</v>
      </c>
      <c r="CW119">
        <f t="shared" si="235"/>
        <v>0</v>
      </c>
      <c r="CX119">
        <f t="shared" si="236"/>
        <v>0</v>
      </c>
      <c r="CY119">
        <f t="shared" si="237"/>
        <v>0</v>
      </c>
      <c r="CZ119">
        <f t="shared" si="238"/>
        <v>0</v>
      </c>
      <c r="DC119" t="s">
        <v>3</v>
      </c>
      <c r="DD119" t="s">
        <v>3</v>
      </c>
      <c r="DE119" t="s">
        <v>3</v>
      </c>
      <c r="DF119" t="s">
        <v>3</v>
      </c>
      <c r="DG119" t="s">
        <v>3</v>
      </c>
      <c r="DH119" t="s">
        <v>3</v>
      </c>
      <c r="DI119" t="s">
        <v>3</v>
      </c>
      <c r="DJ119" t="s">
        <v>3</v>
      </c>
      <c r="DK119" t="s">
        <v>3</v>
      </c>
      <c r="DL119" t="s">
        <v>3</v>
      </c>
      <c r="DM119" t="s">
        <v>3</v>
      </c>
      <c r="DN119">
        <v>0</v>
      </c>
      <c r="DO119">
        <v>0</v>
      </c>
      <c r="DP119">
        <v>1</v>
      </c>
      <c r="DQ119">
        <v>1</v>
      </c>
      <c r="DU119">
        <v>1013</v>
      </c>
      <c r="DV119" t="s">
        <v>37</v>
      </c>
      <c r="DW119" t="s">
        <v>37</v>
      </c>
      <c r="DX119">
        <v>1</v>
      </c>
      <c r="DZ119" t="s">
        <v>3</v>
      </c>
      <c r="EA119" t="s">
        <v>3</v>
      </c>
      <c r="EB119" t="s">
        <v>3</v>
      </c>
      <c r="EC119" t="s">
        <v>3</v>
      </c>
      <c r="EE119">
        <v>59540854</v>
      </c>
      <c r="EF119">
        <v>130</v>
      </c>
      <c r="EG119" t="s">
        <v>38</v>
      </c>
      <c r="EH119">
        <v>0</v>
      </c>
      <c r="EI119" t="s">
        <v>3</v>
      </c>
      <c r="EJ119">
        <v>3</v>
      </c>
      <c r="EK119">
        <v>746</v>
      </c>
      <c r="EL119" t="s">
        <v>39</v>
      </c>
      <c r="EM119" t="s">
        <v>40</v>
      </c>
      <c r="EO119" t="s">
        <v>3</v>
      </c>
      <c r="EQ119">
        <v>0</v>
      </c>
      <c r="ER119">
        <v>1359.3599999999997</v>
      </c>
      <c r="ES119">
        <v>1359.3599999999997</v>
      </c>
      <c r="ET119">
        <v>0</v>
      </c>
      <c r="EU119">
        <v>0</v>
      </c>
      <c r="EV119">
        <v>0</v>
      </c>
      <c r="EW119">
        <v>0</v>
      </c>
      <c r="EX119">
        <v>0</v>
      </c>
      <c r="EY119">
        <v>0</v>
      </c>
      <c r="EZ119">
        <v>5</v>
      </c>
      <c r="FC119">
        <v>1</v>
      </c>
      <c r="FD119">
        <v>18</v>
      </c>
      <c r="FF119">
        <v>11987.49</v>
      </c>
      <c r="FQ119">
        <v>0</v>
      </c>
      <c r="FR119">
        <f t="shared" si="256"/>
        <v>10412.700000000001</v>
      </c>
      <c r="FS119">
        <v>0</v>
      </c>
      <c r="FX119">
        <v>0</v>
      </c>
      <c r="FY119">
        <v>0</v>
      </c>
      <c r="GA119" t="s">
        <v>163</v>
      </c>
      <c r="GD119">
        <v>1</v>
      </c>
      <c r="GF119">
        <v>-1720577771</v>
      </c>
      <c r="GG119">
        <v>2</v>
      </c>
      <c r="GH119">
        <v>3</v>
      </c>
      <c r="GI119">
        <v>5</v>
      </c>
      <c r="GJ119">
        <v>0</v>
      </c>
      <c r="GK119">
        <v>0</v>
      </c>
      <c r="GL119">
        <f t="shared" si="239"/>
        <v>0</v>
      </c>
      <c r="GM119">
        <f t="shared" si="240"/>
        <v>10412.700000000001</v>
      </c>
      <c r="GN119">
        <f t="shared" si="241"/>
        <v>0</v>
      </c>
      <c r="GO119">
        <f t="shared" si="242"/>
        <v>0</v>
      </c>
      <c r="GP119">
        <f t="shared" si="243"/>
        <v>0</v>
      </c>
      <c r="GR119">
        <v>1</v>
      </c>
      <c r="GS119">
        <v>1</v>
      </c>
      <c r="GT119">
        <v>0</v>
      </c>
      <c r="GU119" t="s">
        <v>3</v>
      </c>
      <c r="GV119">
        <f t="shared" si="244"/>
        <v>0</v>
      </c>
      <c r="GW119">
        <v>1</v>
      </c>
      <c r="GX119">
        <f t="shared" si="245"/>
        <v>0</v>
      </c>
      <c r="HA119">
        <v>0</v>
      </c>
      <c r="HB119">
        <v>0</v>
      </c>
      <c r="HC119">
        <f t="shared" si="246"/>
        <v>0</v>
      </c>
      <c r="HE119" t="s">
        <v>42</v>
      </c>
      <c r="HF119" t="s">
        <v>43</v>
      </c>
      <c r="HM119" t="s">
        <v>3</v>
      </c>
      <c r="HN119" t="s">
        <v>3</v>
      </c>
      <c r="HO119" t="s">
        <v>3</v>
      </c>
      <c r="HP119" t="s">
        <v>3</v>
      </c>
      <c r="HQ119" t="s">
        <v>3</v>
      </c>
      <c r="HS119">
        <v>0</v>
      </c>
      <c r="IK119">
        <v>0</v>
      </c>
    </row>
    <row r="120" spans="1:255" x14ac:dyDescent="0.2">
      <c r="A120" s="2">
        <v>17</v>
      </c>
      <c r="B120" s="2">
        <v>1</v>
      </c>
      <c r="C120" s="2"/>
      <c r="D120" s="2"/>
      <c r="E120" s="2" t="s">
        <v>178</v>
      </c>
      <c r="F120" s="2" t="s">
        <v>179</v>
      </c>
      <c r="G120" s="2" t="s">
        <v>180</v>
      </c>
      <c r="H120" s="2" t="s">
        <v>37</v>
      </c>
      <c r="I120" s="2">
        <v>1</v>
      </c>
      <c r="J120" s="2">
        <v>0</v>
      </c>
      <c r="K120" s="2">
        <v>1</v>
      </c>
      <c r="L120" s="2"/>
      <c r="M120" s="2"/>
      <c r="N120" s="2"/>
      <c r="O120" s="2">
        <f t="shared" si="217"/>
        <v>1619.33</v>
      </c>
      <c r="P120" s="2">
        <f t="shared" si="254"/>
        <v>1619.33</v>
      </c>
      <c r="Q120" s="2">
        <f t="shared" si="247"/>
        <v>0</v>
      </c>
      <c r="R120" s="2">
        <f t="shared" si="218"/>
        <v>0</v>
      </c>
      <c r="S120" s="2">
        <f t="shared" si="219"/>
        <v>0</v>
      </c>
      <c r="T120" s="2">
        <f t="shared" si="220"/>
        <v>0</v>
      </c>
      <c r="U120" s="2">
        <f t="shared" si="221"/>
        <v>0</v>
      </c>
      <c r="V120" s="2">
        <f t="shared" si="222"/>
        <v>0</v>
      </c>
      <c r="W120" s="2">
        <f t="shared" si="223"/>
        <v>0</v>
      </c>
      <c r="X120" s="2">
        <f t="shared" si="224"/>
        <v>0</v>
      </c>
      <c r="Y120" s="2">
        <f t="shared" si="225"/>
        <v>0</v>
      </c>
      <c r="Z120" s="2"/>
      <c r="AA120" s="2">
        <v>60252778</v>
      </c>
      <c r="AB120" s="2">
        <f t="shared" si="226"/>
        <v>1619.33</v>
      </c>
      <c r="AC120" s="2">
        <f t="shared" si="227"/>
        <v>1619.33</v>
      </c>
      <c r="AD120" s="2">
        <f t="shared" si="248"/>
        <v>0</v>
      </c>
      <c r="AE120" s="2">
        <f t="shared" si="249"/>
        <v>0</v>
      </c>
      <c r="AF120" s="2">
        <f t="shared" si="250"/>
        <v>0</v>
      </c>
      <c r="AG120" s="2">
        <f t="shared" si="228"/>
        <v>0</v>
      </c>
      <c r="AH120" s="2">
        <f t="shared" si="251"/>
        <v>0</v>
      </c>
      <c r="AI120" s="2">
        <f t="shared" si="252"/>
        <v>0</v>
      </c>
      <c r="AJ120" s="2">
        <f t="shared" si="229"/>
        <v>0</v>
      </c>
      <c r="AK120" s="2">
        <v>1619.33</v>
      </c>
      <c r="AL120" s="2">
        <v>1619.33</v>
      </c>
      <c r="AM120" s="2">
        <v>0</v>
      </c>
      <c r="AN120" s="2">
        <v>0</v>
      </c>
      <c r="AO120" s="2">
        <v>0</v>
      </c>
      <c r="AP120" s="2">
        <v>0</v>
      </c>
      <c r="AQ120" s="2">
        <v>0</v>
      </c>
      <c r="AR120" s="2">
        <v>0</v>
      </c>
      <c r="AS120" s="2">
        <v>0</v>
      </c>
      <c r="AT120" s="2">
        <v>0</v>
      </c>
      <c r="AU120" s="2">
        <v>0</v>
      </c>
      <c r="AV120" s="2">
        <v>1</v>
      </c>
      <c r="AW120" s="2">
        <v>1</v>
      </c>
      <c r="AX120" s="2"/>
      <c r="AY120" s="2"/>
      <c r="AZ120" s="2">
        <v>1</v>
      </c>
      <c r="BA120" s="2">
        <v>1</v>
      </c>
      <c r="BB120" s="2">
        <v>1</v>
      </c>
      <c r="BC120" s="2">
        <v>1</v>
      </c>
      <c r="BD120" s="2" t="s">
        <v>3</v>
      </c>
      <c r="BE120" s="2" t="s">
        <v>3</v>
      </c>
      <c r="BF120" s="2" t="s">
        <v>3</v>
      </c>
      <c r="BG120" s="2" t="s">
        <v>3</v>
      </c>
      <c r="BH120" s="2">
        <v>3</v>
      </c>
      <c r="BI120" s="2">
        <v>3</v>
      </c>
      <c r="BJ120" s="2" t="s">
        <v>3</v>
      </c>
      <c r="BK120" s="2"/>
      <c r="BL120" s="2"/>
      <c r="BM120" s="2">
        <v>746</v>
      </c>
      <c r="BN120" s="2">
        <v>0</v>
      </c>
      <c r="BO120" s="2" t="s">
        <v>3</v>
      </c>
      <c r="BP120" s="2">
        <v>0</v>
      </c>
      <c r="BQ120" s="2">
        <v>130</v>
      </c>
      <c r="BR120" s="2">
        <v>0</v>
      </c>
      <c r="BS120" s="2">
        <v>1</v>
      </c>
      <c r="BT120" s="2">
        <v>1</v>
      </c>
      <c r="BU120" s="2">
        <v>1</v>
      </c>
      <c r="BV120" s="2">
        <v>1</v>
      </c>
      <c r="BW120" s="2">
        <v>1</v>
      </c>
      <c r="BX120" s="2">
        <v>1</v>
      </c>
      <c r="BY120" s="2" t="s">
        <v>3</v>
      </c>
      <c r="BZ120" s="2">
        <v>0</v>
      </c>
      <c r="CA120" s="2">
        <v>0</v>
      </c>
      <c r="CB120" s="2" t="s">
        <v>3</v>
      </c>
      <c r="CC120" s="2"/>
      <c r="CD120" s="2"/>
      <c r="CE120" s="2">
        <v>30</v>
      </c>
      <c r="CF120" s="2">
        <v>0</v>
      </c>
      <c r="CG120" s="2">
        <v>0</v>
      </c>
      <c r="CH120" s="2"/>
      <c r="CI120" s="2"/>
      <c r="CJ120" s="2"/>
      <c r="CK120" s="2"/>
      <c r="CL120" s="2"/>
      <c r="CM120" s="2">
        <v>0</v>
      </c>
      <c r="CN120" s="2" t="s">
        <v>3</v>
      </c>
      <c r="CO120" s="2">
        <v>0</v>
      </c>
      <c r="CP120" s="2">
        <f t="shared" si="230"/>
        <v>1619.33</v>
      </c>
      <c r="CQ120" s="2">
        <f t="shared" si="255"/>
        <v>1619.33</v>
      </c>
      <c r="CR120" s="2">
        <f t="shared" si="253"/>
        <v>0</v>
      </c>
      <c r="CS120" s="2">
        <f t="shared" si="231"/>
        <v>0</v>
      </c>
      <c r="CT120" s="2">
        <f t="shared" si="232"/>
        <v>0</v>
      </c>
      <c r="CU120" s="2">
        <f t="shared" si="233"/>
        <v>0</v>
      </c>
      <c r="CV120" s="2">
        <f t="shared" si="234"/>
        <v>0</v>
      </c>
      <c r="CW120" s="2">
        <f t="shared" si="235"/>
        <v>0</v>
      </c>
      <c r="CX120" s="2">
        <f t="shared" si="236"/>
        <v>0</v>
      </c>
      <c r="CY120" s="2">
        <f t="shared" si="237"/>
        <v>0</v>
      </c>
      <c r="CZ120" s="2">
        <f t="shared" si="238"/>
        <v>0</v>
      </c>
      <c r="DA120" s="2"/>
      <c r="DB120" s="2"/>
      <c r="DC120" s="2" t="s">
        <v>3</v>
      </c>
      <c r="DD120" s="2" t="s">
        <v>3</v>
      </c>
      <c r="DE120" s="2" t="s">
        <v>3</v>
      </c>
      <c r="DF120" s="2" t="s">
        <v>3</v>
      </c>
      <c r="DG120" s="2" t="s">
        <v>3</v>
      </c>
      <c r="DH120" s="2" t="s">
        <v>3</v>
      </c>
      <c r="DI120" s="2" t="s">
        <v>3</v>
      </c>
      <c r="DJ120" s="2" t="s">
        <v>3</v>
      </c>
      <c r="DK120" s="2" t="s">
        <v>3</v>
      </c>
      <c r="DL120" s="2" t="s">
        <v>3</v>
      </c>
      <c r="DM120" s="2" t="s">
        <v>3</v>
      </c>
      <c r="DN120" s="2">
        <v>0</v>
      </c>
      <c r="DO120" s="2">
        <v>0</v>
      </c>
      <c r="DP120" s="2">
        <v>1</v>
      </c>
      <c r="DQ120" s="2">
        <v>1</v>
      </c>
      <c r="DR120" s="2"/>
      <c r="DS120" s="2"/>
      <c r="DT120" s="2"/>
      <c r="DU120" s="2">
        <v>1013</v>
      </c>
      <c r="DV120" s="2" t="s">
        <v>37</v>
      </c>
      <c r="DW120" s="2" t="s">
        <v>37</v>
      </c>
      <c r="DX120" s="2">
        <v>1</v>
      </c>
      <c r="DY120" s="2"/>
      <c r="DZ120" s="2" t="s">
        <v>3</v>
      </c>
      <c r="EA120" s="2" t="s">
        <v>3</v>
      </c>
      <c r="EB120" s="2" t="s">
        <v>3</v>
      </c>
      <c r="EC120" s="2" t="s">
        <v>3</v>
      </c>
      <c r="ED120" s="2"/>
      <c r="EE120" s="2">
        <v>59540854</v>
      </c>
      <c r="EF120" s="2">
        <v>130</v>
      </c>
      <c r="EG120" s="2" t="s">
        <v>38</v>
      </c>
      <c r="EH120" s="2">
        <v>0</v>
      </c>
      <c r="EI120" s="2" t="s">
        <v>3</v>
      </c>
      <c r="EJ120" s="2">
        <v>3</v>
      </c>
      <c r="EK120" s="2">
        <v>746</v>
      </c>
      <c r="EL120" s="2" t="s">
        <v>39</v>
      </c>
      <c r="EM120" s="2" t="s">
        <v>40</v>
      </c>
      <c r="EN120" s="2"/>
      <c r="EO120" s="2" t="s">
        <v>3</v>
      </c>
      <c r="EP120" s="2"/>
      <c r="EQ120" s="2">
        <v>0</v>
      </c>
      <c r="ER120" s="2">
        <v>0</v>
      </c>
      <c r="ES120" s="2">
        <v>1619.33</v>
      </c>
      <c r="ET120" s="2">
        <v>0</v>
      </c>
      <c r="EU120" s="2">
        <v>0</v>
      </c>
      <c r="EV120" s="2">
        <v>0</v>
      </c>
      <c r="EW120" s="2">
        <v>0</v>
      </c>
      <c r="EX120" s="2">
        <v>0</v>
      </c>
      <c r="EY120" s="2">
        <v>0</v>
      </c>
      <c r="EZ120" s="2"/>
      <c r="FA120" s="2"/>
      <c r="FB120" s="2"/>
      <c r="FC120" s="2"/>
      <c r="FD120" s="2"/>
      <c r="FE120" s="2"/>
      <c r="FF120" s="2"/>
      <c r="FG120" s="2"/>
      <c r="FH120" s="2"/>
      <c r="FI120" s="2"/>
      <c r="FJ120" s="2"/>
      <c r="FK120" s="2"/>
      <c r="FL120" s="2"/>
      <c r="FM120" s="2"/>
      <c r="FN120" s="2"/>
      <c r="FO120" s="2"/>
      <c r="FP120" s="2"/>
      <c r="FQ120" s="2">
        <v>0</v>
      </c>
      <c r="FR120" s="2">
        <f t="shared" si="256"/>
        <v>1619.33</v>
      </c>
      <c r="FS120" s="2">
        <v>0</v>
      </c>
      <c r="FT120" s="2"/>
      <c r="FU120" s="2"/>
      <c r="FV120" s="2"/>
      <c r="FW120" s="2"/>
      <c r="FX120" s="2">
        <v>0</v>
      </c>
      <c r="FY120" s="2">
        <v>0</v>
      </c>
      <c r="FZ120" s="2"/>
      <c r="GA120" s="2" t="s">
        <v>171</v>
      </c>
      <c r="GB120" s="2"/>
      <c r="GC120" s="2"/>
      <c r="GD120" s="2">
        <v>1</v>
      </c>
      <c r="GE120" s="2"/>
      <c r="GF120" s="2">
        <v>-1056055792</v>
      </c>
      <c r="GG120" s="2">
        <v>2</v>
      </c>
      <c r="GH120" s="2">
        <v>4</v>
      </c>
      <c r="GI120" s="2">
        <v>-2</v>
      </c>
      <c r="GJ120" s="2">
        <v>0</v>
      </c>
      <c r="GK120" s="2">
        <v>0</v>
      </c>
      <c r="GL120" s="2">
        <f t="shared" si="239"/>
        <v>0</v>
      </c>
      <c r="GM120" s="2">
        <f t="shared" si="240"/>
        <v>1619.33</v>
      </c>
      <c r="GN120" s="2">
        <f t="shared" si="241"/>
        <v>0</v>
      </c>
      <c r="GO120" s="2">
        <f t="shared" si="242"/>
        <v>0</v>
      </c>
      <c r="GP120" s="2">
        <f t="shared" si="243"/>
        <v>0</v>
      </c>
      <c r="GQ120" s="2"/>
      <c r="GR120" s="2">
        <v>0</v>
      </c>
      <c r="GS120" s="2">
        <v>2</v>
      </c>
      <c r="GT120" s="2">
        <v>0</v>
      </c>
      <c r="GU120" s="2" t="s">
        <v>3</v>
      </c>
      <c r="GV120" s="2">
        <f t="shared" si="244"/>
        <v>0</v>
      </c>
      <c r="GW120" s="2">
        <v>1</v>
      </c>
      <c r="GX120" s="2">
        <f t="shared" si="245"/>
        <v>0</v>
      </c>
      <c r="GY120" s="2"/>
      <c r="GZ120" s="2"/>
      <c r="HA120" s="2">
        <v>0</v>
      </c>
      <c r="HB120" s="2">
        <v>0</v>
      </c>
      <c r="HC120" s="2">
        <f t="shared" si="246"/>
        <v>0</v>
      </c>
      <c r="HD120" s="2"/>
      <c r="HE120" s="2" t="s">
        <v>42</v>
      </c>
      <c r="HF120" s="2" t="s">
        <v>43</v>
      </c>
      <c r="HG120" s="2"/>
      <c r="HH120" s="2"/>
      <c r="HI120" s="2"/>
      <c r="HJ120" s="2"/>
      <c r="HK120" s="2"/>
      <c r="HL120" s="2"/>
      <c r="HM120" s="2" t="s">
        <v>3</v>
      </c>
      <c r="HN120" s="2" t="s">
        <v>3</v>
      </c>
      <c r="HO120" s="2" t="s">
        <v>3</v>
      </c>
      <c r="HP120" s="2" t="s">
        <v>3</v>
      </c>
      <c r="HQ120" s="2" t="s">
        <v>3</v>
      </c>
      <c r="HR120" s="2"/>
      <c r="HS120" s="2">
        <v>0</v>
      </c>
      <c r="HT120" s="2"/>
      <c r="HU120" s="2"/>
      <c r="HV120" s="2"/>
      <c r="HW120" s="2"/>
      <c r="HX120" s="2"/>
      <c r="HY120" s="2"/>
      <c r="HZ120" s="2"/>
      <c r="IA120" s="2"/>
      <c r="IB120" s="2"/>
      <c r="IC120" s="2"/>
      <c r="ID120" s="2"/>
      <c r="IE120" s="2"/>
      <c r="IF120" s="2"/>
      <c r="IG120" s="2"/>
      <c r="IH120" s="2"/>
      <c r="II120" s="2"/>
      <c r="IJ120" s="2"/>
      <c r="IK120" s="2">
        <v>0</v>
      </c>
      <c r="IL120" s="2"/>
      <c r="IM120" s="2"/>
      <c r="IN120" s="2"/>
      <c r="IO120" s="2"/>
      <c r="IP120" s="2"/>
      <c r="IQ120" s="2"/>
      <c r="IR120" s="2"/>
      <c r="IS120" s="2"/>
      <c r="IT120" s="2"/>
      <c r="IU120" s="2"/>
    </row>
    <row r="121" spans="1:255" x14ac:dyDescent="0.2">
      <c r="A121">
        <v>17</v>
      </c>
      <c r="B121">
        <v>1</v>
      </c>
      <c r="E121" t="s">
        <v>178</v>
      </c>
      <c r="F121" t="s">
        <v>179</v>
      </c>
      <c r="G121" t="s">
        <v>180</v>
      </c>
      <c r="H121" t="s">
        <v>37</v>
      </c>
      <c r="I121">
        <v>1</v>
      </c>
      <c r="J121">
        <v>0</v>
      </c>
      <c r="K121">
        <v>1</v>
      </c>
      <c r="O121">
        <f t="shared" si="217"/>
        <v>12404.07</v>
      </c>
      <c r="P121">
        <f t="shared" si="254"/>
        <v>12404.07</v>
      </c>
      <c r="Q121">
        <f t="shared" si="247"/>
        <v>0</v>
      </c>
      <c r="R121">
        <f t="shared" si="218"/>
        <v>0</v>
      </c>
      <c r="S121">
        <f t="shared" si="219"/>
        <v>0</v>
      </c>
      <c r="T121">
        <f t="shared" si="220"/>
        <v>0</v>
      </c>
      <c r="U121">
        <f t="shared" si="221"/>
        <v>0</v>
      </c>
      <c r="V121">
        <f t="shared" si="222"/>
        <v>0</v>
      </c>
      <c r="W121">
        <f t="shared" si="223"/>
        <v>0</v>
      </c>
      <c r="X121">
        <f t="shared" si="224"/>
        <v>0</v>
      </c>
      <c r="Y121">
        <f t="shared" si="225"/>
        <v>0</v>
      </c>
      <c r="AA121">
        <v>60252775</v>
      </c>
      <c r="AB121">
        <f t="shared" si="226"/>
        <v>1619.33</v>
      </c>
      <c r="AC121">
        <f t="shared" si="227"/>
        <v>1619.33</v>
      </c>
      <c r="AD121">
        <f t="shared" si="248"/>
        <v>0</v>
      </c>
      <c r="AE121">
        <f t="shared" si="249"/>
        <v>0</v>
      </c>
      <c r="AF121">
        <f t="shared" si="250"/>
        <v>0</v>
      </c>
      <c r="AG121">
        <f t="shared" si="228"/>
        <v>0</v>
      </c>
      <c r="AH121">
        <f t="shared" si="251"/>
        <v>0</v>
      </c>
      <c r="AI121">
        <f t="shared" si="252"/>
        <v>0</v>
      </c>
      <c r="AJ121">
        <f t="shared" si="229"/>
        <v>0</v>
      </c>
      <c r="AK121">
        <v>1619.33</v>
      </c>
      <c r="AL121">
        <v>1619.33</v>
      </c>
      <c r="AM121">
        <v>0</v>
      </c>
      <c r="AN121">
        <v>0</v>
      </c>
      <c r="AO121">
        <v>0</v>
      </c>
      <c r="AP121">
        <v>0</v>
      </c>
      <c r="AQ121">
        <v>0</v>
      </c>
      <c r="AR121">
        <v>0</v>
      </c>
      <c r="AS121">
        <v>0</v>
      </c>
      <c r="AT121">
        <v>0</v>
      </c>
      <c r="AU121">
        <v>0</v>
      </c>
      <c r="AV121">
        <v>1</v>
      </c>
      <c r="AW121">
        <v>1</v>
      </c>
      <c r="AZ121">
        <v>1</v>
      </c>
      <c r="BA121">
        <v>1</v>
      </c>
      <c r="BB121">
        <v>1</v>
      </c>
      <c r="BC121">
        <v>7.66</v>
      </c>
      <c r="BD121" t="s">
        <v>3</v>
      </c>
      <c r="BE121" t="s">
        <v>3</v>
      </c>
      <c r="BF121" t="s">
        <v>3</v>
      </c>
      <c r="BG121" t="s">
        <v>3</v>
      </c>
      <c r="BH121">
        <v>3</v>
      </c>
      <c r="BI121">
        <v>3</v>
      </c>
      <c r="BJ121" t="s">
        <v>3</v>
      </c>
      <c r="BM121">
        <v>746</v>
      </c>
      <c r="BN121">
        <v>0</v>
      </c>
      <c r="BO121" t="s">
        <v>3</v>
      </c>
      <c r="BP121">
        <v>0</v>
      </c>
      <c r="BQ121">
        <v>130</v>
      </c>
      <c r="BR121">
        <v>0</v>
      </c>
      <c r="BS121">
        <v>1</v>
      </c>
      <c r="BT121">
        <v>1</v>
      </c>
      <c r="BU121">
        <v>1</v>
      </c>
      <c r="BV121">
        <v>1</v>
      </c>
      <c r="BW121">
        <v>1</v>
      </c>
      <c r="BX121">
        <v>1</v>
      </c>
      <c r="BY121" t="s">
        <v>3</v>
      </c>
      <c r="BZ121">
        <v>0</v>
      </c>
      <c r="CA121">
        <v>0</v>
      </c>
      <c r="CB121" t="s">
        <v>3</v>
      </c>
      <c r="CE121">
        <v>30</v>
      </c>
      <c r="CF121">
        <v>0</v>
      </c>
      <c r="CG121">
        <v>0</v>
      </c>
      <c r="CM121">
        <v>0</v>
      </c>
      <c r="CN121" t="s">
        <v>3</v>
      </c>
      <c r="CO121">
        <v>0</v>
      </c>
      <c r="CP121">
        <f t="shared" si="230"/>
        <v>12404.07</v>
      </c>
      <c r="CQ121">
        <f t="shared" si="255"/>
        <v>12404.07</v>
      </c>
      <c r="CR121">
        <f t="shared" si="253"/>
        <v>0</v>
      </c>
      <c r="CS121">
        <f t="shared" si="231"/>
        <v>0</v>
      </c>
      <c r="CT121">
        <f t="shared" si="232"/>
        <v>0</v>
      </c>
      <c r="CU121">
        <f t="shared" si="233"/>
        <v>0</v>
      </c>
      <c r="CV121">
        <f t="shared" si="234"/>
        <v>0</v>
      </c>
      <c r="CW121">
        <f t="shared" si="235"/>
        <v>0</v>
      </c>
      <c r="CX121">
        <f t="shared" si="236"/>
        <v>0</v>
      </c>
      <c r="CY121">
        <f t="shared" si="237"/>
        <v>0</v>
      </c>
      <c r="CZ121">
        <f t="shared" si="238"/>
        <v>0</v>
      </c>
      <c r="DC121" t="s">
        <v>3</v>
      </c>
      <c r="DD121" t="s">
        <v>3</v>
      </c>
      <c r="DE121" t="s">
        <v>3</v>
      </c>
      <c r="DF121" t="s">
        <v>3</v>
      </c>
      <c r="DG121" t="s">
        <v>3</v>
      </c>
      <c r="DH121" t="s">
        <v>3</v>
      </c>
      <c r="DI121" t="s">
        <v>3</v>
      </c>
      <c r="DJ121" t="s">
        <v>3</v>
      </c>
      <c r="DK121" t="s">
        <v>3</v>
      </c>
      <c r="DL121" t="s">
        <v>3</v>
      </c>
      <c r="DM121" t="s">
        <v>3</v>
      </c>
      <c r="DN121">
        <v>0</v>
      </c>
      <c r="DO121">
        <v>0</v>
      </c>
      <c r="DP121">
        <v>1</v>
      </c>
      <c r="DQ121">
        <v>1</v>
      </c>
      <c r="DU121">
        <v>1013</v>
      </c>
      <c r="DV121" t="s">
        <v>37</v>
      </c>
      <c r="DW121" t="s">
        <v>37</v>
      </c>
      <c r="DX121">
        <v>1</v>
      </c>
      <c r="DZ121" t="s">
        <v>3</v>
      </c>
      <c r="EA121" t="s">
        <v>3</v>
      </c>
      <c r="EB121" t="s">
        <v>3</v>
      </c>
      <c r="EC121" t="s">
        <v>3</v>
      </c>
      <c r="EE121">
        <v>59540854</v>
      </c>
      <c r="EF121">
        <v>130</v>
      </c>
      <c r="EG121" t="s">
        <v>38</v>
      </c>
      <c r="EH121">
        <v>0</v>
      </c>
      <c r="EI121" t="s">
        <v>3</v>
      </c>
      <c r="EJ121">
        <v>3</v>
      </c>
      <c r="EK121">
        <v>746</v>
      </c>
      <c r="EL121" t="s">
        <v>39</v>
      </c>
      <c r="EM121" t="s">
        <v>40</v>
      </c>
      <c r="EO121" t="s">
        <v>3</v>
      </c>
      <c r="EQ121">
        <v>0</v>
      </c>
      <c r="ER121">
        <v>1619.33</v>
      </c>
      <c r="ES121">
        <v>1619.33</v>
      </c>
      <c r="ET121">
        <v>0</v>
      </c>
      <c r="EU121">
        <v>0</v>
      </c>
      <c r="EV121">
        <v>0</v>
      </c>
      <c r="EW121">
        <v>0</v>
      </c>
      <c r="EX121">
        <v>0</v>
      </c>
      <c r="EY121">
        <v>0</v>
      </c>
      <c r="EZ121">
        <v>5</v>
      </c>
      <c r="FC121">
        <v>1</v>
      </c>
      <c r="FD121">
        <v>18</v>
      </c>
      <c r="FF121">
        <v>14279.95</v>
      </c>
      <c r="FQ121">
        <v>0</v>
      </c>
      <c r="FR121">
        <f t="shared" si="256"/>
        <v>12404.07</v>
      </c>
      <c r="FS121">
        <v>0</v>
      </c>
      <c r="FX121">
        <v>0</v>
      </c>
      <c r="FY121">
        <v>0</v>
      </c>
      <c r="GA121" t="s">
        <v>171</v>
      </c>
      <c r="GD121">
        <v>1</v>
      </c>
      <c r="GF121">
        <v>-1056055792</v>
      </c>
      <c r="GG121">
        <v>2</v>
      </c>
      <c r="GH121">
        <v>3</v>
      </c>
      <c r="GI121">
        <v>5</v>
      </c>
      <c r="GJ121">
        <v>0</v>
      </c>
      <c r="GK121">
        <v>0</v>
      </c>
      <c r="GL121">
        <f t="shared" si="239"/>
        <v>0</v>
      </c>
      <c r="GM121">
        <f t="shared" si="240"/>
        <v>12404.07</v>
      </c>
      <c r="GN121">
        <f t="shared" si="241"/>
        <v>0</v>
      </c>
      <c r="GO121">
        <f t="shared" si="242"/>
        <v>0</v>
      </c>
      <c r="GP121">
        <f t="shared" si="243"/>
        <v>0</v>
      </c>
      <c r="GR121">
        <v>1</v>
      </c>
      <c r="GS121">
        <v>1</v>
      </c>
      <c r="GT121">
        <v>0</v>
      </c>
      <c r="GU121" t="s">
        <v>3</v>
      </c>
      <c r="GV121">
        <f t="shared" si="244"/>
        <v>0</v>
      </c>
      <c r="GW121">
        <v>1</v>
      </c>
      <c r="GX121">
        <f t="shared" si="245"/>
        <v>0</v>
      </c>
      <c r="HA121">
        <v>0</v>
      </c>
      <c r="HB121">
        <v>0</v>
      </c>
      <c r="HC121">
        <f t="shared" si="246"/>
        <v>0</v>
      </c>
      <c r="HE121" t="s">
        <v>42</v>
      </c>
      <c r="HF121" t="s">
        <v>43</v>
      </c>
      <c r="HM121" t="s">
        <v>3</v>
      </c>
      <c r="HN121" t="s">
        <v>3</v>
      </c>
      <c r="HO121" t="s">
        <v>3</v>
      </c>
      <c r="HP121" t="s">
        <v>3</v>
      </c>
      <c r="HQ121" t="s">
        <v>3</v>
      </c>
      <c r="HS121">
        <v>0</v>
      </c>
      <c r="IK121">
        <v>0</v>
      </c>
    </row>
    <row r="122" spans="1:255" x14ac:dyDescent="0.2">
      <c r="A122" s="2">
        <v>17</v>
      </c>
      <c r="B122" s="2">
        <v>1</v>
      </c>
      <c r="C122" s="2"/>
      <c r="D122" s="2"/>
      <c r="E122" s="2" t="s">
        <v>181</v>
      </c>
      <c r="F122" s="2" t="s">
        <v>182</v>
      </c>
      <c r="G122" s="2" t="s">
        <v>183</v>
      </c>
      <c r="H122" s="2" t="s">
        <v>37</v>
      </c>
      <c r="I122" s="2">
        <v>1</v>
      </c>
      <c r="J122" s="2">
        <v>0</v>
      </c>
      <c r="K122" s="2">
        <v>1</v>
      </c>
      <c r="L122" s="2"/>
      <c r="M122" s="2"/>
      <c r="N122" s="2"/>
      <c r="O122" s="2">
        <f t="shared" si="217"/>
        <v>2794.59</v>
      </c>
      <c r="P122" s="2">
        <f t="shared" si="254"/>
        <v>2794.59</v>
      </c>
      <c r="Q122" s="2">
        <f t="shared" si="247"/>
        <v>0</v>
      </c>
      <c r="R122" s="2">
        <f t="shared" si="218"/>
        <v>0</v>
      </c>
      <c r="S122" s="2">
        <f t="shared" si="219"/>
        <v>0</v>
      </c>
      <c r="T122" s="2">
        <f t="shared" si="220"/>
        <v>0</v>
      </c>
      <c r="U122" s="2">
        <f t="shared" si="221"/>
        <v>0</v>
      </c>
      <c r="V122" s="2">
        <f t="shared" si="222"/>
        <v>0</v>
      </c>
      <c r="W122" s="2">
        <f t="shared" si="223"/>
        <v>0</v>
      </c>
      <c r="X122" s="2">
        <f t="shared" si="224"/>
        <v>0</v>
      </c>
      <c r="Y122" s="2">
        <f t="shared" si="225"/>
        <v>0</v>
      </c>
      <c r="Z122" s="2"/>
      <c r="AA122" s="2">
        <v>60252778</v>
      </c>
      <c r="AB122" s="2">
        <f t="shared" si="226"/>
        <v>2794.59</v>
      </c>
      <c r="AC122" s="2">
        <f t="shared" si="227"/>
        <v>2794.59</v>
      </c>
      <c r="AD122" s="2">
        <f t="shared" si="248"/>
        <v>0</v>
      </c>
      <c r="AE122" s="2">
        <f t="shared" si="249"/>
        <v>0</v>
      </c>
      <c r="AF122" s="2">
        <f t="shared" si="250"/>
        <v>0</v>
      </c>
      <c r="AG122" s="2">
        <f t="shared" si="228"/>
        <v>0</v>
      </c>
      <c r="AH122" s="2">
        <f t="shared" si="251"/>
        <v>0</v>
      </c>
      <c r="AI122" s="2">
        <f t="shared" si="252"/>
        <v>0</v>
      </c>
      <c r="AJ122" s="2">
        <f t="shared" si="229"/>
        <v>0</v>
      </c>
      <c r="AK122" s="2">
        <v>2794.5899999999997</v>
      </c>
      <c r="AL122" s="2">
        <v>2794.5899999999997</v>
      </c>
      <c r="AM122" s="2">
        <v>0</v>
      </c>
      <c r="AN122" s="2">
        <v>0</v>
      </c>
      <c r="AO122" s="2">
        <v>0</v>
      </c>
      <c r="AP122" s="2">
        <v>0</v>
      </c>
      <c r="AQ122" s="2">
        <v>0</v>
      </c>
      <c r="AR122" s="2">
        <v>0</v>
      </c>
      <c r="AS122" s="2">
        <v>0</v>
      </c>
      <c r="AT122" s="2">
        <v>0</v>
      </c>
      <c r="AU122" s="2">
        <v>0</v>
      </c>
      <c r="AV122" s="2">
        <v>1</v>
      </c>
      <c r="AW122" s="2">
        <v>1</v>
      </c>
      <c r="AX122" s="2"/>
      <c r="AY122" s="2"/>
      <c r="AZ122" s="2">
        <v>1</v>
      </c>
      <c r="BA122" s="2">
        <v>1</v>
      </c>
      <c r="BB122" s="2">
        <v>1</v>
      </c>
      <c r="BC122" s="2">
        <v>1</v>
      </c>
      <c r="BD122" s="2" t="s">
        <v>3</v>
      </c>
      <c r="BE122" s="2" t="s">
        <v>3</v>
      </c>
      <c r="BF122" s="2" t="s">
        <v>3</v>
      </c>
      <c r="BG122" s="2" t="s">
        <v>3</v>
      </c>
      <c r="BH122" s="2">
        <v>3</v>
      </c>
      <c r="BI122" s="2">
        <v>3</v>
      </c>
      <c r="BJ122" s="2" t="s">
        <v>3</v>
      </c>
      <c r="BK122" s="2"/>
      <c r="BL122" s="2"/>
      <c r="BM122" s="2">
        <v>746</v>
      </c>
      <c r="BN122" s="2">
        <v>0</v>
      </c>
      <c r="BO122" s="2" t="s">
        <v>3</v>
      </c>
      <c r="BP122" s="2">
        <v>0</v>
      </c>
      <c r="BQ122" s="2">
        <v>130</v>
      </c>
      <c r="BR122" s="2">
        <v>0</v>
      </c>
      <c r="BS122" s="2">
        <v>1</v>
      </c>
      <c r="BT122" s="2">
        <v>1</v>
      </c>
      <c r="BU122" s="2">
        <v>1</v>
      </c>
      <c r="BV122" s="2">
        <v>1</v>
      </c>
      <c r="BW122" s="2">
        <v>1</v>
      </c>
      <c r="BX122" s="2">
        <v>1</v>
      </c>
      <c r="BY122" s="2" t="s">
        <v>3</v>
      </c>
      <c r="BZ122" s="2">
        <v>0</v>
      </c>
      <c r="CA122" s="2">
        <v>0</v>
      </c>
      <c r="CB122" s="2" t="s">
        <v>3</v>
      </c>
      <c r="CC122" s="2"/>
      <c r="CD122" s="2"/>
      <c r="CE122" s="2">
        <v>30</v>
      </c>
      <c r="CF122" s="2">
        <v>0</v>
      </c>
      <c r="CG122" s="2">
        <v>0</v>
      </c>
      <c r="CH122" s="2"/>
      <c r="CI122" s="2"/>
      <c r="CJ122" s="2"/>
      <c r="CK122" s="2"/>
      <c r="CL122" s="2"/>
      <c r="CM122" s="2">
        <v>0</v>
      </c>
      <c r="CN122" s="2" t="s">
        <v>3</v>
      </c>
      <c r="CO122" s="2">
        <v>0</v>
      </c>
      <c r="CP122" s="2">
        <f t="shared" si="230"/>
        <v>2794.59</v>
      </c>
      <c r="CQ122" s="2">
        <f t="shared" si="255"/>
        <v>2794.59</v>
      </c>
      <c r="CR122" s="2">
        <f t="shared" si="253"/>
        <v>0</v>
      </c>
      <c r="CS122" s="2">
        <f t="shared" si="231"/>
        <v>0</v>
      </c>
      <c r="CT122" s="2">
        <f t="shared" si="232"/>
        <v>0</v>
      </c>
      <c r="CU122" s="2">
        <f t="shared" si="233"/>
        <v>0</v>
      </c>
      <c r="CV122" s="2">
        <f t="shared" si="234"/>
        <v>0</v>
      </c>
      <c r="CW122" s="2">
        <f t="shared" si="235"/>
        <v>0</v>
      </c>
      <c r="CX122" s="2">
        <f t="shared" si="236"/>
        <v>0</v>
      </c>
      <c r="CY122" s="2">
        <f t="shared" si="237"/>
        <v>0</v>
      </c>
      <c r="CZ122" s="2">
        <f t="shared" si="238"/>
        <v>0</v>
      </c>
      <c r="DA122" s="2"/>
      <c r="DB122" s="2"/>
      <c r="DC122" s="2" t="s">
        <v>3</v>
      </c>
      <c r="DD122" s="2" t="s">
        <v>3</v>
      </c>
      <c r="DE122" s="2" t="s">
        <v>3</v>
      </c>
      <c r="DF122" s="2" t="s">
        <v>3</v>
      </c>
      <c r="DG122" s="2" t="s">
        <v>3</v>
      </c>
      <c r="DH122" s="2" t="s">
        <v>3</v>
      </c>
      <c r="DI122" s="2" t="s">
        <v>3</v>
      </c>
      <c r="DJ122" s="2" t="s">
        <v>3</v>
      </c>
      <c r="DK122" s="2" t="s">
        <v>3</v>
      </c>
      <c r="DL122" s="2" t="s">
        <v>3</v>
      </c>
      <c r="DM122" s="2" t="s">
        <v>3</v>
      </c>
      <c r="DN122" s="2">
        <v>0</v>
      </c>
      <c r="DO122" s="2">
        <v>0</v>
      </c>
      <c r="DP122" s="2">
        <v>1</v>
      </c>
      <c r="DQ122" s="2">
        <v>1</v>
      </c>
      <c r="DR122" s="2"/>
      <c r="DS122" s="2"/>
      <c r="DT122" s="2"/>
      <c r="DU122" s="2">
        <v>1013</v>
      </c>
      <c r="DV122" s="2" t="s">
        <v>37</v>
      </c>
      <c r="DW122" s="2" t="s">
        <v>37</v>
      </c>
      <c r="DX122" s="2">
        <v>1</v>
      </c>
      <c r="DY122" s="2"/>
      <c r="DZ122" s="2" t="s">
        <v>3</v>
      </c>
      <c r="EA122" s="2" t="s">
        <v>3</v>
      </c>
      <c r="EB122" s="2" t="s">
        <v>3</v>
      </c>
      <c r="EC122" s="2" t="s">
        <v>3</v>
      </c>
      <c r="ED122" s="2"/>
      <c r="EE122" s="2">
        <v>59540854</v>
      </c>
      <c r="EF122" s="2">
        <v>130</v>
      </c>
      <c r="EG122" s="2" t="s">
        <v>38</v>
      </c>
      <c r="EH122" s="2">
        <v>0</v>
      </c>
      <c r="EI122" s="2" t="s">
        <v>3</v>
      </c>
      <c r="EJ122" s="2">
        <v>3</v>
      </c>
      <c r="EK122" s="2">
        <v>746</v>
      </c>
      <c r="EL122" s="2" t="s">
        <v>39</v>
      </c>
      <c r="EM122" s="2" t="s">
        <v>40</v>
      </c>
      <c r="EN122" s="2"/>
      <c r="EO122" s="2" t="s">
        <v>3</v>
      </c>
      <c r="EP122" s="2"/>
      <c r="EQ122" s="2">
        <v>0</v>
      </c>
      <c r="ER122" s="2">
        <v>0</v>
      </c>
      <c r="ES122" s="2">
        <v>2794.5899999999997</v>
      </c>
      <c r="ET122" s="2">
        <v>0</v>
      </c>
      <c r="EU122" s="2">
        <v>0</v>
      </c>
      <c r="EV122" s="2">
        <v>0</v>
      </c>
      <c r="EW122" s="2">
        <v>0</v>
      </c>
      <c r="EX122" s="2">
        <v>0</v>
      </c>
      <c r="EY122" s="2">
        <v>0</v>
      </c>
      <c r="EZ122" s="2"/>
      <c r="FA122" s="2"/>
      <c r="FB122" s="2"/>
      <c r="FC122" s="2"/>
      <c r="FD122" s="2"/>
      <c r="FE122" s="2"/>
      <c r="FF122" s="2"/>
      <c r="FG122" s="2"/>
      <c r="FH122" s="2"/>
      <c r="FI122" s="2"/>
      <c r="FJ122" s="2"/>
      <c r="FK122" s="2"/>
      <c r="FL122" s="2"/>
      <c r="FM122" s="2"/>
      <c r="FN122" s="2"/>
      <c r="FO122" s="2"/>
      <c r="FP122" s="2"/>
      <c r="FQ122" s="2">
        <v>0</v>
      </c>
      <c r="FR122" s="2">
        <f t="shared" si="256"/>
        <v>2794.59</v>
      </c>
      <c r="FS122" s="2">
        <v>0</v>
      </c>
      <c r="FT122" s="2"/>
      <c r="FU122" s="2"/>
      <c r="FV122" s="2"/>
      <c r="FW122" s="2"/>
      <c r="FX122" s="2">
        <v>0</v>
      </c>
      <c r="FY122" s="2">
        <v>0</v>
      </c>
      <c r="FZ122" s="2"/>
      <c r="GA122" s="2" t="s">
        <v>184</v>
      </c>
      <c r="GB122" s="2"/>
      <c r="GC122" s="2"/>
      <c r="GD122" s="2">
        <v>1</v>
      </c>
      <c r="GE122" s="2"/>
      <c r="GF122" s="2">
        <v>-2056654652</v>
      </c>
      <c r="GG122" s="2">
        <v>2</v>
      </c>
      <c r="GH122" s="2">
        <v>4</v>
      </c>
      <c r="GI122" s="2">
        <v>-2</v>
      </c>
      <c r="GJ122" s="2">
        <v>0</v>
      </c>
      <c r="GK122" s="2">
        <v>0</v>
      </c>
      <c r="GL122" s="2">
        <f t="shared" si="239"/>
        <v>0</v>
      </c>
      <c r="GM122" s="2">
        <f t="shared" si="240"/>
        <v>2794.59</v>
      </c>
      <c r="GN122" s="2">
        <f t="shared" si="241"/>
        <v>0</v>
      </c>
      <c r="GO122" s="2">
        <f t="shared" si="242"/>
        <v>0</v>
      </c>
      <c r="GP122" s="2">
        <f t="shared" si="243"/>
        <v>0</v>
      </c>
      <c r="GQ122" s="2"/>
      <c r="GR122" s="2">
        <v>0</v>
      </c>
      <c r="GS122" s="2">
        <v>2</v>
      </c>
      <c r="GT122" s="2">
        <v>0</v>
      </c>
      <c r="GU122" s="2" t="s">
        <v>3</v>
      </c>
      <c r="GV122" s="2">
        <f t="shared" si="244"/>
        <v>0</v>
      </c>
      <c r="GW122" s="2">
        <v>1</v>
      </c>
      <c r="GX122" s="2">
        <f t="shared" si="245"/>
        <v>0</v>
      </c>
      <c r="GY122" s="2"/>
      <c r="GZ122" s="2"/>
      <c r="HA122" s="2">
        <v>0</v>
      </c>
      <c r="HB122" s="2">
        <v>0</v>
      </c>
      <c r="HC122" s="2">
        <f t="shared" si="246"/>
        <v>0</v>
      </c>
      <c r="HD122" s="2"/>
      <c r="HE122" s="2" t="s">
        <v>42</v>
      </c>
      <c r="HF122" s="2" t="s">
        <v>43</v>
      </c>
      <c r="HG122" s="2"/>
      <c r="HH122" s="2"/>
      <c r="HI122" s="2"/>
      <c r="HJ122" s="2"/>
      <c r="HK122" s="2"/>
      <c r="HL122" s="2"/>
      <c r="HM122" s="2" t="s">
        <v>3</v>
      </c>
      <c r="HN122" s="2" t="s">
        <v>3</v>
      </c>
      <c r="HO122" s="2" t="s">
        <v>3</v>
      </c>
      <c r="HP122" s="2" t="s">
        <v>3</v>
      </c>
      <c r="HQ122" s="2" t="s">
        <v>3</v>
      </c>
      <c r="HR122" s="2"/>
      <c r="HS122" s="2">
        <v>0</v>
      </c>
      <c r="HT122" s="2"/>
      <c r="HU122" s="2"/>
      <c r="HV122" s="2"/>
      <c r="HW122" s="2"/>
      <c r="HX122" s="2"/>
      <c r="HY122" s="2"/>
      <c r="HZ122" s="2"/>
      <c r="IA122" s="2"/>
      <c r="IB122" s="2"/>
      <c r="IC122" s="2"/>
      <c r="ID122" s="2"/>
      <c r="IE122" s="2"/>
      <c r="IF122" s="2"/>
      <c r="IG122" s="2"/>
      <c r="IH122" s="2"/>
      <c r="II122" s="2"/>
      <c r="IJ122" s="2"/>
      <c r="IK122" s="2">
        <v>0</v>
      </c>
      <c r="IL122" s="2"/>
      <c r="IM122" s="2"/>
      <c r="IN122" s="2"/>
      <c r="IO122" s="2"/>
      <c r="IP122" s="2"/>
      <c r="IQ122" s="2"/>
      <c r="IR122" s="2"/>
      <c r="IS122" s="2"/>
      <c r="IT122" s="2"/>
      <c r="IU122" s="2"/>
    </row>
    <row r="123" spans="1:255" x14ac:dyDescent="0.2">
      <c r="A123">
        <v>17</v>
      </c>
      <c r="B123">
        <v>1</v>
      </c>
      <c r="E123" t="s">
        <v>181</v>
      </c>
      <c r="F123" t="s">
        <v>182</v>
      </c>
      <c r="G123" t="s">
        <v>183</v>
      </c>
      <c r="H123" t="s">
        <v>37</v>
      </c>
      <c r="I123">
        <v>1</v>
      </c>
      <c r="J123">
        <v>0</v>
      </c>
      <c r="K123">
        <v>1</v>
      </c>
      <c r="O123">
        <f t="shared" si="217"/>
        <v>21406.560000000001</v>
      </c>
      <c r="P123">
        <f t="shared" si="254"/>
        <v>21406.560000000001</v>
      </c>
      <c r="Q123">
        <f t="shared" si="247"/>
        <v>0</v>
      </c>
      <c r="R123">
        <f t="shared" si="218"/>
        <v>0</v>
      </c>
      <c r="S123">
        <f t="shared" si="219"/>
        <v>0</v>
      </c>
      <c r="T123">
        <f t="shared" si="220"/>
        <v>0</v>
      </c>
      <c r="U123">
        <f t="shared" si="221"/>
        <v>0</v>
      </c>
      <c r="V123">
        <f t="shared" si="222"/>
        <v>0</v>
      </c>
      <c r="W123">
        <f t="shared" si="223"/>
        <v>0</v>
      </c>
      <c r="X123">
        <f t="shared" si="224"/>
        <v>0</v>
      </c>
      <c r="Y123">
        <f t="shared" si="225"/>
        <v>0</v>
      </c>
      <c r="AA123">
        <v>60252775</v>
      </c>
      <c r="AB123">
        <f t="shared" si="226"/>
        <v>2794.59</v>
      </c>
      <c r="AC123">
        <f t="shared" si="227"/>
        <v>2794.59</v>
      </c>
      <c r="AD123">
        <f t="shared" si="248"/>
        <v>0</v>
      </c>
      <c r="AE123">
        <f t="shared" si="249"/>
        <v>0</v>
      </c>
      <c r="AF123">
        <f t="shared" si="250"/>
        <v>0</v>
      </c>
      <c r="AG123">
        <f t="shared" si="228"/>
        <v>0</v>
      </c>
      <c r="AH123">
        <f t="shared" si="251"/>
        <v>0</v>
      </c>
      <c r="AI123">
        <f t="shared" si="252"/>
        <v>0</v>
      </c>
      <c r="AJ123">
        <f t="shared" si="229"/>
        <v>0</v>
      </c>
      <c r="AK123">
        <v>2794.5899999999997</v>
      </c>
      <c r="AL123">
        <v>2794.5899999999997</v>
      </c>
      <c r="AM123">
        <v>0</v>
      </c>
      <c r="AN123">
        <v>0</v>
      </c>
      <c r="AO123">
        <v>0</v>
      </c>
      <c r="AP123">
        <v>0</v>
      </c>
      <c r="AQ123">
        <v>0</v>
      </c>
      <c r="AR123">
        <v>0</v>
      </c>
      <c r="AS123">
        <v>0</v>
      </c>
      <c r="AT123">
        <v>0</v>
      </c>
      <c r="AU123">
        <v>0</v>
      </c>
      <c r="AV123">
        <v>1</v>
      </c>
      <c r="AW123">
        <v>1</v>
      </c>
      <c r="AZ123">
        <v>1</v>
      </c>
      <c r="BA123">
        <v>1</v>
      </c>
      <c r="BB123">
        <v>1</v>
      </c>
      <c r="BC123">
        <v>7.66</v>
      </c>
      <c r="BD123" t="s">
        <v>3</v>
      </c>
      <c r="BE123" t="s">
        <v>3</v>
      </c>
      <c r="BF123" t="s">
        <v>3</v>
      </c>
      <c r="BG123" t="s">
        <v>3</v>
      </c>
      <c r="BH123">
        <v>3</v>
      </c>
      <c r="BI123">
        <v>3</v>
      </c>
      <c r="BJ123" t="s">
        <v>3</v>
      </c>
      <c r="BM123">
        <v>746</v>
      </c>
      <c r="BN123">
        <v>0</v>
      </c>
      <c r="BO123" t="s">
        <v>3</v>
      </c>
      <c r="BP123">
        <v>0</v>
      </c>
      <c r="BQ123">
        <v>130</v>
      </c>
      <c r="BR123">
        <v>0</v>
      </c>
      <c r="BS123">
        <v>1</v>
      </c>
      <c r="BT123">
        <v>1</v>
      </c>
      <c r="BU123">
        <v>1</v>
      </c>
      <c r="BV123">
        <v>1</v>
      </c>
      <c r="BW123">
        <v>1</v>
      </c>
      <c r="BX123">
        <v>1</v>
      </c>
      <c r="BY123" t="s">
        <v>3</v>
      </c>
      <c r="BZ123">
        <v>0</v>
      </c>
      <c r="CA123">
        <v>0</v>
      </c>
      <c r="CB123" t="s">
        <v>3</v>
      </c>
      <c r="CE123">
        <v>30</v>
      </c>
      <c r="CF123">
        <v>0</v>
      </c>
      <c r="CG123">
        <v>0</v>
      </c>
      <c r="CM123">
        <v>0</v>
      </c>
      <c r="CN123" t="s">
        <v>3</v>
      </c>
      <c r="CO123">
        <v>0</v>
      </c>
      <c r="CP123">
        <f t="shared" si="230"/>
        <v>21406.560000000001</v>
      </c>
      <c r="CQ123">
        <f t="shared" si="255"/>
        <v>21406.560000000001</v>
      </c>
      <c r="CR123">
        <f t="shared" si="253"/>
        <v>0</v>
      </c>
      <c r="CS123">
        <f t="shared" si="231"/>
        <v>0</v>
      </c>
      <c r="CT123">
        <f t="shared" si="232"/>
        <v>0</v>
      </c>
      <c r="CU123">
        <f t="shared" si="233"/>
        <v>0</v>
      </c>
      <c r="CV123">
        <f t="shared" si="234"/>
        <v>0</v>
      </c>
      <c r="CW123">
        <f t="shared" si="235"/>
        <v>0</v>
      </c>
      <c r="CX123">
        <f t="shared" si="236"/>
        <v>0</v>
      </c>
      <c r="CY123">
        <f t="shared" si="237"/>
        <v>0</v>
      </c>
      <c r="CZ123">
        <f t="shared" si="238"/>
        <v>0</v>
      </c>
      <c r="DC123" t="s">
        <v>3</v>
      </c>
      <c r="DD123" t="s">
        <v>3</v>
      </c>
      <c r="DE123" t="s">
        <v>3</v>
      </c>
      <c r="DF123" t="s">
        <v>3</v>
      </c>
      <c r="DG123" t="s">
        <v>3</v>
      </c>
      <c r="DH123" t="s">
        <v>3</v>
      </c>
      <c r="DI123" t="s">
        <v>3</v>
      </c>
      <c r="DJ123" t="s">
        <v>3</v>
      </c>
      <c r="DK123" t="s">
        <v>3</v>
      </c>
      <c r="DL123" t="s">
        <v>3</v>
      </c>
      <c r="DM123" t="s">
        <v>3</v>
      </c>
      <c r="DN123">
        <v>0</v>
      </c>
      <c r="DO123">
        <v>0</v>
      </c>
      <c r="DP123">
        <v>1</v>
      </c>
      <c r="DQ123">
        <v>1</v>
      </c>
      <c r="DU123">
        <v>1013</v>
      </c>
      <c r="DV123" t="s">
        <v>37</v>
      </c>
      <c r="DW123" t="s">
        <v>37</v>
      </c>
      <c r="DX123">
        <v>1</v>
      </c>
      <c r="DZ123" t="s">
        <v>3</v>
      </c>
      <c r="EA123" t="s">
        <v>3</v>
      </c>
      <c r="EB123" t="s">
        <v>3</v>
      </c>
      <c r="EC123" t="s">
        <v>3</v>
      </c>
      <c r="EE123">
        <v>59540854</v>
      </c>
      <c r="EF123">
        <v>130</v>
      </c>
      <c r="EG123" t="s">
        <v>38</v>
      </c>
      <c r="EH123">
        <v>0</v>
      </c>
      <c r="EI123" t="s">
        <v>3</v>
      </c>
      <c r="EJ123">
        <v>3</v>
      </c>
      <c r="EK123">
        <v>746</v>
      </c>
      <c r="EL123" t="s">
        <v>39</v>
      </c>
      <c r="EM123" t="s">
        <v>40</v>
      </c>
      <c r="EO123" t="s">
        <v>3</v>
      </c>
      <c r="EQ123">
        <v>0</v>
      </c>
      <c r="ER123">
        <v>2794.5899999999997</v>
      </c>
      <c r="ES123">
        <v>2794.5899999999997</v>
      </c>
      <c r="ET123">
        <v>0</v>
      </c>
      <c r="EU123">
        <v>0</v>
      </c>
      <c r="EV123">
        <v>0</v>
      </c>
      <c r="EW123">
        <v>0</v>
      </c>
      <c r="EX123">
        <v>0</v>
      </c>
      <c r="EY123">
        <v>0</v>
      </c>
      <c r="EZ123">
        <v>5</v>
      </c>
      <c r="FC123">
        <v>1</v>
      </c>
      <c r="FD123">
        <v>18</v>
      </c>
      <c r="FF123">
        <v>24643.97</v>
      </c>
      <c r="FQ123">
        <v>0</v>
      </c>
      <c r="FR123">
        <f t="shared" si="256"/>
        <v>21406.560000000001</v>
      </c>
      <c r="FS123">
        <v>0</v>
      </c>
      <c r="FX123">
        <v>0</v>
      </c>
      <c r="FY123">
        <v>0</v>
      </c>
      <c r="GA123" t="s">
        <v>184</v>
      </c>
      <c r="GD123">
        <v>1</v>
      </c>
      <c r="GF123">
        <v>-2056654652</v>
      </c>
      <c r="GG123">
        <v>2</v>
      </c>
      <c r="GH123">
        <v>3</v>
      </c>
      <c r="GI123">
        <v>5</v>
      </c>
      <c r="GJ123">
        <v>0</v>
      </c>
      <c r="GK123">
        <v>0</v>
      </c>
      <c r="GL123">
        <f t="shared" si="239"/>
        <v>0</v>
      </c>
      <c r="GM123">
        <f t="shared" si="240"/>
        <v>21406.560000000001</v>
      </c>
      <c r="GN123">
        <f t="shared" si="241"/>
        <v>0</v>
      </c>
      <c r="GO123">
        <f t="shared" si="242"/>
        <v>0</v>
      </c>
      <c r="GP123">
        <f t="shared" si="243"/>
        <v>0</v>
      </c>
      <c r="GR123">
        <v>1</v>
      </c>
      <c r="GS123">
        <v>1</v>
      </c>
      <c r="GT123">
        <v>0</v>
      </c>
      <c r="GU123" t="s">
        <v>3</v>
      </c>
      <c r="GV123">
        <f t="shared" si="244"/>
        <v>0</v>
      </c>
      <c r="GW123">
        <v>1</v>
      </c>
      <c r="GX123">
        <f t="shared" si="245"/>
        <v>0</v>
      </c>
      <c r="HA123">
        <v>0</v>
      </c>
      <c r="HB123">
        <v>0</v>
      </c>
      <c r="HC123">
        <f t="shared" si="246"/>
        <v>0</v>
      </c>
      <c r="HE123" t="s">
        <v>42</v>
      </c>
      <c r="HF123" t="s">
        <v>43</v>
      </c>
      <c r="HM123" t="s">
        <v>3</v>
      </c>
      <c r="HN123" t="s">
        <v>3</v>
      </c>
      <c r="HO123" t="s">
        <v>3</v>
      </c>
      <c r="HP123" t="s">
        <v>3</v>
      </c>
      <c r="HQ123" t="s">
        <v>3</v>
      </c>
      <c r="HS123">
        <v>0</v>
      </c>
      <c r="IK123">
        <v>0</v>
      </c>
    </row>
    <row r="124" spans="1:255" x14ac:dyDescent="0.2">
      <c r="A124" s="2">
        <v>17</v>
      </c>
      <c r="B124" s="2">
        <v>1</v>
      </c>
      <c r="C124" s="2"/>
      <c r="D124" s="2"/>
      <c r="E124" s="2" t="s">
        <v>185</v>
      </c>
      <c r="F124" s="2" t="s">
        <v>186</v>
      </c>
      <c r="G124" s="2" t="s">
        <v>187</v>
      </c>
      <c r="H124" s="2" t="s">
        <v>37</v>
      </c>
      <c r="I124" s="2">
        <v>1</v>
      </c>
      <c r="J124" s="2">
        <v>0</v>
      </c>
      <c r="K124" s="2">
        <v>1</v>
      </c>
      <c r="L124" s="2"/>
      <c r="M124" s="2"/>
      <c r="N124" s="2"/>
      <c r="O124" s="2">
        <f t="shared" si="217"/>
        <v>18494.7</v>
      </c>
      <c r="P124" s="2">
        <f t="shared" si="254"/>
        <v>18494.7</v>
      </c>
      <c r="Q124" s="2">
        <f t="shared" si="247"/>
        <v>0</v>
      </c>
      <c r="R124" s="2">
        <f t="shared" si="218"/>
        <v>0</v>
      </c>
      <c r="S124" s="2">
        <f t="shared" si="219"/>
        <v>0</v>
      </c>
      <c r="T124" s="2">
        <f t="shared" si="220"/>
        <v>0</v>
      </c>
      <c r="U124" s="2">
        <f t="shared" si="221"/>
        <v>0</v>
      </c>
      <c r="V124" s="2">
        <f t="shared" si="222"/>
        <v>0</v>
      </c>
      <c r="W124" s="2">
        <f t="shared" si="223"/>
        <v>0</v>
      </c>
      <c r="X124" s="2">
        <f t="shared" si="224"/>
        <v>0</v>
      </c>
      <c r="Y124" s="2">
        <f t="shared" si="225"/>
        <v>0</v>
      </c>
      <c r="Z124" s="2"/>
      <c r="AA124" s="2">
        <v>60252778</v>
      </c>
      <c r="AB124" s="2">
        <f t="shared" si="226"/>
        <v>18494.7</v>
      </c>
      <c r="AC124" s="2">
        <f t="shared" si="227"/>
        <v>18494.7</v>
      </c>
      <c r="AD124" s="2">
        <f t="shared" si="248"/>
        <v>0</v>
      </c>
      <c r="AE124" s="2">
        <f t="shared" si="249"/>
        <v>0</v>
      </c>
      <c r="AF124" s="2">
        <f t="shared" si="250"/>
        <v>0</v>
      </c>
      <c r="AG124" s="2">
        <f t="shared" si="228"/>
        <v>0</v>
      </c>
      <c r="AH124" s="2">
        <f t="shared" si="251"/>
        <v>0</v>
      </c>
      <c r="AI124" s="2">
        <f t="shared" si="252"/>
        <v>0</v>
      </c>
      <c r="AJ124" s="2">
        <f t="shared" si="229"/>
        <v>0</v>
      </c>
      <c r="AK124" s="2">
        <v>18494.7</v>
      </c>
      <c r="AL124" s="2">
        <v>18494.7</v>
      </c>
      <c r="AM124" s="2">
        <v>0</v>
      </c>
      <c r="AN124" s="2">
        <v>0</v>
      </c>
      <c r="AO124" s="2">
        <v>0</v>
      </c>
      <c r="AP124" s="2">
        <v>0</v>
      </c>
      <c r="AQ124" s="2">
        <v>0</v>
      </c>
      <c r="AR124" s="2">
        <v>0</v>
      </c>
      <c r="AS124" s="2">
        <v>0</v>
      </c>
      <c r="AT124" s="2">
        <v>0</v>
      </c>
      <c r="AU124" s="2">
        <v>0</v>
      </c>
      <c r="AV124" s="2">
        <v>1</v>
      </c>
      <c r="AW124" s="2">
        <v>1</v>
      </c>
      <c r="AX124" s="2"/>
      <c r="AY124" s="2"/>
      <c r="AZ124" s="2">
        <v>1</v>
      </c>
      <c r="BA124" s="2">
        <v>1</v>
      </c>
      <c r="BB124" s="2">
        <v>1</v>
      </c>
      <c r="BC124" s="2">
        <v>1</v>
      </c>
      <c r="BD124" s="2" t="s">
        <v>3</v>
      </c>
      <c r="BE124" s="2" t="s">
        <v>3</v>
      </c>
      <c r="BF124" s="2" t="s">
        <v>3</v>
      </c>
      <c r="BG124" s="2" t="s">
        <v>3</v>
      </c>
      <c r="BH124" s="2">
        <v>3</v>
      </c>
      <c r="BI124" s="2">
        <v>3</v>
      </c>
      <c r="BJ124" s="2" t="s">
        <v>3</v>
      </c>
      <c r="BK124" s="2"/>
      <c r="BL124" s="2"/>
      <c r="BM124" s="2">
        <v>746</v>
      </c>
      <c r="BN124" s="2">
        <v>0</v>
      </c>
      <c r="BO124" s="2" t="s">
        <v>3</v>
      </c>
      <c r="BP124" s="2">
        <v>0</v>
      </c>
      <c r="BQ124" s="2">
        <v>130</v>
      </c>
      <c r="BR124" s="2">
        <v>0</v>
      </c>
      <c r="BS124" s="2">
        <v>1</v>
      </c>
      <c r="BT124" s="2">
        <v>1</v>
      </c>
      <c r="BU124" s="2">
        <v>1</v>
      </c>
      <c r="BV124" s="2">
        <v>1</v>
      </c>
      <c r="BW124" s="2">
        <v>1</v>
      </c>
      <c r="BX124" s="2">
        <v>1</v>
      </c>
      <c r="BY124" s="2" t="s">
        <v>3</v>
      </c>
      <c r="BZ124" s="2">
        <v>0</v>
      </c>
      <c r="CA124" s="2">
        <v>0</v>
      </c>
      <c r="CB124" s="2" t="s">
        <v>3</v>
      </c>
      <c r="CC124" s="2"/>
      <c r="CD124" s="2"/>
      <c r="CE124" s="2">
        <v>30</v>
      </c>
      <c r="CF124" s="2">
        <v>0</v>
      </c>
      <c r="CG124" s="2">
        <v>0</v>
      </c>
      <c r="CH124" s="2"/>
      <c r="CI124" s="2"/>
      <c r="CJ124" s="2"/>
      <c r="CK124" s="2"/>
      <c r="CL124" s="2"/>
      <c r="CM124" s="2">
        <v>0</v>
      </c>
      <c r="CN124" s="2" t="s">
        <v>3</v>
      </c>
      <c r="CO124" s="2">
        <v>0</v>
      </c>
      <c r="CP124" s="2">
        <f t="shared" si="230"/>
        <v>18494.7</v>
      </c>
      <c r="CQ124" s="2">
        <f t="shared" si="255"/>
        <v>18494.7</v>
      </c>
      <c r="CR124" s="2">
        <f t="shared" si="253"/>
        <v>0</v>
      </c>
      <c r="CS124" s="2">
        <f t="shared" si="231"/>
        <v>0</v>
      </c>
      <c r="CT124" s="2">
        <f t="shared" si="232"/>
        <v>0</v>
      </c>
      <c r="CU124" s="2">
        <f t="shared" si="233"/>
        <v>0</v>
      </c>
      <c r="CV124" s="2">
        <f t="shared" si="234"/>
        <v>0</v>
      </c>
      <c r="CW124" s="2">
        <f t="shared" si="235"/>
        <v>0</v>
      </c>
      <c r="CX124" s="2">
        <f t="shared" si="236"/>
        <v>0</v>
      </c>
      <c r="CY124" s="2">
        <f t="shared" si="237"/>
        <v>0</v>
      </c>
      <c r="CZ124" s="2">
        <f t="shared" si="238"/>
        <v>0</v>
      </c>
      <c r="DA124" s="2"/>
      <c r="DB124" s="2"/>
      <c r="DC124" s="2" t="s">
        <v>3</v>
      </c>
      <c r="DD124" s="2" t="s">
        <v>3</v>
      </c>
      <c r="DE124" s="2" t="s">
        <v>3</v>
      </c>
      <c r="DF124" s="2" t="s">
        <v>3</v>
      </c>
      <c r="DG124" s="2" t="s">
        <v>3</v>
      </c>
      <c r="DH124" s="2" t="s">
        <v>3</v>
      </c>
      <c r="DI124" s="2" t="s">
        <v>3</v>
      </c>
      <c r="DJ124" s="2" t="s">
        <v>3</v>
      </c>
      <c r="DK124" s="2" t="s">
        <v>3</v>
      </c>
      <c r="DL124" s="2" t="s">
        <v>3</v>
      </c>
      <c r="DM124" s="2" t="s">
        <v>3</v>
      </c>
      <c r="DN124" s="2">
        <v>0</v>
      </c>
      <c r="DO124" s="2">
        <v>0</v>
      </c>
      <c r="DP124" s="2">
        <v>1</v>
      </c>
      <c r="DQ124" s="2">
        <v>1</v>
      </c>
      <c r="DR124" s="2"/>
      <c r="DS124" s="2"/>
      <c r="DT124" s="2"/>
      <c r="DU124" s="2">
        <v>1013</v>
      </c>
      <c r="DV124" s="2" t="s">
        <v>37</v>
      </c>
      <c r="DW124" s="2" t="s">
        <v>37</v>
      </c>
      <c r="DX124" s="2">
        <v>1</v>
      </c>
      <c r="DY124" s="2"/>
      <c r="DZ124" s="2" t="s">
        <v>3</v>
      </c>
      <c r="EA124" s="2" t="s">
        <v>3</v>
      </c>
      <c r="EB124" s="2" t="s">
        <v>3</v>
      </c>
      <c r="EC124" s="2" t="s">
        <v>3</v>
      </c>
      <c r="ED124" s="2"/>
      <c r="EE124" s="2">
        <v>59540854</v>
      </c>
      <c r="EF124" s="2">
        <v>130</v>
      </c>
      <c r="EG124" s="2" t="s">
        <v>38</v>
      </c>
      <c r="EH124" s="2">
        <v>0</v>
      </c>
      <c r="EI124" s="2" t="s">
        <v>3</v>
      </c>
      <c r="EJ124" s="2">
        <v>3</v>
      </c>
      <c r="EK124" s="2">
        <v>746</v>
      </c>
      <c r="EL124" s="2" t="s">
        <v>39</v>
      </c>
      <c r="EM124" s="2" t="s">
        <v>40</v>
      </c>
      <c r="EN124" s="2"/>
      <c r="EO124" s="2" t="s">
        <v>3</v>
      </c>
      <c r="EP124" s="2"/>
      <c r="EQ124" s="2">
        <v>0</v>
      </c>
      <c r="ER124" s="2">
        <v>0</v>
      </c>
      <c r="ES124" s="2">
        <v>18494.7</v>
      </c>
      <c r="ET124" s="2">
        <v>0</v>
      </c>
      <c r="EU124" s="2">
        <v>0</v>
      </c>
      <c r="EV124" s="2">
        <v>0</v>
      </c>
      <c r="EW124" s="2">
        <v>0</v>
      </c>
      <c r="EX124" s="2">
        <v>0</v>
      </c>
      <c r="EY124" s="2">
        <v>0</v>
      </c>
      <c r="EZ124" s="2"/>
      <c r="FA124" s="2"/>
      <c r="FB124" s="2"/>
      <c r="FC124" s="2"/>
      <c r="FD124" s="2"/>
      <c r="FE124" s="2"/>
      <c r="FF124" s="2"/>
      <c r="FG124" s="2"/>
      <c r="FH124" s="2"/>
      <c r="FI124" s="2"/>
      <c r="FJ124" s="2"/>
      <c r="FK124" s="2"/>
      <c r="FL124" s="2"/>
      <c r="FM124" s="2"/>
      <c r="FN124" s="2"/>
      <c r="FO124" s="2"/>
      <c r="FP124" s="2"/>
      <c r="FQ124" s="2">
        <v>0</v>
      </c>
      <c r="FR124" s="2">
        <f t="shared" si="256"/>
        <v>18494.7</v>
      </c>
      <c r="FS124" s="2">
        <v>0</v>
      </c>
      <c r="FT124" s="2"/>
      <c r="FU124" s="2"/>
      <c r="FV124" s="2"/>
      <c r="FW124" s="2"/>
      <c r="FX124" s="2">
        <v>0</v>
      </c>
      <c r="FY124" s="2">
        <v>0</v>
      </c>
      <c r="FZ124" s="2"/>
      <c r="GA124" s="2" t="s">
        <v>188</v>
      </c>
      <c r="GB124" s="2"/>
      <c r="GC124" s="2"/>
      <c r="GD124" s="2">
        <v>1</v>
      </c>
      <c r="GE124" s="2"/>
      <c r="GF124" s="2">
        <v>1196376014</v>
      </c>
      <c r="GG124" s="2">
        <v>2</v>
      </c>
      <c r="GH124" s="2">
        <v>4</v>
      </c>
      <c r="GI124" s="2">
        <v>-2</v>
      </c>
      <c r="GJ124" s="2">
        <v>0</v>
      </c>
      <c r="GK124" s="2">
        <v>0</v>
      </c>
      <c r="GL124" s="2">
        <f t="shared" si="239"/>
        <v>0</v>
      </c>
      <c r="GM124" s="2">
        <f t="shared" si="240"/>
        <v>18494.7</v>
      </c>
      <c r="GN124" s="2">
        <f t="shared" si="241"/>
        <v>0</v>
      </c>
      <c r="GO124" s="2">
        <f t="shared" si="242"/>
        <v>0</v>
      </c>
      <c r="GP124" s="2">
        <f t="shared" si="243"/>
        <v>0</v>
      </c>
      <c r="GQ124" s="2"/>
      <c r="GR124" s="2">
        <v>0</v>
      </c>
      <c r="GS124" s="2">
        <v>2</v>
      </c>
      <c r="GT124" s="2">
        <v>0</v>
      </c>
      <c r="GU124" s="2" t="s">
        <v>3</v>
      </c>
      <c r="GV124" s="2">
        <f t="shared" si="244"/>
        <v>0</v>
      </c>
      <c r="GW124" s="2">
        <v>1</v>
      </c>
      <c r="GX124" s="2">
        <f t="shared" si="245"/>
        <v>0</v>
      </c>
      <c r="GY124" s="2"/>
      <c r="GZ124" s="2"/>
      <c r="HA124" s="2">
        <v>0</v>
      </c>
      <c r="HB124" s="2">
        <v>0</v>
      </c>
      <c r="HC124" s="2">
        <f t="shared" si="246"/>
        <v>0</v>
      </c>
      <c r="HD124" s="2"/>
      <c r="HE124" s="2" t="s">
        <v>42</v>
      </c>
      <c r="HF124" s="2" t="s">
        <v>43</v>
      </c>
      <c r="HG124" s="2"/>
      <c r="HH124" s="2"/>
      <c r="HI124" s="2"/>
      <c r="HJ124" s="2"/>
      <c r="HK124" s="2"/>
      <c r="HL124" s="2"/>
      <c r="HM124" s="2" t="s">
        <v>3</v>
      </c>
      <c r="HN124" s="2" t="s">
        <v>3</v>
      </c>
      <c r="HO124" s="2" t="s">
        <v>3</v>
      </c>
      <c r="HP124" s="2" t="s">
        <v>3</v>
      </c>
      <c r="HQ124" s="2" t="s">
        <v>3</v>
      </c>
      <c r="HR124" s="2"/>
      <c r="HS124" s="2">
        <v>0</v>
      </c>
      <c r="HT124" s="2"/>
      <c r="HU124" s="2"/>
      <c r="HV124" s="2"/>
      <c r="HW124" s="2"/>
      <c r="HX124" s="2"/>
      <c r="HY124" s="2"/>
      <c r="HZ124" s="2"/>
      <c r="IA124" s="2"/>
      <c r="IB124" s="2"/>
      <c r="IC124" s="2"/>
      <c r="ID124" s="2"/>
      <c r="IE124" s="2"/>
      <c r="IF124" s="2"/>
      <c r="IG124" s="2"/>
      <c r="IH124" s="2"/>
      <c r="II124" s="2"/>
      <c r="IJ124" s="2"/>
      <c r="IK124" s="2">
        <v>0</v>
      </c>
      <c r="IL124" s="2"/>
      <c r="IM124" s="2"/>
      <c r="IN124" s="2"/>
      <c r="IO124" s="2"/>
      <c r="IP124" s="2"/>
      <c r="IQ124" s="2"/>
      <c r="IR124" s="2"/>
      <c r="IS124" s="2"/>
      <c r="IT124" s="2"/>
      <c r="IU124" s="2"/>
    </row>
    <row r="125" spans="1:255" x14ac:dyDescent="0.2">
      <c r="A125">
        <v>17</v>
      </c>
      <c r="B125">
        <v>1</v>
      </c>
      <c r="E125" t="s">
        <v>185</v>
      </c>
      <c r="F125" t="s">
        <v>186</v>
      </c>
      <c r="G125" t="s">
        <v>187</v>
      </c>
      <c r="H125" t="s">
        <v>37</v>
      </c>
      <c r="I125">
        <v>1</v>
      </c>
      <c r="J125">
        <v>0</v>
      </c>
      <c r="K125">
        <v>1</v>
      </c>
      <c r="O125">
        <f t="shared" si="217"/>
        <v>141669.4</v>
      </c>
      <c r="P125">
        <f t="shared" si="254"/>
        <v>141669.4</v>
      </c>
      <c r="Q125">
        <f t="shared" si="247"/>
        <v>0</v>
      </c>
      <c r="R125">
        <f t="shared" si="218"/>
        <v>0</v>
      </c>
      <c r="S125">
        <f t="shared" si="219"/>
        <v>0</v>
      </c>
      <c r="T125">
        <f t="shared" si="220"/>
        <v>0</v>
      </c>
      <c r="U125">
        <f t="shared" si="221"/>
        <v>0</v>
      </c>
      <c r="V125">
        <f t="shared" si="222"/>
        <v>0</v>
      </c>
      <c r="W125">
        <f t="shared" si="223"/>
        <v>0</v>
      </c>
      <c r="X125">
        <f t="shared" si="224"/>
        <v>0</v>
      </c>
      <c r="Y125">
        <f t="shared" si="225"/>
        <v>0</v>
      </c>
      <c r="AA125">
        <v>60252775</v>
      </c>
      <c r="AB125">
        <f t="shared" si="226"/>
        <v>18494.7</v>
      </c>
      <c r="AC125">
        <f t="shared" si="227"/>
        <v>18494.7</v>
      </c>
      <c r="AD125">
        <f t="shared" si="248"/>
        <v>0</v>
      </c>
      <c r="AE125">
        <f t="shared" si="249"/>
        <v>0</v>
      </c>
      <c r="AF125">
        <f t="shared" si="250"/>
        <v>0</v>
      </c>
      <c r="AG125">
        <f t="shared" si="228"/>
        <v>0</v>
      </c>
      <c r="AH125">
        <f t="shared" si="251"/>
        <v>0</v>
      </c>
      <c r="AI125">
        <f t="shared" si="252"/>
        <v>0</v>
      </c>
      <c r="AJ125">
        <f t="shared" si="229"/>
        <v>0</v>
      </c>
      <c r="AK125">
        <v>18494.7</v>
      </c>
      <c r="AL125">
        <v>18494.7</v>
      </c>
      <c r="AM125">
        <v>0</v>
      </c>
      <c r="AN125">
        <v>0</v>
      </c>
      <c r="AO125">
        <v>0</v>
      </c>
      <c r="AP125">
        <v>0</v>
      </c>
      <c r="AQ125">
        <v>0</v>
      </c>
      <c r="AR125">
        <v>0</v>
      </c>
      <c r="AS125">
        <v>0</v>
      </c>
      <c r="AT125">
        <v>0</v>
      </c>
      <c r="AU125">
        <v>0</v>
      </c>
      <c r="AV125">
        <v>1</v>
      </c>
      <c r="AW125">
        <v>1</v>
      </c>
      <c r="AZ125">
        <v>1</v>
      </c>
      <c r="BA125">
        <v>1</v>
      </c>
      <c r="BB125">
        <v>1</v>
      </c>
      <c r="BC125">
        <v>7.66</v>
      </c>
      <c r="BD125" t="s">
        <v>3</v>
      </c>
      <c r="BE125" t="s">
        <v>3</v>
      </c>
      <c r="BF125" t="s">
        <v>3</v>
      </c>
      <c r="BG125" t="s">
        <v>3</v>
      </c>
      <c r="BH125">
        <v>3</v>
      </c>
      <c r="BI125">
        <v>3</v>
      </c>
      <c r="BJ125" t="s">
        <v>3</v>
      </c>
      <c r="BM125">
        <v>746</v>
      </c>
      <c r="BN125">
        <v>0</v>
      </c>
      <c r="BO125" t="s">
        <v>3</v>
      </c>
      <c r="BP125">
        <v>0</v>
      </c>
      <c r="BQ125">
        <v>130</v>
      </c>
      <c r="BR125">
        <v>0</v>
      </c>
      <c r="BS125">
        <v>1</v>
      </c>
      <c r="BT125">
        <v>1</v>
      </c>
      <c r="BU125">
        <v>1</v>
      </c>
      <c r="BV125">
        <v>1</v>
      </c>
      <c r="BW125">
        <v>1</v>
      </c>
      <c r="BX125">
        <v>1</v>
      </c>
      <c r="BY125" t="s">
        <v>3</v>
      </c>
      <c r="BZ125">
        <v>0</v>
      </c>
      <c r="CA125">
        <v>0</v>
      </c>
      <c r="CB125" t="s">
        <v>3</v>
      </c>
      <c r="CE125">
        <v>30</v>
      </c>
      <c r="CF125">
        <v>0</v>
      </c>
      <c r="CG125">
        <v>0</v>
      </c>
      <c r="CM125">
        <v>0</v>
      </c>
      <c r="CN125" t="s">
        <v>3</v>
      </c>
      <c r="CO125">
        <v>0</v>
      </c>
      <c r="CP125">
        <f t="shared" si="230"/>
        <v>141669.4</v>
      </c>
      <c r="CQ125">
        <f t="shared" si="255"/>
        <v>141669.4</v>
      </c>
      <c r="CR125">
        <f t="shared" si="253"/>
        <v>0</v>
      </c>
      <c r="CS125">
        <f t="shared" si="231"/>
        <v>0</v>
      </c>
      <c r="CT125">
        <f t="shared" si="232"/>
        <v>0</v>
      </c>
      <c r="CU125">
        <f t="shared" si="233"/>
        <v>0</v>
      </c>
      <c r="CV125">
        <f t="shared" si="234"/>
        <v>0</v>
      </c>
      <c r="CW125">
        <f t="shared" si="235"/>
        <v>0</v>
      </c>
      <c r="CX125">
        <f t="shared" si="236"/>
        <v>0</v>
      </c>
      <c r="CY125">
        <f t="shared" si="237"/>
        <v>0</v>
      </c>
      <c r="CZ125">
        <f t="shared" si="238"/>
        <v>0</v>
      </c>
      <c r="DC125" t="s">
        <v>3</v>
      </c>
      <c r="DD125" t="s">
        <v>3</v>
      </c>
      <c r="DE125" t="s">
        <v>3</v>
      </c>
      <c r="DF125" t="s">
        <v>3</v>
      </c>
      <c r="DG125" t="s">
        <v>3</v>
      </c>
      <c r="DH125" t="s">
        <v>3</v>
      </c>
      <c r="DI125" t="s">
        <v>3</v>
      </c>
      <c r="DJ125" t="s">
        <v>3</v>
      </c>
      <c r="DK125" t="s">
        <v>3</v>
      </c>
      <c r="DL125" t="s">
        <v>3</v>
      </c>
      <c r="DM125" t="s">
        <v>3</v>
      </c>
      <c r="DN125">
        <v>0</v>
      </c>
      <c r="DO125">
        <v>0</v>
      </c>
      <c r="DP125">
        <v>1</v>
      </c>
      <c r="DQ125">
        <v>1</v>
      </c>
      <c r="DU125">
        <v>1013</v>
      </c>
      <c r="DV125" t="s">
        <v>37</v>
      </c>
      <c r="DW125" t="s">
        <v>37</v>
      </c>
      <c r="DX125">
        <v>1</v>
      </c>
      <c r="DZ125" t="s">
        <v>3</v>
      </c>
      <c r="EA125" t="s">
        <v>3</v>
      </c>
      <c r="EB125" t="s">
        <v>3</v>
      </c>
      <c r="EC125" t="s">
        <v>3</v>
      </c>
      <c r="EE125">
        <v>59540854</v>
      </c>
      <c r="EF125">
        <v>130</v>
      </c>
      <c r="EG125" t="s">
        <v>38</v>
      </c>
      <c r="EH125">
        <v>0</v>
      </c>
      <c r="EI125" t="s">
        <v>3</v>
      </c>
      <c r="EJ125">
        <v>3</v>
      </c>
      <c r="EK125">
        <v>746</v>
      </c>
      <c r="EL125" t="s">
        <v>39</v>
      </c>
      <c r="EM125" t="s">
        <v>40</v>
      </c>
      <c r="EO125" t="s">
        <v>3</v>
      </c>
      <c r="EQ125">
        <v>0</v>
      </c>
      <c r="ER125">
        <v>18494.7</v>
      </c>
      <c r="ES125">
        <v>18494.7</v>
      </c>
      <c r="ET125">
        <v>0</v>
      </c>
      <c r="EU125">
        <v>0</v>
      </c>
      <c r="EV125">
        <v>0</v>
      </c>
      <c r="EW125">
        <v>0</v>
      </c>
      <c r="EX125">
        <v>0</v>
      </c>
      <c r="EY125">
        <v>0</v>
      </c>
      <c r="EZ125">
        <v>5</v>
      </c>
      <c r="FC125">
        <v>1</v>
      </c>
      <c r="FD125">
        <v>18</v>
      </c>
      <c r="FF125">
        <v>163094.65</v>
      </c>
      <c r="FQ125">
        <v>0</v>
      </c>
      <c r="FR125">
        <f t="shared" si="256"/>
        <v>141669.4</v>
      </c>
      <c r="FS125">
        <v>0</v>
      </c>
      <c r="FX125">
        <v>0</v>
      </c>
      <c r="FY125">
        <v>0</v>
      </c>
      <c r="GA125" t="s">
        <v>188</v>
      </c>
      <c r="GD125">
        <v>1</v>
      </c>
      <c r="GF125">
        <v>1196376014</v>
      </c>
      <c r="GG125">
        <v>2</v>
      </c>
      <c r="GH125">
        <v>3</v>
      </c>
      <c r="GI125">
        <v>5</v>
      </c>
      <c r="GJ125">
        <v>0</v>
      </c>
      <c r="GK125">
        <v>0</v>
      </c>
      <c r="GL125">
        <f t="shared" si="239"/>
        <v>0</v>
      </c>
      <c r="GM125">
        <f t="shared" si="240"/>
        <v>141669.4</v>
      </c>
      <c r="GN125">
        <f t="shared" si="241"/>
        <v>0</v>
      </c>
      <c r="GO125">
        <f t="shared" si="242"/>
        <v>0</v>
      </c>
      <c r="GP125">
        <f t="shared" si="243"/>
        <v>0</v>
      </c>
      <c r="GR125">
        <v>1</v>
      </c>
      <c r="GS125">
        <v>1</v>
      </c>
      <c r="GT125">
        <v>0</v>
      </c>
      <c r="GU125" t="s">
        <v>3</v>
      </c>
      <c r="GV125">
        <f t="shared" si="244"/>
        <v>0</v>
      </c>
      <c r="GW125">
        <v>1</v>
      </c>
      <c r="GX125">
        <f t="shared" si="245"/>
        <v>0</v>
      </c>
      <c r="HA125">
        <v>0</v>
      </c>
      <c r="HB125">
        <v>0</v>
      </c>
      <c r="HC125">
        <f t="shared" si="246"/>
        <v>0</v>
      </c>
      <c r="HE125" t="s">
        <v>42</v>
      </c>
      <c r="HF125" t="s">
        <v>43</v>
      </c>
      <c r="HM125" t="s">
        <v>3</v>
      </c>
      <c r="HN125" t="s">
        <v>3</v>
      </c>
      <c r="HO125" t="s">
        <v>3</v>
      </c>
      <c r="HP125" t="s">
        <v>3</v>
      </c>
      <c r="HQ125" t="s">
        <v>3</v>
      </c>
      <c r="HS125">
        <v>0</v>
      </c>
      <c r="IK125">
        <v>0</v>
      </c>
    </row>
    <row r="126" spans="1:255" x14ac:dyDescent="0.2">
      <c r="A126" s="2">
        <v>17</v>
      </c>
      <c r="B126" s="2">
        <v>1</v>
      </c>
      <c r="C126" s="2"/>
      <c r="D126" s="2"/>
      <c r="E126" s="2" t="s">
        <v>189</v>
      </c>
      <c r="F126" s="2" t="s">
        <v>190</v>
      </c>
      <c r="G126" s="2" t="s">
        <v>191</v>
      </c>
      <c r="H126" s="2" t="s">
        <v>37</v>
      </c>
      <c r="I126" s="2">
        <v>1</v>
      </c>
      <c r="J126" s="2">
        <v>0</v>
      </c>
      <c r="K126" s="2">
        <v>1</v>
      </c>
      <c r="L126" s="2"/>
      <c r="M126" s="2"/>
      <c r="N126" s="2"/>
      <c r="O126" s="2">
        <f t="shared" si="217"/>
        <v>3140.48</v>
      </c>
      <c r="P126" s="2">
        <f t="shared" si="254"/>
        <v>3140.48</v>
      </c>
      <c r="Q126" s="2">
        <f t="shared" si="247"/>
        <v>0</v>
      </c>
      <c r="R126" s="2">
        <f t="shared" si="218"/>
        <v>0</v>
      </c>
      <c r="S126" s="2">
        <f t="shared" si="219"/>
        <v>0</v>
      </c>
      <c r="T126" s="2">
        <f t="shared" si="220"/>
        <v>0</v>
      </c>
      <c r="U126" s="2">
        <f t="shared" si="221"/>
        <v>0</v>
      </c>
      <c r="V126" s="2">
        <f t="shared" si="222"/>
        <v>0</v>
      </c>
      <c r="W126" s="2">
        <f t="shared" si="223"/>
        <v>0</v>
      </c>
      <c r="X126" s="2">
        <f t="shared" si="224"/>
        <v>0</v>
      </c>
      <c r="Y126" s="2">
        <f t="shared" si="225"/>
        <v>0</v>
      </c>
      <c r="Z126" s="2"/>
      <c r="AA126" s="2">
        <v>60252778</v>
      </c>
      <c r="AB126" s="2">
        <f t="shared" si="226"/>
        <v>3140.48</v>
      </c>
      <c r="AC126" s="2">
        <f t="shared" si="227"/>
        <v>3140.48</v>
      </c>
      <c r="AD126" s="2">
        <f t="shared" si="248"/>
        <v>0</v>
      </c>
      <c r="AE126" s="2">
        <f t="shared" si="249"/>
        <v>0</v>
      </c>
      <c r="AF126" s="2">
        <f t="shared" si="250"/>
        <v>0</v>
      </c>
      <c r="AG126" s="2">
        <f t="shared" si="228"/>
        <v>0</v>
      </c>
      <c r="AH126" s="2">
        <f t="shared" si="251"/>
        <v>0</v>
      </c>
      <c r="AI126" s="2">
        <f t="shared" si="252"/>
        <v>0</v>
      </c>
      <c r="AJ126" s="2">
        <f t="shared" si="229"/>
        <v>0</v>
      </c>
      <c r="AK126" s="2">
        <v>3140.4799999999996</v>
      </c>
      <c r="AL126" s="2">
        <v>3140.4799999999996</v>
      </c>
      <c r="AM126" s="2">
        <v>0</v>
      </c>
      <c r="AN126" s="2">
        <v>0</v>
      </c>
      <c r="AO126" s="2">
        <v>0</v>
      </c>
      <c r="AP126" s="2">
        <v>0</v>
      </c>
      <c r="AQ126" s="2">
        <v>0</v>
      </c>
      <c r="AR126" s="2">
        <v>0</v>
      </c>
      <c r="AS126" s="2">
        <v>0</v>
      </c>
      <c r="AT126" s="2">
        <v>0</v>
      </c>
      <c r="AU126" s="2">
        <v>0</v>
      </c>
      <c r="AV126" s="2">
        <v>1</v>
      </c>
      <c r="AW126" s="2">
        <v>1</v>
      </c>
      <c r="AX126" s="2"/>
      <c r="AY126" s="2"/>
      <c r="AZ126" s="2">
        <v>1</v>
      </c>
      <c r="BA126" s="2">
        <v>1</v>
      </c>
      <c r="BB126" s="2">
        <v>1</v>
      </c>
      <c r="BC126" s="2">
        <v>1</v>
      </c>
      <c r="BD126" s="2" t="s">
        <v>3</v>
      </c>
      <c r="BE126" s="2" t="s">
        <v>3</v>
      </c>
      <c r="BF126" s="2" t="s">
        <v>3</v>
      </c>
      <c r="BG126" s="2" t="s">
        <v>3</v>
      </c>
      <c r="BH126" s="2">
        <v>3</v>
      </c>
      <c r="BI126" s="2">
        <v>3</v>
      </c>
      <c r="BJ126" s="2" t="s">
        <v>3</v>
      </c>
      <c r="BK126" s="2"/>
      <c r="BL126" s="2"/>
      <c r="BM126" s="2">
        <v>746</v>
      </c>
      <c r="BN126" s="2">
        <v>0</v>
      </c>
      <c r="BO126" s="2" t="s">
        <v>3</v>
      </c>
      <c r="BP126" s="2">
        <v>0</v>
      </c>
      <c r="BQ126" s="2">
        <v>130</v>
      </c>
      <c r="BR126" s="2">
        <v>0</v>
      </c>
      <c r="BS126" s="2">
        <v>1</v>
      </c>
      <c r="BT126" s="2">
        <v>1</v>
      </c>
      <c r="BU126" s="2">
        <v>1</v>
      </c>
      <c r="BV126" s="2">
        <v>1</v>
      </c>
      <c r="BW126" s="2">
        <v>1</v>
      </c>
      <c r="BX126" s="2">
        <v>1</v>
      </c>
      <c r="BY126" s="2" t="s">
        <v>3</v>
      </c>
      <c r="BZ126" s="2">
        <v>0</v>
      </c>
      <c r="CA126" s="2">
        <v>0</v>
      </c>
      <c r="CB126" s="2" t="s">
        <v>3</v>
      </c>
      <c r="CC126" s="2"/>
      <c r="CD126" s="2"/>
      <c r="CE126" s="2">
        <v>30</v>
      </c>
      <c r="CF126" s="2">
        <v>0</v>
      </c>
      <c r="CG126" s="2">
        <v>0</v>
      </c>
      <c r="CH126" s="2"/>
      <c r="CI126" s="2"/>
      <c r="CJ126" s="2"/>
      <c r="CK126" s="2"/>
      <c r="CL126" s="2"/>
      <c r="CM126" s="2">
        <v>0</v>
      </c>
      <c r="CN126" s="2" t="s">
        <v>3</v>
      </c>
      <c r="CO126" s="2">
        <v>0</v>
      </c>
      <c r="CP126" s="2">
        <f t="shared" si="230"/>
        <v>3140.48</v>
      </c>
      <c r="CQ126" s="2">
        <f t="shared" si="255"/>
        <v>3140.48</v>
      </c>
      <c r="CR126" s="2">
        <f t="shared" si="253"/>
        <v>0</v>
      </c>
      <c r="CS126" s="2">
        <f t="shared" si="231"/>
        <v>0</v>
      </c>
      <c r="CT126" s="2">
        <f t="shared" si="232"/>
        <v>0</v>
      </c>
      <c r="CU126" s="2">
        <f t="shared" si="233"/>
        <v>0</v>
      </c>
      <c r="CV126" s="2">
        <f t="shared" si="234"/>
        <v>0</v>
      </c>
      <c r="CW126" s="2">
        <f t="shared" si="235"/>
        <v>0</v>
      </c>
      <c r="CX126" s="2">
        <f t="shared" si="236"/>
        <v>0</v>
      </c>
      <c r="CY126" s="2">
        <f t="shared" si="237"/>
        <v>0</v>
      </c>
      <c r="CZ126" s="2">
        <f t="shared" si="238"/>
        <v>0</v>
      </c>
      <c r="DA126" s="2"/>
      <c r="DB126" s="2"/>
      <c r="DC126" s="2" t="s">
        <v>3</v>
      </c>
      <c r="DD126" s="2" t="s">
        <v>3</v>
      </c>
      <c r="DE126" s="2" t="s">
        <v>3</v>
      </c>
      <c r="DF126" s="2" t="s">
        <v>3</v>
      </c>
      <c r="DG126" s="2" t="s">
        <v>3</v>
      </c>
      <c r="DH126" s="2" t="s">
        <v>3</v>
      </c>
      <c r="DI126" s="2" t="s">
        <v>3</v>
      </c>
      <c r="DJ126" s="2" t="s">
        <v>3</v>
      </c>
      <c r="DK126" s="2" t="s">
        <v>3</v>
      </c>
      <c r="DL126" s="2" t="s">
        <v>3</v>
      </c>
      <c r="DM126" s="2" t="s">
        <v>3</v>
      </c>
      <c r="DN126" s="2">
        <v>0</v>
      </c>
      <c r="DO126" s="2">
        <v>0</v>
      </c>
      <c r="DP126" s="2">
        <v>1</v>
      </c>
      <c r="DQ126" s="2">
        <v>1</v>
      </c>
      <c r="DR126" s="2"/>
      <c r="DS126" s="2"/>
      <c r="DT126" s="2"/>
      <c r="DU126" s="2">
        <v>1013</v>
      </c>
      <c r="DV126" s="2" t="s">
        <v>37</v>
      </c>
      <c r="DW126" s="2" t="s">
        <v>37</v>
      </c>
      <c r="DX126" s="2">
        <v>1</v>
      </c>
      <c r="DY126" s="2"/>
      <c r="DZ126" s="2" t="s">
        <v>3</v>
      </c>
      <c r="EA126" s="2" t="s">
        <v>3</v>
      </c>
      <c r="EB126" s="2" t="s">
        <v>3</v>
      </c>
      <c r="EC126" s="2" t="s">
        <v>3</v>
      </c>
      <c r="ED126" s="2"/>
      <c r="EE126" s="2">
        <v>59540854</v>
      </c>
      <c r="EF126" s="2">
        <v>130</v>
      </c>
      <c r="EG126" s="2" t="s">
        <v>38</v>
      </c>
      <c r="EH126" s="2">
        <v>0</v>
      </c>
      <c r="EI126" s="2" t="s">
        <v>3</v>
      </c>
      <c r="EJ126" s="2">
        <v>3</v>
      </c>
      <c r="EK126" s="2">
        <v>746</v>
      </c>
      <c r="EL126" s="2" t="s">
        <v>39</v>
      </c>
      <c r="EM126" s="2" t="s">
        <v>40</v>
      </c>
      <c r="EN126" s="2"/>
      <c r="EO126" s="2" t="s">
        <v>3</v>
      </c>
      <c r="EP126" s="2"/>
      <c r="EQ126" s="2">
        <v>0</v>
      </c>
      <c r="ER126" s="2">
        <v>0</v>
      </c>
      <c r="ES126" s="2">
        <v>3140.4799999999996</v>
      </c>
      <c r="ET126" s="2">
        <v>0</v>
      </c>
      <c r="EU126" s="2">
        <v>0</v>
      </c>
      <c r="EV126" s="2">
        <v>0</v>
      </c>
      <c r="EW126" s="2">
        <v>0</v>
      </c>
      <c r="EX126" s="2">
        <v>0</v>
      </c>
      <c r="EY126" s="2">
        <v>0</v>
      </c>
      <c r="EZ126" s="2"/>
      <c r="FA126" s="2"/>
      <c r="FB126" s="2"/>
      <c r="FC126" s="2"/>
      <c r="FD126" s="2"/>
      <c r="FE126" s="2"/>
      <c r="FF126" s="2"/>
      <c r="FG126" s="2"/>
      <c r="FH126" s="2"/>
      <c r="FI126" s="2"/>
      <c r="FJ126" s="2"/>
      <c r="FK126" s="2"/>
      <c r="FL126" s="2"/>
      <c r="FM126" s="2"/>
      <c r="FN126" s="2"/>
      <c r="FO126" s="2"/>
      <c r="FP126" s="2"/>
      <c r="FQ126" s="2">
        <v>0</v>
      </c>
      <c r="FR126" s="2">
        <f t="shared" si="256"/>
        <v>3140.48</v>
      </c>
      <c r="FS126" s="2">
        <v>0</v>
      </c>
      <c r="FT126" s="2"/>
      <c r="FU126" s="2"/>
      <c r="FV126" s="2"/>
      <c r="FW126" s="2"/>
      <c r="FX126" s="2">
        <v>0</v>
      </c>
      <c r="FY126" s="2">
        <v>0</v>
      </c>
      <c r="FZ126" s="2"/>
      <c r="GA126" s="2" t="s">
        <v>192</v>
      </c>
      <c r="GB126" s="2"/>
      <c r="GC126" s="2"/>
      <c r="GD126" s="2">
        <v>1</v>
      </c>
      <c r="GE126" s="2"/>
      <c r="GF126" s="2">
        <v>940126593</v>
      </c>
      <c r="GG126" s="2">
        <v>2</v>
      </c>
      <c r="GH126" s="2">
        <v>4</v>
      </c>
      <c r="GI126" s="2">
        <v>-2</v>
      </c>
      <c r="GJ126" s="2">
        <v>0</v>
      </c>
      <c r="GK126" s="2">
        <v>0</v>
      </c>
      <c r="GL126" s="2">
        <f t="shared" si="239"/>
        <v>0</v>
      </c>
      <c r="GM126" s="2">
        <f t="shared" si="240"/>
        <v>3140.48</v>
      </c>
      <c r="GN126" s="2">
        <f t="shared" si="241"/>
        <v>0</v>
      </c>
      <c r="GO126" s="2">
        <f t="shared" si="242"/>
        <v>0</v>
      </c>
      <c r="GP126" s="2">
        <f t="shared" si="243"/>
        <v>0</v>
      </c>
      <c r="GQ126" s="2"/>
      <c r="GR126" s="2">
        <v>0</v>
      </c>
      <c r="GS126" s="2">
        <v>2</v>
      </c>
      <c r="GT126" s="2">
        <v>0</v>
      </c>
      <c r="GU126" s="2" t="s">
        <v>3</v>
      </c>
      <c r="GV126" s="2">
        <f t="shared" si="244"/>
        <v>0</v>
      </c>
      <c r="GW126" s="2">
        <v>1</v>
      </c>
      <c r="GX126" s="2">
        <f t="shared" si="245"/>
        <v>0</v>
      </c>
      <c r="GY126" s="2"/>
      <c r="GZ126" s="2"/>
      <c r="HA126" s="2">
        <v>0</v>
      </c>
      <c r="HB126" s="2">
        <v>0</v>
      </c>
      <c r="HC126" s="2">
        <f t="shared" si="246"/>
        <v>0</v>
      </c>
      <c r="HD126" s="2"/>
      <c r="HE126" s="2" t="s">
        <v>42</v>
      </c>
      <c r="HF126" s="2" t="s">
        <v>43</v>
      </c>
      <c r="HG126" s="2"/>
      <c r="HH126" s="2"/>
      <c r="HI126" s="2"/>
      <c r="HJ126" s="2"/>
      <c r="HK126" s="2"/>
      <c r="HL126" s="2"/>
      <c r="HM126" s="2" t="s">
        <v>3</v>
      </c>
      <c r="HN126" s="2" t="s">
        <v>3</v>
      </c>
      <c r="HO126" s="2" t="s">
        <v>3</v>
      </c>
      <c r="HP126" s="2" t="s">
        <v>3</v>
      </c>
      <c r="HQ126" s="2" t="s">
        <v>3</v>
      </c>
      <c r="HR126" s="2"/>
      <c r="HS126" s="2">
        <v>0</v>
      </c>
      <c r="HT126" s="2"/>
      <c r="HU126" s="2"/>
      <c r="HV126" s="2"/>
      <c r="HW126" s="2"/>
      <c r="HX126" s="2"/>
      <c r="HY126" s="2"/>
      <c r="HZ126" s="2"/>
      <c r="IA126" s="2"/>
      <c r="IB126" s="2"/>
      <c r="IC126" s="2"/>
      <c r="ID126" s="2"/>
      <c r="IE126" s="2"/>
      <c r="IF126" s="2"/>
      <c r="IG126" s="2"/>
      <c r="IH126" s="2"/>
      <c r="II126" s="2"/>
      <c r="IJ126" s="2"/>
      <c r="IK126" s="2">
        <v>0</v>
      </c>
      <c r="IL126" s="2"/>
      <c r="IM126" s="2"/>
      <c r="IN126" s="2"/>
      <c r="IO126" s="2"/>
      <c r="IP126" s="2"/>
      <c r="IQ126" s="2"/>
      <c r="IR126" s="2"/>
      <c r="IS126" s="2"/>
      <c r="IT126" s="2"/>
      <c r="IU126" s="2"/>
    </row>
    <row r="127" spans="1:255" x14ac:dyDescent="0.2">
      <c r="A127">
        <v>17</v>
      </c>
      <c r="B127">
        <v>1</v>
      </c>
      <c r="E127" t="s">
        <v>189</v>
      </c>
      <c r="F127" t="s">
        <v>190</v>
      </c>
      <c r="G127" t="s">
        <v>191</v>
      </c>
      <c r="H127" t="s">
        <v>37</v>
      </c>
      <c r="I127">
        <v>1</v>
      </c>
      <c r="J127">
        <v>0</v>
      </c>
      <c r="K127">
        <v>1</v>
      </c>
      <c r="O127">
        <f t="shared" si="217"/>
        <v>24056.080000000002</v>
      </c>
      <c r="P127">
        <f t="shared" si="254"/>
        <v>24056.080000000002</v>
      </c>
      <c r="Q127">
        <f t="shared" si="247"/>
        <v>0</v>
      </c>
      <c r="R127">
        <f t="shared" si="218"/>
        <v>0</v>
      </c>
      <c r="S127">
        <f t="shared" si="219"/>
        <v>0</v>
      </c>
      <c r="T127">
        <f t="shared" si="220"/>
        <v>0</v>
      </c>
      <c r="U127">
        <f t="shared" si="221"/>
        <v>0</v>
      </c>
      <c r="V127">
        <f t="shared" si="222"/>
        <v>0</v>
      </c>
      <c r="W127">
        <f t="shared" si="223"/>
        <v>0</v>
      </c>
      <c r="X127">
        <f t="shared" si="224"/>
        <v>0</v>
      </c>
      <c r="Y127">
        <f t="shared" si="225"/>
        <v>0</v>
      </c>
      <c r="AA127">
        <v>60252775</v>
      </c>
      <c r="AB127">
        <f t="shared" si="226"/>
        <v>3140.48</v>
      </c>
      <c r="AC127">
        <f t="shared" si="227"/>
        <v>3140.48</v>
      </c>
      <c r="AD127">
        <f t="shared" si="248"/>
        <v>0</v>
      </c>
      <c r="AE127">
        <f t="shared" si="249"/>
        <v>0</v>
      </c>
      <c r="AF127">
        <f t="shared" si="250"/>
        <v>0</v>
      </c>
      <c r="AG127">
        <f t="shared" si="228"/>
        <v>0</v>
      </c>
      <c r="AH127">
        <f t="shared" si="251"/>
        <v>0</v>
      </c>
      <c r="AI127">
        <f t="shared" si="252"/>
        <v>0</v>
      </c>
      <c r="AJ127">
        <f t="shared" si="229"/>
        <v>0</v>
      </c>
      <c r="AK127">
        <v>3140.4799999999996</v>
      </c>
      <c r="AL127">
        <v>3140.4799999999996</v>
      </c>
      <c r="AM127">
        <v>0</v>
      </c>
      <c r="AN127">
        <v>0</v>
      </c>
      <c r="AO127">
        <v>0</v>
      </c>
      <c r="AP127">
        <v>0</v>
      </c>
      <c r="AQ127">
        <v>0</v>
      </c>
      <c r="AR127">
        <v>0</v>
      </c>
      <c r="AS127">
        <v>0</v>
      </c>
      <c r="AT127">
        <v>0</v>
      </c>
      <c r="AU127">
        <v>0</v>
      </c>
      <c r="AV127">
        <v>1</v>
      </c>
      <c r="AW127">
        <v>1</v>
      </c>
      <c r="AZ127">
        <v>1</v>
      </c>
      <c r="BA127">
        <v>1</v>
      </c>
      <c r="BB127">
        <v>1</v>
      </c>
      <c r="BC127">
        <v>7.66</v>
      </c>
      <c r="BD127" t="s">
        <v>3</v>
      </c>
      <c r="BE127" t="s">
        <v>3</v>
      </c>
      <c r="BF127" t="s">
        <v>3</v>
      </c>
      <c r="BG127" t="s">
        <v>3</v>
      </c>
      <c r="BH127">
        <v>3</v>
      </c>
      <c r="BI127">
        <v>3</v>
      </c>
      <c r="BJ127" t="s">
        <v>3</v>
      </c>
      <c r="BM127">
        <v>746</v>
      </c>
      <c r="BN127">
        <v>0</v>
      </c>
      <c r="BO127" t="s">
        <v>3</v>
      </c>
      <c r="BP127">
        <v>0</v>
      </c>
      <c r="BQ127">
        <v>130</v>
      </c>
      <c r="BR127">
        <v>0</v>
      </c>
      <c r="BS127">
        <v>1</v>
      </c>
      <c r="BT127">
        <v>1</v>
      </c>
      <c r="BU127">
        <v>1</v>
      </c>
      <c r="BV127">
        <v>1</v>
      </c>
      <c r="BW127">
        <v>1</v>
      </c>
      <c r="BX127">
        <v>1</v>
      </c>
      <c r="BY127" t="s">
        <v>3</v>
      </c>
      <c r="BZ127">
        <v>0</v>
      </c>
      <c r="CA127">
        <v>0</v>
      </c>
      <c r="CB127" t="s">
        <v>3</v>
      </c>
      <c r="CE127">
        <v>30</v>
      </c>
      <c r="CF127">
        <v>0</v>
      </c>
      <c r="CG127">
        <v>0</v>
      </c>
      <c r="CM127">
        <v>0</v>
      </c>
      <c r="CN127" t="s">
        <v>3</v>
      </c>
      <c r="CO127">
        <v>0</v>
      </c>
      <c r="CP127">
        <f t="shared" si="230"/>
        <v>24056.080000000002</v>
      </c>
      <c r="CQ127">
        <f t="shared" si="255"/>
        <v>24056.080000000002</v>
      </c>
      <c r="CR127">
        <f t="shared" si="253"/>
        <v>0</v>
      </c>
      <c r="CS127">
        <f t="shared" si="231"/>
        <v>0</v>
      </c>
      <c r="CT127">
        <f t="shared" si="232"/>
        <v>0</v>
      </c>
      <c r="CU127">
        <f t="shared" si="233"/>
        <v>0</v>
      </c>
      <c r="CV127">
        <f t="shared" si="234"/>
        <v>0</v>
      </c>
      <c r="CW127">
        <f t="shared" si="235"/>
        <v>0</v>
      </c>
      <c r="CX127">
        <f t="shared" si="236"/>
        <v>0</v>
      </c>
      <c r="CY127">
        <f t="shared" si="237"/>
        <v>0</v>
      </c>
      <c r="CZ127">
        <f t="shared" si="238"/>
        <v>0</v>
      </c>
      <c r="DC127" t="s">
        <v>3</v>
      </c>
      <c r="DD127" t="s">
        <v>3</v>
      </c>
      <c r="DE127" t="s">
        <v>3</v>
      </c>
      <c r="DF127" t="s">
        <v>3</v>
      </c>
      <c r="DG127" t="s">
        <v>3</v>
      </c>
      <c r="DH127" t="s">
        <v>3</v>
      </c>
      <c r="DI127" t="s">
        <v>3</v>
      </c>
      <c r="DJ127" t="s">
        <v>3</v>
      </c>
      <c r="DK127" t="s">
        <v>3</v>
      </c>
      <c r="DL127" t="s">
        <v>3</v>
      </c>
      <c r="DM127" t="s">
        <v>3</v>
      </c>
      <c r="DN127">
        <v>0</v>
      </c>
      <c r="DO127">
        <v>0</v>
      </c>
      <c r="DP127">
        <v>1</v>
      </c>
      <c r="DQ127">
        <v>1</v>
      </c>
      <c r="DU127">
        <v>1013</v>
      </c>
      <c r="DV127" t="s">
        <v>37</v>
      </c>
      <c r="DW127" t="s">
        <v>37</v>
      </c>
      <c r="DX127">
        <v>1</v>
      </c>
      <c r="DZ127" t="s">
        <v>3</v>
      </c>
      <c r="EA127" t="s">
        <v>3</v>
      </c>
      <c r="EB127" t="s">
        <v>3</v>
      </c>
      <c r="EC127" t="s">
        <v>3</v>
      </c>
      <c r="EE127">
        <v>59540854</v>
      </c>
      <c r="EF127">
        <v>130</v>
      </c>
      <c r="EG127" t="s">
        <v>38</v>
      </c>
      <c r="EH127">
        <v>0</v>
      </c>
      <c r="EI127" t="s">
        <v>3</v>
      </c>
      <c r="EJ127">
        <v>3</v>
      </c>
      <c r="EK127">
        <v>746</v>
      </c>
      <c r="EL127" t="s">
        <v>39</v>
      </c>
      <c r="EM127" t="s">
        <v>40</v>
      </c>
      <c r="EO127" t="s">
        <v>3</v>
      </c>
      <c r="EQ127">
        <v>0</v>
      </c>
      <c r="ER127">
        <v>3140.4799999999996</v>
      </c>
      <c r="ES127">
        <v>3140.4799999999996</v>
      </c>
      <c r="ET127">
        <v>0</v>
      </c>
      <c r="EU127">
        <v>0</v>
      </c>
      <c r="EV127">
        <v>0</v>
      </c>
      <c r="EW127">
        <v>0</v>
      </c>
      <c r="EX127">
        <v>0</v>
      </c>
      <c r="EY127">
        <v>0</v>
      </c>
      <c r="EZ127">
        <v>5</v>
      </c>
      <c r="FC127">
        <v>1</v>
      </c>
      <c r="FD127">
        <v>18</v>
      </c>
      <c r="FF127">
        <v>27694.14</v>
      </c>
      <c r="FQ127">
        <v>0</v>
      </c>
      <c r="FR127">
        <f t="shared" si="256"/>
        <v>24056.080000000002</v>
      </c>
      <c r="FS127">
        <v>0</v>
      </c>
      <c r="FX127">
        <v>0</v>
      </c>
      <c r="FY127">
        <v>0</v>
      </c>
      <c r="GA127" t="s">
        <v>192</v>
      </c>
      <c r="GD127">
        <v>1</v>
      </c>
      <c r="GF127">
        <v>940126593</v>
      </c>
      <c r="GG127">
        <v>2</v>
      </c>
      <c r="GH127">
        <v>3</v>
      </c>
      <c r="GI127">
        <v>5</v>
      </c>
      <c r="GJ127">
        <v>0</v>
      </c>
      <c r="GK127">
        <v>0</v>
      </c>
      <c r="GL127">
        <f t="shared" si="239"/>
        <v>0</v>
      </c>
      <c r="GM127">
        <f t="shared" si="240"/>
        <v>24056.080000000002</v>
      </c>
      <c r="GN127">
        <f t="shared" si="241"/>
        <v>0</v>
      </c>
      <c r="GO127">
        <f t="shared" si="242"/>
        <v>0</v>
      </c>
      <c r="GP127">
        <f t="shared" si="243"/>
        <v>0</v>
      </c>
      <c r="GR127">
        <v>1</v>
      </c>
      <c r="GS127">
        <v>1</v>
      </c>
      <c r="GT127">
        <v>0</v>
      </c>
      <c r="GU127" t="s">
        <v>3</v>
      </c>
      <c r="GV127">
        <f t="shared" si="244"/>
        <v>0</v>
      </c>
      <c r="GW127">
        <v>1</v>
      </c>
      <c r="GX127">
        <f t="shared" si="245"/>
        <v>0</v>
      </c>
      <c r="HA127">
        <v>0</v>
      </c>
      <c r="HB127">
        <v>0</v>
      </c>
      <c r="HC127">
        <f t="shared" si="246"/>
        <v>0</v>
      </c>
      <c r="HE127" t="s">
        <v>42</v>
      </c>
      <c r="HF127" t="s">
        <v>43</v>
      </c>
      <c r="HM127" t="s">
        <v>3</v>
      </c>
      <c r="HN127" t="s">
        <v>3</v>
      </c>
      <c r="HO127" t="s">
        <v>3</v>
      </c>
      <c r="HP127" t="s">
        <v>3</v>
      </c>
      <c r="HQ127" t="s">
        <v>3</v>
      </c>
      <c r="HS127">
        <v>0</v>
      </c>
      <c r="IK127">
        <v>0</v>
      </c>
    </row>
    <row r="128" spans="1:255" x14ac:dyDescent="0.2">
      <c r="A128" s="2">
        <v>17</v>
      </c>
      <c r="B128" s="2">
        <v>1</v>
      </c>
      <c r="C128" s="2"/>
      <c r="D128" s="2"/>
      <c r="E128" s="2" t="s">
        <v>193</v>
      </c>
      <c r="F128" s="2" t="s">
        <v>194</v>
      </c>
      <c r="G128" s="2" t="s">
        <v>195</v>
      </c>
      <c r="H128" s="2" t="s">
        <v>37</v>
      </c>
      <c r="I128" s="2">
        <v>1</v>
      </c>
      <c r="J128" s="2">
        <v>0</v>
      </c>
      <c r="K128" s="2">
        <v>1</v>
      </c>
      <c r="L128" s="2"/>
      <c r="M128" s="2"/>
      <c r="N128" s="2"/>
      <c r="O128" s="2">
        <f t="shared" si="217"/>
        <v>3044.81</v>
      </c>
      <c r="P128" s="2">
        <f t="shared" si="254"/>
        <v>3044.81</v>
      </c>
      <c r="Q128" s="2">
        <f t="shared" si="247"/>
        <v>0</v>
      </c>
      <c r="R128" s="2">
        <f t="shared" si="218"/>
        <v>0</v>
      </c>
      <c r="S128" s="2">
        <f t="shared" si="219"/>
        <v>0</v>
      </c>
      <c r="T128" s="2">
        <f t="shared" si="220"/>
        <v>0</v>
      </c>
      <c r="U128" s="2">
        <f t="shared" si="221"/>
        <v>0</v>
      </c>
      <c r="V128" s="2">
        <f t="shared" si="222"/>
        <v>0</v>
      </c>
      <c r="W128" s="2">
        <f t="shared" si="223"/>
        <v>0</v>
      </c>
      <c r="X128" s="2">
        <f t="shared" si="224"/>
        <v>0</v>
      </c>
      <c r="Y128" s="2">
        <f t="shared" si="225"/>
        <v>0</v>
      </c>
      <c r="Z128" s="2"/>
      <c r="AA128" s="2">
        <v>60252778</v>
      </c>
      <c r="AB128" s="2">
        <f t="shared" si="226"/>
        <v>3044.81</v>
      </c>
      <c r="AC128" s="2">
        <f t="shared" si="227"/>
        <v>3044.81</v>
      </c>
      <c r="AD128" s="2">
        <f t="shared" si="248"/>
        <v>0</v>
      </c>
      <c r="AE128" s="2">
        <f t="shared" si="249"/>
        <v>0</v>
      </c>
      <c r="AF128" s="2">
        <f t="shared" si="250"/>
        <v>0</v>
      </c>
      <c r="AG128" s="2">
        <f t="shared" si="228"/>
        <v>0</v>
      </c>
      <c r="AH128" s="2">
        <f t="shared" si="251"/>
        <v>0</v>
      </c>
      <c r="AI128" s="2">
        <f t="shared" si="252"/>
        <v>0</v>
      </c>
      <c r="AJ128" s="2">
        <f t="shared" si="229"/>
        <v>0</v>
      </c>
      <c r="AK128" s="2">
        <v>3044.81</v>
      </c>
      <c r="AL128" s="2">
        <v>3044.81</v>
      </c>
      <c r="AM128" s="2">
        <v>0</v>
      </c>
      <c r="AN128" s="2">
        <v>0</v>
      </c>
      <c r="AO128" s="2">
        <v>0</v>
      </c>
      <c r="AP128" s="2">
        <v>0</v>
      </c>
      <c r="AQ128" s="2">
        <v>0</v>
      </c>
      <c r="AR128" s="2">
        <v>0</v>
      </c>
      <c r="AS128" s="2">
        <v>0</v>
      </c>
      <c r="AT128" s="2">
        <v>0</v>
      </c>
      <c r="AU128" s="2">
        <v>0</v>
      </c>
      <c r="AV128" s="2">
        <v>1</v>
      </c>
      <c r="AW128" s="2">
        <v>1</v>
      </c>
      <c r="AX128" s="2"/>
      <c r="AY128" s="2"/>
      <c r="AZ128" s="2">
        <v>1</v>
      </c>
      <c r="BA128" s="2">
        <v>1</v>
      </c>
      <c r="BB128" s="2">
        <v>1</v>
      </c>
      <c r="BC128" s="2">
        <v>1</v>
      </c>
      <c r="BD128" s="2" t="s">
        <v>3</v>
      </c>
      <c r="BE128" s="2" t="s">
        <v>3</v>
      </c>
      <c r="BF128" s="2" t="s">
        <v>3</v>
      </c>
      <c r="BG128" s="2" t="s">
        <v>3</v>
      </c>
      <c r="BH128" s="2">
        <v>3</v>
      </c>
      <c r="BI128" s="2">
        <v>3</v>
      </c>
      <c r="BJ128" s="2" t="s">
        <v>3</v>
      </c>
      <c r="BK128" s="2"/>
      <c r="BL128" s="2"/>
      <c r="BM128" s="2">
        <v>746</v>
      </c>
      <c r="BN128" s="2">
        <v>0</v>
      </c>
      <c r="BO128" s="2" t="s">
        <v>3</v>
      </c>
      <c r="BP128" s="2">
        <v>0</v>
      </c>
      <c r="BQ128" s="2">
        <v>130</v>
      </c>
      <c r="BR128" s="2">
        <v>0</v>
      </c>
      <c r="BS128" s="2">
        <v>1</v>
      </c>
      <c r="BT128" s="2">
        <v>1</v>
      </c>
      <c r="BU128" s="2">
        <v>1</v>
      </c>
      <c r="BV128" s="2">
        <v>1</v>
      </c>
      <c r="BW128" s="2">
        <v>1</v>
      </c>
      <c r="BX128" s="2">
        <v>1</v>
      </c>
      <c r="BY128" s="2" t="s">
        <v>3</v>
      </c>
      <c r="BZ128" s="2">
        <v>0</v>
      </c>
      <c r="CA128" s="2">
        <v>0</v>
      </c>
      <c r="CB128" s="2" t="s">
        <v>3</v>
      </c>
      <c r="CC128" s="2"/>
      <c r="CD128" s="2"/>
      <c r="CE128" s="2">
        <v>30</v>
      </c>
      <c r="CF128" s="2">
        <v>0</v>
      </c>
      <c r="CG128" s="2">
        <v>0</v>
      </c>
      <c r="CH128" s="2"/>
      <c r="CI128" s="2"/>
      <c r="CJ128" s="2"/>
      <c r="CK128" s="2"/>
      <c r="CL128" s="2"/>
      <c r="CM128" s="2">
        <v>0</v>
      </c>
      <c r="CN128" s="2" t="s">
        <v>3</v>
      </c>
      <c r="CO128" s="2">
        <v>0</v>
      </c>
      <c r="CP128" s="2">
        <f t="shared" si="230"/>
        <v>3044.81</v>
      </c>
      <c r="CQ128" s="2">
        <f t="shared" si="255"/>
        <v>3044.81</v>
      </c>
      <c r="CR128" s="2">
        <f t="shared" si="253"/>
        <v>0</v>
      </c>
      <c r="CS128" s="2">
        <f t="shared" si="231"/>
        <v>0</v>
      </c>
      <c r="CT128" s="2">
        <f t="shared" si="232"/>
        <v>0</v>
      </c>
      <c r="CU128" s="2">
        <f t="shared" si="233"/>
        <v>0</v>
      </c>
      <c r="CV128" s="2">
        <f t="shared" si="234"/>
        <v>0</v>
      </c>
      <c r="CW128" s="2">
        <f t="shared" si="235"/>
        <v>0</v>
      </c>
      <c r="CX128" s="2">
        <f t="shared" si="236"/>
        <v>0</v>
      </c>
      <c r="CY128" s="2">
        <f t="shared" si="237"/>
        <v>0</v>
      </c>
      <c r="CZ128" s="2">
        <f t="shared" si="238"/>
        <v>0</v>
      </c>
      <c r="DA128" s="2"/>
      <c r="DB128" s="2"/>
      <c r="DC128" s="2" t="s">
        <v>3</v>
      </c>
      <c r="DD128" s="2" t="s">
        <v>3</v>
      </c>
      <c r="DE128" s="2" t="s">
        <v>3</v>
      </c>
      <c r="DF128" s="2" t="s">
        <v>3</v>
      </c>
      <c r="DG128" s="2" t="s">
        <v>3</v>
      </c>
      <c r="DH128" s="2" t="s">
        <v>3</v>
      </c>
      <c r="DI128" s="2" t="s">
        <v>3</v>
      </c>
      <c r="DJ128" s="2" t="s">
        <v>3</v>
      </c>
      <c r="DK128" s="2" t="s">
        <v>3</v>
      </c>
      <c r="DL128" s="2" t="s">
        <v>3</v>
      </c>
      <c r="DM128" s="2" t="s">
        <v>3</v>
      </c>
      <c r="DN128" s="2">
        <v>0</v>
      </c>
      <c r="DO128" s="2">
        <v>0</v>
      </c>
      <c r="DP128" s="2">
        <v>1</v>
      </c>
      <c r="DQ128" s="2">
        <v>1</v>
      </c>
      <c r="DR128" s="2"/>
      <c r="DS128" s="2"/>
      <c r="DT128" s="2"/>
      <c r="DU128" s="2">
        <v>1013</v>
      </c>
      <c r="DV128" s="2" t="s">
        <v>37</v>
      </c>
      <c r="DW128" s="2" t="s">
        <v>37</v>
      </c>
      <c r="DX128" s="2">
        <v>1</v>
      </c>
      <c r="DY128" s="2"/>
      <c r="DZ128" s="2" t="s">
        <v>3</v>
      </c>
      <c r="EA128" s="2" t="s">
        <v>3</v>
      </c>
      <c r="EB128" s="2" t="s">
        <v>3</v>
      </c>
      <c r="EC128" s="2" t="s">
        <v>3</v>
      </c>
      <c r="ED128" s="2"/>
      <c r="EE128" s="2">
        <v>59540854</v>
      </c>
      <c r="EF128" s="2">
        <v>130</v>
      </c>
      <c r="EG128" s="2" t="s">
        <v>38</v>
      </c>
      <c r="EH128" s="2">
        <v>0</v>
      </c>
      <c r="EI128" s="2" t="s">
        <v>3</v>
      </c>
      <c r="EJ128" s="2">
        <v>3</v>
      </c>
      <c r="EK128" s="2">
        <v>746</v>
      </c>
      <c r="EL128" s="2" t="s">
        <v>39</v>
      </c>
      <c r="EM128" s="2" t="s">
        <v>40</v>
      </c>
      <c r="EN128" s="2"/>
      <c r="EO128" s="2" t="s">
        <v>3</v>
      </c>
      <c r="EP128" s="2"/>
      <c r="EQ128" s="2">
        <v>0</v>
      </c>
      <c r="ER128" s="2">
        <v>0</v>
      </c>
      <c r="ES128" s="2">
        <v>3044.81</v>
      </c>
      <c r="ET128" s="2">
        <v>0</v>
      </c>
      <c r="EU128" s="2">
        <v>0</v>
      </c>
      <c r="EV128" s="2">
        <v>0</v>
      </c>
      <c r="EW128" s="2">
        <v>0</v>
      </c>
      <c r="EX128" s="2">
        <v>0</v>
      </c>
      <c r="EY128" s="2">
        <v>0</v>
      </c>
      <c r="EZ128" s="2"/>
      <c r="FA128" s="2"/>
      <c r="FB128" s="2"/>
      <c r="FC128" s="2"/>
      <c r="FD128" s="2"/>
      <c r="FE128" s="2"/>
      <c r="FF128" s="2"/>
      <c r="FG128" s="2"/>
      <c r="FH128" s="2"/>
      <c r="FI128" s="2"/>
      <c r="FJ128" s="2"/>
      <c r="FK128" s="2"/>
      <c r="FL128" s="2"/>
      <c r="FM128" s="2"/>
      <c r="FN128" s="2"/>
      <c r="FO128" s="2"/>
      <c r="FP128" s="2"/>
      <c r="FQ128" s="2">
        <v>0</v>
      </c>
      <c r="FR128" s="2">
        <f t="shared" si="256"/>
        <v>3044.81</v>
      </c>
      <c r="FS128" s="2">
        <v>0</v>
      </c>
      <c r="FT128" s="2"/>
      <c r="FU128" s="2"/>
      <c r="FV128" s="2"/>
      <c r="FW128" s="2"/>
      <c r="FX128" s="2">
        <v>0</v>
      </c>
      <c r="FY128" s="2">
        <v>0</v>
      </c>
      <c r="FZ128" s="2"/>
      <c r="GA128" s="2" t="s">
        <v>196</v>
      </c>
      <c r="GB128" s="2"/>
      <c r="GC128" s="2"/>
      <c r="GD128" s="2">
        <v>1</v>
      </c>
      <c r="GE128" s="2"/>
      <c r="GF128" s="2">
        <v>441875552</v>
      </c>
      <c r="GG128" s="2">
        <v>2</v>
      </c>
      <c r="GH128" s="2">
        <v>4</v>
      </c>
      <c r="GI128" s="2">
        <v>-2</v>
      </c>
      <c r="GJ128" s="2">
        <v>0</v>
      </c>
      <c r="GK128" s="2">
        <v>0</v>
      </c>
      <c r="GL128" s="2">
        <f t="shared" si="239"/>
        <v>0</v>
      </c>
      <c r="GM128" s="2">
        <f t="shared" si="240"/>
        <v>3044.81</v>
      </c>
      <c r="GN128" s="2">
        <f t="shared" si="241"/>
        <v>0</v>
      </c>
      <c r="GO128" s="2">
        <f t="shared" si="242"/>
        <v>0</v>
      </c>
      <c r="GP128" s="2">
        <f t="shared" si="243"/>
        <v>0</v>
      </c>
      <c r="GQ128" s="2"/>
      <c r="GR128" s="2">
        <v>0</v>
      </c>
      <c r="GS128" s="2">
        <v>2</v>
      </c>
      <c r="GT128" s="2">
        <v>0</v>
      </c>
      <c r="GU128" s="2" t="s">
        <v>3</v>
      </c>
      <c r="GV128" s="2">
        <f t="shared" si="244"/>
        <v>0</v>
      </c>
      <c r="GW128" s="2">
        <v>1</v>
      </c>
      <c r="GX128" s="2">
        <f t="shared" si="245"/>
        <v>0</v>
      </c>
      <c r="GY128" s="2"/>
      <c r="GZ128" s="2"/>
      <c r="HA128" s="2">
        <v>0</v>
      </c>
      <c r="HB128" s="2">
        <v>0</v>
      </c>
      <c r="HC128" s="2">
        <f t="shared" si="246"/>
        <v>0</v>
      </c>
      <c r="HD128" s="2"/>
      <c r="HE128" s="2" t="s">
        <v>42</v>
      </c>
      <c r="HF128" s="2" t="s">
        <v>43</v>
      </c>
      <c r="HG128" s="2"/>
      <c r="HH128" s="2"/>
      <c r="HI128" s="2"/>
      <c r="HJ128" s="2"/>
      <c r="HK128" s="2"/>
      <c r="HL128" s="2"/>
      <c r="HM128" s="2" t="s">
        <v>3</v>
      </c>
      <c r="HN128" s="2" t="s">
        <v>3</v>
      </c>
      <c r="HO128" s="2" t="s">
        <v>3</v>
      </c>
      <c r="HP128" s="2" t="s">
        <v>3</v>
      </c>
      <c r="HQ128" s="2" t="s">
        <v>3</v>
      </c>
      <c r="HR128" s="2"/>
      <c r="HS128" s="2">
        <v>0</v>
      </c>
      <c r="HT128" s="2"/>
      <c r="HU128" s="2"/>
      <c r="HV128" s="2"/>
      <c r="HW128" s="2"/>
      <c r="HX128" s="2"/>
      <c r="HY128" s="2"/>
      <c r="HZ128" s="2"/>
      <c r="IA128" s="2"/>
      <c r="IB128" s="2"/>
      <c r="IC128" s="2"/>
      <c r="ID128" s="2"/>
      <c r="IE128" s="2"/>
      <c r="IF128" s="2"/>
      <c r="IG128" s="2"/>
      <c r="IH128" s="2"/>
      <c r="II128" s="2"/>
      <c r="IJ128" s="2"/>
      <c r="IK128" s="2">
        <v>0</v>
      </c>
      <c r="IL128" s="2"/>
      <c r="IM128" s="2"/>
      <c r="IN128" s="2"/>
      <c r="IO128" s="2"/>
      <c r="IP128" s="2"/>
      <c r="IQ128" s="2"/>
      <c r="IR128" s="2"/>
      <c r="IS128" s="2"/>
      <c r="IT128" s="2"/>
      <c r="IU128" s="2"/>
    </row>
    <row r="129" spans="1:255" x14ac:dyDescent="0.2">
      <c r="A129">
        <v>17</v>
      </c>
      <c r="B129">
        <v>1</v>
      </c>
      <c r="E129" t="s">
        <v>193</v>
      </c>
      <c r="F129" t="s">
        <v>194</v>
      </c>
      <c r="G129" t="s">
        <v>195</v>
      </c>
      <c r="H129" t="s">
        <v>37</v>
      </c>
      <c r="I129">
        <v>1</v>
      </c>
      <c r="J129">
        <v>0</v>
      </c>
      <c r="K129">
        <v>1</v>
      </c>
      <c r="O129">
        <f t="shared" si="217"/>
        <v>23323.24</v>
      </c>
      <c r="P129">
        <f t="shared" si="254"/>
        <v>23323.24</v>
      </c>
      <c r="Q129">
        <f t="shared" si="247"/>
        <v>0</v>
      </c>
      <c r="R129">
        <f t="shared" si="218"/>
        <v>0</v>
      </c>
      <c r="S129">
        <f t="shared" si="219"/>
        <v>0</v>
      </c>
      <c r="T129">
        <f t="shared" si="220"/>
        <v>0</v>
      </c>
      <c r="U129">
        <f t="shared" si="221"/>
        <v>0</v>
      </c>
      <c r="V129">
        <f t="shared" si="222"/>
        <v>0</v>
      </c>
      <c r="W129">
        <f t="shared" si="223"/>
        <v>0</v>
      </c>
      <c r="X129">
        <f t="shared" si="224"/>
        <v>0</v>
      </c>
      <c r="Y129">
        <f t="shared" si="225"/>
        <v>0</v>
      </c>
      <c r="AA129">
        <v>60252775</v>
      </c>
      <c r="AB129">
        <f t="shared" si="226"/>
        <v>3044.81</v>
      </c>
      <c r="AC129">
        <f t="shared" si="227"/>
        <v>3044.81</v>
      </c>
      <c r="AD129">
        <f t="shared" si="248"/>
        <v>0</v>
      </c>
      <c r="AE129">
        <f t="shared" si="249"/>
        <v>0</v>
      </c>
      <c r="AF129">
        <f t="shared" si="250"/>
        <v>0</v>
      </c>
      <c r="AG129">
        <f t="shared" si="228"/>
        <v>0</v>
      </c>
      <c r="AH129">
        <f t="shared" si="251"/>
        <v>0</v>
      </c>
      <c r="AI129">
        <f t="shared" si="252"/>
        <v>0</v>
      </c>
      <c r="AJ129">
        <f t="shared" si="229"/>
        <v>0</v>
      </c>
      <c r="AK129">
        <v>3044.81</v>
      </c>
      <c r="AL129">
        <v>3044.81</v>
      </c>
      <c r="AM129">
        <v>0</v>
      </c>
      <c r="AN129">
        <v>0</v>
      </c>
      <c r="AO129">
        <v>0</v>
      </c>
      <c r="AP129">
        <v>0</v>
      </c>
      <c r="AQ129">
        <v>0</v>
      </c>
      <c r="AR129">
        <v>0</v>
      </c>
      <c r="AS129">
        <v>0</v>
      </c>
      <c r="AT129">
        <v>0</v>
      </c>
      <c r="AU129">
        <v>0</v>
      </c>
      <c r="AV129">
        <v>1</v>
      </c>
      <c r="AW129">
        <v>1</v>
      </c>
      <c r="AZ129">
        <v>1</v>
      </c>
      <c r="BA129">
        <v>1</v>
      </c>
      <c r="BB129">
        <v>1</v>
      </c>
      <c r="BC129">
        <v>7.66</v>
      </c>
      <c r="BD129" t="s">
        <v>3</v>
      </c>
      <c r="BE129" t="s">
        <v>3</v>
      </c>
      <c r="BF129" t="s">
        <v>3</v>
      </c>
      <c r="BG129" t="s">
        <v>3</v>
      </c>
      <c r="BH129">
        <v>3</v>
      </c>
      <c r="BI129">
        <v>3</v>
      </c>
      <c r="BJ129" t="s">
        <v>3</v>
      </c>
      <c r="BM129">
        <v>746</v>
      </c>
      <c r="BN129">
        <v>0</v>
      </c>
      <c r="BO129" t="s">
        <v>3</v>
      </c>
      <c r="BP129">
        <v>0</v>
      </c>
      <c r="BQ129">
        <v>130</v>
      </c>
      <c r="BR129">
        <v>0</v>
      </c>
      <c r="BS129">
        <v>1</v>
      </c>
      <c r="BT129">
        <v>1</v>
      </c>
      <c r="BU129">
        <v>1</v>
      </c>
      <c r="BV129">
        <v>1</v>
      </c>
      <c r="BW129">
        <v>1</v>
      </c>
      <c r="BX129">
        <v>1</v>
      </c>
      <c r="BY129" t="s">
        <v>3</v>
      </c>
      <c r="BZ129">
        <v>0</v>
      </c>
      <c r="CA129">
        <v>0</v>
      </c>
      <c r="CB129" t="s">
        <v>3</v>
      </c>
      <c r="CE129">
        <v>30</v>
      </c>
      <c r="CF129">
        <v>0</v>
      </c>
      <c r="CG129">
        <v>0</v>
      </c>
      <c r="CM129">
        <v>0</v>
      </c>
      <c r="CN129" t="s">
        <v>3</v>
      </c>
      <c r="CO129">
        <v>0</v>
      </c>
      <c r="CP129">
        <f t="shared" si="230"/>
        <v>23323.24</v>
      </c>
      <c r="CQ129">
        <f t="shared" si="255"/>
        <v>23323.24</v>
      </c>
      <c r="CR129">
        <f t="shared" si="253"/>
        <v>0</v>
      </c>
      <c r="CS129">
        <f t="shared" si="231"/>
        <v>0</v>
      </c>
      <c r="CT129">
        <f t="shared" si="232"/>
        <v>0</v>
      </c>
      <c r="CU129">
        <f t="shared" si="233"/>
        <v>0</v>
      </c>
      <c r="CV129">
        <f t="shared" si="234"/>
        <v>0</v>
      </c>
      <c r="CW129">
        <f t="shared" si="235"/>
        <v>0</v>
      </c>
      <c r="CX129">
        <f t="shared" si="236"/>
        <v>0</v>
      </c>
      <c r="CY129">
        <f t="shared" si="237"/>
        <v>0</v>
      </c>
      <c r="CZ129">
        <f t="shared" si="238"/>
        <v>0</v>
      </c>
      <c r="DC129" t="s">
        <v>3</v>
      </c>
      <c r="DD129" t="s">
        <v>3</v>
      </c>
      <c r="DE129" t="s">
        <v>3</v>
      </c>
      <c r="DF129" t="s">
        <v>3</v>
      </c>
      <c r="DG129" t="s">
        <v>3</v>
      </c>
      <c r="DH129" t="s">
        <v>3</v>
      </c>
      <c r="DI129" t="s">
        <v>3</v>
      </c>
      <c r="DJ129" t="s">
        <v>3</v>
      </c>
      <c r="DK129" t="s">
        <v>3</v>
      </c>
      <c r="DL129" t="s">
        <v>3</v>
      </c>
      <c r="DM129" t="s">
        <v>3</v>
      </c>
      <c r="DN129">
        <v>0</v>
      </c>
      <c r="DO129">
        <v>0</v>
      </c>
      <c r="DP129">
        <v>1</v>
      </c>
      <c r="DQ129">
        <v>1</v>
      </c>
      <c r="DU129">
        <v>1013</v>
      </c>
      <c r="DV129" t="s">
        <v>37</v>
      </c>
      <c r="DW129" t="s">
        <v>37</v>
      </c>
      <c r="DX129">
        <v>1</v>
      </c>
      <c r="DZ129" t="s">
        <v>3</v>
      </c>
      <c r="EA129" t="s">
        <v>3</v>
      </c>
      <c r="EB129" t="s">
        <v>3</v>
      </c>
      <c r="EC129" t="s">
        <v>3</v>
      </c>
      <c r="EE129">
        <v>59540854</v>
      </c>
      <c r="EF129">
        <v>130</v>
      </c>
      <c r="EG129" t="s">
        <v>38</v>
      </c>
      <c r="EH129">
        <v>0</v>
      </c>
      <c r="EI129" t="s">
        <v>3</v>
      </c>
      <c r="EJ129">
        <v>3</v>
      </c>
      <c r="EK129">
        <v>746</v>
      </c>
      <c r="EL129" t="s">
        <v>39</v>
      </c>
      <c r="EM129" t="s">
        <v>40</v>
      </c>
      <c r="EO129" t="s">
        <v>3</v>
      </c>
      <c r="EQ129">
        <v>0</v>
      </c>
      <c r="ER129">
        <v>3044.81</v>
      </c>
      <c r="ES129">
        <v>3044.81</v>
      </c>
      <c r="ET129">
        <v>0</v>
      </c>
      <c r="EU129">
        <v>0</v>
      </c>
      <c r="EV129">
        <v>0</v>
      </c>
      <c r="EW129">
        <v>0</v>
      </c>
      <c r="EX129">
        <v>0</v>
      </c>
      <c r="EY129">
        <v>0</v>
      </c>
      <c r="EZ129">
        <v>5</v>
      </c>
      <c r="FC129">
        <v>1</v>
      </c>
      <c r="FD129">
        <v>18</v>
      </c>
      <c r="FF129">
        <v>26850.57</v>
      </c>
      <c r="FQ129">
        <v>0</v>
      </c>
      <c r="FR129">
        <f t="shared" si="256"/>
        <v>23323.24</v>
      </c>
      <c r="FS129">
        <v>0</v>
      </c>
      <c r="FX129">
        <v>0</v>
      </c>
      <c r="FY129">
        <v>0</v>
      </c>
      <c r="GA129" t="s">
        <v>196</v>
      </c>
      <c r="GD129">
        <v>1</v>
      </c>
      <c r="GF129">
        <v>441875552</v>
      </c>
      <c r="GG129">
        <v>2</v>
      </c>
      <c r="GH129">
        <v>3</v>
      </c>
      <c r="GI129">
        <v>5</v>
      </c>
      <c r="GJ129">
        <v>0</v>
      </c>
      <c r="GK129">
        <v>0</v>
      </c>
      <c r="GL129">
        <f t="shared" si="239"/>
        <v>0</v>
      </c>
      <c r="GM129">
        <f t="shared" si="240"/>
        <v>23323.24</v>
      </c>
      <c r="GN129">
        <f t="shared" si="241"/>
        <v>0</v>
      </c>
      <c r="GO129">
        <f t="shared" si="242"/>
        <v>0</v>
      </c>
      <c r="GP129">
        <f t="shared" si="243"/>
        <v>0</v>
      </c>
      <c r="GR129">
        <v>1</v>
      </c>
      <c r="GS129">
        <v>1</v>
      </c>
      <c r="GT129">
        <v>0</v>
      </c>
      <c r="GU129" t="s">
        <v>3</v>
      </c>
      <c r="GV129">
        <f t="shared" si="244"/>
        <v>0</v>
      </c>
      <c r="GW129">
        <v>1</v>
      </c>
      <c r="GX129">
        <f t="shared" si="245"/>
        <v>0</v>
      </c>
      <c r="HA129">
        <v>0</v>
      </c>
      <c r="HB129">
        <v>0</v>
      </c>
      <c r="HC129">
        <f t="shared" si="246"/>
        <v>0</v>
      </c>
      <c r="HE129" t="s">
        <v>42</v>
      </c>
      <c r="HF129" t="s">
        <v>43</v>
      </c>
      <c r="HM129" t="s">
        <v>3</v>
      </c>
      <c r="HN129" t="s">
        <v>3</v>
      </c>
      <c r="HO129" t="s">
        <v>3</v>
      </c>
      <c r="HP129" t="s">
        <v>3</v>
      </c>
      <c r="HQ129" t="s">
        <v>3</v>
      </c>
      <c r="HS129">
        <v>0</v>
      </c>
      <c r="IK129">
        <v>0</v>
      </c>
    </row>
    <row r="130" spans="1:255" x14ac:dyDescent="0.2">
      <c r="A130" s="2">
        <v>17</v>
      </c>
      <c r="B130" s="2">
        <v>1</v>
      </c>
      <c r="C130" s="2"/>
      <c r="D130" s="2"/>
      <c r="E130" s="2" t="s">
        <v>197</v>
      </c>
      <c r="F130" s="2" t="s">
        <v>198</v>
      </c>
      <c r="G130" s="2" t="s">
        <v>199</v>
      </c>
      <c r="H130" s="2" t="s">
        <v>37</v>
      </c>
      <c r="I130" s="2">
        <v>1</v>
      </c>
      <c r="J130" s="2">
        <v>0</v>
      </c>
      <c r="K130" s="2">
        <v>1</v>
      </c>
      <c r="L130" s="2"/>
      <c r="M130" s="2"/>
      <c r="N130" s="2"/>
      <c r="O130" s="2">
        <f t="shared" si="217"/>
        <v>14728.25</v>
      </c>
      <c r="P130" s="2">
        <f t="shared" si="254"/>
        <v>14728.25</v>
      </c>
      <c r="Q130" s="2">
        <f t="shared" si="247"/>
        <v>0</v>
      </c>
      <c r="R130" s="2">
        <f t="shared" si="218"/>
        <v>0</v>
      </c>
      <c r="S130" s="2">
        <f t="shared" si="219"/>
        <v>0</v>
      </c>
      <c r="T130" s="2">
        <f t="shared" si="220"/>
        <v>0</v>
      </c>
      <c r="U130" s="2">
        <f t="shared" si="221"/>
        <v>0</v>
      </c>
      <c r="V130" s="2">
        <f t="shared" si="222"/>
        <v>0</v>
      </c>
      <c r="W130" s="2">
        <f t="shared" si="223"/>
        <v>0</v>
      </c>
      <c r="X130" s="2">
        <f t="shared" si="224"/>
        <v>0</v>
      </c>
      <c r="Y130" s="2">
        <f t="shared" si="225"/>
        <v>0</v>
      </c>
      <c r="Z130" s="2"/>
      <c r="AA130" s="2">
        <v>60252778</v>
      </c>
      <c r="AB130" s="2">
        <f t="shared" si="226"/>
        <v>14728.25</v>
      </c>
      <c r="AC130" s="2">
        <f t="shared" si="227"/>
        <v>14728.25</v>
      </c>
      <c r="AD130" s="2">
        <f t="shared" si="248"/>
        <v>0</v>
      </c>
      <c r="AE130" s="2">
        <f t="shared" si="249"/>
        <v>0</v>
      </c>
      <c r="AF130" s="2">
        <f t="shared" si="250"/>
        <v>0</v>
      </c>
      <c r="AG130" s="2">
        <f t="shared" si="228"/>
        <v>0</v>
      </c>
      <c r="AH130" s="2">
        <f t="shared" si="251"/>
        <v>0</v>
      </c>
      <c r="AI130" s="2">
        <f t="shared" si="252"/>
        <v>0</v>
      </c>
      <c r="AJ130" s="2">
        <f t="shared" si="229"/>
        <v>0</v>
      </c>
      <c r="AK130" s="2">
        <v>14728.249999999998</v>
      </c>
      <c r="AL130" s="2">
        <v>14728.249999999998</v>
      </c>
      <c r="AM130" s="2">
        <v>0</v>
      </c>
      <c r="AN130" s="2">
        <v>0</v>
      </c>
      <c r="AO130" s="2">
        <v>0</v>
      </c>
      <c r="AP130" s="2">
        <v>0</v>
      </c>
      <c r="AQ130" s="2">
        <v>0</v>
      </c>
      <c r="AR130" s="2">
        <v>0</v>
      </c>
      <c r="AS130" s="2">
        <v>0</v>
      </c>
      <c r="AT130" s="2">
        <v>0</v>
      </c>
      <c r="AU130" s="2">
        <v>0</v>
      </c>
      <c r="AV130" s="2">
        <v>1</v>
      </c>
      <c r="AW130" s="2">
        <v>1</v>
      </c>
      <c r="AX130" s="2"/>
      <c r="AY130" s="2"/>
      <c r="AZ130" s="2">
        <v>1</v>
      </c>
      <c r="BA130" s="2">
        <v>1</v>
      </c>
      <c r="BB130" s="2">
        <v>1</v>
      </c>
      <c r="BC130" s="2">
        <v>1</v>
      </c>
      <c r="BD130" s="2" t="s">
        <v>3</v>
      </c>
      <c r="BE130" s="2" t="s">
        <v>3</v>
      </c>
      <c r="BF130" s="2" t="s">
        <v>3</v>
      </c>
      <c r="BG130" s="2" t="s">
        <v>3</v>
      </c>
      <c r="BH130" s="2">
        <v>3</v>
      </c>
      <c r="BI130" s="2">
        <v>3</v>
      </c>
      <c r="BJ130" s="2" t="s">
        <v>3</v>
      </c>
      <c r="BK130" s="2"/>
      <c r="BL130" s="2"/>
      <c r="BM130" s="2">
        <v>746</v>
      </c>
      <c r="BN130" s="2">
        <v>0</v>
      </c>
      <c r="BO130" s="2" t="s">
        <v>3</v>
      </c>
      <c r="BP130" s="2">
        <v>0</v>
      </c>
      <c r="BQ130" s="2">
        <v>130</v>
      </c>
      <c r="BR130" s="2">
        <v>0</v>
      </c>
      <c r="BS130" s="2">
        <v>1</v>
      </c>
      <c r="BT130" s="2">
        <v>1</v>
      </c>
      <c r="BU130" s="2">
        <v>1</v>
      </c>
      <c r="BV130" s="2">
        <v>1</v>
      </c>
      <c r="BW130" s="2">
        <v>1</v>
      </c>
      <c r="BX130" s="2">
        <v>1</v>
      </c>
      <c r="BY130" s="2" t="s">
        <v>3</v>
      </c>
      <c r="BZ130" s="2">
        <v>0</v>
      </c>
      <c r="CA130" s="2">
        <v>0</v>
      </c>
      <c r="CB130" s="2" t="s">
        <v>3</v>
      </c>
      <c r="CC130" s="2"/>
      <c r="CD130" s="2"/>
      <c r="CE130" s="2">
        <v>30</v>
      </c>
      <c r="CF130" s="2">
        <v>0</v>
      </c>
      <c r="CG130" s="2">
        <v>0</v>
      </c>
      <c r="CH130" s="2"/>
      <c r="CI130" s="2"/>
      <c r="CJ130" s="2"/>
      <c r="CK130" s="2"/>
      <c r="CL130" s="2"/>
      <c r="CM130" s="2">
        <v>0</v>
      </c>
      <c r="CN130" s="2" t="s">
        <v>3</v>
      </c>
      <c r="CO130" s="2">
        <v>0</v>
      </c>
      <c r="CP130" s="2">
        <f t="shared" si="230"/>
        <v>14728.25</v>
      </c>
      <c r="CQ130" s="2">
        <f t="shared" si="255"/>
        <v>14728.25</v>
      </c>
      <c r="CR130" s="2">
        <f t="shared" si="253"/>
        <v>0</v>
      </c>
      <c r="CS130" s="2">
        <f t="shared" si="231"/>
        <v>0</v>
      </c>
      <c r="CT130" s="2">
        <f t="shared" si="232"/>
        <v>0</v>
      </c>
      <c r="CU130" s="2">
        <f t="shared" si="233"/>
        <v>0</v>
      </c>
      <c r="CV130" s="2">
        <f t="shared" si="234"/>
        <v>0</v>
      </c>
      <c r="CW130" s="2">
        <f t="shared" si="235"/>
        <v>0</v>
      </c>
      <c r="CX130" s="2">
        <f t="shared" si="236"/>
        <v>0</v>
      </c>
      <c r="CY130" s="2">
        <f t="shared" si="237"/>
        <v>0</v>
      </c>
      <c r="CZ130" s="2">
        <f t="shared" si="238"/>
        <v>0</v>
      </c>
      <c r="DA130" s="2"/>
      <c r="DB130" s="2"/>
      <c r="DC130" s="2" t="s">
        <v>3</v>
      </c>
      <c r="DD130" s="2" t="s">
        <v>3</v>
      </c>
      <c r="DE130" s="2" t="s">
        <v>3</v>
      </c>
      <c r="DF130" s="2" t="s">
        <v>3</v>
      </c>
      <c r="DG130" s="2" t="s">
        <v>3</v>
      </c>
      <c r="DH130" s="2" t="s">
        <v>3</v>
      </c>
      <c r="DI130" s="2" t="s">
        <v>3</v>
      </c>
      <c r="DJ130" s="2" t="s">
        <v>3</v>
      </c>
      <c r="DK130" s="2" t="s">
        <v>3</v>
      </c>
      <c r="DL130" s="2" t="s">
        <v>3</v>
      </c>
      <c r="DM130" s="2" t="s">
        <v>3</v>
      </c>
      <c r="DN130" s="2">
        <v>0</v>
      </c>
      <c r="DO130" s="2">
        <v>0</v>
      </c>
      <c r="DP130" s="2">
        <v>1</v>
      </c>
      <c r="DQ130" s="2">
        <v>1</v>
      </c>
      <c r="DR130" s="2"/>
      <c r="DS130" s="2"/>
      <c r="DT130" s="2"/>
      <c r="DU130" s="2">
        <v>1013</v>
      </c>
      <c r="DV130" s="2" t="s">
        <v>37</v>
      </c>
      <c r="DW130" s="2" t="s">
        <v>37</v>
      </c>
      <c r="DX130" s="2">
        <v>1</v>
      </c>
      <c r="DY130" s="2"/>
      <c r="DZ130" s="2" t="s">
        <v>3</v>
      </c>
      <c r="EA130" s="2" t="s">
        <v>3</v>
      </c>
      <c r="EB130" s="2" t="s">
        <v>3</v>
      </c>
      <c r="EC130" s="2" t="s">
        <v>3</v>
      </c>
      <c r="ED130" s="2"/>
      <c r="EE130" s="2">
        <v>59540854</v>
      </c>
      <c r="EF130" s="2">
        <v>130</v>
      </c>
      <c r="EG130" s="2" t="s">
        <v>38</v>
      </c>
      <c r="EH130" s="2">
        <v>0</v>
      </c>
      <c r="EI130" s="2" t="s">
        <v>3</v>
      </c>
      <c r="EJ130" s="2">
        <v>3</v>
      </c>
      <c r="EK130" s="2">
        <v>746</v>
      </c>
      <c r="EL130" s="2" t="s">
        <v>39</v>
      </c>
      <c r="EM130" s="2" t="s">
        <v>40</v>
      </c>
      <c r="EN130" s="2"/>
      <c r="EO130" s="2" t="s">
        <v>3</v>
      </c>
      <c r="EP130" s="2"/>
      <c r="EQ130" s="2">
        <v>0</v>
      </c>
      <c r="ER130" s="2">
        <v>0</v>
      </c>
      <c r="ES130" s="2">
        <v>14728.249999999998</v>
      </c>
      <c r="ET130" s="2">
        <v>0</v>
      </c>
      <c r="EU130" s="2">
        <v>0</v>
      </c>
      <c r="EV130" s="2">
        <v>0</v>
      </c>
      <c r="EW130" s="2">
        <v>0</v>
      </c>
      <c r="EX130" s="2">
        <v>0</v>
      </c>
      <c r="EY130" s="2">
        <v>0</v>
      </c>
      <c r="EZ130" s="2"/>
      <c r="FA130" s="2"/>
      <c r="FB130" s="2"/>
      <c r="FC130" s="2"/>
      <c r="FD130" s="2"/>
      <c r="FE130" s="2"/>
      <c r="FF130" s="2"/>
      <c r="FG130" s="2"/>
      <c r="FH130" s="2"/>
      <c r="FI130" s="2"/>
      <c r="FJ130" s="2"/>
      <c r="FK130" s="2"/>
      <c r="FL130" s="2"/>
      <c r="FM130" s="2"/>
      <c r="FN130" s="2"/>
      <c r="FO130" s="2"/>
      <c r="FP130" s="2"/>
      <c r="FQ130" s="2">
        <v>0</v>
      </c>
      <c r="FR130" s="2">
        <f t="shared" si="256"/>
        <v>14728.25</v>
      </c>
      <c r="FS130" s="2">
        <v>0</v>
      </c>
      <c r="FT130" s="2"/>
      <c r="FU130" s="2"/>
      <c r="FV130" s="2"/>
      <c r="FW130" s="2"/>
      <c r="FX130" s="2">
        <v>0</v>
      </c>
      <c r="FY130" s="2">
        <v>0</v>
      </c>
      <c r="FZ130" s="2"/>
      <c r="GA130" s="2" t="s">
        <v>90</v>
      </c>
      <c r="GB130" s="2"/>
      <c r="GC130" s="2"/>
      <c r="GD130" s="2">
        <v>1</v>
      </c>
      <c r="GE130" s="2"/>
      <c r="GF130" s="2">
        <v>-1152322096</v>
      </c>
      <c r="GG130" s="2">
        <v>2</v>
      </c>
      <c r="GH130" s="2">
        <v>4</v>
      </c>
      <c r="GI130" s="2">
        <v>-2</v>
      </c>
      <c r="GJ130" s="2">
        <v>0</v>
      </c>
      <c r="GK130" s="2">
        <v>0</v>
      </c>
      <c r="GL130" s="2">
        <f t="shared" si="239"/>
        <v>0</v>
      </c>
      <c r="GM130" s="2">
        <f t="shared" si="240"/>
        <v>14728.25</v>
      </c>
      <c r="GN130" s="2">
        <f t="shared" si="241"/>
        <v>0</v>
      </c>
      <c r="GO130" s="2">
        <f t="shared" si="242"/>
        <v>0</v>
      </c>
      <c r="GP130" s="2">
        <f t="shared" si="243"/>
        <v>0</v>
      </c>
      <c r="GQ130" s="2"/>
      <c r="GR130" s="2">
        <v>0</v>
      </c>
      <c r="GS130" s="2">
        <v>2</v>
      </c>
      <c r="GT130" s="2">
        <v>0</v>
      </c>
      <c r="GU130" s="2" t="s">
        <v>3</v>
      </c>
      <c r="GV130" s="2">
        <f t="shared" si="244"/>
        <v>0</v>
      </c>
      <c r="GW130" s="2">
        <v>1</v>
      </c>
      <c r="GX130" s="2">
        <f t="shared" si="245"/>
        <v>0</v>
      </c>
      <c r="GY130" s="2"/>
      <c r="GZ130" s="2"/>
      <c r="HA130" s="2">
        <v>0</v>
      </c>
      <c r="HB130" s="2">
        <v>0</v>
      </c>
      <c r="HC130" s="2">
        <f t="shared" si="246"/>
        <v>0</v>
      </c>
      <c r="HD130" s="2"/>
      <c r="HE130" s="2" t="s">
        <v>42</v>
      </c>
      <c r="HF130" s="2" t="s">
        <v>43</v>
      </c>
      <c r="HG130" s="2"/>
      <c r="HH130" s="2"/>
      <c r="HI130" s="2"/>
      <c r="HJ130" s="2"/>
      <c r="HK130" s="2"/>
      <c r="HL130" s="2"/>
      <c r="HM130" s="2" t="s">
        <v>3</v>
      </c>
      <c r="HN130" s="2" t="s">
        <v>3</v>
      </c>
      <c r="HO130" s="2" t="s">
        <v>3</v>
      </c>
      <c r="HP130" s="2" t="s">
        <v>3</v>
      </c>
      <c r="HQ130" s="2" t="s">
        <v>3</v>
      </c>
      <c r="HR130" s="2"/>
      <c r="HS130" s="2">
        <v>0</v>
      </c>
      <c r="HT130" s="2"/>
      <c r="HU130" s="2"/>
      <c r="HV130" s="2"/>
      <c r="HW130" s="2"/>
      <c r="HX130" s="2"/>
      <c r="HY130" s="2"/>
      <c r="HZ130" s="2"/>
      <c r="IA130" s="2"/>
      <c r="IB130" s="2"/>
      <c r="IC130" s="2"/>
      <c r="ID130" s="2"/>
      <c r="IE130" s="2"/>
      <c r="IF130" s="2"/>
      <c r="IG130" s="2"/>
      <c r="IH130" s="2"/>
      <c r="II130" s="2"/>
      <c r="IJ130" s="2"/>
      <c r="IK130" s="2">
        <v>0</v>
      </c>
      <c r="IL130" s="2"/>
      <c r="IM130" s="2"/>
      <c r="IN130" s="2"/>
      <c r="IO130" s="2"/>
      <c r="IP130" s="2"/>
      <c r="IQ130" s="2"/>
      <c r="IR130" s="2"/>
      <c r="IS130" s="2"/>
      <c r="IT130" s="2"/>
      <c r="IU130" s="2"/>
    </row>
    <row r="131" spans="1:255" x14ac:dyDescent="0.2">
      <c r="A131">
        <v>17</v>
      </c>
      <c r="B131">
        <v>1</v>
      </c>
      <c r="E131" t="s">
        <v>197</v>
      </c>
      <c r="F131" t="s">
        <v>198</v>
      </c>
      <c r="G131" t="s">
        <v>199</v>
      </c>
      <c r="H131" t="s">
        <v>37</v>
      </c>
      <c r="I131">
        <v>1</v>
      </c>
      <c r="J131">
        <v>0</v>
      </c>
      <c r="K131">
        <v>1</v>
      </c>
      <c r="O131">
        <f t="shared" si="217"/>
        <v>112818.4</v>
      </c>
      <c r="P131">
        <f t="shared" si="254"/>
        <v>112818.4</v>
      </c>
      <c r="Q131">
        <f t="shared" si="247"/>
        <v>0</v>
      </c>
      <c r="R131">
        <f t="shared" si="218"/>
        <v>0</v>
      </c>
      <c r="S131">
        <f t="shared" si="219"/>
        <v>0</v>
      </c>
      <c r="T131">
        <f t="shared" si="220"/>
        <v>0</v>
      </c>
      <c r="U131">
        <f t="shared" si="221"/>
        <v>0</v>
      </c>
      <c r="V131">
        <f t="shared" si="222"/>
        <v>0</v>
      </c>
      <c r="W131">
        <f t="shared" si="223"/>
        <v>0</v>
      </c>
      <c r="X131">
        <f t="shared" si="224"/>
        <v>0</v>
      </c>
      <c r="Y131">
        <f t="shared" si="225"/>
        <v>0</v>
      </c>
      <c r="AA131">
        <v>60252775</v>
      </c>
      <c r="AB131">
        <f t="shared" si="226"/>
        <v>14728.25</v>
      </c>
      <c r="AC131">
        <f t="shared" si="227"/>
        <v>14728.25</v>
      </c>
      <c r="AD131">
        <f t="shared" si="248"/>
        <v>0</v>
      </c>
      <c r="AE131">
        <f t="shared" si="249"/>
        <v>0</v>
      </c>
      <c r="AF131">
        <f t="shared" si="250"/>
        <v>0</v>
      </c>
      <c r="AG131">
        <f t="shared" si="228"/>
        <v>0</v>
      </c>
      <c r="AH131">
        <f t="shared" si="251"/>
        <v>0</v>
      </c>
      <c r="AI131">
        <f t="shared" si="252"/>
        <v>0</v>
      </c>
      <c r="AJ131">
        <f t="shared" si="229"/>
        <v>0</v>
      </c>
      <c r="AK131">
        <v>14728.249999999998</v>
      </c>
      <c r="AL131">
        <v>14728.249999999998</v>
      </c>
      <c r="AM131">
        <v>0</v>
      </c>
      <c r="AN131">
        <v>0</v>
      </c>
      <c r="AO131">
        <v>0</v>
      </c>
      <c r="AP131">
        <v>0</v>
      </c>
      <c r="AQ131">
        <v>0</v>
      </c>
      <c r="AR131">
        <v>0</v>
      </c>
      <c r="AS131">
        <v>0</v>
      </c>
      <c r="AT131">
        <v>0</v>
      </c>
      <c r="AU131">
        <v>0</v>
      </c>
      <c r="AV131">
        <v>1</v>
      </c>
      <c r="AW131">
        <v>1</v>
      </c>
      <c r="AZ131">
        <v>1</v>
      </c>
      <c r="BA131">
        <v>1</v>
      </c>
      <c r="BB131">
        <v>1</v>
      </c>
      <c r="BC131">
        <v>7.66</v>
      </c>
      <c r="BD131" t="s">
        <v>3</v>
      </c>
      <c r="BE131" t="s">
        <v>3</v>
      </c>
      <c r="BF131" t="s">
        <v>3</v>
      </c>
      <c r="BG131" t="s">
        <v>3</v>
      </c>
      <c r="BH131">
        <v>3</v>
      </c>
      <c r="BI131">
        <v>3</v>
      </c>
      <c r="BJ131" t="s">
        <v>3</v>
      </c>
      <c r="BM131">
        <v>746</v>
      </c>
      <c r="BN131">
        <v>0</v>
      </c>
      <c r="BO131" t="s">
        <v>3</v>
      </c>
      <c r="BP131">
        <v>0</v>
      </c>
      <c r="BQ131">
        <v>130</v>
      </c>
      <c r="BR131">
        <v>0</v>
      </c>
      <c r="BS131">
        <v>1</v>
      </c>
      <c r="BT131">
        <v>1</v>
      </c>
      <c r="BU131">
        <v>1</v>
      </c>
      <c r="BV131">
        <v>1</v>
      </c>
      <c r="BW131">
        <v>1</v>
      </c>
      <c r="BX131">
        <v>1</v>
      </c>
      <c r="BY131" t="s">
        <v>3</v>
      </c>
      <c r="BZ131">
        <v>0</v>
      </c>
      <c r="CA131">
        <v>0</v>
      </c>
      <c r="CB131" t="s">
        <v>3</v>
      </c>
      <c r="CE131">
        <v>30</v>
      </c>
      <c r="CF131">
        <v>0</v>
      </c>
      <c r="CG131">
        <v>0</v>
      </c>
      <c r="CM131">
        <v>0</v>
      </c>
      <c r="CN131" t="s">
        <v>3</v>
      </c>
      <c r="CO131">
        <v>0</v>
      </c>
      <c r="CP131">
        <f t="shared" si="230"/>
        <v>112818.4</v>
      </c>
      <c r="CQ131">
        <f t="shared" si="255"/>
        <v>112818.4</v>
      </c>
      <c r="CR131">
        <f t="shared" si="253"/>
        <v>0</v>
      </c>
      <c r="CS131">
        <f t="shared" si="231"/>
        <v>0</v>
      </c>
      <c r="CT131">
        <f t="shared" si="232"/>
        <v>0</v>
      </c>
      <c r="CU131">
        <f t="shared" si="233"/>
        <v>0</v>
      </c>
      <c r="CV131">
        <f t="shared" si="234"/>
        <v>0</v>
      </c>
      <c r="CW131">
        <f t="shared" si="235"/>
        <v>0</v>
      </c>
      <c r="CX131">
        <f t="shared" si="236"/>
        <v>0</v>
      </c>
      <c r="CY131">
        <f t="shared" si="237"/>
        <v>0</v>
      </c>
      <c r="CZ131">
        <f t="shared" si="238"/>
        <v>0</v>
      </c>
      <c r="DC131" t="s">
        <v>3</v>
      </c>
      <c r="DD131" t="s">
        <v>3</v>
      </c>
      <c r="DE131" t="s">
        <v>3</v>
      </c>
      <c r="DF131" t="s">
        <v>3</v>
      </c>
      <c r="DG131" t="s">
        <v>3</v>
      </c>
      <c r="DH131" t="s">
        <v>3</v>
      </c>
      <c r="DI131" t="s">
        <v>3</v>
      </c>
      <c r="DJ131" t="s">
        <v>3</v>
      </c>
      <c r="DK131" t="s">
        <v>3</v>
      </c>
      <c r="DL131" t="s">
        <v>3</v>
      </c>
      <c r="DM131" t="s">
        <v>3</v>
      </c>
      <c r="DN131">
        <v>0</v>
      </c>
      <c r="DO131">
        <v>0</v>
      </c>
      <c r="DP131">
        <v>1</v>
      </c>
      <c r="DQ131">
        <v>1</v>
      </c>
      <c r="DU131">
        <v>1013</v>
      </c>
      <c r="DV131" t="s">
        <v>37</v>
      </c>
      <c r="DW131" t="s">
        <v>37</v>
      </c>
      <c r="DX131">
        <v>1</v>
      </c>
      <c r="DZ131" t="s">
        <v>3</v>
      </c>
      <c r="EA131" t="s">
        <v>3</v>
      </c>
      <c r="EB131" t="s">
        <v>3</v>
      </c>
      <c r="EC131" t="s">
        <v>3</v>
      </c>
      <c r="EE131">
        <v>59540854</v>
      </c>
      <c r="EF131">
        <v>130</v>
      </c>
      <c r="EG131" t="s">
        <v>38</v>
      </c>
      <c r="EH131">
        <v>0</v>
      </c>
      <c r="EI131" t="s">
        <v>3</v>
      </c>
      <c r="EJ131">
        <v>3</v>
      </c>
      <c r="EK131">
        <v>746</v>
      </c>
      <c r="EL131" t="s">
        <v>39</v>
      </c>
      <c r="EM131" t="s">
        <v>40</v>
      </c>
      <c r="EO131" t="s">
        <v>3</v>
      </c>
      <c r="EQ131">
        <v>0</v>
      </c>
      <c r="ER131">
        <v>14728.249999999998</v>
      </c>
      <c r="ES131">
        <v>14728.249999999998</v>
      </c>
      <c r="ET131">
        <v>0</v>
      </c>
      <c r="EU131">
        <v>0</v>
      </c>
      <c r="EV131">
        <v>0</v>
      </c>
      <c r="EW131">
        <v>0</v>
      </c>
      <c r="EX131">
        <v>0</v>
      </c>
      <c r="EY131">
        <v>0</v>
      </c>
      <c r="EZ131">
        <v>5</v>
      </c>
      <c r="FC131">
        <v>1</v>
      </c>
      <c r="FD131">
        <v>18</v>
      </c>
      <c r="FF131">
        <v>129880.42</v>
      </c>
      <c r="FQ131">
        <v>0</v>
      </c>
      <c r="FR131">
        <f t="shared" si="256"/>
        <v>112818.4</v>
      </c>
      <c r="FS131">
        <v>0</v>
      </c>
      <c r="FX131">
        <v>0</v>
      </c>
      <c r="FY131">
        <v>0</v>
      </c>
      <c r="GA131" t="s">
        <v>90</v>
      </c>
      <c r="GD131">
        <v>1</v>
      </c>
      <c r="GF131">
        <v>-1152322096</v>
      </c>
      <c r="GG131">
        <v>2</v>
      </c>
      <c r="GH131">
        <v>3</v>
      </c>
      <c r="GI131">
        <v>5</v>
      </c>
      <c r="GJ131">
        <v>0</v>
      </c>
      <c r="GK131">
        <v>0</v>
      </c>
      <c r="GL131">
        <f t="shared" si="239"/>
        <v>0</v>
      </c>
      <c r="GM131">
        <f t="shared" si="240"/>
        <v>112818.4</v>
      </c>
      <c r="GN131">
        <f t="shared" si="241"/>
        <v>0</v>
      </c>
      <c r="GO131">
        <f t="shared" si="242"/>
        <v>0</v>
      </c>
      <c r="GP131">
        <f t="shared" si="243"/>
        <v>0</v>
      </c>
      <c r="GR131">
        <v>1</v>
      </c>
      <c r="GS131">
        <v>1</v>
      </c>
      <c r="GT131">
        <v>0</v>
      </c>
      <c r="GU131" t="s">
        <v>3</v>
      </c>
      <c r="GV131">
        <f t="shared" si="244"/>
        <v>0</v>
      </c>
      <c r="GW131">
        <v>1</v>
      </c>
      <c r="GX131">
        <f t="shared" si="245"/>
        <v>0</v>
      </c>
      <c r="HA131">
        <v>0</v>
      </c>
      <c r="HB131">
        <v>0</v>
      </c>
      <c r="HC131">
        <f t="shared" si="246"/>
        <v>0</v>
      </c>
      <c r="HE131" t="s">
        <v>42</v>
      </c>
      <c r="HF131" t="s">
        <v>43</v>
      </c>
      <c r="HM131" t="s">
        <v>3</v>
      </c>
      <c r="HN131" t="s">
        <v>3</v>
      </c>
      <c r="HO131" t="s">
        <v>3</v>
      </c>
      <c r="HP131" t="s">
        <v>3</v>
      </c>
      <c r="HQ131" t="s">
        <v>3</v>
      </c>
      <c r="HS131">
        <v>0</v>
      </c>
      <c r="IK131">
        <v>0</v>
      </c>
    </row>
    <row r="132" spans="1:255" x14ac:dyDescent="0.2">
      <c r="A132" s="2">
        <v>17</v>
      </c>
      <c r="B132" s="2">
        <v>1</v>
      </c>
      <c r="C132" s="2"/>
      <c r="D132" s="2"/>
      <c r="E132" s="2" t="s">
        <v>200</v>
      </c>
      <c r="F132" s="2" t="s">
        <v>201</v>
      </c>
      <c r="G132" s="2" t="s">
        <v>202</v>
      </c>
      <c r="H132" s="2" t="s">
        <v>37</v>
      </c>
      <c r="I132" s="2">
        <v>1</v>
      </c>
      <c r="J132" s="2">
        <v>0</v>
      </c>
      <c r="K132" s="2">
        <v>1</v>
      </c>
      <c r="L132" s="2"/>
      <c r="M132" s="2"/>
      <c r="N132" s="2"/>
      <c r="O132" s="2">
        <f t="shared" ref="O132:O163" si="257">ROUND(CP132,2)</f>
        <v>1985.25</v>
      </c>
      <c r="P132" s="2">
        <f t="shared" si="254"/>
        <v>1985.25</v>
      </c>
      <c r="Q132" s="2">
        <f t="shared" si="247"/>
        <v>0</v>
      </c>
      <c r="R132" s="2">
        <f t="shared" ref="R132:R163" si="258">ROUND((ROUND((AE132*AV132*I132),2)*BS132),2)</f>
        <v>0</v>
      </c>
      <c r="S132" s="2">
        <f t="shared" ref="S132:S163" si="259">ROUND((ROUND((AF132*AV132*I132),2)*BA132),2)</f>
        <v>0</v>
      </c>
      <c r="T132" s="2">
        <f t="shared" ref="T132:T163" si="260">ROUND(CU132*I132,2)</f>
        <v>0</v>
      </c>
      <c r="U132" s="2">
        <f t="shared" ref="U132:U163" si="261">CV132*I132</f>
        <v>0</v>
      </c>
      <c r="V132" s="2">
        <f t="shared" ref="V132:V163" si="262">CW132*I132</f>
        <v>0</v>
      </c>
      <c r="W132" s="2">
        <f t="shared" ref="W132:W163" si="263">ROUND(CX132*I132,2)</f>
        <v>0</v>
      </c>
      <c r="X132" s="2">
        <f t="shared" ref="X132:X163" si="264">ROUND(CY132,2)</f>
        <v>0</v>
      </c>
      <c r="Y132" s="2">
        <f t="shared" ref="Y132:Y163" si="265">ROUND(CZ132,2)</f>
        <v>0</v>
      </c>
      <c r="Z132" s="2"/>
      <c r="AA132" s="2">
        <v>60252778</v>
      </c>
      <c r="AB132" s="2">
        <f t="shared" ref="AB132:AB163" si="266">ROUND((AC132+AD132+AF132),6)</f>
        <v>1985.25</v>
      </c>
      <c r="AC132" s="2">
        <f t="shared" ref="AC132:AC163" si="267">ROUND((ES132),6)</f>
        <v>1985.25</v>
      </c>
      <c r="AD132" s="2">
        <f t="shared" si="248"/>
        <v>0</v>
      </c>
      <c r="AE132" s="2">
        <f t="shared" si="249"/>
        <v>0</v>
      </c>
      <c r="AF132" s="2">
        <f t="shared" si="250"/>
        <v>0</v>
      </c>
      <c r="AG132" s="2">
        <f t="shared" ref="AG132:AG163" si="268">ROUND((AP132),6)</f>
        <v>0</v>
      </c>
      <c r="AH132" s="2">
        <f t="shared" si="251"/>
        <v>0</v>
      </c>
      <c r="AI132" s="2">
        <f t="shared" si="252"/>
        <v>0</v>
      </c>
      <c r="AJ132" s="2">
        <f t="shared" ref="AJ132:AJ163" si="269">(AS132)</f>
        <v>0</v>
      </c>
      <c r="AK132" s="2">
        <v>1985.25</v>
      </c>
      <c r="AL132" s="2">
        <v>1985.25</v>
      </c>
      <c r="AM132" s="2">
        <v>0</v>
      </c>
      <c r="AN132" s="2">
        <v>0</v>
      </c>
      <c r="AO132" s="2">
        <v>0</v>
      </c>
      <c r="AP132" s="2">
        <v>0</v>
      </c>
      <c r="AQ132" s="2">
        <v>0</v>
      </c>
      <c r="AR132" s="2">
        <v>0</v>
      </c>
      <c r="AS132" s="2">
        <v>0</v>
      </c>
      <c r="AT132" s="2">
        <v>0</v>
      </c>
      <c r="AU132" s="2">
        <v>0</v>
      </c>
      <c r="AV132" s="2">
        <v>1</v>
      </c>
      <c r="AW132" s="2">
        <v>1</v>
      </c>
      <c r="AX132" s="2"/>
      <c r="AY132" s="2"/>
      <c r="AZ132" s="2">
        <v>1</v>
      </c>
      <c r="BA132" s="2">
        <v>1</v>
      </c>
      <c r="BB132" s="2">
        <v>1</v>
      </c>
      <c r="BC132" s="2">
        <v>1</v>
      </c>
      <c r="BD132" s="2" t="s">
        <v>3</v>
      </c>
      <c r="BE132" s="2" t="s">
        <v>3</v>
      </c>
      <c r="BF132" s="2" t="s">
        <v>3</v>
      </c>
      <c r="BG132" s="2" t="s">
        <v>3</v>
      </c>
      <c r="BH132" s="2">
        <v>3</v>
      </c>
      <c r="BI132" s="2">
        <v>3</v>
      </c>
      <c r="BJ132" s="2" t="s">
        <v>3</v>
      </c>
      <c r="BK132" s="2"/>
      <c r="BL132" s="2"/>
      <c r="BM132" s="2">
        <v>746</v>
      </c>
      <c r="BN132" s="2">
        <v>0</v>
      </c>
      <c r="BO132" s="2" t="s">
        <v>3</v>
      </c>
      <c r="BP132" s="2">
        <v>0</v>
      </c>
      <c r="BQ132" s="2">
        <v>130</v>
      </c>
      <c r="BR132" s="2">
        <v>0</v>
      </c>
      <c r="BS132" s="2">
        <v>1</v>
      </c>
      <c r="BT132" s="2">
        <v>1</v>
      </c>
      <c r="BU132" s="2">
        <v>1</v>
      </c>
      <c r="BV132" s="2">
        <v>1</v>
      </c>
      <c r="BW132" s="2">
        <v>1</v>
      </c>
      <c r="BX132" s="2">
        <v>1</v>
      </c>
      <c r="BY132" s="2" t="s">
        <v>3</v>
      </c>
      <c r="BZ132" s="2">
        <v>0</v>
      </c>
      <c r="CA132" s="2">
        <v>0</v>
      </c>
      <c r="CB132" s="2" t="s">
        <v>3</v>
      </c>
      <c r="CC132" s="2"/>
      <c r="CD132" s="2"/>
      <c r="CE132" s="2">
        <v>30</v>
      </c>
      <c r="CF132" s="2">
        <v>0</v>
      </c>
      <c r="CG132" s="2">
        <v>0</v>
      </c>
      <c r="CH132" s="2"/>
      <c r="CI132" s="2"/>
      <c r="CJ132" s="2"/>
      <c r="CK132" s="2"/>
      <c r="CL132" s="2"/>
      <c r="CM132" s="2">
        <v>0</v>
      </c>
      <c r="CN132" s="2" t="s">
        <v>3</v>
      </c>
      <c r="CO132" s="2">
        <v>0</v>
      </c>
      <c r="CP132" s="2">
        <f t="shared" ref="CP132:CP163" si="270">(P132+Q132+S132)</f>
        <v>1985.25</v>
      </c>
      <c r="CQ132" s="2">
        <f t="shared" si="255"/>
        <v>1985.25</v>
      </c>
      <c r="CR132" s="2">
        <f t="shared" si="253"/>
        <v>0</v>
      </c>
      <c r="CS132" s="2">
        <f t="shared" ref="CS132:CS163" si="271">ROUND((ROUND((AE132*AV132*1),2)*BS132),2)</f>
        <v>0</v>
      </c>
      <c r="CT132" s="2">
        <f t="shared" ref="CT132:CT163" si="272">ROUND((ROUND((AF132*AV132*1),2)*BA132),2)</f>
        <v>0</v>
      </c>
      <c r="CU132" s="2">
        <f t="shared" ref="CU132:CU163" si="273">AG132</f>
        <v>0</v>
      </c>
      <c r="CV132" s="2">
        <f t="shared" ref="CV132:CV163" si="274">(AH132*AV132)</f>
        <v>0</v>
      </c>
      <c r="CW132" s="2">
        <f t="shared" ref="CW132:CW163" si="275">AI132</f>
        <v>0</v>
      </c>
      <c r="CX132" s="2">
        <f t="shared" ref="CX132:CX163" si="276">AJ132</f>
        <v>0</v>
      </c>
      <c r="CY132" s="2">
        <f t="shared" ref="CY132:CY163" si="277">(((S132+R132)*AT132)/100)</f>
        <v>0</v>
      </c>
      <c r="CZ132" s="2">
        <f t="shared" ref="CZ132:CZ163" si="278">(((S132+R132)*AU132)/100)</f>
        <v>0</v>
      </c>
      <c r="DA132" s="2"/>
      <c r="DB132" s="2"/>
      <c r="DC132" s="2" t="s">
        <v>3</v>
      </c>
      <c r="DD132" s="2" t="s">
        <v>3</v>
      </c>
      <c r="DE132" s="2" t="s">
        <v>3</v>
      </c>
      <c r="DF132" s="2" t="s">
        <v>3</v>
      </c>
      <c r="DG132" s="2" t="s">
        <v>3</v>
      </c>
      <c r="DH132" s="2" t="s">
        <v>3</v>
      </c>
      <c r="DI132" s="2" t="s">
        <v>3</v>
      </c>
      <c r="DJ132" s="2" t="s">
        <v>3</v>
      </c>
      <c r="DK132" s="2" t="s">
        <v>3</v>
      </c>
      <c r="DL132" s="2" t="s">
        <v>3</v>
      </c>
      <c r="DM132" s="2" t="s">
        <v>3</v>
      </c>
      <c r="DN132" s="2">
        <v>0</v>
      </c>
      <c r="DO132" s="2">
        <v>0</v>
      </c>
      <c r="DP132" s="2">
        <v>1</v>
      </c>
      <c r="DQ132" s="2">
        <v>1</v>
      </c>
      <c r="DR132" s="2"/>
      <c r="DS132" s="2"/>
      <c r="DT132" s="2"/>
      <c r="DU132" s="2">
        <v>1013</v>
      </c>
      <c r="DV132" s="2" t="s">
        <v>37</v>
      </c>
      <c r="DW132" s="2" t="s">
        <v>37</v>
      </c>
      <c r="DX132" s="2">
        <v>1</v>
      </c>
      <c r="DY132" s="2"/>
      <c r="DZ132" s="2" t="s">
        <v>3</v>
      </c>
      <c r="EA132" s="2" t="s">
        <v>3</v>
      </c>
      <c r="EB132" s="2" t="s">
        <v>3</v>
      </c>
      <c r="EC132" s="2" t="s">
        <v>3</v>
      </c>
      <c r="ED132" s="2"/>
      <c r="EE132" s="2">
        <v>59540854</v>
      </c>
      <c r="EF132" s="2">
        <v>130</v>
      </c>
      <c r="EG132" s="2" t="s">
        <v>38</v>
      </c>
      <c r="EH132" s="2">
        <v>0</v>
      </c>
      <c r="EI132" s="2" t="s">
        <v>3</v>
      </c>
      <c r="EJ132" s="2">
        <v>3</v>
      </c>
      <c r="EK132" s="2">
        <v>746</v>
      </c>
      <c r="EL132" s="2" t="s">
        <v>39</v>
      </c>
      <c r="EM132" s="2" t="s">
        <v>40</v>
      </c>
      <c r="EN132" s="2"/>
      <c r="EO132" s="2" t="s">
        <v>3</v>
      </c>
      <c r="EP132" s="2"/>
      <c r="EQ132" s="2">
        <v>0</v>
      </c>
      <c r="ER132" s="2">
        <v>0</v>
      </c>
      <c r="ES132" s="2">
        <v>1985.25</v>
      </c>
      <c r="ET132" s="2">
        <v>0</v>
      </c>
      <c r="EU132" s="2">
        <v>0</v>
      </c>
      <c r="EV132" s="2">
        <v>0</v>
      </c>
      <c r="EW132" s="2">
        <v>0</v>
      </c>
      <c r="EX132" s="2">
        <v>0</v>
      </c>
      <c r="EY132" s="2">
        <v>0</v>
      </c>
      <c r="EZ132" s="2"/>
      <c r="FA132" s="2"/>
      <c r="FB132" s="2"/>
      <c r="FC132" s="2"/>
      <c r="FD132" s="2"/>
      <c r="FE132" s="2"/>
      <c r="FF132" s="2"/>
      <c r="FG132" s="2"/>
      <c r="FH132" s="2"/>
      <c r="FI132" s="2"/>
      <c r="FJ132" s="2"/>
      <c r="FK132" s="2"/>
      <c r="FL132" s="2"/>
      <c r="FM132" s="2"/>
      <c r="FN132" s="2"/>
      <c r="FO132" s="2"/>
      <c r="FP132" s="2"/>
      <c r="FQ132" s="2">
        <v>0</v>
      </c>
      <c r="FR132" s="2">
        <f t="shared" si="256"/>
        <v>1985.25</v>
      </c>
      <c r="FS132" s="2">
        <v>0</v>
      </c>
      <c r="FT132" s="2"/>
      <c r="FU132" s="2"/>
      <c r="FV132" s="2"/>
      <c r="FW132" s="2"/>
      <c r="FX132" s="2">
        <v>0</v>
      </c>
      <c r="FY132" s="2">
        <v>0</v>
      </c>
      <c r="FZ132" s="2"/>
      <c r="GA132" s="2" t="s">
        <v>203</v>
      </c>
      <c r="GB132" s="2"/>
      <c r="GC132" s="2"/>
      <c r="GD132" s="2">
        <v>1</v>
      </c>
      <c r="GE132" s="2"/>
      <c r="GF132" s="2">
        <v>-1608086169</v>
      </c>
      <c r="GG132" s="2">
        <v>2</v>
      </c>
      <c r="GH132" s="2">
        <v>4</v>
      </c>
      <c r="GI132" s="2">
        <v>-2</v>
      </c>
      <c r="GJ132" s="2">
        <v>0</v>
      </c>
      <c r="GK132" s="2">
        <v>0</v>
      </c>
      <c r="GL132" s="2">
        <f t="shared" ref="GL132:GL163" si="279">ROUND(IF(AND(BH132=3,BI132=3,FS132&lt;&gt;0),P132,0),2)</f>
        <v>0</v>
      </c>
      <c r="GM132" s="2">
        <f t="shared" ref="GM132:GM163" si="280">ROUND(O132+X132+Y132,2)+GX132</f>
        <v>1985.25</v>
      </c>
      <c r="GN132" s="2">
        <f t="shared" ref="GN132:GN163" si="281">IF(OR(BI132=0,BI132=1),GM132-GX132,0)</f>
        <v>0</v>
      </c>
      <c r="GO132" s="2">
        <f t="shared" ref="GO132:GO163" si="282">IF(BI132=2,GM132-GX132,0)</f>
        <v>0</v>
      </c>
      <c r="GP132" s="2">
        <f t="shared" ref="GP132:GP163" si="283">IF(BI132=4,GM132-GX132,0)</f>
        <v>0</v>
      </c>
      <c r="GQ132" s="2"/>
      <c r="GR132" s="2">
        <v>0</v>
      </c>
      <c r="GS132" s="2">
        <v>2</v>
      </c>
      <c r="GT132" s="2">
        <v>0</v>
      </c>
      <c r="GU132" s="2" t="s">
        <v>3</v>
      </c>
      <c r="GV132" s="2">
        <f t="shared" ref="GV132:GV163" si="284">ROUND((GT132),6)</f>
        <v>0</v>
      </c>
      <c r="GW132" s="2">
        <v>1</v>
      </c>
      <c r="GX132" s="2">
        <f t="shared" ref="GX132:GX163" si="285">ROUND(HC132*I132,2)</f>
        <v>0</v>
      </c>
      <c r="GY132" s="2"/>
      <c r="GZ132" s="2"/>
      <c r="HA132" s="2">
        <v>0</v>
      </c>
      <c r="HB132" s="2">
        <v>0</v>
      </c>
      <c r="HC132" s="2">
        <f t="shared" ref="HC132:HC163" si="286">GV132*GW132</f>
        <v>0</v>
      </c>
      <c r="HD132" s="2"/>
      <c r="HE132" s="2" t="s">
        <v>42</v>
      </c>
      <c r="HF132" s="2" t="s">
        <v>43</v>
      </c>
      <c r="HG132" s="2"/>
      <c r="HH132" s="2"/>
      <c r="HI132" s="2"/>
      <c r="HJ132" s="2"/>
      <c r="HK132" s="2"/>
      <c r="HL132" s="2"/>
      <c r="HM132" s="2" t="s">
        <v>3</v>
      </c>
      <c r="HN132" s="2" t="s">
        <v>3</v>
      </c>
      <c r="HO132" s="2" t="s">
        <v>3</v>
      </c>
      <c r="HP132" s="2" t="s">
        <v>3</v>
      </c>
      <c r="HQ132" s="2" t="s">
        <v>3</v>
      </c>
      <c r="HR132" s="2"/>
      <c r="HS132" s="2">
        <v>0</v>
      </c>
      <c r="HT132" s="2"/>
      <c r="HU132" s="2"/>
      <c r="HV132" s="2"/>
      <c r="HW132" s="2"/>
      <c r="HX132" s="2"/>
      <c r="HY132" s="2"/>
      <c r="HZ132" s="2"/>
      <c r="IA132" s="2"/>
      <c r="IB132" s="2"/>
      <c r="IC132" s="2"/>
      <c r="ID132" s="2"/>
      <c r="IE132" s="2"/>
      <c r="IF132" s="2"/>
      <c r="IG132" s="2"/>
      <c r="IH132" s="2"/>
      <c r="II132" s="2"/>
      <c r="IJ132" s="2"/>
      <c r="IK132" s="2">
        <v>0</v>
      </c>
      <c r="IL132" s="2"/>
      <c r="IM132" s="2"/>
      <c r="IN132" s="2"/>
      <c r="IO132" s="2"/>
      <c r="IP132" s="2"/>
      <c r="IQ132" s="2"/>
      <c r="IR132" s="2"/>
      <c r="IS132" s="2"/>
      <c r="IT132" s="2"/>
      <c r="IU132" s="2"/>
    </row>
    <row r="133" spans="1:255" x14ac:dyDescent="0.2">
      <c r="A133">
        <v>17</v>
      </c>
      <c r="B133">
        <v>1</v>
      </c>
      <c r="E133" t="s">
        <v>200</v>
      </c>
      <c r="F133" t="s">
        <v>201</v>
      </c>
      <c r="G133" t="s">
        <v>202</v>
      </c>
      <c r="H133" t="s">
        <v>37</v>
      </c>
      <c r="I133">
        <v>1</v>
      </c>
      <c r="J133">
        <v>0</v>
      </c>
      <c r="K133">
        <v>1</v>
      </c>
      <c r="O133">
        <f t="shared" si="257"/>
        <v>15207.02</v>
      </c>
      <c r="P133">
        <f t="shared" si="254"/>
        <v>15207.02</v>
      </c>
      <c r="Q133">
        <f t="shared" si="247"/>
        <v>0</v>
      </c>
      <c r="R133">
        <f t="shared" si="258"/>
        <v>0</v>
      </c>
      <c r="S133">
        <f t="shared" si="259"/>
        <v>0</v>
      </c>
      <c r="T133">
        <f t="shared" si="260"/>
        <v>0</v>
      </c>
      <c r="U133">
        <f t="shared" si="261"/>
        <v>0</v>
      </c>
      <c r="V133">
        <f t="shared" si="262"/>
        <v>0</v>
      </c>
      <c r="W133">
        <f t="shared" si="263"/>
        <v>0</v>
      </c>
      <c r="X133">
        <f t="shared" si="264"/>
        <v>0</v>
      </c>
      <c r="Y133">
        <f t="shared" si="265"/>
        <v>0</v>
      </c>
      <c r="AA133">
        <v>60252775</v>
      </c>
      <c r="AB133">
        <f t="shared" si="266"/>
        <v>1985.25</v>
      </c>
      <c r="AC133">
        <f t="shared" si="267"/>
        <v>1985.25</v>
      </c>
      <c r="AD133">
        <f t="shared" si="248"/>
        <v>0</v>
      </c>
      <c r="AE133">
        <f t="shared" si="249"/>
        <v>0</v>
      </c>
      <c r="AF133">
        <f t="shared" si="250"/>
        <v>0</v>
      </c>
      <c r="AG133">
        <f t="shared" si="268"/>
        <v>0</v>
      </c>
      <c r="AH133">
        <f t="shared" si="251"/>
        <v>0</v>
      </c>
      <c r="AI133">
        <f t="shared" si="252"/>
        <v>0</v>
      </c>
      <c r="AJ133">
        <f t="shared" si="269"/>
        <v>0</v>
      </c>
      <c r="AK133">
        <v>1985.25</v>
      </c>
      <c r="AL133">
        <v>1985.25</v>
      </c>
      <c r="AM133">
        <v>0</v>
      </c>
      <c r="AN133">
        <v>0</v>
      </c>
      <c r="AO133">
        <v>0</v>
      </c>
      <c r="AP133">
        <v>0</v>
      </c>
      <c r="AQ133">
        <v>0</v>
      </c>
      <c r="AR133">
        <v>0</v>
      </c>
      <c r="AS133">
        <v>0</v>
      </c>
      <c r="AT133">
        <v>0</v>
      </c>
      <c r="AU133">
        <v>0</v>
      </c>
      <c r="AV133">
        <v>1</v>
      </c>
      <c r="AW133">
        <v>1</v>
      </c>
      <c r="AZ133">
        <v>1</v>
      </c>
      <c r="BA133">
        <v>1</v>
      </c>
      <c r="BB133">
        <v>1</v>
      </c>
      <c r="BC133">
        <v>7.66</v>
      </c>
      <c r="BD133" t="s">
        <v>3</v>
      </c>
      <c r="BE133" t="s">
        <v>3</v>
      </c>
      <c r="BF133" t="s">
        <v>3</v>
      </c>
      <c r="BG133" t="s">
        <v>3</v>
      </c>
      <c r="BH133">
        <v>3</v>
      </c>
      <c r="BI133">
        <v>3</v>
      </c>
      <c r="BJ133" t="s">
        <v>3</v>
      </c>
      <c r="BM133">
        <v>746</v>
      </c>
      <c r="BN133">
        <v>0</v>
      </c>
      <c r="BO133" t="s">
        <v>3</v>
      </c>
      <c r="BP133">
        <v>0</v>
      </c>
      <c r="BQ133">
        <v>130</v>
      </c>
      <c r="BR133">
        <v>0</v>
      </c>
      <c r="BS133">
        <v>1</v>
      </c>
      <c r="BT133">
        <v>1</v>
      </c>
      <c r="BU133">
        <v>1</v>
      </c>
      <c r="BV133">
        <v>1</v>
      </c>
      <c r="BW133">
        <v>1</v>
      </c>
      <c r="BX133">
        <v>1</v>
      </c>
      <c r="BY133" t="s">
        <v>3</v>
      </c>
      <c r="BZ133">
        <v>0</v>
      </c>
      <c r="CA133">
        <v>0</v>
      </c>
      <c r="CB133" t="s">
        <v>3</v>
      </c>
      <c r="CE133">
        <v>30</v>
      </c>
      <c r="CF133">
        <v>0</v>
      </c>
      <c r="CG133">
        <v>0</v>
      </c>
      <c r="CM133">
        <v>0</v>
      </c>
      <c r="CN133" t="s">
        <v>3</v>
      </c>
      <c r="CO133">
        <v>0</v>
      </c>
      <c r="CP133">
        <f t="shared" si="270"/>
        <v>15207.02</v>
      </c>
      <c r="CQ133">
        <f t="shared" si="255"/>
        <v>15207.02</v>
      </c>
      <c r="CR133">
        <f t="shared" si="253"/>
        <v>0</v>
      </c>
      <c r="CS133">
        <f t="shared" si="271"/>
        <v>0</v>
      </c>
      <c r="CT133">
        <f t="shared" si="272"/>
        <v>0</v>
      </c>
      <c r="CU133">
        <f t="shared" si="273"/>
        <v>0</v>
      </c>
      <c r="CV133">
        <f t="shared" si="274"/>
        <v>0</v>
      </c>
      <c r="CW133">
        <f t="shared" si="275"/>
        <v>0</v>
      </c>
      <c r="CX133">
        <f t="shared" si="276"/>
        <v>0</v>
      </c>
      <c r="CY133">
        <f t="shared" si="277"/>
        <v>0</v>
      </c>
      <c r="CZ133">
        <f t="shared" si="278"/>
        <v>0</v>
      </c>
      <c r="DC133" t="s">
        <v>3</v>
      </c>
      <c r="DD133" t="s">
        <v>3</v>
      </c>
      <c r="DE133" t="s">
        <v>3</v>
      </c>
      <c r="DF133" t="s">
        <v>3</v>
      </c>
      <c r="DG133" t="s">
        <v>3</v>
      </c>
      <c r="DH133" t="s">
        <v>3</v>
      </c>
      <c r="DI133" t="s">
        <v>3</v>
      </c>
      <c r="DJ133" t="s">
        <v>3</v>
      </c>
      <c r="DK133" t="s">
        <v>3</v>
      </c>
      <c r="DL133" t="s">
        <v>3</v>
      </c>
      <c r="DM133" t="s">
        <v>3</v>
      </c>
      <c r="DN133">
        <v>0</v>
      </c>
      <c r="DO133">
        <v>0</v>
      </c>
      <c r="DP133">
        <v>1</v>
      </c>
      <c r="DQ133">
        <v>1</v>
      </c>
      <c r="DU133">
        <v>1013</v>
      </c>
      <c r="DV133" t="s">
        <v>37</v>
      </c>
      <c r="DW133" t="s">
        <v>37</v>
      </c>
      <c r="DX133">
        <v>1</v>
      </c>
      <c r="DZ133" t="s">
        <v>3</v>
      </c>
      <c r="EA133" t="s">
        <v>3</v>
      </c>
      <c r="EB133" t="s">
        <v>3</v>
      </c>
      <c r="EC133" t="s">
        <v>3</v>
      </c>
      <c r="EE133">
        <v>59540854</v>
      </c>
      <c r="EF133">
        <v>130</v>
      </c>
      <c r="EG133" t="s">
        <v>38</v>
      </c>
      <c r="EH133">
        <v>0</v>
      </c>
      <c r="EI133" t="s">
        <v>3</v>
      </c>
      <c r="EJ133">
        <v>3</v>
      </c>
      <c r="EK133">
        <v>746</v>
      </c>
      <c r="EL133" t="s">
        <v>39</v>
      </c>
      <c r="EM133" t="s">
        <v>40</v>
      </c>
      <c r="EO133" t="s">
        <v>3</v>
      </c>
      <c r="EQ133">
        <v>0</v>
      </c>
      <c r="ER133">
        <v>1985.25</v>
      </c>
      <c r="ES133">
        <v>1985.25</v>
      </c>
      <c r="ET133">
        <v>0</v>
      </c>
      <c r="EU133">
        <v>0</v>
      </c>
      <c r="EV133">
        <v>0</v>
      </c>
      <c r="EW133">
        <v>0</v>
      </c>
      <c r="EX133">
        <v>0</v>
      </c>
      <c r="EY133">
        <v>0</v>
      </c>
      <c r="EZ133">
        <v>5</v>
      </c>
      <c r="FC133">
        <v>1</v>
      </c>
      <c r="FD133">
        <v>18</v>
      </c>
      <c r="FF133">
        <v>17506.849999999999</v>
      </c>
      <c r="FQ133">
        <v>0</v>
      </c>
      <c r="FR133">
        <f t="shared" si="256"/>
        <v>15207.02</v>
      </c>
      <c r="FS133">
        <v>0</v>
      </c>
      <c r="FX133">
        <v>0</v>
      </c>
      <c r="FY133">
        <v>0</v>
      </c>
      <c r="GA133" t="s">
        <v>203</v>
      </c>
      <c r="GD133">
        <v>1</v>
      </c>
      <c r="GF133">
        <v>-1608086169</v>
      </c>
      <c r="GG133">
        <v>2</v>
      </c>
      <c r="GH133">
        <v>3</v>
      </c>
      <c r="GI133">
        <v>5</v>
      </c>
      <c r="GJ133">
        <v>0</v>
      </c>
      <c r="GK133">
        <v>0</v>
      </c>
      <c r="GL133">
        <f t="shared" si="279"/>
        <v>0</v>
      </c>
      <c r="GM133">
        <f t="shared" si="280"/>
        <v>15207.02</v>
      </c>
      <c r="GN133">
        <f t="shared" si="281"/>
        <v>0</v>
      </c>
      <c r="GO133">
        <f t="shared" si="282"/>
        <v>0</v>
      </c>
      <c r="GP133">
        <f t="shared" si="283"/>
        <v>0</v>
      </c>
      <c r="GR133">
        <v>1</v>
      </c>
      <c r="GS133">
        <v>1</v>
      </c>
      <c r="GT133">
        <v>0</v>
      </c>
      <c r="GU133" t="s">
        <v>3</v>
      </c>
      <c r="GV133">
        <f t="shared" si="284"/>
        <v>0</v>
      </c>
      <c r="GW133">
        <v>1</v>
      </c>
      <c r="GX133">
        <f t="shared" si="285"/>
        <v>0</v>
      </c>
      <c r="HA133">
        <v>0</v>
      </c>
      <c r="HB133">
        <v>0</v>
      </c>
      <c r="HC133">
        <f t="shared" si="286"/>
        <v>0</v>
      </c>
      <c r="HE133" t="s">
        <v>42</v>
      </c>
      <c r="HF133" t="s">
        <v>43</v>
      </c>
      <c r="HM133" t="s">
        <v>3</v>
      </c>
      <c r="HN133" t="s">
        <v>3</v>
      </c>
      <c r="HO133" t="s">
        <v>3</v>
      </c>
      <c r="HP133" t="s">
        <v>3</v>
      </c>
      <c r="HQ133" t="s">
        <v>3</v>
      </c>
      <c r="HS133">
        <v>0</v>
      </c>
      <c r="IK133">
        <v>0</v>
      </c>
    </row>
    <row r="134" spans="1:255" x14ac:dyDescent="0.2">
      <c r="A134" s="2">
        <v>17</v>
      </c>
      <c r="B134" s="2">
        <v>1</v>
      </c>
      <c r="C134" s="2"/>
      <c r="D134" s="2"/>
      <c r="E134" s="2" t="s">
        <v>204</v>
      </c>
      <c r="F134" s="2" t="s">
        <v>205</v>
      </c>
      <c r="G134" s="2" t="s">
        <v>206</v>
      </c>
      <c r="H134" s="2" t="s">
        <v>37</v>
      </c>
      <c r="I134" s="2">
        <v>1</v>
      </c>
      <c r="J134" s="2">
        <v>0</v>
      </c>
      <c r="K134" s="2">
        <v>1</v>
      </c>
      <c r="L134" s="2"/>
      <c r="M134" s="2"/>
      <c r="N134" s="2"/>
      <c r="O134" s="2">
        <f t="shared" si="257"/>
        <v>1793.93</v>
      </c>
      <c r="P134" s="2">
        <f t="shared" si="254"/>
        <v>1793.93</v>
      </c>
      <c r="Q134" s="2">
        <f t="shared" ref="Q134:Q165" si="287">(ROUND((ROUND(((ET134)*AV134*I134),2)*BB134),2)+ROUND((ROUND(((AE134-(EU134))*AV134*I134),2)*BS134),2))</f>
        <v>0</v>
      </c>
      <c r="R134" s="2">
        <f t="shared" si="258"/>
        <v>0</v>
      </c>
      <c r="S134" s="2">
        <f t="shared" si="259"/>
        <v>0</v>
      </c>
      <c r="T134" s="2">
        <f t="shared" si="260"/>
        <v>0</v>
      </c>
      <c r="U134" s="2">
        <f t="shared" si="261"/>
        <v>0</v>
      </c>
      <c r="V134" s="2">
        <f t="shared" si="262"/>
        <v>0</v>
      </c>
      <c r="W134" s="2">
        <f t="shared" si="263"/>
        <v>0</v>
      </c>
      <c r="X134" s="2">
        <f t="shared" si="264"/>
        <v>0</v>
      </c>
      <c r="Y134" s="2">
        <f t="shared" si="265"/>
        <v>0</v>
      </c>
      <c r="Z134" s="2"/>
      <c r="AA134" s="2">
        <v>60252778</v>
      </c>
      <c r="AB134" s="2">
        <f t="shared" si="266"/>
        <v>1793.93</v>
      </c>
      <c r="AC134" s="2">
        <f t="shared" si="267"/>
        <v>1793.93</v>
      </c>
      <c r="AD134" s="2">
        <f t="shared" ref="AD134:AD165" si="288">ROUND((((ET134)-(EU134))+AE134),6)</f>
        <v>0</v>
      </c>
      <c r="AE134" s="2">
        <f t="shared" ref="AE134:AE165" si="289">ROUND((EU134),6)</f>
        <v>0</v>
      </c>
      <c r="AF134" s="2">
        <f t="shared" ref="AF134:AF165" si="290">ROUND((EV134),6)</f>
        <v>0</v>
      </c>
      <c r="AG134" s="2">
        <f t="shared" si="268"/>
        <v>0</v>
      </c>
      <c r="AH134" s="2">
        <f t="shared" ref="AH134:AH165" si="291">(EW134)</f>
        <v>0</v>
      </c>
      <c r="AI134" s="2">
        <f t="shared" ref="AI134:AI165" si="292">(EX134)</f>
        <v>0</v>
      </c>
      <c r="AJ134" s="2">
        <f t="shared" si="269"/>
        <v>0</v>
      </c>
      <c r="AK134" s="2">
        <v>1793.93</v>
      </c>
      <c r="AL134" s="2">
        <v>1793.93</v>
      </c>
      <c r="AM134" s="2">
        <v>0</v>
      </c>
      <c r="AN134" s="2">
        <v>0</v>
      </c>
      <c r="AO134" s="2">
        <v>0</v>
      </c>
      <c r="AP134" s="2">
        <v>0</v>
      </c>
      <c r="AQ134" s="2">
        <v>0</v>
      </c>
      <c r="AR134" s="2">
        <v>0</v>
      </c>
      <c r="AS134" s="2">
        <v>0</v>
      </c>
      <c r="AT134" s="2">
        <v>0</v>
      </c>
      <c r="AU134" s="2">
        <v>0</v>
      </c>
      <c r="AV134" s="2">
        <v>1</v>
      </c>
      <c r="AW134" s="2">
        <v>1</v>
      </c>
      <c r="AX134" s="2"/>
      <c r="AY134" s="2"/>
      <c r="AZ134" s="2">
        <v>1</v>
      </c>
      <c r="BA134" s="2">
        <v>1</v>
      </c>
      <c r="BB134" s="2">
        <v>1</v>
      </c>
      <c r="BC134" s="2">
        <v>1</v>
      </c>
      <c r="BD134" s="2" t="s">
        <v>3</v>
      </c>
      <c r="BE134" s="2" t="s">
        <v>3</v>
      </c>
      <c r="BF134" s="2" t="s">
        <v>3</v>
      </c>
      <c r="BG134" s="2" t="s">
        <v>3</v>
      </c>
      <c r="BH134" s="2">
        <v>3</v>
      </c>
      <c r="BI134" s="2">
        <v>3</v>
      </c>
      <c r="BJ134" s="2" t="s">
        <v>3</v>
      </c>
      <c r="BK134" s="2"/>
      <c r="BL134" s="2"/>
      <c r="BM134" s="2">
        <v>746</v>
      </c>
      <c r="BN134" s="2">
        <v>0</v>
      </c>
      <c r="BO134" s="2" t="s">
        <v>3</v>
      </c>
      <c r="BP134" s="2">
        <v>0</v>
      </c>
      <c r="BQ134" s="2">
        <v>130</v>
      </c>
      <c r="BR134" s="2">
        <v>0</v>
      </c>
      <c r="BS134" s="2">
        <v>1</v>
      </c>
      <c r="BT134" s="2">
        <v>1</v>
      </c>
      <c r="BU134" s="2">
        <v>1</v>
      </c>
      <c r="BV134" s="2">
        <v>1</v>
      </c>
      <c r="BW134" s="2">
        <v>1</v>
      </c>
      <c r="BX134" s="2">
        <v>1</v>
      </c>
      <c r="BY134" s="2" t="s">
        <v>3</v>
      </c>
      <c r="BZ134" s="2">
        <v>0</v>
      </c>
      <c r="CA134" s="2">
        <v>0</v>
      </c>
      <c r="CB134" s="2" t="s">
        <v>3</v>
      </c>
      <c r="CC134" s="2"/>
      <c r="CD134" s="2"/>
      <c r="CE134" s="2">
        <v>30</v>
      </c>
      <c r="CF134" s="2">
        <v>0</v>
      </c>
      <c r="CG134" s="2">
        <v>0</v>
      </c>
      <c r="CH134" s="2"/>
      <c r="CI134" s="2"/>
      <c r="CJ134" s="2"/>
      <c r="CK134" s="2"/>
      <c r="CL134" s="2"/>
      <c r="CM134" s="2">
        <v>0</v>
      </c>
      <c r="CN134" s="2" t="s">
        <v>3</v>
      </c>
      <c r="CO134" s="2">
        <v>0</v>
      </c>
      <c r="CP134" s="2">
        <f t="shared" si="270"/>
        <v>1793.93</v>
      </c>
      <c r="CQ134" s="2">
        <f t="shared" si="255"/>
        <v>1793.93</v>
      </c>
      <c r="CR134" s="2">
        <f t="shared" ref="CR134:CR165" si="293">(ROUND((ROUND(((ET134)*AV134*1),2)*BB134),2)+ROUND((ROUND(((AE134-(EU134))*AV134*1),2)*BS134),2))</f>
        <v>0</v>
      </c>
      <c r="CS134" s="2">
        <f t="shared" si="271"/>
        <v>0</v>
      </c>
      <c r="CT134" s="2">
        <f t="shared" si="272"/>
        <v>0</v>
      </c>
      <c r="CU134" s="2">
        <f t="shared" si="273"/>
        <v>0</v>
      </c>
      <c r="CV134" s="2">
        <f t="shared" si="274"/>
        <v>0</v>
      </c>
      <c r="CW134" s="2">
        <f t="shared" si="275"/>
        <v>0</v>
      </c>
      <c r="CX134" s="2">
        <f t="shared" si="276"/>
        <v>0</v>
      </c>
      <c r="CY134" s="2">
        <f t="shared" si="277"/>
        <v>0</v>
      </c>
      <c r="CZ134" s="2">
        <f t="shared" si="278"/>
        <v>0</v>
      </c>
      <c r="DA134" s="2"/>
      <c r="DB134" s="2"/>
      <c r="DC134" s="2" t="s">
        <v>3</v>
      </c>
      <c r="DD134" s="2" t="s">
        <v>3</v>
      </c>
      <c r="DE134" s="2" t="s">
        <v>3</v>
      </c>
      <c r="DF134" s="2" t="s">
        <v>3</v>
      </c>
      <c r="DG134" s="2" t="s">
        <v>3</v>
      </c>
      <c r="DH134" s="2" t="s">
        <v>3</v>
      </c>
      <c r="DI134" s="2" t="s">
        <v>3</v>
      </c>
      <c r="DJ134" s="2" t="s">
        <v>3</v>
      </c>
      <c r="DK134" s="2" t="s">
        <v>3</v>
      </c>
      <c r="DL134" s="2" t="s">
        <v>3</v>
      </c>
      <c r="DM134" s="2" t="s">
        <v>3</v>
      </c>
      <c r="DN134" s="2">
        <v>0</v>
      </c>
      <c r="DO134" s="2">
        <v>0</v>
      </c>
      <c r="DP134" s="2">
        <v>1</v>
      </c>
      <c r="DQ134" s="2">
        <v>1</v>
      </c>
      <c r="DR134" s="2"/>
      <c r="DS134" s="2"/>
      <c r="DT134" s="2"/>
      <c r="DU134" s="2">
        <v>1013</v>
      </c>
      <c r="DV134" s="2" t="s">
        <v>37</v>
      </c>
      <c r="DW134" s="2" t="s">
        <v>37</v>
      </c>
      <c r="DX134" s="2">
        <v>1</v>
      </c>
      <c r="DY134" s="2"/>
      <c r="DZ134" s="2" t="s">
        <v>3</v>
      </c>
      <c r="EA134" s="2" t="s">
        <v>3</v>
      </c>
      <c r="EB134" s="2" t="s">
        <v>3</v>
      </c>
      <c r="EC134" s="2" t="s">
        <v>3</v>
      </c>
      <c r="ED134" s="2"/>
      <c r="EE134" s="2">
        <v>59540854</v>
      </c>
      <c r="EF134" s="2">
        <v>130</v>
      </c>
      <c r="EG134" s="2" t="s">
        <v>38</v>
      </c>
      <c r="EH134" s="2">
        <v>0</v>
      </c>
      <c r="EI134" s="2" t="s">
        <v>3</v>
      </c>
      <c r="EJ134" s="2">
        <v>3</v>
      </c>
      <c r="EK134" s="2">
        <v>746</v>
      </c>
      <c r="EL134" s="2" t="s">
        <v>39</v>
      </c>
      <c r="EM134" s="2" t="s">
        <v>40</v>
      </c>
      <c r="EN134" s="2"/>
      <c r="EO134" s="2" t="s">
        <v>3</v>
      </c>
      <c r="EP134" s="2"/>
      <c r="EQ134" s="2">
        <v>0</v>
      </c>
      <c r="ER134" s="2">
        <v>0</v>
      </c>
      <c r="ES134" s="2">
        <v>1793.93</v>
      </c>
      <c r="ET134" s="2">
        <v>0</v>
      </c>
      <c r="EU134" s="2">
        <v>0</v>
      </c>
      <c r="EV134" s="2">
        <v>0</v>
      </c>
      <c r="EW134" s="2">
        <v>0</v>
      </c>
      <c r="EX134" s="2">
        <v>0</v>
      </c>
      <c r="EY134" s="2">
        <v>0</v>
      </c>
      <c r="EZ134" s="2"/>
      <c r="FA134" s="2"/>
      <c r="FB134" s="2"/>
      <c r="FC134" s="2"/>
      <c r="FD134" s="2"/>
      <c r="FE134" s="2"/>
      <c r="FF134" s="2"/>
      <c r="FG134" s="2"/>
      <c r="FH134" s="2"/>
      <c r="FI134" s="2"/>
      <c r="FJ134" s="2"/>
      <c r="FK134" s="2"/>
      <c r="FL134" s="2"/>
      <c r="FM134" s="2"/>
      <c r="FN134" s="2"/>
      <c r="FO134" s="2"/>
      <c r="FP134" s="2"/>
      <c r="FQ134" s="2">
        <v>0</v>
      </c>
      <c r="FR134" s="2">
        <f t="shared" si="256"/>
        <v>1793.93</v>
      </c>
      <c r="FS134" s="2">
        <v>0</v>
      </c>
      <c r="FT134" s="2"/>
      <c r="FU134" s="2"/>
      <c r="FV134" s="2"/>
      <c r="FW134" s="2"/>
      <c r="FX134" s="2">
        <v>0</v>
      </c>
      <c r="FY134" s="2">
        <v>0</v>
      </c>
      <c r="FZ134" s="2"/>
      <c r="GA134" s="2" t="s">
        <v>207</v>
      </c>
      <c r="GB134" s="2"/>
      <c r="GC134" s="2"/>
      <c r="GD134" s="2">
        <v>1</v>
      </c>
      <c r="GE134" s="2"/>
      <c r="GF134" s="2">
        <v>-1400484186</v>
      </c>
      <c r="GG134" s="2">
        <v>2</v>
      </c>
      <c r="GH134" s="2">
        <v>4</v>
      </c>
      <c r="GI134" s="2">
        <v>-2</v>
      </c>
      <c r="GJ134" s="2">
        <v>0</v>
      </c>
      <c r="GK134" s="2">
        <v>0</v>
      </c>
      <c r="GL134" s="2">
        <f t="shared" si="279"/>
        <v>0</v>
      </c>
      <c r="GM134" s="2">
        <f t="shared" si="280"/>
        <v>1793.93</v>
      </c>
      <c r="GN134" s="2">
        <f t="shared" si="281"/>
        <v>0</v>
      </c>
      <c r="GO134" s="2">
        <f t="shared" si="282"/>
        <v>0</v>
      </c>
      <c r="GP134" s="2">
        <f t="shared" si="283"/>
        <v>0</v>
      </c>
      <c r="GQ134" s="2"/>
      <c r="GR134" s="2">
        <v>0</v>
      </c>
      <c r="GS134" s="2">
        <v>2</v>
      </c>
      <c r="GT134" s="2">
        <v>0</v>
      </c>
      <c r="GU134" s="2" t="s">
        <v>3</v>
      </c>
      <c r="GV134" s="2">
        <f t="shared" si="284"/>
        <v>0</v>
      </c>
      <c r="GW134" s="2">
        <v>1</v>
      </c>
      <c r="GX134" s="2">
        <f t="shared" si="285"/>
        <v>0</v>
      </c>
      <c r="GY134" s="2"/>
      <c r="GZ134" s="2"/>
      <c r="HA134" s="2">
        <v>0</v>
      </c>
      <c r="HB134" s="2">
        <v>0</v>
      </c>
      <c r="HC134" s="2">
        <f t="shared" si="286"/>
        <v>0</v>
      </c>
      <c r="HD134" s="2"/>
      <c r="HE134" s="2" t="s">
        <v>42</v>
      </c>
      <c r="HF134" s="2" t="s">
        <v>43</v>
      </c>
      <c r="HG134" s="2"/>
      <c r="HH134" s="2"/>
      <c r="HI134" s="2"/>
      <c r="HJ134" s="2"/>
      <c r="HK134" s="2"/>
      <c r="HL134" s="2"/>
      <c r="HM134" s="2" t="s">
        <v>3</v>
      </c>
      <c r="HN134" s="2" t="s">
        <v>3</v>
      </c>
      <c r="HO134" s="2" t="s">
        <v>3</v>
      </c>
      <c r="HP134" s="2" t="s">
        <v>3</v>
      </c>
      <c r="HQ134" s="2" t="s">
        <v>3</v>
      </c>
      <c r="HR134" s="2"/>
      <c r="HS134" s="2">
        <v>0</v>
      </c>
      <c r="HT134" s="2"/>
      <c r="HU134" s="2"/>
      <c r="HV134" s="2"/>
      <c r="HW134" s="2"/>
      <c r="HX134" s="2"/>
      <c r="HY134" s="2"/>
      <c r="HZ134" s="2"/>
      <c r="IA134" s="2"/>
      <c r="IB134" s="2"/>
      <c r="IC134" s="2"/>
      <c r="ID134" s="2"/>
      <c r="IE134" s="2"/>
      <c r="IF134" s="2"/>
      <c r="IG134" s="2"/>
      <c r="IH134" s="2"/>
      <c r="II134" s="2"/>
      <c r="IJ134" s="2"/>
      <c r="IK134" s="2">
        <v>0</v>
      </c>
      <c r="IL134" s="2"/>
      <c r="IM134" s="2"/>
      <c r="IN134" s="2"/>
      <c r="IO134" s="2"/>
      <c r="IP134" s="2"/>
      <c r="IQ134" s="2"/>
      <c r="IR134" s="2"/>
      <c r="IS134" s="2"/>
      <c r="IT134" s="2"/>
      <c r="IU134" s="2"/>
    </row>
    <row r="135" spans="1:255" x14ac:dyDescent="0.2">
      <c r="A135">
        <v>17</v>
      </c>
      <c r="B135">
        <v>1</v>
      </c>
      <c r="E135" t="s">
        <v>204</v>
      </c>
      <c r="F135" t="s">
        <v>205</v>
      </c>
      <c r="G135" t="s">
        <v>206</v>
      </c>
      <c r="H135" t="s">
        <v>37</v>
      </c>
      <c r="I135">
        <v>1</v>
      </c>
      <c r="J135">
        <v>0</v>
      </c>
      <c r="K135">
        <v>1</v>
      </c>
      <c r="O135">
        <f t="shared" si="257"/>
        <v>13741.5</v>
      </c>
      <c r="P135">
        <f t="shared" si="254"/>
        <v>13741.5</v>
      </c>
      <c r="Q135">
        <f t="shared" si="287"/>
        <v>0</v>
      </c>
      <c r="R135">
        <f t="shared" si="258"/>
        <v>0</v>
      </c>
      <c r="S135">
        <f t="shared" si="259"/>
        <v>0</v>
      </c>
      <c r="T135">
        <f t="shared" si="260"/>
        <v>0</v>
      </c>
      <c r="U135">
        <f t="shared" si="261"/>
        <v>0</v>
      </c>
      <c r="V135">
        <f t="shared" si="262"/>
        <v>0</v>
      </c>
      <c r="W135">
        <f t="shared" si="263"/>
        <v>0</v>
      </c>
      <c r="X135">
        <f t="shared" si="264"/>
        <v>0</v>
      </c>
      <c r="Y135">
        <f t="shared" si="265"/>
        <v>0</v>
      </c>
      <c r="AA135">
        <v>60252775</v>
      </c>
      <c r="AB135">
        <f t="shared" si="266"/>
        <v>1793.93</v>
      </c>
      <c r="AC135">
        <f t="shared" si="267"/>
        <v>1793.93</v>
      </c>
      <c r="AD135">
        <f t="shared" si="288"/>
        <v>0</v>
      </c>
      <c r="AE135">
        <f t="shared" si="289"/>
        <v>0</v>
      </c>
      <c r="AF135">
        <f t="shared" si="290"/>
        <v>0</v>
      </c>
      <c r="AG135">
        <f t="shared" si="268"/>
        <v>0</v>
      </c>
      <c r="AH135">
        <f t="shared" si="291"/>
        <v>0</v>
      </c>
      <c r="AI135">
        <f t="shared" si="292"/>
        <v>0</v>
      </c>
      <c r="AJ135">
        <f t="shared" si="269"/>
        <v>0</v>
      </c>
      <c r="AK135">
        <v>1793.93</v>
      </c>
      <c r="AL135">
        <v>1793.93</v>
      </c>
      <c r="AM135">
        <v>0</v>
      </c>
      <c r="AN135">
        <v>0</v>
      </c>
      <c r="AO135">
        <v>0</v>
      </c>
      <c r="AP135">
        <v>0</v>
      </c>
      <c r="AQ135">
        <v>0</v>
      </c>
      <c r="AR135">
        <v>0</v>
      </c>
      <c r="AS135">
        <v>0</v>
      </c>
      <c r="AT135">
        <v>0</v>
      </c>
      <c r="AU135">
        <v>0</v>
      </c>
      <c r="AV135">
        <v>1</v>
      </c>
      <c r="AW135">
        <v>1</v>
      </c>
      <c r="AZ135">
        <v>1</v>
      </c>
      <c r="BA135">
        <v>1</v>
      </c>
      <c r="BB135">
        <v>1</v>
      </c>
      <c r="BC135">
        <v>7.66</v>
      </c>
      <c r="BD135" t="s">
        <v>3</v>
      </c>
      <c r="BE135" t="s">
        <v>3</v>
      </c>
      <c r="BF135" t="s">
        <v>3</v>
      </c>
      <c r="BG135" t="s">
        <v>3</v>
      </c>
      <c r="BH135">
        <v>3</v>
      </c>
      <c r="BI135">
        <v>3</v>
      </c>
      <c r="BJ135" t="s">
        <v>3</v>
      </c>
      <c r="BM135">
        <v>746</v>
      </c>
      <c r="BN135">
        <v>0</v>
      </c>
      <c r="BO135" t="s">
        <v>3</v>
      </c>
      <c r="BP135">
        <v>0</v>
      </c>
      <c r="BQ135">
        <v>130</v>
      </c>
      <c r="BR135">
        <v>0</v>
      </c>
      <c r="BS135">
        <v>1</v>
      </c>
      <c r="BT135">
        <v>1</v>
      </c>
      <c r="BU135">
        <v>1</v>
      </c>
      <c r="BV135">
        <v>1</v>
      </c>
      <c r="BW135">
        <v>1</v>
      </c>
      <c r="BX135">
        <v>1</v>
      </c>
      <c r="BY135" t="s">
        <v>3</v>
      </c>
      <c r="BZ135">
        <v>0</v>
      </c>
      <c r="CA135">
        <v>0</v>
      </c>
      <c r="CB135" t="s">
        <v>3</v>
      </c>
      <c r="CE135">
        <v>30</v>
      </c>
      <c r="CF135">
        <v>0</v>
      </c>
      <c r="CG135">
        <v>0</v>
      </c>
      <c r="CM135">
        <v>0</v>
      </c>
      <c r="CN135" t="s">
        <v>3</v>
      </c>
      <c r="CO135">
        <v>0</v>
      </c>
      <c r="CP135">
        <f t="shared" si="270"/>
        <v>13741.5</v>
      </c>
      <c r="CQ135">
        <f t="shared" si="255"/>
        <v>13741.5</v>
      </c>
      <c r="CR135">
        <f t="shared" si="293"/>
        <v>0</v>
      </c>
      <c r="CS135">
        <f t="shared" si="271"/>
        <v>0</v>
      </c>
      <c r="CT135">
        <f t="shared" si="272"/>
        <v>0</v>
      </c>
      <c r="CU135">
        <f t="shared" si="273"/>
        <v>0</v>
      </c>
      <c r="CV135">
        <f t="shared" si="274"/>
        <v>0</v>
      </c>
      <c r="CW135">
        <f t="shared" si="275"/>
        <v>0</v>
      </c>
      <c r="CX135">
        <f t="shared" si="276"/>
        <v>0</v>
      </c>
      <c r="CY135">
        <f t="shared" si="277"/>
        <v>0</v>
      </c>
      <c r="CZ135">
        <f t="shared" si="278"/>
        <v>0</v>
      </c>
      <c r="DC135" t="s">
        <v>3</v>
      </c>
      <c r="DD135" t="s">
        <v>3</v>
      </c>
      <c r="DE135" t="s">
        <v>3</v>
      </c>
      <c r="DF135" t="s">
        <v>3</v>
      </c>
      <c r="DG135" t="s">
        <v>3</v>
      </c>
      <c r="DH135" t="s">
        <v>3</v>
      </c>
      <c r="DI135" t="s">
        <v>3</v>
      </c>
      <c r="DJ135" t="s">
        <v>3</v>
      </c>
      <c r="DK135" t="s">
        <v>3</v>
      </c>
      <c r="DL135" t="s">
        <v>3</v>
      </c>
      <c r="DM135" t="s">
        <v>3</v>
      </c>
      <c r="DN135">
        <v>0</v>
      </c>
      <c r="DO135">
        <v>0</v>
      </c>
      <c r="DP135">
        <v>1</v>
      </c>
      <c r="DQ135">
        <v>1</v>
      </c>
      <c r="DU135">
        <v>1013</v>
      </c>
      <c r="DV135" t="s">
        <v>37</v>
      </c>
      <c r="DW135" t="s">
        <v>37</v>
      </c>
      <c r="DX135">
        <v>1</v>
      </c>
      <c r="DZ135" t="s">
        <v>3</v>
      </c>
      <c r="EA135" t="s">
        <v>3</v>
      </c>
      <c r="EB135" t="s">
        <v>3</v>
      </c>
      <c r="EC135" t="s">
        <v>3</v>
      </c>
      <c r="EE135">
        <v>59540854</v>
      </c>
      <c r="EF135">
        <v>130</v>
      </c>
      <c r="EG135" t="s">
        <v>38</v>
      </c>
      <c r="EH135">
        <v>0</v>
      </c>
      <c r="EI135" t="s">
        <v>3</v>
      </c>
      <c r="EJ135">
        <v>3</v>
      </c>
      <c r="EK135">
        <v>746</v>
      </c>
      <c r="EL135" t="s">
        <v>39</v>
      </c>
      <c r="EM135" t="s">
        <v>40</v>
      </c>
      <c r="EO135" t="s">
        <v>3</v>
      </c>
      <c r="EQ135">
        <v>0</v>
      </c>
      <c r="ER135">
        <v>1793.93</v>
      </c>
      <c r="ES135">
        <v>1793.93</v>
      </c>
      <c r="ET135">
        <v>0</v>
      </c>
      <c r="EU135">
        <v>0</v>
      </c>
      <c r="EV135">
        <v>0</v>
      </c>
      <c r="EW135">
        <v>0</v>
      </c>
      <c r="EX135">
        <v>0</v>
      </c>
      <c r="EY135">
        <v>0</v>
      </c>
      <c r="EZ135">
        <v>5</v>
      </c>
      <c r="FC135">
        <v>1</v>
      </c>
      <c r="FD135">
        <v>18</v>
      </c>
      <c r="FF135">
        <v>15819.71</v>
      </c>
      <c r="FQ135">
        <v>0</v>
      </c>
      <c r="FR135">
        <f t="shared" si="256"/>
        <v>13741.5</v>
      </c>
      <c r="FS135">
        <v>0</v>
      </c>
      <c r="FX135">
        <v>0</v>
      </c>
      <c r="FY135">
        <v>0</v>
      </c>
      <c r="GA135" t="s">
        <v>207</v>
      </c>
      <c r="GD135">
        <v>1</v>
      </c>
      <c r="GF135">
        <v>-1400484186</v>
      </c>
      <c r="GG135">
        <v>2</v>
      </c>
      <c r="GH135">
        <v>3</v>
      </c>
      <c r="GI135">
        <v>5</v>
      </c>
      <c r="GJ135">
        <v>0</v>
      </c>
      <c r="GK135">
        <v>0</v>
      </c>
      <c r="GL135">
        <f t="shared" si="279"/>
        <v>0</v>
      </c>
      <c r="GM135">
        <f t="shared" si="280"/>
        <v>13741.5</v>
      </c>
      <c r="GN135">
        <f t="shared" si="281"/>
        <v>0</v>
      </c>
      <c r="GO135">
        <f t="shared" si="282"/>
        <v>0</v>
      </c>
      <c r="GP135">
        <f t="shared" si="283"/>
        <v>0</v>
      </c>
      <c r="GR135">
        <v>1</v>
      </c>
      <c r="GS135">
        <v>1</v>
      </c>
      <c r="GT135">
        <v>0</v>
      </c>
      <c r="GU135" t="s">
        <v>3</v>
      </c>
      <c r="GV135">
        <f t="shared" si="284"/>
        <v>0</v>
      </c>
      <c r="GW135">
        <v>1</v>
      </c>
      <c r="GX135">
        <f t="shared" si="285"/>
        <v>0</v>
      </c>
      <c r="HA135">
        <v>0</v>
      </c>
      <c r="HB135">
        <v>0</v>
      </c>
      <c r="HC135">
        <f t="shared" si="286"/>
        <v>0</v>
      </c>
      <c r="HE135" t="s">
        <v>42</v>
      </c>
      <c r="HF135" t="s">
        <v>43</v>
      </c>
      <c r="HM135" t="s">
        <v>3</v>
      </c>
      <c r="HN135" t="s">
        <v>3</v>
      </c>
      <c r="HO135" t="s">
        <v>3</v>
      </c>
      <c r="HP135" t="s">
        <v>3</v>
      </c>
      <c r="HQ135" t="s">
        <v>3</v>
      </c>
      <c r="HS135">
        <v>0</v>
      </c>
      <c r="IK135">
        <v>0</v>
      </c>
    </row>
    <row r="136" spans="1:255" x14ac:dyDescent="0.2">
      <c r="A136" s="2">
        <v>17</v>
      </c>
      <c r="B136" s="2">
        <v>1</v>
      </c>
      <c r="C136" s="2"/>
      <c r="D136" s="2"/>
      <c r="E136" s="2" t="s">
        <v>208</v>
      </c>
      <c r="F136" s="2" t="s">
        <v>209</v>
      </c>
      <c r="G136" s="2" t="s">
        <v>210</v>
      </c>
      <c r="H136" s="2" t="s">
        <v>37</v>
      </c>
      <c r="I136" s="2">
        <v>1</v>
      </c>
      <c r="J136" s="2">
        <v>0</v>
      </c>
      <c r="K136" s="2">
        <v>1</v>
      </c>
      <c r="L136" s="2"/>
      <c r="M136" s="2"/>
      <c r="N136" s="2"/>
      <c r="O136" s="2">
        <f t="shared" si="257"/>
        <v>1316.37</v>
      </c>
      <c r="P136" s="2">
        <f t="shared" ref="P136:P167" si="294">ROUND((ROUND((AC136*I136),2)*BC136),2)</f>
        <v>1316.37</v>
      </c>
      <c r="Q136" s="2">
        <f t="shared" si="287"/>
        <v>0</v>
      </c>
      <c r="R136" s="2">
        <f t="shared" si="258"/>
        <v>0</v>
      </c>
      <c r="S136" s="2">
        <f t="shared" si="259"/>
        <v>0</v>
      </c>
      <c r="T136" s="2">
        <f t="shared" si="260"/>
        <v>0</v>
      </c>
      <c r="U136" s="2">
        <f t="shared" si="261"/>
        <v>0</v>
      </c>
      <c r="V136" s="2">
        <f t="shared" si="262"/>
        <v>0</v>
      </c>
      <c r="W136" s="2">
        <f t="shared" si="263"/>
        <v>0</v>
      </c>
      <c r="X136" s="2">
        <f t="shared" si="264"/>
        <v>0</v>
      </c>
      <c r="Y136" s="2">
        <f t="shared" si="265"/>
        <v>0</v>
      </c>
      <c r="Z136" s="2"/>
      <c r="AA136" s="2">
        <v>60252778</v>
      </c>
      <c r="AB136" s="2">
        <f t="shared" si="266"/>
        <v>1316.37</v>
      </c>
      <c r="AC136" s="2">
        <f t="shared" si="267"/>
        <v>1316.37</v>
      </c>
      <c r="AD136" s="2">
        <f t="shared" si="288"/>
        <v>0</v>
      </c>
      <c r="AE136" s="2">
        <f t="shared" si="289"/>
        <v>0</v>
      </c>
      <c r="AF136" s="2">
        <f t="shared" si="290"/>
        <v>0</v>
      </c>
      <c r="AG136" s="2">
        <f t="shared" si="268"/>
        <v>0</v>
      </c>
      <c r="AH136" s="2">
        <f t="shared" si="291"/>
        <v>0</v>
      </c>
      <c r="AI136" s="2">
        <f t="shared" si="292"/>
        <v>0</v>
      </c>
      <c r="AJ136" s="2">
        <f t="shared" si="269"/>
        <v>0</v>
      </c>
      <c r="AK136" s="2">
        <v>1316.37</v>
      </c>
      <c r="AL136" s="2">
        <v>1316.37</v>
      </c>
      <c r="AM136" s="2">
        <v>0</v>
      </c>
      <c r="AN136" s="2">
        <v>0</v>
      </c>
      <c r="AO136" s="2">
        <v>0</v>
      </c>
      <c r="AP136" s="2">
        <v>0</v>
      </c>
      <c r="AQ136" s="2">
        <v>0</v>
      </c>
      <c r="AR136" s="2">
        <v>0</v>
      </c>
      <c r="AS136" s="2">
        <v>0</v>
      </c>
      <c r="AT136" s="2">
        <v>0</v>
      </c>
      <c r="AU136" s="2">
        <v>0</v>
      </c>
      <c r="AV136" s="2">
        <v>1</v>
      </c>
      <c r="AW136" s="2">
        <v>1</v>
      </c>
      <c r="AX136" s="2"/>
      <c r="AY136" s="2"/>
      <c r="AZ136" s="2">
        <v>1</v>
      </c>
      <c r="BA136" s="2">
        <v>1</v>
      </c>
      <c r="BB136" s="2">
        <v>1</v>
      </c>
      <c r="BC136" s="2">
        <v>1</v>
      </c>
      <c r="BD136" s="2" t="s">
        <v>3</v>
      </c>
      <c r="BE136" s="2" t="s">
        <v>3</v>
      </c>
      <c r="BF136" s="2" t="s">
        <v>3</v>
      </c>
      <c r="BG136" s="2" t="s">
        <v>3</v>
      </c>
      <c r="BH136" s="2">
        <v>3</v>
      </c>
      <c r="BI136" s="2">
        <v>3</v>
      </c>
      <c r="BJ136" s="2" t="s">
        <v>3</v>
      </c>
      <c r="BK136" s="2"/>
      <c r="BL136" s="2"/>
      <c r="BM136" s="2">
        <v>746</v>
      </c>
      <c r="BN136" s="2">
        <v>0</v>
      </c>
      <c r="BO136" s="2" t="s">
        <v>3</v>
      </c>
      <c r="BP136" s="2">
        <v>0</v>
      </c>
      <c r="BQ136" s="2">
        <v>130</v>
      </c>
      <c r="BR136" s="2">
        <v>0</v>
      </c>
      <c r="BS136" s="2">
        <v>1</v>
      </c>
      <c r="BT136" s="2">
        <v>1</v>
      </c>
      <c r="BU136" s="2">
        <v>1</v>
      </c>
      <c r="BV136" s="2">
        <v>1</v>
      </c>
      <c r="BW136" s="2">
        <v>1</v>
      </c>
      <c r="BX136" s="2">
        <v>1</v>
      </c>
      <c r="BY136" s="2" t="s">
        <v>3</v>
      </c>
      <c r="BZ136" s="2">
        <v>0</v>
      </c>
      <c r="CA136" s="2">
        <v>0</v>
      </c>
      <c r="CB136" s="2" t="s">
        <v>3</v>
      </c>
      <c r="CC136" s="2"/>
      <c r="CD136" s="2"/>
      <c r="CE136" s="2">
        <v>30</v>
      </c>
      <c r="CF136" s="2">
        <v>0</v>
      </c>
      <c r="CG136" s="2">
        <v>0</v>
      </c>
      <c r="CH136" s="2"/>
      <c r="CI136" s="2"/>
      <c r="CJ136" s="2"/>
      <c r="CK136" s="2"/>
      <c r="CL136" s="2"/>
      <c r="CM136" s="2">
        <v>0</v>
      </c>
      <c r="CN136" s="2" t="s">
        <v>3</v>
      </c>
      <c r="CO136" s="2">
        <v>0</v>
      </c>
      <c r="CP136" s="2">
        <f t="shared" si="270"/>
        <v>1316.37</v>
      </c>
      <c r="CQ136" s="2">
        <f t="shared" ref="CQ136:CQ167" si="295">ROUND((ROUND((AC136*1),2)*BC136),2)</f>
        <v>1316.37</v>
      </c>
      <c r="CR136" s="2">
        <f t="shared" si="293"/>
        <v>0</v>
      </c>
      <c r="CS136" s="2">
        <f t="shared" si="271"/>
        <v>0</v>
      </c>
      <c r="CT136" s="2">
        <f t="shared" si="272"/>
        <v>0</v>
      </c>
      <c r="CU136" s="2">
        <f t="shared" si="273"/>
        <v>0</v>
      </c>
      <c r="CV136" s="2">
        <f t="shared" si="274"/>
        <v>0</v>
      </c>
      <c r="CW136" s="2">
        <f t="shared" si="275"/>
        <v>0</v>
      </c>
      <c r="CX136" s="2">
        <f t="shared" si="276"/>
        <v>0</v>
      </c>
      <c r="CY136" s="2">
        <f t="shared" si="277"/>
        <v>0</v>
      </c>
      <c r="CZ136" s="2">
        <f t="shared" si="278"/>
        <v>0</v>
      </c>
      <c r="DA136" s="2"/>
      <c r="DB136" s="2"/>
      <c r="DC136" s="2" t="s">
        <v>3</v>
      </c>
      <c r="DD136" s="2" t="s">
        <v>3</v>
      </c>
      <c r="DE136" s="2" t="s">
        <v>3</v>
      </c>
      <c r="DF136" s="2" t="s">
        <v>3</v>
      </c>
      <c r="DG136" s="2" t="s">
        <v>3</v>
      </c>
      <c r="DH136" s="2" t="s">
        <v>3</v>
      </c>
      <c r="DI136" s="2" t="s">
        <v>3</v>
      </c>
      <c r="DJ136" s="2" t="s">
        <v>3</v>
      </c>
      <c r="DK136" s="2" t="s">
        <v>3</v>
      </c>
      <c r="DL136" s="2" t="s">
        <v>3</v>
      </c>
      <c r="DM136" s="2" t="s">
        <v>3</v>
      </c>
      <c r="DN136" s="2">
        <v>0</v>
      </c>
      <c r="DO136" s="2">
        <v>0</v>
      </c>
      <c r="DP136" s="2">
        <v>1</v>
      </c>
      <c r="DQ136" s="2">
        <v>1</v>
      </c>
      <c r="DR136" s="2"/>
      <c r="DS136" s="2"/>
      <c r="DT136" s="2"/>
      <c r="DU136" s="2">
        <v>1013</v>
      </c>
      <c r="DV136" s="2" t="s">
        <v>37</v>
      </c>
      <c r="DW136" s="2" t="s">
        <v>37</v>
      </c>
      <c r="DX136" s="2">
        <v>1</v>
      </c>
      <c r="DY136" s="2"/>
      <c r="DZ136" s="2" t="s">
        <v>3</v>
      </c>
      <c r="EA136" s="2" t="s">
        <v>3</v>
      </c>
      <c r="EB136" s="2" t="s">
        <v>3</v>
      </c>
      <c r="EC136" s="2" t="s">
        <v>3</v>
      </c>
      <c r="ED136" s="2"/>
      <c r="EE136" s="2">
        <v>59540854</v>
      </c>
      <c r="EF136" s="2">
        <v>130</v>
      </c>
      <c r="EG136" s="2" t="s">
        <v>38</v>
      </c>
      <c r="EH136" s="2">
        <v>0</v>
      </c>
      <c r="EI136" s="2" t="s">
        <v>3</v>
      </c>
      <c r="EJ136" s="2">
        <v>3</v>
      </c>
      <c r="EK136" s="2">
        <v>746</v>
      </c>
      <c r="EL136" s="2" t="s">
        <v>39</v>
      </c>
      <c r="EM136" s="2" t="s">
        <v>40</v>
      </c>
      <c r="EN136" s="2"/>
      <c r="EO136" s="2" t="s">
        <v>3</v>
      </c>
      <c r="EP136" s="2"/>
      <c r="EQ136" s="2">
        <v>0</v>
      </c>
      <c r="ER136" s="2">
        <v>0</v>
      </c>
      <c r="ES136" s="2">
        <v>1316.37</v>
      </c>
      <c r="ET136" s="2">
        <v>0</v>
      </c>
      <c r="EU136" s="2">
        <v>0</v>
      </c>
      <c r="EV136" s="2">
        <v>0</v>
      </c>
      <c r="EW136" s="2">
        <v>0</v>
      </c>
      <c r="EX136" s="2">
        <v>0</v>
      </c>
      <c r="EY136" s="2">
        <v>0</v>
      </c>
      <c r="EZ136" s="2"/>
      <c r="FA136" s="2"/>
      <c r="FB136" s="2"/>
      <c r="FC136" s="2"/>
      <c r="FD136" s="2"/>
      <c r="FE136" s="2"/>
      <c r="FF136" s="2"/>
      <c r="FG136" s="2"/>
      <c r="FH136" s="2"/>
      <c r="FI136" s="2"/>
      <c r="FJ136" s="2"/>
      <c r="FK136" s="2"/>
      <c r="FL136" s="2"/>
      <c r="FM136" s="2"/>
      <c r="FN136" s="2"/>
      <c r="FO136" s="2"/>
      <c r="FP136" s="2"/>
      <c r="FQ136" s="2">
        <v>0</v>
      </c>
      <c r="FR136" s="2">
        <f t="shared" ref="FR136:FR167" si="296">P136</f>
        <v>1316.37</v>
      </c>
      <c r="FS136" s="2">
        <v>0</v>
      </c>
      <c r="FT136" s="2"/>
      <c r="FU136" s="2"/>
      <c r="FV136" s="2"/>
      <c r="FW136" s="2"/>
      <c r="FX136" s="2">
        <v>0</v>
      </c>
      <c r="FY136" s="2">
        <v>0</v>
      </c>
      <c r="FZ136" s="2"/>
      <c r="GA136" s="2" t="s">
        <v>211</v>
      </c>
      <c r="GB136" s="2"/>
      <c r="GC136" s="2"/>
      <c r="GD136" s="2">
        <v>1</v>
      </c>
      <c r="GE136" s="2"/>
      <c r="GF136" s="2">
        <v>-1582528025</v>
      </c>
      <c r="GG136" s="2">
        <v>2</v>
      </c>
      <c r="GH136" s="2">
        <v>4</v>
      </c>
      <c r="GI136" s="2">
        <v>-2</v>
      </c>
      <c r="GJ136" s="2">
        <v>0</v>
      </c>
      <c r="GK136" s="2">
        <v>0</v>
      </c>
      <c r="GL136" s="2">
        <f t="shared" si="279"/>
        <v>0</v>
      </c>
      <c r="GM136" s="2">
        <f t="shared" si="280"/>
        <v>1316.37</v>
      </c>
      <c r="GN136" s="2">
        <f t="shared" si="281"/>
        <v>0</v>
      </c>
      <c r="GO136" s="2">
        <f t="shared" si="282"/>
        <v>0</v>
      </c>
      <c r="GP136" s="2">
        <f t="shared" si="283"/>
        <v>0</v>
      </c>
      <c r="GQ136" s="2"/>
      <c r="GR136" s="2">
        <v>0</v>
      </c>
      <c r="GS136" s="2">
        <v>2</v>
      </c>
      <c r="GT136" s="2">
        <v>0</v>
      </c>
      <c r="GU136" s="2" t="s">
        <v>3</v>
      </c>
      <c r="GV136" s="2">
        <f t="shared" si="284"/>
        <v>0</v>
      </c>
      <c r="GW136" s="2">
        <v>1</v>
      </c>
      <c r="GX136" s="2">
        <f t="shared" si="285"/>
        <v>0</v>
      </c>
      <c r="GY136" s="2"/>
      <c r="GZ136" s="2"/>
      <c r="HA136" s="2">
        <v>0</v>
      </c>
      <c r="HB136" s="2">
        <v>0</v>
      </c>
      <c r="HC136" s="2">
        <f t="shared" si="286"/>
        <v>0</v>
      </c>
      <c r="HD136" s="2"/>
      <c r="HE136" s="2" t="s">
        <v>42</v>
      </c>
      <c r="HF136" s="2" t="s">
        <v>43</v>
      </c>
      <c r="HG136" s="2"/>
      <c r="HH136" s="2"/>
      <c r="HI136" s="2"/>
      <c r="HJ136" s="2"/>
      <c r="HK136" s="2"/>
      <c r="HL136" s="2"/>
      <c r="HM136" s="2" t="s">
        <v>3</v>
      </c>
      <c r="HN136" s="2" t="s">
        <v>3</v>
      </c>
      <c r="HO136" s="2" t="s">
        <v>3</v>
      </c>
      <c r="HP136" s="2" t="s">
        <v>3</v>
      </c>
      <c r="HQ136" s="2" t="s">
        <v>3</v>
      </c>
      <c r="HR136" s="2"/>
      <c r="HS136" s="2">
        <v>0</v>
      </c>
      <c r="HT136" s="2"/>
      <c r="HU136" s="2"/>
      <c r="HV136" s="2"/>
      <c r="HW136" s="2"/>
      <c r="HX136" s="2"/>
      <c r="HY136" s="2"/>
      <c r="HZ136" s="2"/>
      <c r="IA136" s="2"/>
      <c r="IB136" s="2"/>
      <c r="IC136" s="2"/>
      <c r="ID136" s="2"/>
      <c r="IE136" s="2"/>
      <c r="IF136" s="2"/>
      <c r="IG136" s="2"/>
      <c r="IH136" s="2"/>
      <c r="II136" s="2"/>
      <c r="IJ136" s="2"/>
      <c r="IK136" s="2">
        <v>0</v>
      </c>
      <c r="IL136" s="2"/>
      <c r="IM136" s="2"/>
      <c r="IN136" s="2"/>
      <c r="IO136" s="2"/>
      <c r="IP136" s="2"/>
      <c r="IQ136" s="2"/>
      <c r="IR136" s="2"/>
      <c r="IS136" s="2"/>
      <c r="IT136" s="2"/>
      <c r="IU136" s="2"/>
    </row>
    <row r="137" spans="1:255" x14ac:dyDescent="0.2">
      <c r="A137">
        <v>17</v>
      </c>
      <c r="B137">
        <v>1</v>
      </c>
      <c r="E137" t="s">
        <v>208</v>
      </c>
      <c r="F137" t="s">
        <v>209</v>
      </c>
      <c r="G137" t="s">
        <v>210</v>
      </c>
      <c r="H137" t="s">
        <v>37</v>
      </c>
      <c r="I137">
        <v>1</v>
      </c>
      <c r="J137">
        <v>0</v>
      </c>
      <c r="K137">
        <v>1</v>
      </c>
      <c r="O137">
        <f t="shared" si="257"/>
        <v>10083.39</v>
      </c>
      <c r="P137">
        <f t="shared" si="294"/>
        <v>10083.39</v>
      </c>
      <c r="Q137">
        <f t="shared" si="287"/>
        <v>0</v>
      </c>
      <c r="R137">
        <f t="shared" si="258"/>
        <v>0</v>
      </c>
      <c r="S137">
        <f t="shared" si="259"/>
        <v>0</v>
      </c>
      <c r="T137">
        <f t="shared" si="260"/>
        <v>0</v>
      </c>
      <c r="U137">
        <f t="shared" si="261"/>
        <v>0</v>
      </c>
      <c r="V137">
        <f t="shared" si="262"/>
        <v>0</v>
      </c>
      <c r="W137">
        <f t="shared" si="263"/>
        <v>0</v>
      </c>
      <c r="X137">
        <f t="shared" si="264"/>
        <v>0</v>
      </c>
      <c r="Y137">
        <f t="shared" si="265"/>
        <v>0</v>
      </c>
      <c r="AA137">
        <v>60252775</v>
      </c>
      <c r="AB137">
        <f t="shared" si="266"/>
        <v>1316.37</v>
      </c>
      <c r="AC137">
        <f t="shared" si="267"/>
        <v>1316.37</v>
      </c>
      <c r="AD137">
        <f t="shared" si="288"/>
        <v>0</v>
      </c>
      <c r="AE137">
        <f t="shared" si="289"/>
        <v>0</v>
      </c>
      <c r="AF137">
        <f t="shared" si="290"/>
        <v>0</v>
      </c>
      <c r="AG137">
        <f t="shared" si="268"/>
        <v>0</v>
      </c>
      <c r="AH137">
        <f t="shared" si="291"/>
        <v>0</v>
      </c>
      <c r="AI137">
        <f t="shared" si="292"/>
        <v>0</v>
      </c>
      <c r="AJ137">
        <f t="shared" si="269"/>
        <v>0</v>
      </c>
      <c r="AK137">
        <v>1316.37</v>
      </c>
      <c r="AL137">
        <v>1316.37</v>
      </c>
      <c r="AM137">
        <v>0</v>
      </c>
      <c r="AN137">
        <v>0</v>
      </c>
      <c r="AO137">
        <v>0</v>
      </c>
      <c r="AP137">
        <v>0</v>
      </c>
      <c r="AQ137">
        <v>0</v>
      </c>
      <c r="AR137">
        <v>0</v>
      </c>
      <c r="AS137">
        <v>0</v>
      </c>
      <c r="AT137">
        <v>0</v>
      </c>
      <c r="AU137">
        <v>0</v>
      </c>
      <c r="AV137">
        <v>1</v>
      </c>
      <c r="AW137">
        <v>1</v>
      </c>
      <c r="AZ137">
        <v>1</v>
      </c>
      <c r="BA137">
        <v>1</v>
      </c>
      <c r="BB137">
        <v>1</v>
      </c>
      <c r="BC137">
        <v>7.66</v>
      </c>
      <c r="BD137" t="s">
        <v>3</v>
      </c>
      <c r="BE137" t="s">
        <v>3</v>
      </c>
      <c r="BF137" t="s">
        <v>3</v>
      </c>
      <c r="BG137" t="s">
        <v>3</v>
      </c>
      <c r="BH137">
        <v>3</v>
      </c>
      <c r="BI137">
        <v>3</v>
      </c>
      <c r="BJ137" t="s">
        <v>3</v>
      </c>
      <c r="BM137">
        <v>746</v>
      </c>
      <c r="BN137">
        <v>0</v>
      </c>
      <c r="BO137" t="s">
        <v>3</v>
      </c>
      <c r="BP137">
        <v>0</v>
      </c>
      <c r="BQ137">
        <v>130</v>
      </c>
      <c r="BR137">
        <v>0</v>
      </c>
      <c r="BS137">
        <v>1</v>
      </c>
      <c r="BT137">
        <v>1</v>
      </c>
      <c r="BU137">
        <v>1</v>
      </c>
      <c r="BV137">
        <v>1</v>
      </c>
      <c r="BW137">
        <v>1</v>
      </c>
      <c r="BX137">
        <v>1</v>
      </c>
      <c r="BY137" t="s">
        <v>3</v>
      </c>
      <c r="BZ137">
        <v>0</v>
      </c>
      <c r="CA137">
        <v>0</v>
      </c>
      <c r="CB137" t="s">
        <v>3</v>
      </c>
      <c r="CE137">
        <v>30</v>
      </c>
      <c r="CF137">
        <v>0</v>
      </c>
      <c r="CG137">
        <v>0</v>
      </c>
      <c r="CM137">
        <v>0</v>
      </c>
      <c r="CN137" t="s">
        <v>3</v>
      </c>
      <c r="CO137">
        <v>0</v>
      </c>
      <c r="CP137">
        <f t="shared" si="270"/>
        <v>10083.39</v>
      </c>
      <c r="CQ137">
        <f t="shared" si="295"/>
        <v>10083.39</v>
      </c>
      <c r="CR137">
        <f t="shared" si="293"/>
        <v>0</v>
      </c>
      <c r="CS137">
        <f t="shared" si="271"/>
        <v>0</v>
      </c>
      <c r="CT137">
        <f t="shared" si="272"/>
        <v>0</v>
      </c>
      <c r="CU137">
        <f t="shared" si="273"/>
        <v>0</v>
      </c>
      <c r="CV137">
        <f t="shared" si="274"/>
        <v>0</v>
      </c>
      <c r="CW137">
        <f t="shared" si="275"/>
        <v>0</v>
      </c>
      <c r="CX137">
        <f t="shared" si="276"/>
        <v>0</v>
      </c>
      <c r="CY137">
        <f t="shared" si="277"/>
        <v>0</v>
      </c>
      <c r="CZ137">
        <f t="shared" si="278"/>
        <v>0</v>
      </c>
      <c r="DC137" t="s">
        <v>3</v>
      </c>
      <c r="DD137" t="s">
        <v>3</v>
      </c>
      <c r="DE137" t="s">
        <v>3</v>
      </c>
      <c r="DF137" t="s">
        <v>3</v>
      </c>
      <c r="DG137" t="s">
        <v>3</v>
      </c>
      <c r="DH137" t="s">
        <v>3</v>
      </c>
      <c r="DI137" t="s">
        <v>3</v>
      </c>
      <c r="DJ137" t="s">
        <v>3</v>
      </c>
      <c r="DK137" t="s">
        <v>3</v>
      </c>
      <c r="DL137" t="s">
        <v>3</v>
      </c>
      <c r="DM137" t="s">
        <v>3</v>
      </c>
      <c r="DN137">
        <v>0</v>
      </c>
      <c r="DO137">
        <v>0</v>
      </c>
      <c r="DP137">
        <v>1</v>
      </c>
      <c r="DQ137">
        <v>1</v>
      </c>
      <c r="DU137">
        <v>1013</v>
      </c>
      <c r="DV137" t="s">
        <v>37</v>
      </c>
      <c r="DW137" t="s">
        <v>37</v>
      </c>
      <c r="DX137">
        <v>1</v>
      </c>
      <c r="DZ137" t="s">
        <v>3</v>
      </c>
      <c r="EA137" t="s">
        <v>3</v>
      </c>
      <c r="EB137" t="s">
        <v>3</v>
      </c>
      <c r="EC137" t="s">
        <v>3</v>
      </c>
      <c r="EE137">
        <v>59540854</v>
      </c>
      <c r="EF137">
        <v>130</v>
      </c>
      <c r="EG137" t="s">
        <v>38</v>
      </c>
      <c r="EH137">
        <v>0</v>
      </c>
      <c r="EI137" t="s">
        <v>3</v>
      </c>
      <c r="EJ137">
        <v>3</v>
      </c>
      <c r="EK137">
        <v>746</v>
      </c>
      <c r="EL137" t="s">
        <v>39</v>
      </c>
      <c r="EM137" t="s">
        <v>40</v>
      </c>
      <c r="EO137" t="s">
        <v>3</v>
      </c>
      <c r="EQ137">
        <v>0</v>
      </c>
      <c r="ER137">
        <v>1316.37</v>
      </c>
      <c r="ES137">
        <v>1316.37</v>
      </c>
      <c r="ET137">
        <v>0</v>
      </c>
      <c r="EU137">
        <v>0</v>
      </c>
      <c r="EV137">
        <v>0</v>
      </c>
      <c r="EW137">
        <v>0</v>
      </c>
      <c r="EX137">
        <v>0</v>
      </c>
      <c r="EY137">
        <v>0</v>
      </c>
      <c r="EZ137">
        <v>5</v>
      </c>
      <c r="FC137">
        <v>1</v>
      </c>
      <c r="FD137">
        <v>18</v>
      </c>
      <c r="FF137">
        <v>11608.27</v>
      </c>
      <c r="FQ137">
        <v>0</v>
      </c>
      <c r="FR137">
        <f t="shared" si="296"/>
        <v>10083.39</v>
      </c>
      <c r="FS137">
        <v>0</v>
      </c>
      <c r="FX137">
        <v>0</v>
      </c>
      <c r="FY137">
        <v>0</v>
      </c>
      <c r="GA137" t="s">
        <v>211</v>
      </c>
      <c r="GD137">
        <v>1</v>
      </c>
      <c r="GF137">
        <v>-1582528025</v>
      </c>
      <c r="GG137">
        <v>2</v>
      </c>
      <c r="GH137">
        <v>3</v>
      </c>
      <c r="GI137">
        <v>5</v>
      </c>
      <c r="GJ137">
        <v>0</v>
      </c>
      <c r="GK137">
        <v>0</v>
      </c>
      <c r="GL137">
        <f t="shared" si="279"/>
        <v>0</v>
      </c>
      <c r="GM137">
        <f t="shared" si="280"/>
        <v>10083.39</v>
      </c>
      <c r="GN137">
        <f t="shared" si="281"/>
        <v>0</v>
      </c>
      <c r="GO137">
        <f t="shared" si="282"/>
        <v>0</v>
      </c>
      <c r="GP137">
        <f t="shared" si="283"/>
        <v>0</v>
      </c>
      <c r="GR137">
        <v>1</v>
      </c>
      <c r="GS137">
        <v>1</v>
      </c>
      <c r="GT137">
        <v>0</v>
      </c>
      <c r="GU137" t="s">
        <v>3</v>
      </c>
      <c r="GV137">
        <f t="shared" si="284"/>
        <v>0</v>
      </c>
      <c r="GW137">
        <v>1</v>
      </c>
      <c r="GX137">
        <f t="shared" si="285"/>
        <v>0</v>
      </c>
      <c r="HA137">
        <v>0</v>
      </c>
      <c r="HB137">
        <v>0</v>
      </c>
      <c r="HC137">
        <f t="shared" si="286"/>
        <v>0</v>
      </c>
      <c r="HE137" t="s">
        <v>42</v>
      </c>
      <c r="HF137" t="s">
        <v>43</v>
      </c>
      <c r="HM137" t="s">
        <v>3</v>
      </c>
      <c r="HN137" t="s">
        <v>3</v>
      </c>
      <c r="HO137" t="s">
        <v>3</v>
      </c>
      <c r="HP137" t="s">
        <v>3</v>
      </c>
      <c r="HQ137" t="s">
        <v>3</v>
      </c>
      <c r="HS137">
        <v>0</v>
      </c>
      <c r="IK137">
        <v>0</v>
      </c>
    </row>
    <row r="138" spans="1:255" x14ac:dyDescent="0.2">
      <c r="A138" s="2">
        <v>17</v>
      </c>
      <c r="B138" s="2">
        <v>1</v>
      </c>
      <c r="C138" s="2"/>
      <c r="D138" s="2"/>
      <c r="E138" s="2" t="s">
        <v>212</v>
      </c>
      <c r="F138" s="2" t="s">
        <v>213</v>
      </c>
      <c r="G138" s="2" t="s">
        <v>214</v>
      </c>
      <c r="H138" s="2" t="s">
        <v>37</v>
      </c>
      <c r="I138" s="2">
        <v>1</v>
      </c>
      <c r="J138" s="2">
        <v>0</v>
      </c>
      <c r="K138" s="2">
        <v>1</v>
      </c>
      <c r="L138" s="2"/>
      <c r="M138" s="2"/>
      <c r="N138" s="2"/>
      <c r="O138" s="2">
        <f t="shared" si="257"/>
        <v>1765.86</v>
      </c>
      <c r="P138" s="2">
        <f t="shared" si="294"/>
        <v>1765.86</v>
      </c>
      <c r="Q138" s="2">
        <f t="shared" si="287"/>
        <v>0</v>
      </c>
      <c r="R138" s="2">
        <f t="shared" si="258"/>
        <v>0</v>
      </c>
      <c r="S138" s="2">
        <f t="shared" si="259"/>
        <v>0</v>
      </c>
      <c r="T138" s="2">
        <f t="shared" si="260"/>
        <v>0</v>
      </c>
      <c r="U138" s="2">
        <f t="shared" si="261"/>
        <v>0</v>
      </c>
      <c r="V138" s="2">
        <f t="shared" si="262"/>
        <v>0</v>
      </c>
      <c r="W138" s="2">
        <f t="shared" si="263"/>
        <v>0</v>
      </c>
      <c r="X138" s="2">
        <f t="shared" si="264"/>
        <v>0</v>
      </c>
      <c r="Y138" s="2">
        <f t="shared" si="265"/>
        <v>0</v>
      </c>
      <c r="Z138" s="2"/>
      <c r="AA138" s="2">
        <v>60252778</v>
      </c>
      <c r="AB138" s="2">
        <f t="shared" si="266"/>
        <v>1765.86</v>
      </c>
      <c r="AC138" s="2">
        <f t="shared" si="267"/>
        <v>1765.86</v>
      </c>
      <c r="AD138" s="2">
        <f t="shared" si="288"/>
        <v>0</v>
      </c>
      <c r="AE138" s="2">
        <f t="shared" si="289"/>
        <v>0</v>
      </c>
      <c r="AF138" s="2">
        <f t="shared" si="290"/>
        <v>0</v>
      </c>
      <c r="AG138" s="2">
        <f t="shared" si="268"/>
        <v>0</v>
      </c>
      <c r="AH138" s="2">
        <f t="shared" si="291"/>
        <v>0</v>
      </c>
      <c r="AI138" s="2">
        <f t="shared" si="292"/>
        <v>0</v>
      </c>
      <c r="AJ138" s="2">
        <f t="shared" si="269"/>
        <v>0</v>
      </c>
      <c r="AK138" s="2">
        <v>1765.86</v>
      </c>
      <c r="AL138" s="2">
        <v>1765.86</v>
      </c>
      <c r="AM138" s="2">
        <v>0</v>
      </c>
      <c r="AN138" s="2">
        <v>0</v>
      </c>
      <c r="AO138" s="2">
        <v>0</v>
      </c>
      <c r="AP138" s="2">
        <v>0</v>
      </c>
      <c r="AQ138" s="2">
        <v>0</v>
      </c>
      <c r="AR138" s="2">
        <v>0</v>
      </c>
      <c r="AS138" s="2">
        <v>0</v>
      </c>
      <c r="AT138" s="2">
        <v>0</v>
      </c>
      <c r="AU138" s="2">
        <v>0</v>
      </c>
      <c r="AV138" s="2">
        <v>1</v>
      </c>
      <c r="AW138" s="2">
        <v>1</v>
      </c>
      <c r="AX138" s="2"/>
      <c r="AY138" s="2"/>
      <c r="AZ138" s="2">
        <v>1</v>
      </c>
      <c r="BA138" s="2">
        <v>1</v>
      </c>
      <c r="BB138" s="2">
        <v>1</v>
      </c>
      <c r="BC138" s="2">
        <v>1</v>
      </c>
      <c r="BD138" s="2" t="s">
        <v>3</v>
      </c>
      <c r="BE138" s="2" t="s">
        <v>3</v>
      </c>
      <c r="BF138" s="2" t="s">
        <v>3</v>
      </c>
      <c r="BG138" s="2" t="s">
        <v>3</v>
      </c>
      <c r="BH138" s="2">
        <v>3</v>
      </c>
      <c r="BI138" s="2">
        <v>3</v>
      </c>
      <c r="BJ138" s="2" t="s">
        <v>3</v>
      </c>
      <c r="BK138" s="2"/>
      <c r="BL138" s="2"/>
      <c r="BM138" s="2">
        <v>746</v>
      </c>
      <c r="BN138" s="2">
        <v>0</v>
      </c>
      <c r="BO138" s="2" t="s">
        <v>3</v>
      </c>
      <c r="BP138" s="2">
        <v>0</v>
      </c>
      <c r="BQ138" s="2">
        <v>130</v>
      </c>
      <c r="BR138" s="2">
        <v>0</v>
      </c>
      <c r="BS138" s="2">
        <v>1</v>
      </c>
      <c r="BT138" s="2">
        <v>1</v>
      </c>
      <c r="BU138" s="2">
        <v>1</v>
      </c>
      <c r="BV138" s="2">
        <v>1</v>
      </c>
      <c r="BW138" s="2">
        <v>1</v>
      </c>
      <c r="BX138" s="2">
        <v>1</v>
      </c>
      <c r="BY138" s="2" t="s">
        <v>3</v>
      </c>
      <c r="BZ138" s="2">
        <v>0</v>
      </c>
      <c r="CA138" s="2">
        <v>0</v>
      </c>
      <c r="CB138" s="2" t="s">
        <v>3</v>
      </c>
      <c r="CC138" s="2"/>
      <c r="CD138" s="2"/>
      <c r="CE138" s="2">
        <v>30</v>
      </c>
      <c r="CF138" s="2">
        <v>0</v>
      </c>
      <c r="CG138" s="2">
        <v>0</v>
      </c>
      <c r="CH138" s="2"/>
      <c r="CI138" s="2"/>
      <c r="CJ138" s="2"/>
      <c r="CK138" s="2"/>
      <c r="CL138" s="2"/>
      <c r="CM138" s="2">
        <v>0</v>
      </c>
      <c r="CN138" s="2" t="s">
        <v>3</v>
      </c>
      <c r="CO138" s="2">
        <v>0</v>
      </c>
      <c r="CP138" s="2">
        <f t="shared" si="270"/>
        <v>1765.86</v>
      </c>
      <c r="CQ138" s="2">
        <f t="shared" si="295"/>
        <v>1765.86</v>
      </c>
      <c r="CR138" s="2">
        <f t="shared" si="293"/>
        <v>0</v>
      </c>
      <c r="CS138" s="2">
        <f t="shared" si="271"/>
        <v>0</v>
      </c>
      <c r="CT138" s="2">
        <f t="shared" si="272"/>
        <v>0</v>
      </c>
      <c r="CU138" s="2">
        <f t="shared" si="273"/>
        <v>0</v>
      </c>
      <c r="CV138" s="2">
        <f t="shared" si="274"/>
        <v>0</v>
      </c>
      <c r="CW138" s="2">
        <f t="shared" si="275"/>
        <v>0</v>
      </c>
      <c r="CX138" s="2">
        <f t="shared" si="276"/>
        <v>0</v>
      </c>
      <c r="CY138" s="2">
        <f t="shared" si="277"/>
        <v>0</v>
      </c>
      <c r="CZ138" s="2">
        <f t="shared" si="278"/>
        <v>0</v>
      </c>
      <c r="DA138" s="2"/>
      <c r="DB138" s="2"/>
      <c r="DC138" s="2" t="s">
        <v>3</v>
      </c>
      <c r="DD138" s="2" t="s">
        <v>3</v>
      </c>
      <c r="DE138" s="2" t="s">
        <v>3</v>
      </c>
      <c r="DF138" s="2" t="s">
        <v>3</v>
      </c>
      <c r="DG138" s="2" t="s">
        <v>3</v>
      </c>
      <c r="DH138" s="2" t="s">
        <v>3</v>
      </c>
      <c r="DI138" s="2" t="s">
        <v>3</v>
      </c>
      <c r="DJ138" s="2" t="s">
        <v>3</v>
      </c>
      <c r="DK138" s="2" t="s">
        <v>3</v>
      </c>
      <c r="DL138" s="2" t="s">
        <v>3</v>
      </c>
      <c r="DM138" s="2" t="s">
        <v>3</v>
      </c>
      <c r="DN138" s="2">
        <v>0</v>
      </c>
      <c r="DO138" s="2">
        <v>0</v>
      </c>
      <c r="DP138" s="2">
        <v>1</v>
      </c>
      <c r="DQ138" s="2">
        <v>1</v>
      </c>
      <c r="DR138" s="2"/>
      <c r="DS138" s="2"/>
      <c r="DT138" s="2"/>
      <c r="DU138" s="2">
        <v>1013</v>
      </c>
      <c r="DV138" s="2" t="s">
        <v>37</v>
      </c>
      <c r="DW138" s="2" t="s">
        <v>37</v>
      </c>
      <c r="DX138" s="2">
        <v>1</v>
      </c>
      <c r="DY138" s="2"/>
      <c r="DZ138" s="2" t="s">
        <v>3</v>
      </c>
      <c r="EA138" s="2" t="s">
        <v>3</v>
      </c>
      <c r="EB138" s="2" t="s">
        <v>3</v>
      </c>
      <c r="EC138" s="2" t="s">
        <v>3</v>
      </c>
      <c r="ED138" s="2"/>
      <c r="EE138" s="2">
        <v>59540854</v>
      </c>
      <c r="EF138" s="2">
        <v>130</v>
      </c>
      <c r="EG138" s="2" t="s">
        <v>38</v>
      </c>
      <c r="EH138" s="2">
        <v>0</v>
      </c>
      <c r="EI138" s="2" t="s">
        <v>3</v>
      </c>
      <c r="EJ138" s="2">
        <v>3</v>
      </c>
      <c r="EK138" s="2">
        <v>746</v>
      </c>
      <c r="EL138" s="2" t="s">
        <v>39</v>
      </c>
      <c r="EM138" s="2" t="s">
        <v>40</v>
      </c>
      <c r="EN138" s="2"/>
      <c r="EO138" s="2" t="s">
        <v>3</v>
      </c>
      <c r="EP138" s="2"/>
      <c r="EQ138" s="2">
        <v>0</v>
      </c>
      <c r="ER138" s="2">
        <v>0</v>
      </c>
      <c r="ES138" s="2">
        <v>1765.86</v>
      </c>
      <c r="ET138" s="2">
        <v>0</v>
      </c>
      <c r="EU138" s="2">
        <v>0</v>
      </c>
      <c r="EV138" s="2">
        <v>0</v>
      </c>
      <c r="EW138" s="2">
        <v>0</v>
      </c>
      <c r="EX138" s="2">
        <v>0</v>
      </c>
      <c r="EY138" s="2">
        <v>0</v>
      </c>
      <c r="EZ138" s="2"/>
      <c r="FA138" s="2"/>
      <c r="FB138" s="2"/>
      <c r="FC138" s="2"/>
      <c r="FD138" s="2"/>
      <c r="FE138" s="2"/>
      <c r="FF138" s="2"/>
      <c r="FG138" s="2"/>
      <c r="FH138" s="2"/>
      <c r="FI138" s="2"/>
      <c r="FJ138" s="2"/>
      <c r="FK138" s="2"/>
      <c r="FL138" s="2"/>
      <c r="FM138" s="2"/>
      <c r="FN138" s="2"/>
      <c r="FO138" s="2"/>
      <c r="FP138" s="2"/>
      <c r="FQ138" s="2">
        <v>0</v>
      </c>
      <c r="FR138" s="2">
        <f t="shared" si="296"/>
        <v>1765.86</v>
      </c>
      <c r="FS138" s="2">
        <v>0</v>
      </c>
      <c r="FT138" s="2"/>
      <c r="FU138" s="2"/>
      <c r="FV138" s="2"/>
      <c r="FW138" s="2"/>
      <c r="FX138" s="2">
        <v>0</v>
      </c>
      <c r="FY138" s="2">
        <v>0</v>
      </c>
      <c r="FZ138" s="2"/>
      <c r="GA138" s="2" t="s">
        <v>215</v>
      </c>
      <c r="GB138" s="2"/>
      <c r="GC138" s="2"/>
      <c r="GD138" s="2">
        <v>1</v>
      </c>
      <c r="GE138" s="2"/>
      <c r="GF138" s="2">
        <v>700507585</v>
      </c>
      <c r="GG138" s="2">
        <v>2</v>
      </c>
      <c r="GH138" s="2">
        <v>4</v>
      </c>
      <c r="GI138" s="2">
        <v>-2</v>
      </c>
      <c r="GJ138" s="2">
        <v>0</v>
      </c>
      <c r="GK138" s="2">
        <v>0</v>
      </c>
      <c r="GL138" s="2">
        <f t="shared" si="279"/>
        <v>0</v>
      </c>
      <c r="GM138" s="2">
        <f t="shared" si="280"/>
        <v>1765.86</v>
      </c>
      <c r="GN138" s="2">
        <f t="shared" si="281"/>
        <v>0</v>
      </c>
      <c r="GO138" s="2">
        <f t="shared" si="282"/>
        <v>0</v>
      </c>
      <c r="GP138" s="2">
        <f t="shared" si="283"/>
        <v>0</v>
      </c>
      <c r="GQ138" s="2"/>
      <c r="GR138" s="2">
        <v>0</v>
      </c>
      <c r="GS138" s="2">
        <v>2</v>
      </c>
      <c r="GT138" s="2">
        <v>0</v>
      </c>
      <c r="GU138" s="2" t="s">
        <v>3</v>
      </c>
      <c r="GV138" s="2">
        <f t="shared" si="284"/>
        <v>0</v>
      </c>
      <c r="GW138" s="2">
        <v>1</v>
      </c>
      <c r="GX138" s="2">
        <f t="shared" si="285"/>
        <v>0</v>
      </c>
      <c r="GY138" s="2"/>
      <c r="GZ138" s="2"/>
      <c r="HA138" s="2">
        <v>0</v>
      </c>
      <c r="HB138" s="2">
        <v>0</v>
      </c>
      <c r="HC138" s="2">
        <f t="shared" si="286"/>
        <v>0</v>
      </c>
      <c r="HD138" s="2"/>
      <c r="HE138" s="2" t="s">
        <v>42</v>
      </c>
      <c r="HF138" s="2" t="s">
        <v>43</v>
      </c>
      <c r="HG138" s="2"/>
      <c r="HH138" s="2"/>
      <c r="HI138" s="2"/>
      <c r="HJ138" s="2"/>
      <c r="HK138" s="2"/>
      <c r="HL138" s="2"/>
      <c r="HM138" s="2" t="s">
        <v>3</v>
      </c>
      <c r="HN138" s="2" t="s">
        <v>3</v>
      </c>
      <c r="HO138" s="2" t="s">
        <v>3</v>
      </c>
      <c r="HP138" s="2" t="s">
        <v>3</v>
      </c>
      <c r="HQ138" s="2" t="s">
        <v>3</v>
      </c>
      <c r="HR138" s="2"/>
      <c r="HS138" s="2">
        <v>0</v>
      </c>
      <c r="HT138" s="2"/>
      <c r="HU138" s="2"/>
      <c r="HV138" s="2"/>
      <c r="HW138" s="2"/>
      <c r="HX138" s="2"/>
      <c r="HY138" s="2"/>
      <c r="HZ138" s="2"/>
      <c r="IA138" s="2"/>
      <c r="IB138" s="2"/>
      <c r="IC138" s="2"/>
      <c r="ID138" s="2"/>
      <c r="IE138" s="2"/>
      <c r="IF138" s="2"/>
      <c r="IG138" s="2"/>
      <c r="IH138" s="2"/>
      <c r="II138" s="2"/>
      <c r="IJ138" s="2"/>
      <c r="IK138" s="2">
        <v>0</v>
      </c>
      <c r="IL138" s="2"/>
      <c r="IM138" s="2"/>
      <c r="IN138" s="2"/>
      <c r="IO138" s="2"/>
      <c r="IP138" s="2"/>
      <c r="IQ138" s="2"/>
      <c r="IR138" s="2"/>
      <c r="IS138" s="2"/>
      <c r="IT138" s="2"/>
      <c r="IU138" s="2"/>
    </row>
    <row r="139" spans="1:255" x14ac:dyDescent="0.2">
      <c r="A139">
        <v>17</v>
      </c>
      <c r="B139">
        <v>1</v>
      </c>
      <c r="E139" t="s">
        <v>212</v>
      </c>
      <c r="F139" t="s">
        <v>213</v>
      </c>
      <c r="G139" t="s">
        <v>214</v>
      </c>
      <c r="H139" t="s">
        <v>37</v>
      </c>
      <c r="I139">
        <v>1</v>
      </c>
      <c r="J139">
        <v>0</v>
      </c>
      <c r="K139">
        <v>1</v>
      </c>
      <c r="O139">
        <f t="shared" si="257"/>
        <v>13526.49</v>
      </c>
      <c r="P139">
        <f t="shared" si="294"/>
        <v>13526.49</v>
      </c>
      <c r="Q139">
        <f t="shared" si="287"/>
        <v>0</v>
      </c>
      <c r="R139">
        <f t="shared" si="258"/>
        <v>0</v>
      </c>
      <c r="S139">
        <f t="shared" si="259"/>
        <v>0</v>
      </c>
      <c r="T139">
        <f t="shared" si="260"/>
        <v>0</v>
      </c>
      <c r="U139">
        <f t="shared" si="261"/>
        <v>0</v>
      </c>
      <c r="V139">
        <f t="shared" si="262"/>
        <v>0</v>
      </c>
      <c r="W139">
        <f t="shared" si="263"/>
        <v>0</v>
      </c>
      <c r="X139">
        <f t="shared" si="264"/>
        <v>0</v>
      </c>
      <c r="Y139">
        <f t="shared" si="265"/>
        <v>0</v>
      </c>
      <c r="AA139">
        <v>60252775</v>
      </c>
      <c r="AB139">
        <f t="shared" si="266"/>
        <v>1765.86</v>
      </c>
      <c r="AC139">
        <f t="shared" si="267"/>
        <v>1765.86</v>
      </c>
      <c r="AD139">
        <f t="shared" si="288"/>
        <v>0</v>
      </c>
      <c r="AE139">
        <f t="shared" si="289"/>
        <v>0</v>
      </c>
      <c r="AF139">
        <f t="shared" si="290"/>
        <v>0</v>
      </c>
      <c r="AG139">
        <f t="shared" si="268"/>
        <v>0</v>
      </c>
      <c r="AH139">
        <f t="shared" si="291"/>
        <v>0</v>
      </c>
      <c r="AI139">
        <f t="shared" si="292"/>
        <v>0</v>
      </c>
      <c r="AJ139">
        <f t="shared" si="269"/>
        <v>0</v>
      </c>
      <c r="AK139">
        <v>1765.86</v>
      </c>
      <c r="AL139">
        <v>1765.86</v>
      </c>
      <c r="AM139">
        <v>0</v>
      </c>
      <c r="AN139">
        <v>0</v>
      </c>
      <c r="AO139">
        <v>0</v>
      </c>
      <c r="AP139">
        <v>0</v>
      </c>
      <c r="AQ139">
        <v>0</v>
      </c>
      <c r="AR139">
        <v>0</v>
      </c>
      <c r="AS139">
        <v>0</v>
      </c>
      <c r="AT139">
        <v>0</v>
      </c>
      <c r="AU139">
        <v>0</v>
      </c>
      <c r="AV139">
        <v>1</v>
      </c>
      <c r="AW139">
        <v>1</v>
      </c>
      <c r="AZ139">
        <v>1</v>
      </c>
      <c r="BA139">
        <v>1</v>
      </c>
      <c r="BB139">
        <v>1</v>
      </c>
      <c r="BC139">
        <v>7.66</v>
      </c>
      <c r="BD139" t="s">
        <v>3</v>
      </c>
      <c r="BE139" t="s">
        <v>3</v>
      </c>
      <c r="BF139" t="s">
        <v>3</v>
      </c>
      <c r="BG139" t="s">
        <v>3</v>
      </c>
      <c r="BH139">
        <v>3</v>
      </c>
      <c r="BI139">
        <v>3</v>
      </c>
      <c r="BJ139" t="s">
        <v>3</v>
      </c>
      <c r="BM139">
        <v>746</v>
      </c>
      <c r="BN139">
        <v>0</v>
      </c>
      <c r="BO139" t="s">
        <v>3</v>
      </c>
      <c r="BP139">
        <v>0</v>
      </c>
      <c r="BQ139">
        <v>130</v>
      </c>
      <c r="BR139">
        <v>0</v>
      </c>
      <c r="BS139">
        <v>1</v>
      </c>
      <c r="BT139">
        <v>1</v>
      </c>
      <c r="BU139">
        <v>1</v>
      </c>
      <c r="BV139">
        <v>1</v>
      </c>
      <c r="BW139">
        <v>1</v>
      </c>
      <c r="BX139">
        <v>1</v>
      </c>
      <c r="BY139" t="s">
        <v>3</v>
      </c>
      <c r="BZ139">
        <v>0</v>
      </c>
      <c r="CA139">
        <v>0</v>
      </c>
      <c r="CB139" t="s">
        <v>3</v>
      </c>
      <c r="CE139">
        <v>30</v>
      </c>
      <c r="CF139">
        <v>0</v>
      </c>
      <c r="CG139">
        <v>0</v>
      </c>
      <c r="CM139">
        <v>0</v>
      </c>
      <c r="CN139" t="s">
        <v>3</v>
      </c>
      <c r="CO139">
        <v>0</v>
      </c>
      <c r="CP139">
        <f t="shared" si="270"/>
        <v>13526.49</v>
      </c>
      <c r="CQ139">
        <f t="shared" si="295"/>
        <v>13526.49</v>
      </c>
      <c r="CR139">
        <f t="shared" si="293"/>
        <v>0</v>
      </c>
      <c r="CS139">
        <f t="shared" si="271"/>
        <v>0</v>
      </c>
      <c r="CT139">
        <f t="shared" si="272"/>
        <v>0</v>
      </c>
      <c r="CU139">
        <f t="shared" si="273"/>
        <v>0</v>
      </c>
      <c r="CV139">
        <f t="shared" si="274"/>
        <v>0</v>
      </c>
      <c r="CW139">
        <f t="shared" si="275"/>
        <v>0</v>
      </c>
      <c r="CX139">
        <f t="shared" si="276"/>
        <v>0</v>
      </c>
      <c r="CY139">
        <f t="shared" si="277"/>
        <v>0</v>
      </c>
      <c r="CZ139">
        <f t="shared" si="278"/>
        <v>0</v>
      </c>
      <c r="DC139" t="s">
        <v>3</v>
      </c>
      <c r="DD139" t="s">
        <v>3</v>
      </c>
      <c r="DE139" t="s">
        <v>3</v>
      </c>
      <c r="DF139" t="s">
        <v>3</v>
      </c>
      <c r="DG139" t="s">
        <v>3</v>
      </c>
      <c r="DH139" t="s">
        <v>3</v>
      </c>
      <c r="DI139" t="s">
        <v>3</v>
      </c>
      <c r="DJ139" t="s">
        <v>3</v>
      </c>
      <c r="DK139" t="s">
        <v>3</v>
      </c>
      <c r="DL139" t="s">
        <v>3</v>
      </c>
      <c r="DM139" t="s">
        <v>3</v>
      </c>
      <c r="DN139">
        <v>0</v>
      </c>
      <c r="DO139">
        <v>0</v>
      </c>
      <c r="DP139">
        <v>1</v>
      </c>
      <c r="DQ139">
        <v>1</v>
      </c>
      <c r="DU139">
        <v>1013</v>
      </c>
      <c r="DV139" t="s">
        <v>37</v>
      </c>
      <c r="DW139" t="s">
        <v>37</v>
      </c>
      <c r="DX139">
        <v>1</v>
      </c>
      <c r="DZ139" t="s">
        <v>3</v>
      </c>
      <c r="EA139" t="s">
        <v>3</v>
      </c>
      <c r="EB139" t="s">
        <v>3</v>
      </c>
      <c r="EC139" t="s">
        <v>3</v>
      </c>
      <c r="EE139">
        <v>59540854</v>
      </c>
      <c r="EF139">
        <v>130</v>
      </c>
      <c r="EG139" t="s">
        <v>38</v>
      </c>
      <c r="EH139">
        <v>0</v>
      </c>
      <c r="EI139" t="s">
        <v>3</v>
      </c>
      <c r="EJ139">
        <v>3</v>
      </c>
      <c r="EK139">
        <v>746</v>
      </c>
      <c r="EL139" t="s">
        <v>39</v>
      </c>
      <c r="EM139" t="s">
        <v>40</v>
      </c>
      <c r="EO139" t="s">
        <v>3</v>
      </c>
      <c r="EQ139">
        <v>0</v>
      </c>
      <c r="ER139">
        <v>1765.86</v>
      </c>
      <c r="ES139">
        <v>1765.86</v>
      </c>
      <c r="ET139">
        <v>0</v>
      </c>
      <c r="EU139">
        <v>0</v>
      </c>
      <c r="EV139">
        <v>0</v>
      </c>
      <c r="EW139">
        <v>0</v>
      </c>
      <c r="EX139">
        <v>0</v>
      </c>
      <c r="EY139">
        <v>0</v>
      </c>
      <c r="EZ139">
        <v>5</v>
      </c>
      <c r="FC139">
        <v>1</v>
      </c>
      <c r="FD139">
        <v>18</v>
      </c>
      <c r="FF139">
        <v>15572.14</v>
      </c>
      <c r="FQ139">
        <v>0</v>
      </c>
      <c r="FR139">
        <f t="shared" si="296"/>
        <v>13526.49</v>
      </c>
      <c r="FS139">
        <v>0</v>
      </c>
      <c r="FX139">
        <v>0</v>
      </c>
      <c r="FY139">
        <v>0</v>
      </c>
      <c r="GA139" t="s">
        <v>215</v>
      </c>
      <c r="GD139">
        <v>1</v>
      </c>
      <c r="GF139">
        <v>700507585</v>
      </c>
      <c r="GG139">
        <v>2</v>
      </c>
      <c r="GH139">
        <v>3</v>
      </c>
      <c r="GI139">
        <v>5</v>
      </c>
      <c r="GJ139">
        <v>0</v>
      </c>
      <c r="GK139">
        <v>0</v>
      </c>
      <c r="GL139">
        <f t="shared" si="279"/>
        <v>0</v>
      </c>
      <c r="GM139">
        <f t="shared" si="280"/>
        <v>13526.49</v>
      </c>
      <c r="GN139">
        <f t="shared" si="281"/>
        <v>0</v>
      </c>
      <c r="GO139">
        <f t="shared" si="282"/>
        <v>0</v>
      </c>
      <c r="GP139">
        <f t="shared" si="283"/>
        <v>0</v>
      </c>
      <c r="GR139">
        <v>1</v>
      </c>
      <c r="GS139">
        <v>1</v>
      </c>
      <c r="GT139">
        <v>0</v>
      </c>
      <c r="GU139" t="s">
        <v>3</v>
      </c>
      <c r="GV139">
        <f t="shared" si="284"/>
        <v>0</v>
      </c>
      <c r="GW139">
        <v>1</v>
      </c>
      <c r="GX139">
        <f t="shared" si="285"/>
        <v>0</v>
      </c>
      <c r="HA139">
        <v>0</v>
      </c>
      <c r="HB139">
        <v>0</v>
      </c>
      <c r="HC139">
        <f t="shared" si="286"/>
        <v>0</v>
      </c>
      <c r="HE139" t="s">
        <v>42</v>
      </c>
      <c r="HF139" t="s">
        <v>43</v>
      </c>
      <c r="HM139" t="s">
        <v>3</v>
      </c>
      <c r="HN139" t="s">
        <v>3</v>
      </c>
      <c r="HO139" t="s">
        <v>3</v>
      </c>
      <c r="HP139" t="s">
        <v>3</v>
      </c>
      <c r="HQ139" t="s">
        <v>3</v>
      </c>
      <c r="HS139">
        <v>0</v>
      </c>
      <c r="IK139">
        <v>0</v>
      </c>
    </row>
    <row r="140" spans="1:255" x14ac:dyDescent="0.2">
      <c r="A140" s="2">
        <v>17</v>
      </c>
      <c r="B140" s="2">
        <v>1</v>
      </c>
      <c r="C140" s="2"/>
      <c r="D140" s="2"/>
      <c r="E140" s="2" t="s">
        <v>216</v>
      </c>
      <c r="F140" s="2" t="s">
        <v>217</v>
      </c>
      <c r="G140" s="2" t="s">
        <v>218</v>
      </c>
      <c r="H140" s="2" t="s">
        <v>37</v>
      </c>
      <c r="I140" s="2">
        <v>1</v>
      </c>
      <c r="J140" s="2">
        <v>0</v>
      </c>
      <c r="K140" s="2">
        <v>1</v>
      </c>
      <c r="L140" s="2"/>
      <c r="M140" s="2"/>
      <c r="N140" s="2"/>
      <c r="O140" s="2">
        <f t="shared" si="257"/>
        <v>2424.04</v>
      </c>
      <c r="P140" s="2">
        <f t="shared" si="294"/>
        <v>2424.04</v>
      </c>
      <c r="Q140" s="2">
        <f t="shared" si="287"/>
        <v>0</v>
      </c>
      <c r="R140" s="2">
        <f t="shared" si="258"/>
        <v>0</v>
      </c>
      <c r="S140" s="2">
        <f t="shared" si="259"/>
        <v>0</v>
      </c>
      <c r="T140" s="2">
        <f t="shared" si="260"/>
        <v>0</v>
      </c>
      <c r="U140" s="2">
        <f t="shared" si="261"/>
        <v>0</v>
      </c>
      <c r="V140" s="2">
        <f t="shared" si="262"/>
        <v>0</v>
      </c>
      <c r="W140" s="2">
        <f t="shared" si="263"/>
        <v>0</v>
      </c>
      <c r="X140" s="2">
        <f t="shared" si="264"/>
        <v>0</v>
      </c>
      <c r="Y140" s="2">
        <f t="shared" si="265"/>
        <v>0</v>
      </c>
      <c r="Z140" s="2"/>
      <c r="AA140" s="2">
        <v>60252778</v>
      </c>
      <c r="AB140" s="2">
        <f t="shared" si="266"/>
        <v>2424.04</v>
      </c>
      <c r="AC140" s="2">
        <f t="shared" si="267"/>
        <v>2424.04</v>
      </c>
      <c r="AD140" s="2">
        <f t="shared" si="288"/>
        <v>0</v>
      </c>
      <c r="AE140" s="2">
        <f t="shared" si="289"/>
        <v>0</v>
      </c>
      <c r="AF140" s="2">
        <f t="shared" si="290"/>
        <v>0</v>
      </c>
      <c r="AG140" s="2">
        <f t="shared" si="268"/>
        <v>0</v>
      </c>
      <c r="AH140" s="2">
        <f t="shared" si="291"/>
        <v>0</v>
      </c>
      <c r="AI140" s="2">
        <f t="shared" si="292"/>
        <v>0</v>
      </c>
      <c r="AJ140" s="2">
        <f t="shared" si="269"/>
        <v>0</v>
      </c>
      <c r="AK140" s="2">
        <v>2424.04</v>
      </c>
      <c r="AL140" s="2">
        <v>2424.04</v>
      </c>
      <c r="AM140" s="2">
        <v>0</v>
      </c>
      <c r="AN140" s="2">
        <v>0</v>
      </c>
      <c r="AO140" s="2">
        <v>0</v>
      </c>
      <c r="AP140" s="2">
        <v>0</v>
      </c>
      <c r="AQ140" s="2">
        <v>0</v>
      </c>
      <c r="AR140" s="2">
        <v>0</v>
      </c>
      <c r="AS140" s="2">
        <v>0</v>
      </c>
      <c r="AT140" s="2">
        <v>0</v>
      </c>
      <c r="AU140" s="2">
        <v>0</v>
      </c>
      <c r="AV140" s="2">
        <v>1</v>
      </c>
      <c r="AW140" s="2">
        <v>1</v>
      </c>
      <c r="AX140" s="2"/>
      <c r="AY140" s="2"/>
      <c r="AZ140" s="2">
        <v>1</v>
      </c>
      <c r="BA140" s="2">
        <v>1</v>
      </c>
      <c r="BB140" s="2">
        <v>1</v>
      </c>
      <c r="BC140" s="2">
        <v>1</v>
      </c>
      <c r="BD140" s="2" t="s">
        <v>3</v>
      </c>
      <c r="BE140" s="2" t="s">
        <v>3</v>
      </c>
      <c r="BF140" s="2" t="s">
        <v>3</v>
      </c>
      <c r="BG140" s="2" t="s">
        <v>3</v>
      </c>
      <c r="BH140" s="2">
        <v>3</v>
      </c>
      <c r="BI140" s="2">
        <v>3</v>
      </c>
      <c r="BJ140" s="2" t="s">
        <v>3</v>
      </c>
      <c r="BK140" s="2"/>
      <c r="BL140" s="2"/>
      <c r="BM140" s="2">
        <v>746</v>
      </c>
      <c r="BN140" s="2">
        <v>0</v>
      </c>
      <c r="BO140" s="2" t="s">
        <v>3</v>
      </c>
      <c r="BP140" s="2">
        <v>0</v>
      </c>
      <c r="BQ140" s="2">
        <v>130</v>
      </c>
      <c r="BR140" s="2">
        <v>0</v>
      </c>
      <c r="BS140" s="2">
        <v>1</v>
      </c>
      <c r="BT140" s="2">
        <v>1</v>
      </c>
      <c r="BU140" s="2">
        <v>1</v>
      </c>
      <c r="BV140" s="2">
        <v>1</v>
      </c>
      <c r="BW140" s="2">
        <v>1</v>
      </c>
      <c r="BX140" s="2">
        <v>1</v>
      </c>
      <c r="BY140" s="2" t="s">
        <v>3</v>
      </c>
      <c r="BZ140" s="2">
        <v>0</v>
      </c>
      <c r="CA140" s="2">
        <v>0</v>
      </c>
      <c r="CB140" s="2" t="s">
        <v>3</v>
      </c>
      <c r="CC140" s="2"/>
      <c r="CD140" s="2"/>
      <c r="CE140" s="2">
        <v>30</v>
      </c>
      <c r="CF140" s="2">
        <v>0</v>
      </c>
      <c r="CG140" s="2">
        <v>0</v>
      </c>
      <c r="CH140" s="2"/>
      <c r="CI140" s="2"/>
      <c r="CJ140" s="2"/>
      <c r="CK140" s="2"/>
      <c r="CL140" s="2"/>
      <c r="CM140" s="2">
        <v>0</v>
      </c>
      <c r="CN140" s="2" t="s">
        <v>3</v>
      </c>
      <c r="CO140" s="2">
        <v>0</v>
      </c>
      <c r="CP140" s="2">
        <f t="shared" si="270"/>
        <v>2424.04</v>
      </c>
      <c r="CQ140" s="2">
        <f t="shared" si="295"/>
        <v>2424.04</v>
      </c>
      <c r="CR140" s="2">
        <f t="shared" si="293"/>
        <v>0</v>
      </c>
      <c r="CS140" s="2">
        <f t="shared" si="271"/>
        <v>0</v>
      </c>
      <c r="CT140" s="2">
        <f t="shared" si="272"/>
        <v>0</v>
      </c>
      <c r="CU140" s="2">
        <f t="shared" si="273"/>
        <v>0</v>
      </c>
      <c r="CV140" s="2">
        <f t="shared" si="274"/>
        <v>0</v>
      </c>
      <c r="CW140" s="2">
        <f t="shared" si="275"/>
        <v>0</v>
      </c>
      <c r="CX140" s="2">
        <f t="shared" si="276"/>
        <v>0</v>
      </c>
      <c r="CY140" s="2">
        <f t="shared" si="277"/>
        <v>0</v>
      </c>
      <c r="CZ140" s="2">
        <f t="shared" si="278"/>
        <v>0</v>
      </c>
      <c r="DA140" s="2"/>
      <c r="DB140" s="2"/>
      <c r="DC140" s="2" t="s">
        <v>3</v>
      </c>
      <c r="DD140" s="2" t="s">
        <v>3</v>
      </c>
      <c r="DE140" s="2" t="s">
        <v>3</v>
      </c>
      <c r="DF140" s="2" t="s">
        <v>3</v>
      </c>
      <c r="DG140" s="2" t="s">
        <v>3</v>
      </c>
      <c r="DH140" s="2" t="s">
        <v>3</v>
      </c>
      <c r="DI140" s="2" t="s">
        <v>3</v>
      </c>
      <c r="DJ140" s="2" t="s">
        <v>3</v>
      </c>
      <c r="DK140" s="2" t="s">
        <v>3</v>
      </c>
      <c r="DL140" s="2" t="s">
        <v>3</v>
      </c>
      <c r="DM140" s="2" t="s">
        <v>3</v>
      </c>
      <c r="DN140" s="2">
        <v>0</v>
      </c>
      <c r="DO140" s="2">
        <v>0</v>
      </c>
      <c r="DP140" s="2">
        <v>1</v>
      </c>
      <c r="DQ140" s="2">
        <v>1</v>
      </c>
      <c r="DR140" s="2"/>
      <c r="DS140" s="2"/>
      <c r="DT140" s="2"/>
      <c r="DU140" s="2">
        <v>1013</v>
      </c>
      <c r="DV140" s="2" t="s">
        <v>37</v>
      </c>
      <c r="DW140" s="2" t="s">
        <v>37</v>
      </c>
      <c r="DX140" s="2">
        <v>1</v>
      </c>
      <c r="DY140" s="2"/>
      <c r="DZ140" s="2" t="s">
        <v>3</v>
      </c>
      <c r="EA140" s="2" t="s">
        <v>3</v>
      </c>
      <c r="EB140" s="2" t="s">
        <v>3</v>
      </c>
      <c r="EC140" s="2" t="s">
        <v>3</v>
      </c>
      <c r="ED140" s="2"/>
      <c r="EE140" s="2">
        <v>59540854</v>
      </c>
      <c r="EF140" s="2">
        <v>130</v>
      </c>
      <c r="EG140" s="2" t="s">
        <v>38</v>
      </c>
      <c r="EH140" s="2">
        <v>0</v>
      </c>
      <c r="EI140" s="2" t="s">
        <v>3</v>
      </c>
      <c r="EJ140" s="2">
        <v>3</v>
      </c>
      <c r="EK140" s="2">
        <v>746</v>
      </c>
      <c r="EL140" s="2" t="s">
        <v>39</v>
      </c>
      <c r="EM140" s="2" t="s">
        <v>40</v>
      </c>
      <c r="EN140" s="2"/>
      <c r="EO140" s="2" t="s">
        <v>3</v>
      </c>
      <c r="EP140" s="2"/>
      <c r="EQ140" s="2">
        <v>0</v>
      </c>
      <c r="ER140" s="2">
        <v>0</v>
      </c>
      <c r="ES140" s="2">
        <v>2424.04</v>
      </c>
      <c r="ET140" s="2">
        <v>0</v>
      </c>
      <c r="EU140" s="2">
        <v>0</v>
      </c>
      <c r="EV140" s="2">
        <v>0</v>
      </c>
      <c r="EW140" s="2">
        <v>0</v>
      </c>
      <c r="EX140" s="2">
        <v>0</v>
      </c>
      <c r="EY140" s="2">
        <v>0</v>
      </c>
      <c r="EZ140" s="2"/>
      <c r="FA140" s="2"/>
      <c r="FB140" s="2"/>
      <c r="FC140" s="2"/>
      <c r="FD140" s="2"/>
      <c r="FE140" s="2"/>
      <c r="FF140" s="2"/>
      <c r="FG140" s="2"/>
      <c r="FH140" s="2"/>
      <c r="FI140" s="2"/>
      <c r="FJ140" s="2"/>
      <c r="FK140" s="2"/>
      <c r="FL140" s="2"/>
      <c r="FM140" s="2"/>
      <c r="FN140" s="2"/>
      <c r="FO140" s="2"/>
      <c r="FP140" s="2"/>
      <c r="FQ140" s="2">
        <v>0</v>
      </c>
      <c r="FR140" s="2">
        <f t="shared" si="296"/>
        <v>2424.04</v>
      </c>
      <c r="FS140" s="2">
        <v>0</v>
      </c>
      <c r="FT140" s="2"/>
      <c r="FU140" s="2"/>
      <c r="FV140" s="2"/>
      <c r="FW140" s="2"/>
      <c r="FX140" s="2">
        <v>0</v>
      </c>
      <c r="FY140" s="2">
        <v>0</v>
      </c>
      <c r="FZ140" s="2"/>
      <c r="GA140" s="2" t="s">
        <v>219</v>
      </c>
      <c r="GB140" s="2"/>
      <c r="GC140" s="2"/>
      <c r="GD140" s="2">
        <v>1</v>
      </c>
      <c r="GE140" s="2"/>
      <c r="GF140" s="2">
        <v>1549324343</v>
      </c>
      <c r="GG140" s="2">
        <v>2</v>
      </c>
      <c r="GH140" s="2">
        <v>4</v>
      </c>
      <c r="GI140" s="2">
        <v>-2</v>
      </c>
      <c r="GJ140" s="2">
        <v>0</v>
      </c>
      <c r="GK140" s="2">
        <v>0</v>
      </c>
      <c r="GL140" s="2">
        <f t="shared" si="279"/>
        <v>0</v>
      </c>
      <c r="GM140" s="2">
        <f t="shared" si="280"/>
        <v>2424.04</v>
      </c>
      <c r="GN140" s="2">
        <f t="shared" si="281"/>
        <v>0</v>
      </c>
      <c r="GO140" s="2">
        <f t="shared" si="282"/>
        <v>0</v>
      </c>
      <c r="GP140" s="2">
        <f t="shared" si="283"/>
        <v>0</v>
      </c>
      <c r="GQ140" s="2"/>
      <c r="GR140" s="2">
        <v>0</v>
      </c>
      <c r="GS140" s="2">
        <v>2</v>
      </c>
      <c r="GT140" s="2">
        <v>0</v>
      </c>
      <c r="GU140" s="2" t="s">
        <v>3</v>
      </c>
      <c r="GV140" s="2">
        <f t="shared" si="284"/>
        <v>0</v>
      </c>
      <c r="GW140" s="2">
        <v>1</v>
      </c>
      <c r="GX140" s="2">
        <f t="shared" si="285"/>
        <v>0</v>
      </c>
      <c r="GY140" s="2"/>
      <c r="GZ140" s="2"/>
      <c r="HA140" s="2">
        <v>0</v>
      </c>
      <c r="HB140" s="2">
        <v>0</v>
      </c>
      <c r="HC140" s="2">
        <f t="shared" si="286"/>
        <v>0</v>
      </c>
      <c r="HD140" s="2"/>
      <c r="HE140" s="2" t="s">
        <v>42</v>
      </c>
      <c r="HF140" s="2" t="s">
        <v>43</v>
      </c>
      <c r="HG140" s="2"/>
      <c r="HH140" s="2"/>
      <c r="HI140" s="2"/>
      <c r="HJ140" s="2"/>
      <c r="HK140" s="2"/>
      <c r="HL140" s="2"/>
      <c r="HM140" s="2" t="s">
        <v>3</v>
      </c>
      <c r="HN140" s="2" t="s">
        <v>3</v>
      </c>
      <c r="HO140" s="2" t="s">
        <v>3</v>
      </c>
      <c r="HP140" s="2" t="s">
        <v>3</v>
      </c>
      <c r="HQ140" s="2" t="s">
        <v>3</v>
      </c>
      <c r="HR140" s="2"/>
      <c r="HS140" s="2">
        <v>0</v>
      </c>
      <c r="HT140" s="2"/>
      <c r="HU140" s="2"/>
      <c r="HV140" s="2"/>
      <c r="HW140" s="2"/>
      <c r="HX140" s="2"/>
      <c r="HY140" s="2"/>
      <c r="HZ140" s="2"/>
      <c r="IA140" s="2"/>
      <c r="IB140" s="2"/>
      <c r="IC140" s="2"/>
      <c r="ID140" s="2"/>
      <c r="IE140" s="2"/>
      <c r="IF140" s="2"/>
      <c r="IG140" s="2"/>
      <c r="IH140" s="2"/>
      <c r="II140" s="2"/>
      <c r="IJ140" s="2"/>
      <c r="IK140" s="2">
        <v>0</v>
      </c>
      <c r="IL140" s="2"/>
      <c r="IM140" s="2"/>
      <c r="IN140" s="2"/>
      <c r="IO140" s="2"/>
      <c r="IP140" s="2"/>
      <c r="IQ140" s="2"/>
      <c r="IR140" s="2"/>
      <c r="IS140" s="2"/>
      <c r="IT140" s="2"/>
      <c r="IU140" s="2"/>
    </row>
    <row r="141" spans="1:255" x14ac:dyDescent="0.2">
      <c r="A141">
        <v>17</v>
      </c>
      <c r="B141">
        <v>1</v>
      </c>
      <c r="E141" t="s">
        <v>216</v>
      </c>
      <c r="F141" t="s">
        <v>217</v>
      </c>
      <c r="G141" t="s">
        <v>218</v>
      </c>
      <c r="H141" t="s">
        <v>37</v>
      </c>
      <c r="I141">
        <v>1</v>
      </c>
      <c r="J141">
        <v>0</v>
      </c>
      <c r="K141">
        <v>1</v>
      </c>
      <c r="O141">
        <f t="shared" si="257"/>
        <v>18568.150000000001</v>
      </c>
      <c r="P141">
        <f t="shared" si="294"/>
        <v>18568.150000000001</v>
      </c>
      <c r="Q141">
        <f t="shared" si="287"/>
        <v>0</v>
      </c>
      <c r="R141">
        <f t="shared" si="258"/>
        <v>0</v>
      </c>
      <c r="S141">
        <f t="shared" si="259"/>
        <v>0</v>
      </c>
      <c r="T141">
        <f t="shared" si="260"/>
        <v>0</v>
      </c>
      <c r="U141">
        <f t="shared" si="261"/>
        <v>0</v>
      </c>
      <c r="V141">
        <f t="shared" si="262"/>
        <v>0</v>
      </c>
      <c r="W141">
        <f t="shared" si="263"/>
        <v>0</v>
      </c>
      <c r="X141">
        <f t="shared" si="264"/>
        <v>0</v>
      </c>
      <c r="Y141">
        <f t="shared" si="265"/>
        <v>0</v>
      </c>
      <c r="AA141">
        <v>60252775</v>
      </c>
      <c r="AB141">
        <f t="shared" si="266"/>
        <v>2424.04</v>
      </c>
      <c r="AC141">
        <f t="shared" si="267"/>
        <v>2424.04</v>
      </c>
      <c r="AD141">
        <f t="shared" si="288"/>
        <v>0</v>
      </c>
      <c r="AE141">
        <f t="shared" si="289"/>
        <v>0</v>
      </c>
      <c r="AF141">
        <f t="shared" si="290"/>
        <v>0</v>
      </c>
      <c r="AG141">
        <f t="shared" si="268"/>
        <v>0</v>
      </c>
      <c r="AH141">
        <f t="shared" si="291"/>
        <v>0</v>
      </c>
      <c r="AI141">
        <f t="shared" si="292"/>
        <v>0</v>
      </c>
      <c r="AJ141">
        <f t="shared" si="269"/>
        <v>0</v>
      </c>
      <c r="AK141">
        <v>2424.04</v>
      </c>
      <c r="AL141">
        <v>2424.04</v>
      </c>
      <c r="AM141">
        <v>0</v>
      </c>
      <c r="AN141">
        <v>0</v>
      </c>
      <c r="AO141">
        <v>0</v>
      </c>
      <c r="AP141">
        <v>0</v>
      </c>
      <c r="AQ141">
        <v>0</v>
      </c>
      <c r="AR141">
        <v>0</v>
      </c>
      <c r="AS141">
        <v>0</v>
      </c>
      <c r="AT141">
        <v>0</v>
      </c>
      <c r="AU141">
        <v>0</v>
      </c>
      <c r="AV141">
        <v>1</v>
      </c>
      <c r="AW141">
        <v>1</v>
      </c>
      <c r="AZ141">
        <v>1</v>
      </c>
      <c r="BA141">
        <v>1</v>
      </c>
      <c r="BB141">
        <v>1</v>
      </c>
      <c r="BC141">
        <v>7.66</v>
      </c>
      <c r="BD141" t="s">
        <v>3</v>
      </c>
      <c r="BE141" t="s">
        <v>3</v>
      </c>
      <c r="BF141" t="s">
        <v>3</v>
      </c>
      <c r="BG141" t="s">
        <v>3</v>
      </c>
      <c r="BH141">
        <v>3</v>
      </c>
      <c r="BI141">
        <v>3</v>
      </c>
      <c r="BJ141" t="s">
        <v>3</v>
      </c>
      <c r="BM141">
        <v>746</v>
      </c>
      <c r="BN141">
        <v>0</v>
      </c>
      <c r="BO141" t="s">
        <v>3</v>
      </c>
      <c r="BP141">
        <v>0</v>
      </c>
      <c r="BQ141">
        <v>130</v>
      </c>
      <c r="BR141">
        <v>0</v>
      </c>
      <c r="BS141">
        <v>1</v>
      </c>
      <c r="BT141">
        <v>1</v>
      </c>
      <c r="BU141">
        <v>1</v>
      </c>
      <c r="BV141">
        <v>1</v>
      </c>
      <c r="BW141">
        <v>1</v>
      </c>
      <c r="BX141">
        <v>1</v>
      </c>
      <c r="BY141" t="s">
        <v>3</v>
      </c>
      <c r="BZ141">
        <v>0</v>
      </c>
      <c r="CA141">
        <v>0</v>
      </c>
      <c r="CB141" t="s">
        <v>3</v>
      </c>
      <c r="CE141">
        <v>30</v>
      </c>
      <c r="CF141">
        <v>0</v>
      </c>
      <c r="CG141">
        <v>0</v>
      </c>
      <c r="CM141">
        <v>0</v>
      </c>
      <c r="CN141" t="s">
        <v>3</v>
      </c>
      <c r="CO141">
        <v>0</v>
      </c>
      <c r="CP141">
        <f t="shared" si="270"/>
        <v>18568.150000000001</v>
      </c>
      <c r="CQ141">
        <f t="shared" si="295"/>
        <v>18568.150000000001</v>
      </c>
      <c r="CR141">
        <f t="shared" si="293"/>
        <v>0</v>
      </c>
      <c r="CS141">
        <f t="shared" si="271"/>
        <v>0</v>
      </c>
      <c r="CT141">
        <f t="shared" si="272"/>
        <v>0</v>
      </c>
      <c r="CU141">
        <f t="shared" si="273"/>
        <v>0</v>
      </c>
      <c r="CV141">
        <f t="shared" si="274"/>
        <v>0</v>
      </c>
      <c r="CW141">
        <f t="shared" si="275"/>
        <v>0</v>
      </c>
      <c r="CX141">
        <f t="shared" si="276"/>
        <v>0</v>
      </c>
      <c r="CY141">
        <f t="shared" si="277"/>
        <v>0</v>
      </c>
      <c r="CZ141">
        <f t="shared" si="278"/>
        <v>0</v>
      </c>
      <c r="DC141" t="s">
        <v>3</v>
      </c>
      <c r="DD141" t="s">
        <v>3</v>
      </c>
      <c r="DE141" t="s">
        <v>3</v>
      </c>
      <c r="DF141" t="s">
        <v>3</v>
      </c>
      <c r="DG141" t="s">
        <v>3</v>
      </c>
      <c r="DH141" t="s">
        <v>3</v>
      </c>
      <c r="DI141" t="s">
        <v>3</v>
      </c>
      <c r="DJ141" t="s">
        <v>3</v>
      </c>
      <c r="DK141" t="s">
        <v>3</v>
      </c>
      <c r="DL141" t="s">
        <v>3</v>
      </c>
      <c r="DM141" t="s">
        <v>3</v>
      </c>
      <c r="DN141">
        <v>0</v>
      </c>
      <c r="DO141">
        <v>0</v>
      </c>
      <c r="DP141">
        <v>1</v>
      </c>
      <c r="DQ141">
        <v>1</v>
      </c>
      <c r="DU141">
        <v>1013</v>
      </c>
      <c r="DV141" t="s">
        <v>37</v>
      </c>
      <c r="DW141" t="s">
        <v>37</v>
      </c>
      <c r="DX141">
        <v>1</v>
      </c>
      <c r="DZ141" t="s">
        <v>3</v>
      </c>
      <c r="EA141" t="s">
        <v>3</v>
      </c>
      <c r="EB141" t="s">
        <v>3</v>
      </c>
      <c r="EC141" t="s">
        <v>3</v>
      </c>
      <c r="EE141">
        <v>59540854</v>
      </c>
      <c r="EF141">
        <v>130</v>
      </c>
      <c r="EG141" t="s">
        <v>38</v>
      </c>
      <c r="EH141">
        <v>0</v>
      </c>
      <c r="EI141" t="s">
        <v>3</v>
      </c>
      <c r="EJ141">
        <v>3</v>
      </c>
      <c r="EK141">
        <v>746</v>
      </c>
      <c r="EL141" t="s">
        <v>39</v>
      </c>
      <c r="EM141" t="s">
        <v>40</v>
      </c>
      <c r="EO141" t="s">
        <v>3</v>
      </c>
      <c r="EQ141">
        <v>0</v>
      </c>
      <c r="ER141">
        <v>2424.04</v>
      </c>
      <c r="ES141">
        <v>2424.04</v>
      </c>
      <c r="ET141">
        <v>0</v>
      </c>
      <c r="EU141">
        <v>0</v>
      </c>
      <c r="EV141">
        <v>0</v>
      </c>
      <c r="EW141">
        <v>0</v>
      </c>
      <c r="EX141">
        <v>0</v>
      </c>
      <c r="EY141">
        <v>0</v>
      </c>
      <c r="EZ141">
        <v>5</v>
      </c>
      <c r="FC141">
        <v>1</v>
      </c>
      <c r="FD141">
        <v>18</v>
      </c>
      <c r="FF141">
        <v>21376.28</v>
      </c>
      <c r="FQ141">
        <v>0</v>
      </c>
      <c r="FR141">
        <f t="shared" si="296"/>
        <v>18568.150000000001</v>
      </c>
      <c r="FS141">
        <v>0</v>
      </c>
      <c r="FX141">
        <v>0</v>
      </c>
      <c r="FY141">
        <v>0</v>
      </c>
      <c r="GA141" t="s">
        <v>219</v>
      </c>
      <c r="GD141">
        <v>1</v>
      </c>
      <c r="GF141">
        <v>1549324343</v>
      </c>
      <c r="GG141">
        <v>2</v>
      </c>
      <c r="GH141">
        <v>3</v>
      </c>
      <c r="GI141">
        <v>5</v>
      </c>
      <c r="GJ141">
        <v>0</v>
      </c>
      <c r="GK141">
        <v>0</v>
      </c>
      <c r="GL141">
        <f t="shared" si="279"/>
        <v>0</v>
      </c>
      <c r="GM141">
        <f t="shared" si="280"/>
        <v>18568.150000000001</v>
      </c>
      <c r="GN141">
        <f t="shared" si="281"/>
        <v>0</v>
      </c>
      <c r="GO141">
        <f t="shared" si="282"/>
        <v>0</v>
      </c>
      <c r="GP141">
        <f t="shared" si="283"/>
        <v>0</v>
      </c>
      <c r="GR141">
        <v>1</v>
      </c>
      <c r="GS141">
        <v>1</v>
      </c>
      <c r="GT141">
        <v>0</v>
      </c>
      <c r="GU141" t="s">
        <v>3</v>
      </c>
      <c r="GV141">
        <f t="shared" si="284"/>
        <v>0</v>
      </c>
      <c r="GW141">
        <v>1</v>
      </c>
      <c r="GX141">
        <f t="shared" si="285"/>
        <v>0</v>
      </c>
      <c r="HA141">
        <v>0</v>
      </c>
      <c r="HB141">
        <v>0</v>
      </c>
      <c r="HC141">
        <f t="shared" si="286"/>
        <v>0</v>
      </c>
      <c r="HE141" t="s">
        <v>42</v>
      </c>
      <c r="HF141" t="s">
        <v>43</v>
      </c>
      <c r="HM141" t="s">
        <v>3</v>
      </c>
      <c r="HN141" t="s">
        <v>3</v>
      </c>
      <c r="HO141" t="s">
        <v>3</v>
      </c>
      <c r="HP141" t="s">
        <v>3</v>
      </c>
      <c r="HQ141" t="s">
        <v>3</v>
      </c>
      <c r="HS141">
        <v>0</v>
      </c>
      <c r="IK141">
        <v>0</v>
      </c>
    </row>
    <row r="142" spans="1:255" x14ac:dyDescent="0.2">
      <c r="A142" s="2">
        <v>17</v>
      </c>
      <c r="B142" s="2">
        <v>1</v>
      </c>
      <c r="C142" s="2"/>
      <c r="D142" s="2"/>
      <c r="E142" s="2" t="s">
        <v>220</v>
      </c>
      <c r="F142" s="2" t="s">
        <v>221</v>
      </c>
      <c r="G142" s="2" t="s">
        <v>222</v>
      </c>
      <c r="H142" s="2" t="s">
        <v>37</v>
      </c>
      <c r="I142" s="2">
        <v>1</v>
      </c>
      <c r="J142" s="2">
        <v>0</v>
      </c>
      <c r="K142" s="2">
        <v>1</v>
      </c>
      <c r="L142" s="2"/>
      <c r="M142" s="2"/>
      <c r="N142" s="2"/>
      <c r="O142" s="2">
        <f t="shared" si="257"/>
        <v>1316.37</v>
      </c>
      <c r="P142" s="2">
        <f t="shared" si="294"/>
        <v>1316.37</v>
      </c>
      <c r="Q142" s="2">
        <f t="shared" si="287"/>
        <v>0</v>
      </c>
      <c r="R142" s="2">
        <f t="shared" si="258"/>
        <v>0</v>
      </c>
      <c r="S142" s="2">
        <f t="shared" si="259"/>
        <v>0</v>
      </c>
      <c r="T142" s="2">
        <f t="shared" si="260"/>
        <v>0</v>
      </c>
      <c r="U142" s="2">
        <f t="shared" si="261"/>
        <v>0</v>
      </c>
      <c r="V142" s="2">
        <f t="shared" si="262"/>
        <v>0</v>
      </c>
      <c r="W142" s="2">
        <f t="shared" si="263"/>
        <v>0</v>
      </c>
      <c r="X142" s="2">
        <f t="shared" si="264"/>
        <v>0</v>
      </c>
      <c r="Y142" s="2">
        <f t="shared" si="265"/>
        <v>0</v>
      </c>
      <c r="Z142" s="2"/>
      <c r="AA142" s="2">
        <v>60252778</v>
      </c>
      <c r="AB142" s="2">
        <f t="shared" si="266"/>
        <v>1316.37</v>
      </c>
      <c r="AC142" s="2">
        <f t="shared" si="267"/>
        <v>1316.37</v>
      </c>
      <c r="AD142" s="2">
        <f t="shared" si="288"/>
        <v>0</v>
      </c>
      <c r="AE142" s="2">
        <f t="shared" si="289"/>
        <v>0</v>
      </c>
      <c r="AF142" s="2">
        <f t="shared" si="290"/>
        <v>0</v>
      </c>
      <c r="AG142" s="2">
        <f t="shared" si="268"/>
        <v>0</v>
      </c>
      <c r="AH142" s="2">
        <f t="shared" si="291"/>
        <v>0</v>
      </c>
      <c r="AI142" s="2">
        <f t="shared" si="292"/>
        <v>0</v>
      </c>
      <c r="AJ142" s="2">
        <f t="shared" si="269"/>
        <v>0</v>
      </c>
      <c r="AK142" s="2">
        <v>1316.37</v>
      </c>
      <c r="AL142" s="2">
        <v>1316.37</v>
      </c>
      <c r="AM142" s="2">
        <v>0</v>
      </c>
      <c r="AN142" s="2">
        <v>0</v>
      </c>
      <c r="AO142" s="2">
        <v>0</v>
      </c>
      <c r="AP142" s="2">
        <v>0</v>
      </c>
      <c r="AQ142" s="2">
        <v>0</v>
      </c>
      <c r="AR142" s="2">
        <v>0</v>
      </c>
      <c r="AS142" s="2">
        <v>0</v>
      </c>
      <c r="AT142" s="2">
        <v>0</v>
      </c>
      <c r="AU142" s="2">
        <v>0</v>
      </c>
      <c r="AV142" s="2">
        <v>1</v>
      </c>
      <c r="AW142" s="2">
        <v>1</v>
      </c>
      <c r="AX142" s="2"/>
      <c r="AY142" s="2"/>
      <c r="AZ142" s="2">
        <v>1</v>
      </c>
      <c r="BA142" s="2">
        <v>1</v>
      </c>
      <c r="BB142" s="2">
        <v>1</v>
      </c>
      <c r="BC142" s="2">
        <v>1</v>
      </c>
      <c r="BD142" s="2" t="s">
        <v>3</v>
      </c>
      <c r="BE142" s="2" t="s">
        <v>3</v>
      </c>
      <c r="BF142" s="2" t="s">
        <v>3</v>
      </c>
      <c r="BG142" s="2" t="s">
        <v>3</v>
      </c>
      <c r="BH142" s="2">
        <v>3</v>
      </c>
      <c r="BI142" s="2">
        <v>3</v>
      </c>
      <c r="BJ142" s="2" t="s">
        <v>3</v>
      </c>
      <c r="BK142" s="2"/>
      <c r="BL142" s="2"/>
      <c r="BM142" s="2">
        <v>746</v>
      </c>
      <c r="BN142" s="2">
        <v>0</v>
      </c>
      <c r="BO142" s="2" t="s">
        <v>3</v>
      </c>
      <c r="BP142" s="2">
        <v>0</v>
      </c>
      <c r="BQ142" s="2">
        <v>130</v>
      </c>
      <c r="BR142" s="2">
        <v>0</v>
      </c>
      <c r="BS142" s="2">
        <v>1</v>
      </c>
      <c r="BT142" s="2">
        <v>1</v>
      </c>
      <c r="BU142" s="2">
        <v>1</v>
      </c>
      <c r="BV142" s="2">
        <v>1</v>
      </c>
      <c r="BW142" s="2">
        <v>1</v>
      </c>
      <c r="BX142" s="2">
        <v>1</v>
      </c>
      <c r="BY142" s="2" t="s">
        <v>3</v>
      </c>
      <c r="BZ142" s="2">
        <v>0</v>
      </c>
      <c r="CA142" s="2">
        <v>0</v>
      </c>
      <c r="CB142" s="2" t="s">
        <v>3</v>
      </c>
      <c r="CC142" s="2"/>
      <c r="CD142" s="2"/>
      <c r="CE142" s="2">
        <v>30</v>
      </c>
      <c r="CF142" s="2">
        <v>0</v>
      </c>
      <c r="CG142" s="2">
        <v>0</v>
      </c>
      <c r="CH142" s="2"/>
      <c r="CI142" s="2"/>
      <c r="CJ142" s="2"/>
      <c r="CK142" s="2"/>
      <c r="CL142" s="2"/>
      <c r="CM142" s="2">
        <v>0</v>
      </c>
      <c r="CN142" s="2" t="s">
        <v>3</v>
      </c>
      <c r="CO142" s="2">
        <v>0</v>
      </c>
      <c r="CP142" s="2">
        <f t="shared" si="270"/>
        <v>1316.37</v>
      </c>
      <c r="CQ142" s="2">
        <f t="shared" si="295"/>
        <v>1316.37</v>
      </c>
      <c r="CR142" s="2">
        <f t="shared" si="293"/>
        <v>0</v>
      </c>
      <c r="CS142" s="2">
        <f t="shared" si="271"/>
        <v>0</v>
      </c>
      <c r="CT142" s="2">
        <f t="shared" si="272"/>
        <v>0</v>
      </c>
      <c r="CU142" s="2">
        <f t="shared" si="273"/>
        <v>0</v>
      </c>
      <c r="CV142" s="2">
        <f t="shared" si="274"/>
        <v>0</v>
      </c>
      <c r="CW142" s="2">
        <f t="shared" si="275"/>
        <v>0</v>
      </c>
      <c r="CX142" s="2">
        <f t="shared" si="276"/>
        <v>0</v>
      </c>
      <c r="CY142" s="2">
        <f t="shared" si="277"/>
        <v>0</v>
      </c>
      <c r="CZ142" s="2">
        <f t="shared" si="278"/>
        <v>0</v>
      </c>
      <c r="DA142" s="2"/>
      <c r="DB142" s="2"/>
      <c r="DC142" s="2" t="s">
        <v>3</v>
      </c>
      <c r="DD142" s="2" t="s">
        <v>3</v>
      </c>
      <c r="DE142" s="2" t="s">
        <v>3</v>
      </c>
      <c r="DF142" s="2" t="s">
        <v>3</v>
      </c>
      <c r="DG142" s="2" t="s">
        <v>3</v>
      </c>
      <c r="DH142" s="2" t="s">
        <v>3</v>
      </c>
      <c r="DI142" s="2" t="s">
        <v>3</v>
      </c>
      <c r="DJ142" s="2" t="s">
        <v>3</v>
      </c>
      <c r="DK142" s="2" t="s">
        <v>3</v>
      </c>
      <c r="DL142" s="2" t="s">
        <v>3</v>
      </c>
      <c r="DM142" s="2" t="s">
        <v>3</v>
      </c>
      <c r="DN142" s="2">
        <v>0</v>
      </c>
      <c r="DO142" s="2">
        <v>0</v>
      </c>
      <c r="DP142" s="2">
        <v>1</v>
      </c>
      <c r="DQ142" s="2">
        <v>1</v>
      </c>
      <c r="DR142" s="2"/>
      <c r="DS142" s="2"/>
      <c r="DT142" s="2"/>
      <c r="DU142" s="2">
        <v>1013</v>
      </c>
      <c r="DV142" s="2" t="s">
        <v>37</v>
      </c>
      <c r="DW142" s="2" t="s">
        <v>37</v>
      </c>
      <c r="DX142" s="2">
        <v>1</v>
      </c>
      <c r="DY142" s="2"/>
      <c r="DZ142" s="2" t="s">
        <v>3</v>
      </c>
      <c r="EA142" s="2" t="s">
        <v>3</v>
      </c>
      <c r="EB142" s="2" t="s">
        <v>3</v>
      </c>
      <c r="EC142" s="2" t="s">
        <v>3</v>
      </c>
      <c r="ED142" s="2"/>
      <c r="EE142" s="2">
        <v>59540854</v>
      </c>
      <c r="EF142" s="2">
        <v>130</v>
      </c>
      <c r="EG142" s="2" t="s">
        <v>38</v>
      </c>
      <c r="EH142" s="2">
        <v>0</v>
      </c>
      <c r="EI142" s="2" t="s">
        <v>3</v>
      </c>
      <c r="EJ142" s="2">
        <v>3</v>
      </c>
      <c r="EK142" s="2">
        <v>746</v>
      </c>
      <c r="EL142" s="2" t="s">
        <v>39</v>
      </c>
      <c r="EM142" s="2" t="s">
        <v>40</v>
      </c>
      <c r="EN142" s="2"/>
      <c r="EO142" s="2" t="s">
        <v>3</v>
      </c>
      <c r="EP142" s="2"/>
      <c r="EQ142" s="2">
        <v>0</v>
      </c>
      <c r="ER142" s="2">
        <v>0</v>
      </c>
      <c r="ES142" s="2">
        <v>1316.37</v>
      </c>
      <c r="ET142" s="2">
        <v>0</v>
      </c>
      <c r="EU142" s="2">
        <v>0</v>
      </c>
      <c r="EV142" s="2">
        <v>0</v>
      </c>
      <c r="EW142" s="2">
        <v>0</v>
      </c>
      <c r="EX142" s="2">
        <v>0</v>
      </c>
      <c r="EY142" s="2">
        <v>0</v>
      </c>
      <c r="EZ142" s="2"/>
      <c r="FA142" s="2"/>
      <c r="FB142" s="2"/>
      <c r="FC142" s="2"/>
      <c r="FD142" s="2"/>
      <c r="FE142" s="2"/>
      <c r="FF142" s="2"/>
      <c r="FG142" s="2"/>
      <c r="FH142" s="2"/>
      <c r="FI142" s="2"/>
      <c r="FJ142" s="2"/>
      <c r="FK142" s="2"/>
      <c r="FL142" s="2"/>
      <c r="FM142" s="2"/>
      <c r="FN142" s="2"/>
      <c r="FO142" s="2"/>
      <c r="FP142" s="2"/>
      <c r="FQ142" s="2">
        <v>0</v>
      </c>
      <c r="FR142" s="2">
        <f t="shared" si="296"/>
        <v>1316.37</v>
      </c>
      <c r="FS142" s="2">
        <v>0</v>
      </c>
      <c r="FT142" s="2"/>
      <c r="FU142" s="2"/>
      <c r="FV142" s="2"/>
      <c r="FW142" s="2"/>
      <c r="FX142" s="2">
        <v>0</v>
      </c>
      <c r="FY142" s="2">
        <v>0</v>
      </c>
      <c r="FZ142" s="2"/>
      <c r="GA142" s="2" t="s">
        <v>211</v>
      </c>
      <c r="GB142" s="2"/>
      <c r="GC142" s="2"/>
      <c r="GD142" s="2">
        <v>1</v>
      </c>
      <c r="GE142" s="2"/>
      <c r="GF142" s="2">
        <v>46622343</v>
      </c>
      <c r="GG142" s="2">
        <v>2</v>
      </c>
      <c r="GH142" s="2">
        <v>4</v>
      </c>
      <c r="GI142" s="2">
        <v>-2</v>
      </c>
      <c r="GJ142" s="2">
        <v>0</v>
      </c>
      <c r="GK142" s="2">
        <v>0</v>
      </c>
      <c r="GL142" s="2">
        <f t="shared" si="279"/>
        <v>0</v>
      </c>
      <c r="GM142" s="2">
        <f t="shared" si="280"/>
        <v>1316.37</v>
      </c>
      <c r="GN142" s="2">
        <f t="shared" si="281"/>
        <v>0</v>
      </c>
      <c r="GO142" s="2">
        <f t="shared" si="282"/>
        <v>0</v>
      </c>
      <c r="GP142" s="2">
        <f t="shared" si="283"/>
        <v>0</v>
      </c>
      <c r="GQ142" s="2"/>
      <c r="GR142" s="2">
        <v>0</v>
      </c>
      <c r="GS142" s="2">
        <v>2</v>
      </c>
      <c r="GT142" s="2">
        <v>0</v>
      </c>
      <c r="GU142" s="2" t="s">
        <v>3</v>
      </c>
      <c r="GV142" s="2">
        <f t="shared" si="284"/>
        <v>0</v>
      </c>
      <c r="GW142" s="2">
        <v>1</v>
      </c>
      <c r="GX142" s="2">
        <f t="shared" si="285"/>
        <v>0</v>
      </c>
      <c r="GY142" s="2"/>
      <c r="GZ142" s="2"/>
      <c r="HA142" s="2">
        <v>0</v>
      </c>
      <c r="HB142" s="2">
        <v>0</v>
      </c>
      <c r="HC142" s="2">
        <f t="shared" si="286"/>
        <v>0</v>
      </c>
      <c r="HD142" s="2"/>
      <c r="HE142" s="2" t="s">
        <v>42</v>
      </c>
      <c r="HF142" s="2" t="s">
        <v>43</v>
      </c>
      <c r="HG142" s="2"/>
      <c r="HH142" s="2"/>
      <c r="HI142" s="2"/>
      <c r="HJ142" s="2"/>
      <c r="HK142" s="2"/>
      <c r="HL142" s="2"/>
      <c r="HM142" s="2" t="s">
        <v>3</v>
      </c>
      <c r="HN142" s="2" t="s">
        <v>3</v>
      </c>
      <c r="HO142" s="2" t="s">
        <v>3</v>
      </c>
      <c r="HP142" s="2" t="s">
        <v>3</v>
      </c>
      <c r="HQ142" s="2" t="s">
        <v>3</v>
      </c>
      <c r="HR142" s="2"/>
      <c r="HS142" s="2">
        <v>0</v>
      </c>
      <c r="HT142" s="2"/>
      <c r="HU142" s="2"/>
      <c r="HV142" s="2"/>
      <c r="HW142" s="2"/>
      <c r="HX142" s="2"/>
      <c r="HY142" s="2"/>
      <c r="HZ142" s="2"/>
      <c r="IA142" s="2"/>
      <c r="IB142" s="2"/>
      <c r="IC142" s="2"/>
      <c r="ID142" s="2"/>
      <c r="IE142" s="2"/>
      <c r="IF142" s="2"/>
      <c r="IG142" s="2"/>
      <c r="IH142" s="2"/>
      <c r="II142" s="2"/>
      <c r="IJ142" s="2"/>
      <c r="IK142" s="2">
        <v>0</v>
      </c>
      <c r="IL142" s="2"/>
      <c r="IM142" s="2"/>
      <c r="IN142" s="2"/>
      <c r="IO142" s="2"/>
      <c r="IP142" s="2"/>
      <c r="IQ142" s="2"/>
      <c r="IR142" s="2"/>
      <c r="IS142" s="2"/>
      <c r="IT142" s="2"/>
      <c r="IU142" s="2"/>
    </row>
    <row r="143" spans="1:255" x14ac:dyDescent="0.2">
      <c r="A143">
        <v>17</v>
      </c>
      <c r="B143">
        <v>1</v>
      </c>
      <c r="E143" t="s">
        <v>220</v>
      </c>
      <c r="F143" t="s">
        <v>221</v>
      </c>
      <c r="G143" t="s">
        <v>222</v>
      </c>
      <c r="H143" t="s">
        <v>37</v>
      </c>
      <c r="I143">
        <v>1</v>
      </c>
      <c r="J143">
        <v>0</v>
      </c>
      <c r="K143">
        <v>1</v>
      </c>
      <c r="O143">
        <f t="shared" si="257"/>
        <v>10083.39</v>
      </c>
      <c r="P143">
        <f t="shared" si="294"/>
        <v>10083.39</v>
      </c>
      <c r="Q143">
        <f t="shared" si="287"/>
        <v>0</v>
      </c>
      <c r="R143">
        <f t="shared" si="258"/>
        <v>0</v>
      </c>
      <c r="S143">
        <f t="shared" si="259"/>
        <v>0</v>
      </c>
      <c r="T143">
        <f t="shared" si="260"/>
        <v>0</v>
      </c>
      <c r="U143">
        <f t="shared" si="261"/>
        <v>0</v>
      </c>
      <c r="V143">
        <f t="shared" si="262"/>
        <v>0</v>
      </c>
      <c r="W143">
        <f t="shared" si="263"/>
        <v>0</v>
      </c>
      <c r="X143">
        <f t="shared" si="264"/>
        <v>0</v>
      </c>
      <c r="Y143">
        <f t="shared" si="265"/>
        <v>0</v>
      </c>
      <c r="AA143">
        <v>60252775</v>
      </c>
      <c r="AB143">
        <f t="shared" si="266"/>
        <v>1316.37</v>
      </c>
      <c r="AC143">
        <f t="shared" si="267"/>
        <v>1316.37</v>
      </c>
      <c r="AD143">
        <f t="shared" si="288"/>
        <v>0</v>
      </c>
      <c r="AE143">
        <f t="shared" si="289"/>
        <v>0</v>
      </c>
      <c r="AF143">
        <f t="shared" si="290"/>
        <v>0</v>
      </c>
      <c r="AG143">
        <f t="shared" si="268"/>
        <v>0</v>
      </c>
      <c r="AH143">
        <f t="shared" si="291"/>
        <v>0</v>
      </c>
      <c r="AI143">
        <f t="shared" si="292"/>
        <v>0</v>
      </c>
      <c r="AJ143">
        <f t="shared" si="269"/>
        <v>0</v>
      </c>
      <c r="AK143">
        <v>1316.37</v>
      </c>
      <c r="AL143">
        <v>1316.37</v>
      </c>
      <c r="AM143">
        <v>0</v>
      </c>
      <c r="AN143">
        <v>0</v>
      </c>
      <c r="AO143">
        <v>0</v>
      </c>
      <c r="AP143">
        <v>0</v>
      </c>
      <c r="AQ143">
        <v>0</v>
      </c>
      <c r="AR143">
        <v>0</v>
      </c>
      <c r="AS143">
        <v>0</v>
      </c>
      <c r="AT143">
        <v>0</v>
      </c>
      <c r="AU143">
        <v>0</v>
      </c>
      <c r="AV143">
        <v>1</v>
      </c>
      <c r="AW143">
        <v>1</v>
      </c>
      <c r="AZ143">
        <v>1</v>
      </c>
      <c r="BA143">
        <v>1</v>
      </c>
      <c r="BB143">
        <v>1</v>
      </c>
      <c r="BC143">
        <v>7.66</v>
      </c>
      <c r="BD143" t="s">
        <v>3</v>
      </c>
      <c r="BE143" t="s">
        <v>3</v>
      </c>
      <c r="BF143" t="s">
        <v>3</v>
      </c>
      <c r="BG143" t="s">
        <v>3</v>
      </c>
      <c r="BH143">
        <v>3</v>
      </c>
      <c r="BI143">
        <v>3</v>
      </c>
      <c r="BJ143" t="s">
        <v>3</v>
      </c>
      <c r="BM143">
        <v>746</v>
      </c>
      <c r="BN143">
        <v>0</v>
      </c>
      <c r="BO143" t="s">
        <v>3</v>
      </c>
      <c r="BP143">
        <v>0</v>
      </c>
      <c r="BQ143">
        <v>130</v>
      </c>
      <c r="BR143">
        <v>0</v>
      </c>
      <c r="BS143">
        <v>1</v>
      </c>
      <c r="BT143">
        <v>1</v>
      </c>
      <c r="BU143">
        <v>1</v>
      </c>
      <c r="BV143">
        <v>1</v>
      </c>
      <c r="BW143">
        <v>1</v>
      </c>
      <c r="BX143">
        <v>1</v>
      </c>
      <c r="BY143" t="s">
        <v>3</v>
      </c>
      <c r="BZ143">
        <v>0</v>
      </c>
      <c r="CA143">
        <v>0</v>
      </c>
      <c r="CB143" t="s">
        <v>3</v>
      </c>
      <c r="CE143">
        <v>30</v>
      </c>
      <c r="CF143">
        <v>0</v>
      </c>
      <c r="CG143">
        <v>0</v>
      </c>
      <c r="CM143">
        <v>0</v>
      </c>
      <c r="CN143" t="s">
        <v>3</v>
      </c>
      <c r="CO143">
        <v>0</v>
      </c>
      <c r="CP143">
        <f t="shared" si="270"/>
        <v>10083.39</v>
      </c>
      <c r="CQ143">
        <f t="shared" si="295"/>
        <v>10083.39</v>
      </c>
      <c r="CR143">
        <f t="shared" si="293"/>
        <v>0</v>
      </c>
      <c r="CS143">
        <f t="shared" si="271"/>
        <v>0</v>
      </c>
      <c r="CT143">
        <f t="shared" si="272"/>
        <v>0</v>
      </c>
      <c r="CU143">
        <f t="shared" si="273"/>
        <v>0</v>
      </c>
      <c r="CV143">
        <f t="shared" si="274"/>
        <v>0</v>
      </c>
      <c r="CW143">
        <f t="shared" si="275"/>
        <v>0</v>
      </c>
      <c r="CX143">
        <f t="shared" si="276"/>
        <v>0</v>
      </c>
      <c r="CY143">
        <f t="shared" si="277"/>
        <v>0</v>
      </c>
      <c r="CZ143">
        <f t="shared" si="278"/>
        <v>0</v>
      </c>
      <c r="DC143" t="s">
        <v>3</v>
      </c>
      <c r="DD143" t="s">
        <v>3</v>
      </c>
      <c r="DE143" t="s">
        <v>3</v>
      </c>
      <c r="DF143" t="s">
        <v>3</v>
      </c>
      <c r="DG143" t="s">
        <v>3</v>
      </c>
      <c r="DH143" t="s">
        <v>3</v>
      </c>
      <c r="DI143" t="s">
        <v>3</v>
      </c>
      <c r="DJ143" t="s">
        <v>3</v>
      </c>
      <c r="DK143" t="s">
        <v>3</v>
      </c>
      <c r="DL143" t="s">
        <v>3</v>
      </c>
      <c r="DM143" t="s">
        <v>3</v>
      </c>
      <c r="DN143">
        <v>0</v>
      </c>
      <c r="DO143">
        <v>0</v>
      </c>
      <c r="DP143">
        <v>1</v>
      </c>
      <c r="DQ143">
        <v>1</v>
      </c>
      <c r="DU143">
        <v>1013</v>
      </c>
      <c r="DV143" t="s">
        <v>37</v>
      </c>
      <c r="DW143" t="s">
        <v>37</v>
      </c>
      <c r="DX143">
        <v>1</v>
      </c>
      <c r="DZ143" t="s">
        <v>3</v>
      </c>
      <c r="EA143" t="s">
        <v>3</v>
      </c>
      <c r="EB143" t="s">
        <v>3</v>
      </c>
      <c r="EC143" t="s">
        <v>3</v>
      </c>
      <c r="EE143">
        <v>59540854</v>
      </c>
      <c r="EF143">
        <v>130</v>
      </c>
      <c r="EG143" t="s">
        <v>38</v>
      </c>
      <c r="EH143">
        <v>0</v>
      </c>
      <c r="EI143" t="s">
        <v>3</v>
      </c>
      <c r="EJ143">
        <v>3</v>
      </c>
      <c r="EK143">
        <v>746</v>
      </c>
      <c r="EL143" t="s">
        <v>39</v>
      </c>
      <c r="EM143" t="s">
        <v>40</v>
      </c>
      <c r="EO143" t="s">
        <v>3</v>
      </c>
      <c r="EQ143">
        <v>0</v>
      </c>
      <c r="ER143">
        <v>1316.37</v>
      </c>
      <c r="ES143">
        <v>1316.37</v>
      </c>
      <c r="ET143">
        <v>0</v>
      </c>
      <c r="EU143">
        <v>0</v>
      </c>
      <c r="EV143">
        <v>0</v>
      </c>
      <c r="EW143">
        <v>0</v>
      </c>
      <c r="EX143">
        <v>0</v>
      </c>
      <c r="EY143">
        <v>0</v>
      </c>
      <c r="EZ143">
        <v>5</v>
      </c>
      <c r="FC143">
        <v>1</v>
      </c>
      <c r="FD143">
        <v>18</v>
      </c>
      <c r="FF143">
        <v>11608.27</v>
      </c>
      <c r="FQ143">
        <v>0</v>
      </c>
      <c r="FR143">
        <f t="shared" si="296"/>
        <v>10083.39</v>
      </c>
      <c r="FS143">
        <v>0</v>
      </c>
      <c r="FX143">
        <v>0</v>
      </c>
      <c r="FY143">
        <v>0</v>
      </c>
      <c r="GA143" t="s">
        <v>211</v>
      </c>
      <c r="GD143">
        <v>1</v>
      </c>
      <c r="GF143">
        <v>46622343</v>
      </c>
      <c r="GG143">
        <v>2</v>
      </c>
      <c r="GH143">
        <v>3</v>
      </c>
      <c r="GI143">
        <v>5</v>
      </c>
      <c r="GJ143">
        <v>0</v>
      </c>
      <c r="GK143">
        <v>0</v>
      </c>
      <c r="GL143">
        <f t="shared" si="279"/>
        <v>0</v>
      </c>
      <c r="GM143">
        <f t="shared" si="280"/>
        <v>10083.39</v>
      </c>
      <c r="GN143">
        <f t="shared" si="281"/>
        <v>0</v>
      </c>
      <c r="GO143">
        <f t="shared" si="282"/>
        <v>0</v>
      </c>
      <c r="GP143">
        <f t="shared" si="283"/>
        <v>0</v>
      </c>
      <c r="GR143">
        <v>1</v>
      </c>
      <c r="GS143">
        <v>1</v>
      </c>
      <c r="GT143">
        <v>0</v>
      </c>
      <c r="GU143" t="s">
        <v>3</v>
      </c>
      <c r="GV143">
        <f t="shared" si="284"/>
        <v>0</v>
      </c>
      <c r="GW143">
        <v>1</v>
      </c>
      <c r="GX143">
        <f t="shared" si="285"/>
        <v>0</v>
      </c>
      <c r="HA143">
        <v>0</v>
      </c>
      <c r="HB143">
        <v>0</v>
      </c>
      <c r="HC143">
        <f t="shared" si="286"/>
        <v>0</v>
      </c>
      <c r="HE143" t="s">
        <v>42</v>
      </c>
      <c r="HF143" t="s">
        <v>43</v>
      </c>
      <c r="HM143" t="s">
        <v>3</v>
      </c>
      <c r="HN143" t="s">
        <v>3</v>
      </c>
      <c r="HO143" t="s">
        <v>3</v>
      </c>
      <c r="HP143" t="s">
        <v>3</v>
      </c>
      <c r="HQ143" t="s">
        <v>3</v>
      </c>
      <c r="HS143">
        <v>0</v>
      </c>
      <c r="IK143">
        <v>0</v>
      </c>
    </row>
    <row r="144" spans="1:255" x14ac:dyDescent="0.2">
      <c r="A144" s="2">
        <v>17</v>
      </c>
      <c r="B144" s="2">
        <v>1</v>
      </c>
      <c r="C144" s="2"/>
      <c r="D144" s="2"/>
      <c r="E144" s="2" t="s">
        <v>223</v>
      </c>
      <c r="F144" s="2" t="s">
        <v>224</v>
      </c>
      <c r="G144" s="2" t="s">
        <v>225</v>
      </c>
      <c r="H144" s="2" t="s">
        <v>37</v>
      </c>
      <c r="I144" s="2">
        <v>1</v>
      </c>
      <c r="J144" s="2">
        <v>0</v>
      </c>
      <c r="K144" s="2">
        <v>1</v>
      </c>
      <c r="L144" s="2"/>
      <c r="M144" s="2"/>
      <c r="N144" s="2"/>
      <c r="O144" s="2">
        <f t="shared" si="257"/>
        <v>1889.59</v>
      </c>
      <c r="P144" s="2">
        <f t="shared" si="294"/>
        <v>1889.59</v>
      </c>
      <c r="Q144" s="2">
        <f t="shared" si="287"/>
        <v>0</v>
      </c>
      <c r="R144" s="2">
        <f t="shared" si="258"/>
        <v>0</v>
      </c>
      <c r="S144" s="2">
        <f t="shared" si="259"/>
        <v>0</v>
      </c>
      <c r="T144" s="2">
        <f t="shared" si="260"/>
        <v>0</v>
      </c>
      <c r="U144" s="2">
        <f t="shared" si="261"/>
        <v>0</v>
      </c>
      <c r="V144" s="2">
        <f t="shared" si="262"/>
        <v>0</v>
      </c>
      <c r="W144" s="2">
        <f t="shared" si="263"/>
        <v>0</v>
      </c>
      <c r="X144" s="2">
        <f t="shared" si="264"/>
        <v>0</v>
      </c>
      <c r="Y144" s="2">
        <f t="shared" si="265"/>
        <v>0</v>
      </c>
      <c r="Z144" s="2"/>
      <c r="AA144" s="2">
        <v>60252778</v>
      </c>
      <c r="AB144" s="2">
        <f t="shared" si="266"/>
        <v>1889.59</v>
      </c>
      <c r="AC144" s="2">
        <f t="shared" si="267"/>
        <v>1889.59</v>
      </c>
      <c r="AD144" s="2">
        <f t="shared" si="288"/>
        <v>0</v>
      </c>
      <c r="AE144" s="2">
        <f t="shared" si="289"/>
        <v>0</v>
      </c>
      <c r="AF144" s="2">
        <f t="shared" si="290"/>
        <v>0</v>
      </c>
      <c r="AG144" s="2">
        <f t="shared" si="268"/>
        <v>0</v>
      </c>
      <c r="AH144" s="2">
        <f t="shared" si="291"/>
        <v>0</v>
      </c>
      <c r="AI144" s="2">
        <f t="shared" si="292"/>
        <v>0</v>
      </c>
      <c r="AJ144" s="2">
        <f t="shared" si="269"/>
        <v>0</v>
      </c>
      <c r="AK144" s="2">
        <v>1889.5900000000001</v>
      </c>
      <c r="AL144" s="2">
        <v>1889.5900000000001</v>
      </c>
      <c r="AM144" s="2">
        <v>0</v>
      </c>
      <c r="AN144" s="2">
        <v>0</v>
      </c>
      <c r="AO144" s="2">
        <v>0</v>
      </c>
      <c r="AP144" s="2">
        <v>0</v>
      </c>
      <c r="AQ144" s="2">
        <v>0</v>
      </c>
      <c r="AR144" s="2">
        <v>0</v>
      </c>
      <c r="AS144" s="2">
        <v>0</v>
      </c>
      <c r="AT144" s="2">
        <v>0</v>
      </c>
      <c r="AU144" s="2">
        <v>0</v>
      </c>
      <c r="AV144" s="2">
        <v>1</v>
      </c>
      <c r="AW144" s="2">
        <v>1</v>
      </c>
      <c r="AX144" s="2"/>
      <c r="AY144" s="2"/>
      <c r="AZ144" s="2">
        <v>1</v>
      </c>
      <c r="BA144" s="2">
        <v>1</v>
      </c>
      <c r="BB144" s="2">
        <v>1</v>
      </c>
      <c r="BC144" s="2">
        <v>1</v>
      </c>
      <c r="BD144" s="2" t="s">
        <v>3</v>
      </c>
      <c r="BE144" s="2" t="s">
        <v>3</v>
      </c>
      <c r="BF144" s="2" t="s">
        <v>3</v>
      </c>
      <c r="BG144" s="2" t="s">
        <v>3</v>
      </c>
      <c r="BH144" s="2">
        <v>3</v>
      </c>
      <c r="BI144" s="2">
        <v>3</v>
      </c>
      <c r="BJ144" s="2" t="s">
        <v>3</v>
      </c>
      <c r="BK144" s="2"/>
      <c r="BL144" s="2"/>
      <c r="BM144" s="2">
        <v>746</v>
      </c>
      <c r="BN144" s="2">
        <v>0</v>
      </c>
      <c r="BO144" s="2" t="s">
        <v>3</v>
      </c>
      <c r="BP144" s="2">
        <v>0</v>
      </c>
      <c r="BQ144" s="2">
        <v>130</v>
      </c>
      <c r="BR144" s="2">
        <v>0</v>
      </c>
      <c r="BS144" s="2">
        <v>1</v>
      </c>
      <c r="BT144" s="2">
        <v>1</v>
      </c>
      <c r="BU144" s="2">
        <v>1</v>
      </c>
      <c r="BV144" s="2">
        <v>1</v>
      </c>
      <c r="BW144" s="2">
        <v>1</v>
      </c>
      <c r="BX144" s="2">
        <v>1</v>
      </c>
      <c r="BY144" s="2" t="s">
        <v>3</v>
      </c>
      <c r="BZ144" s="2">
        <v>0</v>
      </c>
      <c r="CA144" s="2">
        <v>0</v>
      </c>
      <c r="CB144" s="2" t="s">
        <v>3</v>
      </c>
      <c r="CC144" s="2"/>
      <c r="CD144" s="2"/>
      <c r="CE144" s="2">
        <v>30</v>
      </c>
      <c r="CF144" s="2">
        <v>0</v>
      </c>
      <c r="CG144" s="2">
        <v>0</v>
      </c>
      <c r="CH144" s="2"/>
      <c r="CI144" s="2"/>
      <c r="CJ144" s="2"/>
      <c r="CK144" s="2"/>
      <c r="CL144" s="2"/>
      <c r="CM144" s="2">
        <v>0</v>
      </c>
      <c r="CN144" s="2" t="s">
        <v>3</v>
      </c>
      <c r="CO144" s="2">
        <v>0</v>
      </c>
      <c r="CP144" s="2">
        <f t="shared" si="270"/>
        <v>1889.59</v>
      </c>
      <c r="CQ144" s="2">
        <f t="shared" si="295"/>
        <v>1889.59</v>
      </c>
      <c r="CR144" s="2">
        <f t="shared" si="293"/>
        <v>0</v>
      </c>
      <c r="CS144" s="2">
        <f t="shared" si="271"/>
        <v>0</v>
      </c>
      <c r="CT144" s="2">
        <f t="shared" si="272"/>
        <v>0</v>
      </c>
      <c r="CU144" s="2">
        <f t="shared" si="273"/>
        <v>0</v>
      </c>
      <c r="CV144" s="2">
        <f t="shared" si="274"/>
        <v>0</v>
      </c>
      <c r="CW144" s="2">
        <f t="shared" si="275"/>
        <v>0</v>
      </c>
      <c r="CX144" s="2">
        <f t="shared" si="276"/>
        <v>0</v>
      </c>
      <c r="CY144" s="2">
        <f t="shared" si="277"/>
        <v>0</v>
      </c>
      <c r="CZ144" s="2">
        <f t="shared" si="278"/>
        <v>0</v>
      </c>
      <c r="DA144" s="2"/>
      <c r="DB144" s="2"/>
      <c r="DC144" s="2" t="s">
        <v>3</v>
      </c>
      <c r="DD144" s="2" t="s">
        <v>3</v>
      </c>
      <c r="DE144" s="2" t="s">
        <v>3</v>
      </c>
      <c r="DF144" s="2" t="s">
        <v>3</v>
      </c>
      <c r="DG144" s="2" t="s">
        <v>3</v>
      </c>
      <c r="DH144" s="2" t="s">
        <v>3</v>
      </c>
      <c r="DI144" s="2" t="s">
        <v>3</v>
      </c>
      <c r="DJ144" s="2" t="s">
        <v>3</v>
      </c>
      <c r="DK144" s="2" t="s">
        <v>3</v>
      </c>
      <c r="DL144" s="2" t="s">
        <v>3</v>
      </c>
      <c r="DM144" s="2" t="s">
        <v>3</v>
      </c>
      <c r="DN144" s="2">
        <v>0</v>
      </c>
      <c r="DO144" s="2">
        <v>0</v>
      </c>
      <c r="DP144" s="2">
        <v>1</v>
      </c>
      <c r="DQ144" s="2">
        <v>1</v>
      </c>
      <c r="DR144" s="2"/>
      <c r="DS144" s="2"/>
      <c r="DT144" s="2"/>
      <c r="DU144" s="2">
        <v>1013</v>
      </c>
      <c r="DV144" s="2" t="s">
        <v>37</v>
      </c>
      <c r="DW144" s="2" t="s">
        <v>37</v>
      </c>
      <c r="DX144" s="2">
        <v>1</v>
      </c>
      <c r="DY144" s="2"/>
      <c r="DZ144" s="2" t="s">
        <v>3</v>
      </c>
      <c r="EA144" s="2" t="s">
        <v>3</v>
      </c>
      <c r="EB144" s="2" t="s">
        <v>3</v>
      </c>
      <c r="EC144" s="2" t="s">
        <v>3</v>
      </c>
      <c r="ED144" s="2"/>
      <c r="EE144" s="2">
        <v>59540854</v>
      </c>
      <c r="EF144" s="2">
        <v>130</v>
      </c>
      <c r="EG144" s="2" t="s">
        <v>38</v>
      </c>
      <c r="EH144" s="2">
        <v>0</v>
      </c>
      <c r="EI144" s="2" t="s">
        <v>3</v>
      </c>
      <c r="EJ144" s="2">
        <v>3</v>
      </c>
      <c r="EK144" s="2">
        <v>746</v>
      </c>
      <c r="EL144" s="2" t="s">
        <v>39</v>
      </c>
      <c r="EM144" s="2" t="s">
        <v>40</v>
      </c>
      <c r="EN144" s="2"/>
      <c r="EO144" s="2" t="s">
        <v>3</v>
      </c>
      <c r="EP144" s="2"/>
      <c r="EQ144" s="2">
        <v>0</v>
      </c>
      <c r="ER144" s="2">
        <v>0</v>
      </c>
      <c r="ES144" s="2">
        <v>1889.5900000000001</v>
      </c>
      <c r="ET144" s="2">
        <v>0</v>
      </c>
      <c r="EU144" s="2">
        <v>0</v>
      </c>
      <c r="EV144" s="2">
        <v>0</v>
      </c>
      <c r="EW144" s="2">
        <v>0</v>
      </c>
      <c r="EX144" s="2">
        <v>0</v>
      </c>
      <c r="EY144" s="2">
        <v>0</v>
      </c>
      <c r="EZ144" s="2"/>
      <c r="FA144" s="2"/>
      <c r="FB144" s="2"/>
      <c r="FC144" s="2"/>
      <c r="FD144" s="2"/>
      <c r="FE144" s="2"/>
      <c r="FF144" s="2"/>
      <c r="FG144" s="2"/>
      <c r="FH144" s="2"/>
      <c r="FI144" s="2"/>
      <c r="FJ144" s="2"/>
      <c r="FK144" s="2"/>
      <c r="FL144" s="2"/>
      <c r="FM144" s="2"/>
      <c r="FN144" s="2"/>
      <c r="FO144" s="2"/>
      <c r="FP144" s="2"/>
      <c r="FQ144" s="2">
        <v>0</v>
      </c>
      <c r="FR144" s="2">
        <f t="shared" si="296"/>
        <v>1889.59</v>
      </c>
      <c r="FS144" s="2">
        <v>0</v>
      </c>
      <c r="FT144" s="2"/>
      <c r="FU144" s="2"/>
      <c r="FV144" s="2"/>
      <c r="FW144" s="2"/>
      <c r="FX144" s="2">
        <v>0</v>
      </c>
      <c r="FY144" s="2">
        <v>0</v>
      </c>
      <c r="FZ144" s="2"/>
      <c r="GA144" s="2" t="s">
        <v>226</v>
      </c>
      <c r="GB144" s="2"/>
      <c r="GC144" s="2"/>
      <c r="GD144" s="2">
        <v>1</v>
      </c>
      <c r="GE144" s="2"/>
      <c r="GF144" s="2">
        <v>-651453070</v>
      </c>
      <c r="GG144" s="2">
        <v>2</v>
      </c>
      <c r="GH144" s="2">
        <v>4</v>
      </c>
      <c r="GI144" s="2">
        <v>-2</v>
      </c>
      <c r="GJ144" s="2">
        <v>0</v>
      </c>
      <c r="GK144" s="2">
        <v>0</v>
      </c>
      <c r="GL144" s="2">
        <f t="shared" si="279"/>
        <v>0</v>
      </c>
      <c r="GM144" s="2">
        <f t="shared" si="280"/>
        <v>1889.59</v>
      </c>
      <c r="GN144" s="2">
        <f t="shared" si="281"/>
        <v>0</v>
      </c>
      <c r="GO144" s="2">
        <f t="shared" si="282"/>
        <v>0</v>
      </c>
      <c r="GP144" s="2">
        <f t="shared" si="283"/>
        <v>0</v>
      </c>
      <c r="GQ144" s="2"/>
      <c r="GR144" s="2">
        <v>0</v>
      </c>
      <c r="GS144" s="2">
        <v>2</v>
      </c>
      <c r="GT144" s="2">
        <v>0</v>
      </c>
      <c r="GU144" s="2" t="s">
        <v>3</v>
      </c>
      <c r="GV144" s="2">
        <f t="shared" si="284"/>
        <v>0</v>
      </c>
      <c r="GW144" s="2">
        <v>1</v>
      </c>
      <c r="GX144" s="2">
        <f t="shared" si="285"/>
        <v>0</v>
      </c>
      <c r="GY144" s="2"/>
      <c r="GZ144" s="2"/>
      <c r="HA144" s="2">
        <v>0</v>
      </c>
      <c r="HB144" s="2">
        <v>0</v>
      </c>
      <c r="HC144" s="2">
        <f t="shared" si="286"/>
        <v>0</v>
      </c>
      <c r="HD144" s="2"/>
      <c r="HE144" s="2" t="s">
        <v>42</v>
      </c>
      <c r="HF144" s="2" t="s">
        <v>43</v>
      </c>
      <c r="HG144" s="2"/>
      <c r="HH144" s="2"/>
      <c r="HI144" s="2"/>
      <c r="HJ144" s="2"/>
      <c r="HK144" s="2"/>
      <c r="HL144" s="2"/>
      <c r="HM144" s="2" t="s">
        <v>3</v>
      </c>
      <c r="HN144" s="2" t="s">
        <v>3</v>
      </c>
      <c r="HO144" s="2" t="s">
        <v>3</v>
      </c>
      <c r="HP144" s="2" t="s">
        <v>3</v>
      </c>
      <c r="HQ144" s="2" t="s">
        <v>3</v>
      </c>
      <c r="HR144" s="2"/>
      <c r="HS144" s="2">
        <v>0</v>
      </c>
      <c r="HT144" s="2"/>
      <c r="HU144" s="2"/>
      <c r="HV144" s="2"/>
      <c r="HW144" s="2"/>
      <c r="HX144" s="2"/>
      <c r="HY144" s="2"/>
      <c r="HZ144" s="2"/>
      <c r="IA144" s="2"/>
      <c r="IB144" s="2"/>
      <c r="IC144" s="2"/>
      <c r="ID144" s="2"/>
      <c r="IE144" s="2"/>
      <c r="IF144" s="2"/>
      <c r="IG144" s="2"/>
      <c r="IH144" s="2"/>
      <c r="II144" s="2"/>
      <c r="IJ144" s="2"/>
      <c r="IK144" s="2">
        <v>0</v>
      </c>
      <c r="IL144" s="2"/>
      <c r="IM144" s="2"/>
      <c r="IN144" s="2"/>
      <c r="IO144" s="2"/>
      <c r="IP144" s="2"/>
      <c r="IQ144" s="2"/>
      <c r="IR144" s="2"/>
      <c r="IS144" s="2"/>
      <c r="IT144" s="2"/>
      <c r="IU144" s="2"/>
    </row>
    <row r="145" spans="1:255" x14ac:dyDescent="0.2">
      <c r="A145">
        <v>17</v>
      </c>
      <c r="B145">
        <v>1</v>
      </c>
      <c r="E145" t="s">
        <v>223</v>
      </c>
      <c r="F145" t="s">
        <v>224</v>
      </c>
      <c r="G145" t="s">
        <v>225</v>
      </c>
      <c r="H145" t="s">
        <v>37</v>
      </c>
      <c r="I145">
        <v>1</v>
      </c>
      <c r="J145">
        <v>0</v>
      </c>
      <c r="K145">
        <v>1</v>
      </c>
      <c r="O145">
        <f t="shared" si="257"/>
        <v>14474.26</v>
      </c>
      <c r="P145">
        <f t="shared" si="294"/>
        <v>14474.26</v>
      </c>
      <c r="Q145">
        <f t="shared" si="287"/>
        <v>0</v>
      </c>
      <c r="R145">
        <f t="shared" si="258"/>
        <v>0</v>
      </c>
      <c r="S145">
        <f t="shared" si="259"/>
        <v>0</v>
      </c>
      <c r="T145">
        <f t="shared" si="260"/>
        <v>0</v>
      </c>
      <c r="U145">
        <f t="shared" si="261"/>
        <v>0</v>
      </c>
      <c r="V145">
        <f t="shared" si="262"/>
        <v>0</v>
      </c>
      <c r="W145">
        <f t="shared" si="263"/>
        <v>0</v>
      </c>
      <c r="X145">
        <f t="shared" si="264"/>
        <v>0</v>
      </c>
      <c r="Y145">
        <f t="shared" si="265"/>
        <v>0</v>
      </c>
      <c r="AA145">
        <v>60252775</v>
      </c>
      <c r="AB145">
        <f t="shared" si="266"/>
        <v>1889.59</v>
      </c>
      <c r="AC145">
        <f t="shared" si="267"/>
        <v>1889.59</v>
      </c>
      <c r="AD145">
        <f t="shared" si="288"/>
        <v>0</v>
      </c>
      <c r="AE145">
        <f t="shared" si="289"/>
        <v>0</v>
      </c>
      <c r="AF145">
        <f t="shared" si="290"/>
        <v>0</v>
      </c>
      <c r="AG145">
        <f t="shared" si="268"/>
        <v>0</v>
      </c>
      <c r="AH145">
        <f t="shared" si="291"/>
        <v>0</v>
      </c>
      <c r="AI145">
        <f t="shared" si="292"/>
        <v>0</v>
      </c>
      <c r="AJ145">
        <f t="shared" si="269"/>
        <v>0</v>
      </c>
      <c r="AK145">
        <v>1889.5900000000001</v>
      </c>
      <c r="AL145">
        <v>1889.5900000000001</v>
      </c>
      <c r="AM145">
        <v>0</v>
      </c>
      <c r="AN145">
        <v>0</v>
      </c>
      <c r="AO145">
        <v>0</v>
      </c>
      <c r="AP145">
        <v>0</v>
      </c>
      <c r="AQ145">
        <v>0</v>
      </c>
      <c r="AR145">
        <v>0</v>
      </c>
      <c r="AS145">
        <v>0</v>
      </c>
      <c r="AT145">
        <v>0</v>
      </c>
      <c r="AU145">
        <v>0</v>
      </c>
      <c r="AV145">
        <v>1</v>
      </c>
      <c r="AW145">
        <v>1</v>
      </c>
      <c r="AZ145">
        <v>1</v>
      </c>
      <c r="BA145">
        <v>1</v>
      </c>
      <c r="BB145">
        <v>1</v>
      </c>
      <c r="BC145">
        <v>7.66</v>
      </c>
      <c r="BD145" t="s">
        <v>3</v>
      </c>
      <c r="BE145" t="s">
        <v>3</v>
      </c>
      <c r="BF145" t="s">
        <v>3</v>
      </c>
      <c r="BG145" t="s">
        <v>3</v>
      </c>
      <c r="BH145">
        <v>3</v>
      </c>
      <c r="BI145">
        <v>3</v>
      </c>
      <c r="BJ145" t="s">
        <v>3</v>
      </c>
      <c r="BM145">
        <v>746</v>
      </c>
      <c r="BN145">
        <v>0</v>
      </c>
      <c r="BO145" t="s">
        <v>3</v>
      </c>
      <c r="BP145">
        <v>0</v>
      </c>
      <c r="BQ145">
        <v>130</v>
      </c>
      <c r="BR145">
        <v>0</v>
      </c>
      <c r="BS145">
        <v>1</v>
      </c>
      <c r="BT145">
        <v>1</v>
      </c>
      <c r="BU145">
        <v>1</v>
      </c>
      <c r="BV145">
        <v>1</v>
      </c>
      <c r="BW145">
        <v>1</v>
      </c>
      <c r="BX145">
        <v>1</v>
      </c>
      <c r="BY145" t="s">
        <v>3</v>
      </c>
      <c r="BZ145">
        <v>0</v>
      </c>
      <c r="CA145">
        <v>0</v>
      </c>
      <c r="CB145" t="s">
        <v>3</v>
      </c>
      <c r="CE145">
        <v>30</v>
      </c>
      <c r="CF145">
        <v>0</v>
      </c>
      <c r="CG145">
        <v>0</v>
      </c>
      <c r="CM145">
        <v>0</v>
      </c>
      <c r="CN145" t="s">
        <v>3</v>
      </c>
      <c r="CO145">
        <v>0</v>
      </c>
      <c r="CP145">
        <f t="shared" si="270"/>
        <v>14474.26</v>
      </c>
      <c r="CQ145">
        <f t="shared" si="295"/>
        <v>14474.26</v>
      </c>
      <c r="CR145">
        <f t="shared" si="293"/>
        <v>0</v>
      </c>
      <c r="CS145">
        <f t="shared" si="271"/>
        <v>0</v>
      </c>
      <c r="CT145">
        <f t="shared" si="272"/>
        <v>0</v>
      </c>
      <c r="CU145">
        <f t="shared" si="273"/>
        <v>0</v>
      </c>
      <c r="CV145">
        <f t="shared" si="274"/>
        <v>0</v>
      </c>
      <c r="CW145">
        <f t="shared" si="275"/>
        <v>0</v>
      </c>
      <c r="CX145">
        <f t="shared" si="276"/>
        <v>0</v>
      </c>
      <c r="CY145">
        <f t="shared" si="277"/>
        <v>0</v>
      </c>
      <c r="CZ145">
        <f t="shared" si="278"/>
        <v>0</v>
      </c>
      <c r="DC145" t="s">
        <v>3</v>
      </c>
      <c r="DD145" t="s">
        <v>3</v>
      </c>
      <c r="DE145" t="s">
        <v>3</v>
      </c>
      <c r="DF145" t="s">
        <v>3</v>
      </c>
      <c r="DG145" t="s">
        <v>3</v>
      </c>
      <c r="DH145" t="s">
        <v>3</v>
      </c>
      <c r="DI145" t="s">
        <v>3</v>
      </c>
      <c r="DJ145" t="s">
        <v>3</v>
      </c>
      <c r="DK145" t="s">
        <v>3</v>
      </c>
      <c r="DL145" t="s">
        <v>3</v>
      </c>
      <c r="DM145" t="s">
        <v>3</v>
      </c>
      <c r="DN145">
        <v>0</v>
      </c>
      <c r="DO145">
        <v>0</v>
      </c>
      <c r="DP145">
        <v>1</v>
      </c>
      <c r="DQ145">
        <v>1</v>
      </c>
      <c r="DU145">
        <v>1013</v>
      </c>
      <c r="DV145" t="s">
        <v>37</v>
      </c>
      <c r="DW145" t="s">
        <v>37</v>
      </c>
      <c r="DX145">
        <v>1</v>
      </c>
      <c r="DZ145" t="s">
        <v>3</v>
      </c>
      <c r="EA145" t="s">
        <v>3</v>
      </c>
      <c r="EB145" t="s">
        <v>3</v>
      </c>
      <c r="EC145" t="s">
        <v>3</v>
      </c>
      <c r="EE145">
        <v>59540854</v>
      </c>
      <c r="EF145">
        <v>130</v>
      </c>
      <c r="EG145" t="s">
        <v>38</v>
      </c>
      <c r="EH145">
        <v>0</v>
      </c>
      <c r="EI145" t="s">
        <v>3</v>
      </c>
      <c r="EJ145">
        <v>3</v>
      </c>
      <c r="EK145">
        <v>746</v>
      </c>
      <c r="EL145" t="s">
        <v>39</v>
      </c>
      <c r="EM145" t="s">
        <v>40</v>
      </c>
      <c r="EO145" t="s">
        <v>3</v>
      </c>
      <c r="EQ145">
        <v>0</v>
      </c>
      <c r="ER145">
        <v>1889.5900000000001</v>
      </c>
      <c r="ES145">
        <v>1889.5900000000001</v>
      </c>
      <c r="ET145">
        <v>0</v>
      </c>
      <c r="EU145">
        <v>0</v>
      </c>
      <c r="EV145">
        <v>0</v>
      </c>
      <c r="EW145">
        <v>0</v>
      </c>
      <c r="EX145">
        <v>0</v>
      </c>
      <c r="EY145">
        <v>0</v>
      </c>
      <c r="EZ145">
        <v>5</v>
      </c>
      <c r="FC145">
        <v>1</v>
      </c>
      <c r="FD145">
        <v>18</v>
      </c>
      <c r="FF145">
        <v>16663.28</v>
      </c>
      <c r="FQ145">
        <v>0</v>
      </c>
      <c r="FR145">
        <f t="shared" si="296"/>
        <v>14474.26</v>
      </c>
      <c r="FS145">
        <v>0</v>
      </c>
      <c r="FX145">
        <v>0</v>
      </c>
      <c r="FY145">
        <v>0</v>
      </c>
      <c r="GA145" t="s">
        <v>226</v>
      </c>
      <c r="GD145">
        <v>1</v>
      </c>
      <c r="GF145">
        <v>-651453070</v>
      </c>
      <c r="GG145">
        <v>2</v>
      </c>
      <c r="GH145">
        <v>3</v>
      </c>
      <c r="GI145">
        <v>5</v>
      </c>
      <c r="GJ145">
        <v>0</v>
      </c>
      <c r="GK145">
        <v>0</v>
      </c>
      <c r="GL145">
        <f t="shared" si="279"/>
        <v>0</v>
      </c>
      <c r="GM145">
        <f t="shared" si="280"/>
        <v>14474.26</v>
      </c>
      <c r="GN145">
        <f t="shared" si="281"/>
        <v>0</v>
      </c>
      <c r="GO145">
        <f t="shared" si="282"/>
        <v>0</v>
      </c>
      <c r="GP145">
        <f t="shared" si="283"/>
        <v>0</v>
      </c>
      <c r="GR145">
        <v>1</v>
      </c>
      <c r="GS145">
        <v>1</v>
      </c>
      <c r="GT145">
        <v>0</v>
      </c>
      <c r="GU145" t="s">
        <v>3</v>
      </c>
      <c r="GV145">
        <f t="shared" si="284"/>
        <v>0</v>
      </c>
      <c r="GW145">
        <v>1</v>
      </c>
      <c r="GX145">
        <f t="shared" si="285"/>
        <v>0</v>
      </c>
      <c r="HA145">
        <v>0</v>
      </c>
      <c r="HB145">
        <v>0</v>
      </c>
      <c r="HC145">
        <f t="shared" si="286"/>
        <v>0</v>
      </c>
      <c r="HE145" t="s">
        <v>42</v>
      </c>
      <c r="HF145" t="s">
        <v>43</v>
      </c>
      <c r="HM145" t="s">
        <v>3</v>
      </c>
      <c r="HN145" t="s">
        <v>3</v>
      </c>
      <c r="HO145" t="s">
        <v>3</v>
      </c>
      <c r="HP145" t="s">
        <v>3</v>
      </c>
      <c r="HQ145" t="s">
        <v>3</v>
      </c>
      <c r="HS145">
        <v>0</v>
      </c>
      <c r="IK145">
        <v>0</v>
      </c>
    </row>
    <row r="146" spans="1:255" x14ac:dyDescent="0.2">
      <c r="A146" s="2">
        <v>17</v>
      </c>
      <c r="B146" s="2">
        <v>1</v>
      </c>
      <c r="C146" s="2"/>
      <c r="D146" s="2"/>
      <c r="E146" s="2" t="s">
        <v>227</v>
      </c>
      <c r="F146" s="2" t="s">
        <v>228</v>
      </c>
      <c r="G146" s="2" t="s">
        <v>229</v>
      </c>
      <c r="H146" s="2" t="s">
        <v>37</v>
      </c>
      <c r="I146" s="2">
        <v>1</v>
      </c>
      <c r="J146" s="2">
        <v>0</v>
      </c>
      <c r="K146" s="2">
        <v>1</v>
      </c>
      <c r="L146" s="2"/>
      <c r="M146" s="2"/>
      <c r="N146" s="2"/>
      <c r="O146" s="2">
        <f t="shared" si="257"/>
        <v>19143.150000000001</v>
      </c>
      <c r="P146" s="2">
        <f t="shared" si="294"/>
        <v>19143.150000000001</v>
      </c>
      <c r="Q146" s="2">
        <f t="shared" si="287"/>
        <v>0</v>
      </c>
      <c r="R146" s="2">
        <f t="shared" si="258"/>
        <v>0</v>
      </c>
      <c r="S146" s="2">
        <f t="shared" si="259"/>
        <v>0</v>
      </c>
      <c r="T146" s="2">
        <f t="shared" si="260"/>
        <v>0</v>
      </c>
      <c r="U146" s="2">
        <f t="shared" si="261"/>
        <v>0</v>
      </c>
      <c r="V146" s="2">
        <f t="shared" si="262"/>
        <v>0</v>
      </c>
      <c r="W146" s="2">
        <f t="shared" si="263"/>
        <v>0</v>
      </c>
      <c r="X146" s="2">
        <f t="shared" si="264"/>
        <v>0</v>
      </c>
      <c r="Y146" s="2">
        <f t="shared" si="265"/>
        <v>0</v>
      </c>
      <c r="Z146" s="2"/>
      <c r="AA146" s="2">
        <v>60252778</v>
      </c>
      <c r="AB146" s="2">
        <f t="shared" si="266"/>
        <v>19143.150000000001</v>
      </c>
      <c r="AC146" s="2">
        <f t="shared" si="267"/>
        <v>19143.150000000001</v>
      </c>
      <c r="AD146" s="2">
        <f t="shared" si="288"/>
        <v>0</v>
      </c>
      <c r="AE146" s="2">
        <f t="shared" si="289"/>
        <v>0</v>
      </c>
      <c r="AF146" s="2">
        <f t="shared" si="290"/>
        <v>0</v>
      </c>
      <c r="AG146" s="2">
        <f t="shared" si="268"/>
        <v>0</v>
      </c>
      <c r="AH146" s="2">
        <f t="shared" si="291"/>
        <v>0</v>
      </c>
      <c r="AI146" s="2">
        <f t="shared" si="292"/>
        <v>0</v>
      </c>
      <c r="AJ146" s="2">
        <f t="shared" si="269"/>
        <v>0</v>
      </c>
      <c r="AK146" s="2">
        <v>19143.150000000001</v>
      </c>
      <c r="AL146" s="2">
        <v>19143.150000000001</v>
      </c>
      <c r="AM146" s="2">
        <v>0</v>
      </c>
      <c r="AN146" s="2">
        <v>0</v>
      </c>
      <c r="AO146" s="2">
        <v>0</v>
      </c>
      <c r="AP146" s="2">
        <v>0</v>
      </c>
      <c r="AQ146" s="2">
        <v>0</v>
      </c>
      <c r="AR146" s="2">
        <v>0</v>
      </c>
      <c r="AS146" s="2">
        <v>0</v>
      </c>
      <c r="AT146" s="2">
        <v>0</v>
      </c>
      <c r="AU146" s="2">
        <v>0</v>
      </c>
      <c r="AV146" s="2">
        <v>1</v>
      </c>
      <c r="AW146" s="2">
        <v>1</v>
      </c>
      <c r="AX146" s="2"/>
      <c r="AY146" s="2"/>
      <c r="AZ146" s="2">
        <v>1</v>
      </c>
      <c r="BA146" s="2">
        <v>1</v>
      </c>
      <c r="BB146" s="2">
        <v>1</v>
      </c>
      <c r="BC146" s="2">
        <v>1</v>
      </c>
      <c r="BD146" s="2" t="s">
        <v>3</v>
      </c>
      <c r="BE146" s="2" t="s">
        <v>3</v>
      </c>
      <c r="BF146" s="2" t="s">
        <v>3</v>
      </c>
      <c r="BG146" s="2" t="s">
        <v>3</v>
      </c>
      <c r="BH146" s="2">
        <v>3</v>
      </c>
      <c r="BI146" s="2">
        <v>3</v>
      </c>
      <c r="BJ146" s="2" t="s">
        <v>3</v>
      </c>
      <c r="BK146" s="2"/>
      <c r="BL146" s="2"/>
      <c r="BM146" s="2">
        <v>746</v>
      </c>
      <c r="BN146" s="2">
        <v>0</v>
      </c>
      <c r="BO146" s="2" t="s">
        <v>3</v>
      </c>
      <c r="BP146" s="2">
        <v>0</v>
      </c>
      <c r="BQ146" s="2">
        <v>130</v>
      </c>
      <c r="BR146" s="2">
        <v>0</v>
      </c>
      <c r="BS146" s="2">
        <v>1</v>
      </c>
      <c r="BT146" s="2">
        <v>1</v>
      </c>
      <c r="BU146" s="2">
        <v>1</v>
      </c>
      <c r="BV146" s="2">
        <v>1</v>
      </c>
      <c r="BW146" s="2">
        <v>1</v>
      </c>
      <c r="BX146" s="2">
        <v>1</v>
      </c>
      <c r="BY146" s="2" t="s">
        <v>3</v>
      </c>
      <c r="BZ146" s="2">
        <v>0</v>
      </c>
      <c r="CA146" s="2">
        <v>0</v>
      </c>
      <c r="CB146" s="2" t="s">
        <v>3</v>
      </c>
      <c r="CC146" s="2"/>
      <c r="CD146" s="2"/>
      <c r="CE146" s="2">
        <v>30</v>
      </c>
      <c r="CF146" s="2">
        <v>0</v>
      </c>
      <c r="CG146" s="2">
        <v>0</v>
      </c>
      <c r="CH146" s="2"/>
      <c r="CI146" s="2"/>
      <c r="CJ146" s="2"/>
      <c r="CK146" s="2"/>
      <c r="CL146" s="2"/>
      <c r="CM146" s="2">
        <v>0</v>
      </c>
      <c r="CN146" s="2" t="s">
        <v>3</v>
      </c>
      <c r="CO146" s="2">
        <v>0</v>
      </c>
      <c r="CP146" s="2">
        <f t="shared" si="270"/>
        <v>19143.150000000001</v>
      </c>
      <c r="CQ146" s="2">
        <f t="shared" si="295"/>
        <v>19143.150000000001</v>
      </c>
      <c r="CR146" s="2">
        <f t="shared" si="293"/>
        <v>0</v>
      </c>
      <c r="CS146" s="2">
        <f t="shared" si="271"/>
        <v>0</v>
      </c>
      <c r="CT146" s="2">
        <f t="shared" si="272"/>
        <v>0</v>
      </c>
      <c r="CU146" s="2">
        <f t="shared" si="273"/>
        <v>0</v>
      </c>
      <c r="CV146" s="2">
        <f t="shared" si="274"/>
        <v>0</v>
      </c>
      <c r="CW146" s="2">
        <f t="shared" si="275"/>
        <v>0</v>
      </c>
      <c r="CX146" s="2">
        <f t="shared" si="276"/>
        <v>0</v>
      </c>
      <c r="CY146" s="2">
        <f t="shared" si="277"/>
        <v>0</v>
      </c>
      <c r="CZ146" s="2">
        <f t="shared" si="278"/>
        <v>0</v>
      </c>
      <c r="DA146" s="2"/>
      <c r="DB146" s="2"/>
      <c r="DC146" s="2" t="s">
        <v>3</v>
      </c>
      <c r="DD146" s="2" t="s">
        <v>3</v>
      </c>
      <c r="DE146" s="2" t="s">
        <v>3</v>
      </c>
      <c r="DF146" s="2" t="s">
        <v>3</v>
      </c>
      <c r="DG146" s="2" t="s">
        <v>3</v>
      </c>
      <c r="DH146" s="2" t="s">
        <v>3</v>
      </c>
      <c r="DI146" s="2" t="s">
        <v>3</v>
      </c>
      <c r="DJ146" s="2" t="s">
        <v>3</v>
      </c>
      <c r="DK146" s="2" t="s">
        <v>3</v>
      </c>
      <c r="DL146" s="2" t="s">
        <v>3</v>
      </c>
      <c r="DM146" s="2" t="s">
        <v>3</v>
      </c>
      <c r="DN146" s="2">
        <v>0</v>
      </c>
      <c r="DO146" s="2">
        <v>0</v>
      </c>
      <c r="DP146" s="2">
        <v>1</v>
      </c>
      <c r="DQ146" s="2">
        <v>1</v>
      </c>
      <c r="DR146" s="2"/>
      <c r="DS146" s="2"/>
      <c r="DT146" s="2"/>
      <c r="DU146" s="2">
        <v>1013</v>
      </c>
      <c r="DV146" s="2" t="s">
        <v>37</v>
      </c>
      <c r="DW146" s="2" t="s">
        <v>37</v>
      </c>
      <c r="DX146" s="2">
        <v>1</v>
      </c>
      <c r="DY146" s="2"/>
      <c r="DZ146" s="2" t="s">
        <v>3</v>
      </c>
      <c r="EA146" s="2" t="s">
        <v>3</v>
      </c>
      <c r="EB146" s="2" t="s">
        <v>3</v>
      </c>
      <c r="EC146" s="2" t="s">
        <v>3</v>
      </c>
      <c r="ED146" s="2"/>
      <c r="EE146" s="2">
        <v>59540854</v>
      </c>
      <c r="EF146" s="2">
        <v>130</v>
      </c>
      <c r="EG146" s="2" t="s">
        <v>38</v>
      </c>
      <c r="EH146" s="2">
        <v>0</v>
      </c>
      <c r="EI146" s="2" t="s">
        <v>3</v>
      </c>
      <c r="EJ146" s="2">
        <v>3</v>
      </c>
      <c r="EK146" s="2">
        <v>746</v>
      </c>
      <c r="EL146" s="2" t="s">
        <v>39</v>
      </c>
      <c r="EM146" s="2" t="s">
        <v>40</v>
      </c>
      <c r="EN146" s="2"/>
      <c r="EO146" s="2" t="s">
        <v>3</v>
      </c>
      <c r="EP146" s="2"/>
      <c r="EQ146" s="2">
        <v>0</v>
      </c>
      <c r="ER146" s="2">
        <v>0</v>
      </c>
      <c r="ES146" s="2">
        <v>19143.150000000001</v>
      </c>
      <c r="ET146" s="2">
        <v>0</v>
      </c>
      <c r="EU146" s="2">
        <v>0</v>
      </c>
      <c r="EV146" s="2">
        <v>0</v>
      </c>
      <c r="EW146" s="2">
        <v>0</v>
      </c>
      <c r="EX146" s="2">
        <v>0</v>
      </c>
      <c r="EY146" s="2">
        <v>0</v>
      </c>
      <c r="EZ146" s="2"/>
      <c r="FA146" s="2"/>
      <c r="FB146" s="2"/>
      <c r="FC146" s="2"/>
      <c r="FD146" s="2"/>
      <c r="FE146" s="2"/>
      <c r="FF146" s="2"/>
      <c r="FG146" s="2"/>
      <c r="FH146" s="2"/>
      <c r="FI146" s="2"/>
      <c r="FJ146" s="2"/>
      <c r="FK146" s="2"/>
      <c r="FL146" s="2"/>
      <c r="FM146" s="2"/>
      <c r="FN146" s="2"/>
      <c r="FO146" s="2"/>
      <c r="FP146" s="2"/>
      <c r="FQ146" s="2">
        <v>0</v>
      </c>
      <c r="FR146" s="2">
        <f t="shared" si="296"/>
        <v>19143.150000000001</v>
      </c>
      <c r="FS146" s="2">
        <v>0</v>
      </c>
      <c r="FT146" s="2"/>
      <c r="FU146" s="2"/>
      <c r="FV146" s="2"/>
      <c r="FW146" s="2"/>
      <c r="FX146" s="2">
        <v>0</v>
      </c>
      <c r="FY146" s="2">
        <v>0</v>
      </c>
      <c r="FZ146" s="2"/>
      <c r="GA146" s="2" t="s">
        <v>230</v>
      </c>
      <c r="GB146" s="2"/>
      <c r="GC146" s="2"/>
      <c r="GD146" s="2">
        <v>1</v>
      </c>
      <c r="GE146" s="2"/>
      <c r="GF146" s="2">
        <v>-860584380</v>
      </c>
      <c r="GG146" s="2">
        <v>2</v>
      </c>
      <c r="GH146" s="2">
        <v>4</v>
      </c>
      <c r="GI146" s="2">
        <v>-2</v>
      </c>
      <c r="GJ146" s="2">
        <v>0</v>
      </c>
      <c r="GK146" s="2">
        <v>0</v>
      </c>
      <c r="GL146" s="2">
        <f t="shared" si="279"/>
        <v>0</v>
      </c>
      <c r="GM146" s="2">
        <f t="shared" si="280"/>
        <v>19143.150000000001</v>
      </c>
      <c r="GN146" s="2">
        <f t="shared" si="281"/>
        <v>0</v>
      </c>
      <c r="GO146" s="2">
        <f t="shared" si="282"/>
        <v>0</v>
      </c>
      <c r="GP146" s="2">
        <f t="shared" si="283"/>
        <v>0</v>
      </c>
      <c r="GQ146" s="2"/>
      <c r="GR146" s="2">
        <v>0</v>
      </c>
      <c r="GS146" s="2">
        <v>2</v>
      </c>
      <c r="GT146" s="2">
        <v>0</v>
      </c>
      <c r="GU146" s="2" t="s">
        <v>3</v>
      </c>
      <c r="GV146" s="2">
        <f t="shared" si="284"/>
        <v>0</v>
      </c>
      <c r="GW146" s="2">
        <v>1</v>
      </c>
      <c r="GX146" s="2">
        <f t="shared" si="285"/>
        <v>0</v>
      </c>
      <c r="GY146" s="2"/>
      <c r="GZ146" s="2"/>
      <c r="HA146" s="2">
        <v>0</v>
      </c>
      <c r="HB146" s="2">
        <v>0</v>
      </c>
      <c r="HC146" s="2">
        <f t="shared" si="286"/>
        <v>0</v>
      </c>
      <c r="HD146" s="2"/>
      <c r="HE146" s="2" t="s">
        <v>42</v>
      </c>
      <c r="HF146" s="2" t="s">
        <v>43</v>
      </c>
      <c r="HG146" s="2"/>
      <c r="HH146" s="2"/>
      <c r="HI146" s="2"/>
      <c r="HJ146" s="2"/>
      <c r="HK146" s="2"/>
      <c r="HL146" s="2"/>
      <c r="HM146" s="2" t="s">
        <v>3</v>
      </c>
      <c r="HN146" s="2" t="s">
        <v>3</v>
      </c>
      <c r="HO146" s="2" t="s">
        <v>3</v>
      </c>
      <c r="HP146" s="2" t="s">
        <v>3</v>
      </c>
      <c r="HQ146" s="2" t="s">
        <v>3</v>
      </c>
      <c r="HR146" s="2"/>
      <c r="HS146" s="2">
        <v>0</v>
      </c>
      <c r="HT146" s="2"/>
      <c r="HU146" s="2"/>
      <c r="HV146" s="2"/>
      <c r="HW146" s="2"/>
      <c r="HX146" s="2"/>
      <c r="HY146" s="2"/>
      <c r="HZ146" s="2"/>
      <c r="IA146" s="2"/>
      <c r="IB146" s="2"/>
      <c r="IC146" s="2"/>
      <c r="ID146" s="2"/>
      <c r="IE146" s="2"/>
      <c r="IF146" s="2"/>
      <c r="IG146" s="2"/>
      <c r="IH146" s="2"/>
      <c r="II146" s="2"/>
      <c r="IJ146" s="2"/>
      <c r="IK146" s="2">
        <v>0</v>
      </c>
      <c r="IL146" s="2"/>
      <c r="IM146" s="2"/>
      <c r="IN146" s="2"/>
      <c r="IO146" s="2"/>
      <c r="IP146" s="2"/>
      <c r="IQ146" s="2"/>
      <c r="IR146" s="2"/>
      <c r="IS146" s="2"/>
      <c r="IT146" s="2"/>
      <c r="IU146" s="2"/>
    </row>
    <row r="147" spans="1:255" x14ac:dyDescent="0.2">
      <c r="A147">
        <v>17</v>
      </c>
      <c r="B147">
        <v>1</v>
      </c>
      <c r="E147" t="s">
        <v>227</v>
      </c>
      <c r="F147" t="s">
        <v>228</v>
      </c>
      <c r="G147" t="s">
        <v>229</v>
      </c>
      <c r="H147" t="s">
        <v>37</v>
      </c>
      <c r="I147">
        <v>1</v>
      </c>
      <c r="J147">
        <v>0</v>
      </c>
      <c r="K147">
        <v>1</v>
      </c>
      <c r="O147">
        <f t="shared" si="257"/>
        <v>146636.53</v>
      </c>
      <c r="P147">
        <f t="shared" si="294"/>
        <v>146636.53</v>
      </c>
      <c r="Q147">
        <f t="shared" si="287"/>
        <v>0</v>
      </c>
      <c r="R147">
        <f t="shared" si="258"/>
        <v>0</v>
      </c>
      <c r="S147">
        <f t="shared" si="259"/>
        <v>0</v>
      </c>
      <c r="T147">
        <f t="shared" si="260"/>
        <v>0</v>
      </c>
      <c r="U147">
        <f t="shared" si="261"/>
        <v>0</v>
      </c>
      <c r="V147">
        <f t="shared" si="262"/>
        <v>0</v>
      </c>
      <c r="W147">
        <f t="shared" si="263"/>
        <v>0</v>
      </c>
      <c r="X147">
        <f t="shared" si="264"/>
        <v>0</v>
      </c>
      <c r="Y147">
        <f t="shared" si="265"/>
        <v>0</v>
      </c>
      <c r="AA147">
        <v>60252775</v>
      </c>
      <c r="AB147">
        <f t="shared" si="266"/>
        <v>19143.150000000001</v>
      </c>
      <c r="AC147">
        <f t="shared" si="267"/>
        <v>19143.150000000001</v>
      </c>
      <c r="AD147">
        <f t="shared" si="288"/>
        <v>0</v>
      </c>
      <c r="AE147">
        <f t="shared" si="289"/>
        <v>0</v>
      </c>
      <c r="AF147">
        <f t="shared" si="290"/>
        <v>0</v>
      </c>
      <c r="AG147">
        <f t="shared" si="268"/>
        <v>0</v>
      </c>
      <c r="AH147">
        <f t="shared" si="291"/>
        <v>0</v>
      </c>
      <c r="AI147">
        <f t="shared" si="292"/>
        <v>0</v>
      </c>
      <c r="AJ147">
        <f t="shared" si="269"/>
        <v>0</v>
      </c>
      <c r="AK147">
        <v>19143.150000000001</v>
      </c>
      <c r="AL147">
        <v>19143.150000000001</v>
      </c>
      <c r="AM147">
        <v>0</v>
      </c>
      <c r="AN147">
        <v>0</v>
      </c>
      <c r="AO147">
        <v>0</v>
      </c>
      <c r="AP147">
        <v>0</v>
      </c>
      <c r="AQ147">
        <v>0</v>
      </c>
      <c r="AR147">
        <v>0</v>
      </c>
      <c r="AS147">
        <v>0</v>
      </c>
      <c r="AT147">
        <v>0</v>
      </c>
      <c r="AU147">
        <v>0</v>
      </c>
      <c r="AV147">
        <v>1</v>
      </c>
      <c r="AW147">
        <v>1</v>
      </c>
      <c r="AZ147">
        <v>1</v>
      </c>
      <c r="BA147">
        <v>1</v>
      </c>
      <c r="BB147">
        <v>1</v>
      </c>
      <c r="BC147">
        <v>7.66</v>
      </c>
      <c r="BD147" t="s">
        <v>3</v>
      </c>
      <c r="BE147" t="s">
        <v>3</v>
      </c>
      <c r="BF147" t="s">
        <v>3</v>
      </c>
      <c r="BG147" t="s">
        <v>3</v>
      </c>
      <c r="BH147">
        <v>3</v>
      </c>
      <c r="BI147">
        <v>3</v>
      </c>
      <c r="BJ147" t="s">
        <v>3</v>
      </c>
      <c r="BM147">
        <v>746</v>
      </c>
      <c r="BN147">
        <v>0</v>
      </c>
      <c r="BO147" t="s">
        <v>3</v>
      </c>
      <c r="BP147">
        <v>0</v>
      </c>
      <c r="BQ147">
        <v>130</v>
      </c>
      <c r="BR147">
        <v>0</v>
      </c>
      <c r="BS147">
        <v>1</v>
      </c>
      <c r="BT147">
        <v>1</v>
      </c>
      <c r="BU147">
        <v>1</v>
      </c>
      <c r="BV147">
        <v>1</v>
      </c>
      <c r="BW147">
        <v>1</v>
      </c>
      <c r="BX147">
        <v>1</v>
      </c>
      <c r="BY147" t="s">
        <v>3</v>
      </c>
      <c r="BZ147">
        <v>0</v>
      </c>
      <c r="CA147">
        <v>0</v>
      </c>
      <c r="CB147" t="s">
        <v>3</v>
      </c>
      <c r="CE147">
        <v>30</v>
      </c>
      <c r="CF147">
        <v>0</v>
      </c>
      <c r="CG147">
        <v>0</v>
      </c>
      <c r="CM147">
        <v>0</v>
      </c>
      <c r="CN147" t="s">
        <v>3</v>
      </c>
      <c r="CO147">
        <v>0</v>
      </c>
      <c r="CP147">
        <f t="shared" si="270"/>
        <v>146636.53</v>
      </c>
      <c r="CQ147">
        <f t="shared" si="295"/>
        <v>146636.53</v>
      </c>
      <c r="CR147">
        <f t="shared" si="293"/>
        <v>0</v>
      </c>
      <c r="CS147">
        <f t="shared" si="271"/>
        <v>0</v>
      </c>
      <c r="CT147">
        <f t="shared" si="272"/>
        <v>0</v>
      </c>
      <c r="CU147">
        <f t="shared" si="273"/>
        <v>0</v>
      </c>
      <c r="CV147">
        <f t="shared" si="274"/>
        <v>0</v>
      </c>
      <c r="CW147">
        <f t="shared" si="275"/>
        <v>0</v>
      </c>
      <c r="CX147">
        <f t="shared" si="276"/>
        <v>0</v>
      </c>
      <c r="CY147">
        <f t="shared" si="277"/>
        <v>0</v>
      </c>
      <c r="CZ147">
        <f t="shared" si="278"/>
        <v>0</v>
      </c>
      <c r="DC147" t="s">
        <v>3</v>
      </c>
      <c r="DD147" t="s">
        <v>3</v>
      </c>
      <c r="DE147" t="s">
        <v>3</v>
      </c>
      <c r="DF147" t="s">
        <v>3</v>
      </c>
      <c r="DG147" t="s">
        <v>3</v>
      </c>
      <c r="DH147" t="s">
        <v>3</v>
      </c>
      <c r="DI147" t="s">
        <v>3</v>
      </c>
      <c r="DJ147" t="s">
        <v>3</v>
      </c>
      <c r="DK147" t="s">
        <v>3</v>
      </c>
      <c r="DL147" t="s">
        <v>3</v>
      </c>
      <c r="DM147" t="s">
        <v>3</v>
      </c>
      <c r="DN147">
        <v>0</v>
      </c>
      <c r="DO147">
        <v>0</v>
      </c>
      <c r="DP147">
        <v>1</v>
      </c>
      <c r="DQ147">
        <v>1</v>
      </c>
      <c r="DU147">
        <v>1013</v>
      </c>
      <c r="DV147" t="s">
        <v>37</v>
      </c>
      <c r="DW147" t="s">
        <v>37</v>
      </c>
      <c r="DX147">
        <v>1</v>
      </c>
      <c r="DZ147" t="s">
        <v>3</v>
      </c>
      <c r="EA147" t="s">
        <v>3</v>
      </c>
      <c r="EB147" t="s">
        <v>3</v>
      </c>
      <c r="EC147" t="s">
        <v>3</v>
      </c>
      <c r="EE147">
        <v>59540854</v>
      </c>
      <c r="EF147">
        <v>130</v>
      </c>
      <c r="EG147" t="s">
        <v>38</v>
      </c>
      <c r="EH147">
        <v>0</v>
      </c>
      <c r="EI147" t="s">
        <v>3</v>
      </c>
      <c r="EJ147">
        <v>3</v>
      </c>
      <c r="EK147">
        <v>746</v>
      </c>
      <c r="EL147" t="s">
        <v>39</v>
      </c>
      <c r="EM147" t="s">
        <v>40</v>
      </c>
      <c r="EO147" t="s">
        <v>3</v>
      </c>
      <c r="EQ147">
        <v>0</v>
      </c>
      <c r="ER147">
        <v>19143.150000000001</v>
      </c>
      <c r="ES147">
        <v>19143.150000000001</v>
      </c>
      <c r="ET147">
        <v>0</v>
      </c>
      <c r="EU147">
        <v>0</v>
      </c>
      <c r="EV147">
        <v>0</v>
      </c>
      <c r="EW147">
        <v>0</v>
      </c>
      <c r="EX147">
        <v>0</v>
      </c>
      <c r="EY147">
        <v>0</v>
      </c>
      <c r="EZ147">
        <v>5</v>
      </c>
      <c r="FC147">
        <v>1</v>
      </c>
      <c r="FD147">
        <v>18</v>
      </c>
      <c r="FF147">
        <v>168812.92</v>
      </c>
      <c r="FQ147">
        <v>0</v>
      </c>
      <c r="FR147">
        <f t="shared" si="296"/>
        <v>146636.53</v>
      </c>
      <c r="FS147">
        <v>0</v>
      </c>
      <c r="FX147">
        <v>0</v>
      </c>
      <c r="FY147">
        <v>0</v>
      </c>
      <c r="GA147" t="s">
        <v>230</v>
      </c>
      <c r="GD147">
        <v>1</v>
      </c>
      <c r="GF147">
        <v>-860584380</v>
      </c>
      <c r="GG147">
        <v>2</v>
      </c>
      <c r="GH147">
        <v>3</v>
      </c>
      <c r="GI147">
        <v>5</v>
      </c>
      <c r="GJ147">
        <v>0</v>
      </c>
      <c r="GK147">
        <v>0</v>
      </c>
      <c r="GL147">
        <f t="shared" si="279"/>
        <v>0</v>
      </c>
      <c r="GM147">
        <f t="shared" si="280"/>
        <v>146636.53</v>
      </c>
      <c r="GN147">
        <f t="shared" si="281"/>
        <v>0</v>
      </c>
      <c r="GO147">
        <f t="shared" si="282"/>
        <v>0</v>
      </c>
      <c r="GP147">
        <f t="shared" si="283"/>
        <v>0</v>
      </c>
      <c r="GR147">
        <v>1</v>
      </c>
      <c r="GS147">
        <v>1</v>
      </c>
      <c r="GT147">
        <v>0</v>
      </c>
      <c r="GU147" t="s">
        <v>3</v>
      </c>
      <c r="GV147">
        <f t="shared" si="284"/>
        <v>0</v>
      </c>
      <c r="GW147">
        <v>1</v>
      </c>
      <c r="GX147">
        <f t="shared" si="285"/>
        <v>0</v>
      </c>
      <c r="HA147">
        <v>0</v>
      </c>
      <c r="HB147">
        <v>0</v>
      </c>
      <c r="HC147">
        <f t="shared" si="286"/>
        <v>0</v>
      </c>
      <c r="HE147" t="s">
        <v>42</v>
      </c>
      <c r="HF147" t="s">
        <v>43</v>
      </c>
      <c r="HM147" t="s">
        <v>3</v>
      </c>
      <c r="HN147" t="s">
        <v>3</v>
      </c>
      <c r="HO147" t="s">
        <v>3</v>
      </c>
      <c r="HP147" t="s">
        <v>3</v>
      </c>
      <c r="HQ147" t="s">
        <v>3</v>
      </c>
      <c r="HS147">
        <v>0</v>
      </c>
      <c r="IK147">
        <v>0</v>
      </c>
    </row>
    <row r="148" spans="1:255" x14ac:dyDescent="0.2">
      <c r="A148" s="2">
        <v>17</v>
      </c>
      <c r="B148" s="2">
        <v>1</v>
      </c>
      <c r="C148" s="2"/>
      <c r="D148" s="2"/>
      <c r="E148" s="2" t="s">
        <v>231</v>
      </c>
      <c r="F148" s="2" t="s">
        <v>232</v>
      </c>
      <c r="G148" s="2" t="s">
        <v>233</v>
      </c>
      <c r="H148" s="2" t="s">
        <v>37</v>
      </c>
      <c r="I148" s="2">
        <v>1</v>
      </c>
      <c r="J148" s="2">
        <v>0</v>
      </c>
      <c r="K148" s="2">
        <v>1</v>
      </c>
      <c r="L148" s="2"/>
      <c r="M148" s="2"/>
      <c r="N148" s="2"/>
      <c r="O148" s="2">
        <f t="shared" si="257"/>
        <v>14597.47</v>
      </c>
      <c r="P148" s="2">
        <f t="shared" si="294"/>
        <v>14597.47</v>
      </c>
      <c r="Q148" s="2">
        <f t="shared" si="287"/>
        <v>0</v>
      </c>
      <c r="R148" s="2">
        <f t="shared" si="258"/>
        <v>0</v>
      </c>
      <c r="S148" s="2">
        <f t="shared" si="259"/>
        <v>0</v>
      </c>
      <c r="T148" s="2">
        <f t="shared" si="260"/>
        <v>0</v>
      </c>
      <c r="U148" s="2">
        <f t="shared" si="261"/>
        <v>0</v>
      </c>
      <c r="V148" s="2">
        <f t="shared" si="262"/>
        <v>0</v>
      </c>
      <c r="W148" s="2">
        <f t="shared" si="263"/>
        <v>0</v>
      </c>
      <c r="X148" s="2">
        <f t="shared" si="264"/>
        <v>0</v>
      </c>
      <c r="Y148" s="2">
        <f t="shared" si="265"/>
        <v>0</v>
      </c>
      <c r="Z148" s="2"/>
      <c r="AA148" s="2">
        <v>60252778</v>
      </c>
      <c r="AB148" s="2">
        <f t="shared" si="266"/>
        <v>14597.47</v>
      </c>
      <c r="AC148" s="2">
        <f t="shared" si="267"/>
        <v>14597.47</v>
      </c>
      <c r="AD148" s="2">
        <f t="shared" si="288"/>
        <v>0</v>
      </c>
      <c r="AE148" s="2">
        <f t="shared" si="289"/>
        <v>0</v>
      </c>
      <c r="AF148" s="2">
        <f t="shared" si="290"/>
        <v>0</v>
      </c>
      <c r="AG148" s="2">
        <f t="shared" si="268"/>
        <v>0</v>
      </c>
      <c r="AH148" s="2">
        <f t="shared" si="291"/>
        <v>0</v>
      </c>
      <c r="AI148" s="2">
        <f t="shared" si="292"/>
        <v>0</v>
      </c>
      <c r="AJ148" s="2">
        <f t="shared" si="269"/>
        <v>0</v>
      </c>
      <c r="AK148" s="2">
        <v>14597.47</v>
      </c>
      <c r="AL148" s="2">
        <v>14597.47</v>
      </c>
      <c r="AM148" s="2">
        <v>0</v>
      </c>
      <c r="AN148" s="2">
        <v>0</v>
      </c>
      <c r="AO148" s="2">
        <v>0</v>
      </c>
      <c r="AP148" s="2">
        <v>0</v>
      </c>
      <c r="AQ148" s="2">
        <v>0</v>
      </c>
      <c r="AR148" s="2">
        <v>0</v>
      </c>
      <c r="AS148" s="2">
        <v>0</v>
      </c>
      <c r="AT148" s="2">
        <v>0</v>
      </c>
      <c r="AU148" s="2">
        <v>0</v>
      </c>
      <c r="AV148" s="2">
        <v>1</v>
      </c>
      <c r="AW148" s="2">
        <v>1</v>
      </c>
      <c r="AX148" s="2"/>
      <c r="AY148" s="2"/>
      <c r="AZ148" s="2">
        <v>1</v>
      </c>
      <c r="BA148" s="2">
        <v>1</v>
      </c>
      <c r="BB148" s="2">
        <v>1</v>
      </c>
      <c r="BC148" s="2">
        <v>1</v>
      </c>
      <c r="BD148" s="2" t="s">
        <v>3</v>
      </c>
      <c r="BE148" s="2" t="s">
        <v>3</v>
      </c>
      <c r="BF148" s="2" t="s">
        <v>3</v>
      </c>
      <c r="BG148" s="2" t="s">
        <v>3</v>
      </c>
      <c r="BH148" s="2">
        <v>3</v>
      </c>
      <c r="BI148" s="2">
        <v>3</v>
      </c>
      <c r="BJ148" s="2" t="s">
        <v>3</v>
      </c>
      <c r="BK148" s="2"/>
      <c r="BL148" s="2"/>
      <c r="BM148" s="2">
        <v>746</v>
      </c>
      <c r="BN148" s="2">
        <v>0</v>
      </c>
      <c r="BO148" s="2" t="s">
        <v>3</v>
      </c>
      <c r="BP148" s="2">
        <v>0</v>
      </c>
      <c r="BQ148" s="2">
        <v>130</v>
      </c>
      <c r="BR148" s="2">
        <v>0</v>
      </c>
      <c r="BS148" s="2">
        <v>1</v>
      </c>
      <c r="BT148" s="2">
        <v>1</v>
      </c>
      <c r="BU148" s="2">
        <v>1</v>
      </c>
      <c r="BV148" s="2">
        <v>1</v>
      </c>
      <c r="BW148" s="2">
        <v>1</v>
      </c>
      <c r="BX148" s="2">
        <v>1</v>
      </c>
      <c r="BY148" s="2" t="s">
        <v>3</v>
      </c>
      <c r="BZ148" s="2">
        <v>0</v>
      </c>
      <c r="CA148" s="2">
        <v>0</v>
      </c>
      <c r="CB148" s="2" t="s">
        <v>3</v>
      </c>
      <c r="CC148" s="2"/>
      <c r="CD148" s="2"/>
      <c r="CE148" s="2">
        <v>30</v>
      </c>
      <c r="CF148" s="2">
        <v>0</v>
      </c>
      <c r="CG148" s="2">
        <v>0</v>
      </c>
      <c r="CH148" s="2"/>
      <c r="CI148" s="2"/>
      <c r="CJ148" s="2"/>
      <c r="CK148" s="2"/>
      <c r="CL148" s="2"/>
      <c r="CM148" s="2">
        <v>0</v>
      </c>
      <c r="CN148" s="2" t="s">
        <v>3</v>
      </c>
      <c r="CO148" s="2">
        <v>0</v>
      </c>
      <c r="CP148" s="2">
        <f t="shared" si="270"/>
        <v>14597.47</v>
      </c>
      <c r="CQ148" s="2">
        <f t="shared" si="295"/>
        <v>14597.47</v>
      </c>
      <c r="CR148" s="2">
        <f t="shared" si="293"/>
        <v>0</v>
      </c>
      <c r="CS148" s="2">
        <f t="shared" si="271"/>
        <v>0</v>
      </c>
      <c r="CT148" s="2">
        <f t="shared" si="272"/>
        <v>0</v>
      </c>
      <c r="CU148" s="2">
        <f t="shared" si="273"/>
        <v>0</v>
      </c>
      <c r="CV148" s="2">
        <f t="shared" si="274"/>
        <v>0</v>
      </c>
      <c r="CW148" s="2">
        <f t="shared" si="275"/>
        <v>0</v>
      </c>
      <c r="CX148" s="2">
        <f t="shared" si="276"/>
        <v>0</v>
      </c>
      <c r="CY148" s="2">
        <f t="shared" si="277"/>
        <v>0</v>
      </c>
      <c r="CZ148" s="2">
        <f t="shared" si="278"/>
        <v>0</v>
      </c>
      <c r="DA148" s="2"/>
      <c r="DB148" s="2"/>
      <c r="DC148" s="2" t="s">
        <v>3</v>
      </c>
      <c r="DD148" s="2" t="s">
        <v>3</v>
      </c>
      <c r="DE148" s="2" t="s">
        <v>3</v>
      </c>
      <c r="DF148" s="2" t="s">
        <v>3</v>
      </c>
      <c r="DG148" s="2" t="s">
        <v>3</v>
      </c>
      <c r="DH148" s="2" t="s">
        <v>3</v>
      </c>
      <c r="DI148" s="2" t="s">
        <v>3</v>
      </c>
      <c r="DJ148" s="2" t="s">
        <v>3</v>
      </c>
      <c r="DK148" s="2" t="s">
        <v>3</v>
      </c>
      <c r="DL148" s="2" t="s">
        <v>3</v>
      </c>
      <c r="DM148" s="2" t="s">
        <v>3</v>
      </c>
      <c r="DN148" s="2">
        <v>0</v>
      </c>
      <c r="DO148" s="2">
        <v>0</v>
      </c>
      <c r="DP148" s="2">
        <v>1</v>
      </c>
      <c r="DQ148" s="2">
        <v>1</v>
      </c>
      <c r="DR148" s="2"/>
      <c r="DS148" s="2"/>
      <c r="DT148" s="2"/>
      <c r="DU148" s="2">
        <v>1013</v>
      </c>
      <c r="DV148" s="2" t="s">
        <v>37</v>
      </c>
      <c r="DW148" s="2" t="s">
        <v>37</v>
      </c>
      <c r="DX148" s="2">
        <v>1</v>
      </c>
      <c r="DY148" s="2"/>
      <c r="DZ148" s="2" t="s">
        <v>3</v>
      </c>
      <c r="EA148" s="2" t="s">
        <v>3</v>
      </c>
      <c r="EB148" s="2" t="s">
        <v>3</v>
      </c>
      <c r="EC148" s="2" t="s">
        <v>3</v>
      </c>
      <c r="ED148" s="2"/>
      <c r="EE148" s="2">
        <v>59540854</v>
      </c>
      <c r="EF148" s="2">
        <v>130</v>
      </c>
      <c r="EG148" s="2" t="s">
        <v>38</v>
      </c>
      <c r="EH148" s="2">
        <v>0</v>
      </c>
      <c r="EI148" s="2" t="s">
        <v>3</v>
      </c>
      <c r="EJ148" s="2">
        <v>3</v>
      </c>
      <c r="EK148" s="2">
        <v>746</v>
      </c>
      <c r="EL148" s="2" t="s">
        <v>39</v>
      </c>
      <c r="EM148" s="2" t="s">
        <v>40</v>
      </c>
      <c r="EN148" s="2"/>
      <c r="EO148" s="2" t="s">
        <v>3</v>
      </c>
      <c r="EP148" s="2"/>
      <c r="EQ148" s="2">
        <v>0</v>
      </c>
      <c r="ER148" s="2">
        <v>0</v>
      </c>
      <c r="ES148" s="2">
        <v>14597.47</v>
      </c>
      <c r="ET148" s="2">
        <v>0</v>
      </c>
      <c r="EU148" s="2">
        <v>0</v>
      </c>
      <c r="EV148" s="2">
        <v>0</v>
      </c>
      <c r="EW148" s="2">
        <v>0</v>
      </c>
      <c r="EX148" s="2">
        <v>0</v>
      </c>
      <c r="EY148" s="2">
        <v>0</v>
      </c>
      <c r="EZ148" s="2"/>
      <c r="FA148" s="2"/>
      <c r="FB148" s="2"/>
      <c r="FC148" s="2"/>
      <c r="FD148" s="2"/>
      <c r="FE148" s="2"/>
      <c r="FF148" s="2"/>
      <c r="FG148" s="2"/>
      <c r="FH148" s="2"/>
      <c r="FI148" s="2"/>
      <c r="FJ148" s="2"/>
      <c r="FK148" s="2"/>
      <c r="FL148" s="2"/>
      <c r="FM148" s="2"/>
      <c r="FN148" s="2"/>
      <c r="FO148" s="2"/>
      <c r="FP148" s="2"/>
      <c r="FQ148" s="2">
        <v>0</v>
      </c>
      <c r="FR148" s="2">
        <f t="shared" si="296"/>
        <v>14597.47</v>
      </c>
      <c r="FS148" s="2">
        <v>0</v>
      </c>
      <c r="FT148" s="2"/>
      <c r="FU148" s="2"/>
      <c r="FV148" s="2"/>
      <c r="FW148" s="2"/>
      <c r="FX148" s="2">
        <v>0</v>
      </c>
      <c r="FY148" s="2">
        <v>0</v>
      </c>
      <c r="FZ148" s="2"/>
      <c r="GA148" s="2" t="s">
        <v>234</v>
      </c>
      <c r="GB148" s="2"/>
      <c r="GC148" s="2"/>
      <c r="GD148" s="2">
        <v>1</v>
      </c>
      <c r="GE148" s="2"/>
      <c r="GF148" s="2">
        <v>730754702</v>
      </c>
      <c r="GG148" s="2">
        <v>2</v>
      </c>
      <c r="GH148" s="2">
        <v>4</v>
      </c>
      <c r="GI148" s="2">
        <v>-2</v>
      </c>
      <c r="GJ148" s="2">
        <v>0</v>
      </c>
      <c r="GK148" s="2">
        <v>0</v>
      </c>
      <c r="GL148" s="2">
        <f t="shared" si="279"/>
        <v>0</v>
      </c>
      <c r="GM148" s="2">
        <f t="shared" si="280"/>
        <v>14597.47</v>
      </c>
      <c r="GN148" s="2">
        <f t="shared" si="281"/>
        <v>0</v>
      </c>
      <c r="GO148" s="2">
        <f t="shared" si="282"/>
        <v>0</v>
      </c>
      <c r="GP148" s="2">
        <f t="shared" si="283"/>
        <v>0</v>
      </c>
      <c r="GQ148" s="2"/>
      <c r="GR148" s="2">
        <v>0</v>
      </c>
      <c r="GS148" s="2">
        <v>2</v>
      </c>
      <c r="GT148" s="2">
        <v>0</v>
      </c>
      <c r="GU148" s="2" t="s">
        <v>3</v>
      </c>
      <c r="GV148" s="2">
        <f t="shared" si="284"/>
        <v>0</v>
      </c>
      <c r="GW148" s="2">
        <v>1</v>
      </c>
      <c r="GX148" s="2">
        <f t="shared" si="285"/>
        <v>0</v>
      </c>
      <c r="GY148" s="2"/>
      <c r="GZ148" s="2"/>
      <c r="HA148" s="2">
        <v>0</v>
      </c>
      <c r="HB148" s="2">
        <v>0</v>
      </c>
      <c r="HC148" s="2">
        <f t="shared" si="286"/>
        <v>0</v>
      </c>
      <c r="HD148" s="2"/>
      <c r="HE148" s="2" t="s">
        <v>42</v>
      </c>
      <c r="HF148" s="2" t="s">
        <v>43</v>
      </c>
      <c r="HG148" s="2"/>
      <c r="HH148" s="2"/>
      <c r="HI148" s="2"/>
      <c r="HJ148" s="2"/>
      <c r="HK148" s="2"/>
      <c r="HL148" s="2"/>
      <c r="HM148" s="2" t="s">
        <v>3</v>
      </c>
      <c r="HN148" s="2" t="s">
        <v>3</v>
      </c>
      <c r="HO148" s="2" t="s">
        <v>3</v>
      </c>
      <c r="HP148" s="2" t="s">
        <v>3</v>
      </c>
      <c r="HQ148" s="2" t="s">
        <v>3</v>
      </c>
      <c r="HR148" s="2"/>
      <c r="HS148" s="2">
        <v>0</v>
      </c>
      <c r="HT148" s="2"/>
      <c r="HU148" s="2"/>
      <c r="HV148" s="2"/>
      <c r="HW148" s="2"/>
      <c r="HX148" s="2"/>
      <c r="HY148" s="2"/>
      <c r="HZ148" s="2"/>
      <c r="IA148" s="2"/>
      <c r="IB148" s="2"/>
      <c r="IC148" s="2"/>
      <c r="ID148" s="2"/>
      <c r="IE148" s="2"/>
      <c r="IF148" s="2"/>
      <c r="IG148" s="2"/>
      <c r="IH148" s="2"/>
      <c r="II148" s="2"/>
      <c r="IJ148" s="2"/>
      <c r="IK148" s="2">
        <v>0</v>
      </c>
      <c r="IL148" s="2"/>
      <c r="IM148" s="2"/>
      <c r="IN148" s="2"/>
      <c r="IO148" s="2"/>
      <c r="IP148" s="2"/>
      <c r="IQ148" s="2"/>
      <c r="IR148" s="2"/>
      <c r="IS148" s="2"/>
      <c r="IT148" s="2"/>
      <c r="IU148" s="2"/>
    </row>
    <row r="149" spans="1:255" x14ac:dyDescent="0.2">
      <c r="A149">
        <v>17</v>
      </c>
      <c r="B149">
        <v>1</v>
      </c>
      <c r="E149" t="s">
        <v>231</v>
      </c>
      <c r="F149" t="s">
        <v>232</v>
      </c>
      <c r="G149" t="s">
        <v>233</v>
      </c>
      <c r="H149" t="s">
        <v>37</v>
      </c>
      <c r="I149">
        <v>1</v>
      </c>
      <c r="J149">
        <v>0</v>
      </c>
      <c r="K149">
        <v>1</v>
      </c>
      <c r="O149">
        <f t="shared" si="257"/>
        <v>111816.62</v>
      </c>
      <c r="P149">
        <f t="shared" si="294"/>
        <v>111816.62</v>
      </c>
      <c r="Q149">
        <f t="shared" si="287"/>
        <v>0</v>
      </c>
      <c r="R149">
        <f t="shared" si="258"/>
        <v>0</v>
      </c>
      <c r="S149">
        <f t="shared" si="259"/>
        <v>0</v>
      </c>
      <c r="T149">
        <f t="shared" si="260"/>
        <v>0</v>
      </c>
      <c r="U149">
        <f t="shared" si="261"/>
        <v>0</v>
      </c>
      <c r="V149">
        <f t="shared" si="262"/>
        <v>0</v>
      </c>
      <c r="W149">
        <f t="shared" si="263"/>
        <v>0</v>
      </c>
      <c r="X149">
        <f t="shared" si="264"/>
        <v>0</v>
      </c>
      <c r="Y149">
        <f t="shared" si="265"/>
        <v>0</v>
      </c>
      <c r="AA149">
        <v>60252775</v>
      </c>
      <c r="AB149">
        <f t="shared" si="266"/>
        <v>14597.47</v>
      </c>
      <c r="AC149">
        <f t="shared" si="267"/>
        <v>14597.47</v>
      </c>
      <c r="AD149">
        <f t="shared" si="288"/>
        <v>0</v>
      </c>
      <c r="AE149">
        <f t="shared" si="289"/>
        <v>0</v>
      </c>
      <c r="AF149">
        <f t="shared" si="290"/>
        <v>0</v>
      </c>
      <c r="AG149">
        <f t="shared" si="268"/>
        <v>0</v>
      </c>
      <c r="AH149">
        <f t="shared" si="291"/>
        <v>0</v>
      </c>
      <c r="AI149">
        <f t="shared" si="292"/>
        <v>0</v>
      </c>
      <c r="AJ149">
        <f t="shared" si="269"/>
        <v>0</v>
      </c>
      <c r="AK149">
        <v>14597.47</v>
      </c>
      <c r="AL149">
        <v>14597.47</v>
      </c>
      <c r="AM149">
        <v>0</v>
      </c>
      <c r="AN149">
        <v>0</v>
      </c>
      <c r="AO149">
        <v>0</v>
      </c>
      <c r="AP149">
        <v>0</v>
      </c>
      <c r="AQ149">
        <v>0</v>
      </c>
      <c r="AR149">
        <v>0</v>
      </c>
      <c r="AS149">
        <v>0</v>
      </c>
      <c r="AT149">
        <v>0</v>
      </c>
      <c r="AU149">
        <v>0</v>
      </c>
      <c r="AV149">
        <v>1</v>
      </c>
      <c r="AW149">
        <v>1</v>
      </c>
      <c r="AZ149">
        <v>1</v>
      </c>
      <c r="BA149">
        <v>1</v>
      </c>
      <c r="BB149">
        <v>1</v>
      </c>
      <c r="BC149">
        <v>7.66</v>
      </c>
      <c r="BD149" t="s">
        <v>3</v>
      </c>
      <c r="BE149" t="s">
        <v>3</v>
      </c>
      <c r="BF149" t="s">
        <v>3</v>
      </c>
      <c r="BG149" t="s">
        <v>3</v>
      </c>
      <c r="BH149">
        <v>3</v>
      </c>
      <c r="BI149">
        <v>3</v>
      </c>
      <c r="BJ149" t="s">
        <v>3</v>
      </c>
      <c r="BM149">
        <v>746</v>
      </c>
      <c r="BN149">
        <v>0</v>
      </c>
      <c r="BO149" t="s">
        <v>3</v>
      </c>
      <c r="BP149">
        <v>0</v>
      </c>
      <c r="BQ149">
        <v>130</v>
      </c>
      <c r="BR149">
        <v>0</v>
      </c>
      <c r="BS149">
        <v>1</v>
      </c>
      <c r="BT149">
        <v>1</v>
      </c>
      <c r="BU149">
        <v>1</v>
      </c>
      <c r="BV149">
        <v>1</v>
      </c>
      <c r="BW149">
        <v>1</v>
      </c>
      <c r="BX149">
        <v>1</v>
      </c>
      <c r="BY149" t="s">
        <v>3</v>
      </c>
      <c r="BZ149">
        <v>0</v>
      </c>
      <c r="CA149">
        <v>0</v>
      </c>
      <c r="CB149" t="s">
        <v>3</v>
      </c>
      <c r="CE149">
        <v>30</v>
      </c>
      <c r="CF149">
        <v>0</v>
      </c>
      <c r="CG149">
        <v>0</v>
      </c>
      <c r="CM149">
        <v>0</v>
      </c>
      <c r="CN149" t="s">
        <v>3</v>
      </c>
      <c r="CO149">
        <v>0</v>
      </c>
      <c r="CP149">
        <f t="shared" si="270"/>
        <v>111816.62</v>
      </c>
      <c r="CQ149">
        <f t="shared" si="295"/>
        <v>111816.62</v>
      </c>
      <c r="CR149">
        <f t="shared" si="293"/>
        <v>0</v>
      </c>
      <c r="CS149">
        <f t="shared" si="271"/>
        <v>0</v>
      </c>
      <c r="CT149">
        <f t="shared" si="272"/>
        <v>0</v>
      </c>
      <c r="CU149">
        <f t="shared" si="273"/>
        <v>0</v>
      </c>
      <c r="CV149">
        <f t="shared" si="274"/>
        <v>0</v>
      </c>
      <c r="CW149">
        <f t="shared" si="275"/>
        <v>0</v>
      </c>
      <c r="CX149">
        <f t="shared" si="276"/>
        <v>0</v>
      </c>
      <c r="CY149">
        <f t="shared" si="277"/>
        <v>0</v>
      </c>
      <c r="CZ149">
        <f t="shared" si="278"/>
        <v>0</v>
      </c>
      <c r="DC149" t="s">
        <v>3</v>
      </c>
      <c r="DD149" t="s">
        <v>3</v>
      </c>
      <c r="DE149" t="s">
        <v>3</v>
      </c>
      <c r="DF149" t="s">
        <v>3</v>
      </c>
      <c r="DG149" t="s">
        <v>3</v>
      </c>
      <c r="DH149" t="s">
        <v>3</v>
      </c>
      <c r="DI149" t="s">
        <v>3</v>
      </c>
      <c r="DJ149" t="s">
        <v>3</v>
      </c>
      <c r="DK149" t="s">
        <v>3</v>
      </c>
      <c r="DL149" t="s">
        <v>3</v>
      </c>
      <c r="DM149" t="s">
        <v>3</v>
      </c>
      <c r="DN149">
        <v>0</v>
      </c>
      <c r="DO149">
        <v>0</v>
      </c>
      <c r="DP149">
        <v>1</v>
      </c>
      <c r="DQ149">
        <v>1</v>
      </c>
      <c r="DU149">
        <v>1013</v>
      </c>
      <c r="DV149" t="s">
        <v>37</v>
      </c>
      <c r="DW149" t="s">
        <v>37</v>
      </c>
      <c r="DX149">
        <v>1</v>
      </c>
      <c r="DZ149" t="s">
        <v>3</v>
      </c>
      <c r="EA149" t="s">
        <v>3</v>
      </c>
      <c r="EB149" t="s">
        <v>3</v>
      </c>
      <c r="EC149" t="s">
        <v>3</v>
      </c>
      <c r="EE149">
        <v>59540854</v>
      </c>
      <c r="EF149">
        <v>130</v>
      </c>
      <c r="EG149" t="s">
        <v>38</v>
      </c>
      <c r="EH149">
        <v>0</v>
      </c>
      <c r="EI149" t="s">
        <v>3</v>
      </c>
      <c r="EJ149">
        <v>3</v>
      </c>
      <c r="EK149">
        <v>746</v>
      </c>
      <c r="EL149" t="s">
        <v>39</v>
      </c>
      <c r="EM149" t="s">
        <v>40</v>
      </c>
      <c r="EO149" t="s">
        <v>3</v>
      </c>
      <c r="EQ149">
        <v>0</v>
      </c>
      <c r="ER149">
        <v>14597.47</v>
      </c>
      <c r="ES149">
        <v>14597.47</v>
      </c>
      <c r="ET149">
        <v>0</v>
      </c>
      <c r="EU149">
        <v>0</v>
      </c>
      <c r="EV149">
        <v>0</v>
      </c>
      <c r="EW149">
        <v>0</v>
      </c>
      <c r="EX149">
        <v>0</v>
      </c>
      <c r="EY149">
        <v>0</v>
      </c>
      <c r="EZ149">
        <v>5</v>
      </c>
      <c r="FC149">
        <v>1</v>
      </c>
      <c r="FD149">
        <v>18</v>
      </c>
      <c r="FF149">
        <v>128727.03999999999</v>
      </c>
      <c r="FQ149">
        <v>0</v>
      </c>
      <c r="FR149">
        <f t="shared" si="296"/>
        <v>111816.62</v>
      </c>
      <c r="FS149">
        <v>0</v>
      </c>
      <c r="FX149">
        <v>0</v>
      </c>
      <c r="FY149">
        <v>0</v>
      </c>
      <c r="GA149" t="s">
        <v>234</v>
      </c>
      <c r="GD149">
        <v>1</v>
      </c>
      <c r="GF149">
        <v>730754702</v>
      </c>
      <c r="GG149">
        <v>2</v>
      </c>
      <c r="GH149">
        <v>3</v>
      </c>
      <c r="GI149">
        <v>5</v>
      </c>
      <c r="GJ149">
        <v>0</v>
      </c>
      <c r="GK149">
        <v>0</v>
      </c>
      <c r="GL149">
        <f t="shared" si="279"/>
        <v>0</v>
      </c>
      <c r="GM149">
        <f t="shared" si="280"/>
        <v>111816.62</v>
      </c>
      <c r="GN149">
        <f t="shared" si="281"/>
        <v>0</v>
      </c>
      <c r="GO149">
        <f t="shared" si="282"/>
        <v>0</v>
      </c>
      <c r="GP149">
        <f t="shared" si="283"/>
        <v>0</v>
      </c>
      <c r="GR149">
        <v>1</v>
      </c>
      <c r="GS149">
        <v>1</v>
      </c>
      <c r="GT149">
        <v>0</v>
      </c>
      <c r="GU149" t="s">
        <v>3</v>
      </c>
      <c r="GV149">
        <f t="shared" si="284"/>
        <v>0</v>
      </c>
      <c r="GW149">
        <v>1</v>
      </c>
      <c r="GX149">
        <f t="shared" si="285"/>
        <v>0</v>
      </c>
      <c r="HA149">
        <v>0</v>
      </c>
      <c r="HB149">
        <v>0</v>
      </c>
      <c r="HC149">
        <f t="shared" si="286"/>
        <v>0</v>
      </c>
      <c r="HE149" t="s">
        <v>42</v>
      </c>
      <c r="HF149" t="s">
        <v>43</v>
      </c>
      <c r="HM149" t="s">
        <v>3</v>
      </c>
      <c r="HN149" t="s">
        <v>3</v>
      </c>
      <c r="HO149" t="s">
        <v>3</v>
      </c>
      <c r="HP149" t="s">
        <v>3</v>
      </c>
      <c r="HQ149" t="s">
        <v>3</v>
      </c>
      <c r="HS149">
        <v>0</v>
      </c>
      <c r="IK149">
        <v>0</v>
      </c>
    </row>
    <row r="150" spans="1:255" x14ac:dyDescent="0.2">
      <c r="A150" s="2">
        <v>17</v>
      </c>
      <c r="B150" s="2">
        <v>1</v>
      </c>
      <c r="C150" s="2"/>
      <c r="D150" s="2"/>
      <c r="E150" s="2" t="s">
        <v>235</v>
      </c>
      <c r="F150" s="2" t="s">
        <v>236</v>
      </c>
      <c r="G150" s="2" t="s">
        <v>237</v>
      </c>
      <c r="H150" s="2" t="s">
        <v>37</v>
      </c>
      <c r="I150" s="2">
        <v>1</v>
      </c>
      <c r="J150" s="2">
        <v>0</v>
      </c>
      <c r="K150" s="2">
        <v>1</v>
      </c>
      <c r="L150" s="2"/>
      <c r="M150" s="2"/>
      <c r="N150" s="2"/>
      <c r="O150" s="2">
        <f t="shared" si="257"/>
        <v>14597.47</v>
      </c>
      <c r="P150" s="2">
        <f t="shared" si="294"/>
        <v>14597.47</v>
      </c>
      <c r="Q150" s="2">
        <f t="shared" si="287"/>
        <v>0</v>
      </c>
      <c r="R150" s="2">
        <f t="shared" si="258"/>
        <v>0</v>
      </c>
      <c r="S150" s="2">
        <f t="shared" si="259"/>
        <v>0</v>
      </c>
      <c r="T150" s="2">
        <f t="shared" si="260"/>
        <v>0</v>
      </c>
      <c r="U150" s="2">
        <f t="shared" si="261"/>
        <v>0</v>
      </c>
      <c r="V150" s="2">
        <f t="shared" si="262"/>
        <v>0</v>
      </c>
      <c r="W150" s="2">
        <f t="shared" si="263"/>
        <v>0</v>
      </c>
      <c r="X150" s="2">
        <f t="shared" si="264"/>
        <v>0</v>
      </c>
      <c r="Y150" s="2">
        <f t="shared" si="265"/>
        <v>0</v>
      </c>
      <c r="Z150" s="2"/>
      <c r="AA150" s="2">
        <v>60252778</v>
      </c>
      <c r="AB150" s="2">
        <f t="shared" si="266"/>
        <v>14597.47</v>
      </c>
      <c r="AC150" s="2">
        <f t="shared" si="267"/>
        <v>14597.47</v>
      </c>
      <c r="AD150" s="2">
        <f t="shared" si="288"/>
        <v>0</v>
      </c>
      <c r="AE150" s="2">
        <f t="shared" si="289"/>
        <v>0</v>
      </c>
      <c r="AF150" s="2">
        <f t="shared" si="290"/>
        <v>0</v>
      </c>
      <c r="AG150" s="2">
        <f t="shared" si="268"/>
        <v>0</v>
      </c>
      <c r="AH150" s="2">
        <f t="shared" si="291"/>
        <v>0</v>
      </c>
      <c r="AI150" s="2">
        <f t="shared" si="292"/>
        <v>0</v>
      </c>
      <c r="AJ150" s="2">
        <f t="shared" si="269"/>
        <v>0</v>
      </c>
      <c r="AK150" s="2">
        <v>14597.47</v>
      </c>
      <c r="AL150" s="2">
        <v>14597.47</v>
      </c>
      <c r="AM150" s="2">
        <v>0</v>
      </c>
      <c r="AN150" s="2">
        <v>0</v>
      </c>
      <c r="AO150" s="2">
        <v>0</v>
      </c>
      <c r="AP150" s="2">
        <v>0</v>
      </c>
      <c r="AQ150" s="2">
        <v>0</v>
      </c>
      <c r="AR150" s="2">
        <v>0</v>
      </c>
      <c r="AS150" s="2">
        <v>0</v>
      </c>
      <c r="AT150" s="2">
        <v>0</v>
      </c>
      <c r="AU150" s="2">
        <v>0</v>
      </c>
      <c r="AV150" s="2">
        <v>1</v>
      </c>
      <c r="AW150" s="2">
        <v>1</v>
      </c>
      <c r="AX150" s="2"/>
      <c r="AY150" s="2"/>
      <c r="AZ150" s="2">
        <v>1</v>
      </c>
      <c r="BA150" s="2">
        <v>1</v>
      </c>
      <c r="BB150" s="2">
        <v>1</v>
      </c>
      <c r="BC150" s="2">
        <v>1</v>
      </c>
      <c r="BD150" s="2" t="s">
        <v>3</v>
      </c>
      <c r="BE150" s="2" t="s">
        <v>3</v>
      </c>
      <c r="BF150" s="2" t="s">
        <v>3</v>
      </c>
      <c r="BG150" s="2" t="s">
        <v>3</v>
      </c>
      <c r="BH150" s="2">
        <v>3</v>
      </c>
      <c r="BI150" s="2">
        <v>3</v>
      </c>
      <c r="BJ150" s="2" t="s">
        <v>3</v>
      </c>
      <c r="BK150" s="2"/>
      <c r="BL150" s="2"/>
      <c r="BM150" s="2">
        <v>746</v>
      </c>
      <c r="BN150" s="2">
        <v>0</v>
      </c>
      <c r="BO150" s="2" t="s">
        <v>3</v>
      </c>
      <c r="BP150" s="2">
        <v>0</v>
      </c>
      <c r="BQ150" s="2">
        <v>130</v>
      </c>
      <c r="BR150" s="2">
        <v>0</v>
      </c>
      <c r="BS150" s="2">
        <v>1</v>
      </c>
      <c r="BT150" s="2">
        <v>1</v>
      </c>
      <c r="BU150" s="2">
        <v>1</v>
      </c>
      <c r="BV150" s="2">
        <v>1</v>
      </c>
      <c r="BW150" s="2">
        <v>1</v>
      </c>
      <c r="BX150" s="2">
        <v>1</v>
      </c>
      <c r="BY150" s="2" t="s">
        <v>3</v>
      </c>
      <c r="BZ150" s="2">
        <v>0</v>
      </c>
      <c r="CA150" s="2">
        <v>0</v>
      </c>
      <c r="CB150" s="2" t="s">
        <v>3</v>
      </c>
      <c r="CC150" s="2"/>
      <c r="CD150" s="2"/>
      <c r="CE150" s="2">
        <v>30</v>
      </c>
      <c r="CF150" s="2">
        <v>0</v>
      </c>
      <c r="CG150" s="2">
        <v>0</v>
      </c>
      <c r="CH150" s="2"/>
      <c r="CI150" s="2"/>
      <c r="CJ150" s="2"/>
      <c r="CK150" s="2"/>
      <c r="CL150" s="2"/>
      <c r="CM150" s="2">
        <v>0</v>
      </c>
      <c r="CN150" s="2" t="s">
        <v>3</v>
      </c>
      <c r="CO150" s="2">
        <v>0</v>
      </c>
      <c r="CP150" s="2">
        <f t="shared" si="270"/>
        <v>14597.47</v>
      </c>
      <c r="CQ150" s="2">
        <f t="shared" si="295"/>
        <v>14597.47</v>
      </c>
      <c r="CR150" s="2">
        <f t="shared" si="293"/>
        <v>0</v>
      </c>
      <c r="CS150" s="2">
        <f t="shared" si="271"/>
        <v>0</v>
      </c>
      <c r="CT150" s="2">
        <f t="shared" si="272"/>
        <v>0</v>
      </c>
      <c r="CU150" s="2">
        <f t="shared" si="273"/>
        <v>0</v>
      </c>
      <c r="CV150" s="2">
        <f t="shared" si="274"/>
        <v>0</v>
      </c>
      <c r="CW150" s="2">
        <f t="shared" si="275"/>
        <v>0</v>
      </c>
      <c r="CX150" s="2">
        <f t="shared" si="276"/>
        <v>0</v>
      </c>
      <c r="CY150" s="2">
        <f t="shared" si="277"/>
        <v>0</v>
      </c>
      <c r="CZ150" s="2">
        <f t="shared" si="278"/>
        <v>0</v>
      </c>
      <c r="DA150" s="2"/>
      <c r="DB150" s="2"/>
      <c r="DC150" s="2" t="s">
        <v>3</v>
      </c>
      <c r="DD150" s="2" t="s">
        <v>3</v>
      </c>
      <c r="DE150" s="2" t="s">
        <v>3</v>
      </c>
      <c r="DF150" s="2" t="s">
        <v>3</v>
      </c>
      <c r="DG150" s="2" t="s">
        <v>3</v>
      </c>
      <c r="DH150" s="2" t="s">
        <v>3</v>
      </c>
      <c r="DI150" s="2" t="s">
        <v>3</v>
      </c>
      <c r="DJ150" s="2" t="s">
        <v>3</v>
      </c>
      <c r="DK150" s="2" t="s">
        <v>3</v>
      </c>
      <c r="DL150" s="2" t="s">
        <v>3</v>
      </c>
      <c r="DM150" s="2" t="s">
        <v>3</v>
      </c>
      <c r="DN150" s="2">
        <v>0</v>
      </c>
      <c r="DO150" s="2">
        <v>0</v>
      </c>
      <c r="DP150" s="2">
        <v>1</v>
      </c>
      <c r="DQ150" s="2">
        <v>1</v>
      </c>
      <c r="DR150" s="2"/>
      <c r="DS150" s="2"/>
      <c r="DT150" s="2"/>
      <c r="DU150" s="2">
        <v>1013</v>
      </c>
      <c r="DV150" s="2" t="s">
        <v>37</v>
      </c>
      <c r="DW150" s="2" t="s">
        <v>37</v>
      </c>
      <c r="DX150" s="2">
        <v>1</v>
      </c>
      <c r="DY150" s="2"/>
      <c r="DZ150" s="2" t="s">
        <v>3</v>
      </c>
      <c r="EA150" s="2" t="s">
        <v>3</v>
      </c>
      <c r="EB150" s="2" t="s">
        <v>3</v>
      </c>
      <c r="EC150" s="2" t="s">
        <v>3</v>
      </c>
      <c r="ED150" s="2"/>
      <c r="EE150" s="2">
        <v>59540854</v>
      </c>
      <c r="EF150" s="2">
        <v>130</v>
      </c>
      <c r="EG150" s="2" t="s">
        <v>38</v>
      </c>
      <c r="EH150" s="2">
        <v>0</v>
      </c>
      <c r="EI150" s="2" t="s">
        <v>3</v>
      </c>
      <c r="EJ150" s="2">
        <v>3</v>
      </c>
      <c r="EK150" s="2">
        <v>746</v>
      </c>
      <c r="EL150" s="2" t="s">
        <v>39</v>
      </c>
      <c r="EM150" s="2" t="s">
        <v>40</v>
      </c>
      <c r="EN150" s="2"/>
      <c r="EO150" s="2" t="s">
        <v>3</v>
      </c>
      <c r="EP150" s="2"/>
      <c r="EQ150" s="2">
        <v>0</v>
      </c>
      <c r="ER150" s="2">
        <v>0</v>
      </c>
      <c r="ES150" s="2">
        <v>14597.47</v>
      </c>
      <c r="ET150" s="2">
        <v>0</v>
      </c>
      <c r="EU150" s="2">
        <v>0</v>
      </c>
      <c r="EV150" s="2">
        <v>0</v>
      </c>
      <c r="EW150" s="2">
        <v>0</v>
      </c>
      <c r="EX150" s="2">
        <v>0</v>
      </c>
      <c r="EY150" s="2">
        <v>0</v>
      </c>
      <c r="EZ150" s="2"/>
      <c r="FA150" s="2"/>
      <c r="FB150" s="2"/>
      <c r="FC150" s="2"/>
      <c r="FD150" s="2"/>
      <c r="FE150" s="2"/>
      <c r="FF150" s="2"/>
      <c r="FG150" s="2"/>
      <c r="FH150" s="2"/>
      <c r="FI150" s="2"/>
      <c r="FJ150" s="2"/>
      <c r="FK150" s="2"/>
      <c r="FL150" s="2"/>
      <c r="FM150" s="2"/>
      <c r="FN150" s="2"/>
      <c r="FO150" s="2"/>
      <c r="FP150" s="2"/>
      <c r="FQ150" s="2">
        <v>0</v>
      </c>
      <c r="FR150" s="2">
        <f t="shared" si="296"/>
        <v>14597.47</v>
      </c>
      <c r="FS150" s="2">
        <v>0</v>
      </c>
      <c r="FT150" s="2"/>
      <c r="FU150" s="2"/>
      <c r="FV150" s="2"/>
      <c r="FW150" s="2"/>
      <c r="FX150" s="2">
        <v>0</v>
      </c>
      <c r="FY150" s="2">
        <v>0</v>
      </c>
      <c r="FZ150" s="2"/>
      <c r="GA150" s="2" t="s">
        <v>234</v>
      </c>
      <c r="GB150" s="2"/>
      <c r="GC150" s="2"/>
      <c r="GD150" s="2">
        <v>1</v>
      </c>
      <c r="GE150" s="2"/>
      <c r="GF150" s="2">
        <v>-888226177</v>
      </c>
      <c r="GG150" s="2">
        <v>2</v>
      </c>
      <c r="GH150" s="2">
        <v>4</v>
      </c>
      <c r="GI150" s="2">
        <v>-2</v>
      </c>
      <c r="GJ150" s="2">
        <v>0</v>
      </c>
      <c r="GK150" s="2">
        <v>0</v>
      </c>
      <c r="GL150" s="2">
        <f t="shared" si="279"/>
        <v>0</v>
      </c>
      <c r="GM150" s="2">
        <f t="shared" si="280"/>
        <v>14597.47</v>
      </c>
      <c r="GN150" s="2">
        <f t="shared" si="281"/>
        <v>0</v>
      </c>
      <c r="GO150" s="2">
        <f t="shared" si="282"/>
        <v>0</v>
      </c>
      <c r="GP150" s="2">
        <f t="shared" si="283"/>
        <v>0</v>
      </c>
      <c r="GQ150" s="2"/>
      <c r="GR150" s="2">
        <v>0</v>
      </c>
      <c r="GS150" s="2">
        <v>2</v>
      </c>
      <c r="GT150" s="2">
        <v>0</v>
      </c>
      <c r="GU150" s="2" t="s">
        <v>3</v>
      </c>
      <c r="GV150" s="2">
        <f t="shared" si="284"/>
        <v>0</v>
      </c>
      <c r="GW150" s="2">
        <v>1</v>
      </c>
      <c r="GX150" s="2">
        <f t="shared" si="285"/>
        <v>0</v>
      </c>
      <c r="GY150" s="2"/>
      <c r="GZ150" s="2"/>
      <c r="HA150" s="2">
        <v>0</v>
      </c>
      <c r="HB150" s="2">
        <v>0</v>
      </c>
      <c r="HC150" s="2">
        <f t="shared" si="286"/>
        <v>0</v>
      </c>
      <c r="HD150" s="2"/>
      <c r="HE150" s="2" t="s">
        <v>42</v>
      </c>
      <c r="HF150" s="2" t="s">
        <v>43</v>
      </c>
      <c r="HG150" s="2"/>
      <c r="HH150" s="2"/>
      <c r="HI150" s="2"/>
      <c r="HJ150" s="2"/>
      <c r="HK150" s="2"/>
      <c r="HL150" s="2"/>
      <c r="HM150" s="2" t="s">
        <v>3</v>
      </c>
      <c r="HN150" s="2" t="s">
        <v>3</v>
      </c>
      <c r="HO150" s="2" t="s">
        <v>3</v>
      </c>
      <c r="HP150" s="2" t="s">
        <v>3</v>
      </c>
      <c r="HQ150" s="2" t="s">
        <v>3</v>
      </c>
      <c r="HR150" s="2"/>
      <c r="HS150" s="2">
        <v>0</v>
      </c>
      <c r="HT150" s="2"/>
      <c r="HU150" s="2"/>
      <c r="HV150" s="2"/>
      <c r="HW150" s="2"/>
      <c r="HX150" s="2"/>
      <c r="HY150" s="2"/>
      <c r="HZ150" s="2"/>
      <c r="IA150" s="2"/>
      <c r="IB150" s="2"/>
      <c r="IC150" s="2"/>
      <c r="ID150" s="2"/>
      <c r="IE150" s="2"/>
      <c r="IF150" s="2"/>
      <c r="IG150" s="2"/>
      <c r="IH150" s="2"/>
      <c r="II150" s="2"/>
      <c r="IJ150" s="2"/>
      <c r="IK150" s="2">
        <v>0</v>
      </c>
      <c r="IL150" s="2"/>
      <c r="IM150" s="2"/>
      <c r="IN150" s="2"/>
      <c r="IO150" s="2"/>
      <c r="IP150" s="2"/>
      <c r="IQ150" s="2"/>
      <c r="IR150" s="2"/>
      <c r="IS150" s="2"/>
      <c r="IT150" s="2"/>
      <c r="IU150" s="2"/>
    </row>
    <row r="151" spans="1:255" x14ac:dyDescent="0.2">
      <c r="A151">
        <v>17</v>
      </c>
      <c r="B151">
        <v>1</v>
      </c>
      <c r="E151" t="s">
        <v>235</v>
      </c>
      <c r="F151" t="s">
        <v>236</v>
      </c>
      <c r="G151" t="s">
        <v>237</v>
      </c>
      <c r="H151" t="s">
        <v>37</v>
      </c>
      <c r="I151">
        <v>1</v>
      </c>
      <c r="J151">
        <v>0</v>
      </c>
      <c r="K151">
        <v>1</v>
      </c>
      <c r="O151">
        <f t="shared" si="257"/>
        <v>111816.62</v>
      </c>
      <c r="P151">
        <f t="shared" si="294"/>
        <v>111816.62</v>
      </c>
      <c r="Q151">
        <f t="shared" si="287"/>
        <v>0</v>
      </c>
      <c r="R151">
        <f t="shared" si="258"/>
        <v>0</v>
      </c>
      <c r="S151">
        <f t="shared" si="259"/>
        <v>0</v>
      </c>
      <c r="T151">
        <f t="shared" si="260"/>
        <v>0</v>
      </c>
      <c r="U151">
        <f t="shared" si="261"/>
        <v>0</v>
      </c>
      <c r="V151">
        <f t="shared" si="262"/>
        <v>0</v>
      </c>
      <c r="W151">
        <f t="shared" si="263"/>
        <v>0</v>
      </c>
      <c r="X151">
        <f t="shared" si="264"/>
        <v>0</v>
      </c>
      <c r="Y151">
        <f t="shared" si="265"/>
        <v>0</v>
      </c>
      <c r="AA151">
        <v>60252775</v>
      </c>
      <c r="AB151">
        <f t="shared" si="266"/>
        <v>14597.47</v>
      </c>
      <c r="AC151">
        <f t="shared" si="267"/>
        <v>14597.47</v>
      </c>
      <c r="AD151">
        <f t="shared" si="288"/>
        <v>0</v>
      </c>
      <c r="AE151">
        <f t="shared" si="289"/>
        <v>0</v>
      </c>
      <c r="AF151">
        <f t="shared" si="290"/>
        <v>0</v>
      </c>
      <c r="AG151">
        <f t="shared" si="268"/>
        <v>0</v>
      </c>
      <c r="AH151">
        <f t="shared" si="291"/>
        <v>0</v>
      </c>
      <c r="AI151">
        <f t="shared" si="292"/>
        <v>0</v>
      </c>
      <c r="AJ151">
        <f t="shared" si="269"/>
        <v>0</v>
      </c>
      <c r="AK151">
        <v>14597.47</v>
      </c>
      <c r="AL151">
        <v>14597.47</v>
      </c>
      <c r="AM151">
        <v>0</v>
      </c>
      <c r="AN151">
        <v>0</v>
      </c>
      <c r="AO151">
        <v>0</v>
      </c>
      <c r="AP151">
        <v>0</v>
      </c>
      <c r="AQ151">
        <v>0</v>
      </c>
      <c r="AR151">
        <v>0</v>
      </c>
      <c r="AS151">
        <v>0</v>
      </c>
      <c r="AT151">
        <v>0</v>
      </c>
      <c r="AU151">
        <v>0</v>
      </c>
      <c r="AV151">
        <v>1</v>
      </c>
      <c r="AW151">
        <v>1</v>
      </c>
      <c r="AZ151">
        <v>1</v>
      </c>
      <c r="BA151">
        <v>1</v>
      </c>
      <c r="BB151">
        <v>1</v>
      </c>
      <c r="BC151">
        <v>7.66</v>
      </c>
      <c r="BD151" t="s">
        <v>3</v>
      </c>
      <c r="BE151" t="s">
        <v>3</v>
      </c>
      <c r="BF151" t="s">
        <v>3</v>
      </c>
      <c r="BG151" t="s">
        <v>3</v>
      </c>
      <c r="BH151">
        <v>3</v>
      </c>
      <c r="BI151">
        <v>3</v>
      </c>
      <c r="BJ151" t="s">
        <v>3</v>
      </c>
      <c r="BM151">
        <v>746</v>
      </c>
      <c r="BN151">
        <v>0</v>
      </c>
      <c r="BO151" t="s">
        <v>3</v>
      </c>
      <c r="BP151">
        <v>0</v>
      </c>
      <c r="BQ151">
        <v>130</v>
      </c>
      <c r="BR151">
        <v>0</v>
      </c>
      <c r="BS151">
        <v>1</v>
      </c>
      <c r="BT151">
        <v>1</v>
      </c>
      <c r="BU151">
        <v>1</v>
      </c>
      <c r="BV151">
        <v>1</v>
      </c>
      <c r="BW151">
        <v>1</v>
      </c>
      <c r="BX151">
        <v>1</v>
      </c>
      <c r="BY151" t="s">
        <v>3</v>
      </c>
      <c r="BZ151">
        <v>0</v>
      </c>
      <c r="CA151">
        <v>0</v>
      </c>
      <c r="CB151" t="s">
        <v>3</v>
      </c>
      <c r="CE151">
        <v>30</v>
      </c>
      <c r="CF151">
        <v>0</v>
      </c>
      <c r="CG151">
        <v>0</v>
      </c>
      <c r="CM151">
        <v>0</v>
      </c>
      <c r="CN151" t="s">
        <v>3</v>
      </c>
      <c r="CO151">
        <v>0</v>
      </c>
      <c r="CP151">
        <f t="shared" si="270"/>
        <v>111816.62</v>
      </c>
      <c r="CQ151">
        <f t="shared" si="295"/>
        <v>111816.62</v>
      </c>
      <c r="CR151">
        <f t="shared" si="293"/>
        <v>0</v>
      </c>
      <c r="CS151">
        <f t="shared" si="271"/>
        <v>0</v>
      </c>
      <c r="CT151">
        <f t="shared" si="272"/>
        <v>0</v>
      </c>
      <c r="CU151">
        <f t="shared" si="273"/>
        <v>0</v>
      </c>
      <c r="CV151">
        <f t="shared" si="274"/>
        <v>0</v>
      </c>
      <c r="CW151">
        <f t="shared" si="275"/>
        <v>0</v>
      </c>
      <c r="CX151">
        <f t="shared" si="276"/>
        <v>0</v>
      </c>
      <c r="CY151">
        <f t="shared" si="277"/>
        <v>0</v>
      </c>
      <c r="CZ151">
        <f t="shared" si="278"/>
        <v>0</v>
      </c>
      <c r="DC151" t="s">
        <v>3</v>
      </c>
      <c r="DD151" t="s">
        <v>3</v>
      </c>
      <c r="DE151" t="s">
        <v>3</v>
      </c>
      <c r="DF151" t="s">
        <v>3</v>
      </c>
      <c r="DG151" t="s">
        <v>3</v>
      </c>
      <c r="DH151" t="s">
        <v>3</v>
      </c>
      <c r="DI151" t="s">
        <v>3</v>
      </c>
      <c r="DJ151" t="s">
        <v>3</v>
      </c>
      <c r="DK151" t="s">
        <v>3</v>
      </c>
      <c r="DL151" t="s">
        <v>3</v>
      </c>
      <c r="DM151" t="s">
        <v>3</v>
      </c>
      <c r="DN151">
        <v>0</v>
      </c>
      <c r="DO151">
        <v>0</v>
      </c>
      <c r="DP151">
        <v>1</v>
      </c>
      <c r="DQ151">
        <v>1</v>
      </c>
      <c r="DU151">
        <v>1013</v>
      </c>
      <c r="DV151" t="s">
        <v>37</v>
      </c>
      <c r="DW151" t="s">
        <v>37</v>
      </c>
      <c r="DX151">
        <v>1</v>
      </c>
      <c r="DZ151" t="s">
        <v>3</v>
      </c>
      <c r="EA151" t="s">
        <v>3</v>
      </c>
      <c r="EB151" t="s">
        <v>3</v>
      </c>
      <c r="EC151" t="s">
        <v>3</v>
      </c>
      <c r="EE151">
        <v>59540854</v>
      </c>
      <c r="EF151">
        <v>130</v>
      </c>
      <c r="EG151" t="s">
        <v>38</v>
      </c>
      <c r="EH151">
        <v>0</v>
      </c>
      <c r="EI151" t="s">
        <v>3</v>
      </c>
      <c r="EJ151">
        <v>3</v>
      </c>
      <c r="EK151">
        <v>746</v>
      </c>
      <c r="EL151" t="s">
        <v>39</v>
      </c>
      <c r="EM151" t="s">
        <v>40</v>
      </c>
      <c r="EO151" t="s">
        <v>3</v>
      </c>
      <c r="EQ151">
        <v>0</v>
      </c>
      <c r="ER151">
        <v>14597.47</v>
      </c>
      <c r="ES151">
        <v>14597.47</v>
      </c>
      <c r="ET151">
        <v>0</v>
      </c>
      <c r="EU151">
        <v>0</v>
      </c>
      <c r="EV151">
        <v>0</v>
      </c>
      <c r="EW151">
        <v>0</v>
      </c>
      <c r="EX151">
        <v>0</v>
      </c>
      <c r="EY151">
        <v>0</v>
      </c>
      <c r="EZ151">
        <v>5</v>
      </c>
      <c r="FC151">
        <v>1</v>
      </c>
      <c r="FD151">
        <v>18</v>
      </c>
      <c r="FF151">
        <v>128727.03999999999</v>
      </c>
      <c r="FQ151">
        <v>0</v>
      </c>
      <c r="FR151">
        <f t="shared" si="296"/>
        <v>111816.62</v>
      </c>
      <c r="FS151">
        <v>0</v>
      </c>
      <c r="FX151">
        <v>0</v>
      </c>
      <c r="FY151">
        <v>0</v>
      </c>
      <c r="GA151" t="s">
        <v>234</v>
      </c>
      <c r="GD151">
        <v>1</v>
      </c>
      <c r="GF151">
        <v>-888226177</v>
      </c>
      <c r="GG151">
        <v>2</v>
      </c>
      <c r="GH151">
        <v>3</v>
      </c>
      <c r="GI151">
        <v>5</v>
      </c>
      <c r="GJ151">
        <v>0</v>
      </c>
      <c r="GK151">
        <v>0</v>
      </c>
      <c r="GL151">
        <f t="shared" si="279"/>
        <v>0</v>
      </c>
      <c r="GM151">
        <f t="shared" si="280"/>
        <v>111816.62</v>
      </c>
      <c r="GN151">
        <f t="shared" si="281"/>
        <v>0</v>
      </c>
      <c r="GO151">
        <f t="shared" si="282"/>
        <v>0</v>
      </c>
      <c r="GP151">
        <f t="shared" si="283"/>
        <v>0</v>
      </c>
      <c r="GR151">
        <v>1</v>
      </c>
      <c r="GS151">
        <v>1</v>
      </c>
      <c r="GT151">
        <v>0</v>
      </c>
      <c r="GU151" t="s">
        <v>3</v>
      </c>
      <c r="GV151">
        <f t="shared" si="284"/>
        <v>0</v>
      </c>
      <c r="GW151">
        <v>1</v>
      </c>
      <c r="GX151">
        <f t="shared" si="285"/>
        <v>0</v>
      </c>
      <c r="HA151">
        <v>0</v>
      </c>
      <c r="HB151">
        <v>0</v>
      </c>
      <c r="HC151">
        <f t="shared" si="286"/>
        <v>0</v>
      </c>
      <c r="HE151" t="s">
        <v>42</v>
      </c>
      <c r="HF151" t="s">
        <v>43</v>
      </c>
      <c r="HM151" t="s">
        <v>3</v>
      </c>
      <c r="HN151" t="s">
        <v>3</v>
      </c>
      <c r="HO151" t="s">
        <v>3</v>
      </c>
      <c r="HP151" t="s">
        <v>3</v>
      </c>
      <c r="HQ151" t="s">
        <v>3</v>
      </c>
      <c r="HS151">
        <v>0</v>
      </c>
      <c r="IK151">
        <v>0</v>
      </c>
    </row>
    <row r="152" spans="1:255" x14ac:dyDescent="0.2">
      <c r="A152" s="2">
        <v>17</v>
      </c>
      <c r="B152" s="2">
        <v>1</v>
      </c>
      <c r="C152" s="2"/>
      <c r="D152" s="2"/>
      <c r="E152" s="2" t="s">
        <v>238</v>
      </c>
      <c r="F152" s="2" t="s">
        <v>239</v>
      </c>
      <c r="G152" s="2" t="s">
        <v>240</v>
      </c>
      <c r="H152" s="2" t="s">
        <v>37</v>
      </c>
      <c r="I152" s="2">
        <v>1</v>
      </c>
      <c r="J152" s="2">
        <v>0</v>
      </c>
      <c r="K152" s="2">
        <v>1</v>
      </c>
      <c r="L152" s="2"/>
      <c r="M152" s="2"/>
      <c r="N152" s="2"/>
      <c r="O152" s="2">
        <f t="shared" si="257"/>
        <v>28186.57</v>
      </c>
      <c r="P152" s="2">
        <f t="shared" si="294"/>
        <v>28186.57</v>
      </c>
      <c r="Q152" s="2">
        <f t="shared" si="287"/>
        <v>0</v>
      </c>
      <c r="R152" s="2">
        <f t="shared" si="258"/>
        <v>0</v>
      </c>
      <c r="S152" s="2">
        <f t="shared" si="259"/>
        <v>0</v>
      </c>
      <c r="T152" s="2">
        <f t="shared" si="260"/>
        <v>0</v>
      </c>
      <c r="U152" s="2">
        <f t="shared" si="261"/>
        <v>0</v>
      </c>
      <c r="V152" s="2">
        <f t="shared" si="262"/>
        <v>0</v>
      </c>
      <c r="W152" s="2">
        <f t="shared" si="263"/>
        <v>0</v>
      </c>
      <c r="X152" s="2">
        <f t="shared" si="264"/>
        <v>0</v>
      </c>
      <c r="Y152" s="2">
        <f t="shared" si="265"/>
        <v>0</v>
      </c>
      <c r="Z152" s="2"/>
      <c r="AA152" s="2">
        <v>60252778</v>
      </c>
      <c r="AB152" s="2">
        <f t="shared" si="266"/>
        <v>28186.57</v>
      </c>
      <c r="AC152" s="2">
        <f t="shared" si="267"/>
        <v>28186.57</v>
      </c>
      <c r="AD152" s="2">
        <f t="shared" si="288"/>
        <v>0</v>
      </c>
      <c r="AE152" s="2">
        <f t="shared" si="289"/>
        <v>0</v>
      </c>
      <c r="AF152" s="2">
        <f t="shared" si="290"/>
        <v>0</v>
      </c>
      <c r="AG152" s="2">
        <f t="shared" si="268"/>
        <v>0</v>
      </c>
      <c r="AH152" s="2">
        <f t="shared" si="291"/>
        <v>0</v>
      </c>
      <c r="AI152" s="2">
        <f t="shared" si="292"/>
        <v>0</v>
      </c>
      <c r="AJ152" s="2">
        <f t="shared" si="269"/>
        <v>0</v>
      </c>
      <c r="AK152" s="2">
        <v>28186.57</v>
      </c>
      <c r="AL152" s="2">
        <v>28186.57</v>
      </c>
      <c r="AM152" s="2">
        <v>0</v>
      </c>
      <c r="AN152" s="2">
        <v>0</v>
      </c>
      <c r="AO152" s="2">
        <v>0</v>
      </c>
      <c r="AP152" s="2">
        <v>0</v>
      </c>
      <c r="AQ152" s="2">
        <v>0</v>
      </c>
      <c r="AR152" s="2">
        <v>0</v>
      </c>
      <c r="AS152" s="2">
        <v>0</v>
      </c>
      <c r="AT152" s="2">
        <v>0</v>
      </c>
      <c r="AU152" s="2">
        <v>0</v>
      </c>
      <c r="AV152" s="2">
        <v>1</v>
      </c>
      <c r="AW152" s="2">
        <v>1</v>
      </c>
      <c r="AX152" s="2"/>
      <c r="AY152" s="2"/>
      <c r="AZ152" s="2">
        <v>1</v>
      </c>
      <c r="BA152" s="2">
        <v>1</v>
      </c>
      <c r="BB152" s="2">
        <v>1</v>
      </c>
      <c r="BC152" s="2">
        <v>1</v>
      </c>
      <c r="BD152" s="2" t="s">
        <v>3</v>
      </c>
      <c r="BE152" s="2" t="s">
        <v>3</v>
      </c>
      <c r="BF152" s="2" t="s">
        <v>3</v>
      </c>
      <c r="BG152" s="2" t="s">
        <v>3</v>
      </c>
      <c r="BH152" s="2">
        <v>3</v>
      </c>
      <c r="BI152" s="2">
        <v>3</v>
      </c>
      <c r="BJ152" s="2" t="s">
        <v>3</v>
      </c>
      <c r="BK152" s="2"/>
      <c r="BL152" s="2"/>
      <c r="BM152" s="2">
        <v>746</v>
      </c>
      <c r="BN152" s="2">
        <v>0</v>
      </c>
      <c r="BO152" s="2" t="s">
        <v>3</v>
      </c>
      <c r="BP152" s="2">
        <v>0</v>
      </c>
      <c r="BQ152" s="2">
        <v>130</v>
      </c>
      <c r="BR152" s="2">
        <v>0</v>
      </c>
      <c r="BS152" s="2">
        <v>1</v>
      </c>
      <c r="BT152" s="2">
        <v>1</v>
      </c>
      <c r="BU152" s="2">
        <v>1</v>
      </c>
      <c r="BV152" s="2">
        <v>1</v>
      </c>
      <c r="BW152" s="2">
        <v>1</v>
      </c>
      <c r="BX152" s="2">
        <v>1</v>
      </c>
      <c r="BY152" s="2" t="s">
        <v>3</v>
      </c>
      <c r="BZ152" s="2">
        <v>0</v>
      </c>
      <c r="CA152" s="2">
        <v>0</v>
      </c>
      <c r="CB152" s="2" t="s">
        <v>3</v>
      </c>
      <c r="CC152" s="2"/>
      <c r="CD152" s="2"/>
      <c r="CE152" s="2">
        <v>30</v>
      </c>
      <c r="CF152" s="2">
        <v>0</v>
      </c>
      <c r="CG152" s="2">
        <v>0</v>
      </c>
      <c r="CH152" s="2"/>
      <c r="CI152" s="2"/>
      <c r="CJ152" s="2"/>
      <c r="CK152" s="2"/>
      <c r="CL152" s="2"/>
      <c r="CM152" s="2">
        <v>0</v>
      </c>
      <c r="CN152" s="2" t="s">
        <v>3</v>
      </c>
      <c r="CO152" s="2">
        <v>0</v>
      </c>
      <c r="CP152" s="2">
        <f t="shared" si="270"/>
        <v>28186.57</v>
      </c>
      <c r="CQ152" s="2">
        <f t="shared" si="295"/>
        <v>28186.57</v>
      </c>
      <c r="CR152" s="2">
        <f t="shared" si="293"/>
        <v>0</v>
      </c>
      <c r="CS152" s="2">
        <f t="shared" si="271"/>
        <v>0</v>
      </c>
      <c r="CT152" s="2">
        <f t="shared" si="272"/>
        <v>0</v>
      </c>
      <c r="CU152" s="2">
        <f t="shared" si="273"/>
        <v>0</v>
      </c>
      <c r="CV152" s="2">
        <f t="shared" si="274"/>
        <v>0</v>
      </c>
      <c r="CW152" s="2">
        <f t="shared" si="275"/>
        <v>0</v>
      </c>
      <c r="CX152" s="2">
        <f t="shared" si="276"/>
        <v>0</v>
      </c>
      <c r="CY152" s="2">
        <f t="shared" si="277"/>
        <v>0</v>
      </c>
      <c r="CZ152" s="2">
        <f t="shared" si="278"/>
        <v>0</v>
      </c>
      <c r="DA152" s="2"/>
      <c r="DB152" s="2"/>
      <c r="DC152" s="2" t="s">
        <v>3</v>
      </c>
      <c r="DD152" s="2" t="s">
        <v>3</v>
      </c>
      <c r="DE152" s="2" t="s">
        <v>3</v>
      </c>
      <c r="DF152" s="2" t="s">
        <v>3</v>
      </c>
      <c r="DG152" s="2" t="s">
        <v>3</v>
      </c>
      <c r="DH152" s="2" t="s">
        <v>3</v>
      </c>
      <c r="DI152" s="2" t="s">
        <v>3</v>
      </c>
      <c r="DJ152" s="2" t="s">
        <v>3</v>
      </c>
      <c r="DK152" s="2" t="s">
        <v>3</v>
      </c>
      <c r="DL152" s="2" t="s">
        <v>3</v>
      </c>
      <c r="DM152" s="2" t="s">
        <v>3</v>
      </c>
      <c r="DN152" s="2">
        <v>0</v>
      </c>
      <c r="DO152" s="2">
        <v>0</v>
      </c>
      <c r="DP152" s="2">
        <v>1</v>
      </c>
      <c r="DQ152" s="2">
        <v>1</v>
      </c>
      <c r="DR152" s="2"/>
      <c r="DS152" s="2"/>
      <c r="DT152" s="2"/>
      <c r="DU152" s="2">
        <v>1013</v>
      </c>
      <c r="DV152" s="2" t="s">
        <v>37</v>
      </c>
      <c r="DW152" s="2" t="s">
        <v>37</v>
      </c>
      <c r="DX152" s="2">
        <v>1</v>
      </c>
      <c r="DY152" s="2"/>
      <c r="DZ152" s="2" t="s">
        <v>3</v>
      </c>
      <c r="EA152" s="2" t="s">
        <v>3</v>
      </c>
      <c r="EB152" s="2" t="s">
        <v>3</v>
      </c>
      <c r="EC152" s="2" t="s">
        <v>3</v>
      </c>
      <c r="ED152" s="2"/>
      <c r="EE152" s="2">
        <v>59540854</v>
      </c>
      <c r="EF152" s="2">
        <v>130</v>
      </c>
      <c r="EG152" s="2" t="s">
        <v>38</v>
      </c>
      <c r="EH152" s="2">
        <v>0</v>
      </c>
      <c r="EI152" s="2" t="s">
        <v>3</v>
      </c>
      <c r="EJ152" s="2">
        <v>3</v>
      </c>
      <c r="EK152" s="2">
        <v>746</v>
      </c>
      <c r="EL152" s="2" t="s">
        <v>39</v>
      </c>
      <c r="EM152" s="2" t="s">
        <v>40</v>
      </c>
      <c r="EN152" s="2"/>
      <c r="EO152" s="2" t="s">
        <v>3</v>
      </c>
      <c r="EP152" s="2"/>
      <c r="EQ152" s="2">
        <v>0</v>
      </c>
      <c r="ER152" s="2">
        <v>0</v>
      </c>
      <c r="ES152" s="2">
        <v>28186.57</v>
      </c>
      <c r="ET152" s="2">
        <v>0</v>
      </c>
      <c r="EU152" s="2">
        <v>0</v>
      </c>
      <c r="EV152" s="2">
        <v>0</v>
      </c>
      <c r="EW152" s="2">
        <v>0</v>
      </c>
      <c r="EX152" s="2">
        <v>0</v>
      </c>
      <c r="EY152" s="2">
        <v>0</v>
      </c>
      <c r="EZ152" s="2"/>
      <c r="FA152" s="2"/>
      <c r="FB152" s="2"/>
      <c r="FC152" s="2"/>
      <c r="FD152" s="2"/>
      <c r="FE152" s="2"/>
      <c r="FF152" s="2"/>
      <c r="FG152" s="2"/>
      <c r="FH152" s="2"/>
      <c r="FI152" s="2"/>
      <c r="FJ152" s="2"/>
      <c r="FK152" s="2"/>
      <c r="FL152" s="2"/>
      <c r="FM152" s="2"/>
      <c r="FN152" s="2"/>
      <c r="FO152" s="2"/>
      <c r="FP152" s="2"/>
      <c r="FQ152" s="2">
        <v>0</v>
      </c>
      <c r="FR152" s="2">
        <f t="shared" si="296"/>
        <v>28186.57</v>
      </c>
      <c r="FS152" s="2">
        <v>0</v>
      </c>
      <c r="FT152" s="2"/>
      <c r="FU152" s="2"/>
      <c r="FV152" s="2"/>
      <c r="FW152" s="2"/>
      <c r="FX152" s="2">
        <v>0</v>
      </c>
      <c r="FY152" s="2">
        <v>0</v>
      </c>
      <c r="FZ152" s="2"/>
      <c r="GA152" s="2" t="s">
        <v>241</v>
      </c>
      <c r="GB152" s="2"/>
      <c r="GC152" s="2"/>
      <c r="GD152" s="2">
        <v>1</v>
      </c>
      <c r="GE152" s="2"/>
      <c r="GF152" s="2">
        <v>1474098682</v>
      </c>
      <c r="GG152" s="2">
        <v>2</v>
      </c>
      <c r="GH152" s="2">
        <v>4</v>
      </c>
      <c r="GI152" s="2">
        <v>-2</v>
      </c>
      <c r="GJ152" s="2">
        <v>0</v>
      </c>
      <c r="GK152" s="2">
        <v>0</v>
      </c>
      <c r="GL152" s="2">
        <f t="shared" si="279"/>
        <v>0</v>
      </c>
      <c r="GM152" s="2">
        <f t="shared" si="280"/>
        <v>28186.57</v>
      </c>
      <c r="GN152" s="2">
        <f t="shared" si="281"/>
        <v>0</v>
      </c>
      <c r="GO152" s="2">
        <f t="shared" si="282"/>
        <v>0</v>
      </c>
      <c r="GP152" s="2">
        <f t="shared" si="283"/>
        <v>0</v>
      </c>
      <c r="GQ152" s="2"/>
      <c r="GR152" s="2">
        <v>0</v>
      </c>
      <c r="GS152" s="2">
        <v>2</v>
      </c>
      <c r="GT152" s="2">
        <v>0</v>
      </c>
      <c r="GU152" s="2" t="s">
        <v>3</v>
      </c>
      <c r="GV152" s="2">
        <f t="shared" si="284"/>
        <v>0</v>
      </c>
      <c r="GW152" s="2">
        <v>1</v>
      </c>
      <c r="GX152" s="2">
        <f t="shared" si="285"/>
        <v>0</v>
      </c>
      <c r="GY152" s="2"/>
      <c r="GZ152" s="2"/>
      <c r="HA152" s="2">
        <v>0</v>
      </c>
      <c r="HB152" s="2">
        <v>0</v>
      </c>
      <c r="HC152" s="2">
        <f t="shared" si="286"/>
        <v>0</v>
      </c>
      <c r="HD152" s="2"/>
      <c r="HE152" s="2" t="s">
        <v>42</v>
      </c>
      <c r="HF152" s="2" t="s">
        <v>43</v>
      </c>
      <c r="HG152" s="2"/>
      <c r="HH152" s="2"/>
      <c r="HI152" s="2"/>
      <c r="HJ152" s="2"/>
      <c r="HK152" s="2"/>
      <c r="HL152" s="2"/>
      <c r="HM152" s="2" t="s">
        <v>3</v>
      </c>
      <c r="HN152" s="2" t="s">
        <v>3</v>
      </c>
      <c r="HO152" s="2" t="s">
        <v>3</v>
      </c>
      <c r="HP152" s="2" t="s">
        <v>3</v>
      </c>
      <c r="HQ152" s="2" t="s">
        <v>3</v>
      </c>
      <c r="HR152" s="2"/>
      <c r="HS152" s="2">
        <v>0</v>
      </c>
      <c r="HT152" s="2"/>
      <c r="HU152" s="2"/>
      <c r="HV152" s="2"/>
      <c r="HW152" s="2"/>
      <c r="HX152" s="2"/>
      <c r="HY152" s="2"/>
      <c r="HZ152" s="2"/>
      <c r="IA152" s="2"/>
      <c r="IB152" s="2"/>
      <c r="IC152" s="2"/>
      <c r="ID152" s="2"/>
      <c r="IE152" s="2"/>
      <c r="IF152" s="2"/>
      <c r="IG152" s="2"/>
      <c r="IH152" s="2"/>
      <c r="II152" s="2"/>
      <c r="IJ152" s="2"/>
      <c r="IK152" s="2">
        <v>0</v>
      </c>
      <c r="IL152" s="2"/>
      <c r="IM152" s="2"/>
      <c r="IN152" s="2"/>
      <c r="IO152" s="2"/>
      <c r="IP152" s="2"/>
      <c r="IQ152" s="2"/>
      <c r="IR152" s="2"/>
      <c r="IS152" s="2"/>
      <c r="IT152" s="2"/>
      <c r="IU152" s="2"/>
    </row>
    <row r="153" spans="1:255" x14ac:dyDescent="0.2">
      <c r="A153">
        <v>17</v>
      </c>
      <c r="B153">
        <v>1</v>
      </c>
      <c r="E153" t="s">
        <v>238</v>
      </c>
      <c r="F153" t="s">
        <v>239</v>
      </c>
      <c r="G153" t="s">
        <v>240</v>
      </c>
      <c r="H153" t="s">
        <v>37</v>
      </c>
      <c r="I153">
        <v>1</v>
      </c>
      <c r="J153">
        <v>0</v>
      </c>
      <c r="K153">
        <v>1</v>
      </c>
      <c r="O153">
        <f t="shared" si="257"/>
        <v>215909.13</v>
      </c>
      <c r="P153">
        <f t="shared" si="294"/>
        <v>215909.13</v>
      </c>
      <c r="Q153">
        <f t="shared" si="287"/>
        <v>0</v>
      </c>
      <c r="R153">
        <f t="shared" si="258"/>
        <v>0</v>
      </c>
      <c r="S153">
        <f t="shared" si="259"/>
        <v>0</v>
      </c>
      <c r="T153">
        <f t="shared" si="260"/>
        <v>0</v>
      </c>
      <c r="U153">
        <f t="shared" si="261"/>
        <v>0</v>
      </c>
      <c r="V153">
        <f t="shared" si="262"/>
        <v>0</v>
      </c>
      <c r="W153">
        <f t="shared" si="263"/>
        <v>0</v>
      </c>
      <c r="X153">
        <f t="shared" si="264"/>
        <v>0</v>
      </c>
      <c r="Y153">
        <f t="shared" si="265"/>
        <v>0</v>
      </c>
      <c r="AA153">
        <v>60252775</v>
      </c>
      <c r="AB153">
        <f t="shared" si="266"/>
        <v>28186.57</v>
      </c>
      <c r="AC153">
        <f t="shared" si="267"/>
        <v>28186.57</v>
      </c>
      <c r="AD153">
        <f t="shared" si="288"/>
        <v>0</v>
      </c>
      <c r="AE153">
        <f t="shared" si="289"/>
        <v>0</v>
      </c>
      <c r="AF153">
        <f t="shared" si="290"/>
        <v>0</v>
      </c>
      <c r="AG153">
        <f t="shared" si="268"/>
        <v>0</v>
      </c>
      <c r="AH153">
        <f t="shared" si="291"/>
        <v>0</v>
      </c>
      <c r="AI153">
        <f t="shared" si="292"/>
        <v>0</v>
      </c>
      <c r="AJ153">
        <f t="shared" si="269"/>
        <v>0</v>
      </c>
      <c r="AK153">
        <v>28186.57</v>
      </c>
      <c r="AL153">
        <v>28186.57</v>
      </c>
      <c r="AM153">
        <v>0</v>
      </c>
      <c r="AN153">
        <v>0</v>
      </c>
      <c r="AO153">
        <v>0</v>
      </c>
      <c r="AP153">
        <v>0</v>
      </c>
      <c r="AQ153">
        <v>0</v>
      </c>
      <c r="AR153">
        <v>0</v>
      </c>
      <c r="AS153">
        <v>0</v>
      </c>
      <c r="AT153">
        <v>0</v>
      </c>
      <c r="AU153">
        <v>0</v>
      </c>
      <c r="AV153">
        <v>1</v>
      </c>
      <c r="AW153">
        <v>1</v>
      </c>
      <c r="AZ153">
        <v>1</v>
      </c>
      <c r="BA153">
        <v>1</v>
      </c>
      <c r="BB153">
        <v>1</v>
      </c>
      <c r="BC153">
        <v>7.66</v>
      </c>
      <c r="BD153" t="s">
        <v>3</v>
      </c>
      <c r="BE153" t="s">
        <v>3</v>
      </c>
      <c r="BF153" t="s">
        <v>3</v>
      </c>
      <c r="BG153" t="s">
        <v>3</v>
      </c>
      <c r="BH153">
        <v>3</v>
      </c>
      <c r="BI153">
        <v>3</v>
      </c>
      <c r="BJ153" t="s">
        <v>3</v>
      </c>
      <c r="BM153">
        <v>746</v>
      </c>
      <c r="BN153">
        <v>0</v>
      </c>
      <c r="BO153" t="s">
        <v>3</v>
      </c>
      <c r="BP153">
        <v>0</v>
      </c>
      <c r="BQ153">
        <v>130</v>
      </c>
      <c r="BR153">
        <v>0</v>
      </c>
      <c r="BS153">
        <v>1</v>
      </c>
      <c r="BT153">
        <v>1</v>
      </c>
      <c r="BU153">
        <v>1</v>
      </c>
      <c r="BV153">
        <v>1</v>
      </c>
      <c r="BW153">
        <v>1</v>
      </c>
      <c r="BX153">
        <v>1</v>
      </c>
      <c r="BY153" t="s">
        <v>3</v>
      </c>
      <c r="BZ153">
        <v>0</v>
      </c>
      <c r="CA153">
        <v>0</v>
      </c>
      <c r="CB153" t="s">
        <v>3</v>
      </c>
      <c r="CE153">
        <v>30</v>
      </c>
      <c r="CF153">
        <v>0</v>
      </c>
      <c r="CG153">
        <v>0</v>
      </c>
      <c r="CM153">
        <v>0</v>
      </c>
      <c r="CN153" t="s">
        <v>3</v>
      </c>
      <c r="CO153">
        <v>0</v>
      </c>
      <c r="CP153">
        <f t="shared" si="270"/>
        <v>215909.13</v>
      </c>
      <c r="CQ153">
        <f t="shared" si="295"/>
        <v>215909.13</v>
      </c>
      <c r="CR153">
        <f t="shared" si="293"/>
        <v>0</v>
      </c>
      <c r="CS153">
        <f t="shared" si="271"/>
        <v>0</v>
      </c>
      <c r="CT153">
        <f t="shared" si="272"/>
        <v>0</v>
      </c>
      <c r="CU153">
        <f t="shared" si="273"/>
        <v>0</v>
      </c>
      <c r="CV153">
        <f t="shared" si="274"/>
        <v>0</v>
      </c>
      <c r="CW153">
        <f t="shared" si="275"/>
        <v>0</v>
      </c>
      <c r="CX153">
        <f t="shared" si="276"/>
        <v>0</v>
      </c>
      <c r="CY153">
        <f t="shared" si="277"/>
        <v>0</v>
      </c>
      <c r="CZ153">
        <f t="shared" si="278"/>
        <v>0</v>
      </c>
      <c r="DC153" t="s">
        <v>3</v>
      </c>
      <c r="DD153" t="s">
        <v>3</v>
      </c>
      <c r="DE153" t="s">
        <v>3</v>
      </c>
      <c r="DF153" t="s">
        <v>3</v>
      </c>
      <c r="DG153" t="s">
        <v>3</v>
      </c>
      <c r="DH153" t="s">
        <v>3</v>
      </c>
      <c r="DI153" t="s">
        <v>3</v>
      </c>
      <c r="DJ153" t="s">
        <v>3</v>
      </c>
      <c r="DK153" t="s">
        <v>3</v>
      </c>
      <c r="DL153" t="s">
        <v>3</v>
      </c>
      <c r="DM153" t="s">
        <v>3</v>
      </c>
      <c r="DN153">
        <v>0</v>
      </c>
      <c r="DO153">
        <v>0</v>
      </c>
      <c r="DP153">
        <v>1</v>
      </c>
      <c r="DQ153">
        <v>1</v>
      </c>
      <c r="DU153">
        <v>1013</v>
      </c>
      <c r="DV153" t="s">
        <v>37</v>
      </c>
      <c r="DW153" t="s">
        <v>37</v>
      </c>
      <c r="DX153">
        <v>1</v>
      </c>
      <c r="DZ153" t="s">
        <v>3</v>
      </c>
      <c r="EA153" t="s">
        <v>3</v>
      </c>
      <c r="EB153" t="s">
        <v>3</v>
      </c>
      <c r="EC153" t="s">
        <v>3</v>
      </c>
      <c r="EE153">
        <v>59540854</v>
      </c>
      <c r="EF153">
        <v>130</v>
      </c>
      <c r="EG153" t="s">
        <v>38</v>
      </c>
      <c r="EH153">
        <v>0</v>
      </c>
      <c r="EI153" t="s">
        <v>3</v>
      </c>
      <c r="EJ153">
        <v>3</v>
      </c>
      <c r="EK153">
        <v>746</v>
      </c>
      <c r="EL153" t="s">
        <v>39</v>
      </c>
      <c r="EM153" t="s">
        <v>40</v>
      </c>
      <c r="EO153" t="s">
        <v>3</v>
      </c>
      <c r="EQ153">
        <v>0</v>
      </c>
      <c r="ER153">
        <v>28186.57</v>
      </c>
      <c r="ES153">
        <v>28186.57</v>
      </c>
      <c r="ET153">
        <v>0</v>
      </c>
      <c r="EU153">
        <v>0</v>
      </c>
      <c r="EV153">
        <v>0</v>
      </c>
      <c r="EW153">
        <v>0</v>
      </c>
      <c r="EX153">
        <v>0</v>
      </c>
      <c r="EY153">
        <v>0</v>
      </c>
      <c r="EZ153">
        <v>5</v>
      </c>
      <c r="FC153">
        <v>1</v>
      </c>
      <c r="FD153">
        <v>18</v>
      </c>
      <c r="FF153">
        <v>248561.84</v>
      </c>
      <c r="FQ153">
        <v>0</v>
      </c>
      <c r="FR153">
        <f t="shared" si="296"/>
        <v>215909.13</v>
      </c>
      <c r="FS153">
        <v>0</v>
      </c>
      <c r="FX153">
        <v>0</v>
      </c>
      <c r="FY153">
        <v>0</v>
      </c>
      <c r="GA153" t="s">
        <v>241</v>
      </c>
      <c r="GD153">
        <v>1</v>
      </c>
      <c r="GF153">
        <v>1474098682</v>
      </c>
      <c r="GG153">
        <v>2</v>
      </c>
      <c r="GH153">
        <v>3</v>
      </c>
      <c r="GI153">
        <v>5</v>
      </c>
      <c r="GJ153">
        <v>0</v>
      </c>
      <c r="GK153">
        <v>0</v>
      </c>
      <c r="GL153">
        <f t="shared" si="279"/>
        <v>0</v>
      </c>
      <c r="GM153">
        <f t="shared" si="280"/>
        <v>215909.13</v>
      </c>
      <c r="GN153">
        <f t="shared" si="281"/>
        <v>0</v>
      </c>
      <c r="GO153">
        <f t="shared" si="282"/>
        <v>0</v>
      </c>
      <c r="GP153">
        <f t="shared" si="283"/>
        <v>0</v>
      </c>
      <c r="GR153">
        <v>1</v>
      </c>
      <c r="GS153">
        <v>1</v>
      </c>
      <c r="GT153">
        <v>0</v>
      </c>
      <c r="GU153" t="s">
        <v>3</v>
      </c>
      <c r="GV153">
        <f t="shared" si="284"/>
        <v>0</v>
      </c>
      <c r="GW153">
        <v>1</v>
      </c>
      <c r="GX153">
        <f t="shared" si="285"/>
        <v>0</v>
      </c>
      <c r="HA153">
        <v>0</v>
      </c>
      <c r="HB153">
        <v>0</v>
      </c>
      <c r="HC153">
        <f t="shared" si="286"/>
        <v>0</v>
      </c>
      <c r="HE153" t="s">
        <v>42</v>
      </c>
      <c r="HF153" t="s">
        <v>43</v>
      </c>
      <c r="HM153" t="s">
        <v>3</v>
      </c>
      <c r="HN153" t="s">
        <v>3</v>
      </c>
      <c r="HO153" t="s">
        <v>3</v>
      </c>
      <c r="HP153" t="s">
        <v>3</v>
      </c>
      <c r="HQ153" t="s">
        <v>3</v>
      </c>
      <c r="HS153">
        <v>0</v>
      </c>
      <c r="IK153">
        <v>0</v>
      </c>
    </row>
    <row r="154" spans="1:255" x14ac:dyDescent="0.2">
      <c r="A154" s="2">
        <v>17</v>
      </c>
      <c r="B154" s="2">
        <v>1</v>
      </c>
      <c r="C154" s="2"/>
      <c r="D154" s="2"/>
      <c r="E154" s="2" t="s">
        <v>242</v>
      </c>
      <c r="F154" s="2" t="s">
        <v>243</v>
      </c>
      <c r="G154" s="2" t="s">
        <v>244</v>
      </c>
      <c r="H154" s="2" t="s">
        <v>37</v>
      </c>
      <c r="I154" s="2">
        <v>1</v>
      </c>
      <c r="J154" s="2">
        <v>0</v>
      </c>
      <c r="K154" s="2">
        <v>1</v>
      </c>
      <c r="L154" s="2"/>
      <c r="M154" s="2"/>
      <c r="N154" s="2"/>
      <c r="O154" s="2">
        <f t="shared" si="257"/>
        <v>15497.84</v>
      </c>
      <c r="P154" s="2">
        <f t="shared" si="294"/>
        <v>15497.84</v>
      </c>
      <c r="Q154" s="2">
        <f t="shared" si="287"/>
        <v>0</v>
      </c>
      <c r="R154" s="2">
        <f t="shared" si="258"/>
        <v>0</v>
      </c>
      <c r="S154" s="2">
        <f t="shared" si="259"/>
        <v>0</v>
      </c>
      <c r="T154" s="2">
        <f t="shared" si="260"/>
        <v>0</v>
      </c>
      <c r="U154" s="2">
        <f t="shared" si="261"/>
        <v>0</v>
      </c>
      <c r="V154" s="2">
        <f t="shared" si="262"/>
        <v>0</v>
      </c>
      <c r="W154" s="2">
        <f t="shared" si="263"/>
        <v>0</v>
      </c>
      <c r="X154" s="2">
        <f t="shared" si="264"/>
        <v>0</v>
      </c>
      <c r="Y154" s="2">
        <f t="shared" si="265"/>
        <v>0</v>
      </c>
      <c r="Z154" s="2"/>
      <c r="AA154" s="2">
        <v>60252778</v>
      </c>
      <c r="AB154" s="2">
        <f t="shared" si="266"/>
        <v>15497.84</v>
      </c>
      <c r="AC154" s="2">
        <f t="shared" si="267"/>
        <v>15497.84</v>
      </c>
      <c r="AD154" s="2">
        <f t="shared" si="288"/>
        <v>0</v>
      </c>
      <c r="AE154" s="2">
        <f t="shared" si="289"/>
        <v>0</v>
      </c>
      <c r="AF154" s="2">
        <f t="shared" si="290"/>
        <v>0</v>
      </c>
      <c r="AG154" s="2">
        <f t="shared" si="268"/>
        <v>0</v>
      </c>
      <c r="AH154" s="2">
        <f t="shared" si="291"/>
        <v>0</v>
      </c>
      <c r="AI154" s="2">
        <f t="shared" si="292"/>
        <v>0</v>
      </c>
      <c r="AJ154" s="2">
        <f t="shared" si="269"/>
        <v>0</v>
      </c>
      <c r="AK154" s="2">
        <v>15497.840000000002</v>
      </c>
      <c r="AL154" s="2">
        <v>15497.840000000002</v>
      </c>
      <c r="AM154" s="2">
        <v>0</v>
      </c>
      <c r="AN154" s="2">
        <v>0</v>
      </c>
      <c r="AO154" s="2">
        <v>0</v>
      </c>
      <c r="AP154" s="2">
        <v>0</v>
      </c>
      <c r="AQ154" s="2">
        <v>0</v>
      </c>
      <c r="AR154" s="2">
        <v>0</v>
      </c>
      <c r="AS154" s="2">
        <v>0</v>
      </c>
      <c r="AT154" s="2">
        <v>0</v>
      </c>
      <c r="AU154" s="2">
        <v>0</v>
      </c>
      <c r="AV154" s="2">
        <v>1</v>
      </c>
      <c r="AW154" s="2">
        <v>1</v>
      </c>
      <c r="AX154" s="2"/>
      <c r="AY154" s="2"/>
      <c r="AZ154" s="2">
        <v>1</v>
      </c>
      <c r="BA154" s="2">
        <v>1</v>
      </c>
      <c r="BB154" s="2">
        <v>1</v>
      </c>
      <c r="BC154" s="2">
        <v>1</v>
      </c>
      <c r="BD154" s="2" t="s">
        <v>3</v>
      </c>
      <c r="BE154" s="2" t="s">
        <v>3</v>
      </c>
      <c r="BF154" s="2" t="s">
        <v>3</v>
      </c>
      <c r="BG154" s="2" t="s">
        <v>3</v>
      </c>
      <c r="BH154" s="2">
        <v>3</v>
      </c>
      <c r="BI154" s="2">
        <v>3</v>
      </c>
      <c r="BJ154" s="2" t="s">
        <v>3</v>
      </c>
      <c r="BK154" s="2"/>
      <c r="BL154" s="2"/>
      <c r="BM154" s="2">
        <v>746</v>
      </c>
      <c r="BN154" s="2">
        <v>0</v>
      </c>
      <c r="BO154" s="2" t="s">
        <v>3</v>
      </c>
      <c r="BP154" s="2">
        <v>0</v>
      </c>
      <c r="BQ154" s="2">
        <v>130</v>
      </c>
      <c r="BR154" s="2">
        <v>0</v>
      </c>
      <c r="BS154" s="2">
        <v>1</v>
      </c>
      <c r="BT154" s="2">
        <v>1</v>
      </c>
      <c r="BU154" s="2">
        <v>1</v>
      </c>
      <c r="BV154" s="2">
        <v>1</v>
      </c>
      <c r="BW154" s="2">
        <v>1</v>
      </c>
      <c r="BX154" s="2">
        <v>1</v>
      </c>
      <c r="BY154" s="2" t="s">
        <v>3</v>
      </c>
      <c r="BZ154" s="2">
        <v>0</v>
      </c>
      <c r="CA154" s="2">
        <v>0</v>
      </c>
      <c r="CB154" s="2" t="s">
        <v>3</v>
      </c>
      <c r="CC154" s="2"/>
      <c r="CD154" s="2"/>
      <c r="CE154" s="2">
        <v>30</v>
      </c>
      <c r="CF154" s="2">
        <v>0</v>
      </c>
      <c r="CG154" s="2">
        <v>0</v>
      </c>
      <c r="CH154" s="2"/>
      <c r="CI154" s="2"/>
      <c r="CJ154" s="2"/>
      <c r="CK154" s="2"/>
      <c r="CL154" s="2"/>
      <c r="CM154" s="2">
        <v>0</v>
      </c>
      <c r="CN154" s="2" t="s">
        <v>3</v>
      </c>
      <c r="CO154" s="2">
        <v>0</v>
      </c>
      <c r="CP154" s="2">
        <f t="shared" si="270"/>
        <v>15497.84</v>
      </c>
      <c r="CQ154" s="2">
        <f t="shared" si="295"/>
        <v>15497.84</v>
      </c>
      <c r="CR154" s="2">
        <f t="shared" si="293"/>
        <v>0</v>
      </c>
      <c r="CS154" s="2">
        <f t="shared" si="271"/>
        <v>0</v>
      </c>
      <c r="CT154" s="2">
        <f t="shared" si="272"/>
        <v>0</v>
      </c>
      <c r="CU154" s="2">
        <f t="shared" si="273"/>
        <v>0</v>
      </c>
      <c r="CV154" s="2">
        <f t="shared" si="274"/>
        <v>0</v>
      </c>
      <c r="CW154" s="2">
        <f t="shared" si="275"/>
        <v>0</v>
      </c>
      <c r="CX154" s="2">
        <f t="shared" si="276"/>
        <v>0</v>
      </c>
      <c r="CY154" s="2">
        <f t="shared" si="277"/>
        <v>0</v>
      </c>
      <c r="CZ154" s="2">
        <f t="shared" si="278"/>
        <v>0</v>
      </c>
      <c r="DA154" s="2"/>
      <c r="DB154" s="2"/>
      <c r="DC154" s="2" t="s">
        <v>3</v>
      </c>
      <c r="DD154" s="2" t="s">
        <v>3</v>
      </c>
      <c r="DE154" s="2" t="s">
        <v>3</v>
      </c>
      <c r="DF154" s="2" t="s">
        <v>3</v>
      </c>
      <c r="DG154" s="2" t="s">
        <v>3</v>
      </c>
      <c r="DH154" s="2" t="s">
        <v>3</v>
      </c>
      <c r="DI154" s="2" t="s">
        <v>3</v>
      </c>
      <c r="DJ154" s="2" t="s">
        <v>3</v>
      </c>
      <c r="DK154" s="2" t="s">
        <v>3</v>
      </c>
      <c r="DL154" s="2" t="s">
        <v>3</v>
      </c>
      <c r="DM154" s="2" t="s">
        <v>3</v>
      </c>
      <c r="DN154" s="2">
        <v>0</v>
      </c>
      <c r="DO154" s="2">
        <v>0</v>
      </c>
      <c r="DP154" s="2">
        <v>1</v>
      </c>
      <c r="DQ154" s="2">
        <v>1</v>
      </c>
      <c r="DR154" s="2"/>
      <c r="DS154" s="2"/>
      <c r="DT154" s="2"/>
      <c r="DU154" s="2">
        <v>1013</v>
      </c>
      <c r="DV154" s="2" t="s">
        <v>37</v>
      </c>
      <c r="DW154" s="2" t="s">
        <v>37</v>
      </c>
      <c r="DX154" s="2">
        <v>1</v>
      </c>
      <c r="DY154" s="2"/>
      <c r="DZ154" s="2" t="s">
        <v>3</v>
      </c>
      <c r="EA154" s="2" t="s">
        <v>3</v>
      </c>
      <c r="EB154" s="2" t="s">
        <v>3</v>
      </c>
      <c r="EC154" s="2" t="s">
        <v>3</v>
      </c>
      <c r="ED154" s="2"/>
      <c r="EE154" s="2">
        <v>59540854</v>
      </c>
      <c r="EF154" s="2">
        <v>130</v>
      </c>
      <c r="EG154" s="2" t="s">
        <v>38</v>
      </c>
      <c r="EH154" s="2">
        <v>0</v>
      </c>
      <c r="EI154" s="2" t="s">
        <v>3</v>
      </c>
      <c r="EJ154" s="2">
        <v>3</v>
      </c>
      <c r="EK154" s="2">
        <v>746</v>
      </c>
      <c r="EL154" s="2" t="s">
        <v>39</v>
      </c>
      <c r="EM154" s="2" t="s">
        <v>40</v>
      </c>
      <c r="EN154" s="2"/>
      <c r="EO154" s="2" t="s">
        <v>3</v>
      </c>
      <c r="EP154" s="2"/>
      <c r="EQ154" s="2">
        <v>0</v>
      </c>
      <c r="ER154" s="2">
        <v>0</v>
      </c>
      <c r="ES154" s="2">
        <v>15497.840000000002</v>
      </c>
      <c r="ET154" s="2">
        <v>0</v>
      </c>
      <c r="EU154" s="2">
        <v>0</v>
      </c>
      <c r="EV154" s="2">
        <v>0</v>
      </c>
      <c r="EW154" s="2">
        <v>0</v>
      </c>
      <c r="EX154" s="2">
        <v>0</v>
      </c>
      <c r="EY154" s="2">
        <v>0</v>
      </c>
      <c r="EZ154" s="2"/>
      <c r="FA154" s="2"/>
      <c r="FB154" s="2"/>
      <c r="FC154" s="2"/>
      <c r="FD154" s="2"/>
      <c r="FE154" s="2"/>
      <c r="FF154" s="2"/>
      <c r="FG154" s="2"/>
      <c r="FH154" s="2"/>
      <c r="FI154" s="2"/>
      <c r="FJ154" s="2"/>
      <c r="FK154" s="2"/>
      <c r="FL154" s="2"/>
      <c r="FM154" s="2"/>
      <c r="FN154" s="2"/>
      <c r="FO154" s="2"/>
      <c r="FP154" s="2"/>
      <c r="FQ154" s="2">
        <v>0</v>
      </c>
      <c r="FR154" s="2">
        <f t="shared" si="296"/>
        <v>15497.84</v>
      </c>
      <c r="FS154" s="2">
        <v>0</v>
      </c>
      <c r="FT154" s="2"/>
      <c r="FU154" s="2"/>
      <c r="FV154" s="2"/>
      <c r="FW154" s="2"/>
      <c r="FX154" s="2">
        <v>0</v>
      </c>
      <c r="FY154" s="2">
        <v>0</v>
      </c>
      <c r="FZ154" s="2"/>
      <c r="GA154" s="2" t="s">
        <v>245</v>
      </c>
      <c r="GB154" s="2"/>
      <c r="GC154" s="2"/>
      <c r="GD154" s="2">
        <v>1</v>
      </c>
      <c r="GE154" s="2"/>
      <c r="GF154" s="2">
        <v>571278449</v>
      </c>
      <c r="GG154" s="2">
        <v>2</v>
      </c>
      <c r="GH154" s="2">
        <v>4</v>
      </c>
      <c r="GI154" s="2">
        <v>-2</v>
      </c>
      <c r="GJ154" s="2">
        <v>0</v>
      </c>
      <c r="GK154" s="2">
        <v>0</v>
      </c>
      <c r="GL154" s="2">
        <f t="shared" si="279"/>
        <v>0</v>
      </c>
      <c r="GM154" s="2">
        <f t="shared" si="280"/>
        <v>15497.84</v>
      </c>
      <c r="GN154" s="2">
        <f t="shared" si="281"/>
        <v>0</v>
      </c>
      <c r="GO154" s="2">
        <f t="shared" si="282"/>
        <v>0</v>
      </c>
      <c r="GP154" s="2">
        <f t="shared" si="283"/>
        <v>0</v>
      </c>
      <c r="GQ154" s="2"/>
      <c r="GR154" s="2">
        <v>0</v>
      </c>
      <c r="GS154" s="2">
        <v>2</v>
      </c>
      <c r="GT154" s="2">
        <v>0</v>
      </c>
      <c r="GU154" s="2" t="s">
        <v>3</v>
      </c>
      <c r="GV154" s="2">
        <f t="shared" si="284"/>
        <v>0</v>
      </c>
      <c r="GW154" s="2">
        <v>1</v>
      </c>
      <c r="GX154" s="2">
        <f t="shared" si="285"/>
        <v>0</v>
      </c>
      <c r="GY154" s="2"/>
      <c r="GZ154" s="2"/>
      <c r="HA154" s="2">
        <v>0</v>
      </c>
      <c r="HB154" s="2">
        <v>0</v>
      </c>
      <c r="HC154" s="2">
        <f t="shared" si="286"/>
        <v>0</v>
      </c>
      <c r="HD154" s="2"/>
      <c r="HE154" s="2" t="s">
        <v>42</v>
      </c>
      <c r="HF154" s="2" t="s">
        <v>43</v>
      </c>
      <c r="HG154" s="2"/>
      <c r="HH154" s="2"/>
      <c r="HI154" s="2"/>
      <c r="HJ154" s="2"/>
      <c r="HK154" s="2"/>
      <c r="HL154" s="2"/>
      <c r="HM154" s="2" t="s">
        <v>3</v>
      </c>
      <c r="HN154" s="2" t="s">
        <v>3</v>
      </c>
      <c r="HO154" s="2" t="s">
        <v>3</v>
      </c>
      <c r="HP154" s="2" t="s">
        <v>3</v>
      </c>
      <c r="HQ154" s="2" t="s">
        <v>3</v>
      </c>
      <c r="HR154" s="2"/>
      <c r="HS154" s="2">
        <v>0</v>
      </c>
      <c r="HT154" s="2"/>
      <c r="HU154" s="2"/>
      <c r="HV154" s="2"/>
      <c r="HW154" s="2"/>
      <c r="HX154" s="2"/>
      <c r="HY154" s="2"/>
      <c r="HZ154" s="2"/>
      <c r="IA154" s="2"/>
      <c r="IB154" s="2"/>
      <c r="IC154" s="2"/>
      <c r="ID154" s="2"/>
      <c r="IE154" s="2"/>
      <c r="IF154" s="2"/>
      <c r="IG154" s="2"/>
      <c r="IH154" s="2"/>
      <c r="II154" s="2"/>
      <c r="IJ154" s="2"/>
      <c r="IK154" s="2">
        <v>0</v>
      </c>
      <c r="IL154" s="2"/>
      <c r="IM154" s="2"/>
      <c r="IN154" s="2"/>
      <c r="IO154" s="2"/>
      <c r="IP154" s="2"/>
      <c r="IQ154" s="2"/>
      <c r="IR154" s="2"/>
      <c r="IS154" s="2"/>
      <c r="IT154" s="2"/>
      <c r="IU154" s="2"/>
    </row>
    <row r="155" spans="1:255" x14ac:dyDescent="0.2">
      <c r="A155">
        <v>17</v>
      </c>
      <c r="B155">
        <v>1</v>
      </c>
      <c r="E155" t="s">
        <v>242</v>
      </c>
      <c r="F155" t="s">
        <v>243</v>
      </c>
      <c r="G155" t="s">
        <v>244</v>
      </c>
      <c r="H155" t="s">
        <v>37</v>
      </c>
      <c r="I155">
        <v>1</v>
      </c>
      <c r="J155">
        <v>0</v>
      </c>
      <c r="K155">
        <v>1</v>
      </c>
      <c r="O155">
        <f t="shared" si="257"/>
        <v>118713.45</v>
      </c>
      <c r="P155">
        <f t="shared" si="294"/>
        <v>118713.45</v>
      </c>
      <c r="Q155">
        <f t="shared" si="287"/>
        <v>0</v>
      </c>
      <c r="R155">
        <f t="shared" si="258"/>
        <v>0</v>
      </c>
      <c r="S155">
        <f t="shared" si="259"/>
        <v>0</v>
      </c>
      <c r="T155">
        <f t="shared" si="260"/>
        <v>0</v>
      </c>
      <c r="U155">
        <f t="shared" si="261"/>
        <v>0</v>
      </c>
      <c r="V155">
        <f t="shared" si="262"/>
        <v>0</v>
      </c>
      <c r="W155">
        <f t="shared" si="263"/>
        <v>0</v>
      </c>
      <c r="X155">
        <f t="shared" si="264"/>
        <v>0</v>
      </c>
      <c r="Y155">
        <f t="shared" si="265"/>
        <v>0</v>
      </c>
      <c r="AA155">
        <v>60252775</v>
      </c>
      <c r="AB155">
        <f t="shared" si="266"/>
        <v>15497.84</v>
      </c>
      <c r="AC155">
        <f t="shared" si="267"/>
        <v>15497.84</v>
      </c>
      <c r="AD155">
        <f t="shared" si="288"/>
        <v>0</v>
      </c>
      <c r="AE155">
        <f t="shared" si="289"/>
        <v>0</v>
      </c>
      <c r="AF155">
        <f t="shared" si="290"/>
        <v>0</v>
      </c>
      <c r="AG155">
        <f t="shared" si="268"/>
        <v>0</v>
      </c>
      <c r="AH155">
        <f t="shared" si="291"/>
        <v>0</v>
      </c>
      <c r="AI155">
        <f t="shared" si="292"/>
        <v>0</v>
      </c>
      <c r="AJ155">
        <f t="shared" si="269"/>
        <v>0</v>
      </c>
      <c r="AK155">
        <v>15497.840000000002</v>
      </c>
      <c r="AL155">
        <v>15497.840000000002</v>
      </c>
      <c r="AM155">
        <v>0</v>
      </c>
      <c r="AN155">
        <v>0</v>
      </c>
      <c r="AO155">
        <v>0</v>
      </c>
      <c r="AP155">
        <v>0</v>
      </c>
      <c r="AQ155">
        <v>0</v>
      </c>
      <c r="AR155">
        <v>0</v>
      </c>
      <c r="AS155">
        <v>0</v>
      </c>
      <c r="AT155">
        <v>0</v>
      </c>
      <c r="AU155">
        <v>0</v>
      </c>
      <c r="AV155">
        <v>1</v>
      </c>
      <c r="AW155">
        <v>1</v>
      </c>
      <c r="AZ155">
        <v>1</v>
      </c>
      <c r="BA155">
        <v>1</v>
      </c>
      <c r="BB155">
        <v>1</v>
      </c>
      <c r="BC155">
        <v>7.66</v>
      </c>
      <c r="BD155" t="s">
        <v>3</v>
      </c>
      <c r="BE155" t="s">
        <v>3</v>
      </c>
      <c r="BF155" t="s">
        <v>3</v>
      </c>
      <c r="BG155" t="s">
        <v>3</v>
      </c>
      <c r="BH155">
        <v>3</v>
      </c>
      <c r="BI155">
        <v>3</v>
      </c>
      <c r="BJ155" t="s">
        <v>3</v>
      </c>
      <c r="BM155">
        <v>746</v>
      </c>
      <c r="BN155">
        <v>0</v>
      </c>
      <c r="BO155" t="s">
        <v>3</v>
      </c>
      <c r="BP155">
        <v>0</v>
      </c>
      <c r="BQ155">
        <v>130</v>
      </c>
      <c r="BR155">
        <v>0</v>
      </c>
      <c r="BS155">
        <v>1</v>
      </c>
      <c r="BT155">
        <v>1</v>
      </c>
      <c r="BU155">
        <v>1</v>
      </c>
      <c r="BV155">
        <v>1</v>
      </c>
      <c r="BW155">
        <v>1</v>
      </c>
      <c r="BX155">
        <v>1</v>
      </c>
      <c r="BY155" t="s">
        <v>3</v>
      </c>
      <c r="BZ155">
        <v>0</v>
      </c>
      <c r="CA155">
        <v>0</v>
      </c>
      <c r="CB155" t="s">
        <v>3</v>
      </c>
      <c r="CE155">
        <v>30</v>
      </c>
      <c r="CF155">
        <v>0</v>
      </c>
      <c r="CG155">
        <v>0</v>
      </c>
      <c r="CM155">
        <v>0</v>
      </c>
      <c r="CN155" t="s">
        <v>3</v>
      </c>
      <c r="CO155">
        <v>0</v>
      </c>
      <c r="CP155">
        <f t="shared" si="270"/>
        <v>118713.45</v>
      </c>
      <c r="CQ155">
        <f t="shared" si="295"/>
        <v>118713.45</v>
      </c>
      <c r="CR155">
        <f t="shared" si="293"/>
        <v>0</v>
      </c>
      <c r="CS155">
        <f t="shared" si="271"/>
        <v>0</v>
      </c>
      <c r="CT155">
        <f t="shared" si="272"/>
        <v>0</v>
      </c>
      <c r="CU155">
        <f t="shared" si="273"/>
        <v>0</v>
      </c>
      <c r="CV155">
        <f t="shared" si="274"/>
        <v>0</v>
      </c>
      <c r="CW155">
        <f t="shared" si="275"/>
        <v>0</v>
      </c>
      <c r="CX155">
        <f t="shared" si="276"/>
        <v>0</v>
      </c>
      <c r="CY155">
        <f t="shared" si="277"/>
        <v>0</v>
      </c>
      <c r="CZ155">
        <f t="shared" si="278"/>
        <v>0</v>
      </c>
      <c r="DC155" t="s">
        <v>3</v>
      </c>
      <c r="DD155" t="s">
        <v>3</v>
      </c>
      <c r="DE155" t="s">
        <v>3</v>
      </c>
      <c r="DF155" t="s">
        <v>3</v>
      </c>
      <c r="DG155" t="s">
        <v>3</v>
      </c>
      <c r="DH155" t="s">
        <v>3</v>
      </c>
      <c r="DI155" t="s">
        <v>3</v>
      </c>
      <c r="DJ155" t="s">
        <v>3</v>
      </c>
      <c r="DK155" t="s">
        <v>3</v>
      </c>
      <c r="DL155" t="s">
        <v>3</v>
      </c>
      <c r="DM155" t="s">
        <v>3</v>
      </c>
      <c r="DN155">
        <v>0</v>
      </c>
      <c r="DO155">
        <v>0</v>
      </c>
      <c r="DP155">
        <v>1</v>
      </c>
      <c r="DQ155">
        <v>1</v>
      </c>
      <c r="DU155">
        <v>1013</v>
      </c>
      <c r="DV155" t="s">
        <v>37</v>
      </c>
      <c r="DW155" t="s">
        <v>37</v>
      </c>
      <c r="DX155">
        <v>1</v>
      </c>
      <c r="DZ155" t="s">
        <v>3</v>
      </c>
      <c r="EA155" t="s">
        <v>3</v>
      </c>
      <c r="EB155" t="s">
        <v>3</v>
      </c>
      <c r="EC155" t="s">
        <v>3</v>
      </c>
      <c r="EE155">
        <v>59540854</v>
      </c>
      <c r="EF155">
        <v>130</v>
      </c>
      <c r="EG155" t="s">
        <v>38</v>
      </c>
      <c r="EH155">
        <v>0</v>
      </c>
      <c r="EI155" t="s">
        <v>3</v>
      </c>
      <c r="EJ155">
        <v>3</v>
      </c>
      <c r="EK155">
        <v>746</v>
      </c>
      <c r="EL155" t="s">
        <v>39</v>
      </c>
      <c r="EM155" t="s">
        <v>40</v>
      </c>
      <c r="EO155" t="s">
        <v>3</v>
      </c>
      <c r="EQ155">
        <v>0</v>
      </c>
      <c r="ER155">
        <v>15497.840000000002</v>
      </c>
      <c r="ES155">
        <v>15497.840000000002</v>
      </c>
      <c r="ET155">
        <v>0</v>
      </c>
      <c r="EU155">
        <v>0</v>
      </c>
      <c r="EV155">
        <v>0</v>
      </c>
      <c r="EW155">
        <v>0</v>
      </c>
      <c r="EX155">
        <v>0</v>
      </c>
      <c r="EY155">
        <v>0</v>
      </c>
      <c r="EZ155">
        <v>5</v>
      </c>
      <c r="FC155">
        <v>1</v>
      </c>
      <c r="FD155">
        <v>18</v>
      </c>
      <c r="FF155">
        <v>136666.94</v>
      </c>
      <c r="FQ155">
        <v>0</v>
      </c>
      <c r="FR155">
        <f t="shared" si="296"/>
        <v>118713.45</v>
      </c>
      <c r="FS155">
        <v>0</v>
      </c>
      <c r="FX155">
        <v>0</v>
      </c>
      <c r="FY155">
        <v>0</v>
      </c>
      <c r="GA155" t="s">
        <v>245</v>
      </c>
      <c r="GD155">
        <v>1</v>
      </c>
      <c r="GF155">
        <v>571278449</v>
      </c>
      <c r="GG155">
        <v>2</v>
      </c>
      <c r="GH155">
        <v>3</v>
      </c>
      <c r="GI155">
        <v>5</v>
      </c>
      <c r="GJ155">
        <v>0</v>
      </c>
      <c r="GK155">
        <v>0</v>
      </c>
      <c r="GL155">
        <f t="shared" si="279"/>
        <v>0</v>
      </c>
      <c r="GM155">
        <f t="shared" si="280"/>
        <v>118713.45</v>
      </c>
      <c r="GN155">
        <f t="shared" si="281"/>
        <v>0</v>
      </c>
      <c r="GO155">
        <f t="shared" si="282"/>
        <v>0</v>
      </c>
      <c r="GP155">
        <f t="shared" si="283"/>
        <v>0</v>
      </c>
      <c r="GR155">
        <v>1</v>
      </c>
      <c r="GS155">
        <v>1</v>
      </c>
      <c r="GT155">
        <v>0</v>
      </c>
      <c r="GU155" t="s">
        <v>3</v>
      </c>
      <c r="GV155">
        <f t="shared" si="284"/>
        <v>0</v>
      </c>
      <c r="GW155">
        <v>1</v>
      </c>
      <c r="GX155">
        <f t="shared" si="285"/>
        <v>0</v>
      </c>
      <c r="HA155">
        <v>0</v>
      </c>
      <c r="HB155">
        <v>0</v>
      </c>
      <c r="HC155">
        <f t="shared" si="286"/>
        <v>0</v>
      </c>
      <c r="HE155" t="s">
        <v>42</v>
      </c>
      <c r="HF155" t="s">
        <v>43</v>
      </c>
      <c r="HM155" t="s">
        <v>3</v>
      </c>
      <c r="HN155" t="s">
        <v>3</v>
      </c>
      <c r="HO155" t="s">
        <v>3</v>
      </c>
      <c r="HP155" t="s">
        <v>3</v>
      </c>
      <c r="HQ155" t="s">
        <v>3</v>
      </c>
      <c r="HS155">
        <v>0</v>
      </c>
      <c r="IK155">
        <v>0</v>
      </c>
    </row>
    <row r="156" spans="1:255" x14ac:dyDescent="0.2">
      <c r="A156" s="2">
        <v>17</v>
      </c>
      <c r="B156" s="2">
        <v>1</v>
      </c>
      <c r="C156" s="2"/>
      <c r="D156" s="2"/>
      <c r="E156" s="2" t="s">
        <v>246</v>
      </c>
      <c r="F156" s="2" t="s">
        <v>247</v>
      </c>
      <c r="G156" s="2" t="s">
        <v>248</v>
      </c>
      <c r="H156" s="2" t="s">
        <v>37</v>
      </c>
      <c r="I156" s="2">
        <v>1</v>
      </c>
      <c r="J156" s="2">
        <v>0</v>
      </c>
      <c r="K156" s="2">
        <v>1</v>
      </c>
      <c r="L156" s="2"/>
      <c r="M156" s="2"/>
      <c r="N156" s="2"/>
      <c r="O156" s="2">
        <f t="shared" si="257"/>
        <v>12387.14</v>
      </c>
      <c r="P156" s="2">
        <f t="shared" si="294"/>
        <v>12387.14</v>
      </c>
      <c r="Q156" s="2">
        <f t="shared" si="287"/>
        <v>0</v>
      </c>
      <c r="R156" s="2">
        <f t="shared" si="258"/>
        <v>0</v>
      </c>
      <c r="S156" s="2">
        <f t="shared" si="259"/>
        <v>0</v>
      </c>
      <c r="T156" s="2">
        <f t="shared" si="260"/>
        <v>0</v>
      </c>
      <c r="U156" s="2">
        <f t="shared" si="261"/>
        <v>0</v>
      </c>
      <c r="V156" s="2">
        <f t="shared" si="262"/>
        <v>0</v>
      </c>
      <c r="W156" s="2">
        <f t="shared" si="263"/>
        <v>0</v>
      </c>
      <c r="X156" s="2">
        <f t="shared" si="264"/>
        <v>0</v>
      </c>
      <c r="Y156" s="2">
        <f t="shared" si="265"/>
        <v>0</v>
      </c>
      <c r="Z156" s="2"/>
      <c r="AA156" s="2">
        <v>60252778</v>
      </c>
      <c r="AB156" s="2">
        <f t="shared" si="266"/>
        <v>12387.14</v>
      </c>
      <c r="AC156" s="2">
        <f t="shared" si="267"/>
        <v>12387.14</v>
      </c>
      <c r="AD156" s="2">
        <f t="shared" si="288"/>
        <v>0</v>
      </c>
      <c r="AE156" s="2">
        <f t="shared" si="289"/>
        <v>0</v>
      </c>
      <c r="AF156" s="2">
        <f t="shared" si="290"/>
        <v>0</v>
      </c>
      <c r="AG156" s="2">
        <f t="shared" si="268"/>
        <v>0</v>
      </c>
      <c r="AH156" s="2">
        <f t="shared" si="291"/>
        <v>0</v>
      </c>
      <c r="AI156" s="2">
        <f t="shared" si="292"/>
        <v>0</v>
      </c>
      <c r="AJ156" s="2">
        <f t="shared" si="269"/>
        <v>0</v>
      </c>
      <c r="AK156" s="2">
        <v>12387.14</v>
      </c>
      <c r="AL156" s="2">
        <v>12387.14</v>
      </c>
      <c r="AM156" s="2">
        <v>0</v>
      </c>
      <c r="AN156" s="2">
        <v>0</v>
      </c>
      <c r="AO156" s="2">
        <v>0</v>
      </c>
      <c r="AP156" s="2">
        <v>0</v>
      </c>
      <c r="AQ156" s="2">
        <v>0</v>
      </c>
      <c r="AR156" s="2">
        <v>0</v>
      </c>
      <c r="AS156" s="2">
        <v>0</v>
      </c>
      <c r="AT156" s="2">
        <v>0</v>
      </c>
      <c r="AU156" s="2">
        <v>0</v>
      </c>
      <c r="AV156" s="2">
        <v>1</v>
      </c>
      <c r="AW156" s="2">
        <v>1</v>
      </c>
      <c r="AX156" s="2"/>
      <c r="AY156" s="2"/>
      <c r="AZ156" s="2">
        <v>1</v>
      </c>
      <c r="BA156" s="2">
        <v>1</v>
      </c>
      <c r="BB156" s="2">
        <v>1</v>
      </c>
      <c r="BC156" s="2">
        <v>1</v>
      </c>
      <c r="BD156" s="2" t="s">
        <v>3</v>
      </c>
      <c r="BE156" s="2" t="s">
        <v>3</v>
      </c>
      <c r="BF156" s="2" t="s">
        <v>3</v>
      </c>
      <c r="BG156" s="2" t="s">
        <v>3</v>
      </c>
      <c r="BH156" s="2">
        <v>3</v>
      </c>
      <c r="BI156" s="2">
        <v>3</v>
      </c>
      <c r="BJ156" s="2" t="s">
        <v>3</v>
      </c>
      <c r="BK156" s="2"/>
      <c r="BL156" s="2"/>
      <c r="BM156" s="2">
        <v>746</v>
      </c>
      <c r="BN156" s="2">
        <v>0</v>
      </c>
      <c r="BO156" s="2" t="s">
        <v>3</v>
      </c>
      <c r="BP156" s="2">
        <v>0</v>
      </c>
      <c r="BQ156" s="2">
        <v>130</v>
      </c>
      <c r="BR156" s="2">
        <v>0</v>
      </c>
      <c r="BS156" s="2">
        <v>1</v>
      </c>
      <c r="BT156" s="2">
        <v>1</v>
      </c>
      <c r="BU156" s="2">
        <v>1</v>
      </c>
      <c r="BV156" s="2">
        <v>1</v>
      </c>
      <c r="BW156" s="2">
        <v>1</v>
      </c>
      <c r="BX156" s="2">
        <v>1</v>
      </c>
      <c r="BY156" s="2" t="s">
        <v>3</v>
      </c>
      <c r="BZ156" s="2">
        <v>0</v>
      </c>
      <c r="CA156" s="2">
        <v>0</v>
      </c>
      <c r="CB156" s="2" t="s">
        <v>3</v>
      </c>
      <c r="CC156" s="2"/>
      <c r="CD156" s="2"/>
      <c r="CE156" s="2">
        <v>30</v>
      </c>
      <c r="CF156" s="2">
        <v>0</v>
      </c>
      <c r="CG156" s="2">
        <v>0</v>
      </c>
      <c r="CH156" s="2"/>
      <c r="CI156" s="2"/>
      <c r="CJ156" s="2"/>
      <c r="CK156" s="2"/>
      <c r="CL156" s="2"/>
      <c r="CM156" s="2">
        <v>0</v>
      </c>
      <c r="CN156" s="2" t="s">
        <v>3</v>
      </c>
      <c r="CO156" s="2">
        <v>0</v>
      </c>
      <c r="CP156" s="2">
        <f t="shared" si="270"/>
        <v>12387.14</v>
      </c>
      <c r="CQ156" s="2">
        <f t="shared" si="295"/>
        <v>12387.14</v>
      </c>
      <c r="CR156" s="2">
        <f t="shared" si="293"/>
        <v>0</v>
      </c>
      <c r="CS156" s="2">
        <f t="shared" si="271"/>
        <v>0</v>
      </c>
      <c r="CT156" s="2">
        <f t="shared" si="272"/>
        <v>0</v>
      </c>
      <c r="CU156" s="2">
        <f t="shared" si="273"/>
        <v>0</v>
      </c>
      <c r="CV156" s="2">
        <f t="shared" si="274"/>
        <v>0</v>
      </c>
      <c r="CW156" s="2">
        <f t="shared" si="275"/>
        <v>0</v>
      </c>
      <c r="CX156" s="2">
        <f t="shared" si="276"/>
        <v>0</v>
      </c>
      <c r="CY156" s="2">
        <f t="shared" si="277"/>
        <v>0</v>
      </c>
      <c r="CZ156" s="2">
        <f t="shared" si="278"/>
        <v>0</v>
      </c>
      <c r="DA156" s="2"/>
      <c r="DB156" s="2"/>
      <c r="DC156" s="2" t="s">
        <v>3</v>
      </c>
      <c r="DD156" s="2" t="s">
        <v>3</v>
      </c>
      <c r="DE156" s="2" t="s">
        <v>3</v>
      </c>
      <c r="DF156" s="2" t="s">
        <v>3</v>
      </c>
      <c r="DG156" s="2" t="s">
        <v>3</v>
      </c>
      <c r="DH156" s="2" t="s">
        <v>3</v>
      </c>
      <c r="DI156" s="2" t="s">
        <v>3</v>
      </c>
      <c r="DJ156" s="2" t="s">
        <v>3</v>
      </c>
      <c r="DK156" s="2" t="s">
        <v>3</v>
      </c>
      <c r="DL156" s="2" t="s">
        <v>3</v>
      </c>
      <c r="DM156" s="2" t="s">
        <v>3</v>
      </c>
      <c r="DN156" s="2">
        <v>0</v>
      </c>
      <c r="DO156" s="2">
        <v>0</v>
      </c>
      <c r="DP156" s="2">
        <v>1</v>
      </c>
      <c r="DQ156" s="2">
        <v>1</v>
      </c>
      <c r="DR156" s="2"/>
      <c r="DS156" s="2"/>
      <c r="DT156" s="2"/>
      <c r="DU156" s="2">
        <v>1013</v>
      </c>
      <c r="DV156" s="2" t="s">
        <v>37</v>
      </c>
      <c r="DW156" s="2" t="s">
        <v>37</v>
      </c>
      <c r="DX156" s="2">
        <v>1</v>
      </c>
      <c r="DY156" s="2"/>
      <c r="DZ156" s="2" t="s">
        <v>3</v>
      </c>
      <c r="EA156" s="2" t="s">
        <v>3</v>
      </c>
      <c r="EB156" s="2" t="s">
        <v>3</v>
      </c>
      <c r="EC156" s="2" t="s">
        <v>3</v>
      </c>
      <c r="ED156" s="2"/>
      <c r="EE156" s="2">
        <v>59540854</v>
      </c>
      <c r="EF156" s="2">
        <v>130</v>
      </c>
      <c r="EG156" s="2" t="s">
        <v>38</v>
      </c>
      <c r="EH156" s="2">
        <v>0</v>
      </c>
      <c r="EI156" s="2" t="s">
        <v>3</v>
      </c>
      <c r="EJ156" s="2">
        <v>3</v>
      </c>
      <c r="EK156" s="2">
        <v>746</v>
      </c>
      <c r="EL156" s="2" t="s">
        <v>39</v>
      </c>
      <c r="EM156" s="2" t="s">
        <v>40</v>
      </c>
      <c r="EN156" s="2"/>
      <c r="EO156" s="2" t="s">
        <v>3</v>
      </c>
      <c r="EP156" s="2"/>
      <c r="EQ156" s="2">
        <v>0</v>
      </c>
      <c r="ER156" s="2">
        <v>0</v>
      </c>
      <c r="ES156" s="2">
        <v>12387.14</v>
      </c>
      <c r="ET156" s="2">
        <v>0</v>
      </c>
      <c r="EU156" s="2">
        <v>0</v>
      </c>
      <c r="EV156" s="2">
        <v>0</v>
      </c>
      <c r="EW156" s="2">
        <v>0</v>
      </c>
      <c r="EX156" s="2">
        <v>0</v>
      </c>
      <c r="EY156" s="2">
        <v>0</v>
      </c>
      <c r="EZ156" s="2"/>
      <c r="FA156" s="2"/>
      <c r="FB156" s="2"/>
      <c r="FC156" s="2"/>
      <c r="FD156" s="2"/>
      <c r="FE156" s="2"/>
      <c r="FF156" s="2"/>
      <c r="FG156" s="2"/>
      <c r="FH156" s="2"/>
      <c r="FI156" s="2"/>
      <c r="FJ156" s="2"/>
      <c r="FK156" s="2"/>
      <c r="FL156" s="2"/>
      <c r="FM156" s="2"/>
      <c r="FN156" s="2"/>
      <c r="FO156" s="2"/>
      <c r="FP156" s="2"/>
      <c r="FQ156" s="2">
        <v>0</v>
      </c>
      <c r="FR156" s="2">
        <f t="shared" si="296"/>
        <v>12387.14</v>
      </c>
      <c r="FS156" s="2">
        <v>0</v>
      </c>
      <c r="FT156" s="2"/>
      <c r="FU156" s="2"/>
      <c r="FV156" s="2"/>
      <c r="FW156" s="2"/>
      <c r="FX156" s="2">
        <v>0</v>
      </c>
      <c r="FY156" s="2">
        <v>0</v>
      </c>
      <c r="FZ156" s="2"/>
      <c r="GA156" s="2" t="s">
        <v>249</v>
      </c>
      <c r="GB156" s="2"/>
      <c r="GC156" s="2"/>
      <c r="GD156" s="2">
        <v>1</v>
      </c>
      <c r="GE156" s="2"/>
      <c r="GF156" s="2">
        <v>425531217</v>
      </c>
      <c r="GG156" s="2">
        <v>2</v>
      </c>
      <c r="GH156" s="2">
        <v>4</v>
      </c>
      <c r="GI156" s="2">
        <v>-2</v>
      </c>
      <c r="GJ156" s="2">
        <v>0</v>
      </c>
      <c r="GK156" s="2">
        <v>0</v>
      </c>
      <c r="GL156" s="2">
        <f t="shared" si="279"/>
        <v>0</v>
      </c>
      <c r="GM156" s="2">
        <f t="shared" si="280"/>
        <v>12387.14</v>
      </c>
      <c r="GN156" s="2">
        <f t="shared" si="281"/>
        <v>0</v>
      </c>
      <c r="GO156" s="2">
        <f t="shared" si="282"/>
        <v>0</v>
      </c>
      <c r="GP156" s="2">
        <f t="shared" si="283"/>
        <v>0</v>
      </c>
      <c r="GQ156" s="2"/>
      <c r="GR156" s="2">
        <v>0</v>
      </c>
      <c r="GS156" s="2">
        <v>2</v>
      </c>
      <c r="GT156" s="2">
        <v>0</v>
      </c>
      <c r="GU156" s="2" t="s">
        <v>3</v>
      </c>
      <c r="GV156" s="2">
        <f t="shared" si="284"/>
        <v>0</v>
      </c>
      <c r="GW156" s="2">
        <v>1</v>
      </c>
      <c r="GX156" s="2">
        <f t="shared" si="285"/>
        <v>0</v>
      </c>
      <c r="GY156" s="2"/>
      <c r="GZ156" s="2"/>
      <c r="HA156" s="2">
        <v>0</v>
      </c>
      <c r="HB156" s="2">
        <v>0</v>
      </c>
      <c r="HC156" s="2">
        <f t="shared" si="286"/>
        <v>0</v>
      </c>
      <c r="HD156" s="2"/>
      <c r="HE156" s="2" t="s">
        <v>42</v>
      </c>
      <c r="HF156" s="2" t="s">
        <v>43</v>
      </c>
      <c r="HG156" s="2"/>
      <c r="HH156" s="2"/>
      <c r="HI156" s="2"/>
      <c r="HJ156" s="2"/>
      <c r="HK156" s="2"/>
      <c r="HL156" s="2"/>
      <c r="HM156" s="2" t="s">
        <v>3</v>
      </c>
      <c r="HN156" s="2" t="s">
        <v>3</v>
      </c>
      <c r="HO156" s="2" t="s">
        <v>3</v>
      </c>
      <c r="HP156" s="2" t="s">
        <v>3</v>
      </c>
      <c r="HQ156" s="2" t="s">
        <v>3</v>
      </c>
      <c r="HR156" s="2"/>
      <c r="HS156" s="2">
        <v>0</v>
      </c>
      <c r="HT156" s="2"/>
      <c r="HU156" s="2"/>
      <c r="HV156" s="2"/>
      <c r="HW156" s="2"/>
      <c r="HX156" s="2"/>
      <c r="HY156" s="2"/>
      <c r="HZ156" s="2"/>
      <c r="IA156" s="2"/>
      <c r="IB156" s="2"/>
      <c r="IC156" s="2"/>
      <c r="ID156" s="2"/>
      <c r="IE156" s="2"/>
      <c r="IF156" s="2"/>
      <c r="IG156" s="2"/>
      <c r="IH156" s="2"/>
      <c r="II156" s="2"/>
      <c r="IJ156" s="2"/>
      <c r="IK156" s="2">
        <v>0</v>
      </c>
      <c r="IL156" s="2"/>
      <c r="IM156" s="2"/>
      <c r="IN156" s="2"/>
      <c r="IO156" s="2"/>
      <c r="IP156" s="2"/>
      <c r="IQ156" s="2"/>
      <c r="IR156" s="2"/>
      <c r="IS156" s="2"/>
      <c r="IT156" s="2"/>
      <c r="IU156" s="2"/>
    </row>
    <row r="157" spans="1:255" x14ac:dyDescent="0.2">
      <c r="A157">
        <v>17</v>
      </c>
      <c r="B157">
        <v>1</v>
      </c>
      <c r="E157" t="s">
        <v>246</v>
      </c>
      <c r="F157" t="s">
        <v>247</v>
      </c>
      <c r="G157" t="s">
        <v>248</v>
      </c>
      <c r="H157" t="s">
        <v>37</v>
      </c>
      <c r="I157">
        <v>1</v>
      </c>
      <c r="J157">
        <v>0</v>
      </c>
      <c r="K157">
        <v>1</v>
      </c>
      <c r="O157">
        <f t="shared" si="257"/>
        <v>94885.49</v>
      </c>
      <c r="P157">
        <f t="shared" si="294"/>
        <v>94885.49</v>
      </c>
      <c r="Q157">
        <f t="shared" si="287"/>
        <v>0</v>
      </c>
      <c r="R157">
        <f t="shared" si="258"/>
        <v>0</v>
      </c>
      <c r="S157">
        <f t="shared" si="259"/>
        <v>0</v>
      </c>
      <c r="T157">
        <f t="shared" si="260"/>
        <v>0</v>
      </c>
      <c r="U157">
        <f t="shared" si="261"/>
        <v>0</v>
      </c>
      <c r="V157">
        <f t="shared" si="262"/>
        <v>0</v>
      </c>
      <c r="W157">
        <f t="shared" si="263"/>
        <v>0</v>
      </c>
      <c r="X157">
        <f t="shared" si="264"/>
        <v>0</v>
      </c>
      <c r="Y157">
        <f t="shared" si="265"/>
        <v>0</v>
      </c>
      <c r="AA157">
        <v>60252775</v>
      </c>
      <c r="AB157">
        <f t="shared" si="266"/>
        <v>12387.14</v>
      </c>
      <c r="AC157">
        <f t="shared" si="267"/>
        <v>12387.14</v>
      </c>
      <c r="AD157">
        <f t="shared" si="288"/>
        <v>0</v>
      </c>
      <c r="AE157">
        <f t="shared" si="289"/>
        <v>0</v>
      </c>
      <c r="AF157">
        <f t="shared" si="290"/>
        <v>0</v>
      </c>
      <c r="AG157">
        <f t="shared" si="268"/>
        <v>0</v>
      </c>
      <c r="AH157">
        <f t="shared" si="291"/>
        <v>0</v>
      </c>
      <c r="AI157">
        <f t="shared" si="292"/>
        <v>0</v>
      </c>
      <c r="AJ157">
        <f t="shared" si="269"/>
        <v>0</v>
      </c>
      <c r="AK157">
        <v>12387.14</v>
      </c>
      <c r="AL157">
        <v>12387.14</v>
      </c>
      <c r="AM157">
        <v>0</v>
      </c>
      <c r="AN157">
        <v>0</v>
      </c>
      <c r="AO157">
        <v>0</v>
      </c>
      <c r="AP157">
        <v>0</v>
      </c>
      <c r="AQ157">
        <v>0</v>
      </c>
      <c r="AR157">
        <v>0</v>
      </c>
      <c r="AS157">
        <v>0</v>
      </c>
      <c r="AT157">
        <v>0</v>
      </c>
      <c r="AU157">
        <v>0</v>
      </c>
      <c r="AV157">
        <v>1</v>
      </c>
      <c r="AW157">
        <v>1</v>
      </c>
      <c r="AZ157">
        <v>1</v>
      </c>
      <c r="BA157">
        <v>1</v>
      </c>
      <c r="BB157">
        <v>1</v>
      </c>
      <c r="BC157">
        <v>7.66</v>
      </c>
      <c r="BD157" t="s">
        <v>3</v>
      </c>
      <c r="BE157" t="s">
        <v>3</v>
      </c>
      <c r="BF157" t="s">
        <v>3</v>
      </c>
      <c r="BG157" t="s">
        <v>3</v>
      </c>
      <c r="BH157">
        <v>3</v>
      </c>
      <c r="BI157">
        <v>3</v>
      </c>
      <c r="BJ157" t="s">
        <v>3</v>
      </c>
      <c r="BM157">
        <v>746</v>
      </c>
      <c r="BN157">
        <v>0</v>
      </c>
      <c r="BO157" t="s">
        <v>3</v>
      </c>
      <c r="BP157">
        <v>0</v>
      </c>
      <c r="BQ157">
        <v>130</v>
      </c>
      <c r="BR157">
        <v>0</v>
      </c>
      <c r="BS157">
        <v>1</v>
      </c>
      <c r="BT157">
        <v>1</v>
      </c>
      <c r="BU157">
        <v>1</v>
      </c>
      <c r="BV157">
        <v>1</v>
      </c>
      <c r="BW157">
        <v>1</v>
      </c>
      <c r="BX157">
        <v>1</v>
      </c>
      <c r="BY157" t="s">
        <v>3</v>
      </c>
      <c r="BZ157">
        <v>0</v>
      </c>
      <c r="CA157">
        <v>0</v>
      </c>
      <c r="CB157" t="s">
        <v>3</v>
      </c>
      <c r="CE157">
        <v>30</v>
      </c>
      <c r="CF157">
        <v>0</v>
      </c>
      <c r="CG157">
        <v>0</v>
      </c>
      <c r="CM157">
        <v>0</v>
      </c>
      <c r="CN157" t="s">
        <v>3</v>
      </c>
      <c r="CO157">
        <v>0</v>
      </c>
      <c r="CP157">
        <f t="shared" si="270"/>
        <v>94885.49</v>
      </c>
      <c r="CQ157">
        <f t="shared" si="295"/>
        <v>94885.49</v>
      </c>
      <c r="CR157">
        <f t="shared" si="293"/>
        <v>0</v>
      </c>
      <c r="CS157">
        <f t="shared" si="271"/>
        <v>0</v>
      </c>
      <c r="CT157">
        <f t="shared" si="272"/>
        <v>0</v>
      </c>
      <c r="CU157">
        <f t="shared" si="273"/>
        <v>0</v>
      </c>
      <c r="CV157">
        <f t="shared" si="274"/>
        <v>0</v>
      </c>
      <c r="CW157">
        <f t="shared" si="275"/>
        <v>0</v>
      </c>
      <c r="CX157">
        <f t="shared" si="276"/>
        <v>0</v>
      </c>
      <c r="CY157">
        <f t="shared" si="277"/>
        <v>0</v>
      </c>
      <c r="CZ157">
        <f t="shared" si="278"/>
        <v>0</v>
      </c>
      <c r="DC157" t="s">
        <v>3</v>
      </c>
      <c r="DD157" t="s">
        <v>3</v>
      </c>
      <c r="DE157" t="s">
        <v>3</v>
      </c>
      <c r="DF157" t="s">
        <v>3</v>
      </c>
      <c r="DG157" t="s">
        <v>3</v>
      </c>
      <c r="DH157" t="s">
        <v>3</v>
      </c>
      <c r="DI157" t="s">
        <v>3</v>
      </c>
      <c r="DJ157" t="s">
        <v>3</v>
      </c>
      <c r="DK157" t="s">
        <v>3</v>
      </c>
      <c r="DL157" t="s">
        <v>3</v>
      </c>
      <c r="DM157" t="s">
        <v>3</v>
      </c>
      <c r="DN157">
        <v>0</v>
      </c>
      <c r="DO157">
        <v>0</v>
      </c>
      <c r="DP157">
        <v>1</v>
      </c>
      <c r="DQ157">
        <v>1</v>
      </c>
      <c r="DU157">
        <v>1013</v>
      </c>
      <c r="DV157" t="s">
        <v>37</v>
      </c>
      <c r="DW157" t="s">
        <v>37</v>
      </c>
      <c r="DX157">
        <v>1</v>
      </c>
      <c r="DZ157" t="s">
        <v>3</v>
      </c>
      <c r="EA157" t="s">
        <v>3</v>
      </c>
      <c r="EB157" t="s">
        <v>3</v>
      </c>
      <c r="EC157" t="s">
        <v>3</v>
      </c>
      <c r="EE157">
        <v>59540854</v>
      </c>
      <c r="EF157">
        <v>130</v>
      </c>
      <c r="EG157" t="s">
        <v>38</v>
      </c>
      <c r="EH157">
        <v>0</v>
      </c>
      <c r="EI157" t="s">
        <v>3</v>
      </c>
      <c r="EJ157">
        <v>3</v>
      </c>
      <c r="EK157">
        <v>746</v>
      </c>
      <c r="EL157" t="s">
        <v>39</v>
      </c>
      <c r="EM157" t="s">
        <v>40</v>
      </c>
      <c r="EO157" t="s">
        <v>3</v>
      </c>
      <c r="EQ157">
        <v>0</v>
      </c>
      <c r="ER157">
        <v>12387.14</v>
      </c>
      <c r="ES157">
        <v>12387.14</v>
      </c>
      <c r="ET157">
        <v>0</v>
      </c>
      <c r="EU157">
        <v>0</v>
      </c>
      <c r="EV157">
        <v>0</v>
      </c>
      <c r="EW157">
        <v>0</v>
      </c>
      <c r="EX157">
        <v>0</v>
      </c>
      <c r="EY157">
        <v>0</v>
      </c>
      <c r="EZ157">
        <v>5</v>
      </c>
      <c r="FC157">
        <v>1</v>
      </c>
      <c r="FD157">
        <v>18</v>
      </c>
      <c r="FF157">
        <v>109235.39</v>
      </c>
      <c r="FQ157">
        <v>0</v>
      </c>
      <c r="FR157">
        <f t="shared" si="296"/>
        <v>94885.49</v>
      </c>
      <c r="FS157">
        <v>0</v>
      </c>
      <c r="FX157">
        <v>0</v>
      </c>
      <c r="FY157">
        <v>0</v>
      </c>
      <c r="GA157" t="s">
        <v>249</v>
      </c>
      <c r="GD157">
        <v>1</v>
      </c>
      <c r="GF157">
        <v>425531217</v>
      </c>
      <c r="GG157">
        <v>2</v>
      </c>
      <c r="GH157">
        <v>3</v>
      </c>
      <c r="GI157">
        <v>5</v>
      </c>
      <c r="GJ157">
        <v>0</v>
      </c>
      <c r="GK157">
        <v>0</v>
      </c>
      <c r="GL157">
        <f t="shared" si="279"/>
        <v>0</v>
      </c>
      <c r="GM157">
        <f t="shared" si="280"/>
        <v>94885.49</v>
      </c>
      <c r="GN157">
        <f t="shared" si="281"/>
        <v>0</v>
      </c>
      <c r="GO157">
        <f t="shared" si="282"/>
        <v>0</v>
      </c>
      <c r="GP157">
        <f t="shared" si="283"/>
        <v>0</v>
      </c>
      <c r="GR157">
        <v>1</v>
      </c>
      <c r="GS157">
        <v>1</v>
      </c>
      <c r="GT157">
        <v>0</v>
      </c>
      <c r="GU157" t="s">
        <v>3</v>
      </c>
      <c r="GV157">
        <f t="shared" si="284"/>
        <v>0</v>
      </c>
      <c r="GW157">
        <v>1</v>
      </c>
      <c r="GX157">
        <f t="shared" si="285"/>
        <v>0</v>
      </c>
      <c r="HA157">
        <v>0</v>
      </c>
      <c r="HB157">
        <v>0</v>
      </c>
      <c r="HC157">
        <f t="shared" si="286"/>
        <v>0</v>
      </c>
      <c r="HE157" t="s">
        <v>42</v>
      </c>
      <c r="HF157" t="s">
        <v>43</v>
      </c>
      <c r="HM157" t="s">
        <v>3</v>
      </c>
      <c r="HN157" t="s">
        <v>3</v>
      </c>
      <c r="HO157" t="s">
        <v>3</v>
      </c>
      <c r="HP157" t="s">
        <v>3</v>
      </c>
      <c r="HQ157" t="s">
        <v>3</v>
      </c>
      <c r="HS157">
        <v>0</v>
      </c>
      <c r="IK157">
        <v>0</v>
      </c>
    </row>
    <row r="158" spans="1:255" x14ac:dyDescent="0.2">
      <c r="A158" s="2">
        <v>17</v>
      </c>
      <c r="B158" s="2">
        <v>1</v>
      </c>
      <c r="C158" s="2"/>
      <c r="D158" s="2"/>
      <c r="E158" s="2" t="s">
        <v>250</v>
      </c>
      <c r="F158" s="2" t="s">
        <v>251</v>
      </c>
      <c r="G158" s="2" t="s">
        <v>252</v>
      </c>
      <c r="H158" s="2" t="s">
        <v>37</v>
      </c>
      <c r="I158" s="2">
        <v>1</v>
      </c>
      <c r="J158" s="2">
        <v>0</v>
      </c>
      <c r="K158" s="2">
        <v>1</v>
      </c>
      <c r="L158" s="2"/>
      <c r="M158" s="2"/>
      <c r="N158" s="2"/>
      <c r="O158" s="2">
        <f t="shared" si="257"/>
        <v>12387.14</v>
      </c>
      <c r="P158" s="2">
        <f t="shared" si="294"/>
        <v>12387.14</v>
      </c>
      <c r="Q158" s="2">
        <f t="shared" si="287"/>
        <v>0</v>
      </c>
      <c r="R158" s="2">
        <f t="shared" si="258"/>
        <v>0</v>
      </c>
      <c r="S158" s="2">
        <f t="shared" si="259"/>
        <v>0</v>
      </c>
      <c r="T158" s="2">
        <f t="shared" si="260"/>
        <v>0</v>
      </c>
      <c r="U158" s="2">
        <f t="shared" si="261"/>
        <v>0</v>
      </c>
      <c r="V158" s="2">
        <f t="shared" si="262"/>
        <v>0</v>
      </c>
      <c r="W158" s="2">
        <f t="shared" si="263"/>
        <v>0</v>
      </c>
      <c r="X158" s="2">
        <f t="shared" si="264"/>
        <v>0</v>
      </c>
      <c r="Y158" s="2">
        <f t="shared" si="265"/>
        <v>0</v>
      </c>
      <c r="Z158" s="2"/>
      <c r="AA158" s="2">
        <v>60252778</v>
      </c>
      <c r="AB158" s="2">
        <f t="shared" si="266"/>
        <v>12387.14</v>
      </c>
      <c r="AC158" s="2">
        <f t="shared" si="267"/>
        <v>12387.14</v>
      </c>
      <c r="AD158" s="2">
        <f t="shared" si="288"/>
        <v>0</v>
      </c>
      <c r="AE158" s="2">
        <f t="shared" si="289"/>
        <v>0</v>
      </c>
      <c r="AF158" s="2">
        <f t="shared" si="290"/>
        <v>0</v>
      </c>
      <c r="AG158" s="2">
        <f t="shared" si="268"/>
        <v>0</v>
      </c>
      <c r="AH158" s="2">
        <f t="shared" si="291"/>
        <v>0</v>
      </c>
      <c r="AI158" s="2">
        <f t="shared" si="292"/>
        <v>0</v>
      </c>
      <c r="AJ158" s="2">
        <f t="shared" si="269"/>
        <v>0</v>
      </c>
      <c r="AK158" s="2">
        <v>12387.14</v>
      </c>
      <c r="AL158" s="2">
        <v>12387.14</v>
      </c>
      <c r="AM158" s="2">
        <v>0</v>
      </c>
      <c r="AN158" s="2">
        <v>0</v>
      </c>
      <c r="AO158" s="2">
        <v>0</v>
      </c>
      <c r="AP158" s="2">
        <v>0</v>
      </c>
      <c r="AQ158" s="2">
        <v>0</v>
      </c>
      <c r="AR158" s="2">
        <v>0</v>
      </c>
      <c r="AS158" s="2">
        <v>0</v>
      </c>
      <c r="AT158" s="2">
        <v>0</v>
      </c>
      <c r="AU158" s="2">
        <v>0</v>
      </c>
      <c r="AV158" s="2">
        <v>1</v>
      </c>
      <c r="AW158" s="2">
        <v>1</v>
      </c>
      <c r="AX158" s="2"/>
      <c r="AY158" s="2"/>
      <c r="AZ158" s="2">
        <v>1</v>
      </c>
      <c r="BA158" s="2">
        <v>1</v>
      </c>
      <c r="BB158" s="2">
        <v>1</v>
      </c>
      <c r="BC158" s="2">
        <v>1</v>
      </c>
      <c r="BD158" s="2" t="s">
        <v>3</v>
      </c>
      <c r="BE158" s="2" t="s">
        <v>3</v>
      </c>
      <c r="BF158" s="2" t="s">
        <v>3</v>
      </c>
      <c r="BG158" s="2" t="s">
        <v>3</v>
      </c>
      <c r="BH158" s="2">
        <v>3</v>
      </c>
      <c r="BI158" s="2">
        <v>3</v>
      </c>
      <c r="BJ158" s="2" t="s">
        <v>3</v>
      </c>
      <c r="BK158" s="2"/>
      <c r="BL158" s="2"/>
      <c r="BM158" s="2">
        <v>746</v>
      </c>
      <c r="BN158" s="2">
        <v>0</v>
      </c>
      <c r="BO158" s="2" t="s">
        <v>3</v>
      </c>
      <c r="BP158" s="2">
        <v>0</v>
      </c>
      <c r="BQ158" s="2">
        <v>130</v>
      </c>
      <c r="BR158" s="2">
        <v>0</v>
      </c>
      <c r="BS158" s="2">
        <v>1</v>
      </c>
      <c r="BT158" s="2">
        <v>1</v>
      </c>
      <c r="BU158" s="2">
        <v>1</v>
      </c>
      <c r="BV158" s="2">
        <v>1</v>
      </c>
      <c r="BW158" s="2">
        <v>1</v>
      </c>
      <c r="BX158" s="2">
        <v>1</v>
      </c>
      <c r="BY158" s="2" t="s">
        <v>3</v>
      </c>
      <c r="BZ158" s="2">
        <v>0</v>
      </c>
      <c r="CA158" s="2">
        <v>0</v>
      </c>
      <c r="CB158" s="2" t="s">
        <v>3</v>
      </c>
      <c r="CC158" s="2"/>
      <c r="CD158" s="2"/>
      <c r="CE158" s="2">
        <v>30</v>
      </c>
      <c r="CF158" s="2">
        <v>0</v>
      </c>
      <c r="CG158" s="2">
        <v>0</v>
      </c>
      <c r="CH158" s="2"/>
      <c r="CI158" s="2"/>
      <c r="CJ158" s="2"/>
      <c r="CK158" s="2"/>
      <c r="CL158" s="2"/>
      <c r="CM158" s="2">
        <v>0</v>
      </c>
      <c r="CN158" s="2" t="s">
        <v>3</v>
      </c>
      <c r="CO158" s="2">
        <v>0</v>
      </c>
      <c r="CP158" s="2">
        <f t="shared" si="270"/>
        <v>12387.14</v>
      </c>
      <c r="CQ158" s="2">
        <f t="shared" si="295"/>
        <v>12387.14</v>
      </c>
      <c r="CR158" s="2">
        <f t="shared" si="293"/>
        <v>0</v>
      </c>
      <c r="CS158" s="2">
        <f t="shared" si="271"/>
        <v>0</v>
      </c>
      <c r="CT158" s="2">
        <f t="shared" si="272"/>
        <v>0</v>
      </c>
      <c r="CU158" s="2">
        <f t="shared" si="273"/>
        <v>0</v>
      </c>
      <c r="CV158" s="2">
        <f t="shared" si="274"/>
        <v>0</v>
      </c>
      <c r="CW158" s="2">
        <f t="shared" si="275"/>
        <v>0</v>
      </c>
      <c r="CX158" s="2">
        <f t="shared" si="276"/>
        <v>0</v>
      </c>
      <c r="CY158" s="2">
        <f t="shared" si="277"/>
        <v>0</v>
      </c>
      <c r="CZ158" s="2">
        <f t="shared" si="278"/>
        <v>0</v>
      </c>
      <c r="DA158" s="2"/>
      <c r="DB158" s="2"/>
      <c r="DC158" s="2" t="s">
        <v>3</v>
      </c>
      <c r="DD158" s="2" t="s">
        <v>3</v>
      </c>
      <c r="DE158" s="2" t="s">
        <v>3</v>
      </c>
      <c r="DF158" s="2" t="s">
        <v>3</v>
      </c>
      <c r="DG158" s="2" t="s">
        <v>3</v>
      </c>
      <c r="DH158" s="2" t="s">
        <v>3</v>
      </c>
      <c r="DI158" s="2" t="s">
        <v>3</v>
      </c>
      <c r="DJ158" s="2" t="s">
        <v>3</v>
      </c>
      <c r="DK158" s="2" t="s">
        <v>3</v>
      </c>
      <c r="DL158" s="2" t="s">
        <v>3</v>
      </c>
      <c r="DM158" s="2" t="s">
        <v>3</v>
      </c>
      <c r="DN158" s="2">
        <v>0</v>
      </c>
      <c r="DO158" s="2">
        <v>0</v>
      </c>
      <c r="DP158" s="2">
        <v>1</v>
      </c>
      <c r="DQ158" s="2">
        <v>1</v>
      </c>
      <c r="DR158" s="2"/>
      <c r="DS158" s="2"/>
      <c r="DT158" s="2"/>
      <c r="DU158" s="2">
        <v>1013</v>
      </c>
      <c r="DV158" s="2" t="s">
        <v>37</v>
      </c>
      <c r="DW158" s="2" t="s">
        <v>37</v>
      </c>
      <c r="DX158" s="2">
        <v>1</v>
      </c>
      <c r="DY158" s="2"/>
      <c r="DZ158" s="2" t="s">
        <v>3</v>
      </c>
      <c r="EA158" s="2" t="s">
        <v>3</v>
      </c>
      <c r="EB158" s="2" t="s">
        <v>3</v>
      </c>
      <c r="EC158" s="2" t="s">
        <v>3</v>
      </c>
      <c r="ED158" s="2"/>
      <c r="EE158" s="2">
        <v>59540854</v>
      </c>
      <c r="EF158" s="2">
        <v>130</v>
      </c>
      <c r="EG158" s="2" t="s">
        <v>38</v>
      </c>
      <c r="EH158" s="2">
        <v>0</v>
      </c>
      <c r="EI158" s="2" t="s">
        <v>3</v>
      </c>
      <c r="EJ158" s="2">
        <v>3</v>
      </c>
      <c r="EK158" s="2">
        <v>746</v>
      </c>
      <c r="EL158" s="2" t="s">
        <v>39</v>
      </c>
      <c r="EM158" s="2" t="s">
        <v>40</v>
      </c>
      <c r="EN158" s="2"/>
      <c r="EO158" s="2" t="s">
        <v>3</v>
      </c>
      <c r="EP158" s="2"/>
      <c r="EQ158" s="2">
        <v>0</v>
      </c>
      <c r="ER158" s="2">
        <v>0</v>
      </c>
      <c r="ES158" s="2">
        <v>12387.14</v>
      </c>
      <c r="ET158" s="2">
        <v>0</v>
      </c>
      <c r="EU158" s="2">
        <v>0</v>
      </c>
      <c r="EV158" s="2">
        <v>0</v>
      </c>
      <c r="EW158" s="2">
        <v>0</v>
      </c>
      <c r="EX158" s="2">
        <v>0</v>
      </c>
      <c r="EY158" s="2">
        <v>0</v>
      </c>
      <c r="EZ158" s="2"/>
      <c r="FA158" s="2"/>
      <c r="FB158" s="2"/>
      <c r="FC158" s="2"/>
      <c r="FD158" s="2"/>
      <c r="FE158" s="2"/>
      <c r="FF158" s="2"/>
      <c r="FG158" s="2"/>
      <c r="FH158" s="2"/>
      <c r="FI158" s="2"/>
      <c r="FJ158" s="2"/>
      <c r="FK158" s="2"/>
      <c r="FL158" s="2"/>
      <c r="FM158" s="2"/>
      <c r="FN158" s="2"/>
      <c r="FO158" s="2"/>
      <c r="FP158" s="2"/>
      <c r="FQ158" s="2">
        <v>0</v>
      </c>
      <c r="FR158" s="2">
        <f t="shared" si="296"/>
        <v>12387.14</v>
      </c>
      <c r="FS158" s="2">
        <v>0</v>
      </c>
      <c r="FT158" s="2"/>
      <c r="FU158" s="2"/>
      <c r="FV158" s="2"/>
      <c r="FW158" s="2"/>
      <c r="FX158" s="2">
        <v>0</v>
      </c>
      <c r="FY158" s="2">
        <v>0</v>
      </c>
      <c r="FZ158" s="2"/>
      <c r="GA158" s="2" t="s">
        <v>249</v>
      </c>
      <c r="GB158" s="2"/>
      <c r="GC158" s="2"/>
      <c r="GD158" s="2">
        <v>1</v>
      </c>
      <c r="GE158" s="2"/>
      <c r="GF158" s="2">
        <v>-1462156462</v>
      </c>
      <c r="GG158" s="2">
        <v>2</v>
      </c>
      <c r="GH158" s="2">
        <v>4</v>
      </c>
      <c r="GI158" s="2">
        <v>-2</v>
      </c>
      <c r="GJ158" s="2">
        <v>0</v>
      </c>
      <c r="GK158" s="2">
        <v>0</v>
      </c>
      <c r="GL158" s="2">
        <f t="shared" si="279"/>
        <v>0</v>
      </c>
      <c r="GM158" s="2">
        <f t="shared" si="280"/>
        <v>12387.14</v>
      </c>
      <c r="GN158" s="2">
        <f t="shared" si="281"/>
        <v>0</v>
      </c>
      <c r="GO158" s="2">
        <f t="shared" si="282"/>
        <v>0</v>
      </c>
      <c r="GP158" s="2">
        <f t="shared" si="283"/>
        <v>0</v>
      </c>
      <c r="GQ158" s="2"/>
      <c r="GR158" s="2">
        <v>0</v>
      </c>
      <c r="GS158" s="2">
        <v>2</v>
      </c>
      <c r="GT158" s="2">
        <v>0</v>
      </c>
      <c r="GU158" s="2" t="s">
        <v>3</v>
      </c>
      <c r="GV158" s="2">
        <f t="shared" si="284"/>
        <v>0</v>
      </c>
      <c r="GW158" s="2">
        <v>1</v>
      </c>
      <c r="GX158" s="2">
        <f t="shared" si="285"/>
        <v>0</v>
      </c>
      <c r="GY158" s="2"/>
      <c r="GZ158" s="2"/>
      <c r="HA158" s="2">
        <v>0</v>
      </c>
      <c r="HB158" s="2">
        <v>0</v>
      </c>
      <c r="HC158" s="2">
        <f t="shared" si="286"/>
        <v>0</v>
      </c>
      <c r="HD158" s="2"/>
      <c r="HE158" s="2" t="s">
        <v>42</v>
      </c>
      <c r="HF158" s="2" t="s">
        <v>43</v>
      </c>
      <c r="HG158" s="2"/>
      <c r="HH158" s="2"/>
      <c r="HI158" s="2"/>
      <c r="HJ158" s="2"/>
      <c r="HK158" s="2"/>
      <c r="HL158" s="2"/>
      <c r="HM158" s="2" t="s">
        <v>3</v>
      </c>
      <c r="HN158" s="2" t="s">
        <v>3</v>
      </c>
      <c r="HO158" s="2" t="s">
        <v>3</v>
      </c>
      <c r="HP158" s="2" t="s">
        <v>3</v>
      </c>
      <c r="HQ158" s="2" t="s">
        <v>3</v>
      </c>
      <c r="HR158" s="2"/>
      <c r="HS158" s="2">
        <v>0</v>
      </c>
      <c r="HT158" s="2"/>
      <c r="HU158" s="2"/>
      <c r="HV158" s="2"/>
      <c r="HW158" s="2"/>
      <c r="HX158" s="2"/>
      <c r="HY158" s="2"/>
      <c r="HZ158" s="2"/>
      <c r="IA158" s="2"/>
      <c r="IB158" s="2"/>
      <c r="IC158" s="2"/>
      <c r="ID158" s="2"/>
      <c r="IE158" s="2"/>
      <c r="IF158" s="2"/>
      <c r="IG158" s="2"/>
      <c r="IH158" s="2"/>
      <c r="II158" s="2"/>
      <c r="IJ158" s="2"/>
      <c r="IK158" s="2">
        <v>0</v>
      </c>
      <c r="IL158" s="2"/>
      <c r="IM158" s="2"/>
      <c r="IN158" s="2"/>
      <c r="IO158" s="2"/>
      <c r="IP158" s="2"/>
      <c r="IQ158" s="2"/>
      <c r="IR158" s="2"/>
      <c r="IS158" s="2"/>
      <c r="IT158" s="2"/>
      <c r="IU158" s="2"/>
    </row>
    <row r="159" spans="1:255" x14ac:dyDescent="0.2">
      <c r="A159">
        <v>17</v>
      </c>
      <c r="B159">
        <v>1</v>
      </c>
      <c r="E159" t="s">
        <v>250</v>
      </c>
      <c r="F159" t="s">
        <v>251</v>
      </c>
      <c r="G159" t="s">
        <v>252</v>
      </c>
      <c r="H159" t="s">
        <v>37</v>
      </c>
      <c r="I159">
        <v>1</v>
      </c>
      <c r="J159">
        <v>0</v>
      </c>
      <c r="K159">
        <v>1</v>
      </c>
      <c r="O159">
        <f t="shared" si="257"/>
        <v>94885.49</v>
      </c>
      <c r="P159">
        <f t="shared" si="294"/>
        <v>94885.49</v>
      </c>
      <c r="Q159">
        <f t="shared" si="287"/>
        <v>0</v>
      </c>
      <c r="R159">
        <f t="shared" si="258"/>
        <v>0</v>
      </c>
      <c r="S159">
        <f t="shared" si="259"/>
        <v>0</v>
      </c>
      <c r="T159">
        <f t="shared" si="260"/>
        <v>0</v>
      </c>
      <c r="U159">
        <f t="shared" si="261"/>
        <v>0</v>
      </c>
      <c r="V159">
        <f t="shared" si="262"/>
        <v>0</v>
      </c>
      <c r="W159">
        <f t="shared" si="263"/>
        <v>0</v>
      </c>
      <c r="X159">
        <f t="shared" si="264"/>
        <v>0</v>
      </c>
      <c r="Y159">
        <f t="shared" si="265"/>
        <v>0</v>
      </c>
      <c r="AA159">
        <v>60252775</v>
      </c>
      <c r="AB159">
        <f t="shared" si="266"/>
        <v>12387.14</v>
      </c>
      <c r="AC159">
        <f t="shared" si="267"/>
        <v>12387.14</v>
      </c>
      <c r="AD159">
        <f t="shared" si="288"/>
        <v>0</v>
      </c>
      <c r="AE159">
        <f t="shared" si="289"/>
        <v>0</v>
      </c>
      <c r="AF159">
        <f t="shared" si="290"/>
        <v>0</v>
      </c>
      <c r="AG159">
        <f t="shared" si="268"/>
        <v>0</v>
      </c>
      <c r="AH159">
        <f t="shared" si="291"/>
        <v>0</v>
      </c>
      <c r="AI159">
        <f t="shared" si="292"/>
        <v>0</v>
      </c>
      <c r="AJ159">
        <f t="shared" si="269"/>
        <v>0</v>
      </c>
      <c r="AK159">
        <v>12387.14</v>
      </c>
      <c r="AL159">
        <v>12387.14</v>
      </c>
      <c r="AM159">
        <v>0</v>
      </c>
      <c r="AN159">
        <v>0</v>
      </c>
      <c r="AO159">
        <v>0</v>
      </c>
      <c r="AP159">
        <v>0</v>
      </c>
      <c r="AQ159">
        <v>0</v>
      </c>
      <c r="AR159">
        <v>0</v>
      </c>
      <c r="AS159">
        <v>0</v>
      </c>
      <c r="AT159">
        <v>0</v>
      </c>
      <c r="AU159">
        <v>0</v>
      </c>
      <c r="AV159">
        <v>1</v>
      </c>
      <c r="AW159">
        <v>1</v>
      </c>
      <c r="AZ159">
        <v>1</v>
      </c>
      <c r="BA159">
        <v>1</v>
      </c>
      <c r="BB159">
        <v>1</v>
      </c>
      <c r="BC159">
        <v>7.66</v>
      </c>
      <c r="BD159" t="s">
        <v>3</v>
      </c>
      <c r="BE159" t="s">
        <v>3</v>
      </c>
      <c r="BF159" t="s">
        <v>3</v>
      </c>
      <c r="BG159" t="s">
        <v>3</v>
      </c>
      <c r="BH159">
        <v>3</v>
      </c>
      <c r="BI159">
        <v>3</v>
      </c>
      <c r="BJ159" t="s">
        <v>3</v>
      </c>
      <c r="BM159">
        <v>746</v>
      </c>
      <c r="BN159">
        <v>0</v>
      </c>
      <c r="BO159" t="s">
        <v>3</v>
      </c>
      <c r="BP159">
        <v>0</v>
      </c>
      <c r="BQ159">
        <v>130</v>
      </c>
      <c r="BR159">
        <v>0</v>
      </c>
      <c r="BS159">
        <v>1</v>
      </c>
      <c r="BT159">
        <v>1</v>
      </c>
      <c r="BU159">
        <v>1</v>
      </c>
      <c r="BV159">
        <v>1</v>
      </c>
      <c r="BW159">
        <v>1</v>
      </c>
      <c r="BX159">
        <v>1</v>
      </c>
      <c r="BY159" t="s">
        <v>3</v>
      </c>
      <c r="BZ159">
        <v>0</v>
      </c>
      <c r="CA159">
        <v>0</v>
      </c>
      <c r="CB159" t="s">
        <v>3</v>
      </c>
      <c r="CE159">
        <v>30</v>
      </c>
      <c r="CF159">
        <v>0</v>
      </c>
      <c r="CG159">
        <v>0</v>
      </c>
      <c r="CM159">
        <v>0</v>
      </c>
      <c r="CN159" t="s">
        <v>3</v>
      </c>
      <c r="CO159">
        <v>0</v>
      </c>
      <c r="CP159">
        <f t="shared" si="270"/>
        <v>94885.49</v>
      </c>
      <c r="CQ159">
        <f t="shared" si="295"/>
        <v>94885.49</v>
      </c>
      <c r="CR159">
        <f t="shared" si="293"/>
        <v>0</v>
      </c>
      <c r="CS159">
        <f t="shared" si="271"/>
        <v>0</v>
      </c>
      <c r="CT159">
        <f t="shared" si="272"/>
        <v>0</v>
      </c>
      <c r="CU159">
        <f t="shared" si="273"/>
        <v>0</v>
      </c>
      <c r="CV159">
        <f t="shared" si="274"/>
        <v>0</v>
      </c>
      <c r="CW159">
        <f t="shared" si="275"/>
        <v>0</v>
      </c>
      <c r="CX159">
        <f t="shared" si="276"/>
        <v>0</v>
      </c>
      <c r="CY159">
        <f t="shared" si="277"/>
        <v>0</v>
      </c>
      <c r="CZ159">
        <f t="shared" si="278"/>
        <v>0</v>
      </c>
      <c r="DC159" t="s">
        <v>3</v>
      </c>
      <c r="DD159" t="s">
        <v>3</v>
      </c>
      <c r="DE159" t="s">
        <v>3</v>
      </c>
      <c r="DF159" t="s">
        <v>3</v>
      </c>
      <c r="DG159" t="s">
        <v>3</v>
      </c>
      <c r="DH159" t="s">
        <v>3</v>
      </c>
      <c r="DI159" t="s">
        <v>3</v>
      </c>
      <c r="DJ159" t="s">
        <v>3</v>
      </c>
      <c r="DK159" t="s">
        <v>3</v>
      </c>
      <c r="DL159" t="s">
        <v>3</v>
      </c>
      <c r="DM159" t="s">
        <v>3</v>
      </c>
      <c r="DN159">
        <v>0</v>
      </c>
      <c r="DO159">
        <v>0</v>
      </c>
      <c r="DP159">
        <v>1</v>
      </c>
      <c r="DQ159">
        <v>1</v>
      </c>
      <c r="DU159">
        <v>1013</v>
      </c>
      <c r="DV159" t="s">
        <v>37</v>
      </c>
      <c r="DW159" t="s">
        <v>37</v>
      </c>
      <c r="DX159">
        <v>1</v>
      </c>
      <c r="DZ159" t="s">
        <v>3</v>
      </c>
      <c r="EA159" t="s">
        <v>3</v>
      </c>
      <c r="EB159" t="s">
        <v>3</v>
      </c>
      <c r="EC159" t="s">
        <v>3</v>
      </c>
      <c r="EE159">
        <v>59540854</v>
      </c>
      <c r="EF159">
        <v>130</v>
      </c>
      <c r="EG159" t="s">
        <v>38</v>
      </c>
      <c r="EH159">
        <v>0</v>
      </c>
      <c r="EI159" t="s">
        <v>3</v>
      </c>
      <c r="EJ159">
        <v>3</v>
      </c>
      <c r="EK159">
        <v>746</v>
      </c>
      <c r="EL159" t="s">
        <v>39</v>
      </c>
      <c r="EM159" t="s">
        <v>40</v>
      </c>
      <c r="EO159" t="s">
        <v>3</v>
      </c>
      <c r="EQ159">
        <v>0</v>
      </c>
      <c r="ER159">
        <v>12387.14</v>
      </c>
      <c r="ES159">
        <v>12387.14</v>
      </c>
      <c r="ET159">
        <v>0</v>
      </c>
      <c r="EU159">
        <v>0</v>
      </c>
      <c r="EV159">
        <v>0</v>
      </c>
      <c r="EW159">
        <v>0</v>
      </c>
      <c r="EX159">
        <v>0</v>
      </c>
      <c r="EY159">
        <v>0</v>
      </c>
      <c r="EZ159">
        <v>5</v>
      </c>
      <c r="FC159">
        <v>1</v>
      </c>
      <c r="FD159">
        <v>18</v>
      </c>
      <c r="FF159">
        <v>109235.39</v>
      </c>
      <c r="FQ159">
        <v>0</v>
      </c>
      <c r="FR159">
        <f t="shared" si="296"/>
        <v>94885.49</v>
      </c>
      <c r="FS159">
        <v>0</v>
      </c>
      <c r="FX159">
        <v>0</v>
      </c>
      <c r="FY159">
        <v>0</v>
      </c>
      <c r="GA159" t="s">
        <v>249</v>
      </c>
      <c r="GD159">
        <v>1</v>
      </c>
      <c r="GF159">
        <v>-1462156462</v>
      </c>
      <c r="GG159">
        <v>2</v>
      </c>
      <c r="GH159">
        <v>3</v>
      </c>
      <c r="GI159">
        <v>5</v>
      </c>
      <c r="GJ159">
        <v>0</v>
      </c>
      <c r="GK159">
        <v>0</v>
      </c>
      <c r="GL159">
        <f t="shared" si="279"/>
        <v>0</v>
      </c>
      <c r="GM159">
        <f t="shared" si="280"/>
        <v>94885.49</v>
      </c>
      <c r="GN159">
        <f t="shared" si="281"/>
        <v>0</v>
      </c>
      <c r="GO159">
        <f t="shared" si="282"/>
        <v>0</v>
      </c>
      <c r="GP159">
        <f t="shared" si="283"/>
        <v>0</v>
      </c>
      <c r="GR159">
        <v>1</v>
      </c>
      <c r="GS159">
        <v>1</v>
      </c>
      <c r="GT159">
        <v>0</v>
      </c>
      <c r="GU159" t="s">
        <v>3</v>
      </c>
      <c r="GV159">
        <f t="shared" si="284"/>
        <v>0</v>
      </c>
      <c r="GW159">
        <v>1</v>
      </c>
      <c r="GX159">
        <f t="shared" si="285"/>
        <v>0</v>
      </c>
      <c r="HA159">
        <v>0</v>
      </c>
      <c r="HB159">
        <v>0</v>
      </c>
      <c r="HC159">
        <f t="shared" si="286"/>
        <v>0</v>
      </c>
      <c r="HE159" t="s">
        <v>42</v>
      </c>
      <c r="HF159" t="s">
        <v>43</v>
      </c>
      <c r="HM159" t="s">
        <v>3</v>
      </c>
      <c r="HN159" t="s">
        <v>3</v>
      </c>
      <c r="HO159" t="s">
        <v>3</v>
      </c>
      <c r="HP159" t="s">
        <v>3</v>
      </c>
      <c r="HQ159" t="s">
        <v>3</v>
      </c>
      <c r="HS159">
        <v>0</v>
      </c>
      <c r="IK159">
        <v>0</v>
      </c>
    </row>
    <row r="160" spans="1:255" x14ac:dyDescent="0.2">
      <c r="A160" s="2">
        <v>17</v>
      </c>
      <c r="B160" s="2">
        <v>1</v>
      </c>
      <c r="C160" s="2"/>
      <c r="D160" s="2"/>
      <c r="E160" s="2" t="s">
        <v>253</v>
      </c>
      <c r="F160" s="2" t="s">
        <v>254</v>
      </c>
      <c r="G160" s="2" t="s">
        <v>255</v>
      </c>
      <c r="H160" s="2" t="s">
        <v>37</v>
      </c>
      <c r="I160" s="2">
        <v>1</v>
      </c>
      <c r="J160" s="2">
        <v>0</v>
      </c>
      <c r="K160" s="2">
        <v>1</v>
      </c>
      <c r="L160" s="2"/>
      <c r="M160" s="2"/>
      <c r="N160" s="2"/>
      <c r="O160" s="2">
        <f t="shared" si="257"/>
        <v>91615.67</v>
      </c>
      <c r="P160" s="2">
        <f t="shared" si="294"/>
        <v>91615.67</v>
      </c>
      <c r="Q160" s="2">
        <f t="shared" si="287"/>
        <v>0</v>
      </c>
      <c r="R160" s="2">
        <f t="shared" si="258"/>
        <v>0</v>
      </c>
      <c r="S160" s="2">
        <f t="shared" si="259"/>
        <v>0</v>
      </c>
      <c r="T160" s="2">
        <f t="shared" si="260"/>
        <v>0</v>
      </c>
      <c r="U160" s="2">
        <f t="shared" si="261"/>
        <v>0</v>
      </c>
      <c r="V160" s="2">
        <f t="shared" si="262"/>
        <v>0</v>
      </c>
      <c r="W160" s="2">
        <f t="shared" si="263"/>
        <v>0</v>
      </c>
      <c r="X160" s="2">
        <f t="shared" si="264"/>
        <v>0</v>
      </c>
      <c r="Y160" s="2">
        <f t="shared" si="265"/>
        <v>0</v>
      </c>
      <c r="Z160" s="2"/>
      <c r="AA160" s="2">
        <v>60252778</v>
      </c>
      <c r="AB160" s="2">
        <f t="shared" si="266"/>
        <v>91615.67</v>
      </c>
      <c r="AC160" s="2">
        <f t="shared" si="267"/>
        <v>91615.67</v>
      </c>
      <c r="AD160" s="2">
        <f t="shared" si="288"/>
        <v>0</v>
      </c>
      <c r="AE160" s="2">
        <f t="shared" si="289"/>
        <v>0</v>
      </c>
      <c r="AF160" s="2">
        <f t="shared" si="290"/>
        <v>0</v>
      </c>
      <c r="AG160" s="2">
        <f t="shared" si="268"/>
        <v>0</v>
      </c>
      <c r="AH160" s="2">
        <f t="shared" si="291"/>
        <v>0</v>
      </c>
      <c r="AI160" s="2">
        <f t="shared" si="292"/>
        <v>0</v>
      </c>
      <c r="AJ160" s="2">
        <f t="shared" si="269"/>
        <v>0</v>
      </c>
      <c r="AK160" s="2">
        <v>91615.67</v>
      </c>
      <c r="AL160" s="2">
        <v>91615.67</v>
      </c>
      <c r="AM160" s="2">
        <v>0</v>
      </c>
      <c r="AN160" s="2">
        <v>0</v>
      </c>
      <c r="AO160" s="2">
        <v>0</v>
      </c>
      <c r="AP160" s="2">
        <v>0</v>
      </c>
      <c r="AQ160" s="2">
        <v>0</v>
      </c>
      <c r="AR160" s="2">
        <v>0</v>
      </c>
      <c r="AS160" s="2">
        <v>0</v>
      </c>
      <c r="AT160" s="2">
        <v>0</v>
      </c>
      <c r="AU160" s="2">
        <v>0</v>
      </c>
      <c r="AV160" s="2">
        <v>1</v>
      </c>
      <c r="AW160" s="2">
        <v>1</v>
      </c>
      <c r="AX160" s="2"/>
      <c r="AY160" s="2"/>
      <c r="AZ160" s="2">
        <v>1</v>
      </c>
      <c r="BA160" s="2">
        <v>1</v>
      </c>
      <c r="BB160" s="2">
        <v>1</v>
      </c>
      <c r="BC160" s="2">
        <v>1</v>
      </c>
      <c r="BD160" s="2" t="s">
        <v>3</v>
      </c>
      <c r="BE160" s="2" t="s">
        <v>3</v>
      </c>
      <c r="BF160" s="2" t="s">
        <v>3</v>
      </c>
      <c r="BG160" s="2" t="s">
        <v>3</v>
      </c>
      <c r="BH160" s="2">
        <v>3</v>
      </c>
      <c r="BI160" s="2">
        <v>3</v>
      </c>
      <c r="BJ160" s="2" t="s">
        <v>3</v>
      </c>
      <c r="BK160" s="2"/>
      <c r="BL160" s="2"/>
      <c r="BM160" s="2">
        <v>746</v>
      </c>
      <c r="BN160" s="2">
        <v>0</v>
      </c>
      <c r="BO160" s="2" t="s">
        <v>3</v>
      </c>
      <c r="BP160" s="2">
        <v>0</v>
      </c>
      <c r="BQ160" s="2">
        <v>130</v>
      </c>
      <c r="BR160" s="2">
        <v>0</v>
      </c>
      <c r="BS160" s="2">
        <v>1</v>
      </c>
      <c r="BT160" s="2">
        <v>1</v>
      </c>
      <c r="BU160" s="2">
        <v>1</v>
      </c>
      <c r="BV160" s="2">
        <v>1</v>
      </c>
      <c r="BW160" s="2">
        <v>1</v>
      </c>
      <c r="BX160" s="2">
        <v>1</v>
      </c>
      <c r="BY160" s="2" t="s">
        <v>3</v>
      </c>
      <c r="BZ160" s="2">
        <v>0</v>
      </c>
      <c r="CA160" s="2">
        <v>0</v>
      </c>
      <c r="CB160" s="2" t="s">
        <v>3</v>
      </c>
      <c r="CC160" s="2"/>
      <c r="CD160" s="2"/>
      <c r="CE160" s="2">
        <v>30</v>
      </c>
      <c r="CF160" s="2">
        <v>0</v>
      </c>
      <c r="CG160" s="2">
        <v>0</v>
      </c>
      <c r="CH160" s="2"/>
      <c r="CI160" s="2"/>
      <c r="CJ160" s="2"/>
      <c r="CK160" s="2"/>
      <c r="CL160" s="2"/>
      <c r="CM160" s="2">
        <v>0</v>
      </c>
      <c r="CN160" s="2" t="s">
        <v>3</v>
      </c>
      <c r="CO160" s="2">
        <v>0</v>
      </c>
      <c r="CP160" s="2">
        <f t="shared" si="270"/>
        <v>91615.67</v>
      </c>
      <c r="CQ160" s="2">
        <f t="shared" si="295"/>
        <v>91615.67</v>
      </c>
      <c r="CR160" s="2">
        <f t="shared" si="293"/>
        <v>0</v>
      </c>
      <c r="CS160" s="2">
        <f t="shared" si="271"/>
        <v>0</v>
      </c>
      <c r="CT160" s="2">
        <f t="shared" si="272"/>
        <v>0</v>
      </c>
      <c r="CU160" s="2">
        <f t="shared" si="273"/>
        <v>0</v>
      </c>
      <c r="CV160" s="2">
        <f t="shared" si="274"/>
        <v>0</v>
      </c>
      <c r="CW160" s="2">
        <f t="shared" si="275"/>
        <v>0</v>
      </c>
      <c r="CX160" s="2">
        <f t="shared" si="276"/>
        <v>0</v>
      </c>
      <c r="CY160" s="2">
        <f t="shared" si="277"/>
        <v>0</v>
      </c>
      <c r="CZ160" s="2">
        <f t="shared" si="278"/>
        <v>0</v>
      </c>
      <c r="DA160" s="2"/>
      <c r="DB160" s="2"/>
      <c r="DC160" s="2" t="s">
        <v>3</v>
      </c>
      <c r="DD160" s="2" t="s">
        <v>3</v>
      </c>
      <c r="DE160" s="2" t="s">
        <v>3</v>
      </c>
      <c r="DF160" s="2" t="s">
        <v>3</v>
      </c>
      <c r="DG160" s="2" t="s">
        <v>3</v>
      </c>
      <c r="DH160" s="2" t="s">
        <v>3</v>
      </c>
      <c r="DI160" s="2" t="s">
        <v>3</v>
      </c>
      <c r="DJ160" s="2" t="s">
        <v>3</v>
      </c>
      <c r="DK160" s="2" t="s">
        <v>3</v>
      </c>
      <c r="DL160" s="2" t="s">
        <v>3</v>
      </c>
      <c r="DM160" s="2" t="s">
        <v>3</v>
      </c>
      <c r="DN160" s="2">
        <v>0</v>
      </c>
      <c r="DO160" s="2">
        <v>0</v>
      </c>
      <c r="DP160" s="2">
        <v>1</v>
      </c>
      <c r="DQ160" s="2">
        <v>1</v>
      </c>
      <c r="DR160" s="2"/>
      <c r="DS160" s="2"/>
      <c r="DT160" s="2"/>
      <c r="DU160" s="2">
        <v>1013</v>
      </c>
      <c r="DV160" s="2" t="s">
        <v>37</v>
      </c>
      <c r="DW160" s="2" t="s">
        <v>37</v>
      </c>
      <c r="DX160" s="2">
        <v>1</v>
      </c>
      <c r="DY160" s="2"/>
      <c r="DZ160" s="2" t="s">
        <v>3</v>
      </c>
      <c r="EA160" s="2" t="s">
        <v>3</v>
      </c>
      <c r="EB160" s="2" t="s">
        <v>3</v>
      </c>
      <c r="EC160" s="2" t="s">
        <v>3</v>
      </c>
      <c r="ED160" s="2"/>
      <c r="EE160" s="2">
        <v>59540854</v>
      </c>
      <c r="EF160" s="2">
        <v>130</v>
      </c>
      <c r="EG160" s="2" t="s">
        <v>38</v>
      </c>
      <c r="EH160" s="2">
        <v>0</v>
      </c>
      <c r="EI160" s="2" t="s">
        <v>3</v>
      </c>
      <c r="EJ160" s="2">
        <v>3</v>
      </c>
      <c r="EK160" s="2">
        <v>746</v>
      </c>
      <c r="EL160" s="2" t="s">
        <v>39</v>
      </c>
      <c r="EM160" s="2" t="s">
        <v>40</v>
      </c>
      <c r="EN160" s="2"/>
      <c r="EO160" s="2" t="s">
        <v>3</v>
      </c>
      <c r="EP160" s="2"/>
      <c r="EQ160" s="2">
        <v>0</v>
      </c>
      <c r="ER160" s="2">
        <v>0</v>
      </c>
      <c r="ES160" s="2">
        <v>91615.67</v>
      </c>
      <c r="ET160" s="2">
        <v>0</v>
      </c>
      <c r="EU160" s="2">
        <v>0</v>
      </c>
      <c r="EV160" s="2">
        <v>0</v>
      </c>
      <c r="EW160" s="2">
        <v>0</v>
      </c>
      <c r="EX160" s="2">
        <v>0</v>
      </c>
      <c r="EY160" s="2">
        <v>0</v>
      </c>
      <c r="EZ160" s="2"/>
      <c r="FA160" s="2"/>
      <c r="FB160" s="2"/>
      <c r="FC160" s="2"/>
      <c r="FD160" s="2"/>
      <c r="FE160" s="2"/>
      <c r="FF160" s="2"/>
      <c r="FG160" s="2"/>
      <c r="FH160" s="2"/>
      <c r="FI160" s="2"/>
      <c r="FJ160" s="2"/>
      <c r="FK160" s="2"/>
      <c r="FL160" s="2"/>
      <c r="FM160" s="2"/>
      <c r="FN160" s="2"/>
      <c r="FO160" s="2"/>
      <c r="FP160" s="2"/>
      <c r="FQ160" s="2">
        <v>0</v>
      </c>
      <c r="FR160" s="2">
        <f t="shared" si="296"/>
        <v>91615.67</v>
      </c>
      <c r="FS160" s="2">
        <v>0</v>
      </c>
      <c r="FT160" s="2"/>
      <c r="FU160" s="2"/>
      <c r="FV160" s="2"/>
      <c r="FW160" s="2"/>
      <c r="FX160" s="2">
        <v>0</v>
      </c>
      <c r="FY160" s="2">
        <v>0</v>
      </c>
      <c r="FZ160" s="2"/>
      <c r="GA160" s="2" t="s">
        <v>256</v>
      </c>
      <c r="GB160" s="2"/>
      <c r="GC160" s="2"/>
      <c r="GD160" s="2">
        <v>1</v>
      </c>
      <c r="GE160" s="2"/>
      <c r="GF160" s="2">
        <v>1239294032</v>
      </c>
      <c r="GG160" s="2">
        <v>2</v>
      </c>
      <c r="GH160" s="2">
        <v>4</v>
      </c>
      <c r="GI160" s="2">
        <v>-2</v>
      </c>
      <c r="GJ160" s="2">
        <v>0</v>
      </c>
      <c r="GK160" s="2">
        <v>0</v>
      </c>
      <c r="GL160" s="2">
        <f t="shared" si="279"/>
        <v>0</v>
      </c>
      <c r="GM160" s="2">
        <f t="shared" si="280"/>
        <v>91615.67</v>
      </c>
      <c r="GN160" s="2">
        <f t="shared" si="281"/>
        <v>0</v>
      </c>
      <c r="GO160" s="2">
        <f t="shared" si="282"/>
        <v>0</v>
      </c>
      <c r="GP160" s="2">
        <f t="shared" si="283"/>
        <v>0</v>
      </c>
      <c r="GQ160" s="2"/>
      <c r="GR160" s="2">
        <v>0</v>
      </c>
      <c r="GS160" s="2">
        <v>2</v>
      </c>
      <c r="GT160" s="2">
        <v>0</v>
      </c>
      <c r="GU160" s="2" t="s">
        <v>3</v>
      </c>
      <c r="GV160" s="2">
        <f t="shared" si="284"/>
        <v>0</v>
      </c>
      <c r="GW160" s="2">
        <v>1</v>
      </c>
      <c r="GX160" s="2">
        <f t="shared" si="285"/>
        <v>0</v>
      </c>
      <c r="GY160" s="2"/>
      <c r="GZ160" s="2"/>
      <c r="HA160" s="2">
        <v>0</v>
      </c>
      <c r="HB160" s="2">
        <v>0</v>
      </c>
      <c r="HC160" s="2">
        <f t="shared" si="286"/>
        <v>0</v>
      </c>
      <c r="HD160" s="2"/>
      <c r="HE160" s="2" t="s">
        <v>42</v>
      </c>
      <c r="HF160" s="2" t="s">
        <v>43</v>
      </c>
      <c r="HG160" s="2"/>
      <c r="HH160" s="2"/>
      <c r="HI160" s="2"/>
      <c r="HJ160" s="2"/>
      <c r="HK160" s="2"/>
      <c r="HL160" s="2"/>
      <c r="HM160" s="2" t="s">
        <v>3</v>
      </c>
      <c r="HN160" s="2" t="s">
        <v>3</v>
      </c>
      <c r="HO160" s="2" t="s">
        <v>3</v>
      </c>
      <c r="HP160" s="2" t="s">
        <v>3</v>
      </c>
      <c r="HQ160" s="2" t="s">
        <v>3</v>
      </c>
      <c r="HR160" s="2"/>
      <c r="HS160" s="2">
        <v>0</v>
      </c>
      <c r="HT160" s="2"/>
      <c r="HU160" s="2"/>
      <c r="HV160" s="2"/>
      <c r="HW160" s="2"/>
      <c r="HX160" s="2"/>
      <c r="HY160" s="2"/>
      <c r="HZ160" s="2"/>
      <c r="IA160" s="2"/>
      <c r="IB160" s="2"/>
      <c r="IC160" s="2"/>
      <c r="ID160" s="2"/>
      <c r="IE160" s="2"/>
      <c r="IF160" s="2"/>
      <c r="IG160" s="2"/>
      <c r="IH160" s="2"/>
      <c r="II160" s="2"/>
      <c r="IJ160" s="2"/>
      <c r="IK160" s="2">
        <v>0</v>
      </c>
      <c r="IL160" s="2"/>
      <c r="IM160" s="2"/>
      <c r="IN160" s="2"/>
      <c r="IO160" s="2"/>
      <c r="IP160" s="2"/>
      <c r="IQ160" s="2"/>
      <c r="IR160" s="2"/>
      <c r="IS160" s="2"/>
      <c r="IT160" s="2"/>
      <c r="IU160" s="2"/>
    </row>
    <row r="161" spans="1:255" x14ac:dyDescent="0.2">
      <c r="A161">
        <v>17</v>
      </c>
      <c r="B161">
        <v>1</v>
      </c>
      <c r="E161" t="s">
        <v>253</v>
      </c>
      <c r="F161" t="s">
        <v>254</v>
      </c>
      <c r="G161" t="s">
        <v>255</v>
      </c>
      <c r="H161" t="s">
        <v>37</v>
      </c>
      <c r="I161">
        <v>1</v>
      </c>
      <c r="J161">
        <v>0</v>
      </c>
      <c r="K161">
        <v>1</v>
      </c>
      <c r="O161">
        <f t="shared" si="257"/>
        <v>701776.03</v>
      </c>
      <c r="P161">
        <f t="shared" si="294"/>
        <v>701776.03</v>
      </c>
      <c r="Q161">
        <f t="shared" si="287"/>
        <v>0</v>
      </c>
      <c r="R161">
        <f t="shared" si="258"/>
        <v>0</v>
      </c>
      <c r="S161">
        <f t="shared" si="259"/>
        <v>0</v>
      </c>
      <c r="T161">
        <f t="shared" si="260"/>
        <v>0</v>
      </c>
      <c r="U161">
        <f t="shared" si="261"/>
        <v>0</v>
      </c>
      <c r="V161">
        <f t="shared" si="262"/>
        <v>0</v>
      </c>
      <c r="W161">
        <f t="shared" si="263"/>
        <v>0</v>
      </c>
      <c r="X161">
        <f t="shared" si="264"/>
        <v>0</v>
      </c>
      <c r="Y161">
        <f t="shared" si="265"/>
        <v>0</v>
      </c>
      <c r="AA161">
        <v>60252775</v>
      </c>
      <c r="AB161">
        <f t="shared" si="266"/>
        <v>91615.67</v>
      </c>
      <c r="AC161">
        <f t="shared" si="267"/>
        <v>91615.67</v>
      </c>
      <c r="AD161">
        <f t="shared" si="288"/>
        <v>0</v>
      </c>
      <c r="AE161">
        <f t="shared" si="289"/>
        <v>0</v>
      </c>
      <c r="AF161">
        <f t="shared" si="290"/>
        <v>0</v>
      </c>
      <c r="AG161">
        <f t="shared" si="268"/>
        <v>0</v>
      </c>
      <c r="AH161">
        <f t="shared" si="291"/>
        <v>0</v>
      </c>
      <c r="AI161">
        <f t="shared" si="292"/>
        <v>0</v>
      </c>
      <c r="AJ161">
        <f t="shared" si="269"/>
        <v>0</v>
      </c>
      <c r="AK161">
        <v>91615.67</v>
      </c>
      <c r="AL161">
        <v>91615.67</v>
      </c>
      <c r="AM161">
        <v>0</v>
      </c>
      <c r="AN161">
        <v>0</v>
      </c>
      <c r="AO161">
        <v>0</v>
      </c>
      <c r="AP161">
        <v>0</v>
      </c>
      <c r="AQ161">
        <v>0</v>
      </c>
      <c r="AR161">
        <v>0</v>
      </c>
      <c r="AS161">
        <v>0</v>
      </c>
      <c r="AT161">
        <v>0</v>
      </c>
      <c r="AU161">
        <v>0</v>
      </c>
      <c r="AV161">
        <v>1</v>
      </c>
      <c r="AW161">
        <v>1</v>
      </c>
      <c r="AZ161">
        <v>1</v>
      </c>
      <c r="BA161">
        <v>1</v>
      </c>
      <c r="BB161">
        <v>1</v>
      </c>
      <c r="BC161">
        <v>7.66</v>
      </c>
      <c r="BD161" t="s">
        <v>3</v>
      </c>
      <c r="BE161" t="s">
        <v>3</v>
      </c>
      <c r="BF161" t="s">
        <v>3</v>
      </c>
      <c r="BG161" t="s">
        <v>3</v>
      </c>
      <c r="BH161">
        <v>3</v>
      </c>
      <c r="BI161">
        <v>3</v>
      </c>
      <c r="BJ161" t="s">
        <v>3</v>
      </c>
      <c r="BM161">
        <v>746</v>
      </c>
      <c r="BN161">
        <v>0</v>
      </c>
      <c r="BO161" t="s">
        <v>3</v>
      </c>
      <c r="BP161">
        <v>0</v>
      </c>
      <c r="BQ161">
        <v>130</v>
      </c>
      <c r="BR161">
        <v>0</v>
      </c>
      <c r="BS161">
        <v>1</v>
      </c>
      <c r="BT161">
        <v>1</v>
      </c>
      <c r="BU161">
        <v>1</v>
      </c>
      <c r="BV161">
        <v>1</v>
      </c>
      <c r="BW161">
        <v>1</v>
      </c>
      <c r="BX161">
        <v>1</v>
      </c>
      <c r="BY161" t="s">
        <v>3</v>
      </c>
      <c r="BZ161">
        <v>0</v>
      </c>
      <c r="CA161">
        <v>0</v>
      </c>
      <c r="CB161" t="s">
        <v>3</v>
      </c>
      <c r="CE161">
        <v>30</v>
      </c>
      <c r="CF161">
        <v>0</v>
      </c>
      <c r="CG161">
        <v>0</v>
      </c>
      <c r="CM161">
        <v>0</v>
      </c>
      <c r="CN161" t="s">
        <v>3</v>
      </c>
      <c r="CO161">
        <v>0</v>
      </c>
      <c r="CP161">
        <f t="shared" si="270"/>
        <v>701776.03</v>
      </c>
      <c r="CQ161">
        <f t="shared" si="295"/>
        <v>701776.03</v>
      </c>
      <c r="CR161">
        <f t="shared" si="293"/>
        <v>0</v>
      </c>
      <c r="CS161">
        <f t="shared" si="271"/>
        <v>0</v>
      </c>
      <c r="CT161">
        <f t="shared" si="272"/>
        <v>0</v>
      </c>
      <c r="CU161">
        <f t="shared" si="273"/>
        <v>0</v>
      </c>
      <c r="CV161">
        <f t="shared" si="274"/>
        <v>0</v>
      </c>
      <c r="CW161">
        <f t="shared" si="275"/>
        <v>0</v>
      </c>
      <c r="CX161">
        <f t="shared" si="276"/>
        <v>0</v>
      </c>
      <c r="CY161">
        <f t="shared" si="277"/>
        <v>0</v>
      </c>
      <c r="CZ161">
        <f t="shared" si="278"/>
        <v>0</v>
      </c>
      <c r="DC161" t="s">
        <v>3</v>
      </c>
      <c r="DD161" t="s">
        <v>3</v>
      </c>
      <c r="DE161" t="s">
        <v>3</v>
      </c>
      <c r="DF161" t="s">
        <v>3</v>
      </c>
      <c r="DG161" t="s">
        <v>3</v>
      </c>
      <c r="DH161" t="s">
        <v>3</v>
      </c>
      <c r="DI161" t="s">
        <v>3</v>
      </c>
      <c r="DJ161" t="s">
        <v>3</v>
      </c>
      <c r="DK161" t="s">
        <v>3</v>
      </c>
      <c r="DL161" t="s">
        <v>3</v>
      </c>
      <c r="DM161" t="s">
        <v>3</v>
      </c>
      <c r="DN161">
        <v>0</v>
      </c>
      <c r="DO161">
        <v>0</v>
      </c>
      <c r="DP161">
        <v>1</v>
      </c>
      <c r="DQ161">
        <v>1</v>
      </c>
      <c r="DU161">
        <v>1013</v>
      </c>
      <c r="DV161" t="s">
        <v>37</v>
      </c>
      <c r="DW161" t="s">
        <v>37</v>
      </c>
      <c r="DX161">
        <v>1</v>
      </c>
      <c r="DZ161" t="s">
        <v>3</v>
      </c>
      <c r="EA161" t="s">
        <v>3</v>
      </c>
      <c r="EB161" t="s">
        <v>3</v>
      </c>
      <c r="EC161" t="s">
        <v>3</v>
      </c>
      <c r="EE161">
        <v>59540854</v>
      </c>
      <c r="EF161">
        <v>130</v>
      </c>
      <c r="EG161" t="s">
        <v>38</v>
      </c>
      <c r="EH161">
        <v>0</v>
      </c>
      <c r="EI161" t="s">
        <v>3</v>
      </c>
      <c r="EJ161">
        <v>3</v>
      </c>
      <c r="EK161">
        <v>746</v>
      </c>
      <c r="EL161" t="s">
        <v>39</v>
      </c>
      <c r="EM161" t="s">
        <v>40</v>
      </c>
      <c r="EO161" t="s">
        <v>3</v>
      </c>
      <c r="EQ161">
        <v>0</v>
      </c>
      <c r="ER161">
        <v>91615.67</v>
      </c>
      <c r="ES161">
        <v>91615.67</v>
      </c>
      <c r="ET161">
        <v>0</v>
      </c>
      <c r="EU161">
        <v>0</v>
      </c>
      <c r="EV161">
        <v>0</v>
      </c>
      <c r="EW161">
        <v>0</v>
      </c>
      <c r="EX161">
        <v>0</v>
      </c>
      <c r="EY161">
        <v>0</v>
      </c>
      <c r="EZ161">
        <v>5</v>
      </c>
      <c r="FC161">
        <v>0</v>
      </c>
      <c r="FD161">
        <v>18</v>
      </c>
      <c r="FF161">
        <v>673256.88</v>
      </c>
      <c r="FQ161">
        <v>0</v>
      </c>
      <c r="FR161">
        <f t="shared" si="296"/>
        <v>701776.03</v>
      </c>
      <c r="FS161">
        <v>0</v>
      </c>
      <c r="FX161">
        <v>0</v>
      </c>
      <c r="FY161">
        <v>0</v>
      </c>
      <c r="GA161" t="s">
        <v>256</v>
      </c>
      <c r="GD161">
        <v>1</v>
      </c>
      <c r="GF161">
        <v>1239294032</v>
      </c>
      <c r="GG161">
        <v>2</v>
      </c>
      <c r="GH161">
        <v>3</v>
      </c>
      <c r="GI161">
        <v>5</v>
      </c>
      <c r="GJ161">
        <v>0</v>
      </c>
      <c r="GK161">
        <v>0</v>
      </c>
      <c r="GL161">
        <f t="shared" si="279"/>
        <v>0</v>
      </c>
      <c r="GM161">
        <f t="shared" si="280"/>
        <v>701776.03</v>
      </c>
      <c r="GN161">
        <f t="shared" si="281"/>
        <v>0</v>
      </c>
      <c r="GO161">
        <f t="shared" si="282"/>
        <v>0</v>
      </c>
      <c r="GP161">
        <f t="shared" si="283"/>
        <v>0</v>
      </c>
      <c r="GR161">
        <v>1</v>
      </c>
      <c r="GS161">
        <v>1</v>
      </c>
      <c r="GT161">
        <v>0</v>
      </c>
      <c r="GU161" t="s">
        <v>3</v>
      </c>
      <c r="GV161">
        <f t="shared" si="284"/>
        <v>0</v>
      </c>
      <c r="GW161">
        <v>1</v>
      </c>
      <c r="GX161">
        <f t="shared" si="285"/>
        <v>0</v>
      </c>
      <c r="HA161">
        <v>0</v>
      </c>
      <c r="HB161">
        <v>0</v>
      </c>
      <c r="HC161">
        <f t="shared" si="286"/>
        <v>0</v>
      </c>
      <c r="HE161" t="s">
        <v>42</v>
      </c>
      <c r="HF161" t="s">
        <v>43</v>
      </c>
      <c r="HM161" t="s">
        <v>3</v>
      </c>
      <c r="HN161" t="s">
        <v>3</v>
      </c>
      <c r="HO161" t="s">
        <v>3</v>
      </c>
      <c r="HP161" t="s">
        <v>3</v>
      </c>
      <c r="HQ161" t="s">
        <v>3</v>
      </c>
      <c r="HS161">
        <v>0</v>
      </c>
      <c r="IK161">
        <v>0</v>
      </c>
    </row>
    <row r="162" spans="1:255" x14ac:dyDescent="0.2">
      <c r="A162" s="2">
        <v>17</v>
      </c>
      <c r="B162" s="2">
        <v>1</v>
      </c>
      <c r="C162" s="2"/>
      <c r="D162" s="2"/>
      <c r="E162" s="2" t="s">
        <v>257</v>
      </c>
      <c r="F162" s="2" t="s">
        <v>258</v>
      </c>
      <c r="G162" s="2" t="s">
        <v>259</v>
      </c>
      <c r="H162" s="2" t="s">
        <v>37</v>
      </c>
      <c r="I162" s="2">
        <v>1</v>
      </c>
      <c r="J162" s="2">
        <v>0</v>
      </c>
      <c r="K162" s="2">
        <v>1</v>
      </c>
      <c r="L162" s="2"/>
      <c r="M162" s="2"/>
      <c r="N162" s="2"/>
      <c r="O162" s="2">
        <f t="shared" si="257"/>
        <v>57906.37</v>
      </c>
      <c r="P162" s="2">
        <f t="shared" si="294"/>
        <v>57906.37</v>
      </c>
      <c r="Q162" s="2">
        <f t="shared" si="287"/>
        <v>0</v>
      </c>
      <c r="R162" s="2">
        <f t="shared" si="258"/>
        <v>0</v>
      </c>
      <c r="S162" s="2">
        <f t="shared" si="259"/>
        <v>0</v>
      </c>
      <c r="T162" s="2">
        <f t="shared" si="260"/>
        <v>0</v>
      </c>
      <c r="U162" s="2">
        <f t="shared" si="261"/>
        <v>0</v>
      </c>
      <c r="V162" s="2">
        <f t="shared" si="262"/>
        <v>0</v>
      </c>
      <c r="W162" s="2">
        <f t="shared" si="263"/>
        <v>0</v>
      </c>
      <c r="X162" s="2">
        <f t="shared" si="264"/>
        <v>0</v>
      </c>
      <c r="Y162" s="2">
        <f t="shared" si="265"/>
        <v>0</v>
      </c>
      <c r="Z162" s="2"/>
      <c r="AA162" s="2">
        <v>60252778</v>
      </c>
      <c r="AB162" s="2">
        <f t="shared" si="266"/>
        <v>57906.37</v>
      </c>
      <c r="AC162" s="2">
        <f t="shared" si="267"/>
        <v>57906.37</v>
      </c>
      <c r="AD162" s="2">
        <f t="shared" si="288"/>
        <v>0</v>
      </c>
      <c r="AE162" s="2">
        <f t="shared" si="289"/>
        <v>0</v>
      </c>
      <c r="AF162" s="2">
        <f t="shared" si="290"/>
        <v>0</v>
      </c>
      <c r="AG162" s="2">
        <f t="shared" si="268"/>
        <v>0</v>
      </c>
      <c r="AH162" s="2">
        <f t="shared" si="291"/>
        <v>0</v>
      </c>
      <c r="AI162" s="2">
        <f t="shared" si="292"/>
        <v>0</v>
      </c>
      <c r="AJ162" s="2">
        <f t="shared" si="269"/>
        <v>0</v>
      </c>
      <c r="AK162" s="2">
        <v>57906.369999999995</v>
      </c>
      <c r="AL162" s="2">
        <v>57906.369999999995</v>
      </c>
      <c r="AM162" s="2">
        <v>0</v>
      </c>
      <c r="AN162" s="2">
        <v>0</v>
      </c>
      <c r="AO162" s="2">
        <v>0</v>
      </c>
      <c r="AP162" s="2">
        <v>0</v>
      </c>
      <c r="AQ162" s="2">
        <v>0</v>
      </c>
      <c r="AR162" s="2">
        <v>0</v>
      </c>
      <c r="AS162" s="2">
        <v>0</v>
      </c>
      <c r="AT162" s="2">
        <v>0</v>
      </c>
      <c r="AU162" s="2">
        <v>0</v>
      </c>
      <c r="AV162" s="2">
        <v>1</v>
      </c>
      <c r="AW162" s="2">
        <v>1</v>
      </c>
      <c r="AX162" s="2"/>
      <c r="AY162" s="2"/>
      <c r="AZ162" s="2">
        <v>1</v>
      </c>
      <c r="BA162" s="2">
        <v>1</v>
      </c>
      <c r="BB162" s="2">
        <v>1</v>
      </c>
      <c r="BC162" s="2">
        <v>1</v>
      </c>
      <c r="BD162" s="2" t="s">
        <v>3</v>
      </c>
      <c r="BE162" s="2" t="s">
        <v>3</v>
      </c>
      <c r="BF162" s="2" t="s">
        <v>3</v>
      </c>
      <c r="BG162" s="2" t="s">
        <v>3</v>
      </c>
      <c r="BH162" s="2">
        <v>3</v>
      </c>
      <c r="BI162" s="2">
        <v>3</v>
      </c>
      <c r="BJ162" s="2" t="s">
        <v>3</v>
      </c>
      <c r="BK162" s="2"/>
      <c r="BL162" s="2"/>
      <c r="BM162" s="2">
        <v>746</v>
      </c>
      <c r="BN162" s="2">
        <v>0</v>
      </c>
      <c r="BO162" s="2" t="s">
        <v>3</v>
      </c>
      <c r="BP162" s="2">
        <v>0</v>
      </c>
      <c r="BQ162" s="2">
        <v>130</v>
      </c>
      <c r="BR162" s="2">
        <v>0</v>
      </c>
      <c r="BS162" s="2">
        <v>1</v>
      </c>
      <c r="BT162" s="2">
        <v>1</v>
      </c>
      <c r="BU162" s="2">
        <v>1</v>
      </c>
      <c r="BV162" s="2">
        <v>1</v>
      </c>
      <c r="BW162" s="2">
        <v>1</v>
      </c>
      <c r="BX162" s="2">
        <v>1</v>
      </c>
      <c r="BY162" s="2" t="s">
        <v>3</v>
      </c>
      <c r="BZ162" s="2">
        <v>0</v>
      </c>
      <c r="CA162" s="2">
        <v>0</v>
      </c>
      <c r="CB162" s="2" t="s">
        <v>3</v>
      </c>
      <c r="CC162" s="2"/>
      <c r="CD162" s="2"/>
      <c r="CE162" s="2">
        <v>30</v>
      </c>
      <c r="CF162" s="2">
        <v>0</v>
      </c>
      <c r="CG162" s="2">
        <v>0</v>
      </c>
      <c r="CH162" s="2"/>
      <c r="CI162" s="2"/>
      <c r="CJ162" s="2"/>
      <c r="CK162" s="2"/>
      <c r="CL162" s="2"/>
      <c r="CM162" s="2">
        <v>0</v>
      </c>
      <c r="CN162" s="2" t="s">
        <v>3</v>
      </c>
      <c r="CO162" s="2">
        <v>0</v>
      </c>
      <c r="CP162" s="2">
        <f t="shared" si="270"/>
        <v>57906.37</v>
      </c>
      <c r="CQ162" s="2">
        <f t="shared" si="295"/>
        <v>57906.37</v>
      </c>
      <c r="CR162" s="2">
        <f t="shared" si="293"/>
        <v>0</v>
      </c>
      <c r="CS162" s="2">
        <f t="shared" si="271"/>
        <v>0</v>
      </c>
      <c r="CT162" s="2">
        <f t="shared" si="272"/>
        <v>0</v>
      </c>
      <c r="CU162" s="2">
        <f t="shared" si="273"/>
        <v>0</v>
      </c>
      <c r="CV162" s="2">
        <f t="shared" si="274"/>
        <v>0</v>
      </c>
      <c r="CW162" s="2">
        <f t="shared" si="275"/>
        <v>0</v>
      </c>
      <c r="CX162" s="2">
        <f t="shared" si="276"/>
        <v>0</v>
      </c>
      <c r="CY162" s="2">
        <f t="shared" si="277"/>
        <v>0</v>
      </c>
      <c r="CZ162" s="2">
        <f t="shared" si="278"/>
        <v>0</v>
      </c>
      <c r="DA162" s="2"/>
      <c r="DB162" s="2"/>
      <c r="DC162" s="2" t="s">
        <v>3</v>
      </c>
      <c r="DD162" s="2" t="s">
        <v>3</v>
      </c>
      <c r="DE162" s="2" t="s">
        <v>3</v>
      </c>
      <c r="DF162" s="2" t="s">
        <v>3</v>
      </c>
      <c r="DG162" s="2" t="s">
        <v>3</v>
      </c>
      <c r="DH162" s="2" t="s">
        <v>3</v>
      </c>
      <c r="DI162" s="2" t="s">
        <v>3</v>
      </c>
      <c r="DJ162" s="2" t="s">
        <v>3</v>
      </c>
      <c r="DK162" s="2" t="s">
        <v>3</v>
      </c>
      <c r="DL162" s="2" t="s">
        <v>3</v>
      </c>
      <c r="DM162" s="2" t="s">
        <v>3</v>
      </c>
      <c r="DN162" s="2">
        <v>0</v>
      </c>
      <c r="DO162" s="2">
        <v>0</v>
      </c>
      <c r="DP162" s="2">
        <v>1</v>
      </c>
      <c r="DQ162" s="2">
        <v>1</v>
      </c>
      <c r="DR162" s="2"/>
      <c r="DS162" s="2"/>
      <c r="DT162" s="2"/>
      <c r="DU162" s="2">
        <v>1013</v>
      </c>
      <c r="DV162" s="2" t="s">
        <v>37</v>
      </c>
      <c r="DW162" s="2" t="s">
        <v>37</v>
      </c>
      <c r="DX162" s="2">
        <v>1</v>
      </c>
      <c r="DY162" s="2"/>
      <c r="DZ162" s="2" t="s">
        <v>3</v>
      </c>
      <c r="EA162" s="2" t="s">
        <v>3</v>
      </c>
      <c r="EB162" s="2" t="s">
        <v>3</v>
      </c>
      <c r="EC162" s="2" t="s">
        <v>3</v>
      </c>
      <c r="ED162" s="2"/>
      <c r="EE162" s="2">
        <v>59540854</v>
      </c>
      <c r="EF162" s="2">
        <v>130</v>
      </c>
      <c r="EG162" s="2" t="s">
        <v>38</v>
      </c>
      <c r="EH162" s="2">
        <v>0</v>
      </c>
      <c r="EI162" s="2" t="s">
        <v>3</v>
      </c>
      <c r="EJ162" s="2">
        <v>3</v>
      </c>
      <c r="EK162" s="2">
        <v>746</v>
      </c>
      <c r="EL162" s="2" t="s">
        <v>39</v>
      </c>
      <c r="EM162" s="2" t="s">
        <v>40</v>
      </c>
      <c r="EN162" s="2"/>
      <c r="EO162" s="2" t="s">
        <v>3</v>
      </c>
      <c r="EP162" s="2"/>
      <c r="EQ162" s="2">
        <v>0</v>
      </c>
      <c r="ER162" s="2">
        <v>0</v>
      </c>
      <c r="ES162" s="2">
        <v>57906.369999999995</v>
      </c>
      <c r="ET162" s="2">
        <v>0</v>
      </c>
      <c r="EU162" s="2">
        <v>0</v>
      </c>
      <c r="EV162" s="2">
        <v>0</v>
      </c>
      <c r="EW162" s="2">
        <v>0</v>
      </c>
      <c r="EX162" s="2">
        <v>0</v>
      </c>
      <c r="EY162" s="2">
        <v>0</v>
      </c>
      <c r="EZ162" s="2"/>
      <c r="FA162" s="2"/>
      <c r="FB162" s="2"/>
      <c r="FC162" s="2"/>
      <c r="FD162" s="2"/>
      <c r="FE162" s="2"/>
      <c r="FF162" s="2"/>
      <c r="FG162" s="2"/>
      <c r="FH162" s="2"/>
      <c r="FI162" s="2"/>
      <c r="FJ162" s="2"/>
      <c r="FK162" s="2"/>
      <c r="FL162" s="2"/>
      <c r="FM162" s="2"/>
      <c r="FN162" s="2"/>
      <c r="FO162" s="2"/>
      <c r="FP162" s="2"/>
      <c r="FQ162" s="2">
        <v>0</v>
      </c>
      <c r="FR162" s="2">
        <f t="shared" si="296"/>
        <v>57906.37</v>
      </c>
      <c r="FS162" s="2">
        <v>0</v>
      </c>
      <c r="FT162" s="2"/>
      <c r="FU162" s="2"/>
      <c r="FV162" s="2"/>
      <c r="FW162" s="2"/>
      <c r="FX162" s="2">
        <v>0</v>
      </c>
      <c r="FY162" s="2">
        <v>0</v>
      </c>
      <c r="FZ162" s="2"/>
      <c r="GA162" s="2" t="s">
        <v>260</v>
      </c>
      <c r="GB162" s="2"/>
      <c r="GC162" s="2"/>
      <c r="GD162" s="2">
        <v>1</v>
      </c>
      <c r="GE162" s="2"/>
      <c r="GF162" s="2">
        <v>1344856108</v>
      </c>
      <c r="GG162" s="2">
        <v>2</v>
      </c>
      <c r="GH162" s="2">
        <v>4</v>
      </c>
      <c r="GI162" s="2">
        <v>-2</v>
      </c>
      <c r="GJ162" s="2">
        <v>0</v>
      </c>
      <c r="GK162" s="2">
        <v>0</v>
      </c>
      <c r="GL162" s="2">
        <f t="shared" si="279"/>
        <v>0</v>
      </c>
      <c r="GM162" s="2">
        <f t="shared" si="280"/>
        <v>57906.37</v>
      </c>
      <c r="GN162" s="2">
        <f t="shared" si="281"/>
        <v>0</v>
      </c>
      <c r="GO162" s="2">
        <f t="shared" si="282"/>
        <v>0</v>
      </c>
      <c r="GP162" s="2">
        <f t="shared" si="283"/>
        <v>0</v>
      </c>
      <c r="GQ162" s="2"/>
      <c r="GR162" s="2">
        <v>0</v>
      </c>
      <c r="GS162" s="2">
        <v>2</v>
      </c>
      <c r="GT162" s="2">
        <v>0</v>
      </c>
      <c r="GU162" s="2" t="s">
        <v>3</v>
      </c>
      <c r="GV162" s="2">
        <f t="shared" si="284"/>
        <v>0</v>
      </c>
      <c r="GW162" s="2">
        <v>1</v>
      </c>
      <c r="GX162" s="2">
        <f t="shared" si="285"/>
        <v>0</v>
      </c>
      <c r="GY162" s="2"/>
      <c r="GZ162" s="2"/>
      <c r="HA162" s="2">
        <v>0</v>
      </c>
      <c r="HB162" s="2">
        <v>0</v>
      </c>
      <c r="HC162" s="2">
        <f t="shared" si="286"/>
        <v>0</v>
      </c>
      <c r="HD162" s="2"/>
      <c r="HE162" s="2" t="s">
        <v>42</v>
      </c>
      <c r="HF162" s="2" t="s">
        <v>43</v>
      </c>
      <c r="HG162" s="2"/>
      <c r="HH162" s="2"/>
      <c r="HI162" s="2"/>
      <c r="HJ162" s="2"/>
      <c r="HK162" s="2"/>
      <c r="HL162" s="2"/>
      <c r="HM162" s="2" t="s">
        <v>3</v>
      </c>
      <c r="HN162" s="2" t="s">
        <v>3</v>
      </c>
      <c r="HO162" s="2" t="s">
        <v>3</v>
      </c>
      <c r="HP162" s="2" t="s">
        <v>3</v>
      </c>
      <c r="HQ162" s="2" t="s">
        <v>3</v>
      </c>
      <c r="HR162" s="2"/>
      <c r="HS162" s="2">
        <v>0</v>
      </c>
      <c r="HT162" s="2"/>
      <c r="HU162" s="2"/>
      <c r="HV162" s="2"/>
      <c r="HW162" s="2"/>
      <c r="HX162" s="2"/>
      <c r="HY162" s="2"/>
      <c r="HZ162" s="2"/>
      <c r="IA162" s="2"/>
      <c r="IB162" s="2"/>
      <c r="IC162" s="2"/>
      <c r="ID162" s="2"/>
      <c r="IE162" s="2"/>
      <c r="IF162" s="2"/>
      <c r="IG162" s="2"/>
      <c r="IH162" s="2"/>
      <c r="II162" s="2"/>
      <c r="IJ162" s="2"/>
      <c r="IK162" s="2">
        <v>0</v>
      </c>
      <c r="IL162" s="2"/>
      <c r="IM162" s="2"/>
      <c r="IN162" s="2"/>
      <c r="IO162" s="2"/>
      <c r="IP162" s="2"/>
      <c r="IQ162" s="2"/>
      <c r="IR162" s="2"/>
      <c r="IS162" s="2"/>
      <c r="IT162" s="2"/>
      <c r="IU162" s="2"/>
    </row>
    <row r="163" spans="1:255" x14ac:dyDescent="0.2">
      <c r="A163">
        <v>17</v>
      </c>
      <c r="B163">
        <v>1</v>
      </c>
      <c r="E163" t="s">
        <v>257</v>
      </c>
      <c r="F163" t="s">
        <v>258</v>
      </c>
      <c r="G163" t="s">
        <v>259</v>
      </c>
      <c r="H163" t="s">
        <v>37</v>
      </c>
      <c r="I163">
        <v>1</v>
      </c>
      <c r="J163">
        <v>0</v>
      </c>
      <c r="K163">
        <v>1</v>
      </c>
      <c r="O163">
        <f t="shared" si="257"/>
        <v>443562.79</v>
      </c>
      <c r="P163">
        <f t="shared" si="294"/>
        <v>443562.79</v>
      </c>
      <c r="Q163">
        <f t="shared" si="287"/>
        <v>0</v>
      </c>
      <c r="R163">
        <f t="shared" si="258"/>
        <v>0</v>
      </c>
      <c r="S163">
        <f t="shared" si="259"/>
        <v>0</v>
      </c>
      <c r="T163">
        <f t="shared" si="260"/>
        <v>0</v>
      </c>
      <c r="U163">
        <f t="shared" si="261"/>
        <v>0</v>
      </c>
      <c r="V163">
        <f t="shared" si="262"/>
        <v>0</v>
      </c>
      <c r="W163">
        <f t="shared" si="263"/>
        <v>0</v>
      </c>
      <c r="X163">
        <f t="shared" si="264"/>
        <v>0</v>
      </c>
      <c r="Y163">
        <f t="shared" si="265"/>
        <v>0</v>
      </c>
      <c r="AA163">
        <v>60252775</v>
      </c>
      <c r="AB163">
        <f t="shared" si="266"/>
        <v>57906.37</v>
      </c>
      <c r="AC163">
        <f t="shared" si="267"/>
        <v>57906.37</v>
      </c>
      <c r="AD163">
        <f t="shared" si="288"/>
        <v>0</v>
      </c>
      <c r="AE163">
        <f t="shared" si="289"/>
        <v>0</v>
      </c>
      <c r="AF163">
        <f t="shared" si="290"/>
        <v>0</v>
      </c>
      <c r="AG163">
        <f t="shared" si="268"/>
        <v>0</v>
      </c>
      <c r="AH163">
        <f t="shared" si="291"/>
        <v>0</v>
      </c>
      <c r="AI163">
        <f t="shared" si="292"/>
        <v>0</v>
      </c>
      <c r="AJ163">
        <f t="shared" si="269"/>
        <v>0</v>
      </c>
      <c r="AK163">
        <v>57906.369999999995</v>
      </c>
      <c r="AL163">
        <v>57906.369999999995</v>
      </c>
      <c r="AM163">
        <v>0</v>
      </c>
      <c r="AN163">
        <v>0</v>
      </c>
      <c r="AO163">
        <v>0</v>
      </c>
      <c r="AP163">
        <v>0</v>
      </c>
      <c r="AQ163">
        <v>0</v>
      </c>
      <c r="AR163">
        <v>0</v>
      </c>
      <c r="AS163">
        <v>0</v>
      </c>
      <c r="AT163">
        <v>0</v>
      </c>
      <c r="AU163">
        <v>0</v>
      </c>
      <c r="AV163">
        <v>1</v>
      </c>
      <c r="AW163">
        <v>1</v>
      </c>
      <c r="AZ163">
        <v>1</v>
      </c>
      <c r="BA163">
        <v>1</v>
      </c>
      <c r="BB163">
        <v>1</v>
      </c>
      <c r="BC163">
        <v>7.66</v>
      </c>
      <c r="BD163" t="s">
        <v>3</v>
      </c>
      <c r="BE163" t="s">
        <v>3</v>
      </c>
      <c r="BF163" t="s">
        <v>3</v>
      </c>
      <c r="BG163" t="s">
        <v>3</v>
      </c>
      <c r="BH163">
        <v>3</v>
      </c>
      <c r="BI163">
        <v>3</v>
      </c>
      <c r="BJ163" t="s">
        <v>3</v>
      </c>
      <c r="BM163">
        <v>746</v>
      </c>
      <c r="BN163">
        <v>0</v>
      </c>
      <c r="BO163" t="s">
        <v>3</v>
      </c>
      <c r="BP163">
        <v>0</v>
      </c>
      <c r="BQ163">
        <v>130</v>
      </c>
      <c r="BR163">
        <v>0</v>
      </c>
      <c r="BS163">
        <v>1</v>
      </c>
      <c r="BT163">
        <v>1</v>
      </c>
      <c r="BU163">
        <v>1</v>
      </c>
      <c r="BV163">
        <v>1</v>
      </c>
      <c r="BW163">
        <v>1</v>
      </c>
      <c r="BX163">
        <v>1</v>
      </c>
      <c r="BY163" t="s">
        <v>3</v>
      </c>
      <c r="BZ163">
        <v>0</v>
      </c>
      <c r="CA163">
        <v>0</v>
      </c>
      <c r="CB163" t="s">
        <v>3</v>
      </c>
      <c r="CE163">
        <v>30</v>
      </c>
      <c r="CF163">
        <v>0</v>
      </c>
      <c r="CG163">
        <v>0</v>
      </c>
      <c r="CM163">
        <v>0</v>
      </c>
      <c r="CN163" t="s">
        <v>3</v>
      </c>
      <c r="CO163">
        <v>0</v>
      </c>
      <c r="CP163">
        <f t="shared" si="270"/>
        <v>443562.79</v>
      </c>
      <c r="CQ163">
        <f t="shared" si="295"/>
        <v>443562.79</v>
      </c>
      <c r="CR163">
        <f t="shared" si="293"/>
        <v>0</v>
      </c>
      <c r="CS163">
        <f t="shared" si="271"/>
        <v>0</v>
      </c>
      <c r="CT163">
        <f t="shared" si="272"/>
        <v>0</v>
      </c>
      <c r="CU163">
        <f t="shared" si="273"/>
        <v>0</v>
      </c>
      <c r="CV163">
        <f t="shared" si="274"/>
        <v>0</v>
      </c>
      <c r="CW163">
        <f t="shared" si="275"/>
        <v>0</v>
      </c>
      <c r="CX163">
        <f t="shared" si="276"/>
        <v>0</v>
      </c>
      <c r="CY163">
        <f t="shared" si="277"/>
        <v>0</v>
      </c>
      <c r="CZ163">
        <f t="shared" si="278"/>
        <v>0</v>
      </c>
      <c r="DC163" t="s">
        <v>3</v>
      </c>
      <c r="DD163" t="s">
        <v>3</v>
      </c>
      <c r="DE163" t="s">
        <v>3</v>
      </c>
      <c r="DF163" t="s">
        <v>3</v>
      </c>
      <c r="DG163" t="s">
        <v>3</v>
      </c>
      <c r="DH163" t="s">
        <v>3</v>
      </c>
      <c r="DI163" t="s">
        <v>3</v>
      </c>
      <c r="DJ163" t="s">
        <v>3</v>
      </c>
      <c r="DK163" t="s">
        <v>3</v>
      </c>
      <c r="DL163" t="s">
        <v>3</v>
      </c>
      <c r="DM163" t="s">
        <v>3</v>
      </c>
      <c r="DN163">
        <v>0</v>
      </c>
      <c r="DO163">
        <v>0</v>
      </c>
      <c r="DP163">
        <v>1</v>
      </c>
      <c r="DQ163">
        <v>1</v>
      </c>
      <c r="DU163">
        <v>1013</v>
      </c>
      <c r="DV163" t="s">
        <v>37</v>
      </c>
      <c r="DW163" t="s">
        <v>37</v>
      </c>
      <c r="DX163">
        <v>1</v>
      </c>
      <c r="DZ163" t="s">
        <v>3</v>
      </c>
      <c r="EA163" t="s">
        <v>3</v>
      </c>
      <c r="EB163" t="s">
        <v>3</v>
      </c>
      <c r="EC163" t="s">
        <v>3</v>
      </c>
      <c r="EE163">
        <v>59540854</v>
      </c>
      <c r="EF163">
        <v>130</v>
      </c>
      <c r="EG163" t="s">
        <v>38</v>
      </c>
      <c r="EH163">
        <v>0</v>
      </c>
      <c r="EI163" t="s">
        <v>3</v>
      </c>
      <c r="EJ163">
        <v>3</v>
      </c>
      <c r="EK163">
        <v>746</v>
      </c>
      <c r="EL163" t="s">
        <v>39</v>
      </c>
      <c r="EM163" t="s">
        <v>40</v>
      </c>
      <c r="EO163" t="s">
        <v>3</v>
      </c>
      <c r="EQ163">
        <v>0</v>
      </c>
      <c r="ER163">
        <v>57906.369999999995</v>
      </c>
      <c r="ES163">
        <v>57906.369999999995</v>
      </c>
      <c r="ET163">
        <v>0</v>
      </c>
      <c r="EU163">
        <v>0</v>
      </c>
      <c r="EV163">
        <v>0</v>
      </c>
      <c r="EW163">
        <v>0</v>
      </c>
      <c r="EX163">
        <v>0</v>
      </c>
      <c r="EY163">
        <v>0</v>
      </c>
      <c r="EZ163">
        <v>5</v>
      </c>
      <c r="FC163">
        <v>1</v>
      </c>
      <c r="FD163">
        <v>18</v>
      </c>
      <c r="FF163">
        <v>510644.47999999998</v>
      </c>
      <c r="FQ163">
        <v>0</v>
      </c>
      <c r="FR163">
        <f t="shared" si="296"/>
        <v>443562.79</v>
      </c>
      <c r="FS163">
        <v>0</v>
      </c>
      <c r="FX163">
        <v>0</v>
      </c>
      <c r="FY163">
        <v>0</v>
      </c>
      <c r="GA163" t="s">
        <v>260</v>
      </c>
      <c r="GD163">
        <v>1</v>
      </c>
      <c r="GF163">
        <v>1344856108</v>
      </c>
      <c r="GG163">
        <v>2</v>
      </c>
      <c r="GH163">
        <v>3</v>
      </c>
      <c r="GI163">
        <v>5</v>
      </c>
      <c r="GJ163">
        <v>0</v>
      </c>
      <c r="GK163">
        <v>0</v>
      </c>
      <c r="GL163">
        <f t="shared" si="279"/>
        <v>0</v>
      </c>
      <c r="GM163">
        <f t="shared" si="280"/>
        <v>443562.79</v>
      </c>
      <c r="GN163">
        <f t="shared" si="281"/>
        <v>0</v>
      </c>
      <c r="GO163">
        <f t="shared" si="282"/>
        <v>0</v>
      </c>
      <c r="GP163">
        <f t="shared" si="283"/>
        <v>0</v>
      </c>
      <c r="GR163">
        <v>1</v>
      </c>
      <c r="GS163">
        <v>1</v>
      </c>
      <c r="GT163">
        <v>0</v>
      </c>
      <c r="GU163" t="s">
        <v>3</v>
      </c>
      <c r="GV163">
        <f t="shared" si="284"/>
        <v>0</v>
      </c>
      <c r="GW163">
        <v>1</v>
      </c>
      <c r="GX163">
        <f t="shared" si="285"/>
        <v>0</v>
      </c>
      <c r="HA163">
        <v>0</v>
      </c>
      <c r="HB163">
        <v>0</v>
      </c>
      <c r="HC163">
        <f t="shared" si="286"/>
        <v>0</v>
      </c>
      <c r="HE163" t="s">
        <v>42</v>
      </c>
      <c r="HF163" t="s">
        <v>43</v>
      </c>
      <c r="HM163" t="s">
        <v>3</v>
      </c>
      <c r="HN163" t="s">
        <v>3</v>
      </c>
      <c r="HO163" t="s">
        <v>3</v>
      </c>
      <c r="HP163" t="s">
        <v>3</v>
      </c>
      <c r="HQ163" t="s">
        <v>3</v>
      </c>
      <c r="HS163">
        <v>0</v>
      </c>
      <c r="IK163">
        <v>0</v>
      </c>
    </row>
    <row r="164" spans="1:255" x14ac:dyDescent="0.2">
      <c r="A164" s="2">
        <v>17</v>
      </c>
      <c r="B164" s="2">
        <v>1</v>
      </c>
      <c r="C164" s="2"/>
      <c r="D164" s="2"/>
      <c r="E164" s="2" t="s">
        <v>261</v>
      </c>
      <c r="F164" s="2" t="s">
        <v>262</v>
      </c>
      <c r="G164" s="2" t="s">
        <v>263</v>
      </c>
      <c r="H164" s="2" t="s">
        <v>37</v>
      </c>
      <c r="I164" s="2">
        <v>1</v>
      </c>
      <c r="J164" s="2">
        <v>0</v>
      </c>
      <c r="K164" s="2">
        <v>1</v>
      </c>
      <c r="L164" s="2"/>
      <c r="M164" s="2"/>
      <c r="N164" s="2"/>
      <c r="O164" s="2">
        <f t="shared" ref="O164:O191" si="297">ROUND(CP164,2)</f>
        <v>34641.15</v>
      </c>
      <c r="P164" s="2">
        <f t="shared" si="294"/>
        <v>34641.15</v>
      </c>
      <c r="Q164" s="2">
        <f t="shared" si="287"/>
        <v>0</v>
      </c>
      <c r="R164" s="2">
        <f t="shared" ref="R164:R191" si="298">ROUND((ROUND((AE164*AV164*I164),2)*BS164),2)</f>
        <v>0</v>
      </c>
      <c r="S164" s="2">
        <f t="shared" ref="S164:S191" si="299">ROUND((ROUND((AF164*AV164*I164),2)*BA164),2)</f>
        <v>0</v>
      </c>
      <c r="T164" s="2">
        <f t="shared" ref="T164:T191" si="300">ROUND(CU164*I164,2)</f>
        <v>0</v>
      </c>
      <c r="U164" s="2">
        <f t="shared" ref="U164:U191" si="301">CV164*I164</f>
        <v>0</v>
      </c>
      <c r="V164" s="2">
        <f t="shared" ref="V164:V191" si="302">CW164*I164</f>
        <v>0</v>
      </c>
      <c r="W164" s="2">
        <f t="shared" ref="W164:W191" si="303">ROUND(CX164*I164,2)</f>
        <v>0</v>
      </c>
      <c r="X164" s="2">
        <f t="shared" ref="X164:X191" si="304">ROUND(CY164,2)</f>
        <v>0</v>
      </c>
      <c r="Y164" s="2">
        <f t="shared" ref="Y164:Y191" si="305">ROUND(CZ164,2)</f>
        <v>0</v>
      </c>
      <c r="Z164" s="2"/>
      <c r="AA164" s="2">
        <v>60252778</v>
      </c>
      <c r="AB164" s="2">
        <f t="shared" ref="AB164:AB191" si="306">ROUND((AC164+AD164+AF164),6)</f>
        <v>34641.15</v>
      </c>
      <c r="AC164" s="2">
        <f t="shared" ref="AC164:AC191" si="307">ROUND((ES164),6)</f>
        <v>34641.15</v>
      </c>
      <c r="AD164" s="2">
        <f t="shared" si="288"/>
        <v>0</v>
      </c>
      <c r="AE164" s="2">
        <f t="shared" si="289"/>
        <v>0</v>
      </c>
      <c r="AF164" s="2">
        <f t="shared" si="290"/>
        <v>0</v>
      </c>
      <c r="AG164" s="2">
        <f t="shared" ref="AG164:AG191" si="308">ROUND((AP164),6)</f>
        <v>0</v>
      </c>
      <c r="AH164" s="2">
        <f t="shared" si="291"/>
        <v>0</v>
      </c>
      <c r="AI164" s="2">
        <f t="shared" si="292"/>
        <v>0</v>
      </c>
      <c r="AJ164" s="2">
        <f t="shared" ref="AJ164:AJ191" si="309">(AS164)</f>
        <v>0</v>
      </c>
      <c r="AK164" s="2">
        <v>34641.15</v>
      </c>
      <c r="AL164" s="2">
        <v>34641.15</v>
      </c>
      <c r="AM164" s="2">
        <v>0</v>
      </c>
      <c r="AN164" s="2">
        <v>0</v>
      </c>
      <c r="AO164" s="2">
        <v>0</v>
      </c>
      <c r="AP164" s="2">
        <v>0</v>
      </c>
      <c r="AQ164" s="2">
        <v>0</v>
      </c>
      <c r="AR164" s="2">
        <v>0</v>
      </c>
      <c r="AS164" s="2">
        <v>0</v>
      </c>
      <c r="AT164" s="2">
        <v>0</v>
      </c>
      <c r="AU164" s="2">
        <v>0</v>
      </c>
      <c r="AV164" s="2">
        <v>1</v>
      </c>
      <c r="AW164" s="2">
        <v>1</v>
      </c>
      <c r="AX164" s="2"/>
      <c r="AY164" s="2"/>
      <c r="AZ164" s="2">
        <v>1</v>
      </c>
      <c r="BA164" s="2">
        <v>1</v>
      </c>
      <c r="BB164" s="2">
        <v>1</v>
      </c>
      <c r="BC164" s="2">
        <v>1</v>
      </c>
      <c r="BD164" s="2" t="s">
        <v>3</v>
      </c>
      <c r="BE164" s="2" t="s">
        <v>3</v>
      </c>
      <c r="BF164" s="2" t="s">
        <v>3</v>
      </c>
      <c r="BG164" s="2" t="s">
        <v>3</v>
      </c>
      <c r="BH164" s="2">
        <v>3</v>
      </c>
      <c r="BI164" s="2">
        <v>3</v>
      </c>
      <c r="BJ164" s="2" t="s">
        <v>3</v>
      </c>
      <c r="BK164" s="2"/>
      <c r="BL164" s="2"/>
      <c r="BM164" s="2">
        <v>746</v>
      </c>
      <c r="BN164" s="2">
        <v>0</v>
      </c>
      <c r="BO164" s="2" t="s">
        <v>3</v>
      </c>
      <c r="BP164" s="2">
        <v>0</v>
      </c>
      <c r="BQ164" s="2">
        <v>130</v>
      </c>
      <c r="BR164" s="2">
        <v>0</v>
      </c>
      <c r="BS164" s="2">
        <v>1</v>
      </c>
      <c r="BT164" s="2">
        <v>1</v>
      </c>
      <c r="BU164" s="2">
        <v>1</v>
      </c>
      <c r="BV164" s="2">
        <v>1</v>
      </c>
      <c r="BW164" s="2">
        <v>1</v>
      </c>
      <c r="BX164" s="2">
        <v>1</v>
      </c>
      <c r="BY164" s="2" t="s">
        <v>3</v>
      </c>
      <c r="BZ164" s="2">
        <v>0</v>
      </c>
      <c r="CA164" s="2">
        <v>0</v>
      </c>
      <c r="CB164" s="2" t="s">
        <v>3</v>
      </c>
      <c r="CC164" s="2"/>
      <c r="CD164" s="2"/>
      <c r="CE164" s="2">
        <v>30</v>
      </c>
      <c r="CF164" s="2">
        <v>0</v>
      </c>
      <c r="CG164" s="2">
        <v>0</v>
      </c>
      <c r="CH164" s="2"/>
      <c r="CI164" s="2"/>
      <c r="CJ164" s="2"/>
      <c r="CK164" s="2"/>
      <c r="CL164" s="2"/>
      <c r="CM164" s="2">
        <v>0</v>
      </c>
      <c r="CN164" s="2" t="s">
        <v>3</v>
      </c>
      <c r="CO164" s="2">
        <v>0</v>
      </c>
      <c r="CP164" s="2">
        <f t="shared" ref="CP164:CP191" si="310">(P164+Q164+S164)</f>
        <v>34641.15</v>
      </c>
      <c r="CQ164" s="2">
        <f t="shared" si="295"/>
        <v>34641.15</v>
      </c>
      <c r="CR164" s="2">
        <f t="shared" si="293"/>
        <v>0</v>
      </c>
      <c r="CS164" s="2">
        <f t="shared" ref="CS164:CS191" si="311">ROUND((ROUND((AE164*AV164*1),2)*BS164),2)</f>
        <v>0</v>
      </c>
      <c r="CT164" s="2">
        <f t="shared" ref="CT164:CT191" si="312">ROUND((ROUND((AF164*AV164*1),2)*BA164),2)</f>
        <v>0</v>
      </c>
      <c r="CU164" s="2">
        <f t="shared" ref="CU164:CU191" si="313">AG164</f>
        <v>0</v>
      </c>
      <c r="CV164" s="2">
        <f t="shared" ref="CV164:CV191" si="314">(AH164*AV164)</f>
        <v>0</v>
      </c>
      <c r="CW164" s="2">
        <f t="shared" ref="CW164:CW191" si="315">AI164</f>
        <v>0</v>
      </c>
      <c r="CX164" s="2">
        <f t="shared" ref="CX164:CX191" si="316">AJ164</f>
        <v>0</v>
      </c>
      <c r="CY164" s="2">
        <f t="shared" ref="CY164:CY191" si="317">(((S164+R164)*AT164)/100)</f>
        <v>0</v>
      </c>
      <c r="CZ164" s="2">
        <f t="shared" ref="CZ164:CZ191" si="318">(((S164+R164)*AU164)/100)</f>
        <v>0</v>
      </c>
      <c r="DA164" s="2"/>
      <c r="DB164" s="2"/>
      <c r="DC164" s="2" t="s">
        <v>3</v>
      </c>
      <c r="DD164" s="2" t="s">
        <v>3</v>
      </c>
      <c r="DE164" s="2" t="s">
        <v>3</v>
      </c>
      <c r="DF164" s="2" t="s">
        <v>3</v>
      </c>
      <c r="DG164" s="2" t="s">
        <v>3</v>
      </c>
      <c r="DH164" s="2" t="s">
        <v>3</v>
      </c>
      <c r="DI164" s="2" t="s">
        <v>3</v>
      </c>
      <c r="DJ164" s="2" t="s">
        <v>3</v>
      </c>
      <c r="DK164" s="2" t="s">
        <v>3</v>
      </c>
      <c r="DL164" s="2" t="s">
        <v>3</v>
      </c>
      <c r="DM164" s="2" t="s">
        <v>3</v>
      </c>
      <c r="DN164" s="2">
        <v>0</v>
      </c>
      <c r="DO164" s="2">
        <v>0</v>
      </c>
      <c r="DP164" s="2">
        <v>1</v>
      </c>
      <c r="DQ164" s="2">
        <v>1</v>
      </c>
      <c r="DR164" s="2"/>
      <c r="DS164" s="2"/>
      <c r="DT164" s="2"/>
      <c r="DU164" s="2">
        <v>1013</v>
      </c>
      <c r="DV164" s="2" t="s">
        <v>37</v>
      </c>
      <c r="DW164" s="2" t="s">
        <v>37</v>
      </c>
      <c r="DX164" s="2">
        <v>1</v>
      </c>
      <c r="DY164" s="2"/>
      <c r="DZ164" s="2" t="s">
        <v>3</v>
      </c>
      <c r="EA164" s="2" t="s">
        <v>3</v>
      </c>
      <c r="EB164" s="2" t="s">
        <v>3</v>
      </c>
      <c r="EC164" s="2" t="s">
        <v>3</v>
      </c>
      <c r="ED164" s="2"/>
      <c r="EE164" s="2">
        <v>59540854</v>
      </c>
      <c r="EF164" s="2">
        <v>130</v>
      </c>
      <c r="EG164" s="2" t="s">
        <v>38</v>
      </c>
      <c r="EH164" s="2">
        <v>0</v>
      </c>
      <c r="EI164" s="2" t="s">
        <v>3</v>
      </c>
      <c r="EJ164" s="2">
        <v>3</v>
      </c>
      <c r="EK164" s="2">
        <v>746</v>
      </c>
      <c r="EL164" s="2" t="s">
        <v>39</v>
      </c>
      <c r="EM164" s="2" t="s">
        <v>40</v>
      </c>
      <c r="EN164" s="2"/>
      <c r="EO164" s="2" t="s">
        <v>3</v>
      </c>
      <c r="EP164" s="2"/>
      <c r="EQ164" s="2">
        <v>0</v>
      </c>
      <c r="ER164" s="2">
        <v>0</v>
      </c>
      <c r="ES164" s="2">
        <v>34641.15</v>
      </c>
      <c r="ET164" s="2">
        <v>0</v>
      </c>
      <c r="EU164" s="2">
        <v>0</v>
      </c>
      <c r="EV164" s="2">
        <v>0</v>
      </c>
      <c r="EW164" s="2">
        <v>0</v>
      </c>
      <c r="EX164" s="2">
        <v>0</v>
      </c>
      <c r="EY164" s="2">
        <v>0</v>
      </c>
      <c r="EZ164" s="2"/>
      <c r="FA164" s="2"/>
      <c r="FB164" s="2"/>
      <c r="FC164" s="2"/>
      <c r="FD164" s="2"/>
      <c r="FE164" s="2"/>
      <c r="FF164" s="2"/>
      <c r="FG164" s="2"/>
      <c r="FH164" s="2"/>
      <c r="FI164" s="2"/>
      <c r="FJ164" s="2"/>
      <c r="FK164" s="2"/>
      <c r="FL164" s="2"/>
      <c r="FM164" s="2"/>
      <c r="FN164" s="2"/>
      <c r="FO164" s="2"/>
      <c r="FP164" s="2"/>
      <c r="FQ164" s="2">
        <v>0</v>
      </c>
      <c r="FR164" s="2">
        <f t="shared" si="296"/>
        <v>34641.15</v>
      </c>
      <c r="FS164" s="2">
        <v>0</v>
      </c>
      <c r="FT164" s="2"/>
      <c r="FU164" s="2"/>
      <c r="FV164" s="2"/>
      <c r="FW164" s="2"/>
      <c r="FX164" s="2">
        <v>0</v>
      </c>
      <c r="FY164" s="2">
        <v>0</v>
      </c>
      <c r="FZ164" s="2"/>
      <c r="GA164" s="2" t="s">
        <v>264</v>
      </c>
      <c r="GB164" s="2"/>
      <c r="GC164" s="2"/>
      <c r="GD164" s="2">
        <v>1</v>
      </c>
      <c r="GE164" s="2"/>
      <c r="GF164" s="2">
        <v>1455390795</v>
      </c>
      <c r="GG164" s="2">
        <v>2</v>
      </c>
      <c r="GH164" s="2">
        <v>4</v>
      </c>
      <c r="GI164" s="2">
        <v>-2</v>
      </c>
      <c r="GJ164" s="2">
        <v>0</v>
      </c>
      <c r="GK164" s="2">
        <v>0</v>
      </c>
      <c r="GL164" s="2">
        <f t="shared" ref="GL164:GL191" si="319">ROUND(IF(AND(BH164=3,BI164=3,FS164&lt;&gt;0),P164,0),2)</f>
        <v>0</v>
      </c>
      <c r="GM164" s="2">
        <f t="shared" ref="GM164:GM191" si="320">ROUND(O164+X164+Y164,2)+GX164</f>
        <v>34641.15</v>
      </c>
      <c r="GN164" s="2">
        <f t="shared" ref="GN164:GN191" si="321">IF(OR(BI164=0,BI164=1),GM164-GX164,0)</f>
        <v>0</v>
      </c>
      <c r="GO164" s="2">
        <f t="shared" ref="GO164:GO191" si="322">IF(BI164=2,GM164-GX164,0)</f>
        <v>0</v>
      </c>
      <c r="GP164" s="2">
        <f t="shared" ref="GP164:GP191" si="323">IF(BI164=4,GM164-GX164,0)</f>
        <v>0</v>
      </c>
      <c r="GQ164" s="2"/>
      <c r="GR164" s="2">
        <v>0</v>
      </c>
      <c r="GS164" s="2">
        <v>2</v>
      </c>
      <c r="GT164" s="2">
        <v>0</v>
      </c>
      <c r="GU164" s="2" t="s">
        <v>3</v>
      </c>
      <c r="GV164" s="2">
        <f t="shared" ref="GV164:GV191" si="324">ROUND((GT164),6)</f>
        <v>0</v>
      </c>
      <c r="GW164" s="2">
        <v>1</v>
      </c>
      <c r="GX164" s="2">
        <f t="shared" ref="GX164:GX191" si="325">ROUND(HC164*I164,2)</f>
        <v>0</v>
      </c>
      <c r="GY164" s="2"/>
      <c r="GZ164" s="2"/>
      <c r="HA164" s="2">
        <v>0</v>
      </c>
      <c r="HB164" s="2">
        <v>0</v>
      </c>
      <c r="HC164" s="2">
        <f t="shared" ref="HC164:HC191" si="326">GV164*GW164</f>
        <v>0</v>
      </c>
      <c r="HD164" s="2"/>
      <c r="HE164" s="2" t="s">
        <v>42</v>
      </c>
      <c r="HF164" s="2" t="s">
        <v>43</v>
      </c>
      <c r="HG164" s="2"/>
      <c r="HH164" s="2"/>
      <c r="HI164" s="2"/>
      <c r="HJ164" s="2"/>
      <c r="HK164" s="2"/>
      <c r="HL164" s="2"/>
      <c r="HM164" s="2" t="s">
        <v>3</v>
      </c>
      <c r="HN164" s="2" t="s">
        <v>3</v>
      </c>
      <c r="HO164" s="2" t="s">
        <v>3</v>
      </c>
      <c r="HP164" s="2" t="s">
        <v>3</v>
      </c>
      <c r="HQ164" s="2" t="s">
        <v>3</v>
      </c>
      <c r="HR164" s="2"/>
      <c r="HS164" s="2">
        <v>0</v>
      </c>
      <c r="HT164" s="2"/>
      <c r="HU164" s="2"/>
      <c r="HV164" s="2"/>
      <c r="HW164" s="2"/>
      <c r="HX164" s="2"/>
      <c r="HY164" s="2"/>
      <c r="HZ164" s="2"/>
      <c r="IA164" s="2"/>
      <c r="IB164" s="2"/>
      <c r="IC164" s="2"/>
      <c r="ID164" s="2"/>
      <c r="IE164" s="2"/>
      <c r="IF164" s="2"/>
      <c r="IG164" s="2"/>
      <c r="IH164" s="2"/>
      <c r="II164" s="2"/>
      <c r="IJ164" s="2"/>
      <c r="IK164" s="2">
        <v>0</v>
      </c>
      <c r="IL164" s="2"/>
      <c r="IM164" s="2"/>
      <c r="IN164" s="2"/>
      <c r="IO164" s="2"/>
      <c r="IP164" s="2"/>
      <c r="IQ164" s="2"/>
      <c r="IR164" s="2"/>
      <c r="IS164" s="2"/>
      <c r="IT164" s="2"/>
      <c r="IU164" s="2"/>
    </row>
    <row r="165" spans="1:255" x14ac:dyDescent="0.2">
      <c r="A165">
        <v>17</v>
      </c>
      <c r="B165">
        <v>1</v>
      </c>
      <c r="E165" t="s">
        <v>261</v>
      </c>
      <c r="F165" t="s">
        <v>262</v>
      </c>
      <c r="G165" t="s">
        <v>263</v>
      </c>
      <c r="H165" t="s">
        <v>37</v>
      </c>
      <c r="I165">
        <v>1</v>
      </c>
      <c r="J165">
        <v>0</v>
      </c>
      <c r="K165">
        <v>1</v>
      </c>
      <c r="O165">
        <f t="shared" si="297"/>
        <v>265351.21000000002</v>
      </c>
      <c r="P165">
        <f t="shared" si="294"/>
        <v>265351.21000000002</v>
      </c>
      <c r="Q165">
        <f t="shared" si="287"/>
        <v>0</v>
      </c>
      <c r="R165">
        <f t="shared" si="298"/>
        <v>0</v>
      </c>
      <c r="S165">
        <f t="shared" si="299"/>
        <v>0</v>
      </c>
      <c r="T165">
        <f t="shared" si="300"/>
        <v>0</v>
      </c>
      <c r="U165">
        <f t="shared" si="301"/>
        <v>0</v>
      </c>
      <c r="V165">
        <f t="shared" si="302"/>
        <v>0</v>
      </c>
      <c r="W165">
        <f t="shared" si="303"/>
        <v>0</v>
      </c>
      <c r="X165">
        <f t="shared" si="304"/>
        <v>0</v>
      </c>
      <c r="Y165">
        <f t="shared" si="305"/>
        <v>0</v>
      </c>
      <c r="AA165">
        <v>60252775</v>
      </c>
      <c r="AB165">
        <f t="shared" si="306"/>
        <v>34641.15</v>
      </c>
      <c r="AC165">
        <f t="shared" si="307"/>
        <v>34641.15</v>
      </c>
      <c r="AD165">
        <f t="shared" si="288"/>
        <v>0</v>
      </c>
      <c r="AE165">
        <f t="shared" si="289"/>
        <v>0</v>
      </c>
      <c r="AF165">
        <f t="shared" si="290"/>
        <v>0</v>
      </c>
      <c r="AG165">
        <f t="shared" si="308"/>
        <v>0</v>
      </c>
      <c r="AH165">
        <f t="shared" si="291"/>
        <v>0</v>
      </c>
      <c r="AI165">
        <f t="shared" si="292"/>
        <v>0</v>
      </c>
      <c r="AJ165">
        <f t="shared" si="309"/>
        <v>0</v>
      </c>
      <c r="AK165">
        <v>34641.15</v>
      </c>
      <c r="AL165">
        <v>34641.15</v>
      </c>
      <c r="AM165">
        <v>0</v>
      </c>
      <c r="AN165">
        <v>0</v>
      </c>
      <c r="AO165">
        <v>0</v>
      </c>
      <c r="AP165">
        <v>0</v>
      </c>
      <c r="AQ165">
        <v>0</v>
      </c>
      <c r="AR165">
        <v>0</v>
      </c>
      <c r="AS165">
        <v>0</v>
      </c>
      <c r="AT165">
        <v>0</v>
      </c>
      <c r="AU165">
        <v>0</v>
      </c>
      <c r="AV165">
        <v>1</v>
      </c>
      <c r="AW165">
        <v>1</v>
      </c>
      <c r="AZ165">
        <v>1</v>
      </c>
      <c r="BA165">
        <v>1</v>
      </c>
      <c r="BB165">
        <v>1</v>
      </c>
      <c r="BC165">
        <v>7.66</v>
      </c>
      <c r="BD165" t="s">
        <v>3</v>
      </c>
      <c r="BE165" t="s">
        <v>3</v>
      </c>
      <c r="BF165" t="s">
        <v>3</v>
      </c>
      <c r="BG165" t="s">
        <v>3</v>
      </c>
      <c r="BH165">
        <v>3</v>
      </c>
      <c r="BI165">
        <v>3</v>
      </c>
      <c r="BJ165" t="s">
        <v>3</v>
      </c>
      <c r="BM165">
        <v>746</v>
      </c>
      <c r="BN165">
        <v>0</v>
      </c>
      <c r="BO165" t="s">
        <v>3</v>
      </c>
      <c r="BP165">
        <v>0</v>
      </c>
      <c r="BQ165">
        <v>130</v>
      </c>
      <c r="BR165">
        <v>0</v>
      </c>
      <c r="BS165">
        <v>1</v>
      </c>
      <c r="BT165">
        <v>1</v>
      </c>
      <c r="BU165">
        <v>1</v>
      </c>
      <c r="BV165">
        <v>1</v>
      </c>
      <c r="BW165">
        <v>1</v>
      </c>
      <c r="BX165">
        <v>1</v>
      </c>
      <c r="BY165" t="s">
        <v>3</v>
      </c>
      <c r="BZ165">
        <v>0</v>
      </c>
      <c r="CA165">
        <v>0</v>
      </c>
      <c r="CB165" t="s">
        <v>3</v>
      </c>
      <c r="CE165">
        <v>30</v>
      </c>
      <c r="CF165">
        <v>0</v>
      </c>
      <c r="CG165">
        <v>0</v>
      </c>
      <c r="CM165">
        <v>0</v>
      </c>
      <c r="CN165" t="s">
        <v>3</v>
      </c>
      <c r="CO165">
        <v>0</v>
      </c>
      <c r="CP165">
        <f t="shared" si="310"/>
        <v>265351.21000000002</v>
      </c>
      <c r="CQ165">
        <f t="shared" si="295"/>
        <v>265351.21000000002</v>
      </c>
      <c r="CR165">
        <f t="shared" si="293"/>
        <v>0</v>
      </c>
      <c r="CS165">
        <f t="shared" si="311"/>
        <v>0</v>
      </c>
      <c r="CT165">
        <f t="shared" si="312"/>
        <v>0</v>
      </c>
      <c r="CU165">
        <f t="shared" si="313"/>
        <v>0</v>
      </c>
      <c r="CV165">
        <f t="shared" si="314"/>
        <v>0</v>
      </c>
      <c r="CW165">
        <f t="shared" si="315"/>
        <v>0</v>
      </c>
      <c r="CX165">
        <f t="shared" si="316"/>
        <v>0</v>
      </c>
      <c r="CY165">
        <f t="shared" si="317"/>
        <v>0</v>
      </c>
      <c r="CZ165">
        <f t="shared" si="318"/>
        <v>0</v>
      </c>
      <c r="DC165" t="s">
        <v>3</v>
      </c>
      <c r="DD165" t="s">
        <v>3</v>
      </c>
      <c r="DE165" t="s">
        <v>3</v>
      </c>
      <c r="DF165" t="s">
        <v>3</v>
      </c>
      <c r="DG165" t="s">
        <v>3</v>
      </c>
      <c r="DH165" t="s">
        <v>3</v>
      </c>
      <c r="DI165" t="s">
        <v>3</v>
      </c>
      <c r="DJ165" t="s">
        <v>3</v>
      </c>
      <c r="DK165" t="s">
        <v>3</v>
      </c>
      <c r="DL165" t="s">
        <v>3</v>
      </c>
      <c r="DM165" t="s">
        <v>3</v>
      </c>
      <c r="DN165">
        <v>0</v>
      </c>
      <c r="DO165">
        <v>0</v>
      </c>
      <c r="DP165">
        <v>1</v>
      </c>
      <c r="DQ165">
        <v>1</v>
      </c>
      <c r="DU165">
        <v>1013</v>
      </c>
      <c r="DV165" t="s">
        <v>37</v>
      </c>
      <c r="DW165" t="s">
        <v>37</v>
      </c>
      <c r="DX165">
        <v>1</v>
      </c>
      <c r="DZ165" t="s">
        <v>3</v>
      </c>
      <c r="EA165" t="s">
        <v>3</v>
      </c>
      <c r="EB165" t="s">
        <v>3</v>
      </c>
      <c r="EC165" t="s">
        <v>3</v>
      </c>
      <c r="EE165">
        <v>59540854</v>
      </c>
      <c r="EF165">
        <v>130</v>
      </c>
      <c r="EG165" t="s">
        <v>38</v>
      </c>
      <c r="EH165">
        <v>0</v>
      </c>
      <c r="EI165" t="s">
        <v>3</v>
      </c>
      <c r="EJ165">
        <v>3</v>
      </c>
      <c r="EK165">
        <v>746</v>
      </c>
      <c r="EL165" t="s">
        <v>39</v>
      </c>
      <c r="EM165" t="s">
        <v>40</v>
      </c>
      <c r="EO165" t="s">
        <v>3</v>
      </c>
      <c r="EQ165">
        <v>0</v>
      </c>
      <c r="ER165">
        <v>34641.15</v>
      </c>
      <c r="ES165">
        <v>34641.15</v>
      </c>
      <c r="ET165">
        <v>0</v>
      </c>
      <c r="EU165">
        <v>0</v>
      </c>
      <c r="EV165">
        <v>0</v>
      </c>
      <c r="EW165">
        <v>0</v>
      </c>
      <c r="EX165">
        <v>0</v>
      </c>
      <c r="EY165">
        <v>0</v>
      </c>
      <c r="EZ165">
        <v>5</v>
      </c>
      <c r="FC165">
        <v>1</v>
      </c>
      <c r="FD165">
        <v>18</v>
      </c>
      <c r="FF165">
        <v>305481.28999999998</v>
      </c>
      <c r="FQ165">
        <v>0</v>
      </c>
      <c r="FR165">
        <f t="shared" si="296"/>
        <v>265351.21000000002</v>
      </c>
      <c r="FS165">
        <v>0</v>
      </c>
      <c r="FX165">
        <v>0</v>
      </c>
      <c r="FY165">
        <v>0</v>
      </c>
      <c r="GA165" t="s">
        <v>264</v>
      </c>
      <c r="GD165">
        <v>1</v>
      </c>
      <c r="GF165">
        <v>1455390795</v>
      </c>
      <c r="GG165">
        <v>2</v>
      </c>
      <c r="GH165">
        <v>3</v>
      </c>
      <c r="GI165">
        <v>5</v>
      </c>
      <c r="GJ165">
        <v>0</v>
      </c>
      <c r="GK165">
        <v>0</v>
      </c>
      <c r="GL165">
        <f t="shared" si="319"/>
        <v>0</v>
      </c>
      <c r="GM165">
        <f t="shared" si="320"/>
        <v>265351.21000000002</v>
      </c>
      <c r="GN165">
        <f t="shared" si="321"/>
        <v>0</v>
      </c>
      <c r="GO165">
        <f t="shared" si="322"/>
        <v>0</v>
      </c>
      <c r="GP165">
        <f t="shared" si="323"/>
        <v>0</v>
      </c>
      <c r="GR165">
        <v>1</v>
      </c>
      <c r="GS165">
        <v>1</v>
      </c>
      <c r="GT165">
        <v>0</v>
      </c>
      <c r="GU165" t="s">
        <v>3</v>
      </c>
      <c r="GV165">
        <f t="shared" si="324"/>
        <v>0</v>
      </c>
      <c r="GW165">
        <v>1</v>
      </c>
      <c r="GX165">
        <f t="shared" si="325"/>
        <v>0</v>
      </c>
      <c r="HA165">
        <v>0</v>
      </c>
      <c r="HB165">
        <v>0</v>
      </c>
      <c r="HC165">
        <f t="shared" si="326"/>
        <v>0</v>
      </c>
      <c r="HE165" t="s">
        <v>42</v>
      </c>
      <c r="HF165" t="s">
        <v>43</v>
      </c>
      <c r="HM165" t="s">
        <v>3</v>
      </c>
      <c r="HN165" t="s">
        <v>3</v>
      </c>
      <c r="HO165" t="s">
        <v>3</v>
      </c>
      <c r="HP165" t="s">
        <v>3</v>
      </c>
      <c r="HQ165" t="s">
        <v>3</v>
      </c>
      <c r="HS165">
        <v>0</v>
      </c>
      <c r="IK165">
        <v>0</v>
      </c>
    </row>
    <row r="166" spans="1:255" x14ac:dyDescent="0.2">
      <c r="A166" s="2">
        <v>17</v>
      </c>
      <c r="B166" s="2">
        <v>1</v>
      </c>
      <c r="C166" s="2"/>
      <c r="D166" s="2"/>
      <c r="E166" s="2" t="s">
        <v>265</v>
      </c>
      <c r="F166" s="2" t="s">
        <v>266</v>
      </c>
      <c r="G166" s="2" t="s">
        <v>267</v>
      </c>
      <c r="H166" s="2" t="s">
        <v>37</v>
      </c>
      <c r="I166" s="2">
        <v>1</v>
      </c>
      <c r="J166" s="2">
        <v>0</v>
      </c>
      <c r="K166" s="2">
        <v>1</v>
      </c>
      <c r="L166" s="2"/>
      <c r="M166" s="2"/>
      <c r="N166" s="2"/>
      <c r="O166" s="2">
        <f t="shared" si="297"/>
        <v>22373.93</v>
      </c>
      <c r="P166" s="2">
        <f t="shared" si="294"/>
        <v>22373.93</v>
      </c>
      <c r="Q166" s="2">
        <f t="shared" ref="Q166:Q191" si="327">(ROUND((ROUND(((ET166)*AV166*I166),2)*BB166),2)+ROUND((ROUND(((AE166-(EU166))*AV166*I166),2)*BS166),2))</f>
        <v>0</v>
      </c>
      <c r="R166" s="2">
        <f t="shared" si="298"/>
        <v>0</v>
      </c>
      <c r="S166" s="2">
        <f t="shared" si="299"/>
        <v>0</v>
      </c>
      <c r="T166" s="2">
        <f t="shared" si="300"/>
        <v>0</v>
      </c>
      <c r="U166" s="2">
        <f t="shared" si="301"/>
        <v>0</v>
      </c>
      <c r="V166" s="2">
        <f t="shared" si="302"/>
        <v>0</v>
      </c>
      <c r="W166" s="2">
        <f t="shared" si="303"/>
        <v>0</v>
      </c>
      <c r="X166" s="2">
        <f t="shared" si="304"/>
        <v>0</v>
      </c>
      <c r="Y166" s="2">
        <f t="shared" si="305"/>
        <v>0</v>
      </c>
      <c r="Z166" s="2"/>
      <c r="AA166" s="2">
        <v>60252778</v>
      </c>
      <c r="AB166" s="2">
        <f t="shared" si="306"/>
        <v>22373.93</v>
      </c>
      <c r="AC166" s="2">
        <f t="shared" si="307"/>
        <v>22373.93</v>
      </c>
      <c r="AD166" s="2">
        <f t="shared" ref="AD166:AD191" si="328">ROUND((((ET166)-(EU166))+AE166),6)</f>
        <v>0</v>
      </c>
      <c r="AE166" s="2">
        <f t="shared" ref="AE166:AE191" si="329">ROUND((EU166),6)</f>
        <v>0</v>
      </c>
      <c r="AF166" s="2">
        <f t="shared" ref="AF166:AF191" si="330">ROUND((EV166),6)</f>
        <v>0</v>
      </c>
      <c r="AG166" s="2">
        <f t="shared" si="308"/>
        <v>0</v>
      </c>
      <c r="AH166" s="2">
        <f t="shared" ref="AH166:AH191" si="331">(EW166)</f>
        <v>0</v>
      </c>
      <c r="AI166" s="2">
        <f t="shared" ref="AI166:AI191" si="332">(EX166)</f>
        <v>0</v>
      </c>
      <c r="AJ166" s="2">
        <f t="shared" si="309"/>
        <v>0</v>
      </c>
      <c r="AK166" s="2">
        <v>22373.929999999997</v>
      </c>
      <c r="AL166" s="2">
        <v>22373.929999999997</v>
      </c>
      <c r="AM166" s="2">
        <v>0</v>
      </c>
      <c r="AN166" s="2">
        <v>0</v>
      </c>
      <c r="AO166" s="2">
        <v>0</v>
      </c>
      <c r="AP166" s="2">
        <v>0</v>
      </c>
      <c r="AQ166" s="2">
        <v>0</v>
      </c>
      <c r="AR166" s="2">
        <v>0</v>
      </c>
      <c r="AS166" s="2">
        <v>0</v>
      </c>
      <c r="AT166" s="2">
        <v>0</v>
      </c>
      <c r="AU166" s="2">
        <v>0</v>
      </c>
      <c r="AV166" s="2">
        <v>1</v>
      </c>
      <c r="AW166" s="2">
        <v>1</v>
      </c>
      <c r="AX166" s="2"/>
      <c r="AY166" s="2"/>
      <c r="AZ166" s="2">
        <v>1</v>
      </c>
      <c r="BA166" s="2">
        <v>1</v>
      </c>
      <c r="BB166" s="2">
        <v>1</v>
      </c>
      <c r="BC166" s="2">
        <v>1</v>
      </c>
      <c r="BD166" s="2" t="s">
        <v>3</v>
      </c>
      <c r="BE166" s="2" t="s">
        <v>3</v>
      </c>
      <c r="BF166" s="2" t="s">
        <v>3</v>
      </c>
      <c r="BG166" s="2" t="s">
        <v>3</v>
      </c>
      <c r="BH166" s="2">
        <v>3</v>
      </c>
      <c r="BI166" s="2">
        <v>3</v>
      </c>
      <c r="BJ166" s="2" t="s">
        <v>3</v>
      </c>
      <c r="BK166" s="2"/>
      <c r="BL166" s="2"/>
      <c r="BM166" s="2">
        <v>746</v>
      </c>
      <c r="BN166" s="2">
        <v>0</v>
      </c>
      <c r="BO166" s="2" t="s">
        <v>3</v>
      </c>
      <c r="BP166" s="2">
        <v>0</v>
      </c>
      <c r="BQ166" s="2">
        <v>130</v>
      </c>
      <c r="BR166" s="2">
        <v>0</v>
      </c>
      <c r="BS166" s="2">
        <v>1</v>
      </c>
      <c r="BT166" s="2">
        <v>1</v>
      </c>
      <c r="BU166" s="2">
        <v>1</v>
      </c>
      <c r="BV166" s="2">
        <v>1</v>
      </c>
      <c r="BW166" s="2">
        <v>1</v>
      </c>
      <c r="BX166" s="2">
        <v>1</v>
      </c>
      <c r="BY166" s="2" t="s">
        <v>3</v>
      </c>
      <c r="BZ166" s="2">
        <v>0</v>
      </c>
      <c r="CA166" s="2">
        <v>0</v>
      </c>
      <c r="CB166" s="2" t="s">
        <v>3</v>
      </c>
      <c r="CC166" s="2"/>
      <c r="CD166" s="2"/>
      <c r="CE166" s="2">
        <v>30</v>
      </c>
      <c r="CF166" s="2">
        <v>0</v>
      </c>
      <c r="CG166" s="2">
        <v>0</v>
      </c>
      <c r="CH166" s="2"/>
      <c r="CI166" s="2"/>
      <c r="CJ166" s="2"/>
      <c r="CK166" s="2"/>
      <c r="CL166" s="2"/>
      <c r="CM166" s="2">
        <v>0</v>
      </c>
      <c r="CN166" s="2" t="s">
        <v>3</v>
      </c>
      <c r="CO166" s="2">
        <v>0</v>
      </c>
      <c r="CP166" s="2">
        <f t="shared" si="310"/>
        <v>22373.93</v>
      </c>
      <c r="CQ166" s="2">
        <f t="shared" si="295"/>
        <v>22373.93</v>
      </c>
      <c r="CR166" s="2">
        <f t="shared" ref="CR166:CR191" si="333">(ROUND((ROUND(((ET166)*AV166*1),2)*BB166),2)+ROUND((ROUND(((AE166-(EU166))*AV166*1),2)*BS166),2))</f>
        <v>0</v>
      </c>
      <c r="CS166" s="2">
        <f t="shared" si="311"/>
        <v>0</v>
      </c>
      <c r="CT166" s="2">
        <f t="shared" si="312"/>
        <v>0</v>
      </c>
      <c r="CU166" s="2">
        <f t="shared" si="313"/>
        <v>0</v>
      </c>
      <c r="CV166" s="2">
        <f t="shared" si="314"/>
        <v>0</v>
      </c>
      <c r="CW166" s="2">
        <f t="shared" si="315"/>
        <v>0</v>
      </c>
      <c r="CX166" s="2">
        <f t="shared" si="316"/>
        <v>0</v>
      </c>
      <c r="CY166" s="2">
        <f t="shared" si="317"/>
        <v>0</v>
      </c>
      <c r="CZ166" s="2">
        <f t="shared" si="318"/>
        <v>0</v>
      </c>
      <c r="DA166" s="2"/>
      <c r="DB166" s="2"/>
      <c r="DC166" s="2" t="s">
        <v>3</v>
      </c>
      <c r="DD166" s="2" t="s">
        <v>3</v>
      </c>
      <c r="DE166" s="2" t="s">
        <v>3</v>
      </c>
      <c r="DF166" s="2" t="s">
        <v>3</v>
      </c>
      <c r="DG166" s="2" t="s">
        <v>3</v>
      </c>
      <c r="DH166" s="2" t="s">
        <v>3</v>
      </c>
      <c r="DI166" s="2" t="s">
        <v>3</v>
      </c>
      <c r="DJ166" s="2" t="s">
        <v>3</v>
      </c>
      <c r="DK166" s="2" t="s">
        <v>3</v>
      </c>
      <c r="DL166" s="2" t="s">
        <v>3</v>
      </c>
      <c r="DM166" s="2" t="s">
        <v>3</v>
      </c>
      <c r="DN166" s="2">
        <v>0</v>
      </c>
      <c r="DO166" s="2">
        <v>0</v>
      </c>
      <c r="DP166" s="2">
        <v>1</v>
      </c>
      <c r="DQ166" s="2">
        <v>1</v>
      </c>
      <c r="DR166" s="2"/>
      <c r="DS166" s="2"/>
      <c r="DT166" s="2"/>
      <c r="DU166" s="2">
        <v>1013</v>
      </c>
      <c r="DV166" s="2" t="s">
        <v>37</v>
      </c>
      <c r="DW166" s="2" t="s">
        <v>37</v>
      </c>
      <c r="DX166" s="2">
        <v>1</v>
      </c>
      <c r="DY166" s="2"/>
      <c r="DZ166" s="2" t="s">
        <v>3</v>
      </c>
      <c r="EA166" s="2" t="s">
        <v>3</v>
      </c>
      <c r="EB166" s="2" t="s">
        <v>3</v>
      </c>
      <c r="EC166" s="2" t="s">
        <v>3</v>
      </c>
      <c r="ED166" s="2"/>
      <c r="EE166" s="2">
        <v>59540854</v>
      </c>
      <c r="EF166" s="2">
        <v>130</v>
      </c>
      <c r="EG166" s="2" t="s">
        <v>38</v>
      </c>
      <c r="EH166" s="2">
        <v>0</v>
      </c>
      <c r="EI166" s="2" t="s">
        <v>3</v>
      </c>
      <c r="EJ166" s="2">
        <v>3</v>
      </c>
      <c r="EK166" s="2">
        <v>746</v>
      </c>
      <c r="EL166" s="2" t="s">
        <v>39</v>
      </c>
      <c r="EM166" s="2" t="s">
        <v>40</v>
      </c>
      <c r="EN166" s="2"/>
      <c r="EO166" s="2" t="s">
        <v>3</v>
      </c>
      <c r="EP166" s="2"/>
      <c r="EQ166" s="2">
        <v>0</v>
      </c>
      <c r="ER166" s="2">
        <v>0</v>
      </c>
      <c r="ES166" s="2">
        <v>22373.929999999997</v>
      </c>
      <c r="ET166" s="2">
        <v>0</v>
      </c>
      <c r="EU166" s="2">
        <v>0</v>
      </c>
      <c r="EV166" s="2">
        <v>0</v>
      </c>
      <c r="EW166" s="2">
        <v>0</v>
      </c>
      <c r="EX166" s="2">
        <v>0</v>
      </c>
      <c r="EY166" s="2">
        <v>0</v>
      </c>
      <c r="EZ166" s="2"/>
      <c r="FA166" s="2"/>
      <c r="FB166" s="2"/>
      <c r="FC166" s="2"/>
      <c r="FD166" s="2"/>
      <c r="FE166" s="2"/>
      <c r="FF166" s="2"/>
      <c r="FG166" s="2"/>
      <c r="FH166" s="2"/>
      <c r="FI166" s="2"/>
      <c r="FJ166" s="2"/>
      <c r="FK166" s="2"/>
      <c r="FL166" s="2"/>
      <c r="FM166" s="2"/>
      <c r="FN166" s="2"/>
      <c r="FO166" s="2"/>
      <c r="FP166" s="2"/>
      <c r="FQ166" s="2">
        <v>0</v>
      </c>
      <c r="FR166" s="2">
        <f t="shared" si="296"/>
        <v>22373.93</v>
      </c>
      <c r="FS166" s="2">
        <v>0</v>
      </c>
      <c r="FT166" s="2"/>
      <c r="FU166" s="2"/>
      <c r="FV166" s="2"/>
      <c r="FW166" s="2"/>
      <c r="FX166" s="2">
        <v>0</v>
      </c>
      <c r="FY166" s="2">
        <v>0</v>
      </c>
      <c r="FZ166" s="2"/>
      <c r="GA166" s="2" t="s">
        <v>268</v>
      </c>
      <c r="GB166" s="2"/>
      <c r="GC166" s="2"/>
      <c r="GD166" s="2">
        <v>1</v>
      </c>
      <c r="GE166" s="2"/>
      <c r="GF166" s="2">
        <v>-2018937074</v>
      </c>
      <c r="GG166" s="2">
        <v>2</v>
      </c>
      <c r="GH166" s="2">
        <v>4</v>
      </c>
      <c r="GI166" s="2">
        <v>-2</v>
      </c>
      <c r="GJ166" s="2">
        <v>0</v>
      </c>
      <c r="GK166" s="2">
        <v>0</v>
      </c>
      <c r="GL166" s="2">
        <f t="shared" si="319"/>
        <v>0</v>
      </c>
      <c r="GM166" s="2">
        <f t="shared" si="320"/>
        <v>22373.93</v>
      </c>
      <c r="GN166" s="2">
        <f t="shared" si="321"/>
        <v>0</v>
      </c>
      <c r="GO166" s="2">
        <f t="shared" si="322"/>
        <v>0</v>
      </c>
      <c r="GP166" s="2">
        <f t="shared" si="323"/>
        <v>0</v>
      </c>
      <c r="GQ166" s="2"/>
      <c r="GR166" s="2">
        <v>0</v>
      </c>
      <c r="GS166" s="2">
        <v>2</v>
      </c>
      <c r="GT166" s="2">
        <v>0</v>
      </c>
      <c r="GU166" s="2" t="s">
        <v>3</v>
      </c>
      <c r="GV166" s="2">
        <f t="shared" si="324"/>
        <v>0</v>
      </c>
      <c r="GW166" s="2">
        <v>1</v>
      </c>
      <c r="GX166" s="2">
        <f t="shared" si="325"/>
        <v>0</v>
      </c>
      <c r="GY166" s="2"/>
      <c r="GZ166" s="2"/>
      <c r="HA166" s="2">
        <v>0</v>
      </c>
      <c r="HB166" s="2">
        <v>0</v>
      </c>
      <c r="HC166" s="2">
        <f t="shared" si="326"/>
        <v>0</v>
      </c>
      <c r="HD166" s="2"/>
      <c r="HE166" s="2" t="s">
        <v>42</v>
      </c>
      <c r="HF166" s="2" t="s">
        <v>43</v>
      </c>
      <c r="HG166" s="2"/>
      <c r="HH166" s="2"/>
      <c r="HI166" s="2"/>
      <c r="HJ166" s="2"/>
      <c r="HK166" s="2"/>
      <c r="HL166" s="2"/>
      <c r="HM166" s="2" t="s">
        <v>3</v>
      </c>
      <c r="HN166" s="2" t="s">
        <v>3</v>
      </c>
      <c r="HO166" s="2" t="s">
        <v>3</v>
      </c>
      <c r="HP166" s="2" t="s">
        <v>3</v>
      </c>
      <c r="HQ166" s="2" t="s">
        <v>3</v>
      </c>
      <c r="HR166" s="2"/>
      <c r="HS166" s="2">
        <v>0</v>
      </c>
      <c r="HT166" s="2"/>
      <c r="HU166" s="2"/>
      <c r="HV166" s="2"/>
      <c r="HW166" s="2"/>
      <c r="HX166" s="2"/>
      <c r="HY166" s="2"/>
      <c r="HZ166" s="2"/>
      <c r="IA166" s="2"/>
      <c r="IB166" s="2"/>
      <c r="IC166" s="2"/>
      <c r="ID166" s="2"/>
      <c r="IE166" s="2"/>
      <c r="IF166" s="2"/>
      <c r="IG166" s="2"/>
      <c r="IH166" s="2"/>
      <c r="II166" s="2"/>
      <c r="IJ166" s="2"/>
      <c r="IK166" s="2">
        <v>0</v>
      </c>
      <c r="IL166" s="2"/>
      <c r="IM166" s="2"/>
      <c r="IN166" s="2"/>
      <c r="IO166" s="2"/>
      <c r="IP166" s="2"/>
      <c r="IQ166" s="2"/>
      <c r="IR166" s="2"/>
      <c r="IS166" s="2"/>
      <c r="IT166" s="2"/>
      <c r="IU166" s="2"/>
    </row>
    <row r="167" spans="1:255" x14ac:dyDescent="0.2">
      <c r="A167">
        <v>17</v>
      </c>
      <c r="B167">
        <v>1</v>
      </c>
      <c r="E167" t="s">
        <v>265</v>
      </c>
      <c r="F167" t="s">
        <v>266</v>
      </c>
      <c r="G167" t="s">
        <v>267</v>
      </c>
      <c r="H167" t="s">
        <v>37</v>
      </c>
      <c r="I167">
        <v>1</v>
      </c>
      <c r="J167">
        <v>0</v>
      </c>
      <c r="K167">
        <v>1</v>
      </c>
      <c r="O167">
        <f t="shared" si="297"/>
        <v>171384.3</v>
      </c>
      <c r="P167">
        <f t="shared" si="294"/>
        <v>171384.3</v>
      </c>
      <c r="Q167">
        <f t="shared" si="327"/>
        <v>0</v>
      </c>
      <c r="R167">
        <f t="shared" si="298"/>
        <v>0</v>
      </c>
      <c r="S167">
        <f t="shared" si="299"/>
        <v>0</v>
      </c>
      <c r="T167">
        <f t="shared" si="300"/>
        <v>0</v>
      </c>
      <c r="U167">
        <f t="shared" si="301"/>
        <v>0</v>
      </c>
      <c r="V167">
        <f t="shared" si="302"/>
        <v>0</v>
      </c>
      <c r="W167">
        <f t="shared" si="303"/>
        <v>0</v>
      </c>
      <c r="X167">
        <f t="shared" si="304"/>
        <v>0</v>
      </c>
      <c r="Y167">
        <f t="shared" si="305"/>
        <v>0</v>
      </c>
      <c r="AA167">
        <v>60252775</v>
      </c>
      <c r="AB167">
        <f t="shared" si="306"/>
        <v>22373.93</v>
      </c>
      <c r="AC167">
        <f t="shared" si="307"/>
        <v>22373.93</v>
      </c>
      <c r="AD167">
        <f t="shared" si="328"/>
        <v>0</v>
      </c>
      <c r="AE167">
        <f t="shared" si="329"/>
        <v>0</v>
      </c>
      <c r="AF167">
        <f t="shared" si="330"/>
        <v>0</v>
      </c>
      <c r="AG167">
        <f t="shared" si="308"/>
        <v>0</v>
      </c>
      <c r="AH167">
        <f t="shared" si="331"/>
        <v>0</v>
      </c>
      <c r="AI167">
        <f t="shared" si="332"/>
        <v>0</v>
      </c>
      <c r="AJ167">
        <f t="shared" si="309"/>
        <v>0</v>
      </c>
      <c r="AK167">
        <v>22373.929999999997</v>
      </c>
      <c r="AL167">
        <v>22373.929999999997</v>
      </c>
      <c r="AM167">
        <v>0</v>
      </c>
      <c r="AN167">
        <v>0</v>
      </c>
      <c r="AO167">
        <v>0</v>
      </c>
      <c r="AP167">
        <v>0</v>
      </c>
      <c r="AQ167">
        <v>0</v>
      </c>
      <c r="AR167">
        <v>0</v>
      </c>
      <c r="AS167">
        <v>0</v>
      </c>
      <c r="AT167">
        <v>0</v>
      </c>
      <c r="AU167">
        <v>0</v>
      </c>
      <c r="AV167">
        <v>1</v>
      </c>
      <c r="AW167">
        <v>1</v>
      </c>
      <c r="AZ167">
        <v>1</v>
      </c>
      <c r="BA167">
        <v>1</v>
      </c>
      <c r="BB167">
        <v>1</v>
      </c>
      <c r="BC167">
        <v>7.66</v>
      </c>
      <c r="BD167" t="s">
        <v>3</v>
      </c>
      <c r="BE167" t="s">
        <v>3</v>
      </c>
      <c r="BF167" t="s">
        <v>3</v>
      </c>
      <c r="BG167" t="s">
        <v>3</v>
      </c>
      <c r="BH167">
        <v>3</v>
      </c>
      <c r="BI167">
        <v>3</v>
      </c>
      <c r="BJ167" t="s">
        <v>3</v>
      </c>
      <c r="BM167">
        <v>746</v>
      </c>
      <c r="BN167">
        <v>0</v>
      </c>
      <c r="BO167" t="s">
        <v>3</v>
      </c>
      <c r="BP167">
        <v>0</v>
      </c>
      <c r="BQ167">
        <v>130</v>
      </c>
      <c r="BR167">
        <v>0</v>
      </c>
      <c r="BS167">
        <v>1</v>
      </c>
      <c r="BT167">
        <v>1</v>
      </c>
      <c r="BU167">
        <v>1</v>
      </c>
      <c r="BV167">
        <v>1</v>
      </c>
      <c r="BW167">
        <v>1</v>
      </c>
      <c r="BX167">
        <v>1</v>
      </c>
      <c r="BY167" t="s">
        <v>3</v>
      </c>
      <c r="BZ167">
        <v>0</v>
      </c>
      <c r="CA167">
        <v>0</v>
      </c>
      <c r="CB167" t="s">
        <v>3</v>
      </c>
      <c r="CE167">
        <v>30</v>
      </c>
      <c r="CF167">
        <v>0</v>
      </c>
      <c r="CG167">
        <v>0</v>
      </c>
      <c r="CM167">
        <v>0</v>
      </c>
      <c r="CN167" t="s">
        <v>3</v>
      </c>
      <c r="CO167">
        <v>0</v>
      </c>
      <c r="CP167">
        <f t="shared" si="310"/>
        <v>171384.3</v>
      </c>
      <c r="CQ167">
        <f t="shared" si="295"/>
        <v>171384.3</v>
      </c>
      <c r="CR167">
        <f t="shared" si="333"/>
        <v>0</v>
      </c>
      <c r="CS167">
        <f t="shared" si="311"/>
        <v>0</v>
      </c>
      <c r="CT167">
        <f t="shared" si="312"/>
        <v>0</v>
      </c>
      <c r="CU167">
        <f t="shared" si="313"/>
        <v>0</v>
      </c>
      <c r="CV167">
        <f t="shared" si="314"/>
        <v>0</v>
      </c>
      <c r="CW167">
        <f t="shared" si="315"/>
        <v>0</v>
      </c>
      <c r="CX167">
        <f t="shared" si="316"/>
        <v>0</v>
      </c>
      <c r="CY167">
        <f t="shared" si="317"/>
        <v>0</v>
      </c>
      <c r="CZ167">
        <f t="shared" si="318"/>
        <v>0</v>
      </c>
      <c r="DC167" t="s">
        <v>3</v>
      </c>
      <c r="DD167" t="s">
        <v>3</v>
      </c>
      <c r="DE167" t="s">
        <v>3</v>
      </c>
      <c r="DF167" t="s">
        <v>3</v>
      </c>
      <c r="DG167" t="s">
        <v>3</v>
      </c>
      <c r="DH167" t="s">
        <v>3</v>
      </c>
      <c r="DI167" t="s">
        <v>3</v>
      </c>
      <c r="DJ167" t="s">
        <v>3</v>
      </c>
      <c r="DK167" t="s">
        <v>3</v>
      </c>
      <c r="DL167" t="s">
        <v>3</v>
      </c>
      <c r="DM167" t="s">
        <v>3</v>
      </c>
      <c r="DN167">
        <v>0</v>
      </c>
      <c r="DO167">
        <v>0</v>
      </c>
      <c r="DP167">
        <v>1</v>
      </c>
      <c r="DQ167">
        <v>1</v>
      </c>
      <c r="DU167">
        <v>1013</v>
      </c>
      <c r="DV167" t="s">
        <v>37</v>
      </c>
      <c r="DW167" t="s">
        <v>37</v>
      </c>
      <c r="DX167">
        <v>1</v>
      </c>
      <c r="DZ167" t="s">
        <v>3</v>
      </c>
      <c r="EA167" t="s">
        <v>3</v>
      </c>
      <c r="EB167" t="s">
        <v>3</v>
      </c>
      <c r="EC167" t="s">
        <v>3</v>
      </c>
      <c r="EE167">
        <v>59540854</v>
      </c>
      <c r="EF167">
        <v>130</v>
      </c>
      <c r="EG167" t="s">
        <v>38</v>
      </c>
      <c r="EH167">
        <v>0</v>
      </c>
      <c r="EI167" t="s">
        <v>3</v>
      </c>
      <c r="EJ167">
        <v>3</v>
      </c>
      <c r="EK167">
        <v>746</v>
      </c>
      <c r="EL167" t="s">
        <v>39</v>
      </c>
      <c r="EM167" t="s">
        <v>40</v>
      </c>
      <c r="EO167" t="s">
        <v>3</v>
      </c>
      <c r="EQ167">
        <v>0</v>
      </c>
      <c r="ER167">
        <v>22373.929999999997</v>
      </c>
      <c r="ES167">
        <v>22373.929999999997</v>
      </c>
      <c r="ET167">
        <v>0</v>
      </c>
      <c r="EU167">
        <v>0</v>
      </c>
      <c r="EV167">
        <v>0</v>
      </c>
      <c r="EW167">
        <v>0</v>
      </c>
      <c r="EX167">
        <v>0</v>
      </c>
      <c r="EY167">
        <v>0</v>
      </c>
      <c r="EZ167">
        <v>5</v>
      </c>
      <c r="FC167">
        <v>1</v>
      </c>
      <c r="FD167">
        <v>18</v>
      </c>
      <c r="FF167">
        <v>197303.42</v>
      </c>
      <c r="FQ167">
        <v>0</v>
      </c>
      <c r="FR167">
        <f t="shared" si="296"/>
        <v>171384.3</v>
      </c>
      <c r="FS167">
        <v>0</v>
      </c>
      <c r="FX167">
        <v>0</v>
      </c>
      <c r="FY167">
        <v>0</v>
      </c>
      <c r="GA167" t="s">
        <v>268</v>
      </c>
      <c r="GD167">
        <v>1</v>
      </c>
      <c r="GF167">
        <v>-2018937074</v>
      </c>
      <c r="GG167">
        <v>2</v>
      </c>
      <c r="GH167">
        <v>3</v>
      </c>
      <c r="GI167">
        <v>5</v>
      </c>
      <c r="GJ167">
        <v>0</v>
      </c>
      <c r="GK167">
        <v>0</v>
      </c>
      <c r="GL167">
        <f t="shared" si="319"/>
        <v>0</v>
      </c>
      <c r="GM167">
        <f t="shared" si="320"/>
        <v>171384.3</v>
      </c>
      <c r="GN167">
        <f t="shared" si="321"/>
        <v>0</v>
      </c>
      <c r="GO167">
        <f t="shared" si="322"/>
        <v>0</v>
      </c>
      <c r="GP167">
        <f t="shared" si="323"/>
        <v>0</v>
      </c>
      <c r="GR167">
        <v>1</v>
      </c>
      <c r="GS167">
        <v>1</v>
      </c>
      <c r="GT167">
        <v>0</v>
      </c>
      <c r="GU167" t="s">
        <v>3</v>
      </c>
      <c r="GV167">
        <f t="shared" si="324"/>
        <v>0</v>
      </c>
      <c r="GW167">
        <v>1</v>
      </c>
      <c r="GX167">
        <f t="shared" si="325"/>
        <v>0</v>
      </c>
      <c r="HA167">
        <v>0</v>
      </c>
      <c r="HB167">
        <v>0</v>
      </c>
      <c r="HC167">
        <f t="shared" si="326"/>
        <v>0</v>
      </c>
      <c r="HE167" t="s">
        <v>42</v>
      </c>
      <c r="HF167" t="s">
        <v>43</v>
      </c>
      <c r="HM167" t="s">
        <v>3</v>
      </c>
      <c r="HN167" t="s">
        <v>3</v>
      </c>
      <c r="HO167" t="s">
        <v>3</v>
      </c>
      <c r="HP167" t="s">
        <v>3</v>
      </c>
      <c r="HQ167" t="s">
        <v>3</v>
      </c>
      <c r="HS167">
        <v>0</v>
      </c>
      <c r="IK167">
        <v>0</v>
      </c>
    </row>
    <row r="168" spans="1:255" x14ac:dyDescent="0.2">
      <c r="A168" s="2">
        <v>17</v>
      </c>
      <c r="B168" s="2">
        <v>1</v>
      </c>
      <c r="C168" s="2"/>
      <c r="D168" s="2"/>
      <c r="E168" s="2" t="s">
        <v>269</v>
      </c>
      <c r="F168" s="2" t="s">
        <v>270</v>
      </c>
      <c r="G168" s="2" t="s">
        <v>271</v>
      </c>
      <c r="H168" s="2" t="s">
        <v>37</v>
      </c>
      <c r="I168" s="2">
        <v>1</v>
      </c>
      <c r="J168" s="2">
        <v>0</v>
      </c>
      <c r="K168" s="2">
        <v>1</v>
      </c>
      <c r="L168" s="2"/>
      <c r="M168" s="2"/>
      <c r="N168" s="2"/>
      <c r="O168" s="2">
        <f t="shared" si="297"/>
        <v>17129.34</v>
      </c>
      <c r="P168" s="2">
        <f t="shared" ref="P168:P191" si="334">ROUND((ROUND((AC168*I168),2)*BC168),2)</f>
        <v>17129.34</v>
      </c>
      <c r="Q168" s="2">
        <f t="shared" si="327"/>
        <v>0</v>
      </c>
      <c r="R168" s="2">
        <f t="shared" si="298"/>
        <v>0</v>
      </c>
      <c r="S168" s="2">
        <f t="shared" si="299"/>
        <v>0</v>
      </c>
      <c r="T168" s="2">
        <f t="shared" si="300"/>
        <v>0</v>
      </c>
      <c r="U168" s="2">
        <f t="shared" si="301"/>
        <v>0</v>
      </c>
      <c r="V168" s="2">
        <f t="shared" si="302"/>
        <v>0</v>
      </c>
      <c r="W168" s="2">
        <f t="shared" si="303"/>
        <v>0</v>
      </c>
      <c r="X168" s="2">
        <f t="shared" si="304"/>
        <v>0</v>
      </c>
      <c r="Y168" s="2">
        <f t="shared" si="305"/>
        <v>0</v>
      </c>
      <c r="Z168" s="2"/>
      <c r="AA168" s="2">
        <v>60252778</v>
      </c>
      <c r="AB168" s="2">
        <f t="shared" si="306"/>
        <v>17129.34</v>
      </c>
      <c r="AC168" s="2">
        <f t="shared" si="307"/>
        <v>17129.34</v>
      </c>
      <c r="AD168" s="2">
        <f t="shared" si="328"/>
        <v>0</v>
      </c>
      <c r="AE168" s="2">
        <f t="shared" si="329"/>
        <v>0</v>
      </c>
      <c r="AF168" s="2">
        <f t="shared" si="330"/>
        <v>0</v>
      </c>
      <c r="AG168" s="2">
        <f t="shared" si="308"/>
        <v>0</v>
      </c>
      <c r="AH168" s="2">
        <f t="shared" si="331"/>
        <v>0</v>
      </c>
      <c r="AI168" s="2">
        <f t="shared" si="332"/>
        <v>0</v>
      </c>
      <c r="AJ168" s="2">
        <f t="shared" si="309"/>
        <v>0</v>
      </c>
      <c r="AK168" s="2">
        <v>17129.34</v>
      </c>
      <c r="AL168" s="2">
        <v>17129.34</v>
      </c>
      <c r="AM168" s="2">
        <v>0</v>
      </c>
      <c r="AN168" s="2">
        <v>0</v>
      </c>
      <c r="AO168" s="2">
        <v>0</v>
      </c>
      <c r="AP168" s="2">
        <v>0</v>
      </c>
      <c r="AQ168" s="2">
        <v>0</v>
      </c>
      <c r="AR168" s="2">
        <v>0</v>
      </c>
      <c r="AS168" s="2">
        <v>0</v>
      </c>
      <c r="AT168" s="2">
        <v>0</v>
      </c>
      <c r="AU168" s="2">
        <v>0</v>
      </c>
      <c r="AV168" s="2">
        <v>1</v>
      </c>
      <c r="AW168" s="2">
        <v>1</v>
      </c>
      <c r="AX168" s="2"/>
      <c r="AY168" s="2"/>
      <c r="AZ168" s="2">
        <v>1</v>
      </c>
      <c r="BA168" s="2">
        <v>1</v>
      </c>
      <c r="BB168" s="2">
        <v>1</v>
      </c>
      <c r="BC168" s="2">
        <v>1</v>
      </c>
      <c r="BD168" s="2" t="s">
        <v>3</v>
      </c>
      <c r="BE168" s="2" t="s">
        <v>3</v>
      </c>
      <c r="BF168" s="2" t="s">
        <v>3</v>
      </c>
      <c r="BG168" s="2" t="s">
        <v>3</v>
      </c>
      <c r="BH168" s="2">
        <v>3</v>
      </c>
      <c r="BI168" s="2">
        <v>3</v>
      </c>
      <c r="BJ168" s="2" t="s">
        <v>3</v>
      </c>
      <c r="BK168" s="2"/>
      <c r="BL168" s="2"/>
      <c r="BM168" s="2">
        <v>746</v>
      </c>
      <c r="BN168" s="2">
        <v>0</v>
      </c>
      <c r="BO168" s="2" t="s">
        <v>3</v>
      </c>
      <c r="BP168" s="2">
        <v>0</v>
      </c>
      <c r="BQ168" s="2">
        <v>130</v>
      </c>
      <c r="BR168" s="2">
        <v>0</v>
      </c>
      <c r="BS168" s="2">
        <v>1</v>
      </c>
      <c r="BT168" s="2">
        <v>1</v>
      </c>
      <c r="BU168" s="2">
        <v>1</v>
      </c>
      <c r="BV168" s="2">
        <v>1</v>
      </c>
      <c r="BW168" s="2">
        <v>1</v>
      </c>
      <c r="BX168" s="2">
        <v>1</v>
      </c>
      <c r="BY168" s="2" t="s">
        <v>3</v>
      </c>
      <c r="BZ168" s="2">
        <v>0</v>
      </c>
      <c r="CA168" s="2">
        <v>0</v>
      </c>
      <c r="CB168" s="2" t="s">
        <v>3</v>
      </c>
      <c r="CC168" s="2"/>
      <c r="CD168" s="2"/>
      <c r="CE168" s="2">
        <v>30</v>
      </c>
      <c r="CF168" s="2">
        <v>0</v>
      </c>
      <c r="CG168" s="2">
        <v>0</v>
      </c>
      <c r="CH168" s="2"/>
      <c r="CI168" s="2"/>
      <c r="CJ168" s="2"/>
      <c r="CK168" s="2"/>
      <c r="CL168" s="2"/>
      <c r="CM168" s="2">
        <v>0</v>
      </c>
      <c r="CN168" s="2" t="s">
        <v>3</v>
      </c>
      <c r="CO168" s="2">
        <v>0</v>
      </c>
      <c r="CP168" s="2">
        <f t="shared" si="310"/>
        <v>17129.34</v>
      </c>
      <c r="CQ168" s="2">
        <f t="shared" ref="CQ168:CQ191" si="335">ROUND((ROUND((AC168*1),2)*BC168),2)</f>
        <v>17129.34</v>
      </c>
      <c r="CR168" s="2">
        <f t="shared" si="333"/>
        <v>0</v>
      </c>
      <c r="CS168" s="2">
        <f t="shared" si="311"/>
        <v>0</v>
      </c>
      <c r="CT168" s="2">
        <f t="shared" si="312"/>
        <v>0</v>
      </c>
      <c r="CU168" s="2">
        <f t="shared" si="313"/>
        <v>0</v>
      </c>
      <c r="CV168" s="2">
        <f t="shared" si="314"/>
        <v>0</v>
      </c>
      <c r="CW168" s="2">
        <f t="shared" si="315"/>
        <v>0</v>
      </c>
      <c r="CX168" s="2">
        <f t="shared" si="316"/>
        <v>0</v>
      </c>
      <c r="CY168" s="2">
        <f t="shared" si="317"/>
        <v>0</v>
      </c>
      <c r="CZ168" s="2">
        <f t="shared" si="318"/>
        <v>0</v>
      </c>
      <c r="DA168" s="2"/>
      <c r="DB168" s="2"/>
      <c r="DC168" s="2" t="s">
        <v>3</v>
      </c>
      <c r="DD168" s="2" t="s">
        <v>3</v>
      </c>
      <c r="DE168" s="2" t="s">
        <v>3</v>
      </c>
      <c r="DF168" s="2" t="s">
        <v>3</v>
      </c>
      <c r="DG168" s="2" t="s">
        <v>3</v>
      </c>
      <c r="DH168" s="2" t="s">
        <v>3</v>
      </c>
      <c r="DI168" s="2" t="s">
        <v>3</v>
      </c>
      <c r="DJ168" s="2" t="s">
        <v>3</v>
      </c>
      <c r="DK168" s="2" t="s">
        <v>3</v>
      </c>
      <c r="DL168" s="2" t="s">
        <v>3</v>
      </c>
      <c r="DM168" s="2" t="s">
        <v>3</v>
      </c>
      <c r="DN168" s="2">
        <v>0</v>
      </c>
      <c r="DO168" s="2">
        <v>0</v>
      </c>
      <c r="DP168" s="2">
        <v>1</v>
      </c>
      <c r="DQ168" s="2">
        <v>1</v>
      </c>
      <c r="DR168" s="2"/>
      <c r="DS168" s="2"/>
      <c r="DT168" s="2"/>
      <c r="DU168" s="2">
        <v>1013</v>
      </c>
      <c r="DV168" s="2" t="s">
        <v>37</v>
      </c>
      <c r="DW168" s="2" t="s">
        <v>37</v>
      </c>
      <c r="DX168" s="2">
        <v>1</v>
      </c>
      <c r="DY168" s="2"/>
      <c r="DZ168" s="2" t="s">
        <v>3</v>
      </c>
      <c r="EA168" s="2" t="s">
        <v>3</v>
      </c>
      <c r="EB168" s="2" t="s">
        <v>3</v>
      </c>
      <c r="EC168" s="2" t="s">
        <v>3</v>
      </c>
      <c r="ED168" s="2"/>
      <c r="EE168" s="2">
        <v>59540854</v>
      </c>
      <c r="EF168" s="2">
        <v>130</v>
      </c>
      <c r="EG168" s="2" t="s">
        <v>38</v>
      </c>
      <c r="EH168" s="2">
        <v>0</v>
      </c>
      <c r="EI168" s="2" t="s">
        <v>3</v>
      </c>
      <c r="EJ168" s="2">
        <v>3</v>
      </c>
      <c r="EK168" s="2">
        <v>746</v>
      </c>
      <c r="EL168" s="2" t="s">
        <v>39</v>
      </c>
      <c r="EM168" s="2" t="s">
        <v>40</v>
      </c>
      <c r="EN168" s="2"/>
      <c r="EO168" s="2" t="s">
        <v>3</v>
      </c>
      <c r="EP168" s="2"/>
      <c r="EQ168" s="2">
        <v>0</v>
      </c>
      <c r="ER168" s="2">
        <v>0</v>
      </c>
      <c r="ES168" s="2">
        <v>17129.34</v>
      </c>
      <c r="ET168" s="2">
        <v>0</v>
      </c>
      <c r="EU168" s="2">
        <v>0</v>
      </c>
      <c r="EV168" s="2">
        <v>0</v>
      </c>
      <c r="EW168" s="2">
        <v>0</v>
      </c>
      <c r="EX168" s="2">
        <v>0</v>
      </c>
      <c r="EY168" s="2">
        <v>0</v>
      </c>
      <c r="EZ168" s="2"/>
      <c r="FA168" s="2"/>
      <c r="FB168" s="2"/>
      <c r="FC168" s="2"/>
      <c r="FD168" s="2"/>
      <c r="FE168" s="2"/>
      <c r="FF168" s="2"/>
      <c r="FG168" s="2"/>
      <c r="FH168" s="2"/>
      <c r="FI168" s="2"/>
      <c r="FJ168" s="2"/>
      <c r="FK168" s="2"/>
      <c r="FL168" s="2"/>
      <c r="FM168" s="2"/>
      <c r="FN168" s="2"/>
      <c r="FO168" s="2"/>
      <c r="FP168" s="2"/>
      <c r="FQ168" s="2">
        <v>0</v>
      </c>
      <c r="FR168" s="2">
        <f t="shared" ref="FR168:FR191" si="336">P168</f>
        <v>17129.34</v>
      </c>
      <c r="FS168" s="2">
        <v>0</v>
      </c>
      <c r="FT168" s="2"/>
      <c r="FU168" s="2"/>
      <c r="FV168" s="2"/>
      <c r="FW168" s="2"/>
      <c r="FX168" s="2">
        <v>0</v>
      </c>
      <c r="FY168" s="2">
        <v>0</v>
      </c>
      <c r="FZ168" s="2"/>
      <c r="GA168" s="2" t="s">
        <v>272</v>
      </c>
      <c r="GB168" s="2"/>
      <c r="GC168" s="2"/>
      <c r="GD168" s="2">
        <v>1</v>
      </c>
      <c r="GE168" s="2"/>
      <c r="GF168" s="2">
        <v>514380245</v>
      </c>
      <c r="GG168" s="2">
        <v>2</v>
      </c>
      <c r="GH168" s="2">
        <v>4</v>
      </c>
      <c r="GI168" s="2">
        <v>-2</v>
      </c>
      <c r="GJ168" s="2">
        <v>0</v>
      </c>
      <c r="GK168" s="2">
        <v>0</v>
      </c>
      <c r="GL168" s="2">
        <f t="shared" si="319"/>
        <v>0</v>
      </c>
      <c r="GM168" s="2">
        <f t="shared" si="320"/>
        <v>17129.34</v>
      </c>
      <c r="GN168" s="2">
        <f t="shared" si="321"/>
        <v>0</v>
      </c>
      <c r="GO168" s="2">
        <f t="shared" si="322"/>
        <v>0</v>
      </c>
      <c r="GP168" s="2">
        <f t="shared" si="323"/>
        <v>0</v>
      </c>
      <c r="GQ168" s="2"/>
      <c r="GR168" s="2">
        <v>0</v>
      </c>
      <c r="GS168" s="2">
        <v>2</v>
      </c>
      <c r="GT168" s="2">
        <v>0</v>
      </c>
      <c r="GU168" s="2" t="s">
        <v>3</v>
      </c>
      <c r="GV168" s="2">
        <f t="shared" si="324"/>
        <v>0</v>
      </c>
      <c r="GW168" s="2">
        <v>1</v>
      </c>
      <c r="GX168" s="2">
        <f t="shared" si="325"/>
        <v>0</v>
      </c>
      <c r="GY168" s="2"/>
      <c r="GZ168" s="2"/>
      <c r="HA168" s="2">
        <v>0</v>
      </c>
      <c r="HB168" s="2">
        <v>0</v>
      </c>
      <c r="HC168" s="2">
        <f t="shared" si="326"/>
        <v>0</v>
      </c>
      <c r="HD168" s="2"/>
      <c r="HE168" s="2" t="s">
        <v>42</v>
      </c>
      <c r="HF168" s="2" t="s">
        <v>43</v>
      </c>
      <c r="HG168" s="2"/>
      <c r="HH168" s="2"/>
      <c r="HI168" s="2"/>
      <c r="HJ168" s="2"/>
      <c r="HK168" s="2"/>
      <c r="HL168" s="2"/>
      <c r="HM168" s="2" t="s">
        <v>3</v>
      </c>
      <c r="HN168" s="2" t="s">
        <v>3</v>
      </c>
      <c r="HO168" s="2" t="s">
        <v>3</v>
      </c>
      <c r="HP168" s="2" t="s">
        <v>3</v>
      </c>
      <c r="HQ168" s="2" t="s">
        <v>3</v>
      </c>
      <c r="HR168" s="2"/>
      <c r="HS168" s="2">
        <v>0</v>
      </c>
      <c r="HT168" s="2"/>
      <c r="HU168" s="2"/>
      <c r="HV168" s="2"/>
      <c r="HW168" s="2"/>
      <c r="HX168" s="2"/>
      <c r="HY168" s="2"/>
      <c r="HZ168" s="2"/>
      <c r="IA168" s="2"/>
      <c r="IB168" s="2"/>
      <c r="IC168" s="2"/>
      <c r="ID168" s="2"/>
      <c r="IE168" s="2"/>
      <c r="IF168" s="2"/>
      <c r="IG168" s="2"/>
      <c r="IH168" s="2"/>
      <c r="II168" s="2"/>
      <c r="IJ168" s="2"/>
      <c r="IK168" s="2">
        <v>0</v>
      </c>
      <c r="IL168" s="2"/>
      <c r="IM168" s="2"/>
      <c r="IN168" s="2"/>
      <c r="IO168" s="2"/>
      <c r="IP168" s="2"/>
      <c r="IQ168" s="2"/>
      <c r="IR168" s="2"/>
      <c r="IS168" s="2"/>
      <c r="IT168" s="2"/>
      <c r="IU168" s="2"/>
    </row>
    <row r="169" spans="1:255" x14ac:dyDescent="0.2">
      <c r="A169">
        <v>17</v>
      </c>
      <c r="B169">
        <v>1</v>
      </c>
      <c r="E169" t="s">
        <v>269</v>
      </c>
      <c r="F169" t="s">
        <v>270</v>
      </c>
      <c r="G169" t="s">
        <v>271</v>
      </c>
      <c r="H169" t="s">
        <v>37</v>
      </c>
      <c r="I169">
        <v>1</v>
      </c>
      <c r="J169">
        <v>0</v>
      </c>
      <c r="K169">
        <v>1</v>
      </c>
      <c r="O169">
        <f t="shared" si="297"/>
        <v>131210.74</v>
      </c>
      <c r="P169">
        <f t="shared" si="334"/>
        <v>131210.74</v>
      </c>
      <c r="Q169">
        <f t="shared" si="327"/>
        <v>0</v>
      </c>
      <c r="R169">
        <f t="shared" si="298"/>
        <v>0</v>
      </c>
      <c r="S169">
        <f t="shared" si="299"/>
        <v>0</v>
      </c>
      <c r="T169">
        <f t="shared" si="300"/>
        <v>0</v>
      </c>
      <c r="U169">
        <f t="shared" si="301"/>
        <v>0</v>
      </c>
      <c r="V169">
        <f t="shared" si="302"/>
        <v>0</v>
      </c>
      <c r="W169">
        <f t="shared" si="303"/>
        <v>0</v>
      </c>
      <c r="X169">
        <f t="shared" si="304"/>
        <v>0</v>
      </c>
      <c r="Y169">
        <f t="shared" si="305"/>
        <v>0</v>
      </c>
      <c r="AA169">
        <v>60252775</v>
      </c>
      <c r="AB169">
        <f t="shared" si="306"/>
        <v>17129.34</v>
      </c>
      <c r="AC169">
        <f t="shared" si="307"/>
        <v>17129.34</v>
      </c>
      <c r="AD169">
        <f t="shared" si="328"/>
        <v>0</v>
      </c>
      <c r="AE169">
        <f t="shared" si="329"/>
        <v>0</v>
      </c>
      <c r="AF169">
        <f t="shared" si="330"/>
        <v>0</v>
      </c>
      <c r="AG169">
        <f t="shared" si="308"/>
        <v>0</v>
      </c>
      <c r="AH169">
        <f t="shared" si="331"/>
        <v>0</v>
      </c>
      <c r="AI169">
        <f t="shared" si="332"/>
        <v>0</v>
      </c>
      <c r="AJ169">
        <f t="shared" si="309"/>
        <v>0</v>
      </c>
      <c r="AK169">
        <v>17129.34</v>
      </c>
      <c r="AL169">
        <v>17129.34</v>
      </c>
      <c r="AM169">
        <v>0</v>
      </c>
      <c r="AN169">
        <v>0</v>
      </c>
      <c r="AO169">
        <v>0</v>
      </c>
      <c r="AP169">
        <v>0</v>
      </c>
      <c r="AQ169">
        <v>0</v>
      </c>
      <c r="AR169">
        <v>0</v>
      </c>
      <c r="AS169">
        <v>0</v>
      </c>
      <c r="AT169">
        <v>0</v>
      </c>
      <c r="AU169">
        <v>0</v>
      </c>
      <c r="AV169">
        <v>1</v>
      </c>
      <c r="AW169">
        <v>1</v>
      </c>
      <c r="AZ169">
        <v>1</v>
      </c>
      <c r="BA169">
        <v>1</v>
      </c>
      <c r="BB169">
        <v>1</v>
      </c>
      <c r="BC169">
        <v>7.66</v>
      </c>
      <c r="BD169" t="s">
        <v>3</v>
      </c>
      <c r="BE169" t="s">
        <v>3</v>
      </c>
      <c r="BF169" t="s">
        <v>3</v>
      </c>
      <c r="BG169" t="s">
        <v>3</v>
      </c>
      <c r="BH169">
        <v>3</v>
      </c>
      <c r="BI169">
        <v>3</v>
      </c>
      <c r="BJ169" t="s">
        <v>3</v>
      </c>
      <c r="BM169">
        <v>746</v>
      </c>
      <c r="BN169">
        <v>0</v>
      </c>
      <c r="BO169" t="s">
        <v>3</v>
      </c>
      <c r="BP169">
        <v>0</v>
      </c>
      <c r="BQ169">
        <v>130</v>
      </c>
      <c r="BR169">
        <v>0</v>
      </c>
      <c r="BS169">
        <v>1</v>
      </c>
      <c r="BT169">
        <v>1</v>
      </c>
      <c r="BU169">
        <v>1</v>
      </c>
      <c r="BV169">
        <v>1</v>
      </c>
      <c r="BW169">
        <v>1</v>
      </c>
      <c r="BX169">
        <v>1</v>
      </c>
      <c r="BY169" t="s">
        <v>3</v>
      </c>
      <c r="BZ169">
        <v>0</v>
      </c>
      <c r="CA169">
        <v>0</v>
      </c>
      <c r="CB169" t="s">
        <v>3</v>
      </c>
      <c r="CE169">
        <v>30</v>
      </c>
      <c r="CF169">
        <v>0</v>
      </c>
      <c r="CG169">
        <v>0</v>
      </c>
      <c r="CM169">
        <v>0</v>
      </c>
      <c r="CN169" t="s">
        <v>3</v>
      </c>
      <c r="CO169">
        <v>0</v>
      </c>
      <c r="CP169">
        <f t="shared" si="310"/>
        <v>131210.74</v>
      </c>
      <c r="CQ169">
        <f t="shared" si="335"/>
        <v>131210.74</v>
      </c>
      <c r="CR169">
        <f t="shared" si="333"/>
        <v>0</v>
      </c>
      <c r="CS169">
        <f t="shared" si="311"/>
        <v>0</v>
      </c>
      <c r="CT169">
        <f t="shared" si="312"/>
        <v>0</v>
      </c>
      <c r="CU169">
        <f t="shared" si="313"/>
        <v>0</v>
      </c>
      <c r="CV169">
        <f t="shared" si="314"/>
        <v>0</v>
      </c>
      <c r="CW169">
        <f t="shared" si="315"/>
        <v>0</v>
      </c>
      <c r="CX169">
        <f t="shared" si="316"/>
        <v>0</v>
      </c>
      <c r="CY169">
        <f t="shared" si="317"/>
        <v>0</v>
      </c>
      <c r="CZ169">
        <f t="shared" si="318"/>
        <v>0</v>
      </c>
      <c r="DC169" t="s">
        <v>3</v>
      </c>
      <c r="DD169" t="s">
        <v>3</v>
      </c>
      <c r="DE169" t="s">
        <v>3</v>
      </c>
      <c r="DF169" t="s">
        <v>3</v>
      </c>
      <c r="DG169" t="s">
        <v>3</v>
      </c>
      <c r="DH169" t="s">
        <v>3</v>
      </c>
      <c r="DI169" t="s">
        <v>3</v>
      </c>
      <c r="DJ169" t="s">
        <v>3</v>
      </c>
      <c r="DK169" t="s">
        <v>3</v>
      </c>
      <c r="DL169" t="s">
        <v>3</v>
      </c>
      <c r="DM169" t="s">
        <v>3</v>
      </c>
      <c r="DN169">
        <v>0</v>
      </c>
      <c r="DO169">
        <v>0</v>
      </c>
      <c r="DP169">
        <v>1</v>
      </c>
      <c r="DQ169">
        <v>1</v>
      </c>
      <c r="DU169">
        <v>1013</v>
      </c>
      <c r="DV169" t="s">
        <v>37</v>
      </c>
      <c r="DW169" t="s">
        <v>37</v>
      </c>
      <c r="DX169">
        <v>1</v>
      </c>
      <c r="DZ169" t="s">
        <v>3</v>
      </c>
      <c r="EA169" t="s">
        <v>3</v>
      </c>
      <c r="EB169" t="s">
        <v>3</v>
      </c>
      <c r="EC169" t="s">
        <v>3</v>
      </c>
      <c r="EE169">
        <v>59540854</v>
      </c>
      <c r="EF169">
        <v>130</v>
      </c>
      <c r="EG169" t="s">
        <v>38</v>
      </c>
      <c r="EH169">
        <v>0</v>
      </c>
      <c r="EI169" t="s">
        <v>3</v>
      </c>
      <c r="EJ169">
        <v>3</v>
      </c>
      <c r="EK169">
        <v>746</v>
      </c>
      <c r="EL169" t="s">
        <v>39</v>
      </c>
      <c r="EM169" t="s">
        <v>40</v>
      </c>
      <c r="EO169" t="s">
        <v>3</v>
      </c>
      <c r="EQ169">
        <v>0</v>
      </c>
      <c r="ER169">
        <v>17129.34</v>
      </c>
      <c r="ES169">
        <v>17129.34</v>
      </c>
      <c r="ET169">
        <v>0</v>
      </c>
      <c r="EU169">
        <v>0</v>
      </c>
      <c r="EV169">
        <v>0</v>
      </c>
      <c r="EW169">
        <v>0</v>
      </c>
      <c r="EX169">
        <v>0</v>
      </c>
      <c r="EY169">
        <v>0</v>
      </c>
      <c r="EZ169">
        <v>5</v>
      </c>
      <c r="FC169">
        <v>1</v>
      </c>
      <c r="FD169">
        <v>18</v>
      </c>
      <c r="FF169">
        <v>151054.21</v>
      </c>
      <c r="FQ169">
        <v>0</v>
      </c>
      <c r="FR169">
        <f t="shared" si="336"/>
        <v>131210.74</v>
      </c>
      <c r="FS169">
        <v>0</v>
      </c>
      <c r="FX169">
        <v>0</v>
      </c>
      <c r="FY169">
        <v>0</v>
      </c>
      <c r="GA169" t="s">
        <v>272</v>
      </c>
      <c r="GD169">
        <v>1</v>
      </c>
      <c r="GF169">
        <v>514380245</v>
      </c>
      <c r="GG169">
        <v>2</v>
      </c>
      <c r="GH169">
        <v>3</v>
      </c>
      <c r="GI169">
        <v>5</v>
      </c>
      <c r="GJ169">
        <v>0</v>
      </c>
      <c r="GK169">
        <v>0</v>
      </c>
      <c r="GL169">
        <f t="shared" si="319"/>
        <v>0</v>
      </c>
      <c r="GM169">
        <f t="shared" si="320"/>
        <v>131210.74</v>
      </c>
      <c r="GN169">
        <f t="shared" si="321"/>
        <v>0</v>
      </c>
      <c r="GO169">
        <f t="shared" si="322"/>
        <v>0</v>
      </c>
      <c r="GP169">
        <f t="shared" si="323"/>
        <v>0</v>
      </c>
      <c r="GR169">
        <v>1</v>
      </c>
      <c r="GS169">
        <v>1</v>
      </c>
      <c r="GT169">
        <v>0</v>
      </c>
      <c r="GU169" t="s">
        <v>3</v>
      </c>
      <c r="GV169">
        <f t="shared" si="324"/>
        <v>0</v>
      </c>
      <c r="GW169">
        <v>1</v>
      </c>
      <c r="GX169">
        <f t="shared" si="325"/>
        <v>0</v>
      </c>
      <c r="HA169">
        <v>0</v>
      </c>
      <c r="HB169">
        <v>0</v>
      </c>
      <c r="HC169">
        <f t="shared" si="326"/>
        <v>0</v>
      </c>
      <c r="HE169" t="s">
        <v>42</v>
      </c>
      <c r="HF169" t="s">
        <v>43</v>
      </c>
      <c r="HM169" t="s">
        <v>3</v>
      </c>
      <c r="HN169" t="s">
        <v>3</v>
      </c>
      <c r="HO169" t="s">
        <v>3</v>
      </c>
      <c r="HP169" t="s">
        <v>3</v>
      </c>
      <c r="HQ169" t="s">
        <v>3</v>
      </c>
      <c r="HS169">
        <v>0</v>
      </c>
      <c r="IK169">
        <v>0</v>
      </c>
    </row>
    <row r="170" spans="1:255" x14ac:dyDescent="0.2">
      <c r="A170" s="2">
        <v>17</v>
      </c>
      <c r="B170" s="2">
        <v>1</v>
      </c>
      <c r="C170" s="2"/>
      <c r="D170" s="2"/>
      <c r="E170" s="2" t="s">
        <v>273</v>
      </c>
      <c r="F170" s="2" t="s">
        <v>274</v>
      </c>
      <c r="G170" s="2" t="s">
        <v>275</v>
      </c>
      <c r="H170" s="2" t="s">
        <v>37</v>
      </c>
      <c r="I170" s="2">
        <v>1</v>
      </c>
      <c r="J170" s="2">
        <v>0</v>
      </c>
      <c r="K170" s="2">
        <v>1</v>
      </c>
      <c r="L170" s="2"/>
      <c r="M170" s="2"/>
      <c r="N170" s="2"/>
      <c r="O170" s="2">
        <f t="shared" si="297"/>
        <v>17129.34</v>
      </c>
      <c r="P170" s="2">
        <f t="shared" si="334"/>
        <v>17129.34</v>
      </c>
      <c r="Q170" s="2">
        <f t="shared" si="327"/>
        <v>0</v>
      </c>
      <c r="R170" s="2">
        <f t="shared" si="298"/>
        <v>0</v>
      </c>
      <c r="S170" s="2">
        <f t="shared" si="299"/>
        <v>0</v>
      </c>
      <c r="T170" s="2">
        <f t="shared" si="300"/>
        <v>0</v>
      </c>
      <c r="U170" s="2">
        <f t="shared" si="301"/>
        <v>0</v>
      </c>
      <c r="V170" s="2">
        <f t="shared" si="302"/>
        <v>0</v>
      </c>
      <c r="W170" s="2">
        <f t="shared" si="303"/>
        <v>0</v>
      </c>
      <c r="X170" s="2">
        <f t="shared" si="304"/>
        <v>0</v>
      </c>
      <c r="Y170" s="2">
        <f t="shared" si="305"/>
        <v>0</v>
      </c>
      <c r="Z170" s="2"/>
      <c r="AA170" s="2">
        <v>60252778</v>
      </c>
      <c r="AB170" s="2">
        <f t="shared" si="306"/>
        <v>17129.34</v>
      </c>
      <c r="AC170" s="2">
        <f t="shared" si="307"/>
        <v>17129.34</v>
      </c>
      <c r="AD170" s="2">
        <f t="shared" si="328"/>
        <v>0</v>
      </c>
      <c r="AE170" s="2">
        <f t="shared" si="329"/>
        <v>0</v>
      </c>
      <c r="AF170" s="2">
        <f t="shared" si="330"/>
        <v>0</v>
      </c>
      <c r="AG170" s="2">
        <f t="shared" si="308"/>
        <v>0</v>
      </c>
      <c r="AH170" s="2">
        <f t="shared" si="331"/>
        <v>0</v>
      </c>
      <c r="AI170" s="2">
        <f t="shared" si="332"/>
        <v>0</v>
      </c>
      <c r="AJ170" s="2">
        <f t="shared" si="309"/>
        <v>0</v>
      </c>
      <c r="AK170" s="2">
        <v>17129.34</v>
      </c>
      <c r="AL170" s="2">
        <v>17129.34</v>
      </c>
      <c r="AM170" s="2">
        <v>0</v>
      </c>
      <c r="AN170" s="2">
        <v>0</v>
      </c>
      <c r="AO170" s="2">
        <v>0</v>
      </c>
      <c r="AP170" s="2">
        <v>0</v>
      </c>
      <c r="AQ170" s="2">
        <v>0</v>
      </c>
      <c r="AR170" s="2">
        <v>0</v>
      </c>
      <c r="AS170" s="2">
        <v>0</v>
      </c>
      <c r="AT170" s="2">
        <v>0</v>
      </c>
      <c r="AU170" s="2">
        <v>0</v>
      </c>
      <c r="AV170" s="2">
        <v>1</v>
      </c>
      <c r="AW170" s="2">
        <v>1</v>
      </c>
      <c r="AX170" s="2"/>
      <c r="AY170" s="2"/>
      <c r="AZ170" s="2">
        <v>1</v>
      </c>
      <c r="BA170" s="2">
        <v>1</v>
      </c>
      <c r="BB170" s="2">
        <v>1</v>
      </c>
      <c r="BC170" s="2">
        <v>1</v>
      </c>
      <c r="BD170" s="2" t="s">
        <v>3</v>
      </c>
      <c r="BE170" s="2" t="s">
        <v>3</v>
      </c>
      <c r="BF170" s="2" t="s">
        <v>3</v>
      </c>
      <c r="BG170" s="2" t="s">
        <v>3</v>
      </c>
      <c r="BH170" s="2">
        <v>3</v>
      </c>
      <c r="BI170" s="2">
        <v>3</v>
      </c>
      <c r="BJ170" s="2" t="s">
        <v>3</v>
      </c>
      <c r="BK170" s="2"/>
      <c r="BL170" s="2"/>
      <c r="BM170" s="2">
        <v>746</v>
      </c>
      <c r="BN170" s="2">
        <v>0</v>
      </c>
      <c r="BO170" s="2" t="s">
        <v>3</v>
      </c>
      <c r="BP170" s="2">
        <v>0</v>
      </c>
      <c r="BQ170" s="2">
        <v>130</v>
      </c>
      <c r="BR170" s="2">
        <v>0</v>
      </c>
      <c r="BS170" s="2">
        <v>1</v>
      </c>
      <c r="BT170" s="2">
        <v>1</v>
      </c>
      <c r="BU170" s="2">
        <v>1</v>
      </c>
      <c r="BV170" s="2">
        <v>1</v>
      </c>
      <c r="BW170" s="2">
        <v>1</v>
      </c>
      <c r="BX170" s="2">
        <v>1</v>
      </c>
      <c r="BY170" s="2" t="s">
        <v>3</v>
      </c>
      <c r="BZ170" s="2">
        <v>0</v>
      </c>
      <c r="CA170" s="2">
        <v>0</v>
      </c>
      <c r="CB170" s="2" t="s">
        <v>3</v>
      </c>
      <c r="CC170" s="2"/>
      <c r="CD170" s="2"/>
      <c r="CE170" s="2">
        <v>30</v>
      </c>
      <c r="CF170" s="2">
        <v>0</v>
      </c>
      <c r="CG170" s="2">
        <v>0</v>
      </c>
      <c r="CH170" s="2"/>
      <c r="CI170" s="2"/>
      <c r="CJ170" s="2"/>
      <c r="CK170" s="2"/>
      <c r="CL170" s="2"/>
      <c r="CM170" s="2">
        <v>0</v>
      </c>
      <c r="CN170" s="2" t="s">
        <v>3</v>
      </c>
      <c r="CO170" s="2">
        <v>0</v>
      </c>
      <c r="CP170" s="2">
        <f t="shared" si="310"/>
        <v>17129.34</v>
      </c>
      <c r="CQ170" s="2">
        <f t="shared" si="335"/>
        <v>17129.34</v>
      </c>
      <c r="CR170" s="2">
        <f t="shared" si="333"/>
        <v>0</v>
      </c>
      <c r="CS170" s="2">
        <f t="shared" si="311"/>
        <v>0</v>
      </c>
      <c r="CT170" s="2">
        <f t="shared" si="312"/>
        <v>0</v>
      </c>
      <c r="CU170" s="2">
        <f t="shared" si="313"/>
        <v>0</v>
      </c>
      <c r="CV170" s="2">
        <f t="shared" si="314"/>
        <v>0</v>
      </c>
      <c r="CW170" s="2">
        <f t="shared" si="315"/>
        <v>0</v>
      </c>
      <c r="CX170" s="2">
        <f t="shared" si="316"/>
        <v>0</v>
      </c>
      <c r="CY170" s="2">
        <f t="shared" si="317"/>
        <v>0</v>
      </c>
      <c r="CZ170" s="2">
        <f t="shared" si="318"/>
        <v>0</v>
      </c>
      <c r="DA170" s="2"/>
      <c r="DB170" s="2"/>
      <c r="DC170" s="2" t="s">
        <v>3</v>
      </c>
      <c r="DD170" s="2" t="s">
        <v>3</v>
      </c>
      <c r="DE170" s="2" t="s">
        <v>3</v>
      </c>
      <c r="DF170" s="2" t="s">
        <v>3</v>
      </c>
      <c r="DG170" s="2" t="s">
        <v>3</v>
      </c>
      <c r="DH170" s="2" t="s">
        <v>3</v>
      </c>
      <c r="DI170" s="2" t="s">
        <v>3</v>
      </c>
      <c r="DJ170" s="2" t="s">
        <v>3</v>
      </c>
      <c r="DK170" s="2" t="s">
        <v>3</v>
      </c>
      <c r="DL170" s="2" t="s">
        <v>3</v>
      </c>
      <c r="DM170" s="2" t="s">
        <v>3</v>
      </c>
      <c r="DN170" s="2">
        <v>0</v>
      </c>
      <c r="DO170" s="2">
        <v>0</v>
      </c>
      <c r="DP170" s="2">
        <v>1</v>
      </c>
      <c r="DQ170" s="2">
        <v>1</v>
      </c>
      <c r="DR170" s="2"/>
      <c r="DS170" s="2"/>
      <c r="DT170" s="2"/>
      <c r="DU170" s="2">
        <v>1013</v>
      </c>
      <c r="DV170" s="2" t="s">
        <v>37</v>
      </c>
      <c r="DW170" s="2" t="s">
        <v>37</v>
      </c>
      <c r="DX170" s="2">
        <v>1</v>
      </c>
      <c r="DY170" s="2"/>
      <c r="DZ170" s="2" t="s">
        <v>3</v>
      </c>
      <c r="EA170" s="2" t="s">
        <v>3</v>
      </c>
      <c r="EB170" s="2" t="s">
        <v>3</v>
      </c>
      <c r="EC170" s="2" t="s">
        <v>3</v>
      </c>
      <c r="ED170" s="2"/>
      <c r="EE170" s="2">
        <v>59540854</v>
      </c>
      <c r="EF170" s="2">
        <v>130</v>
      </c>
      <c r="EG170" s="2" t="s">
        <v>38</v>
      </c>
      <c r="EH170" s="2">
        <v>0</v>
      </c>
      <c r="EI170" s="2" t="s">
        <v>3</v>
      </c>
      <c r="EJ170" s="2">
        <v>3</v>
      </c>
      <c r="EK170" s="2">
        <v>746</v>
      </c>
      <c r="EL170" s="2" t="s">
        <v>39</v>
      </c>
      <c r="EM170" s="2" t="s">
        <v>40</v>
      </c>
      <c r="EN170" s="2"/>
      <c r="EO170" s="2" t="s">
        <v>3</v>
      </c>
      <c r="EP170" s="2"/>
      <c r="EQ170" s="2">
        <v>0</v>
      </c>
      <c r="ER170" s="2">
        <v>0</v>
      </c>
      <c r="ES170" s="2">
        <v>17129.34</v>
      </c>
      <c r="ET170" s="2">
        <v>0</v>
      </c>
      <c r="EU170" s="2">
        <v>0</v>
      </c>
      <c r="EV170" s="2">
        <v>0</v>
      </c>
      <c r="EW170" s="2">
        <v>0</v>
      </c>
      <c r="EX170" s="2">
        <v>0</v>
      </c>
      <c r="EY170" s="2">
        <v>0</v>
      </c>
      <c r="EZ170" s="2"/>
      <c r="FA170" s="2"/>
      <c r="FB170" s="2"/>
      <c r="FC170" s="2"/>
      <c r="FD170" s="2"/>
      <c r="FE170" s="2"/>
      <c r="FF170" s="2"/>
      <c r="FG170" s="2"/>
      <c r="FH170" s="2"/>
      <c r="FI170" s="2"/>
      <c r="FJ170" s="2"/>
      <c r="FK170" s="2"/>
      <c r="FL170" s="2"/>
      <c r="FM170" s="2"/>
      <c r="FN170" s="2"/>
      <c r="FO170" s="2"/>
      <c r="FP170" s="2"/>
      <c r="FQ170" s="2">
        <v>0</v>
      </c>
      <c r="FR170" s="2">
        <f t="shared" si="336"/>
        <v>17129.34</v>
      </c>
      <c r="FS170" s="2">
        <v>0</v>
      </c>
      <c r="FT170" s="2"/>
      <c r="FU170" s="2"/>
      <c r="FV170" s="2"/>
      <c r="FW170" s="2"/>
      <c r="FX170" s="2">
        <v>0</v>
      </c>
      <c r="FY170" s="2">
        <v>0</v>
      </c>
      <c r="FZ170" s="2"/>
      <c r="GA170" s="2" t="s">
        <v>272</v>
      </c>
      <c r="GB170" s="2"/>
      <c r="GC170" s="2"/>
      <c r="GD170" s="2">
        <v>1</v>
      </c>
      <c r="GE170" s="2"/>
      <c r="GF170" s="2">
        <v>661984328</v>
      </c>
      <c r="GG170" s="2">
        <v>2</v>
      </c>
      <c r="GH170" s="2">
        <v>4</v>
      </c>
      <c r="GI170" s="2">
        <v>-2</v>
      </c>
      <c r="GJ170" s="2">
        <v>0</v>
      </c>
      <c r="GK170" s="2">
        <v>0</v>
      </c>
      <c r="GL170" s="2">
        <f t="shared" si="319"/>
        <v>0</v>
      </c>
      <c r="GM170" s="2">
        <f t="shared" si="320"/>
        <v>17129.34</v>
      </c>
      <c r="GN170" s="2">
        <f t="shared" si="321"/>
        <v>0</v>
      </c>
      <c r="GO170" s="2">
        <f t="shared" si="322"/>
        <v>0</v>
      </c>
      <c r="GP170" s="2">
        <f t="shared" si="323"/>
        <v>0</v>
      </c>
      <c r="GQ170" s="2"/>
      <c r="GR170" s="2">
        <v>0</v>
      </c>
      <c r="GS170" s="2">
        <v>2</v>
      </c>
      <c r="GT170" s="2">
        <v>0</v>
      </c>
      <c r="GU170" s="2" t="s">
        <v>3</v>
      </c>
      <c r="GV170" s="2">
        <f t="shared" si="324"/>
        <v>0</v>
      </c>
      <c r="GW170" s="2">
        <v>1</v>
      </c>
      <c r="GX170" s="2">
        <f t="shared" si="325"/>
        <v>0</v>
      </c>
      <c r="GY170" s="2"/>
      <c r="GZ170" s="2"/>
      <c r="HA170" s="2">
        <v>0</v>
      </c>
      <c r="HB170" s="2">
        <v>0</v>
      </c>
      <c r="HC170" s="2">
        <f t="shared" si="326"/>
        <v>0</v>
      </c>
      <c r="HD170" s="2"/>
      <c r="HE170" s="2" t="s">
        <v>42</v>
      </c>
      <c r="HF170" s="2" t="s">
        <v>43</v>
      </c>
      <c r="HG170" s="2"/>
      <c r="HH170" s="2"/>
      <c r="HI170" s="2"/>
      <c r="HJ170" s="2"/>
      <c r="HK170" s="2"/>
      <c r="HL170" s="2"/>
      <c r="HM170" s="2" t="s">
        <v>3</v>
      </c>
      <c r="HN170" s="2" t="s">
        <v>3</v>
      </c>
      <c r="HO170" s="2" t="s">
        <v>3</v>
      </c>
      <c r="HP170" s="2" t="s">
        <v>3</v>
      </c>
      <c r="HQ170" s="2" t="s">
        <v>3</v>
      </c>
      <c r="HR170" s="2"/>
      <c r="HS170" s="2">
        <v>0</v>
      </c>
      <c r="HT170" s="2"/>
      <c r="HU170" s="2"/>
      <c r="HV170" s="2"/>
      <c r="HW170" s="2"/>
      <c r="HX170" s="2"/>
      <c r="HY170" s="2"/>
      <c r="HZ170" s="2"/>
      <c r="IA170" s="2"/>
      <c r="IB170" s="2"/>
      <c r="IC170" s="2"/>
      <c r="ID170" s="2"/>
      <c r="IE170" s="2"/>
      <c r="IF170" s="2"/>
      <c r="IG170" s="2"/>
      <c r="IH170" s="2"/>
      <c r="II170" s="2"/>
      <c r="IJ170" s="2"/>
      <c r="IK170" s="2">
        <v>0</v>
      </c>
      <c r="IL170" s="2"/>
      <c r="IM170" s="2"/>
      <c r="IN170" s="2"/>
      <c r="IO170" s="2"/>
      <c r="IP170" s="2"/>
      <c r="IQ170" s="2"/>
      <c r="IR170" s="2"/>
      <c r="IS170" s="2"/>
      <c r="IT170" s="2"/>
      <c r="IU170" s="2"/>
    </row>
    <row r="171" spans="1:255" x14ac:dyDescent="0.2">
      <c r="A171">
        <v>17</v>
      </c>
      <c r="B171">
        <v>1</v>
      </c>
      <c r="E171" t="s">
        <v>273</v>
      </c>
      <c r="F171" t="s">
        <v>274</v>
      </c>
      <c r="G171" t="s">
        <v>275</v>
      </c>
      <c r="H171" t="s">
        <v>37</v>
      </c>
      <c r="I171">
        <v>1</v>
      </c>
      <c r="J171">
        <v>0</v>
      </c>
      <c r="K171">
        <v>1</v>
      </c>
      <c r="O171">
        <f t="shared" si="297"/>
        <v>131210.74</v>
      </c>
      <c r="P171">
        <f t="shared" si="334"/>
        <v>131210.74</v>
      </c>
      <c r="Q171">
        <f t="shared" si="327"/>
        <v>0</v>
      </c>
      <c r="R171">
        <f t="shared" si="298"/>
        <v>0</v>
      </c>
      <c r="S171">
        <f t="shared" si="299"/>
        <v>0</v>
      </c>
      <c r="T171">
        <f t="shared" si="300"/>
        <v>0</v>
      </c>
      <c r="U171">
        <f t="shared" si="301"/>
        <v>0</v>
      </c>
      <c r="V171">
        <f t="shared" si="302"/>
        <v>0</v>
      </c>
      <c r="W171">
        <f t="shared" si="303"/>
        <v>0</v>
      </c>
      <c r="X171">
        <f t="shared" si="304"/>
        <v>0</v>
      </c>
      <c r="Y171">
        <f t="shared" si="305"/>
        <v>0</v>
      </c>
      <c r="AA171">
        <v>60252775</v>
      </c>
      <c r="AB171">
        <f t="shared" si="306"/>
        <v>17129.34</v>
      </c>
      <c r="AC171">
        <f t="shared" si="307"/>
        <v>17129.34</v>
      </c>
      <c r="AD171">
        <f t="shared" si="328"/>
        <v>0</v>
      </c>
      <c r="AE171">
        <f t="shared" si="329"/>
        <v>0</v>
      </c>
      <c r="AF171">
        <f t="shared" si="330"/>
        <v>0</v>
      </c>
      <c r="AG171">
        <f t="shared" si="308"/>
        <v>0</v>
      </c>
      <c r="AH171">
        <f t="shared" si="331"/>
        <v>0</v>
      </c>
      <c r="AI171">
        <f t="shared" si="332"/>
        <v>0</v>
      </c>
      <c r="AJ171">
        <f t="shared" si="309"/>
        <v>0</v>
      </c>
      <c r="AK171">
        <v>17129.34</v>
      </c>
      <c r="AL171">
        <v>17129.34</v>
      </c>
      <c r="AM171">
        <v>0</v>
      </c>
      <c r="AN171">
        <v>0</v>
      </c>
      <c r="AO171">
        <v>0</v>
      </c>
      <c r="AP171">
        <v>0</v>
      </c>
      <c r="AQ171">
        <v>0</v>
      </c>
      <c r="AR171">
        <v>0</v>
      </c>
      <c r="AS171">
        <v>0</v>
      </c>
      <c r="AT171">
        <v>0</v>
      </c>
      <c r="AU171">
        <v>0</v>
      </c>
      <c r="AV171">
        <v>1</v>
      </c>
      <c r="AW171">
        <v>1</v>
      </c>
      <c r="AZ171">
        <v>1</v>
      </c>
      <c r="BA171">
        <v>1</v>
      </c>
      <c r="BB171">
        <v>1</v>
      </c>
      <c r="BC171">
        <v>7.66</v>
      </c>
      <c r="BD171" t="s">
        <v>3</v>
      </c>
      <c r="BE171" t="s">
        <v>3</v>
      </c>
      <c r="BF171" t="s">
        <v>3</v>
      </c>
      <c r="BG171" t="s">
        <v>3</v>
      </c>
      <c r="BH171">
        <v>3</v>
      </c>
      <c r="BI171">
        <v>3</v>
      </c>
      <c r="BJ171" t="s">
        <v>3</v>
      </c>
      <c r="BM171">
        <v>746</v>
      </c>
      <c r="BN171">
        <v>0</v>
      </c>
      <c r="BO171" t="s">
        <v>3</v>
      </c>
      <c r="BP171">
        <v>0</v>
      </c>
      <c r="BQ171">
        <v>130</v>
      </c>
      <c r="BR171">
        <v>0</v>
      </c>
      <c r="BS171">
        <v>1</v>
      </c>
      <c r="BT171">
        <v>1</v>
      </c>
      <c r="BU171">
        <v>1</v>
      </c>
      <c r="BV171">
        <v>1</v>
      </c>
      <c r="BW171">
        <v>1</v>
      </c>
      <c r="BX171">
        <v>1</v>
      </c>
      <c r="BY171" t="s">
        <v>3</v>
      </c>
      <c r="BZ171">
        <v>0</v>
      </c>
      <c r="CA171">
        <v>0</v>
      </c>
      <c r="CB171" t="s">
        <v>3</v>
      </c>
      <c r="CE171">
        <v>30</v>
      </c>
      <c r="CF171">
        <v>0</v>
      </c>
      <c r="CG171">
        <v>0</v>
      </c>
      <c r="CM171">
        <v>0</v>
      </c>
      <c r="CN171" t="s">
        <v>3</v>
      </c>
      <c r="CO171">
        <v>0</v>
      </c>
      <c r="CP171">
        <f t="shared" si="310"/>
        <v>131210.74</v>
      </c>
      <c r="CQ171">
        <f t="shared" si="335"/>
        <v>131210.74</v>
      </c>
      <c r="CR171">
        <f t="shared" si="333"/>
        <v>0</v>
      </c>
      <c r="CS171">
        <f t="shared" si="311"/>
        <v>0</v>
      </c>
      <c r="CT171">
        <f t="shared" si="312"/>
        <v>0</v>
      </c>
      <c r="CU171">
        <f t="shared" si="313"/>
        <v>0</v>
      </c>
      <c r="CV171">
        <f t="shared" si="314"/>
        <v>0</v>
      </c>
      <c r="CW171">
        <f t="shared" si="315"/>
        <v>0</v>
      </c>
      <c r="CX171">
        <f t="shared" si="316"/>
        <v>0</v>
      </c>
      <c r="CY171">
        <f t="shared" si="317"/>
        <v>0</v>
      </c>
      <c r="CZ171">
        <f t="shared" si="318"/>
        <v>0</v>
      </c>
      <c r="DC171" t="s">
        <v>3</v>
      </c>
      <c r="DD171" t="s">
        <v>3</v>
      </c>
      <c r="DE171" t="s">
        <v>3</v>
      </c>
      <c r="DF171" t="s">
        <v>3</v>
      </c>
      <c r="DG171" t="s">
        <v>3</v>
      </c>
      <c r="DH171" t="s">
        <v>3</v>
      </c>
      <c r="DI171" t="s">
        <v>3</v>
      </c>
      <c r="DJ171" t="s">
        <v>3</v>
      </c>
      <c r="DK171" t="s">
        <v>3</v>
      </c>
      <c r="DL171" t="s">
        <v>3</v>
      </c>
      <c r="DM171" t="s">
        <v>3</v>
      </c>
      <c r="DN171">
        <v>0</v>
      </c>
      <c r="DO171">
        <v>0</v>
      </c>
      <c r="DP171">
        <v>1</v>
      </c>
      <c r="DQ171">
        <v>1</v>
      </c>
      <c r="DU171">
        <v>1013</v>
      </c>
      <c r="DV171" t="s">
        <v>37</v>
      </c>
      <c r="DW171" t="s">
        <v>37</v>
      </c>
      <c r="DX171">
        <v>1</v>
      </c>
      <c r="DZ171" t="s">
        <v>3</v>
      </c>
      <c r="EA171" t="s">
        <v>3</v>
      </c>
      <c r="EB171" t="s">
        <v>3</v>
      </c>
      <c r="EC171" t="s">
        <v>3</v>
      </c>
      <c r="EE171">
        <v>59540854</v>
      </c>
      <c r="EF171">
        <v>130</v>
      </c>
      <c r="EG171" t="s">
        <v>38</v>
      </c>
      <c r="EH171">
        <v>0</v>
      </c>
      <c r="EI171" t="s">
        <v>3</v>
      </c>
      <c r="EJ171">
        <v>3</v>
      </c>
      <c r="EK171">
        <v>746</v>
      </c>
      <c r="EL171" t="s">
        <v>39</v>
      </c>
      <c r="EM171" t="s">
        <v>40</v>
      </c>
      <c r="EO171" t="s">
        <v>3</v>
      </c>
      <c r="EQ171">
        <v>0</v>
      </c>
      <c r="ER171">
        <v>17129.34</v>
      </c>
      <c r="ES171">
        <v>17129.34</v>
      </c>
      <c r="ET171">
        <v>0</v>
      </c>
      <c r="EU171">
        <v>0</v>
      </c>
      <c r="EV171">
        <v>0</v>
      </c>
      <c r="EW171">
        <v>0</v>
      </c>
      <c r="EX171">
        <v>0</v>
      </c>
      <c r="EY171">
        <v>0</v>
      </c>
      <c r="EZ171">
        <v>5</v>
      </c>
      <c r="FC171">
        <v>1</v>
      </c>
      <c r="FD171">
        <v>18</v>
      </c>
      <c r="FF171">
        <v>151054.21</v>
      </c>
      <c r="FQ171">
        <v>0</v>
      </c>
      <c r="FR171">
        <f t="shared" si="336"/>
        <v>131210.74</v>
      </c>
      <c r="FS171">
        <v>0</v>
      </c>
      <c r="FX171">
        <v>0</v>
      </c>
      <c r="FY171">
        <v>0</v>
      </c>
      <c r="GA171" t="s">
        <v>272</v>
      </c>
      <c r="GD171">
        <v>1</v>
      </c>
      <c r="GF171">
        <v>661984328</v>
      </c>
      <c r="GG171">
        <v>2</v>
      </c>
      <c r="GH171">
        <v>3</v>
      </c>
      <c r="GI171">
        <v>5</v>
      </c>
      <c r="GJ171">
        <v>0</v>
      </c>
      <c r="GK171">
        <v>0</v>
      </c>
      <c r="GL171">
        <f t="shared" si="319"/>
        <v>0</v>
      </c>
      <c r="GM171">
        <f t="shared" si="320"/>
        <v>131210.74</v>
      </c>
      <c r="GN171">
        <f t="shared" si="321"/>
        <v>0</v>
      </c>
      <c r="GO171">
        <f t="shared" si="322"/>
        <v>0</v>
      </c>
      <c r="GP171">
        <f t="shared" si="323"/>
        <v>0</v>
      </c>
      <c r="GR171">
        <v>1</v>
      </c>
      <c r="GS171">
        <v>1</v>
      </c>
      <c r="GT171">
        <v>0</v>
      </c>
      <c r="GU171" t="s">
        <v>3</v>
      </c>
      <c r="GV171">
        <f t="shared" si="324"/>
        <v>0</v>
      </c>
      <c r="GW171">
        <v>1</v>
      </c>
      <c r="GX171">
        <f t="shared" si="325"/>
        <v>0</v>
      </c>
      <c r="HA171">
        <v>0</v>
      </c>
      <c r="HB171">
        <v>0</v>
      </c>
      <c r="HC171">
        <f t="shared" si="326"/>
        <v>0</v>
      </c>
      <c r="HE171" t="s">
        <v>42</v>
      </c>
      <c r="HF171" t="s">
        <v>43</v>
      </c>
      <c r="HM171" t="s">
        <v>3</v>
      </c>
      <c r="HN171" t="s">
        <v>3</v>
      </c>
      <c r="HO171" t="s">
        <v>3</v>
      </c>
      <c r="HP171" t="s">
        <v>3</v>
      </c>
      <c r="HQ171" t="s">
        <v>3</v>
      </c>
      <c r="HS171">
        <v>0</v>
      </c>
      <c r="IK171">
        <v>0</v>
      </c>
    </row>
    <row r="172" spans="1:255" x14ac:dyDescent="0.2">
      <c r="A172" s="2">
        <v>17</v>
      </c>
      <c r="B172" s="2">
        <v>1</v>
      </c>
      <c r="C172" s="2"/>
      <c r="D172" s="2"/>
      <c r="E172" s="2" t="s">
        <v>276</v>
      </c>
      <c r="F172" s="2" t="s">
        <v>277</v>
      </c>
      <c r="G172" s="2" t="s">
        <v>278</v>
      </c>
      <c r="H172" s="2" t="s">
        <v>37</v>
      </c>
      <c r="I172" s="2">
        <v>1</v>
      </c>
      <c r="J172" s="2">
        <v>0</v>
      </c>
      <c r="K172" s="2">
        <v>1</v>
      </c>
      <c r="L172" s="2"/>
      <c r="M172" s="2"/>
      <c r="N172" s="2"/>
      <c r="O172" s="2">
        <f t="shared" si="297"/>
        <v>20352.740000000002</v>
      </c>
      <c r="P172" s="2">
        <f t="shared" si="334"/>
        <v>20352.740000000002</v>
      </c>
      <c r="Q172" s="2">
        <f t="shared" si="327"/>
        <v>0</v>
      </c>
      <c r="R172" s="2">
        <f t="shared" si="298"/>
        <v>0</v>
      </c>
      <c r="S172" s="2">
        <f t="shared" si="299"/>
        <v>0</v>
      </c>
      <c r="T172" s="2">
        <f t="shared" si="300"/>
        <v>0</v>
      </c>
      <c r="U172" s="2">
        <f t="shared" si="301"/>
        <v>0</v>
      </c>
      <c r="V172" s="2">
        <f t="shared" si="302"/>
        <v>0</v>
      </c>
      <c r="W172" s="2">
        <f t="shared" si="303"/>
        <v>0</v>
      </c>
      <c r="X172" s="2">
        <f t="shared" si="304"/>
        <v>0</v>
      </c>
      <c r="Y172" s="2">
        <f t="shared" si="305"/>
        <v>0</v>
      </c>
      <c r="Z172" s="2"/>
      <c r="AA172" s="2">
        <v>60252778</v>
      </c>
      <c r="AB172" s="2">
        <f t="shared" si="306"/>
        <v>20352.740000000002</v>
      </c>
      <c r="AC172" s="2">
        <f t="shared" si="307"/>
        <v>20352.740000000002</v>
      </c>
      <c r="AD172" s="2">
        <f t="shared" si="328"/>
        <v>0</v>
      </c>
      <c r="AE172" s="2">
        <f t="shared" si="329"/>
        <v>0</v>
      </c>
      <c r="AF172" s="2">
        <f t="shared" si="330"/>
        <v>0</v>
      </c>
      <c r="AG172" s="2">
        <f t="shared" si="308"/>
        <v>0</v>
      </c>
      <c r="AH172" s="2">
        <f t="shared" si="331"/>
        <v>0</v>
      </c>
      <c r="AI172" s="2">
        <f t="shared" si="332"/>
        <v>0</v>
      </c>
      <c r="AJ172" s="2">
        <f t="shared" si="309"/>
        <v>0</v>
      </c>
      <c r="AK172" s="2">
        <v>20352.740000000002</v>
      </c>
      <c r="AL172" s="2">
        <v>20352.740000000002</v>
      </c>
      <c r="AM172" s="2">
        <v>0</v>
      </c>
      <c r="AN172" s="2">
        <v>0</v>
      </c>
      <c r="AO172" s="2">
        <v>0</v>
      </c>
      <c r="AP172" s="2">
        <v>0</v>
      </c>
      <c r="AQ172" s="2">
        <v>0</v>
      </c>
      <c r="AR172" s="2">
        <v>0</v>
      </c>
      <c r="AS172" s="2">
        <v>0</v>
      </c>
      <c r="AT172" s="2">
        <v>0</v>
      </c>
      <c r="AU172" s="2">
        <v>0</v>
      </c>
      <c r="AV172" s="2">
        <v>1</v>
      </c>
      <c r="AW172" s="2">
        <v>1</v>
      </c>
      <c r="AX172" s="2"/>
      <c r="AY172" s="2"/>
      <c r="AZ172" s="2">
        <v>1</v>
      </c>
      <c r="BA172" s="2">
        <v>1</v>
      </c>
      <c r="BB172" s="2">
        <v>1</v>
      </c>
      <c r="BC172" s="2">
        <v>1</v>
      </c>
      <c r="BD172" s="2" t="s">
        <v>3</v>
      </c>
      <c r="BE172" s="2" t="s">
        <v>3</v>
      </c>
      <c r="BF172" s="2" t="s">
        <v>3</v>
      </c>
      <c r="BG172" s="2" t="s">
        <v>3</v>
      </c>
      <c r="BH172" s="2">
        <v>3</v>
      </c>
      <c r="BI172" s="2">
        <v>3</v>
      </c>
      <c r="BJ172" s="2" t="s">
        <v>3</v>
      </c>
      <c r="BK172" s="2"/>
      <c r="BL172" s="2"/>
      <c r="BM172" s="2">
        <v>746</v>
      </c>
      <c r="BN172" s="2">
        <v>0</v>
      </c>
      <c r="BO172" s="2" t="s">
        <v>3</v>
      </c>
      <c r="BP172" s="2">
        <v>0</v>
      </c>
      <c r="BQ172" s="2">
        <v>130</v>
      </c>
      <c r="BR172" s="2">
        <v>0</v>
      </c>
      <c r="BS172" s="2">
        <v>1</v>
      </c>
      <c r="BT172" s="2">
        <v>1</v>
      </c>
      <c r="BU172" s="2">
        <v>1</v>
      </c>
      <c r="BV172" s="2">
        <v>1</v>
      </c>
      <c r="BW172" s="2">
        <v>1</v>
      </c>
      <c r="BX172" s="2">
        <v>1</v>
      </c>
      <c r="BY172" s="2" t="s">
        <v>3</v>
      </c>
      <c r="BZ172" s="2">
        <v>0</v>
      </c>
      <c r="CA172" s="2">
        <v>0</v>
      </c>
      <c r="CB172" s="2" t="s">
        <v>3</v>
      </c>
      <c r="CC172" s="2"/>
      <c r="CD172" s="2"/>
      <c r="CE172" s="2">
        <v>30</v>
      </c>
      <c r="CF172" s="2">
        <v>0</v>
      </c>
      <c r="CG172" s="2">
        <v>0</v>
      </c>
      <c r="CH172" s="2"/>
      <c r="CI172" s="2"/>
      <c r="CJ172" s="2"/>
      <c r="CK172" s="2"/>
      <c r="CL172" s="2"/>
      <c r="CM172" s="2">
        <v>0</v>
      </c>
      <c r="CN172" s="2" t="s">
        <v>3</v>
      </c>
      <c r="CO172" s="2">
        <v>0</v>
      </c>
      <c r="CP172" s="2">
        <f t="shared" si="310"/>
        <v>20352.740000000002</v>
      </c>
      <c r="CQ172" s="2">
        <f t="shared" si="335"/>
        <v>20352.740000000002</v>
      </c>
      <c r="CR172" s="2">
        <f t="shared" si="333"/>
        <v>0</v>
      </c>
      <c r="CS172" s="2">
        <f t="shared" si="311"/>
        <v>0</v>
      </c>
      <c r="CT172" s="2">
        <f t="shared" si="312"/>
        <v>0</v>
      </c>
      <c r="CU172" s="2">
        <f t="shared" si="313"/>
        <v>0</v>
      </c>
      <c r="CV172" s="2">
        <f t="shared" si="314"/>
        <v>0</v>
      </c>
      <c r="CW172" s="2">
        <f t="shared" si="315"/>
        <v>0</v>
      </c>
      <c r="CX172" s="2">
        <f t="shared" si="316"/>
        <v>0</v>
      </c>
      <c r="CY172" s="2">
        <f t="shared" si="317"/>
        <v>0</v>
      </c>
      <c r="CZ172" s="2">
        <f t="shared" si="318"/>
        <v>0</v>
      </c>
      <c r="DA172" s="2"/>
      <c r="DB172" s="2"/>
      <c r="DC172" s="2" t="s">
        <v>3</v>
      </c>
      <c r="DD172" s="2" t="s">
        <v>3</v>
      </c>
      <c r="DE172" s="2" t="s">
        <v>3</v>
      </c>
      <c r="DF172" s="2" t="s">
        <v>3</v>
      </c>
      <c r="DG172" s="2" t="s">
        <v>3</v>
      </c>
      <c r="DH172" s="2" t="s">
        <v>3</v>
      </c>
      <c r="DI172" s="2" t="s">
        <v>3</v>
      </c>
      <c r="DJ172" s="2" t="s">
        <v>3</v>
      </c>
      <c r="DK172" s="2" t="s">
        <v>3</v>
      </c>
      <c r="DL172" s="2" t="s">
        <v>3</v>
      </c>
      <c r="DM172" s="2" t="s">
        <v>3</v>
      </c>
      <c r="DN172" s="2">
        <v>0</v>
      </c>
      <c r="DO172" s="2">
        <v>0</v>
      </c>
      <c r="DP172" s="2">
        <v>1</v>
      </c>
      <c r="DQ172" s="2">
        <v>1</v>
      </c>
      <c r="DR172" s="2"/>
      <c r="DS172" s="2"/>
      <c r="DT172" s="2"/>
      <c r="DU172" s="2">
        <v>1013</v>
      </c>
      <c r="DV172" s="2" t="s">
        <v>37</v>
      </c>
      <c r="DW172" s="2" t="s">
        <v>37</v>
      </c>
      <c r="DX172" s="2">
        <v>1</v>
      </c>
      <c r="DY172" s="2"/>
      <c r="DZ172" s="2" t="s">
        <v>3</v>
      </c>
      <c r="EA172" s="2" t="s">
        <v>3</v>
      </c>
      <c r="EB172" s="2" t="s">
        <v>3</v>
      </c>
      <c r="EC172" s="2" t="s">
        <v>3</v>
      </c>
      <c r="ED172" s="2"/>
      <c r="EE172" s="2">
        <v>59540854</v>
      </c>
      <c r="EF172" s="2">
        <v>130</v>
      </c>
      <c r="EG172" s="2" t="s">
        <v>38</v>
      </c>
      <c r="EH172" s="2">
        <v>0</v>
      </c>
      <c r="EI172" s="2" t="s">
        <v>3</v>
      </c>
      <c r="EJ172" s="2">
        <v>3</v>
      </c>
      <c r="EK172" s="2">
        <v>746</v>
      </c>
      <c r="EL172" s="2" t="s">
        <v>39</v>
      </c>
      <c r="EM172" s="2" t="s">
        <v>40</v>
      </c>
      <c r="EN172" s="2"/>
      <c r="EO172" s="2" t="s">
        <v>3</v>
      </c>
      <c r="EP172" s="2"/>
      <c r="EQ172" s="2">
        <v>0</v>
      </c>
      <c r="ER172" s="2">
        <v>0</v>
      </c>
      <c r="ES172" s="2">
        <v>20352.740000000002</v>
      </c>
      <c r="ET172" s="2">
        <v>0</v>
      </c>
      <c r="EU172" s="2">
        <v>0</v>
      </c>
      <c r="EV172" s="2">
        <v>0</v>
      </c>
      <c r="EW172" s="2">
        <v>0</v>
      </c>
      <c r="EX172" s="2">
        <v>0</v>
      </c>
      <c r="EY172" s="2">
        <v>0</v>
      </c>
      <c r="EZ172" s="2"/>
      <c r="FA172" s="2"/>
      <c r="FB172" s="2"/>
      <c r="FC172" s="2"/>
      <c r="FD172" s="2"/>
      <c r="FE172" s="2"/>
      <c r="FF172" s="2"/>
      <c r="FG172" s="2"/>
      <c r="FH172" s="2"/>
      <c r="FI172" s="2"/>
      <c r="FJ172" s="2"/>
      <c r="FK172" s="2"/>
      <c r="FL172" s="2"/>
      <c r="FM172" s="2"/>
      <c r="FN172" s="2"/>
      <c r="FO172" s="2"/>
      <c r="FP172" s="2"/>
      <c r="FQ172" s="2">
        <v>0</v>
      </c>
      <c r="FR172" s="2">
        <f t="shared" si="336"/>
        <v>20352.740000000002</v>
      </c>
      <c r="FS172" s="2">
        <v>0</v>
      </c>
      <c r="FT172" s="2"/>
      <c r="FU172" s="2"/>
      <c r="FV172" s="2"/>
      <c r="FW172" s="2"/>
      <c r="FX172" s="2">
        <v>0</v>
      </c>
      <c r="FY172" s="2">
        <v>0</v>
      </c>
      <c r="FZ172" s="2"/>
      <c r="GA172" s="2" t="s">
        <v>279</v>
      </c>
      <c r="GB172" s="2"/>
      <c r="GC172" s="2"/>
      <c r="GD172" s="2">
        <v>1</v>
      </c>
      <c r="GE172" s="2"/>
      <c r="GF172" s="2">
        <v>-1965013506</v>
      </c>
      <c r="GG172" s="2">
        <v>2</v>
      </c>
      <c r="GH172" s="2">
        <v>4</v>
      </c>
      <c r="GI172" s="2">
        <v>-2</v>
      </c>
      <c r="GJ172" s="2">
        <v>0</v>
      </c>
      <c r="GK172" s="2">
        <v>0</v>
      </c>
      <c r="GL172" s="2">
        <f t="shared" si="319"/>
        <v>0</v>
      </c>
      <c r="GM172" s="2">
        <f t="shared" si="320"/>
        <v>20352.740000000002</v>
      </c>
      <c r="GN172" s="2">
        <f t="shared" si="321"/>
        <v>0</v>
      </c>
      <c r="GO172" s="2">
        <f t="shared" si="322"/>
        <v>0</v>
      </c>
      <c r="GP172" s="2">
        <f t="shared" si="323"/>
        <v>0</v>
      </c>
      <c r="GQ172" s="2"/>
      <c r="GR172" s="2">
        <v>0</v>
      </c>
      <c r="GS172" s="2">
        <v>2</v>
      </c>
      <c r="GT172" s="2">
        <v>0</v>
      </c>
      <c r="GU172" s="2" t="s">
        <v>3</v>
      </c>
      <c r="GV172" s="2">
        <f t="shared" si="324"/>
        <v>0</v>
      </c>
      <c r="GW172" s="2">
        <v>1</v>
      </c>
      <c r="GX172" s="2">
        <f t="shared" si="325"/>
        <v>0</v>
      </c>
      <c r="GY172" s="2"/>
      <c r="GZ172" s="2"/>
      <c r="HA172" s="2">
        <v>0</v>
      </c>
      <c r="HB172" s="2">
        <v>0</v>
      </c>
      <c r="HC172" s="2">
        <f t="shared" si="326"/>
        <v>0</v>
      </c>
      <c r="HD172" s="2"/>
      <c r="HE172" s="2" t="s">
        <v>42</v>
      </c>
      <c r="HF172" s="2" t="s">
        <v>43</v>
      </c>
      <c r="HG172" s="2"/>
      <c r="HH172" s="2"/>
      <c r="HI172" s="2"/>
      <c r="HJ172" s="2"/>
      <c r="HK172" s="2"/>
      <c r="HL172" s="2"/>
      <c r="HM172" s="2" t="s">
        <v>3</v>
      </c>
      <c r="HN172" s="2" t="s">
        <v>3</v>
      </c>
      <c r="HO172" s="2" t="s">
        <v>3</v>
      </c>
      <c r="HP172" s="2" t="s">
        <v>3</v>
      </c>
      <c r="HQ172" s="2" t="s">
        <v>3</v>
      </c>
      <c r="HR172" s="2"/>
      <c r="HS172" s="2">
        <v>0</v>
      </c>
      <c r="HT172" s="2"/>
      <c r="HU172" s="2"/>
      <c r="HV172" s="2"/>
      <c r="HW172" s="2"/>
      <c r="HX172" s="2"/>
      <c r="HY172" s="2"/>
      <c r="HZ172" s="2"/>
      <c r="IA172" s="2"/>
      <c r="IB172" s="2"/>
      <c r="IC172" s="2"/>
      <c r="ID172" s="2"/>
      <c r="IE172" s="2"/>
      <c r="IF172" s="2"/>
      <c r="IG172" s="2"/>
      <c r="IH172" s="2"/>
      <c r="II172" s="2"/>
      <c r="IJ172" s="2"/>
      <c r="IK172" s="2">
        <v>0</v>
      </c>
      <c r="IL172" s="2"/>
      <c r="IM172" s="2"/>
      <c r="IN172" s="2"/>
      <c r="IO172" s="2"/>
      <c r="IP172" s="2"/>
      <c r="IQ172" s="2"/>
      <c r="IR172" s="2"/>
      <c r="IS172" s="2"/>
      <c r="IT172" s="2"/>
      <c r="IU172" s="2"/>
    </row>
    <row r="173" spans="1:255" x14ac:dyDescent="0.2">
      <c r="A173">
        <v>17</v>
      </c>
      <c r="B173">
        <v>1</v>
      </c>
      <c r="E173" t="s">
        <v>276</v>
      </c>
      <c r="F173" t="s">
        <v>277</v>
      </c>
      <c r="G173" t="s">
        <v>278</v>
      </c>
      <c r="H173" t="s">
        <v>37</v>
      </c>
      <c r="I173">
        <v>1</v>
      </c>
      <c r="J173">
        <v>0</v>
      </c>
      <c r="K173">
        <v>1</v>
      </c>
      <c r="O173">
        <f t="shared" si="297"/>
        <v>155901.99</v>
      </c>
      <c r="P173">
        <f t="shared" si="334"/>
        <v>155901.99</v>
      </c>
      <c r="Q173">
        <f t="shared" si="327"/>
        <v>0</v>
      </c>
      <c r="R173">
        <f t="shared" si="298"/>
        <v>0</v>
      </c>
      <c r="S173">
        <f t="shared" si="299"/>
        <v>0</v>
      </c>
      <c r="T173">
        <f t="shared" si="300"/>
        <v>0</v>
      </c>
      <c r="U173">
        <f t="shared" si="301"/>
        <v>0</v>
      </c>
      <c r="V173">
        <f t="shared" si="302"/>
        <v>0</v>
      </c>
      <c r="W173">
        <f t="shared" si="303"/>
        <v>0</v>
      </c>
      <c r="X173">
        <f t="shared" si="304"/>
        <v>0</v>
      </c>
      <c r="Y173">
        <f t="shared" si="305"/>
        <v>0</v>
      </c>
      <c r="AA173">
        <v>60252775</v>
      </c>
      <c r="AB173">
        <f t="shared" si="306"/>
        <v>20352.740000000002</v>
      </c>
      <c r="AC173">
        <f t="shared" si="307"/>
        <v>20352.740000000002</v>
      </c>
      <c r="AD173">
        <f t="shared" si="328"/>
        <v>0</v>
      </c>
      <c r="AE173">
        <f t="shared" si="329"/>
        <v>0</v>
      </c>
      <c r="AF173">
        <f t="shared" si="330"/>
        <v>0</v>
      </c>
      <c r="AG173">
        <f t="shared" si="308"/>
        <v>0</v>
      </c>
      <c r="AH173">
        <f t="shared" si="331"/>
        <v>0</v>
      </c>
      <c r="AI173">
        <f t="shared" si="332"/>
        <v>0</v>
      </c>
      <c r="AJ173">
        <f t="shared" si="309"/>
        <v>0</v>
      </c>
      <c r="AK173">
        <v>20352.740000000002</v>
      </c>
      <c r="AL173">
        <v>20352.740000000002</v>
      </c>
      <c r="AM173">
        <v>0</v>
      </c>
      <c r="AN173">
        <v>0</v>
      </c>
      <c r="AO173">
        <v>0</v>
      </c>
      <c r="AP173">
        <v>0</v>
      </c>
      <c r="AQ173">
        <v>0</v>
      </c>
      <c r="AR173">
        <v>0</v>
      </c>
      <c r="AS173">
        <v>0</v>
      </c>
      <c r="AT173">
        <v>0</v>
      </c>
      <c r="AU173">
        <v>0</v>
      </c>
      <c r="AV173">
        <v>1</v>
      </c>
      <c r="AW173">
        <v>1</v>
      </c>
      <c r="AZ173">
        <v>1</v>
      </c>
      <c r="BA173">
        <v>1</v>
      </c>
      <c r="BB173">
        <v>1</v>
      </c>
      <c r="BC173">
        <v>7.66</v>
      </c>
      <c r="BD173" t="s">
        <v>3</v>
      </c>
      <c r="BE173" t="s">
        <v>3</v>
      </c>
      <c r="BF173" t="s">
        <v>3</v>
      </c>
      <c r="BG173" t="s">
        <v>3</v>
      </c>
      <c r="BH173">
        <v>3</v>
      </c>
      <c r="BI173">
        <v>3</v>
      </c>
      <c r="BJ173" t="s">
        <v>3</v>
      </c>
      <c r="BM173">
        <v>746</v>
      </c>
      <c r="BN173">
        <v>0</v>
      </c>
      <c r="BO173" t="s">
        <v>3</v>
      </c>
      <c r="BP173">
        <v>0</v>
      </c>
      <c r="BQ173">
        <v>130</v>
      </c>
      <c r="BR173">
        <v>0</v>
      </c>
      <c r="BS173">
        <v>1</v>
      </c>
      <c r="BT173">
        <v>1</v>
      </c>
      <c r="BU173">
        <v>1</v>
      </c>
      <c r="BV173">
        <v>1</v>
      </c>
      <c r="BW173">
        <v>1</v>
      </c>
      <c r="BX173">
        <v>1</v>
      </c>
      <c r="BY173" t="s">
        <v>3</v>
      </c>
      <c r="BZ173">
        <v>0</v>
      </c>
      <c r="CA173">
        <v>0</v>
      </c>
      <c r="CB173" t="s">
        <v>3</v>
      </c>
      <c r="CE173">
        <v>30</v>
      </c>
      <c r="CF173">
        <v>0</v>
      </c>
      <c r="CG173">
        <v>0</v>
      </c>
      <c r="CM173">
        <v>0</v>
      </c>
      <c r="CN173" t="s">
        <v>3</v>
      </c>
      <c r="CO173">
        <v>0</v>
      </c>
      <c r="CP173">
        <f t="shared" si="310"/>
        <v>155901.99</v>
      </c>
      <c r="CQ173">
        <f t="shared" si="335"/>
        <v>155901.99</v>
      </c>
      <c r="CR173">
        <f t="shared" si="333"/>
        <v>0</v>
      </c>
      <c r="CS173">
        <f t="shared" si="311"/>
        <v>0</v>
      </c>
      <c r="CT173">
        <f t="shared" si="312"/>
        <v>0</v>
      </c>
      <c r="CU173">
        <f t="shared" si="313"/>
        <v>0</v>
      </c>
      <c r="CV173">
        <f t="shared" si="314"/>
        <v>0</v>
      </c>
      <c r="CW173">
        <f t="shared" si="315"/>
        <v>0</v>
      </c>
      <c r="CX173">
        <f t="shared" si="316"/>
        <v>0</v>
      </c>
      <c r="CY173">
        <f t="shared" si="317"/>
        <v>0</v>
      </c>
      <c r="CZ173">
        <f t="shared" si="318"/>
        <v>0</v>
      </c>
      <c r="DC173" t="s">
        <v>3</v>
      </c>
      <c r="DD173" t="s">
        <v>3</v>
      </c>
      <c r="DE173" t="s">
        <v>3</v>
      </c>
      <c r="DF173" t="s">
        <v>3</v>
      </c>
      <c r="DG173" t="s">
        <v>3</v>
      </c>
      <c r="DH173" t="s">
        <v>3</v>
      </c>
      <c r="DI173" t="s">
        <v>3</v>
      </c>
      <c r="DJ173" t="s">
        <v>3</v>
      </c>
      <c r="DK173" t="s">
        <v>3</v>
      </c>
      <c r="DL173" t="s">
        <v>3</v>
      </c>
      <c r="DM173" t="s">
        <v>3</v>
      </c>
      <c r="DN173">
        <v>0</v>
      </c>
      <c r="DO173">
        <v>0</v>
      </c>
      <c r="DP173">
        <v>1</v>
      </c>
      <c r="DQ173">
        <v>1</v>
      </c>
      <c r="DU173">
        <v>1013</v>
      </c>
      <c r="DV173" t="s">
        <v>37</v>
      </c>
      <c r="DW173" t="s">
        <v>37</v>
      </c>
      <c r="DX173">
        <v>1</v>
      </c>
      <c r="DZ173" t="s">
        <v>3</v>
      </c>
      <c r="EA173" t="s">
        <v>3</v>
      </c>
      <c r="EB173" t="s">
        <v>3</v>
      </c>
      <c r="EC173" t="s">
        <v>3</v>
      </c>
      <c r="EE173">
        <v>59540854</v>
      </c>
      <c r="EF173">
        <v>130</v>
      </c>
      <c r="EG173" t="s">
        <v>38</v>
      </c>
      <c r="EH173">
        <v>0</v>
      </c>
      <c r="EI173" t="s">
        <v>3</v>
      </c>
      <c r="EJ173">
        <v>3</v>
      </c>
      <c r="EK173">
        <v>746</v>
      </c>
      <c r="EL173" t="s">
        <v>39</v>
      </c>
      <c r="EM173" t="s">
        <v>40</v>
      </c>
      <c r="EO173" t="s">
        <v>3</v>
      </c>
      <c r="EQ173">
        <v>0</v>
      </c>
      <c r="ER173">
        <v>20352.740000000002</v>
      </c>
      <c r="ES173">
        <v>20352.740000000002</v>
      </c>
      <c r="ET173">
        <v>0</v>
      </c>
      <c r="EU173">
        <v>0</v>
      </c>
      <c r="EV173">
        <v>0</v>
      </c>
      <c r="EW173">
        <v>0</v>
      </c>
      <c r="EX173">
        <v>0</v>
      </c>
      <c r="EY173">
        <v>0</v>
      </c>
      <c r="EZ173">
        <v>5</v>
      </c>
      <c r="FC173">
        <v>1</v>
      </c>
      <c r="FD173">
        <v>18</v>
      </c>
      <c r="FF173">
        <v>179479.6</v>
      </c>
      <c r="FQ173">
        <v>0</v>
      </c>
      <c r="FR173">
        <f t="shared" si="336"/>
        <v>155901.99</v>
      </c>
      <c r="FS173">
        <v>0</v>
      </c>
      <c r="FX173">
        <v>0</v>
      </c>
      <c r="FY173">
        <v>0</v>
      </c>
      <c r="GA173" t="s">
        <v>279</v>
      </c>
      <c r="GD173">
        <v>1</v>
      </c>
      <c r="GF173">
        <v>-1965013506</v>
      </c>
      <c r="GG173">
        <v>2</v>
      </c>
      <c r="GH173">
        <v>3</v>
      </c>
      <c r="GI173">
        <v>5</v>
      </c>
      <c r="GJ173">
        <v>0</v>
      </c>
      <c r="GK173">
        <v>0</v>
      </c>
      <c r="GL173">
        <f t="shared" si="319"/>
        <v>0</v>
      </c>
      <c r="GM173">
        <f t="shared" si="320"/>
        <v>155901.99</v>
      </c>
      <c r="GN173">
        <f t="shared" si="321"/>
        <v>0</v>
      </c>
      <c r="GO173">
        <f t="shared" si="322"/>
        <v>0</v>
      </c>
      <c r="GP173">
        <f t="shared" si="323"/>
        <v>0</v>
      </c>
      <c r="GR173">
        <v>1</v>
      </c>
      <c r="GS173">
        <v>1</v>
      </c>
      <c r="GT173">
        <v>0</v>
      </c>
      <c r="GU173" t="s">
        <v>3</v>
      </c>
      <c r="GV173">
        <f t="shared" si="324"/>
        <v>0</v>
      </c>
      <c r="GW173">
        <v>1</v>
      </c>
      <c r="GX173">
        <f t="shared" si="325"/>
        <v>0</v>
      </c>
      <c r="HA173">
        <v>0</v>
      </c>
      <c r="HB173">
        <v>0</v>
      </c>
      <c r="HC173">
        <f t="shared" si="326"/>
        <v>0</v>
      </c>
      <c r="HE173" t="s">
        <v>42</v>
      </c>
      <c r="HF173" t="s">
        <v>43</v>
      </c>
      <c r="HM173" t="s">
        <v>3</v>
      </c>
      <c r="HN173" t="s">
        <v>3</v>
      </c>
      <c r="HO173" t="s">
        <v>3</v>
      </c>
      <c r="HP173" t="s">
        <v>3</v>
      </c>
      <c r="HQ173" t="s">
        <v>3</v>
      </c>
      <c r="HS173">
        <v>0</v>
      </c>
      <c r="IK173">
        <v>0</v>
      </c>
    </row>
    <row r="174" spans="1:255" x14ac:dyDescent="0.2">
      <c r="A174" s="2">
        <v>17</v>
      </c>
      <c r="B174" s="2">
        <v>1</v>
      </c>
      <c r="C174" s="2"/>
      <c r="D174" s="2"/>
      <c r="E174" s="2" t="s">
        <v>280</v>
      </c>
      <c r="F174" s="2" t="s">
        <v>281</v>
      </c>
      <c r="G174" s="2" t="s">
        <v>282</v>
      </c>
      <c r="H174" s="2" t="s">
        <v>37</v>
      </c>
      <c r="I174" s="2">
        <v>1</v>
      </c>
      <c r="J174" s="2">
        <v>0</v>
      </c>
      <c r="K174" s="2">
        <v>1</v>
      </c>
      <c r="L174" s="2"/>
      <c r="M174" s="2"/>
      <c r="N174" s="2"/>
      <c r="O174" s="2">
        <f t="shared" si="297"/>
        <v>12473.07</v>
      </c>
      <c r="P174" s="2">
        <f t="shared" si="334"/>
        <v>12473.07</v>
      </c>
      <c r="Q174" s="2">
        <f t="shared" si="327"/>
        <v>0</v>
      </c>
      <c r="R174" s="2">
        <f t="shared" si="298"/>
        <v>0</v>
      </c>
      <c r="S174" s="2">
        <f t="shared" si="299"/>
        <v>0</v>
      </c>
      <c r="T174" s="2">
        <f t="shared" si="300"/>
        <v>0</v>
      </c>
      <c r="U174" s="2">
        <f t="shared" si="301"/>
        <v>0</v>
      </c>
      <c r="V174" s="2">
        <f t="shared" si="302"/>
        <v>0</v>
      </c>
      <c r="W174" s="2">
        <f t="shared" si="303"/>
        <v>0</v>
      </c>
      <c r="X174" s="2">
        <f t="shared" si="304"/>
        <v>0</v>
      </c>
      <c r="Y174" s="2">
        <f t="shared" si="305"/>
        <v>0</v>
      </c>
      <c r="Z174" s="2"/>
      <c r="AA174" s="2">
        <v>60252778</v>
      </c>
      <c r="AB174" s="2">
        <f t="shared" si="306"/>
        <v>12473.07</v>
      </c>
      <c r="AC174" s="2">
        <f t="shared" si="307"/>
        <v>12473.07</v>
      </c>
      <c r="AD174" s="2">
        <f t="shared" si="328"/>
        <v>0</v>
      </c>
      <c r="AE174" s="2">
        <f t="shared" si="329"/>
        <v>0</v>
      </c>
      <c r="AF174" s="2">
        <f t="shared" si="330"/>
        <v>0</v>
      </c>
      <c r="AG174" s="2">
        <f t="shared" si="308"/>
        <v>0</v>
      </c>
      <c r="AH174" s="2">
        <f t="shared" si="331"/>
        <v>0</v>
      </c>
      <c r="AI174" s="2">
        <f t="shared" si="332"/>
        <v>0</v>
      </c>
      <c r="AJ174" s="2">
        <f t="shared" si="309"/>
        <v>0</v>
      </c>
      <c r="AK174" s="2">
        <v>12473.07</v>
      </c>
      <c r="AL174" s="2">
        <v>12473.07</v>
      </c>
      <c r="AM174" s="2">
        <v>0</v>
      </c>
      <c r="AN174" s="2">
        <v>0</v>
      </c>
      <c r="AO174" s="2">
        <v>0</v>
      </c>
      <c r="AP174" s="2">
        <v>0</v>
      </c>
      <c r="AQ174" s="2">
        <v>0</v>
      </c>
      <c r="AR174" s="2">
        <v>0</v>
      </c>
      <c r="AS174" s="2">
        <v>0</v>
      </c>
      <c r="AT174" s="2">
        <v>0</v>
      </c>
      <c r="AU174" s="2">
        <v>0</v>
      </c>
      <c r="AV174" s="2">
        <v>1</v>
      </c>
      <c r="AW174" s="2">
        <v>1</v>
      </c>
      <c r="AX174" s="2"/>
      <c r="AY174" s="2"/>
      <c r="AZ174" s="2">
        <v>1</v>
      </c>
      <c r="BA174" s="2">
        <v>1</v>
      </c>
      <c r="BB174" s="2">
        <v>1</v>
      </c>
      <c r="BC174" s="2">
        <v>1</v>
      </c>
      <c r="BD174" s="2" t="s">
        <v>3</v>
      </c>
      <c r="BE174" s="2" t="s">
        <v>3</v>
      </c>
      <c r="BF174" s="2" t="s">
        <v>3</v>
      </c>
      <c r="BG174" s="2" t="s">
        <v>3</v>
      </c>
      <c r="BH174" s="2">
        <v>3</v>
      </c>
      <c r="BI174" s="2">
        <v>3</v>
      </c>
      <c r="BJ174" s="2" t="s">
        <v>3</v>
      </c>
      <c r="BK174" s="2"/>
      <c r="BL174" s="2"/>
      <c r="BM174" s="2">
        <v>746</v>
      </c>
      <c r="BN174" s="2">
        <v>0</v>
      </c>
      <c r="BO174" s="2" t="s">
        <v>3</v>
      </c>
      <c r="BP174" s="2">
        <v>0</v>
      </c>
      <c r="BQ174" s="2">
        <v>130</v>
      </c>
      <c r="BR174" s="2">
        <v>0</v>
      </c>
      <c r="BS174" s="2">
        <v>1</v>
      </c>
      <c r="BT174" s="2">
        <v>1</v>
      </c>
      <c r="BU174" s="2">
        <v>1</v>
      </c>
      <c r="BV174" s="2">
        <v>1</v>
      </c>
      <c r="BW174" s="2">
        <v>1</v>
      </c>
      <c r="BX174" s="2">
        <v>1</v>
      </c>
      <c r="BY174" s="2" t="s">
        <v>3</v>
      </c>
      <c r="BZ174" s="2">
        <v>0</v>
      </c>
      <c r="CA174" s="2">
        <v>0</v>
      </c>
      <c r="CB174" s="2" t="s">
        <v>3</v>
      </c>
      <c r="CC174" s="2"/>
      <c r="CD174" s="2"/>
      <c r="CE174" s="2">
        <v>30</v>
      </c>
      <c r="CF174" s="2">
        <v>0</v>
      </c>
      <c r="CG174" s="2">
        <v>0</v>
      </c>
      <c r="CH174" s="2"/>
      <c r="CI174" s="2"/>
      <c r="CJ174" s="2"/>
      <c r="CK174" s="2"/>
      <c r="CL174" s="2"/>
      <c r="CM174" s="2">
        <v>0</v>
      </c>
      <c r="CN174" s="2" t="s">
        <v>3</v>
      </c>
      <c r="CO174" s="2">
        <v>0</v>
      </c>
      <c r="CP174" s="2">
        <f t="shared" si="310"/>
        <v>12473.07</v>
      </c>
      <c r="CQ174" s="2">
        <f t="shared" si="335"/>
        <v>12473.07</v>
      </c>
      <c r="CR174" s="2">
        <f t="shared" si="333"/>
        <v>0</v>
      </c>
      <c r="CS174" s="2">
        <f t="shared" si="311"/>
        <v>0</v>
      </c>
      <c r="CT174" s="2">
        <f t="shared" si="312"/>
        <v>0</v>
      </c>
      <c r="CU174" s="2">
        <f t="shared" si="313"/>
        <v>0</v>
      </c>
      <c r="CV174" s="2">
        <f t="shared" si="314"/>
        <v>0</v>
      </c>
      <c r="CW174" s="2">
        <f t="shared" si="315"/>
        <v>0</v>
      </c>
      <c r="CX174" s="2">
        <f t="shared" si="316"/>
        <v>0</v>
      </c>
      <c r="CY174" s="2">
        <f t="shared" si="317"/>
        <v>0</v>
      </c>
      <c r="CZ174" s="2">
        <f t="shared" si="318"/>
        <v>0</v>
      </c>
      <c r="DA174" s="2"/>
      <c r="DB174" s="2"/>
      <c r="DC174" s="2" t="s">
        <v>3</v>
      </c>
      <c r="DD174" s="2" t="s">
        <v>3</v>
      </c>
      <c r="DE174" s="2" t="s">
        <v>3</v>
      </c>
      <c r="DF174" s="2" t="s">
        <v>3</v>
      </c>
      <c r="DG174" s="2" t="s">
        <v>3</v>
      </c>
      <c r="DH174" s="2" t="s">
        <v>3</v>
      </c>
      <c r="DI174" s="2" t="s">
        <v>3</v>
      </c>
      <c r="DJ174" s="2" t="s">
        <v>3</v>
      </c>
      <c r="DK174" s="2" t="s">
        <v>3</v>
      </c>
      <c r="DL174" s="2" t="s">
        <v>3</v>
      </c>
      <c r="DM174" s="2" t="s">
        <v>3</v>
      </c>
      <c r="DN174" s="2">
        <v>0</v>
      </c>
      <c r="DO174" s="2">
        <v>0</v>
      </c>
      <c r="DP174" s="2">
        <v>1</v>
      </c>
      <c r="DQ174" s="2">
        <v>1</v>
      </c>
      <c r="DR174" s="2"/>
      <c r="DS174" s="2"/>
      <c r="DT174" s="2"/>
      <c r="DU174" s="2">
        <v>1013</v>
      </c>
      <c r="DV174" s="2" t="s">
        <v>37</v>
      </c>
      <c r="DW174" s="2" t="s">
        <v>37</v>
      </c>
      <c r="DX174" s="2">
        <v>1</v>
      </c>
      <c r="DY174" s="2"/>
      <c r="DZ174" s="2" t="s">
        <v>3</v>
      </c>
      <c r="EA174" s="2" t="s">
        <v>3</v>
      </c>
      <c r="EB174" s="2" t="s">
        <v>3</v>
      </c>
      <c r="EC174" s="2" t="s">
        <v>3</v>
      </c>
      <c r="ED174" s="2"/>
      <c r="EE174" s="2">
        <v>59540854</v>
      </c>
      <c r="EF174" s="2">
        <v>130</v>
      </c>
      <c r="EG174" s="2" t="s">
        <v>38</v>
      </c>
      <c r="EH174" s="2">
        <v>0</v>
      </c>
      <c r="EI174" s="2" t="s">
        <v>3</v>
      </c>
      <c r="EJ174" s="2">
        <v>3</v>
      </c>
      <c r="EK174" s="2">
        <v>746</v>
      </c>
      <c r="EL174" s="2" t="s">
        <v>39</v>
      </c>
      <c r="EM174" s="2" t="s">
        <v>40</v>
      </c>
      <c r="EN174" s="2"/>
      <c r="EO174" s="2" t="s">
        <v>3</v>
      </c>
      <c r="EP174" s="2"/>
      <c r="EQ174" s="2">
        <v>0</v>
      </c>
      <c r="ER174" s="2">
        <v>0</v>
      </c>
      <c r="ES174" s="2">
        <v>12473.07</v>
      </c>
      <c r="ET174" s="2">
        <v>0</v>
      </c>
      <c r="EU174" s="2">
        <v>0</v>
      </c>
      <c r="EV174" s="2">
        <v>0</v>
      </c>
      <c r="EW174" s="2">
        <v>0</v>
      </c>
      <c r="EX174" s="2">
        <v>0</v>
      </c>
      <c r="EY174" s="2">
        <v>0</v>
      </c>
      <c r="EZ174" s="2"/>
      <c r="FA174" s="2"/>
      <c r="FB174" s="2"/>
      <c r="FC174" s="2"/>
      <c r="FD174" s="2"/>
      <c r="FE174" s="2"/>
      <c r="FF174" s="2"/>
      <c r="FG174" s="2"/>
      <c r="FH174" s="2"/>
      <c r="FI174" s="2"/>
      <c r="FJ174" s="2"/>
      <c r="FK174" s="2"/>
      <c r="FL174" s="2"/>
      <c r="FM174" s="2"/>
      <c r="FN174" s="2"/>
      <c r="FO174" s="2"/>
      <c r="FP174" s="2"/>
      <c r="FQ174" s="2">
        <v>0</v>
      </c>
      <c r="FR174" s="2">
        <f t="shared" si="336"/>
        <v>12473.07</v>
      </c>
      <c r="FS174" s="2">
        <v>0</v>
      </c>
      <c r="FT174" s="2"/>
      <c r="FU174" s="2"/>
      <c r="FV174" s="2"/>
      <c r="FW174" s="2"/>
      <c r="FX174" s="2">
        <v>0</v>
      </c>
      <c r="FY174" s="2">
        <v>0</v>
      </c>
      <c r="FZ174" s="2"/>
      <c r="GA174" s="2" t="s">
        <v>283</v>
      </c>
      <c r="GB174" s="2"/>
      <c r="GC174" s="2"/>
      <c r="GD174" s="2">
        <v>1</v>
      </c>
      <c r="GE174" s="2"/>
      <c r="GF174" s="2">
        <v>1983708103</v>
      </c>
      <c r="GG174" s="2">
        <v>2</v>
      </c>
      <c r="GH174" s="2">
        <v>4</v>
      </c>
      <c r="GI174" s="2">
        <v>-2</v>
      </c>
      <c r="GJ174" s="2">
        <v>0</v>
      </c>
      <c r="GK174" s="2">
        <v>0</v>
      </c>
      <c r="GL174" s="2">
        <f t="shared" si="319"/>
        <v>0</v>
      </c>
      <c r="GM174" s="2">
        <f t="shared" si="320"/>
        <v>12473.07</v>
      </c>
      <c r="GN174" s="2">
        <f t="shared" si="321"/>
        <v>0</v>
      </c>
      <c r="GO174" s="2">
        <f t="shared" si="322"/>
        <v>0</v>
      </c>
      <c r="GP174" s="2">
        <f t="shared" si="323"/>
        <v>0</v>
      </c>
      <c r="GQ174" s="2"/>
      <c r="GR174" s="2">
        <v>0</v>
      </c>
      <c r="GS174" s="2">
        <v>2</v>
      </c>
      <c r="GT174" s="2">
        <v>0</v>
      </c>
      <c r="GU174" s="2" t="s">
        <v>3</v>
      </c>
      <c r="GV174" s="2">
        <f t="shared" si="324"/>
        <v>0</v>
      </c>
      <c r="GW174" s="2">
        <v>1</v>
      </c>
      <c r="GX174" s="2">
        <f t="shared" si="325"/>
        <v>0</v>
      </c>
      <c r="GY174" s="2"/>
      <c r="GZ174" s="2"/>
      <c r="HA174" s="2">
        <v>0</v>
      </c>
      <c r="HB174" s="2">
        <v>0</v>
      </c>
      <c r="HC174" s="2">
        <f t="shared" si="326"/>
        <v>0</v>
      </c>
      <c r="HD174" s="2"/>
      <c r="HE174" s="2" t="s">
        <v>42</v>
      </c>
      <c r="HF174" s="2" t="s">
        <v>43</v>
      </c>
      <c r="HG174" s="2"/>
      <c r="HH174" s="2"/>
      <c r="HI174" s="2"/>
      <c r="HJ174" s="2"/>
      <c r="HK174" s="2"/>
      <c r="HL174" s="2"/>
      <c r="HM174" s="2" t="s">
        <v>3</v>
      </c>
      <c r="HN174" s="2" t="s">
        <v>3</v>
      </c>
      <c r="HO174" s="2" t="s">
        <v>3</v>
      </c>
      <c r="HP174" s="2" t="s">
        <v>3</v>
      </c>
      <c r="HQ174" s="2" t="s">
        <v>3</v>
      </c>
      <c r="HR174" s="2"/>
      <c r="HS174" s="2">
        <v>0</v>
      </c>
      <c r="HT174" s="2"/>
      <c r="HU174" s="2"/>
      <c r="HV174" s="2"/>
      <c r="HW174" s="2"/>
      <c r="HX174" s="2"/>
      <c r="HY174" s="2"/>
      <c r="HZ174" s="2"/>
      <c r="IA174" s="2"/>
      <c r="IB174" s="2"/>
      <c r="IC174" s="2"/>
      <c r="ID174" s="2"/>
      <c r="IE174" s="2"/>
      <c r="IF174" s="2"/>
      <c r="IG174" s="2"/>
      <c r="IH174" s="2"/>
      <c r="II174" s="2"/>
      <c r="IJ174" s="2"/>
      <c r="IK174" s="2">
        <v>0</v>
      </c>
      <c r="IL174" s="2"/>
      <c r="IM174" s="2"/>
      <c r="IN174" s="2"/>
      <c r="IO174" s="2"/>
      <c r="IP174" s="2"/>
      <c r="IQ174" s="2"/>
      <c r="IR174" s="2"/>
      <c r="IS174" s="2"/>
      <c r="IT174" s="2"/>
      <c r="IU174" s="2"/>
    </row>
    <row r="175" spans="1:255" x14ac:dyDescent="0.2">
      <c r="A175">
        <v>17</v>
      </c>
      <c r="B175">
        <v>1</v>
      </c>
      <c r="E175" t="s">
        <v>280</v>
      </c>
      <c r="F175" t="s">
        <v>281</v>
      </c>
      <c r="G175" t="s">
        <v>282</v>
      </c>
      <c r="H175" t="s">
        <v>37</v>
      </c>
      <c r="I175">
        <v>1</v>
      </c>
      <c r="J175">
        <v>0</v>
      </c>
      <c r="K175">
        <v>1</v>
      </c>
      <c r="O175">
        <f t="shared" si="297"/>
        <v>95543.72</v>
      </c>
      <c r="P175">
        <f t="shared" si="334"/>
        <v>95543.72</v>
      </c>
      <c r="Q175">
        <f t="shared" si="327"/>
        <v>0</v>
      </c>
      <c r="R175">
        <f t="shared" si="298"/>
        <v>0</v>
      </c>
      <c r="S175">
        <f t="shared" si="299"/>
        <v>0</v>
      </c>
      <c r="T175">
        <f t="shared" si="300"/>
        <v>0</v>
      </c>
      <c r="U175">
        <f t="shared" si="301"/>
        <v>0</v>
      </c>
      <c r="V175">
        <f t="shared" si="302"/>
        <v>0</v>
      </c>
      <c r="W175">
        <f t="shared" si="303"/>
        <v>0</v>
      </c>
      <c r="X175">
        <f t="shared" si="304"/>
        <v>0</v>
      </c>
      <c r="Y175">
        <f t="shared" si="305"/>
        <v>0</v>
      </c>
      <c r="AA175">
        <v>60252775</v>
      </c>
      <c r="AB175">
        <f t="shared" si="306"/>
        <v>12473.07</v>
      </c>
      <c r="AC175">
        <f t="shared" si="307"/>
        <v>12473.07</v>
      </c>
      <c r="AD175">
        <f t="shared" si="328"/>
        <v>0</v>
      </c>
      <c r="AE175">
        <f t="shared" si="329"/>
        <v>0</v>
      </c>
      <c r="AF175">
        <f t="shared" si="330"/>
        <v>0</v>
      </c>
      <c r="AG175">
        <f t="shared" si="308"/>
        <v>0</v>
      </c>
      <c r="AH175">
        <f t="shared" si="331"/>
        <v>0</v>
      </c>
      <c r="AI175">
        <f t="shared" si="332"/>
        <v>0</v>
      </c>
      <c r="AJ175">
        <f t="shared" si="309"/>
        <v>0</v>
      </c>
      <c r="AK175">
        <v>12473.07</v>
      </c>
      <c r="AL175">
        <v>12473.07</v>
      </c>
      <c r="AM175">
        <v>0</v>
      </c>
      <c r="AN175">
        <v>0</v>
      </c>
      <c r="AO175">
        <v>0</v>
      </c>
      <c r="AP175">
        <v>0</v>
      </c>
      <c r="AQ175">
        <v>0</v>
      </c>
      <c r="AR175">
        <v>0</v>
      </c>
      <c r="AS175">
        <v>0</v>
      </c>
      <c r="AT175">
        <v>0</v>
      </c>
      <c r="AU175">
        <v>0</v>
      </c>
      <c r="AV175">
        <v>1</v>
      </c>
      <c r="AW175">
        <v>1</v>
      </c>
      <c r="AZ175">
        <v>1</v>
      </c>
      <c r="BA175">
        <v>1</v>
      </c>
      <c r="BB175">
        <v>1</v>
      </c>
      <c r="BC175">
        <v>7.66</v>
      </c>
      <c r="BD175" t="s">
        <v>3</v>
      </c>
      <c r="BE175" t="s">
        <v>3</v>
      </c>
      <c r="BF175" t="s">
        <v>3</v>
      </c>
      <c r="BG175" t="s">
        <v>3</v>
      </c>
      <c r="BH175">
        <v>3</v>
      </c>
      <c r="BI175">
        <v>3</v>
      </c>
      <c r="BJ175" t="s">
        <v>3</v>
      </c>
      <c r="BM175">
        <v>746</v>
      </c>
      <c r="BN175">
        <v>0</v>
      </c>
      <c r="BO175" t="s">
        <v>3</v>
      </c>
      <c r="BP175">
        <v>0</v>
      </c>
      <c r="BQ175">
        <v>130</v>
      </c>
      <c r="BR175">
        <v>0</v>
      </c>
      <c r="BS175">
        <v>1</v>
      </c>
      <c r="BT175">
        <v>1</v>
      </c>
      <c r="BU175">
        <v>1</v>
      </c>
      <c r="BV175">
        <v>1</v>
      </c>
      <c r="BW175">
        <v>1</v>
      </c>
      <c r="BX175">
        <v>1</v>
      </c>
      <c r="BY175" t="s">
        <v>3</v>
      </c>
      <c r="BZ175">
        <v>0</v>
      </c>
      <c r="CA175">
        <v>0</v>
      </c>
      <c r="CB175" t="s">
        <v>3</v>
      </c>
      <c r="CE175">
        <v>30</v>
      </c>
      <c r="CF175">
        <v>0</v>
      </c>
      <c r="CG175">
        <v>0</v>
      </c>
      <c r="CM175">
        <v>0</v>
      </c>
      <c r="CN175" t="s">
        <v>3</v>
      </c>
      <c r="CO175">
        <v>0</v>
      </c>
      <c r="CP175">
        <f t="shared" si="310"/>
        <v>95543.72</v>
      </c>
      <c r="CQ175">
        <f t="shared" si="335"/>
        <v>95543.72</v>
      </c>
      <c r="CR175">
        <f t="shared" si="333"/>
        <v>0</v>
      </c>
      <c r="CS175">
        <f t="shared" si="311"/>
        <v>0</v>
      </c>
      <c r="CT175">
        <f t="shared" si="312"/>
        <v>0</v>
      </c>
      <c r="CU175">
        <f t="shared" si="313"/>
        <v>0</v>
      </c>
      <c r="CV175">
        <f t="shared" si="314"/>
        <v>0</v>
      </c>
      <c r="CW175">
        <f t="shared" si="315"/>
        <v>0</v>
      </c>
      <c r="CX175">
        <f t="shared" si="316"/>
        <v>0</v>
      </c>
      <c r="CY175">
        <f t="shared" si="317"/>
        <v>0</v>
      </c>
      <c r="CZ175">
        <f t="shared" si="318"/>
        <v>0</v>
      </c>
      <c r="DC175" t="s">
        <v>3</v>
      </c>
      <c r="DD175" t="s">
        <v>3</v>
      </c>
      <c r="DE175" t="s">
        <v>3</v>
      </c>
      <c r="DF175" t="s">
        <v>3</v>
      </c>
      <c r="DG175" t="s">
        <v>3</v>
      </c>
      <c r="DH175" t="s">
        <v>3</v>
      </c>
      <c r="DI175" t="s">
        <v>3</v>
      </c>
      <c r="DJ175" t="s">
        <v>3</v>
      </c>
      <c r="DK175" t="s">
        <v>3</v>
      </c>
      <c r="DL175" t="s">
        <v>3</v>
      </c>
      <c r="DM175" t="s">
        <v>3</v>
      </c>
      <c r="DN175">
        <v>0</v>
      </c>
      <c r="DO175">
        <v>0</v>
      </c>
      <c r="DP175">
        <v>1</v>
      </c>
      <c r="DQ175">
        <v>1</v>
      </c>
      <c r="DU175">
        <v>1013</v>
      </c>
      <c r="DV175" t="s">
        <v>37</v>
      </c>
      <c r="DW175" t="s">
        <v>37</v>
      </c>
      <c r="DX175">
        <v>1</v>
      </c>
      <c r="DZ175" t="s">
        <v>3</v>
      </c>
      <c r="EA175" t="s">
        <v>3</v>
      </c>
      <c r="EB175" t="s">
        <v>3</v>
      </c>
      <c r="EC175" t="s">
        <v>3</v>
      </c>
      <c r="EE175">
        <v>59540854</v>
      </c>
      <c r="EF175">
        <v>130</v>
      </c>
      <c r="EG175" t="s">
        <v>38</v>
      </c>
      <c r="EH175">
        <v>0</v>
      </c>
      <c r="EI175" t="s">
        <v>3</v>
      </c>
      <c r="EJ175">
        <v>3</v>
      </c>
      <c r="EK175">
        <v>746</v>
      </c>
      <c r="EL175" t="s">
        <v>39</v>
      </c>
      <c r="EM175" t="s">
        <v>40</v>
      </c>
      <c r="EO175" t="s">
        <v>3</v>
      </c>
      <c r="EQ175">
        <v>0</v>
      </c>
      <c r="ER175">
        <v>12473.07</v>
      </c>
      <c r="ES175">
        <v>12473.07</v>
      </c>
      <c r="ET175">
        <v>0</v>
      </c>
      <c r="EU175">
        <v>0</v>
      </c>
      <c r="EV175">
        <v>0</v>
      </c>
      <c r="EW175">
        <v>0</v>
      </c>
      <c r="EX175">
        <v>0</v>
      </c>
      <c r="EY175">
        <v>0</v>
      </c>
      <c r="EZ175">
        <v>5</v>
      </c>
      <c r="FC175">
        <v>1</v>
      </c>
      <c r="FD175">
        <v>18</v>
      </c>
      <c r="FF175">
        <v>109993.1</v>
      </c>
      <c r="FQ175">
        <v>0</v>
      </c>
      <c r="FR175">
        <f t="shared" si="336"/>
        <v>95543.72</v>
      </c>
      <c r="FS175">
        <v>0</v>
      </c>
      <c r="FX175">
        <v>0</v>
      </c>
      <c r="FY175">
        <v>0</v>
      </c>
      <c r="GA175" t="s">
        <v>283</v>
      </c>
      <c r="GD175">
        <v>1</v>
      </c>
      <c r="GF175">
        <v>1983708103</v>
      </c>
      <c r="GG175">
        <v>2</v>
      </c>
      <c r="GH175">
        <v>3</v>
      </c>
      <c r="GI175">
        <v>5</v>
      </c>
      <c r="GJ175">
        <v>0</v>
      </c>
      <c r="GK175">
        <v>0</v>
      </c>
      <c r="GL175">
        <f t="shared" si="319"/>
        <v>0</v>
      </c>
      <c r="GM175">
        <f t="shared" si="320"/>
        <v>95543.72</v>
      </c>
      <c r="GN175">
        <f t="shared" si="321"/>
        <v>0</v>
      </c>
      <c r="GO175">
        <f t="shared" si="322"/>
        <v>0</v>
      </c>
      <c r="GP175">
        <f t="shared" si="323"/>
        <v>0</v>
      </c>
      <c r="GR175">
        <v>1</v>
      </c>
      <c r="GS175">
        <v>1</v>
      </c>
      <c r="GT175">
        <v>0</v>
      </c>
      <c r="GU175" t="s">
        <v>3</v>
      </c>
      <c r="GV175">
        <f t="shared" si="324"/>
        <v>0</v>
      </c>
      <c r="GW175">
        <v>1</v>
      </c>
      <c r="GX175">
        <f t="shared" si="325"/>
        <v>0</v>
      </c>
      <c r="HA175">
        <v>0</v>
      </c>
      <c r="HB175">
        <v>0</v>
      </c>
      <c r="HC175">
        <f t="shared" si="326"/>
        <v>0</v>
      </c>
      <c r="HE175" t="s">
        <v>42</v>
      </c>
      <c r="HF175" t="s">
        <v>43</v>
      </c>
      <c r="HM175" t="s">
        <v>3</v>
      </c>
      <c r="HN175" t="s">
        <v>3</v>
      </c>
      <c r="HO175" t="s">
        <v>3</v>
      </c>
      <c r="HP175" t="s">
        <v>3</v>
      </c>
      <c r="HQ175" t="s">
        <v>3</v>
      </c>
      <c r="HS175">
        <v>0</v>
      </c>
      <c r="IK175">
        <v>0</v>
      </c>
    </row>
    <row r="176" spans="1:255" x14ac:dyDescent="0.2">
      <c r="A176" s="2">
        <v>17</v>
      </c>
      <c r="B176" s="2">
        <v>1</v>
      </c>
      <c r="C176" s="2"/>
      <c r="D176" s="2"/>
      <c r="E176" s="2" t="s">
        <v>284</v>
      </c>
      <c r="F176" s="2" t="s">
        <v>285</v>
      </c>
      <c r="G176" s="2" t="s">
        <v>286</v>
      </c>
      <c r="H176" s="2" t="s">
        <v>37</v>
      </c>
      <c r="I176" s="2">
        <v>1</v>
      </c>
      <c r="J176" s="2">
        <v>0</v>
      </c>
      <c r="K176" s="2">
        <v>1</v>
      </c>
      <c r="L176" s="2"/>
      <c r="M176" s="2"/>
      <c r="N176" s="2"/>
      <c r="O176" s="2">
        <f t="shared" si="297"/>
        <v>12473.07</v>
      </c>
      <c r="P176" s="2">
        <f t="shared" si="334"/>
        <v>12473.07</v>
      </c>
      <c r="Q176" s="2">
        <f t="shared" si="327"/>
        <v>0</v>
      </c>
      <c r="R176" s="2">
        <f t="shared" si="298"/>
        <v>0</v>
      </c>
      <c r="S176" s="2">
        <f t="shared" si="299"/>
        <v>0</v>
      </c>
      <c r="T176" s="2">
        <f t="shared" si="300"/>
        <v>0</v>
      </c>
      <c r="U176" s="2">
        <f t="shared" si="301"/>
        <v>0</v>
      </c>
      <c r="V176" s="2">
        <f t="shared" si="302"/>
        <v>0</v>
      </c>
      <c r="W176" s="2">
        <f t="shared" si="303"/>
        <v>0</v>
      </c>
      <c r="X176" s="2">
        <f t="shared" si="304"/>
        <v>0</v>
      </c>
      <c r="Y176" s="2">
        <f t="shared" si="305"/>
        <v>0</v>
      </c>
      <c r="Z176" s="2"/>
      <c r="AA176" s="2">
        <v>60252778</v>
      </c>
      <c r="AB176" s="2">
        <f t="shared" si="306"/>
        <v>12473.07</v>
      </c>
      <c r="AC176" s="2">
        <f t="shared" si="307"/>
        <v>12473.07</v>
      </c>
      <c r="AD176" s="2">
        <f t="shared" si="328"/>
        <v>0</v>
      </c>
      <c r="AE176" s="2">
        <f t="shared" si="329"/>
        <v>0</v>
      </c>
      <c r="AF176" s="2">
        <f t="shared" si="330"/>
        <v>0</v>
      </c>
      <c r="AG176" s="2">
        <f t="shared" si="308"/>
        <v>0</v>
      </c>
      <c r="AH176" s="2">
        <f t="shared" si="331"/>
        <v>0</v>
      </c>
      <c r="AI176" s="2">
        <f t="shared" si="332"/>
        <v>0</v>
      </c>
      <c r="AJ176" s="2">
        <f t="shared" si="309"/>
        <v>0</v>
      </c>
      <c r="AK176" s="2">
        <v>12473.07</v>
      </c>
      <c r="AL176" s="2">
        <v>12473.07</v>
      </c>
      <c r="AM176" s="2">
        <v>0</v>
      </c>
      <c r="AN176" s="2">
        <v>0</v>
      </c>
      <c r="AO176" s="2">
        <v>0</v>
      </c>
      <c r="AP176" s="2">
        <v>0</v>
      </c>
      <c r="AQ176" s="2">
        <v>0</v>
      </c>
      <c r="AR176" s="2">
        <v>0</v>
      </c>
      <c r="AS176" s="2">
        <v>0</v>
      </c>
      <c r="AT176" s="2">
        <v>0</v>
      </c>
      <c r="AU176" s="2">
        <v>0</v>
      </c>
      <c r="AV176" s="2">
        <v>1</v>
      </c>
      <c r="AW176" s="2">
        <v>1</v>
      </c>
      <c r="AX176" s="2"/>
      <c r="AY176" s="2"/>
      <c r="AZ176" s="2">
        <v>1</v>
      </c>
      <c r="BA176" s="2">
        <v>1</v>
      </c>
      <c r="BB176" s="2">
        <v>1</v>
      </c>
      <c r="BC176" s="2">
        <v>1</v>
      </c>
      <c r="BD176" s="2" t="s">
        <v>3</v>
      </c>
      <c r="BE176" s="2" t="s">
        <v>3</v>
      </c>
      <c r="BF176" s="2" t="s">
        <v>3</v>
      </c>
      <c r="BG176" s="2" t="s">
        <v>3</v>
      </c>
      <c r="BH176" s="2">
        <v>3</v>
      </c>
      <c r="BI176" s="2">
        <v>3</v>
      </c>
      <c r="BJ176" s="2" t="s">
        <v>3</v>
      </c>
      <c r="BK176" s="2"/>
      <c r="BL176" s="2"/>
      <c r="BM176" s="2">
        <v>746</v>
      </c>
      <c r="BN176" s="2">
        <v>0</v>
      </c>
      <c r="BO176" s="2" t="s">
        <v>3</v>
      </c>
      <c r="BP176" s="2">
        <v>0</v>
      </c>
      <c r="BQ176" s="2">
        <v>130</v>
      </c>
      <c r="BR176" s="2">
        <v>0</v>
      </c>
      <c r="BS176" s="2">
        <v>1</v>
      </c>
      <c r="BT176" s="2">
        <v>1</v>
      </c>
      <c r="BU176" s="2">
        <v>1</v>
      </c>
      <c r="BV176" s="2">
        <v>1</v>
      </c>
      <c r="BW176" s="2">
        <v>1</v>
      </c>
      <c r="BX176" s="2">
        <v>1</v>
      </c>
      <c r="BY176" s="2" t="s">
        <v>3</v>
      </c>
      <c r="BZ176" s="2">
        <v>0</v>
      </c>
      <c r="CA176" s="2">
        <v>0</v>
      </c>
      <c r="CB176" s="2" t="s">
        <v>3</v>
      </c>
      <c r="CC176" s="2"/>
      <c r="CD176" s="2"/>
      <c r="CE176" s="2">
        <v>30</v>
      </c>
      <c r="CF176" s="2">
        <v>0</v>
      </c>
      <c r="CG176" s="2">
        <v>0</v>
      </c>
      <c r="CH176" s="2"/>
      <c r="CI176" s="2"/>
      <c r="CJ176" s="2"/>
      <c r="CK176" s="2"/>
      <c r="CL176" s="2"/>
      <c r="CM176" s="2">
        <v>0</v>
      </c>
      <c r="CN176" s="2" t="s">
        <v>3</v>
      </c>
      <c r="CO176" s="2">
        <v>0</v>
      </c>
      <c r="CP176" s="2">
        <f t="shared" si="310"/>
        <v>12473.07</v>
      </c>
      <c r="CQ176" s="2">
        <f t="shared" si="335"/>
        <v>12473.07</v>
      </c>
      <c r="CR176" s="2">
        <f t="shared" si="333"/>
        <v>0</v>
      </c>
      <c r="CS176" s="2">
        <f t="shared" si="311"/>
        <v>0</v>
      </c>
      <c r="CT176" s="2">
        <f t="shared" si="312"/>
        <v>0</v>
      </c>
      <c r="CU176" s="2">
        <f t="shared" si="313"/>
        <v>0</v>
      </c>
      <c r="CV176" s="2">
        <f t="shared" si="314"/>
        <v>0</v>
      </c>
      <c r="CW176" s="2">
        <f t="shared" si="315"/>
        <v>0</v>
      </c>
      <c r="CX176" s="2">
        <f t="shared" si="316"/>
        <v>0</v>
      </c>
      <c r="CY176" s="2">
        <f t="shared" si="317"/>
        <v>0</v>
      </c>
      <c r="CZ176" s="2">
        <f t="shared" si="318"/>
        <v>0</v>
      </c>
      <c r="DA176" s="2"/>
      <c r="DB176" s="2"/>
      <c r="DC176" s="2" t="s">
        <v>3</v>
      </c>
      <c r="DD176" s="2" t="s">
        <v>3</v>
      </c>
      <c r="DE176" s="2" t="s">
        <v>3</v>
      </c>
      <c r="DF176" s="2" t="s">
        <v>3</v>
      </c>
      <c r="DG176" s="2" t="s">
        <v>3</v>
      </c>
      <c r="DH176" s="2" t="s">
        <v>3</v>
      </c>
      <c r="DI176" s="2" t="s">
        <v>3</v>
      </c>
      <c r="DJ176" s="2" t="s">
        <v>3</v>
      </c>
      <c r="DK176" s="2" t="s">
        <v>3</v>
      </c>
      <c r="DL176" s="2" t="s">
        <v>3</v>
      </c>
      <c r="DM176" s="2" t="s">
        <v>3</v>
      </c>
      <c r="DN176" s="2">
        <v>0</v>
      </c>
      <c r="DO176" s="2">
        <v>0</v>
      </c>
      <c r="DP176" s="2">
        <v>1</v>
      </c>
      <c r="DQ176" s="2">
        <v>1</v>
      </c>
      <c r="DR176" s="2"/>
      <c r="DS176" s="2"/>
      <c r="DT176" s="2"/>
      <c r="DU176" s="2">
        <v>1013</v>
      </c>
      <c r="DV176" s="2" t="s">
        <v>37</v>
      </c>
      <c r="DW176" s="2" t="s">
        <v>37</v>
      </c>
      <c r="DX176" s="2">
        <v>1</v>
      </c>
      <c r="DY176" s="2"/>
      <c r="DZ176" s="2" t="s">
        <v>3</v>
      </c>
      <c r="EA176" s="2" t="s">
        <v>3</v>
      </c>
      <c r="EB176" s="2" t="s">
        <v>3</v>
      </c>
      <c r="EC176" s="2" t="s">
        <v>3</v>
      </c>
      <c r="ED176" s="2"/>
      <c r="EE176" s="2">
        <v>59540854</v>
      </c>
      <c r="EF176" s="2">
        <v>130</v>
      </c>
      <c r="EG176" s="2" t="s">
        <v>38</v>
      </c>
      <c r="EH176" s="2">
        <v>0</v>
      </c>
      <c r="EI176" s="2" t="s">
        <v>3</v>
      </c>
      <c r="EJ176" s="2">
        <v>3</v>
      </c>
      <c r="EK176" s="2">
        <v>746</v>
      </c>
      <c r="EL176" s="2" t="s">
        <v>39</v>
      </c>
      <c r="EM176" s="2" t="s">
        <v>40</v>
      </c>
      <c r="EN176" s="2"/>
      <c r="EO176" s="2" t="s">
        <v>3</v>
      </c>
      <c r="EP176" s="2"/>
      <c r="EQ176" s="2">
        <v>0</v>
      </c>
      <c r="ER176" s="2">
        <v>0</v>
      </c>
      <c r="ES176" s="2">
        <v>12473.07</v>
      </c>
      <c r="ET176" s="2">
        <v>0</v>
      </c>
      <c r="EU176" s="2">
        <v>0</v>
      </c>
      <c r="EV176" s="2">
        <v>0</v>
      </c>
      <c r="EW176" s="2">
        <v>0</v>
      </c>
      <c r="EX176" s="2">
        <v>0</v>
      </c>
      <c r="EY176" s="2">
        <v>0</v>
      </c>
      <c r="EZ176" s="2"/>
      <c r="FA176" s="2"/>
      <c r="FB176" s="2"/>
      <c r="FC176" s="2"/>
      <c r="FD176" s="2"/>
      <c r="FE176" s="2"/>
      <c r="FF176" s="2"/>
      <c r="FG176" s="2"/>
      <c r="FH176" s="2"/>
      <c r="FI176" s="2"/>
      <c r="FJ176" s="2"/>
      <c r="FK176" s="2"/>
      <c r="FL176" s="2"/>
      <c r="FM176" s="2"/>
      <c r="FN176" s="2"/>
      <c r="FO176" s="2"/>
      <c r="FP176" s="2"/>
      <c r="FQ176" s="2">
        <v>0</v>
      </c>
      <c r="FR176" s="2">
        <f t="shared" si="336"/>
        <v>12473.07</v>
      </c>
      <c r="FS176" s="2">
        <v>0</v>
      </c>
      <c r="FT176" s="2"/>
      <c r="FU176" s="2"/>
      <c r="FV176" s="2"/>
      <c r="FW176" s="2"/>
      <c r="FX176" s="2">
        <v>0</v>
      </c>
      <c r="FY176" s="2">
        <v>0</v>
      </c>
      <c r="FZ176" s="2"/>
      <c r="GA176" s="2" t="s">
        <v>283</v>
      </c>
      <c r="GB176" s="2"/>
      <c r="GC176" s="2"/>
      <c r="GD176" s="2">
        <v>1</v>
      </c>
      <c r="GE176" s="2"/>
      <c r="GF176" s="2">
        <v>-96062531</v>
      </c>
      <c r="GG176" s="2">
        <v>2</v>
      </c>
      <c r="GH176" s="2">
        <v>4</v>
      </c>
      <c r="GI176" s="2">
        <v>-2</v>
      </c>
      <c r="GJ176" s="2">
        <v>0</v>
      </c>
      <c r="GK176" s="2">
        <v>0</v>
      </c>
      <c r="GL176" s="2">
        <f t="shared" si="319"/>
        <v>0</v>
      </c>
      <c r="GM176" s="2">
        <f t="shared" si="320"/>
        <v>12473.07</v>
      </c>
      <c r="GN176" s="2">
        <f t="shared" si="321"/>
        <v>0</v>
      </c>
      <c r="GO176" s="2">
        <f t="shared" si="322"/>
        <v>0</v>
      </c>
      <c r="GP176" s="2">
        <f t="shared" si="323"/>
        <v>0</v>
      </c>
      <c r="GQ176" s="2"/>
      <c r="GR176" s="2">
        <v>0</v>
      </c>
      <c r="GS176" s="2">
        <v>2</v>
      </c>
      <c r="GT176" s="2">
        <v>0</v>
      </c>
      <c r="GU176" s="2" t="s">
        <v>3</v>
      </c>
      <c r="GV176" s="2">
        <f t="shared" si="324"/>
        <v>0</v>
      </c>
      <c r="GW176" s="2">
        <v>1</v>
      </c>
      <c r="GX176" s="2">
        <f t="shared" si="325"/>
        <v>0</v>
      </c>
      <c r="GY176" s="2"/>
      <c r="GZ176" s="2"/>
      <c r="HA176" s="2">
        <v>0</v>
      </c>
      <c r="HB176" s="2">
        <v>0</v>
      </c>
      <c r="HC176" s="2">
        <f t="shared" si="326"/>
        <v>0</v>
      </c>
      <c r="HD176" s="2"/>
      <c r="HE176" s="2" t="s">
        <v>42</v>
      </c>
      <c r="HF176" s="2" t="s">
        <v>43</v>
      </c>
      <c r="HG176" s="2"/>
      <c r="HH176" s="2"/>
      <c r="HI176" s="2"/>
      <c r="HJ176" s="2"/>
      <c r="HK176" s="2"/>
      <c r="HL176" s="2"/>
      <c r="HM176" s="2" t="s">
        <v>3</v>
      </c>
      <c r="HN176" s="2" t="s">
        <v>3</v>
      </c>
      <c r="HO176" s="2" t="s">
        <v>3</v>
      </c>
      <c r="HP176" s="2" t="s">
        <v>3</v>
      </c>
      <c r="HQ176" s="2" t="s">
        <v>3</v>
      </c>
      <c r="HR176" s="2"/>
      <c r="HS176" s="2">
        <v>0</v>
      </c>
      <c r="HT176" s="2"/>
      <c r="HU176" s="2"/>
      <c r="HV176" s="2"/>
      <c r="HW176" s="2"/>
      <c r="HX176" s="2"/>
      <c r="HY176" s="2"/>
      <c r="HZ176" s="2"/>
      <c r="IA176" s="2"/>
      <c r="IB176" s="2"/>
      <c r="IC176" s="2"/>
      <c r="ID176" s="2"/>
      <c r="IE176" s="2"/>
      <c r="IF176" s="2"/>
      <c r="IG176" s="2"/>
      <c r="IH176" s="2"/>
      <c r="II176" s="2"/>
      <c r="IJ176" s="2"/>
      <c r="IK176" s="2">
        <v>0</v>
      </c>
      <c r="IL176" s="2"/>
      <c r="IM176" s="2"/>
      <c r="IN176" s="2"/>
      <c r="IO176" s="2"/>
      <c r="IP176" s="2"/>
      <c r="IQ176" s="2"/>
      <c r="IR176" s="2"/>
      <c r="IS176" s="2"/>
      <c r="IT176" s="2"/>
      <c r="IU176" s="2"/>
    </row>
    <row r="177" spans="1:255" x14ac:dyDescent="0.2">
      <c r="A177">
        <v>17</v>
      </c>
      <c r="B177">
        <v>1</v>
      </c>
      <c r="E177" t="s">
        <v>284</v>
      </c>
      <c r="F177" t="s">
        <v>285</v>
      </c>
      <c r="G177" t="s">
        <v>286</v>
      </c>
      <c r="H177" t="s">
        <v>37</v>
      </c>
      <c r="I177">
        <v>1</v>
      </c>
      <c r="J177">
        <v>0</v>
      </c>
      <c r="K177">
        <v>1</v>
      </c>
      <c r="O177">
        <f t="shared" si="297"/>
        <v>95543.72</v>
      </c>
      <c r="P177">
        <f t="shared" si="334"/>
        <v>95543.72</v>
      </c>
      <c r="Q177">
        <f t="shared" si="327"/>
        <v>0</v>
      </c>
      <c r="R177">
        <f t="shared" si="298"/>
        <v>0</v>
      </c>
      <c r="S177">
        <f t="shared" si="299"/>
        <v>0</v>
      </c>
      <c r="T177">
        <f t="shared" si="300"/>
        <v>0</v>
      </c>
      <c r="U177">
        <f t="shared" si="301"/>
        <v>0</v>
      </c>
      <c r="V177">
        <f t="shared" si="302"/>
        <v>0</v>
      </c>
      <c r="W177">
        <f t="shared" si="303"/>
        <v>0</v>
      </c>
      <c r="X177">
        <f t="shared" si="304"/>
        <v>0</v>
      </c>
      <c r="Y177">
        <f t="shared" si="305"/>
        <v>0</v>
      </c>
      <c r="AA177">
        <v>60252775</v>
      </c>
      <c r="AB177">
        <f t="shared" si="306"/>
        <v>12473.07</v>
      </c>
      <c r="AC177">
        <f t="shared" si="307"/>
        <v>12473.07</v>
      </c>
      <c r="AD177">
        <f t="shared" si="328"/>
        <v>0</v>
      </c>
      <c r="AE177">
        <f t="shared" si="329"/>
        <v>0</v>
      </c>
      <c r="AF177">
        <f t="shared" si="330"/>
        <v>0</v>
      </c>
      <c r="AG177">
        <f t="shared" si="308"/>
        <v>0</v>
      </c>
      <c r="AH177">
        <f t="shared" si="331"/>
        <v>0</v>
      </c>
      <c r="AI177">
        <f t="shared" si="332"/>
        <v>0</v>
      </c>
      <c r="AJ177">
        <f t="shared" si="309"/>
        <v>0</v>
      </c>
      <c r="AK177">
        <v>12473.07</v>
      </c>
      <c r="AL177">
        <v>12473.07</v>
      </c>
      <c r="AM177">
        <v>0</v>
      </c>
      <c r="AN177">
        <v>0</v>
      </c>
      <c r="AO177">
        <v>0</v>
      </c>
      <c r="AP177">
        <v>0</v>
      </c>
      <c r="AQ177">
        <v>0</v>
      </c>
      <c r="AR177">
        <v>0</v>
      </c>
      <c r="AS177">
        <v>0</v>
      </c>
      <c r="AT177">
        <v>0</v>
      </c>
      <c r="AU177">
        <v>0</v>
      </c>
      <c r="AV177">
        <v>1</v>
      </c>
      <c r="AW177">
        <v>1</v>
      </c>
      <c r="AZ177">
        <v>1</v>
      </c>
      <c r="BA177">
        <v>1</v>
      </c>
      <c r="BB177">
        <v>1</v>
      </c>
      <c r="BC177">
        <v>7.66</v>
      </c>
      <c r="BD177" t="s">
        <v>3</v>
      </c>
      <c r="BE177" t="s">
        <v>3</v>
      </c>
      <c r="BF177" t="s">
        <v>3</v>
      </c>
      <c r="BG177" t="s">
        <v>3</v>
      </c>
      <c r="BH177">
        <v>3</v>
      </c>
      <c r="BI177">
        <v>3</v>
      </c>
      <c r="BJ177" t="s">
        <v>3</v>
      </c>
      <c r="BM177">
        <v>746</v>
      </c>
      <c r="BN177">
        <v>0</v>
      </c>
      <c r="BO177" t="s">
        <v>3</v>
      </c>
      <c r="BP177">
        <v>0</v>
      </c>
      <c r="BQ177">
        <v>130</v>
      </c>
      <c r="BR177">
        <v>0</v>
      </c>
      <c r="BS177">
        <v>1</v>
      </c>
      <c r="BT177">
        <v>1</v>
      </c>
      <c r="BU177">
        <v>1</v>
      </c>
      <c r="BV177">
        <v>1</v>
      </c>
      <c r="BW177">
        <v>1</v>
      </c>
      <c r="BX177">
        <v>1</v>
      </c>
      <c r="BY177" t="s">
        <v>3</v>
      </c>
      <c r="BZ177">
        <v>0</v>
      </c>
      <c r="CA177">
        <v>0</v>
      </c>
      <c r="CB177" t="s">
        <v>3</v>
      </c>
      <c r="CE177">
        <v>30</v>
      </c>
      <c r="CF177">
        <v>0</v>
      </c>
      <c r="CG177">
        <v>0</v>
      </c>
      <c r="CM177">
        <v>0</v>
      </c>
      <c r="CN177" t="s">
        <v>3</v>
      </c>
      <c r="CO177">
        <v>0</v>
      </c>
      <c r="CP177">
        <f t="shared" si="310"/>
        <v>95543.72</v>
      </c>
      <c r="CQ177">
        <f t="shared" si="335"/>
        <v>95543.72</v>
      </c>
      <c r="CR177">
        <f t="shared" si="333"/>
        <v>0</v>
      </c>
      <c r="CS177">
        <f t="shared" si="311"/>
        <v>0</v>
      </c>
      <c r="CT177">
        <f t="shared" si="312"/>
        <v>0</v>
      </c>
      <c r="CU177">
        <f t="shared" si="313"/>
        <v>0</v>
      </c>
      <c r="CV177">
        <f t="shared" si="314"/>
        <v>0</v>
      </c>
      <c r="CW177">
        <f t="shared" si="315"/>
        <v>0</v>
      </c>
      <c r="CX177">
        <f t="shared" si="316"/>
        <v>0</v>
      </c>
      <c r="CY177">
        <f t="shared" si="317"/>
        <v>0</v>
      </c>
      <c r="CZ177">
        <f t="shared" si="318"/>
        <v>0</v>
      </c>
      <c r="DC177" t="s">
        <v>3</v>
      </c>
      <c r="DD177" t="s">
        <v>3</v>
      </c>
      <c r="DE177" t="s">
        <v>3</v>
      </c>
      <c r="DF177" t="s">
        <v>3</v>
      </c>
      <c r="DG177" t="s">
        <v>3</v>
      </c>
      <c r="DH177" t="s">
        <v>3</v>
      </c>
      <c r="DI177" t="s">
        <v>3</v>
      </c>
      <c r="DJ177" t="s">
        <v>3</v>
      </c>
      <c r="DK177" t="s">
        <v>3</v>
      </c>
      <c r="DL177" t="s">
        <v>3</v>
      </c>
      <c r="DM177" t="s">
        <v>3</v>
      </c>
      <c r="DN177">
        <v>0</v>
      </c>
      <c r="DO177">
        <v>0</v>
      </c>
      <c r="DP177">
        <v>1</v>
      </c>
      <c r="DQ177">
        <v>1</v>
      </c>
      <c r="DU177">
        <v>1013</v>
      </c>
      <c r="DV177" t="s">
        <v>37</v>
      </c>
      <c r="DW177" t="s">
        <v>37</v>
      </c>
      <c r="DX177">
        <v>1</v>
      </c>
      <c r="DZ177" t="s">
        <v>3</v>
      </c>
      <c r="EA177" t="s">
        <v>3</v>
      </c>
      <c r="EB177" t="s">
        <v>3</v>
      </c>
      <c r="EC177" t="s">
        <v>3</v>
      </c>
      <c r="EE177">
        <v>59540854</v>
      </c>
      <c r="EF177">
        <v>130</v>
      </c>
      <c r="EG177" t="s">
        <v>38</v>
      </c>
      <c r="EH177">
        <v>0</v>
      </c>
      <c r="EI177" t="s">
        <v>3</v>
      </c>
      <c r="EJ177">
        <v>3</v>
      </c>
      <c r="EK177">
        <v>746</v>
      </c>
      <c r="EL177" t="s">
        <v>39</v>
      </c>
      <c r="EM177" t="s">
        <v>40</v>
      </c>
      <c r="EO177" t="s">
        <v>3</v>
      </c>
      <c r="EQ177">
        <v>0</v>
      </c>
      <c r="ER177">
        <v>12473.07</v>
      </c>
      <c r="ES177">
        <v>12473.07</v>
      </c>
      <c r="ET177">
        <v>0</v>
      </c>
      <c r="EU177">
        <v>0</v>
      </c>
      <c r="EV177">
        <v>0</v>
      </c>
      <c r="EW177">
        <v>0</v>
      </c>
      <c r="EX177">
        <v>0</v>
      </c>
      <c r="EY177">
        <v>0</v>
      </c>
      <c r="EZ177">
        <v>5</v>
      </c>
      <c r="FC177">
        <v>1</v>
      </c>
      <c r="FD177">
        <v>18</v>
      </c>
      <c r="FF177">
        <v>109993.1</v>
      </c>
      <c r="FQ177">
        <v>0</v>
      </c>
      <c r="FR177">
        <f t="shared" si="336"/>
        <v>95543.72</v>
      </c>
      <c r="FS177">
        <v>0</v>
      </c>
      <c r="FX177">
        <v>0</v>
      </c>
      <c r="FY177">
        <v>0</v>
      </c>
      <c r="GA177" t="s">
        <v>283</v>
      </c>
      <c r="GD177">
        <v>1</v>
      </c>
      <c r="GF177">
        <v>-96062531</v>
      </c>
      <c r="GG177">
        <v>2</v>
      </c>
      <c r="GH177">
        <v>3</v>
      </c>
      <c r="GI177">
        <v>5</v>
      </c>
      <c r="GJ177">
        <v>0</v>
      </c>
      <c r="GK177">
        <v>0</v>
      </c>
      <c r="GL177">
        <f t="shared" si="319"/>
        <v>0</v>
      </c>
      <c r="GM177">
        <f t="shared" si="320"/>
        <v>95543.72</v>
      </c>
      <c r="GN177">
        <f t="shared" si="321"/>
        <v>0</v>
      </c>
      <c r="GO177">
        <f t="shared" si="322"/>
        <v>0</v>
      </c>
      <c r="GP177">
        <f t="shared" si="323"/>
        <v>0</v>
      </c>
      <c r="GR177">
        <v>1</v>
      </c>
      <c r="GS177">
        <v>1</v>
      </c>
      <c r="GT177">
        <v>0</v>
      </c>
      <c r="GU177" t="s">
        <v>3</v>
      </c>
      <c r="GV177">
        <f t="shared" si="324"/>
        <v>0</v>
      </c>
      <c r="GW177">
        <v>1</v>
      </c>
      <c r="GX177">
        <f t="shared" si="325"/>
        <v>0</v>
      </c>
      <c r="HA177">
        <v>0</v>
      </c>
      <c r="HB177">
        <v>0</v>
      </c>
      <c r="HC177">
        <f t="shared" si="326"/>
        <v>0</v>
      </c>
      <c r="HE177" t="s">
        <v>42</v>
      </c>
      <c r="HF177" t="s">
        <v>43</v>
      </c>
      <c r="HM177" t="s">
        <v>3</v>
      </c>
      <c r="HN177" t="s">
        <v>3</v>
      </c>
      <c r="HO177" t="s">
        <v>3</v>
      </c>
      <c r="HP177" t="s">
        <v>3</v>
      </c>
      <c r="HQ177" t="s">
        <v>3</v>
      </c>
      <c r="HS177">
        <v>0</v>
      </c>
      <c r="IK177">
        <v>0</v>
      </c>
    </row>
    <row r="178" spans="1:255" x14ac:dyDescent="0.2">
      <c r="A178" s="2">
        <v>17</v>
      </c>
      <c r="B178" s="2">
        <v>1</v>
      </c>
      <c r="C178" s="2"/>
      <c r="D178" s="2"/>
      <c r="E178" s="2" t="s">
        <v>287</v>
      </c>
      <c r="F178" s="2" t="s">
        <v>288</v>
      </c>
      <c r="G178" s="2" t="s">
        <v>289</v>
      </c>
      <c r="H178" s="2" t="s">
        <v>37</v>
      </c>
      <c r="I178" s="2">
        <v>1</v>
      </c>
      <c r="J178" s="2">
        <v>0</v>
      </c>
      <c r="K178" s="2">
        <v>1</v>
      </c>
      <c r="L178" s="2"/>
      <c r="M178" s="2"/>
      <c r="N178" s="2"/>
      <c r="O178" s="2">
        <f t="shared" si="297"/>
        <v>20550.71</v>
      </c>
      <c r="P178" s="2">
        <f t="shared" si="334"/>
        <v>20550.71</v>
      </c>
      <c r="Q178" s="2">
        <f t="shared" si="327"/>
        <v>0</v>
      </c>
      <c r="R178" s="2">
        <f t="shared" si="298"/>
        <v>0</v>
      </c>
      <c r="S178" s="2">
        <f t="shared" si="299"/>
        <v>0</v>
      </c>
      <c r="T178" s="2">
        <f t="shared" si="300"/>
        <v>0</v>
      </c>
      <c r="U178" s="2">
        <f t="shared" si="301"/>
        <v>0</v>
      </c>
      <c r="V178" s="2">
        <f t="shared" si="302"/>
        <v>0</v>
      </c>
      <c r="W178" s="2">
        <f t="shared" si="303"/>
        <v>0</v>
      </c>
      <c r="X178" s="2">
        <f t="shared" si="304"/>
        <v>0</v>
      </c>
      <c r="Y178" s="2">
        <f t="shared" si="305"/>
        <v>0</v>
      </c>
      <c r="Z178" s="2"/>
      <c r="AA178" s="2">
        <v>60252778</v>
      </c>
      <c r="AB178" s="2">
        <f t="shared" si="306"/>
        <v>20550.71</v>
      </c>
      <c r="AC178" s="2">
        <f t="shared" si="307"/>
        <v>20550.71</v>
      </c>
      <c r="AD178" s="2">
        <f t="shared" si="328"/>
        <v>0</v>
      </c>
      <c r="AE178" s="2">
        <f t="shared" si="329"/>
        <v>0</v>
      </c>
      <c r="AF178" s="2">
        <f t="shared" si="330"/>
        <v>0</v>
      </c>
      <c r="AG178" s="2">
        <f t="shared" si="308"/>
        <v>0</v>
      </c>
      <c r="AH178" s="2">
        <f t="shared" si="331"/>
        <v>0</v>
      </c>
      <c r="AI178" s="2">
        <f t="shared" si="332"/>
        <v>0</v>
      </c>
      <c r="AJ178" s="2">
        <f t="shared" si="309"/>
        <v>0</v>
      </c>
      <c r="AK178" s="2">
        <v>20550.710000000003</v>
      </c>
      <c r="AL178" s="2">
        <v>20550.710000000003</v>
      </c>
      <c r="AM178" s="2">
        <v>0</v>
      </c>
      <c r="AN178" s="2">
        <v>0</v>
      </c>
      <c r="AO178" s="2">
        <v>0</v>
      </c>
      <c r="AP178" s="2">
        <v>0</v>
      </c>
      <c r="AQ178" s="2">
        <v>0</v>
      </c>
      <c r="AR178" s="2">
        <v>0</v>
      </c>
      <c r="AS178" s="2">
        <v>0</v>
      </c>
      <c r="AT178" s="2">
        <v>0</v>
      </c>
      <c r="AU178" s="2">
        <v>0</v>
      </c>
      <c r="AV178" s="2">
        <v>1</v>
      </c>
      <c r="AW178" s="2">
        <v>1</v>
      </c>
      <c r="AX178" s="2"/>
      <c r="AY178" s="2"/>
      <c r="AZ178" s="2">
        <v>1</v>
      </c>
      <c r="BA178" s="2">
        <v>1</v>
      </c>
      <c r="BB178" s="2">
        <v>1</v>
      </c>
      <c r="BC178" s="2">
        <v>1</v>
      </c>
      <c r="BD178" s="2" t="s">
        <v>3</v>
      </c>
      <c r="BE178" s="2" t="s">
        <v>3</v>
      </c>
      <c r="BF178" s="2" t="s">
        <v>3</v>
      </c>
      <c r="BG178" s="2" t="s">
        <v>3</v>
      </c>
      <c r="BH178" s="2">
        <v>3</v>
      </c>
      <c r="BI178" s="2">
        <v>3</v>
      </c>
      <c r="BJ178" s="2" t="s">
        <v>3</v>
      </c>
      <c r="BK178" s="2"/>
      <c r="BL178" s="2"/>
      <c r="BM178" s="2">
        <v>746</v>
      </c>
      <c r="BN178" s="2">
        <v>0</v>
      </c>
      <c r="BO178" s="2" t="s">
        <v>3</v>
      </c>
      <c r="BP178" s="2">
        <v>0</v>
      </c>
      <c r="BQ178" s="2">
        <v>130</v>
      </c>
      <c r="BR178" s="2">
        <v>0</v>
      </c>
      <c r="BS178" s="2">
        <v>1</v>
      </c>
      <c r="BT178" s="2">
        <v>1</v>
      </c>
      <c r="BU178" s="2">
        <v>1</v>
      </c>
      <c r="BV178" s="2">
        <v>1</v>
      </c>
      <c r="BW178" s="2">
        <v>1</v>
      </c>
      <c r="BX178" s="2">
        <v>1</v>
      </c>
      <c r="BY178" s="2" t="s">
        <v>3</v>
      </c>
      <c r="BZ178" s="2">
        <v>0</v>
      </c>
      <c r="CA178" s="2">
        <v>0</v>
      </c>
      <c r="CB178" s="2" t="s">
        <v>3</v>
      </c>
      <c r="CC178" s="2"/>
      <c r="CD178" s="2"/>
      <c r="CE178" s="2">
        <v>30</v>
      </c>
      <c r="CF178" s="2">
        <v>0</v>
      </c>
      <c r="CG178" s="2">
        <v>0</v>
      </c>
      <c r="CH178" s="2"/>
      <c r="CI178" s="2"/>
      <c r="CJ178" s="2"/>
      <c r="CK178" s="2"/>
      <c r="CL178" s="2"/>
      <c r="CM178" s="2">
        <v>0</v>
      </c>
      <c r="CN178" s="2" t="s">
        <v>3</v>
      </c>
      <c r="CO178" s="2">
        <v>0</v>
      </c>
      <c r="CP178" s="2">
        <f t="shared" si="310"/>
        <v>20550.71</v>
      </c>
      <c r="CQ178" s="2">
        <f t="shared" si="335"/>
        <v>20550.71</v>
      </c>
      <c r="CR178" s="2">
        <f t="shared" si="333"/>
        <v>0</v>
      </c>
      <c r="CS178" s="2">
        <f t="shared" si="311"/>
        <v>0</v>
      </c>
      <c r="CT178" s="2">
        <f t="shared" si="312"/>
        <v>0</v>
      </c>
      <c r="CU178" s="2">
        <f t="shared" si="313"/>
        <v>0</v>
      </c>
      <c r="CV178" s="2">
        <f t="shared" si="314"/>
        <v>0</v>
      </c>
      <c r="CW178" s="2">
        <f t="shared" si="315"/>
        <v>0</v>
      </c>
      <c r="CX178" s="2">
        <f t="shared" si="316"/>
        <v>0</v>
      </c>
      <c r="CY178" s="2">
        <f t="shared" si="317"/>
        <v>0</v>
      </c>
      <c r="CZ178" s="2">
        <f t="shared" si="318"/>
        <v>0</v>
      </c>
      <c r="DA178" s="2"/>
      <c r="DB178" s="2"/>
      <c r="DC178" s="2" t="s">
        <v>3</v>
      </c>
      <c r="DD178" s="2" t="s">
        <v>3</v>
      </c>
      <c r="DE178" s="2" t="s">
        <v>3</v>
      </c>
      <c r="DF178" s="2" t="s">
        <v>3</v>
      </c>
      <c r="DG178" s="2" t="s">
        <v>3</v>
      </c>
      <c r="DH178" s="2" t="s">
        <v>3</v>
      </c>
      <c r="DI178" s="2" t="s">
        <v>3</v>
      </c>
      <c r="DJ178" s="2" t="s">
        <v>3</v>
      </c>
      <c r="DK178" s="2" t="s">
        <v>3</v>
      </c>
      <c r="DL178" s="2" t="s">
        <v>3</v>
      </c>
      <c r="DM178" s="2" t="s">
        <v>3</v>
      </c>
      <c r="DN178" s="2">
        <v>0</v>
      </c>
      <c r="DO178" s="2">
        <v>0</v>
      </c>
      <c r="DP178" s="2">
        <v>1</v>
      </c>
      <c r="DQ178" s="2">
        <v>1</v>
      </c>
      <c r="DR178" s="2"/>
      <c r="DS178" s="2"/>
      <c r="DT178" s="2"/>
      <c r="DU178" s="2">
        <v>1013</v>
      </c>
      <c r="DV178" s="2" t="s">
        <v>37</v>
      </c>
      <c r="DW178" s="2" t="s">
        <v>37</v>
      </c>
      <c r="DX178" s="2">
        <v>1</v>
      </c>
      <c r="DY178" s="2"/>
      <c r="DZ178" s="2" t="s">
        <v>3</v>
      </c>
      <c r="EA178" s="2" t="s">
        <v>3</v>
      </c>
      <c r="EB178" s="2" t="s">
        <v>3</v>
      </c>
      <c r="EC178" s="2" t="s">
        <v>3</v>
      </c>
      <c r="ED178" s="2"/>
      <c r="EE178" s="2">
        <v>59540854</v>
      </c>
      <c r="EF178" s="2">
        <v>130</v>
      </c>
      <c r="EG178" s="2" t="s">
        <v>38</v>
      </c>
      <c r="EH178" s="2">
        <v>0</v>
      </c>
      <c r="EI178" s="2" t="s">
        <v>3</v>
      </c>
      <c r="EJ178" s="2">
        <v>3</v>
      </c>
      <c r="EK178" s="2">
        <v>746</v>
      </c>
      <c r="EL178" s="2" t="s">
        <v>39</v>
      </c>
      <c r="EM178" s="2" t="s">
        <v>40</v>
      </c>
      <c r="EN178" s="2"/>
      <c r="EO178" s="2" t="s">
        <v>3</v>
      </c>
      <c r="EP178" s="2"/>
      <c r="EQ178" s="2">
        <v>0</v>
      </c>
      <c r="ER178" s="2">
        <v>0</v>
      </c>
      <c r="ES178" s="2">
        <v>20550.710000000003</v>
      </c>
      <c r="ET178" s="2">
        <v>0</v>
      </c>
      <c r="EU178" s="2">
        <v>0</v>
      </c>
      <c r="EV178" s="2">
        <v>0</v>
      </c>
      <c r="EW178" s="2">
        <v>0</v>
      </c>
      <c r="EX178" s="2">
        <v>0</v>
      </c>
      <c r="EY178" s="2">
        <v>0</v>
      </c>
      <c r="EZ178" s="2"/>
      <c r="FA178" s="2"/>
      <c r="FB178" s="2"/>
      <c r="FC178" s="2"/>
      <c r="FD178" s="2"/>
      <c r="FE178" s="2"/>
      <c r="FF178" s="2"/>
      <c r="FG178" s="2"/>
      <c r="FH178" s="2"/>
      <c r="FI178" s="2"/>
      <c r="FJ178" s="2"/>
      <c r="FK178" s="2"/>
      <c r="FL178" s="2"/>
      <c r="FM178" s="2"/>
      <c r="FN178" s="2"/>
      <c r="FO178" s="2"/>
      <c r="FP178" s="2"/>
      <c r="FQ178" s="2">
        <v>0</v>
      </c>
      <c r="FR178" s="2">
        <f t="shared" si="336"/>
        <v>20550.71</v>
      </c>
      <c r="FS178" s="2">
        <v>0</v>
      </c>
      <c r="FT178" s="2"/>
      <c r="FU178" s="2"/>
      <c r="FV178" s="2"/>
      <c r="FW178" s="2"/>
      <c r="FX178" s="2">
        <v>0</v>
      </c>
      <c r="FY178" s="2">
        <v>0</v>
      </c>
      <c r="FZ178" s="2"/>
      <c r="GA178" s="2" t="s">
        <v>290</v>
      </c>
      <c r="GB178" s="2"/>
      <c r="GC178" s="2"/>
      <c r="GD178" s="2">
        <v>1</v>
      </c>
      <c r="GE178" s="2"/>
      <c r="GF178" s="2">
        <v>-1447274106</v>
      </c>
      <c r="GG178" s="2">
        <v>2</v>
      </c>
      <c r="GH178" s="2">
        <v>4</v>
      </c>
      <c r="GI178" s="2">
        <v>-2</v>
      </c>
      <c r="GJ178" s="2">
        <v>0</v>
      </c>
      <c r="GK178" s="2">
        <v>0</v>
      </c>
      <c r="GL178" s="2">
        <f t="shared" si="319"/>
        <v>0</v>
      </c>
      <c r="GM178" s="2">
        <f t="shared" si="320"/>
        <v>20550.71</v>
      </c>
      <c r="GN178" s="2">
        <f t="shared" si="321"/>
        <v>0</v>
      </c>
      <c r="GO178" s="2">
        <f t="shared" si="322"/>
        <v>0</v>
      </c>
      <c r="GP178" s="2">
        <f t="shared" si="323"/>
        <v>0</v>
      </c>
      <c r="GQ178" s="2"/>
      <c r="GR178" s="2">
        <v>0</v>
      </c>
      <c r="GS178" s="2">
        <v>2</v>
      </c>
      <c r="GT178" s="2">
        <v>0</v>
      </c>
      <c r="GU178" s="2" t="s">
        <v>3</v>
      </c>
      <c r="GV178" s="2">
        <f t="shared" si="324"/>
        <v>0</v>
      </c>
      <c r="GW178" s="2">
        <v>1</v>
      </c>
      <c r="GX178" s="2">
        <f t="shared" si="325"/>
        <v>0</v>
      </c>
      <c r="GY178" s="2"/>
      <c r="GZ178" s="2"/>
      <c r="HA178" s="2">
        <v>0</v>
      </c>
      <c r="HB178" s="2">
        <v>0</v>
      </c>
      <c r="HC178" s="2">
        <f t="shared" si="326"/>
        <v>0</v>
      </c>
      <c r="HD178" s="2"/>
      <c r="HE178" s="2" t="s">
        <v>42</v>
      </c>
      <c r="HF178" s="2" t="s">
        <v>43</v>
      </c>
      <c r="HG178" s="2"/>
      <c r="HH178" s="2"/>
      <c r="HI178" s="2"/>
      <c r="HJ178" s="2"/>
      <c r="HK178" s="2"/>
      <c r="HL178" s="2"/>
      <c r="HM178" s="2" t="s">
        <v>3</v>
      </c>
      <c r="HN178" s="2" t="s">
        <v>3</v>
      </c>
      <c r="HO178" s="2" t="s">
        <v>3</v>
      </c>
      <c r="HP178" s="2" t="s">
        <v>3</v>
      </c>
      <c r="HQ178" s="2" t="s">
        <v>3</v>
      </c>
      <c r="HR178" s="2"/>
      <c r="HS178" s="2">
        <v>0</v>
      </c>
      <c r="HT178" s="2"/>
      <c r="HU178" s="2"/>
      <c r="HV178" s="2"/>
      <c r="HW178" s="2"/>
      <c r="HX178" s="2"/>
      <c r="HY178" s="2"/>
      <c r="HZ178" s="2"/>
      <c r="IA178" s="2"/>
      <c r="IB178" s="2"/>
      <c r="IC178" s="2"/>
      <c r="ID178" s="2"/>
      <c r="IE178" s="2"/>
      <c r="IF178" s="2"/>
      <c r="IG178" s="2"/>
      <c r="IH178" s="2"/>
      <c r="II178" s="2"/>
      <c r="IJ178" s="2"/>
      <c r="IK178" s="2">
        <v>0</v>
      </c>
      <c r="IL178" s="2"/>
      <c r="IM178" s="2"/>
      <c r="IN178" s="2"/>
      <c r="IO178" s="2"/>
      <c r="IP178" s="2"/>
      <c r="IQ178" s="2"/>
      <c r="IR178" s="2"/>
      <c r="IS178" s="2"/>
      <c r="IT178" s="2"/>
      <c r="IU178" s="2"/>
    </row>
    <row r="179" spans="1:255" x14ac:dyDescent="0.2">
      <c r="A179">
        <v>17</v>
      </c>
      <c r="B179">
        <v>1</v>
      </c>
      <c r="E179" t="s">
        <v>287</v>
      </c>
      <c r="F179" t="s">
        <v>288</v>
      </c>
      <c r="G179" t="s">
        <v>289</v>
      </c>
      <c r="H179" t="s">
        <v>37</v>
      </c>
      <c r="I179">
        <v>1</v>
      </c>
      <c r="J179">
        <v>0</v>
      </c>
      <c r="K179">
        <v>1</v>
      </c>
      <c r="O179">
        <f t="shared" si="297"/>
        <v>157418.44</v>
      </c>
      <c r="P179">
        <f t="shared" si="334"/>
        <v>157418.44</v>
      </c>
      <c r="Q179">
        <f t="shared" si="327"/>
        <v>0</v>
      </c>
      <c r="R179">
        <f t="shared" si="298"/>
        <v>0</v>
      </c>
      <c r="S179">
        <f t="shared" si="299"/>
        <v>0</v>
      </c>
      <c r="T179">
        <f t="shared" si="300"/>
        <v>0</v>
      </c>
      <c r="U179">
        <f t="shared" si="301"/>
        <v>0</v>
      </c>
      <c r="V179">
        <f t="shared" si="302"/>
        <v>0</v>
      </c>
      <c r="W179">
        <f t="shared" si="303"/>
        <v>0</v>
      </c>
      <c r="X179">
        <f t="shared" si="304"/>
        <v>0</v>
      </c>
      <c r="Y179">
        <f t="shared" si="305"/>
        <v>0</v>
      </c>
      <c r="AA179">
        <v>60252775</v>
      </c>
      <c r="AB179">
        <f t="shared" si="306"/>
        <v>20550.71</v>
      </c>
      <c r="AC179">
        <f t="shared" si="307"/>
        <v>20550.71</v>
      </c>
      <c r="AD179">
        <f t="shared" si="328"/>
        <v>0</v>
      </c>
      <c r="AE179">
        <f t="shared" si="329"/>
        <v>0</v>
      </c>
      <c r="AF179">
        <f t="shared" si="330"/>
        <v>0</v>
      </c>
      <c r="AG179">
        <f t="shared" si="308"/>
        <v>0</v>
      </c>
      <c r="AH179">
        <f t="shared" si="331"/>
        <v>0</v>
      </c>
      <c r="AI179">
        <f t="shared" si="332"/>
        <v>0</v>
      </c>
      <c r="AJ179">
        <f t="shared" si="309"/>
        <v>0</v>
      </c>
      <c r="AK179">
        <v>20550.710000000003</v>
      </c>
      <c r="AL179">
        <v>20550.710000000003</v>
      </c>
      <c r="AM179">
        <v>0</v>
      </c>
      <c r="AN179">
        <v>0</v>
      </c>
      <c r="AO179">
        <v>0</v>
      </c>
      <c r="AP179">
        <v>0</v>
      </c>
      <c r="AQ179">
        <v>0</v>
      </c>
      <c r="AR179">
        <v>0</v>
      </c>
      <c r="AS179">
        <v>0</v>
      </c>
      <c r="AT179">
        <v>0</v>
      </c>
      <c r="AU179">
        <v>0</v>
      </c>
      <c r="AV179">
        <v>1</v>
      </c>
      <c r="AW179">
        <v>1</v>
      </c>
      <c r="AZ179">
        <v>1</v>
      </c>
      <c r="BA179">
        <v>1</v>
      </c>
      <c r="BB179">
        <v>1</v>
      </c>
      <c r="BC179">
        <v>7.66</v>
      </c>
      <c r="BD179" t="s">
        <v>3</v>
      </c>
      <c r="BE179" t="s">
        <v>3</v>
      </c>
      <c r="BF179" t="s">
        <v>3</v>
      </c>
      <c r="BG179" t="s">
        <v>3</v>
      </c>
      <c r="BH179">
        <v>3</v>
      </c>
      <c r="BI179">
        <v>3</v>
      </c>
      <c r="BJ179" t="s">
        <v>3</v>
      </c>
      <c r="BM179">
        <v>746</v>
      </c>
      <c r="BN179">
        <v>0</v>
      </c>
      <c r="BO179" t="s">
        <v>3</v>
      </c>
      <c r="BP179">
        <v>0</v>
      </c>
      <c r="BQ179">
        <v>130</v>
      </c>
      <c r="BR179">
        <v>0</v>
      </c>
      <c r="BS179">
        <v>1</v>
      </c>
      <c r="BT179">
        <v>1</v>
      </c>
      <c r="BU179">
        <v>1</v>
      </c>
      <c r="BV179">
        <v>1</v>
      </c>
      <c r="BW179">
        <v>1</v>
      </c>
      <c r="BX179">
        <v>1</v>
      </c>
      <c r="BY179" t="s">
        <v>3</v>
      </c>
      <c r="BZ179">
        <v>0</v>
      </c>
      <c r="CA179">
        <v>0</v>
      </c>
      <c r="CB179" t="s">
        <v>3</v>
      </c>
      <c r="CE179">
        <v>30</v>
      </c>
      <c r="CF179">
        <v>0</v>
      </c>
      <c r="CG179">
        <v>0</v>
      </c>
      <c r="CM179">
        <v>0</v>
      </c>
      <c r="CN179" t="s">
        <v>3</v>
      </c>
      <c r="CO179">
        <v>0</v>
      </c>
      <c r="CP179">
        <f t="shared" si="310"/>
        <v>157418.44</v>
      </c>
      <c r="CQ179">
        <f t="shared" si="335"/>
        <v>157418.44</v>
      </c>
      <c r="CR179">
        <f t="shared" si="333"/>
        <v>0</v>
      </c>
      <c r="CS179">
        <f t="shared" si="311"/>
        <v>0</v>
      </c>
      <c r="CT179">
        <f t="shared" si="312"/>
        <v>0</v>
      </c>
      <c r="CU179">
        <f t="shared" si="313"/>
        <v>0</v>
      </c>
      <c r="CV179">
        <f t="shared" si="314"/>
        <v>0</v>
      </c>
      <c r="CW179">
        <f t="shared" si="315"/>
        <v>0</v>
      </c>
      <c r="CX179">
        <f t="shared" si="316"/>
        <v>0</v>
      </c>
      <c r="CY179">
        <f t="shared" si="317"/>
        <v>0</v>
      </c>
      <c r="CZ179">
        <f t="shared" si="318"/>
        <v>0</v>
      </c>
      <c r="DC179" t="s">
        <v>3</v>
      </c>
      <c r="DD179" t="s">
        <v>3</v>
      </c>
      <c r="DE179" t="s">
        <v>3</v>
      </c>
      <c r="DF179" t="s">
        <v>3</v>
      </c>
      <c r="DG179" t="s">
        <v>3</v>
      </c>
      <c r="DH179" t="s">
        <v>3</v>
      </c>
      <c r="DI179" t="s">
        <v>3</v>
      </c>
      <c r="DJ179" t="s">
        <v>3</v>
      </c>
      <c r="DK179" t="s">
        <v>3</v>
      </c>
      <c r="DL179" t="s">
        <v>3</v>
      </c>
      <c r="DM179" t="s">
        <v>3</v>
      </c>
      <c r="DN179">
        <v>0</v>
      </c>
      <c r="DO179">
        <v>0</v>
      </c>
      <c r="DP179">
        <v>1</v>
      </c>
      <c r="DQ179">
        <v>1</v>
      </c>
      <c r="DU179">
        <v>1013</v>
      </c>
      <c r="DV179" t="s">
        <v>37</v>
      </c>
      <c r="DW179" t="s">
        <v>37</v>
      </c>
      <c r="DX179">
        <v>1</v>
      </c>
      <c r="DZ179" t="s">
        <v>3</v>
      </c>
      <c r="EA179" t="s">
        <v>3</v>
      </c>
      <c r="EB179" t="s">
        <v>3</v>
      </c>
      <c r="EC179" t="s">
        <v>3</v>
      </c>
      <c r="EE179">
        <v>59540854</v>
      </c>
      <c r="EF179">
        <v>130</v>
      </c>
      <c r="EG179" t="s">
        <v>38</v>
      </c>
      <c r="EH179">
        <v>0</v>
      </c>
      <c r="EI179" t="s">
        <v>3</v>
      </c>
      <c r="EJ179">
        <v>3</v>
      </c>
      <c r="EK179">
        <v>746</v>
      </c>
      <c r="EL179" t="s">
        <v>39</v>
      </c>
      <c r="EM179" t="s">
        <v>40</v>
      </c>
      <c r="EO179" t="s">
        <v>3</v>
      </c>
      <c r="EQ179">
        <v>0</v>
      </c>
      <c r="ER179">
        <v>20550.710000000003</v>
      </c>
      <c r="ES179">
        <v>20550.710000000003</v>
      </c>
      <c r="ET179">
        <v>0</v>
      </c>
      <c r="EU179">
        <v>0</v>
      </c>
      <c r="EV179">
        <v>0</v>
      </c>
      <c r="EW179">
        <v>0</v>
      </c>
      <c r="EX179">
        <v>0</v>
      </c>
      <c r="EY179">
        <v>0</v>
      </c>
      <c r="EZ179">
        <v>5</v>
      </c>
      <c r="FC179">
        <v>1</v>
      </c>
      <c r="FD179">
        <v>18</v>
      </c>
      <c r="FF179">
        <v>181225.42</v>
      </c>
      <c r="FQ179">
        <v>0</v>
      </c>
      <c r="FR179">
        <f t="shared" si="336"/>
        <v>157418.44</v>
      </c>
      <c r="FS179">
        <v>0</v>
      </c>
      <c r="FX179">
        <v>0</v>
      </c>
      <c r="FY179">
        <v>0</v>
      </c>
      <c r="GA179" t="s">
        <v>290</v>
      </c>
      <c r="GD179">
        <v>1</v>
      </c>
      <c r="GF179">
        <v>-1447274106</v>
      </c>
      <c r="GG179">
        <v>2</v>
      </c>
      <c r="GH179">
        <v>3</v>
      </c>
      <c r="GI179">
        <v>5</v>
      </c>
      <c r="GJ179">
        <v>0</v>
      </c>
      <c r="GK179">
        <v>0</v>
      </c>
      <c r="GL179">
        <f t="shared" si="319"/>
        <v>0</v>
      </c>
      <c r="GM179">
        <f t="shared" si="320"/>
        <v>157418.44</v>
      </c>
      <c r="GN179">
        <f t="shared" si="321"/>
        <v>0</v>
      </c>
      <c r="GO179">
        <f t="shared" si="322"/>
        <v>0</v>
      </c>
      <c r="GP179">
        <f t="shared" si="323"/>
        <v>0</v>
      </c>
      <c r="GR179">
        <v>1</v>
      </c>
      <c r="GS179">
        <v>1</v>
      </c>
      <c r="GT179">
        <v>0</v>
      </c>
      <c r="GU179" t="s">
        <v>3</v>
      </c>
      <c r="GV179">
        <f t="shared" si="324"/>
        <v>0</v>
      </c>
      <c r="GW179">
        <v>1</v>
      </c>
      <c r="GX179">
        <f t="shared" si="325"/>
        <v>0</v>
      </c>
      <c r="HA179">
        <v>0</v>
      </c>
      <c r="HB179">
        <v>0</v>
      </c>
      <c r="HC179">
        <f t="shared" si="326"/>
        <v>0</v>
      </c>
      <c r="HE179" t="s">
        <v>42</v>
      </c>
      <c r="HF179" t="s">
        <v>43</v>
      </c>
      <c r="HM179" t="s">
        <v>3</v>
      </c>
      <c r="HN179" t="s">
        <v>3</v>
      </c>
      <c r="HO179" t="s">
        <v>3</v>
      </c>
      <c r="HP179" t="s">
        <v>3</v>
      </c>
      <c r="HQ179" t="s">
        <v>3</v>
      </c>
      <c r="HS179">
        <v>0</v>
      </c>
      <c r="IK179">
        <v>0</v>
      </c>
    </row>
    <row r="180" spans="1:255" x14ac:dyDescent="0.2">
      <c r="A180" s="2">
        <v>17</v>
      </c>
      <c r="B180" s="2">
        <v>1</v>
      </c>
      <c r="C180" s="2"/>
      <c r="D180" s="2"/>
      <c r="E180" s="2" t="s">
        <v>291</v>
      </c>
      <c r="F180" s="2" t="s">
        <v>292</v>
      </c>
      <c r="G180" s="2" t="s">
        <v>293</v>
      </c>
      <c r="H180" s="2" t="s">
        <v>37</v>
      </c>
      <c r="I180" s="2">
        <v>1</v>
      </c>
      <c r="J180" s="2">
        <v>0</v>
      </c>
      <c r="K180" s="2">
        <v>1</v>
      </c>
      <c r="L180" s="2"/>
      <c r="M180" s="2"/>
      <c r="N180" s="2"/>
      <c r="O180" s="2">
        <f t="shared" si="297"/>
        <v>19465.830000000002</v>
      </c>
      <c r="P180" s="2">
        <f t="shared" si="334"/>
        <v>19465.830000000002</v>
      </c>
      <c r="Q180" s="2">
        <f t="shared" si="327"/>
        <v>0</v>
      </c>
      <c r="R180" s="2">
        <f t="shared" si="298"/>
        <v>0</v>
      </c>
      <c r="S180" s="2">
        <f t="shared" si="299"/>
        <v>0</v>
      </c>
      <c r="T180" s="2">
        <f t="shared" si="300"/>
        <v>0</v>
      </c>
      <c r="U180" s="2">
        <f t="shared" si="301"/>
        <v>0</v>
      </c>
      <c r="V180" s="2">
        <f t="shared" si="302"/>
        <v>0</v>
      </c>
      <c r="W180" s="2">
        <f t="shared" si="303"/>
        <v>0</v>
      </c>
      <c r="X180" s="2">
        <f t="shared" si="304"/>
        <v>0</v>
      </c>
      <c r="Y180" s="2">
        <f t="shared" si="305"/>
        <v>0</v>
      </c>
      <c r="Z180" s="2"/>
      <c r="AA180" s="2">
        <v>60252778</v>
      </c>
      <c r="AB180" s="2">
        <f t="shared" si="306"/>
        <v>19465.830000000002</v>
      </c>
      <c r="AC180" s="2">
        <f t="shared" si="307"/>
        <v>19465.830000000002</v>
      </c>
      <c r="AD180" s="2">
        <f t="shared" si="328"/>
        <v>0</v>
      </c>
      <c r="AE180" s="2">
        <f t="shared" si="329"/>
        <v>0</v>
      </c>
      <c r="AF180" s="2">
        <f t="shared" si="330"/>
        <v>0</v>
      </c>
      <c r="AG180" s="2">
        <f t="shared" si="308"/>
        <v>0</v>
      </c>
      <c r="AH180" s="2">
        <f t="shared" si="331"/>
        <v>0</v>
      </c>
      <c r="AI180" s="2">
        <f t="shared" si="332"/>
        <v>0</v>
      </c>
      <c r="AJ180" s="2">
        <f t="shared" si="309"/>
        <v>0</v>
      </c>
      <c r="AK180" s="2">
        <v>19465.830000000002</v>
      </c>
      <c r="AL180" s="2">
        <v>19465.830000000002</v>
      </c>
      <c r="AM180" s="2">
        <v>0</v>
      </c>
      <c r="AN180" s="2">
        <v>0</v>
      </c>
      <c r="AO180" s="2">
        <v>0</v>
      </c>
      <c r="AP180" s="2">
        <v>0</v>
      </c>
      <c r="AQ180" s="2">
        <v>0</v>
      </c>
      <c r="AR180" s="2">
        <v>0</v>
      </c>
      <c r="AS180" s="2">
        <v>0</v>
      </c>
      <c r="AT180" s="2">
        <v>0</v>
      </c>
      <c r="AU180" s="2">
        <v>0</v>
      </c>
      <c r="AV180" s="2">
        <v>1</v>
      </c>
      <c r="AW180" s="2">
        <v>1</v>
      </c>
      <c r="AX180" s="2"/>
      <c r="AY180" s="2"/>
      <c r="AZ180" s="2">
        <v>1</v>
      </c>
      <c r="BA180" s="2">
        <v>1</v>
      </c>
      <c r="BB180" s="2">
        <v>1</v>
      </c>
      <c r="BC180" s="2">
        <v>1</v>
      </c>
      <c r="BD180" s="2" t="s">
        <v>3</v>
      </c>
      <c r="BE180" s="2" t="s">
        <v>3</v>
      </c>
      <c r="BF180" s="2" t="s">
        <v>3</v>
      </c>
      <c r="BG180" s="2" t="s">
        <v>3</v>
      </c>
      <c r="BH180" s="2">
        <v>3</v>
      </c>
      <c r="BI180" s="2">
        <v>3</v>
      </c>
      <c r="BJ180" s="2" t="s">
        <v>3</v>
      </c>
      <c r="BK180" s="2"/>
      <c r="BL180" s="2"/>
      <c r="BM180" s="2">
        <v>746</v>
      </c>
      <c r="BN180" s="2">
        <v>0</v>
      </c>
      <c r="BO180" s="2" t="s">
        <v>3</v>
      </c>
      <c r="BP180" s="2">
        <v>0</v>
      </c>
      <c r="BQ180" s="2">
        <v>130</v>
      </c>
      <c r="BR180" s="2">
        <v>0</v>
      </c>
      <c r="BS180" s="2">
        <v>1</v>
      </c>
      <c r="BT180" s="2">
        <v>1</v>
      </c>
      <c r="BU180" s="2">
        <v>1</v>
      </c>
      <c r="BV180" s="2">
        <v>1</v>
      </c>
      <c r="BW180" s="2">
        <v>1</v>
      </c>
      <c r="BX180" s="2">
        <v>1</v>
      </c>
      <c r="BY180" s="2" t="s">
        <v>3</v>
      </c>
      <c r="BZ180" s="2">
        <v>0</v>
      </c>
      <c r="CA180" s="2">
        <v>0</v>
      </c>
      <c r="CB180" s="2" t="s">
        <v>3</v>
      </c>
      <c r="CC180" s="2"/>
      <c r="CD180" s="2"/>
      <c r="CE180" s="2">
        <v>30</v>
      </c>
      <c r="CF180" s="2">
        <v>0</v>
      </c>
      <c r="CG180" s="2">
        <v>0</v>
      </c>
      <c r="CH180" s="2"/>
      <c r="CI180" s="2"/>
      <c r="CJ180" s="2"/>
      <c r="CK180" s="2"/>
      <c r="CL180" s="2"/>
      <c r="CM180" s="2">
        <v>0</v>
      </c>
      <c r="CN180" s="2" t="s">
        <v>3</v>
      </c>
      <c r="CO180" s="2">
        <v>0</v>
      </c>
      <c r="CP180" s="2">
        <f t="shared" si="310"/>
        <v>19465.830000000002</v>
      </c>
      <c r="CQ180" s="2">
        <f t="shared" si="335"/>
        <v>19465.830000000002</v>
      </c>
      <c r="CR180" s="2">
        <f t="shared" si="333"/>
        <v>0</v>
      </c>
      <c r="CS180" s="2">
        <f t="shared" si="311"/>
        <v>0</v>
      </c>
      <c r="CT180" s="2">
        <f t="shared" si="312"/>
        <v>0</v>
      </c>
      <c r="CU180" s="2">
        <f t="shared" si="313"/>
        <v>0</v>
      </c>
      <c r="CV180" s="2">
        <f t="shared" si="314"/>
        <v>0</v>
      </c>
      <c r="CW180" s="2">
        <f t="shared" si="315"/>
        <v>0</v>
      </c>
      <c r="CX180" s="2">
        <f t="shared" si="316"/>
        <v>0</v>
      </c>
      <c r="CY180" s="2">
        <f t="shared" si="317"/>
        <v>0</v>
      </c>
      <c r="CZ180" s="2">
        <f t="shared" si="318"/>
        <v>0</v>
      </c>
      <c r="DA180" s="2"/>
      <c r="DB180" s="2"/>
      <c r="DC180" s="2" t="s">
        <v>3</v>
      </c>
      <c r="DD180" s="2" t="s">
        <v>3</v>
      </c>
      <c r="DE180" s="2" t="s">
        <v>3</v>
      </c>
      <c r="DF180" s="2" t="s">
        <v>3</v>
      </c>
      <c r="DG180" s="2" t="s">
        <v>3</v>
      </c>
      <c r="DH180" s="2" t="s">
        <v>3</v>
      </c>
      <c r="DI180" s="2" t="s">
        <v>3</v>
      </c>
      <c r="DJ180" s="2" t="s">
        <v>3</v>
      </c>
      <c r="DK180" s="2" t="s">
        <v>3</v>
      </c>
      <c r="DL180" s="2" t="s">
        <v>3</v>
      </c>
      <c r="DM180" s="2" t="s">
        <v>3</v>
      </c>
      <c r="DN180" s="2">
        <v>0</v>
      </c>
      <c r="DO180" s="2">
        <v>0</v>
      </c>
      <c r="DP180" s="2">
        <v>1</v>
      </c>
      <c r="DQ180" s="2">
        <v>1</v>
      </c>
      <c r="DR180" s="2"/>
      <c r="DS180" s="2"/>
      <c r="DT180" s="2"/>
      <c r="DU180" s="2">
        <v>1013</v>
      </c>
      <c r="DV180" s="2" t="s">
        <v>37</v>
      </c>
      <c r="DW180" s="2" t="s">
        <v>37</v>
      </c>
      <c r="DX180" s="2">
        <v>1</v>
      </c>
      <c r="DY180" s="2"/>
      <c r="DZ180" s="2" t="s">
        <v>3</v>
      </c>
      <c r="EA180" s="2" t="s">
        <v>3</v>
      </c>
      <c r="EB180" s="2" t="s">
        <v>3</v>
      </c>
      <c r="EC180" s="2" t="s">
        <v>3</v>
      </c>
      <c r="ED180" s="2"/>
      <c r="EE180" s="2">
        <v>59540854</v>
      </c>
      <c r="EF180" s="2">
        <v>130</v>
      </c>
      <c r="EG180" s="2" t="s">
        <v>38</v>
      </c>
      <c r="EH180" s="2">
        <v>0</v>
      </c>
      <c r="EI180" s="2" t="s">
        <v>3</v>
      </c>
      <c r="EJ180" s="2">
        <v>3</v>
      </c>
      <c r="EK180" s="2">
        <v>746</v>
      </c>
      <c r="EL180" s="2" t="s">
        <v>39</v>
      </c>
      <c r="EM180" s="2" t="s">
        <v>40</v>
      </c>
      <c r="EN180" s="2"/>
      <c r="EO180" s="2" t="s">
        <v>3</v>
      </c>
      <c r="EP180" s="2"/>
      <c r="EQ180" s="2">
        <v>0</v>
      </c>
      <c r="ER180" s="2">
        <v>0</v>
      </c>
      <c r="ES180" s="2">
        <v>19465.830000000002</v>
      </c>
      <c r="ET180" s="2">
        <v>0</v>
      </c>
      <c r="EU180" s="2">
        <v>0</v>
      </c>
      <c r="EV180" s="2">
        <v>0</v>
      </c>
      <c r="EW180" s="2">
        <v>0</v>
      </c>
      <c r="EX180" s="2">
        <v>0</v>
      </c>
      <c r="EY180" s="2">
        <v>0</v>
      </c>
      <c r="EZ180" s="2"/>
      <c r="FA180" s="2"/>
      <c r="FB180" s="2"/>
      <c r="FC180" s="2"/>
      <c r="FD180" s="2"/>
      <c r="FE180" s="2"/>
      <c r="FF180" s="2"/>
      <c r="FG180" s="2"/>
      <c r="FH180" s="2"/>
      <c r="FI180" s="2"/>
      <c r="FJ180" s="2"/>
      <c r="FK180" s="2"/>
      <c r="FL180" s="2"/>
      <c r="FM180" s="2"/>
      <c r="FN180" s="2"/>
      <c r="FO180" s="2"/>
      <c r="FP180" s="2"/>
      <c r="FQ180" s="2">
        <v>0</v>
      </c>
      <c r="FR180" s="2">
        <f t="shared" si="336"/>
        <v>19465.830000000002</v>
      </c>
      <c r="FS180" s="2">
        <v>0</v>
      </c>
      <c r="FT180" s="2"/>
      <c r="FU180" s="2"/>
      <c r="FV180" s="2"/>
      <c r="FW180" s="2"/>
      <c r="FX180" s="2">
        <v>0</v>
      </c>
      <c r="FY180" s="2">
        <v>0</v>
      </c>
      <c r="FZ180" s="2"/>
      <c r="GA180" s="2" t="s">
        <v>294</v>
      </c>
      <c r="GB180" s="2"/>
      <c r="GC180" s="2"/>
      <c r="GD180" s="2">
        <v>1</v>
      </c>
      <c r="GE180" s="2"/>
      <c r="GF180" s="2">
        <v>2005314324</v>
      </c>
      <c r="GG180" s="2">
        <v>2</v>
      </c>
      <c r="GH180" s="2">
        <v>4</v>
      </c>
      <c r="GI180" s="2">
        <v>-2</v>
      </c>
      <c r="GJ180" s="2">
        <v>0</v>
      </c>
      <c r="GK180" s="2">
        <v>0</v>
      </c>
      <c r="GL180" s="2">
        <f t="shared" si="319"/>
        <v>0</v>
      </c>
      <c r="GM180" s="2">
        <f t="shared" si="320"/>
        <v>19465.830000000002</v>
      </c>
      <c r="GN180" s="2">
        <f t="shared" si="321"/>
        <v>0</v>
      </c>
      <c r="GO180" s="2">
        <f t="shared" si="322"/>
        <v>0</v>
      </c>
      <c r="GP180" s="2">
        <f t="shared" si="323"/>
        <v>0</v>
      </c>
      <c r="GQ180" s="2"/>
      <c r="GR180" s="2">
        <v>0</v>
      </c>
      <c r="GS180" s="2">
        <v>2</v>
      </c>
      <c r="GT180" s="2">
        <v>0</v>
      </c>
      <c r="GU180" s="2" t="s">
        <v>3</v>
      </c>
      <c r="GV180" s="2">
        <f t="shared" si="324"/>
        <v>0</v>
      </c>
      <c r="GW180" s="2">
        <v>1</v>
      </c>
      <c r="GX180" s="2">
        <f t="shared" si="325"/>
        <v>0</v>
      </c>
      <c r="GY180" s="2"/>
      <c r="GZ180" s="2"/>
      <c r="HA180" s="2">
        <v>0</v>
      </c>
      <c r="HB180" s="2">
        <v>0</v>
      </c>
      <c r="HC180" s="2">
        <f t="shared" si="326"/>
        <v>0</v>
      </c>
      <c r="HD180" s="2"/>
      <c r="HE180" s="2" t="s">
        <v>42</v>
      </c>
      <c r="HF180" s="2" t="s">
        <v>43</v>
      </c>
      <c r="HG180" s="2"/>
      <c r="HH180" s="2"/>
      <c r="HI180" s="2"/>
      <c r="HJ180" s="2"/>
      <c r="HK180" s="2"/>
      <c r="HL180" s="2"/>
      <c r="HM180" s="2" t="s">
        <v>3</v>
      </c>
      <c r="HN180" s="2" t="s">
        <v>3</v>
      </c>
      <c r="HO180" s="2" t="s">
        <v>3</v>
      </c>
      <c r="HP180" s="2" t="s">
        <v>3</v>
      </c>
      <c r="HQ180" s="2" t="s">
        <v>3</v>
      </c>
      <c r="HR180" s="2"/>
      <c r="HS180" s="2">
        <v>0</v>
      </c>
      <c r="HT180" s="2"/>
      <c r="HU180" s="2"/>
      <c r="HV180" s="2"/>
      <c r="HW180" s="2"/>
      <c r="HX180" s="2"/>
      <c r="HY180" s="2"/>
      <c r="HZ180" s="2"/>
      <c r="IA180" s="2"/>
      <c r="IB180" s="2"/>
      <c r="IC180" s="2"/>
      <c r="ID180" s="2"/>
      <c r="IE180" s="2"/>
      <c r="IF180" s="2"/>
      <c r="IG180" s="2"/>
      <c r="IH180" s="2"/>
      <c r="II180" s="2"/>
      <c r="IJ180" s="2"/>
      <c r="IK180" s="2">
        <v>0</v>
      </c>
      <c r="IL180" s="2"/>
      <c r="IM180" s="2"/>
      <c r="IN180" s="2"/>
      <c r="IO180" s="2"/>
      <c r="IP180" s="2"/>
      <c r="IQ180" s="2"/>
      <c r="IR180" s="2"/>
      <c r="IS180" s="2"/>
      <c r="IT180" s="2"/>
      <c r="IU180" s="2"/>
    </row>
    <row r="181" spans="1:255" x14ac:dyDescent="0.2">
      <c r="A181">
        <v>17</v>
      </c>
      <c r="B181">
        <v>1</v>
      </c>
      <c r="E181" t="s">
        <v>291</v>
      </c>
      <c r="F181" t="s">
        <v>292</v>
      </c>
      <c r="G181" t="s">
        <v>293</v>
      </c>
      <c r="H181" t="s">
        <v>37</v>
      </c>
      <c r="I181">
        <v>1</v>
      </c>
      <c r="J181">
        <v>0</v>
      </c>
      <c r="K181">
        <v>1</v>
      </c>
      <c r="O181">
        <f t="shared" si="297"/>
        <v>149108.26</v>
      </c>
      <c r="P181">
        <f t="shared" si="334"/>
        <v>149108.26</v>
      </c>
      <c r="Q181">
        <f t="shared" si="327"/>
        <v>0</v>
      </c>
      <c r="R181">
        <f t="shared" si="298"/>
        <v>0</v>
      </c>
      <c r="S181">
        <f t="shared" si="299"/>
        <v>0</v>
      </c>
      <c r="T181">
        <f t="shared" si="300"/>
        <v>0</v>
      </c>
      <c r="U181">
        <f t="shared" si="301"/>
        <v>0</v>
      </c>
      <c r="V181">
        <f t="shared" si="302"/>
        <v>0</v>
      </c>
      <c r="W181">
        <f t="shared" si="303"/>
        <v>0</v>
      </c>
      <c r="X181">
        <f t="shared" si="304"/>
        <v>0</v>
      </c>
      <c r="Y181">
        <f t="shared" si="305"/>
        <v>0</v>
      </c>
      <c r="AA181">
        <v>60252775</v>
      </c>
      <c r="AB181">
        <f t="shared" si="306"/>
        <v>19465.830000000002</v>
      </c>
      <c r="AC181">
        <f t="shared" si="307"/>
        <v>19465.830000000002</v>
      </c>
      <c r="AD181">
        <f t="shared" si="328"/>
        <v>0</v>
      </c>
      <c r="AE181">
        <f t="shared" si="329"/>
        <v>0</v>
      </c>
      <c r="AF181">
        <f t="shared" si="330"/>
        <v>0</v>
      </c>
      <c r="AG181">
        <f t="shared" si="308"/>
        <v>0</v>
      </c>
      <c r="AH181">
        <f t="shared" si="331"/>
        <v>0</v>
      </c>
      <c r="AI181">
        <f t="shared" si="332"/>
        <v>0</v>
      </c>
      <c r="AJ181">
        <f t="shared" si="309"/>
        <v>0</v>
      </c>
      <c r="AK181">
        <v>19465.830000000002</v>
      </c>
      <c r="AL181">
        <v>19465.830000000002</v>
      </c>
      <c r="AM181">
        <v>0</v>
      </c>
      <c r="AN181">
        <v>0</v>
      </c>
      <c r="AO181">
        <v>0</v>
      </c>
      <c r="AP181">
        <v>0</v>
      </c>
      <c r="AQ181">
        <v>0</v>
      </c>
      <c r="AR181">
        <v>0</v>
      </c>
      <c r="AS181">
        <v>0</v>
      </c>
      <c r="AT181">
        <v>0</v>
      </c>
      <c r="AU181">
        <v>0</v>
      </c>
      <c r="AV181">
        <v>1</v>
      </c>
      <c r="AW181">
        <v>1</v>
      </c>
      <c r="AZ181">
        <v>1</v>
      </c>
      <c r="BA181">
        <v>1</v>
      </c>
      <c r="BB181">
        <v>1</v>
      </c>
      <c r="BC181">
        <v>7.66</v>
      </c>
      <c r="BD181" t="s">
        <v>3</v>
      </c>
      <c r="BE181" t="s">
        <v>3</v>
      </c>
      <c r="BF181" t="s">
        <v>3</v>
      </c>
      <c r="BG181" t="s">
        <v>3</v>
      </c>
      <c r="BH181">
        <v>3</v>
      </c>
      <c r="BI181">
        <v>3</v>
      </c>
      <c r="BJ181" t="s">
        <v>3</v>
      </c>
      <c r="BM181">
        <v>746</v>
      </c>
      <c r="BN181">
        <v>0</v>
      </c>
      <c r="BO181" t="s">
        <v>3</v>
      </c>
      <c r="BP181">
        <v>0</v>
      </c>
      <c r="BQ181">
        <v>130</v>
      </c>
      <c r="BR181">
        <v>0</v>
      </c>
      <c r="BS181">
        <v>1</v>
      </c>
      <c r="BT181">
        <v>1</v>
      </c>
      <c r="BU181">
        <v>1</v>
      </c>
      <c r="BV181">
        <v>1</v>
      </c>
      <c r="BW181">
        <v>1</v>
      </c>
      <c r="BX181">
        <v>1</v>
      </c>
      <c r="BY181" t="s">
        <v>3</v>
      </c>
      <c r="BZ181">
        <v>0</v>
      </c>
      <c r="CA181">
        <v>0</v>
      </c>
      <c r="CB181" t="s">
        <v>3</v>
      </c>
      <c r="CE181">
        <v>30</v>
      </c>
      <c r="CF181">
        <v>0</v>
      </c>
      <c r="CG181">
        <v>0</v>
      </c>
      <c r="CM181">
        <v>0</v>
      </c>
      <c r="CN181" t="s">
        <v>3</v>
      </c>
      <c r="CO181">
        <v>0</v>
      </c>
      <c r="CP181">
        <f t="shared" si="310"/>
        <v>149108.26</v>
      </c>
      <c r="CQ181">
        <f t="shared" si="335"/>
        <v>149108.26</v>
      </c>
      <c r="CR181">
        <f t="shared" si="333"/>
        <v>0</v>
      </c>
      <c r="CS181">
        <f t="shared" si="311"/>
        <v>0</v>
      </c>
      <c r="CT181">
        <f t="shared" si="312"/>
        <v>0</v>
      </c>
      <c r="CU181">
        <f t="shared" si="313"/>
        <v>0</v>
      </c>
      <c r="CV181">
        <f t="shared" si="314"/>
        <v>0</v>
      </c>
      <c r="CW181">
        <f t="shared" si="315"/>
        <v>0</v>
      </c>
      <c r="CX181">
        <f t="shared" si="316"/>
        <v>0</v>
      </c>
      <c r="CY181">
        <f t="shared" si="317"/>
        <v>0</v>
      </c>
      <c r="CZ181">
        <f t="shared" si="318"/>
        <v>0</v>
      </c>
      <c r="DC181" t="s">
        <v>3</v>
      </c>
      <c r="DD181" t="s">
        <v>3</v>
      </c>
      <c r="DE181" t="s">
        <v>3</v>
      </c>
      <c r="DF181" t="s">
        <v>3</v>
      </c>
      <c r="DG181" t="s">
        <v>3</v>
      </c>
      <c r="DH181" t="s">
        <v>3</v>
      </c>
      <c r="DI181" t="s">
        <v>3</v>
      </c>
      <c r="DJ181" t="s">
        <v>3</v>
      </c>
      <c r="DK181" t="s">
        <v>3</v>
      </c>
      <c r="DL181" t="s">
        <v>3</v>
      </c>
      <c r="DM181" t="s">
        <v>3</v>
      </c>
      <c r="DN181">
        <v>0</v>
      </c>
      <c r="DO181">
        <v>0</v>
      </c>
      <c r="DP181">
        <v>1</v>
      </c>
      <c r="DQ181">
        <v>1</v>
      </c>
      <c r="DU181">
        <v>1013</v>
      </c>
      <c r="DV181" t="s">
        <v>37</v>
      </c>
      <c r="DW181" t="s">
        <v>37</v>
      </c>
      <c r="DX181">
        <v>1</v>
      </c>
      <c r="DZ181" t="s">
        <v>3</v>
      </c>
      <c r="EA181" t="s">
        <v>3</v>
      </c>
      <c r="EB181" t="s">
        <v>3</v>
      </c>
      <c r="EC181" t="s">
        <v>3</v>
      </c>
      <c r="EE181">
        <v>59540854</v>
      </c>
      <c r="EF181">
        <v>130</v>
      </c>
      <c r="EG181" t="s">
        <v>38</v>
      </c>
      <c r="EH181">
        <v>0</v>
      </c>
      <c r="EI181" t="s">
        <v>3</v>
      </c>
      <c r="EJ181">
        <v>3</v>
      </c>
      <c r="EK181">
        <v>746</v>
      </c>
      <c r="EL181" t="s">
        <v>39</v>
      </c>
      <c r="EM181" t="s">
        <v>40</v>
      </c>
      <c r="EO181" t="s">
        <v>3</v>
      </c>
      <c r="EQ181">
        <v>0</v>
      </c>
      <c r="ER181">
        <v>19465.830000000002</v>
      </c>
      <c r="ES181">
        <v>19465.830000000002</v>
      </c>
      <c r="ET181">
        <v>0</v>
      </c>
      <c r="EU181">
        <v>0</v>
      </c>
      <c r="EV181">
        <v>0</v>
      </c>
      <c r="EW181">
        <v>0</v>
      </c>
      <c r="EX181">
        <v>0</v>
      </c>
      <c r="EY181">
        <v>0</v>
      </c>
      <c r="EZ181">
        <v>5</v>
      </c>
      <c r="FC181">
        <v>1</v>
      </c>
      <c r="FD181">
        <v>18</v>
      </c>
      <c r="FF181">
        <v>171658.47</v>
      </c>
      <c r="FQ181">
        <v>0</v>
      </c>
      <c r="FR181">
        <f t="shared" si="336"/>
        <v>149108.26</v>
      </c>
      <c r="FS181">
        <v>0</v>
      </c>
      <c r="FX181">
        <v>0</v>
      </c>
      <c r="FY181">
        <v>0</v>
      </c>
      <c r="GA181" t="s">
        <v>294</v>
      </c>
      <c r="GD181">
        <v>1</v>
      </c>
      <c r="GF181">
        <v>2005314324</v>
      </c>
      <c r="GG181">
        <v>2</v>
      </c>
      <c r="GH181">
        <v>3</v>
      </c>
      <c r="GI181">
        <v>5</v>
      </c>
      <c r="GJ181">
        <v>0</v>
      </c>
      <c r="GK181">
        <v>0</v>
      </c>
      <c r="GL181">
        <f t="shared" si="319"/>
        <v>0</v>
      </c>
      <c r="GM181">
        <f t="shared" si="320"/>
        <v>149108.26</v>
      </c>
      <c r="GN181">
        <f t="shared" si="321"/>
        <v>0</v>
      </c>
      <c r="GO181">
        <f t="shared" si="322"/>
        <v>0</v>
      </c>
      <c r="GP181">
        <f t="shared" si="323"/>
        <v>0</v>
      </c>
      <c r="GR181">
        <v>1</v>
      </c>
      <c r="GS181">
        <v>1</v>
      </c>
      <c r="GT181">
        <v>0</v>
      </c>
      <c r="GU181" t="s">
        <v>3</v>
      </c>
      <c r="GV181">
        <f t="shared" si="324"/>
        <v>0</v>
      </c>
      <c r="GW181">
        <v>1</v>
      </c>
      <c r="GX181">
        <f t="shared" si="325"/>
        <v>0</v>
      </c>
      <c r="HA181">
        <v>0</v>
      </c>
      <c r="HB181">
        <v>0</v>
      </c>
      <c r="HC181">
        <f t="shared" si="326"/>
        <v>0</v>
      </c>
      <c r="HE181" t="s">
        <v>42</v>
      </c>
      <c r="HF181" t="s">
        <v>43</v>
      </c>
      <c r="HM181" t="s">
        <v>3</v>
      </c>
      <c r="HN181" t="s">
        <v>3</v>
      </c>
      <c r="HO181" t="s">
        <v>3</v>
      </c>
      <c r="HP181" t="s">
        <v>3</v>
      </c>
      <c r="HQ181" t="s">
        <v>3</v>
      </c>
      <c r="HS181">
        <v>0</v>
      </c>
      <c r="IK181">
        <v>0</v>
      </c>
    </row>
    <row r="182" spans="1:255" x14ac:dyDescent="0.2">
      <c r="A182" s="2">
        <v>17</v>
      </c>
      <c r="B182" s="2">
        <v>1</v>
      </c>
      <c r="C182" s="2"/>
      <c r="D182" s="2"/>
      <c r="E182" s="2" t="s">
        <v>295</v>
      </c>
      <c r="F182" s="2" t="s">
        <v>296</v>
      </c>
      <c r="G182" s="2" t="s">
        <v>297</v>
      </c>
      <c r="H182" s="2" t="s">
        <v>37</v>
      </c>
      <c r="I182" s="2">
        <v>1</v>
      </c>
      <c r="J182" s="2">
        <v>0</v>
      </c>
      <c r="K182" s="2">
        <v>1</v>
      </c>
      <c r="L182" s="2"/>
      <c r="M182" s="2"/>
      <c r="N182" s="2"/>
      <c r="O182" s="2">
        <f t="shared" si="297"/>
        <v>44084.9</v>
      </c>
      <c r="P182" s="2">
        <f t="shared" si="334"/>
        <v>44084.9</v>
      </c>
      <c r="Q182" s="2">
        <f t="shared" si="327"/>
        <v>0</v>
      </c>
      <c r="R182" s="2">
        <f t="shared" si="298"/>
        <v>0</v>
      </c>
      <c r="S182" s="2">
        <f t="shared" si="299"/>
        <v>0</v>
      </c>
      <c r="T182" s="2">
        <f t="shared" si="300"/>
        <v>0</v>
      </c>
      <c r="U182" s="2">
        <f t="shared" si="301"/>
        <v>0</v>
      </c>
      <c r="V182" s="2">
        <f t="shared" si="302"/>
        <v>0</v>
      </c>
      <c r="W182" s="2">
        <f t="shared" si="303"/>
        <v>0</v>
      </c>
      <c r="X182" s="2">
        <f t="shared" si="304"/>
        <v>0</v>
      </c>
      <c r="Y182" s="2">
        <f t="shared" si="305"/>
        <v>0</v>
      </c>
      <c r="Z182" s="2"/>
      <c r="AA182" s="2">
        <v>60252778</v>
      </c>
      <c r="AB182" s="2">
        <f t="shared" si="306"/>
        <v>44084.9</v>
      </c>
      <c r="AC182" s="2">
        <f t="shared" si="307"/>
        <v>44084.9</v>
      </c>
      <c r="AD182" s="2">
        <f t="shared" si="328"/>
        <v>0</v>
      </c>
      <c r="AE182" s="2">
        <f t="shared" si="329"/>
        <v>0</v>
      </c>
      <c r="AF182" s="2">
        <f t="shared" si="330"/>
        <v>0</v>
      </c>
      <c r="AG182" s="2">
        <f t="shared" si="308"/>
        <v>0</v>
      </c>
      <c r="AH182" s="2">
        <f t="shared" si="331"/>
        <v>0</v>
      </c>
      <c r="AI182" s="2">
        <f t="shared" si="332"/>
        <v>0</v>
      </c>
      <c r="AJ182" s="2">
        <f t="shared" si="309"/>
        <v>0</v>
      </c>
      <c r="AK182" s="2">
        <v>44084.9</v>
      </c>
      <c r="AL182" s="2">
        <v>44084.9</v>
      </c>
      <c r="AM182" s="2">
        <v>0</v>
      </c>
      <c r="AN182" s="2">
        <v>0</v>
      </c>
      <c r="AO182" s="2">
        <v>0</v>
      </c>
      <c r="AP182" s="2">
        <v>0</v>
      </c>
      <c r="AQ182" s="2">
        <v>0</v>
      </c>
      <c r="AR182" s="2">
        <v>0</v>
      </c>
      <c r="AS182" s="2">
        <v>0</v>
      </c>
      <c r="AT182" s="2">
        <v>0</v>
      </c>
      <c r="AU182" s="2">
        <v>0</v>
      </c>
      <c r="AV182" s="2">
        <v>1</v>
      </c>
      <c r="AW182" s="2">
        <v>1</v>
      </c>
      <c r="AX182" s="2"/>
      <c r="AY182" s="2"/>
      <c r="AZ182" s="2">
        <v>1</v>
      </c>
      <c r="BA182" s="2">
        <v>1</v>
      </c>
      <c r="BB182" s="2">
        <v>1</v>
      </c>
      <c r="BC182" s="2">
        <v>1</v>
      </c>
      <c r="BD182" s="2" t="s">
        <v>3</v>
      </c>
      <c r="BE182" s="2" t="s">
        <v>3</v>
      </c>
      <c r="BF182" s="2" t="s">
        <v>3</v>
      </c>
      <c r="BG182" s="2" t="s">
        <v>3</v>
      </c>
      <c r="BH182" s="2">
        <v>3</v>
      </c>
      <c r="BI182" s="2">
        <v>3</v>
      </c>
      <c r="BJ182" s="2" t="s">
        <v>3</v>
      </c>
      <c r="BK182" s="2"/>
      <c r="BL182" s="2"/>
      <c r="BM182" s="2">
        <v>746</v>
      </c>
      <c r="BN182" s="2">
        <v>0</v>
      </c>
      <c r="BO182" s="2" t="s">
        <v>3</v>
      </c>
      <c r="BP182" s="2">
        <v>0</v>
      </c>
      <c r="BQ182" s="2">
        <v>130</v>
      </c>
      <c r="BR182" s="2">
        <v>0</v>
      </c>
      <c r="BS182" s="2">
        <v>1</v>
      </c>
      <c r="BT182" s="2">
        <v>1</v>
      </c>
      <c r="BU182" s="2">
        <v>1</v>
      </c>
      <c r="BV182" s="2">
        <v>1</v>
      </c>
      <c r="BW182" s="2">
        <v>1</v>
      </c>
      <c r="BX182" s="2">
        <v>1</v>
      </c>
      <c r="BY182" s="2" t="s">
        <v>3</v>
      </c>
      <c r="BZ182" s="2">
        <v>0</v>
      </c>
      <c r="CA182" s="2">
        <v>0</v>
      </c>
      <c r="CB182" s="2" t="s">
        <v>3</v>
      </c>
      <c r="CC182" s="2"/>
      <c r="CD182" s="2"/>
      <c r="CE182" s="2">
        <v>30</v>
      </c>
      <c r="CF182" s="2">
        <v>0</v>
      </c>
      <c r="CG182" s="2">
        <v>0</v>
      </c>
      <c r="CH182" s="2"/>
      <c r="CI182" s="2"/>
      <c r="CJ182" s="2"/>
      <c r="CK182" s="2"/>
      <c r="CL182" s="2"/>
      <c r="CM182" s="2">
        <v>0</v>
      </c>
      <c r="CN182" s="2" t="s">
        <v>3</v>
      </c>
      <c r="CO182" s="2">
        <v>0</v>
      </c>
      <c r="CP182" s="2">
        <f t="shared" si="310"/>
        <v>44084.9</v>
      </c>
      <c r="CQ182" s="2">
        <f t="shared" si="335"/>
        <v>44084.9</v>
      </c>
      <c r="CR182" s="2">
        <f t="shared" si="333"/>
        <v>0</v>
      </c>
      <c r="CS182" s="2">
        <f t="shared" si="311"/>
        <v>0</v>
      </c>
      <c r="CT182" s="2">
        <f t="shared" si="312"/>
        <v>0</v>
      </c>
      <c r="CU182" s="2">
        <f t="shared" si="313"/>
        <v>0</v>
      </c>
      <c r="CV182" s="2">
        <f t="shared" si="314"/>
        <v>0</v>
      </c>
      <c r="CW182" s="2">
        <f t="shared" si="315"/>
        <v>0</v>
      </c>
      <c r="CX182" s="2">
        <f t="shared" si="316"/>
        <v>0</v>
      </c>
      <c r="CY182" s="2">
        <f t="shared" si="317"/>
        <v>0</v>
      </c>
      <c r="CZ182" s="2">
        <f t="shared" si="318"/>
        <v>0</v>
      </c>
      <c r="DA182" s="2"/>
      <c r="DB182" s="2"/>
      <c r="DC182" s="2" t="s">
        <v>3</v>
      </c>
      <c r="DD182" s="2" t="s">
        <v>3</v>
      </c>
      <c r="DE182" s="2" t="s">
        <v>3</v>
      </c>
      <c r="DF182" s="2" t="s">
        <v>3</v>
      </c>
      <c r="DG182" s="2" t="s">
        <v>3</v>
      </c>
      <c r="DH182" s="2" t="s">
        <v>3</v>
      </c>
      <c r="DI182" s="2" t="s">
        <v>3</v>
      </c>
      <c r="DJ182" s="2" t="s">
        <v>3</v>
      </c>
      <c r="DK182" s="2" t="s">
        <v>3</v>
      </c>
      <c r="DL182" s="2" t="s">
        <v>3</v>
      </c>
      <c r="DM182" s="2" t="s">
        <v>3</v>
      </c>
      <c r="DN182" s="2">
        <v>0</v>
      </c>
      <c r="DO182" s="2">
        <v>0</v>
      </c>
      <c r="DP182" s="2">
        <v>1</v>
      </c>
      <c r="DQ182" s="2">
        <v>1</v>
      </c>
      <c r="DR182" s="2"/>
      <c r="DS182" s="2"/>
      <c r="DT182" s="2"/>
      <c r="DU182" s="2">
        <v>1013</v>
      </c>
      <c r="DV182" s="2" t="s">
        <v>37</v>
      </c>
      <c r="DW182" s="2" t="s">
        <v>37</v>
      </c>
      <c r="DX182" s="2">
        <v>1</v>
      </c>
      <c r="DY182" s="2"/>
      <c r="DZ182" s="2" t="s">
        <v>3</v>
      </c>
      <c r="EA182" s="2" t="s">
        <v>3</v>
      </c>
      <c r="EB182" s="2" t="s">
        <v>3</v>
      </c>
      <c r="EC182" s="2" t="s">
        <v>3</v>
      </c>
      <c r="ED182" s="2"/>
      <c r="EE182" s="2">
        <v>59540854</v>
      </c>
      <c r="EF182" s="2">
        <v>130</v>
      </c>
      <c r="EG182" s="2" t="s">
        <v>38</v>
      </c>
      <c r="EH182" s="2">
        <v>0</v>
      </c>
      <c r="EI182" s="2" t="s">
        <v>3</v>
      </c>
      <c r="EJ182" s="2">
        <v>3</v>
      </c>
      <c r="EK182" s="2">
        <v>746</v>
      </c>
      <c r="EL182" s="2" t="s">
        <v>39</v>
      </c>
      <c r="EM182" s="2" t="s">
        <v>40</v>
      </c>
      <c r="EN182" s="2"/>
      <c r="EO182" s="2" t="s">
        <v>3</v>
      </c>
      <c r="EP182" s="2"/>
      <c r="EQ182" s="2">
        <v>0</v>
      </c>
      <c r="ER182" s="2">
        <v>0</v>
      </c>
      <c r="ES182" s="2">
        <v>44084.9</v>
      </c>
      <c r="ET182" s="2">
        <v>0</v>
      </c>
      <c r="EU182" s="2">
        <v>0</v>
      </c>
      <c r="EV182" s="2">
        <v>0</v>
      </c>
      <c r="EW182" s="2">
        <v>0</v>
      </c>
      <c r="EX182" s="2">
        <v>0</v>
      </c>
      <c r="EY182" s="2">
        <v>0</v>
      </c>
      <c r="EZ182" s="2"/>
      <c r="FA182" s="2"/>
      <c r="FB182" s="2"/>
      <c r="FC182" s="2"/>
      <c r="FD182" s="2"/>
      <c r="FE182" s="2"/>
      <c r="FF182" s="2"/>
      <c r="FG182" s="2"/>
      <c r="FH182" s="2"/>
      <c r="FI182" s="2"/>
      <c r="FJ182" s="2"/>
      <c r="FK182" s="2"/>
      <c r="FL182" s="2"/>
      <c r="FM182" s="2"/>
      <c r="FN182" s="2"/>
      <c r="FO182" s="2"/>
      <c r="FP182" s="2"/>
      <c r="FQ182" s="2">
        <v>0</v>
      </c>
      <c r="FR182" s="2">
        <f t="shared" si="336"/>
        <v>44084.9</v>
      </c>
      <c r="FS182" s="2">
        <v>0</v>
      </c>
      <c r="FT182" s="2"/>
      <c r="FU182" s="2"/>
      <c r="FV182" s="2"/>
      <c r="FW182" s="2"/>
      <c r="FX182" s="2">
        <v>0</v>
      </c>
      <c r="FY182" s="2">
        <v>0</v>
      </c>
      <c r="FZ182" s="2"/>
      <c r="GA182" s="2" t="s">
        <v>298</v>
      </c>
      <c r="GB182" s="2"/>
      <c r="GC182" s="2"/>
      <c r="GD182" s="2">
        <v>1</v>
      </c>
      <c r="GE182" s="2"/>
      <c r="GF182" s="2">
        <v>-144963964</v>
      </c>
      <c r="GG182" s="2">
        <v>2</v>
      </c>
      <c r="GH182" s="2">
        <v>4</v>
      </c>
      <c r="GI182" s="2">
        <v>-2</v>
      </c>
      <c r="GJ182" s="2">
        <v>0</v>
      </c>
      <c r="GK182" s="2">
        <v>0</v>
      </c>
      <c r="GL182" s="2">
        <f t="shared" si="319"/>
        <v>0</v>
      </c>
      <c r="GM182" s="2">
        <f t="shared" si="320"/>
        <v>44084.9</v>
      </c>
      <c r="GN182" s="2">
        <f t="shared" si="321"/>
        <v>0</v>
      </c>
      <c r="GO182" s="2">
        <f t="shared" si="322"/>
        <v>0</v>
      </c>
      <c r="GP182" s="2">
        <f t="shared" si="323"/>
        <v>0</v>
      </c>
      <c r="GQ182" s="2"/>
      <c r="GR182" s="2">
        <v>0</v>
      </c>
      <c r="GS182" s="2">
        <v>2</v>
      </c>
      <c r="GT182" s="2">
        <v>0</v>
      </c>
      <c r="GU182" s="2" t="s">
        <v>3</v>
      </c>
      <c r="GV182" s="2">
        <f t="shared" si="324"/>
        <v>0</v>
      </c>
      <c r="GW182" s="2">
        <v>1</v>
      </c>
      <c r="GX182" s="2">
        <f t="shared" si="325"/>
        <v>0</v>
      </c>
      <c r="GY182" s="2"/>
      <c r="GZ182" s="2"/>
      <c r="HA182" s="2">
        <v>0</v>
      </c>
      <c r="HB182" s="2">
        <v>0</v>
      </c>
      <c r="HC182" s="2">
        <f t="shared" si="326"/>
        <v>0</v>
      </c>
      <c r="HD182" s="2"/>
      <c r="HE182" s="2" t="s">
        <v>42</v>
      </c>
      <c r="HF182" s="2" t="s">
        <v>43</v>
      </c>
      <c r="HG182" s="2"/>
      <c r="HH182" s="2"/>
      <c r="HI182" s="2"/>
      <c r="HJ182" s="2"/>
      <c r="HK182" s="2"/>
      <c r="HL182" s="2"/>
      <c r="HM182" s="2" t="s">
        <v>3</v>
      </c>
      <c r="HN182" s="2" t="s">
        <v>3</v>
      </c>
      <c r="HO182" s="2" t="s">
        <v>3</v>
      </c>
      <c r="HP182" s="2" t="s">
        <v>3</v>
      </c>
      <c r="HQ182" s="2" t="s">
        <v>3</v>
      </c>
      <c r="HR182" s="2"/>
      <c r="HS182" s="2">
        <v>0</v>
      </c>
      <c r="HT182" s="2"/>
      <c r="HU182" s="2"/>
      <c r="HV182" s="2"/>
      <c r="HW182" s="2"/>
      <c r="HX182" s="2"/>
      <c r="HY182" s="2"/>
      <c r="HZ182" s="2"/>
      <c r="IA182" s="2"/>
      <c r="IB182" s="2"/>
      <c r="IC182" s="2"/>
      <c r="ID182" s="2"/>
      <c r="IE182" s="2"/>
      <c r="IF182" s="2"/>
      <c r="IG182" s="2"/>
      <c r="IH182" s="2"/>
      <c r="II182" s="2"/>
      <c r="IJ182" s="2"/>
      <c r="IK182" s="2">
        <v>0</v>
      </c>
      <c r="IL182" s="2"/>
      <c r="IM182" s="2"/>
      <c r="IN182" s="2"/>
      <c r="IO182" s="2"/>
      <c r="IP182" s="2"/>
      <c r="IQ182" s="2"/>
      <c r="IR182" s="2"/>
      <c r="IS182" s="2"/>
      <c r="IT182" s="2"/>
      <c r="IU182" s="2"/>
    </row>
    <row r="183" spans="1:255" x14ac:dyDescent="0.2">
      <c r="A183">
        <v>17</v>
      </c>
      <c r="B183">
        <v>1</v>
      </c>
      <c r="E183" t="s">
        <v>295</v>
      </c>
      <c r="F183" t="s">
        <v>296</v>
      </c>
      <c r="G183" t="s">
        <v>297</v>
      </c>
      <c r="H183" t="s">
        <v>37</v>
      </c>
      <c r="I183">
        <v>1</v>
      </c>
      <c r="J183">
        <v>0</v>
      </c>
      <c r="K183">
        <v>1</v>
      </c>
      <c r="O183">
        <f t="shared" si="297"/>
        <v>337690.33</v>
      </c>
      <c r="P183">
        <f t="shared" si="334"/>
        <v>337690.33</v>
      </c>
      <c r="Q183">
        <f t="shared" si="327"/>
        <v>0</v>
      </c>
      <c r="R183">
        <f t="shared" si="298"/>
        <v>0</v>
      </c>
      <c r="S183">
        <f t="shared" si="299"/>
        <v>0</v>
      </c>
      <c r="T183">
        <f t="shared" si="300"/>
        <v>0</v>
      </c>
      <c r="U183">
        <f t="shared" si="301"/>
        <v>0</v>
      </c>
      <c r="V183">
        <f t="shared" si="302"/>
        <v>0</v>
      </c>
      <c r="W183">
        <f t="shared" si="303"/>
        <v>0</v>
      </c>
      <c r="X183">
        <f t="shared" si="304"/>
        <v>0</v>
      </c>
      <c r="Y183">
        <f t="shared" si="305"/>
        <v>0</v>
      </c>
      <c r="AA183">
        <v>60252775</v>
      </c>
      <c r="AB183">
        <f t="shared" si="306"/>
        <v>44084.9</v>
      </c>
      <c r="AC183">
        <f t="shared" si="307"/>
        <v>44084.9</v>
      </c>
      <c r="AD183">
        <f t="shared" si="328"/>
        <v>0</v>
      </c>
      <c r="AE183">
        <f t="shared" si="329"/>
        <v>0</v>
      </c>
      <c r="AF183">
        <f t="shared" si="330"/>
        <v>0</v>
      </c>
      <c r="AG183">
        <f t="shared" si="308"/>
        <v>0</v>
      </c>
      <c r="AH183">
        <f t="shared" si="331"/>
        <v>0</v>
      </c>
      <c r="AI183">
        <f t="shared" si="332"/>
        <v>0</v>
      </c>
      <c r="AJ183">
        <f t="shared" si="309"/>
        <v>0</v>
      </c>
      <c r="AK183">
        <v>44084.9</v>
      </c>
      <c r="AL183">
        <v>44084.9</v>
      </c>
      <c r="AM183">
        <v>0</v>
      </c>
      <c r="AN183">
        <v>0</v>
      </c>
      <c r="AO183">
        <v>0</v>
      </c>
      <c r="AP183">
        <v>0</v>
      </c>
      <c r="AQ183">
        <v>0</v>
      </c>
      <c r="AR183">
        <v>0</v>
      </c>
      <c r="AS183">
        <v>0</v>
      </c>
      <c r="AT183">
        <v>0</v>
      </c>
      <c r="AU183">
        <v>0</v>
      </c>
      <c r="AV183">
        <v>1</v>
      </c>
      <c r="AW183">
        <v>1</v>
      </c>
      <c r="AZ183">
        <v>1</v>
      </c>
      <c r="BA183">
        <v>1</v>
      </c>
      <c r="BB183">
        <v>1</v>
      </c>
      <c r="BC183">
        <v>7.66</v>
      </c>
      <c r="BD183" t="s">
        <v>3</v>
      </c>
      <c r="BE183" t="s">
        <v>3</v>
      </c>
      <c r="BF183" t="s">
        <v>3</v>
      </c>
      <c r="BG183" t="s">
        <v>3</v>
      </c>
      <c r="BH183">
        <v>3</v>
      </c>
      <c r="BI183">
        <v>3</v>
      </c>
      <c r="BJ183" t="s">
        <v>3</v>
      </c>
      <c r="BM183">
        <v>746</v>
      </c>
      <c r="BN183">
        <v>0</v>
      </c>
      <c r="BO183" t="s">
        <v>3</v>
      </c>
      <c r="BP183">
        <v>0</v>
      </c>
      <c r="BQ183">
        <v>130</v>
      </c>
      <c r="BR183">
        <v>0</v>
      </c>
      <c r="BS183">
        <v>1</v>
      </c>
      <c r="BT183">
        <v>1</v>
      </c>
      <c r="BU183">
        <v>1</v>
      </c>
      <c r="BV183">
        <v>1</v>
      </c>
      <c r="BW183">
        <v>1</v>
      </c>
      <c r="BX183">
        <v>1</v>
      </c>
      <c r="BY183" t="s">
        <v>3</v>
      </c>
      <c r="BZ183">
        <v>0</v>
      </c>
      <c r="CA183">
        <v>0</v>
      </c>
      <c r="CB183" t="s">
        <v>3</v>
      </c>
      <c r="CE183">
        <v>30</v>
      </c>
      <c r="CF183">
        <v>0</v>
      </c>
      <c r="CG183">
        <v>0</v>
      </c>
      <c r="CM183">
        <v>0</v>
      </c>
      <c r="CN183" t="s">
        <v>3</v>
      </c>
      <c r="CO183">
        <v>0</v>
      </c>
      <c r="CP183">
        <f t="shared" si="310"/>
        <v>337690.33</v>
      </c>
      <c r="CQ183">
        <f t="shared" si="335"/>
        <v>337690.33</v>
      </c>
      <c r="CR183">
        <f t="shared" si="333"/>
        <v>0</v>
      </c>
      <c r="CS183">
        <f t="shared" si="311"/>
        <v>0</v>
      </c>
      <c r="CT183">
        <f t="shared" si="312"/>
        <v>0</v>
      </c>
      <c r="CU183">
        <f t="shared" si="313"/>
        <v>0</v>
      </c>
      <c r="CV183">
        <f t="shared" si="314"/>
        <v>0</v>
      </c>
      <c r="CW183">
        <f t="shared" si="315"/>
        <v>0</v>
      </c>
      <c r="CX183">
        <f t="shared" si="316"/>
        <v>0</v>
      </c>
      <c r="CY183">
        <f t="shared" si="317"/>
        <v>0</v>
      </c>
      <c r="CZ183">
        <f t="shared" si="318"/>
        <v>0</v>
      </c>
      <c r="DC183" t="s">
        <v>3</v>
      </c>
      <c r="DD183" t="s">
        <v>3</v>
      </c>
      <c r="DE183" t="s">
        <v>3</v>
      </c>
      <c r="DF183" t="s">
        <v>3</v>
      </c>
      <c r="DG183" t="s">
        <v>3</v>
      </c>
      <c r="DH183" t="s">
        <v>3</v>
      </c>
      <c r="DI183" t="s">
        <v>3</v>
      </c>
      <c r="DJ183" t="s">
        <v>3</v>
      </c>
      <c r="DK183" t="s">
        <v>3</v>
      </c>
      <c r="DL183" t="s">
        <v>3</v>
      </c>
      <c r="DM183" t="s">
        <v>3</v>
      </c>
      <c r="DN183">
        <v>0</v>
      </c>
      <c r="DO183">
        <v>0</v>
      </c>
      <c r="DP183">
        <v>1</v>
      </c>
      <c r="DQ183">
        <v>1</v>
      </c>
      <c r="DU183">
        <v>1013</v>
      </c>
      <c r="DV183" t="s">
        <v>37</v>
      </c>
      <c r="DW183" t="s">
        <v>37</v>
      </c>
      <c r="DX183">
        <v>1</v>
      </c>
      <c r="DZ183" t="s">
        <v>3</v>
      </c>
      <c r="EA183" t="s">
        <v>3</v>
      </c>
      <c r="EB183" t="s">
        <v>3</v>
      </c>
      <c r="EC183" t="s">
        <v>3</v>
      </c>
      <c r="EE183">
        <v>59540854</v>
      </c>
      <c r="EF183">
        <v>130</v>
      </c>
      <c r="EG183" t="s">
        <v>38</v>
      </c>
      <c r="EH183">
        <v>0</v>
      </c>
      <c r="EI183" t="s">
        <v>3</v>
      </c>
      <c r="EJ183">
        <v>3</v>
      </c>
      <c r="EK183">
        <v>746</v>
      </c>
      <c r="EL183" t="s">
        <v>39</v>
      </c>
      <c r="EM183" t="s">
        <v>40</v>
      </c>
      <c r="EO183" t="s">
        <v>3</v>
      </c>
      <c r="EQ183">
        <v>0</v>
      </c>
      <c r="ER183">
        <v>44084.9</v>
      </c>
      <c r="ES183">
        <v>44084.9</v>
      </c>
      <c r="ET183">
        <v>0</v>
      </c>
      <c r="EU183">
        <v>0</v>
      </c>
      <c r="EV183">
        <v>0</v>
      </c>
      <c r="EW183">
        <v>0</v>
      </c>
      <c r="EX183">
        <v>0</v>
      </c>
      <c r="EY183">
        <v>0</v>
      </c>
      <c r="EZ183">
        <v>5</v>
      </c>
      <c r="FC183">
        <v>1</v>
      </c>
      <c r="FD183">
        <v>18</v>
      </c>
      <c r="FF183">
        <v>388760.49</v>
      </c>
      <c r="FQ183">
        <v>0</v>
      </c>
      <c r="FR183">
        <f t="shared" si="336"/>
        <v>337690.33</v>
      </c>
      <c r="FS183">
        <v>0</v>
      </c>
      <c r="FX183">
        <v>0</v>
      </c>
      <c r="FY183">
        <v>0</v>
      </c>
      <c r="GA183" t="s">
        <v>298</v>
      </c>
      <c r="GD183">
        <v>1</v>
      </c>
      <c r="GF183">
        <v>-144963964</v>
      </c>
      <c r="GG183">
        <v>2</v>
      </c>
      <c r="GH183">
        <v>3</v>
      </c>
      <c r="GI183">
        <v>5</v>
      </c>
      <c r="GJ183">
        <v>0</v>
      </c>
      <c r="GK183">
        <v>0</v>
      </c>
      <c r="GL183">
        <f t="shared" si="319"/>
        <v>0</v>
      </c>
      <c r="GM183">
        <f t="shared" si="320"/>
        <v>337690.33</v>
      </c>
      <c r="GN183">
        <f t="shared" si="321"/>
        <v>0</v>
      </c>
      <c r="GO183">
        <f t="shared" si="322"/>
        <v>0</v>
      </c>
      <c r="GP183">
        <f t="shared" si="323"/>
        <v>0</v>
      </c>
      <c r="GR183">
        <v>1</v>
      </c>
      <c r="GS183">
        <v>1</v>
      </c>
      <c r="GT183">
        <v>0</v>
      </c>
      <c r="GU183" t="s">
        <v>3</v>
      </c>
      <c r="GV183">
        <f t="shared" si="324"/>
        <v>0</v>
      </c>
      <c r="GW183">
        <v>1</v>
      </c>
      <c r="GX183">
        <f t="shared" si="325"/>
        <v>0</v>
      </c>
      <c r="HA183">
        <v>0</v>
      </c>
      <c r="HB183">
        <v>0</v>
      </c>
      <c r="HC183">
        <f t="shared" si="326"/>
        <v>0</v>
      </c>
      <c r="HE183" t="s">
        <v>42</v>
      </c>
      <c r="HF183" t="s">
        <v>43</v>
      </c>
      <c r="HM183" t="s">
        <v>3</v>
      </c>
      <c r="HN183" t="s">
        <v>3</v>
      </c>
      <c r="HO183" t="s">
        <v>3</v>
      </c>
      <c r="HP183" t="s">
        <v>3</v>
      </c>
      <c r="HQ183" t="s">
        <v>3</v>
      </c>
      <c r="HS183">
        <v>0</v>
      </c>
      <c r="IK183">
        <v>0</v>
      </c>
    </row>
    <row r="184" spans="1:255" x14ac:dyDescent="0.2">
      <c r="A184" s="2">
        <v>17</v>
      </c>
      <c r="B184" s="2">
        <v>1</v>
      </c>
      <c r="C184" s="2"/>
      <c r="D184" s="2"/>
      <c r="E184" s="2" t="s">
        <v>299</v>
      </c>
      <c r="F184" s="2" t="s">
        <v>300</v>
      </c>
      <c r="G184" s="2" t="s">
        <v>301</v>
      </c>
      <c r="H184" s="2" t="s">
        <v>37</v>
      </c>
      <c r="I184" s="2">
        <v>1</v>
      </c>
      <c r="J184" s="2">
        <v>0</v>
      </c>
      <c r="K184" s="2">
        <v>1</v>
      </c>
      <c r="L184" s="2"/>
      <c r="M184" s="2"/>
      <c r="N184" s="2"/>
      <c r="O184" s="2">
        <f t="shared" si="297"/>
        <v>22501.8</v>
      </c>
      <c r="P184" s="2">
        <f t="shared" si="334"/>
        <v>22501.8</v>
      </c>
      <c r="Q184" s="2">
        <f t="shared" si="327"/>
        <v>0</v>
      </c>
      <c r="R184" s="2">
        <f t="shared" si="298"/>
        <v>0</v>
      </c>
      <c r="S184" s="2">
        <f t="shared" si="299"/>
        <v>0</v>
      </c>
      <c r="T184" s="2">
        <f t="shared" si="300"/>
        <v>0</v>
      </c>
      <c r="U184" s="2">
        <f t="shared" si="301"/>
        <v>0</v>
      </c>
      <c r="V184" s="2">
        <f t="shared" si="302"/>
        <v>0</v>
      </c>
      <c r="W184" s="2">
        <f t="shared" si="303"/>
        <v>0</v>
      </c>
      <c r="X184" s="2">
        <f t="shared" si="304"/>
        <v>0</v>
      </c>
      <c r="Y184" s="2">
        <f t="shared" si="305"/>
        <v>0</v>
      </c>
      <c r="Z184" s="2"/>
      <c r="AA184" s="2">
        <v>60252778</v>
      </c>
      <c r="AB184" s="2">
        <f t="shared" si="306"/>
        <v>22501.8</v>
      </c>
      <c r="AC184" s="2">
        <f t="shared" si="307"/>
        <v>22501.8</v>
      </c>
      <c r="AD184" s="2">
        <f t="shared" si="328"/>
        <v>0</v>
      </c>
      <c r="AE184" s="2">
        <f t="shared" si="329"/>
        <v>0</v>
      </c>
      <c r="AF184" s="2">
        <f t="shared" si="330"/>
        <v>0</v>
      </c>
      <c r="AG184" s="2">
        <f t="shared" si="308"/>
        <v>0</v>
      </c>
      <c r="AH184" s="2">
        <f t="shared" si="331"/>
        <v>0</v>
      </c>
      <c r="AI184" s="2">
        <f t="shared" si="332"/>
        <v>0</v>
      </c>
      <c r="AJ184" s="2">
        <f t="shared" si="309"/>
        <v>0</v>
      </c>
      <c r="AK184" s="2">
        <v>22501.8</v>
      </c>
      <c r="AL184" s="2">
        <v>22501.8</v>
      </c>
      <c r="AM184" s="2">
        <v>0</v>
      </c>
      <c r="AN184" s="2">
        <v>0</v>
      </c>
      <c r="AO184" s="2">
        <v>0</v>
      </c>
      <c r="AP184" s="2">
        <v>0</v>
      </c>
      <c r="AQ184" s="2">
        <v>0</v>
      </c>
      <c r="AR184" s="2">
        <v>0</v>
      </c>
      <c r="AS184" s="2">
        <v>0</v>
      </c>
      <c r="AT184" s="2">
        <v>0</v>
      </c>
      <c r="AU184" s="2">
        <v>0</v>
      </c>
      <c r="AV184" s="2">
        <v>1</v>
      </c>
      <c r="AW184" s="2">
        <v>1</v>
      </c>
      <c r="AX184" s="2"/>
      <c r="AY184" s="2"/>
      <c r="AZ184" s="2">
        <v>1</v>
      </c>
      <c r="BA184" s="2">
        <v>1</v>
      </c>
      <c r="BB184" s="2">
        <v>1</v>
      </c>
      <c r="BC184" s="2">
        <v>1</v>
      </c>
      <c r="BD184" s="2" t="s">
        <v>3</v>
      </c>
      <c r="BE184" s="2" t="s">
        <v>3</v>
      </c>
      <c r="BF184" s="2" t="s">
        <v>3</v>
      </c>
      <c r="BG184" s="2" t="s">
        <v>3</v>
      </c>
      <c r="BH184" s="2">
        <v>3</v>
      </c>
      <c r="BI184" s="2">
        <v>3</v>
      </c>
      <c r="BJ184" s="2" t="s">
        <v>3</v>
      </c>
      <c r="BK184" s="2"/>
      <c r="BL184" s="2"/>
      <c r="BM184" s="2">
        <v>746</v>
      </c>
      <c r="BN184" s="2">
        <v>0</v>
      </c>
      <c r="BO184" s="2" t="s">
        <v>3</v>
      </c>
      <c r="BP184" s="2">
        <v>0</v>
      </c>
      <c r="BQ184" s="2">
        <v>130</v>
      </c>
      <c r="BR184" s="2">
        <v>0</v>
      </c>
      <c r="BS184" s="2">
        <v>1</v>
      </c>
      <c r="BT184" s="2">
        <v>1</v>
      </c>
      <c r="BU184" s="2">
        <v>1</v>
      </c>
      <c r="BV184" s="2">
        <v>1</v>
      </c>
      <c r="BW184" s="2">
        <v>1</v>
      </c>
      <c r="BX184" s="2">
        <v>1</v>
      </c>
      <c r="BY184" s="2" t="s">
        <v>3</v>
      </c>
      <c r="BZ184" s="2">
        <v>0</v>
      </c>
      <c r="CA184" s="2">
        <v>0</v>
      </c>
      <c r="CB184" s="2" t="s">
        <v>3</v>
      </c>
      <c r="CC184" s="2"/>
      <c r="CD184" s="2"/>
      <c r="CE184" s="2">
        <v>30</v>
      </c>
      <c r="CF184" s="2">
        <v>0</v>
      </c>
      <c r="CG184" s="2">
        <v>0</v>
      </c>
      <c r="CH184" s="2"/>
      <c r="CI184" s="2"/>
      <c r="CJ184" s="2"/>
      <c r="CK184" s="2"/>
      <c r="CL184" s="2"/>
      <c r="CM184" s="2">
        <v>0</v>
      </c>
      <c r="CN184" s="2" t="s">
        <v>3</v>
      </c>
      <c r="CO184" s="2">
        <v>0</v>
      </c>
      <c r="CP184" s="2">
        <f t="shared" si="310"/>
        <v>22501.8</v>
      </c>
      <c r="CQ184" s="2">
        <f t="shared" si="335"/>
        <v>22501.8</v>
      </c>
      <c r="CR184" s="2">
        <f t="shared" si="333"/>
        <v>0</v>
      </c>
      <c r="CS184" s="2">
        <f t="shared" si="311"/>
        <v>0</v>
      </c>
      <c r="CT184" s="2">
        <f t="shared" si="312"/>
        <v>0</v>
      </c>
      <c r="CU184" s="2">
        <f t="shared" si="313"/>
        <v>0</v>
      </c>
      <c r="CV184" s="2">
        <f t="shared" si="314"/>
        <v>0</v>
      </c>
      <c r="CW184" s="2">
        <f t="shared" si="315"/>
        <v>0</v>
      </c>
      <c r="CX184" s="2">
        <f t="shared" si="316"/>
        <v>0</v>
      </c>
      <c r="CY184" s="2">
        <f t="shared" si="317"/>
        <v>0</v>
      </c>
      <c r="CZ184" s="2">
        <f t="shared" si="318"/>
        <v>0</v>
      </c>
      <c r="DA184" s="2"/>
      <c r="DB184" s="2"/>
      <c r="DC184" s="2" t="s">
        <v>3</v>
      </c>
      <c r="DD184" s="2" t="s">
        <v>3</v>
      </c>
      <c r="DE184" s="2" t="s">
        <v>3</v>
      </c>
      <c r="DF184" s="2" t="s">
        <v>3</v>
      </c>
      <c r="DG184" s="2" t="s">
        <v>3</v>
      </c>
      <c r="DH184" s="2" t="s">
        <v>3</v>
      </c>
      <c r="DI184" s="2" t="s">
        <v>3</v>
      </c>
      <c r="DJ184" s="2" t="s">
        <v>3</v>
      </c>
      <c r="DK184" s="2" t="s">
        <v>3</v>
      </c>
      <c r="DL184" s="2" t="s">
        <v>3</v>
      </c>
      <c r="DM184" s="2" t="s">
        <v>3</v>
      </c>
      <c r="DN184" s="2">
        <v>0</v>
      </c>
      <c r="DO184" s="2">
        <v>0</v>
      </c>
      <c r="DP184" s="2">
        <v>1</v>
      </c>
      <c r="DQ184" s="2">
        <v>1</v>
      </c>
      <c r="DR184" s="2"/>
      <c r="DS184" s="2"/>
      <c r="DT184" s="2"/>
      <c r="DU184" s="2">
        <v>1013</v>
      </c>
      <c r="DV184" s="2" t="s">
        <v>37</v>
      </c>
      <c r="DW184" s="2" t="s">
        <v>37</v>
      </c>
      <c r="DX184" s="2">
        <v>1</v>
      </c>
      <c r="DY184" s="2"/>
      <c r="DZ184" s="2" t="s">
        <v>3</v>
      </c>
      <c r="EA184" s="2" t="s">
        <v>3</v>
      </c>
      <c r="EB184" s="2" t="s">
        <v>3</v>
      </c>
      <c r="EC184" s="2" t="s">
        <v>3</v>
      </c>
      <c r="ED184" s="2"/>
      <c r="EE184" s="2">
        <v>59540854</v>
      </c>
      <c r="EF184" s="2">
        <v>130</v>
      </c>
      <c r="EG184" s="2" t="s">
        <v>38</v>
      </c>
      <c r="EH184" s="2">
        <v>0</v>
      </c>
      <c r="EI184" s="2" t="s">
        <v>3</v>
      </c>
      <c r="EJ184" s="2">
        <v>3</v>
      </c>
      <c r="EK184" s="2">
        <v>746</v>
      </c>
      <c r="EL184" s="2" t="s">
        <v>39</v>
      </c>
      <c r="EM184" s="2" t="s">
        <v>40</v>
      </c>
      <c r="EN184" s="2"/>
      <c r="EO184" s="2" t="s">
        <v>3</v>
      </c>
      <c r="EP184" s="2"/>
      <c r="EQ184" s="2">
        <v>0</v>
      </c>
      <c r="ER184" s="2">
        <v>0</v>
      </c>
      <c r="ES184" s="2">
        <v>22501.8</v>
      </c>
      <c r="ET184" s="2">
        <v>0</v>
      </c>
      <c r="EU184" s="2">
        <v>0</v>
      </c>
      <c r="EV184" s="2">
        <v>0</v>
      </c>
      <c r="EW184" s="2">
        <v>0</v>
      </c>
      <c r="EX184" s="2">
        <v>0</v>
      </c>
      <c r="EY184" s="2">
        <v>0</v>
      </c>
      <c r="EZ184" s="2"/>
      <c r="FA184" s="2"/>
      <c r="FB184" s="2"/>
      <c r="FC184" s="2"/>
      <c r="FD184" s="2"/>
      <c r="FE184" s="2"/>
      <c r="FF184" s="2"/>
      <c r="FG184" s="2"/>
      <c r="FH184" s="2"/>
      <c r="FI184" s="2"/>
      <c r="FJ184" s="2"/>
      <c r="FK184" s="2"/>
      <c r="FL184" s="2"/>
      <c r="FM184" s="2"/>
      <c r="FN184" s="2"/>
      <c r="FO184" s="2"/>
      <c r="FP184" s="2"/>
      <c r="FQ184" s="2">
        <v>0</v>
      </c>
      <c r="FR184" s="2">
        <f t="shared" si="336"/>
        <v>22501.8</v>
      </c>
      <c r="FS184" s="2">
        <v>0</v>
      </c>
      <c r="FT184" s="2"/>
      <c r="FU184" s="2"/>
      <c r="FV184" s="2"/>
      <c r="FW184" s="2"/>
      <c r="FX184" s="2">
        <v>0</v>
      </c>
      <c r="FY184" s="2">
        <v>0</v>
      </c>
      <c r="FZ184" s="2"/>
      <c r="GA184" s="2" t="s">
        <v>302</v>
      </c>
      <c r="GB184" s="2"/>
      <c r="GC184" s="2"/>
      <c r="GD184" s="2">
        <v>1</v>
      </c>
      <c r="GE184" s="2"/>
      <c r="GF184" s="2">
        <v>95285277</v>
      </c>
      <c r="GG184" s="2">
        <v>2</v>
      </c>
      <c r="GH184" s="2">
        <v>4</v>
      </c>
      <c r="GI184" s="2">
        <v>-2</v>
      </c>
      <c r="GJ184" s="2">
        <v>0</v>
      </c>
      <c r="GK184" s="2">
        <v>0</v>
      </c>
      <c r="GL184" s="2">
        <f t="shared" si="319"/>
        <v>0</v>
      </c>
      <c r="GM184" s="2">
        <f t="shared" si="320"/>
        <v>22501.8</v>
      </c>
      <c r="GN184" s="2">
        <f t="shared" si="321"/>
        <v>0</v>
      </c>
      <c r="GO184" s="2">
        <f t="shared" si="322"/>
        <v>0</v>
      </c>
      <c r="GP184" s="2">
        <f t="shared" si="323"/>
        <v>0</v>
      </c>
      <c r="GQ184" s="2"/>
      <c r="GR184" s="2">
        <v>0</v>
      </c>
      <c r="GS184" s="2">
        <v>2</v>
      </c>
      <c r="GT184" s="2">
        <v>0</v>
      </c>
      <c r="GU184" s="2" t="s">
        <v>3</v>
      </c>
      <c r="GV184" s="2">
        <f t="shared" si="324"/>
        <v>0</v>
      </c>
      <c r="GW184" s="2">
        <v>1</v>
      </c>
      <c r="GX184" s="2">
        <f t="shared" si="325"/>
        <v>0</v>
      </c>
      <c r="GY184" s="2"/>
      <c r="GZ184" s="2"/>
      <c r="HA184" s="2">
        <v>0</v>
      </c>
      <c r="HB184" s="2">
        <v>0</v>
      </c>
      <c r="HC184" s="2">
        <f t="shared" si="326"/>
        <v>0</v>
      </c>
      <c r="HD184" s="2"/>
      <c r="HE184" s="2" t="s">
        <v>42</v>
      </c>
      <c r="HF184" s="2" t="s">
        <v>43</v>
      </c>
      <c r="HG184" s="2"/>
      <c r="HH184" s="2"/>
      <c r="HI184" s="2"/>
      <c r="HJ184" s="2"/>
      <c r="HK184" s="2"/>
      <c r="HL184" s="2"/>
      <c r="HM184" s="2" t="s">
        <v>3</v>
      </c>
      <c r="HN184" s="2" t="s">
        <v>3</v>
      </c>
      <c r="HO184" s="2" t="s">
        <v>3</v>
      </c>
      <c r="HP184" s="2" t="s">
        <v>3</v>
      </c>
      <c r="HQ184" s="2" t="s">
        <v>3</v>
      </c>
      <c r="HR184" s="2"/>
      <c r="HS184" s="2">
        <v>0</v>
      </c>
      <c r="HT184" s="2"/>
      <c r="HU184" s="2"/>
      <c r="HV184" s="2"/>
      <c r="HW184" s="2"/>
      <c r="HX184" s="2"/>
      <c r="HY184" s="2"/>
      <c r="HZ184" s="2"/>
      <c r="IA184" s="2"/>
      <c r="IB184" s="2"/>
      <c r="IC184" s="2"/>
      <c r="ID184" s="2"/>
      <c r="IE184" s="2"/>
      <c r="IF184" s="2"/>
      <c r="IG184" s="2"/>
      <c r="IH184" s="2"/>
      <c r="II184" s="2"/>
      <c r="IJ184" s="2"/>
      <c r="IK184" s="2">
        <v>0</v>
      </c>
      <c r="IL184" s="2"/>
      <c r="IM184" s="2"/>
      <c r="IN184" s="2"/>
      <c r="IO184" s="2"/>
      <c r="IP184" s="2"/>
      <c r="IQ184" s="2"/>
      <c r="IR184" s="2"/>
      <c r="IS184" s="2"/>
      <c r="IT184" s="2"/>
      <c r="IU184" s="2"/>
    </row>
    <row r="185" spans="1:255" x14ac:dyDescent="0.2">
      <c r="A185">
        <v>17</v>
      </c>
      <c r="B185">
        <v>1</v>
      </c>
      <c r="E185" t="s">
        <v>299</v>
      </c>
      <c r="F185" t="s">
        <v>300</v>
      </c>
      <c r="G185" t="s">
        <v>301</v>
      </c>
      <c r="H185" t="s">
        <v>37</v>
      </c>
      <c r="I185">
        <v>1</v>
      </c>
      <c r="J185">
        <v>0</v>
      </c>
      <c r="K185">
        <v>1</v>
      </c>
      <c r="O185">
        <f t="shared" si="297"/>
        <v>172363.79</v>
      </c>
      <c r="P185">
        <f t="shared" si="334"/>
        <v>172363.79</v>
      </c>
      <c r="Q185">
        <f t="shared" si="327"/>
        <v>0</v>
      </c>
      <c r="R185">
        <f t="shared" si="298"/>
        <v>0</v>
      </c>
      <c r="S185">
        <f t="shared" si="299"/>
        <v>0</v>
      </c>
      <c r="T185">
        <f t="shared" si="300"/>
        <v>0</v>
      </c>
      <c r="U185">
        <f t="shared" si="301"/>
        <v>0</v>
      </c>
      <c r="V185">
        <f t="shared" si="302"/>
        <v>0</v>
      </c>
      <c r="W185">
        <f t="shared" si="303"/>
        <v>0</v>
      </c>
      <c r="X185">
        <f t="shared" si="304"/>
        <v>0</v>
      </c>
      <c r="Y185">
        <f t="shared" si="305"/>
        <v>0</v>
      </c>
      <c r="AA185">
        <v>60252775</v>
      </c>
      <c r="AB185">
        <f t="shared" si="306"/>
        <v>22501.8</v>
      </c>
      <c r="AC185">
        <f t="shared" si="307"/>
        <v>22501.8</v>
      </c>
      <c r="AD185">
        <f t="shared" si="328"/>
        <v>0</v>
      </c>
      <c r="AE185">
        <f t="shared" si="329"/>
        <v>0</v>
      </c>
      <c r="AF185">
        <f t="shared" si="330"/>
        <v>0</v>
      </c>
      <c r="AG185">
        <f t="shared" si="308"/>
        <v>0</v>
      </c>
      <c r="AH185">
        <f t="shared" si="331"/>
        <v>0</v>
      </c>
      <c r="AI185">
        <f t="shared" si="332"/>
        <v>0</v>
      </c>
      <c r="AJ185">
        <f t="shared" si="309"/>
        <v>0</v>
      </c>
      <c r="AK185">
        <v>22501.8</v>
      </c>
      <c r="AL185">
        <v>22501.8</v>
      </c>
      <c r="AM185">
        <v>0</v>
      </c>
      <c r="AN185">
        <v>0</v>
      </c>
      <c r="AO185">
        <v>0</v>
      </c>
      <c r="AP185">
        <v>0</v>
      </c>
      <c r="AQ185">
        <v>0</v>
      </c>
      <c r="AR185">
        <v>0</v>
      </c>
      <c r="AS185">
        <v>0</v>
      </c>
      <c r="AT185">
        <v>0</v>
      </c>
      <c r="AU185">
        <v>0</v>
      </c>
      <c r="AV185">
        <v>1</v>
      </c>
      <c r="AW185">
        <v>1</v>
      </c>
      <c r="AZ185">
        <v>1</v>
      </c>
      <c r="BA185">
        <v>1</v>
      </c>
      <c r="BB185">
        <v>1</v>
      </c>
      <c r="BC185">
        <v>7.66</v>
      </c>
      <c r="BD185" t="s">
        <v>3</v>
      </c>
      <c r="BE185" t="s">
        <v>3</v>
      </c>
      <c r="BF185" t="s">
        <v>3</v>
      </c>
      <c r="BG185" t="s">
        <v>3</v>
      </c>
      <c r="BH185">
        <v>3</v>
      </c>
      <c r="BI185">
        <v>3</v>
      </c>
      <c r="BJ185" t="s">
        <v>3</v>
      </c>
      <c r="BM185">
        <v>746</v>
      </c>
      <c r="BN185">
        <v>0</v>
      </c>
      <c r="BO185" t="s">
        <v>3</v>
      </c>
      <c r="BP185">
        <v>0</v>
      </c>
      <c r="BQ185">
        <v>130</v>
      </c>
      <c r="BR185">
        <v>0</v>
      </c>
      <c r="BS185">
        <v>1</v>
      </c>
      <c r="BT185">
        <v>1</v>
      </c>
      <c r="BU185">
        <v>1</v>
      </c>
      <c r="BV185">
        <v>1</v>
      </c>
      <c r="BW185">
        <v>1</v>
      </c>
      <c r="BX185">
        <v>1</v>
      </c>
      <c r="BY185" t="s">
        <v>3</v>
      </c>
      <c r="BZ185">
        <v>0</v>
      </c>
      <c r="CA185">
        <v>0</v>
      </c>
      <c r="CB185" t="s">
        <v>3</v>
      </c>
      <c r="CE185">
        <v>30</v>
      </c>
      <c r="CF185">
        <v>0</v>
      </c>
      <c r="CG185">
        <v>0</v>
      </c>
      <c r="CM185">
        <v>0</v>
      </c>
      <c r="CN185" t="s">
        <v>3</v>
      </c>
      <c r="CO185">
        <v>0</v>
      </c>
      <c r="CP185">
        <f t="shared" si="310"/>
        <v>172363.79</v>
      </c>
      <c r="CQ185">
        <f t="shared" si="335"/>
        <v>172363.79</v>
      </c>
      <c r="CR185">
        <f t="shared" si="333"/>
        <v>0</v>
      </c>
      <c r="CS185">
        <f t="shared" si="311"/>
        <v>0</v>
      </c>
      <c r="CT185">
        <f t="shared" si="312"/>
        <v>0</v>
      </c>
      <c r="CU185">
        <f t="shared" si="313"/>
        <v>0</v>
      </c>
      <c r="CV185">
        <f t="shared" si="314"/>
        <v>0</v>
      </c>
      <c r="CW185">
        <f t="shared" si="315"/>
        <v>0</v>
      </c>
      <c r="CX185">
        <f t="shared" si="316"/>
        <v>0</v>
      </c>
      <c r="CY185">
        <f t="shared" si="317"/>
        <v>0</v>
      </c>
      <c r="CZ185">
        <f t="shared" si="318"/>
        <v>0</v>
      </c>
      <c r="DC185" t="s">
        <v>3</v>
      </c>
      <c r="DD185" t="s">
        <v>3</v>
      </c>
      <c r="DE185" t="s">
        <v>3</v>
      </c>
      <c r="DF185" t="s">
        <v>3</v>
      </c>
      <c r="DG185" t="s">
        <v>3</v>
      </c>
      <c r="DH185" t="s">
        <v>3</v>
      </c>
      <c r="DI185" t="s">
        <v>3</v>
      </c>
      <c r="DJ185" t="s">
        <v>3</v>
      </c>
      <c r="DK185" t="s">
        <v>3</v>
      </c>
      <c r="DL185" t="s">
        <v>3</v>
      </c>
      <c r="DM185" t="s">
        <v>3</v>
      </c>
      <c r="DN185">
        <v>0</v>
      </c>
      <c r="DO185">
        <v>0</v>
      </c>
      <c r="DP185">
        <v>1</v>
      </c>
      <c r="DQ185">
        <v>1</v>
      </c>
      <c r="DU185">
        <v>1013</v>
      </c>
      <c r="DV185" t="s">
        <v>37</v>
      </c>
      <c r="DW185" t="s">
        <v>37</v>
      </c>
      <c r="DX185">
        <v>1</v>
      </c>
      <c r="DZ185" t="s">
        <v>3</v>
      </c>
      <c r="EA185" t="s">
        <v>3</v>
      </c>
      <c r="EB185" t="s">
        <v>3</v>
      </c>
      <c r="EC185" t="s">
        <v>3</v>
      </c>
      <c r="EE185">
        <v>59540854</v>
      </c>
      <c r="EF185">
        <v>130</v>
      </c>
      <c r="EG185" t="s">
        <v>38</v>
      </c>
      <c r="EH185">
        <v>0</v>
      </c>
      <c r="EI185" t="s">
        <v>3</v>
      </c>
      <c r="EJ185">
        <v>3</v>
      </c>
      <c r="EK185">
        <v>746</v>
      </c>
      <c r="EL185" t="s">
        <v>39</v>
      </c>
      <c r="EM185" t="s">
        <v>40</v>
      </c>
      <c r="EO185" t="s">
        <v>3</v>
      </c>
      <c r="EQ185">
        <v>0</v>
      </c>
      <c r="ER185">
        <v>22501.8</v>
      </c>
      <c r="ES185">
        <v>22501.8</v>
      </c>
      <c r="ET185">
        <v>0</v>
      </c>
      <c r="EU185">
        <v>0</v>
      </c>
      <c r="EV185">
        <v>0</v>
      </c>
      <c r="EW185">
        <v>0</v>
      </c>
      <c r="EX185">
        <v>0</v>
      </c>
      <c r="EY185">
        <v>0</v>
      </c>
      <c r="EZ185">
        <v>5</v>
      </c>
      <c r="FC185">
        <v>1</v>
      </c>
      <c r="FD185">
        <v>18</v>
      </c>
      <c r="FF185">
        <v>198431.05</v>
      </c>
      <c r="FQ185">
        <v>0</v>
      </c>
      <c r="FR185">
        <f t="shared" si="336"/>
        <v>172363.79</v>
      </c>
      <c r="FS185">
        <v>0</v>
      </c>
      <c r="FX185">
        <v>0</v>
      </c>
      <c r="FY185">
        <v>0</v>
      </c>
      <c r="GA185" t="s">
        <v>302</v>
      </c>
      <c r="GD185">
        <v>1</v>
      </c>
      <c r="GF185">
        <v>95285277</v>
      </c>
      <c r="GG185">
        <v>2</v>
      </c>
      <c r="GH185">
        <v>3</v>
      </c>
      <c r="GI185">
        <v>5</v>
      </c>
      <c r="GJ185">
        <v>0</v>
      </c>
      <c r="GK185">
        <v>0</v>
      </c>
      <c r="GL185">
        <f t="shared" si="319"/>
        <v>0</v>
      </c>
      <c r="GM185">
        <f t="shared" si="320"/>
        <v>172363.79</v>
      </c>
      <c r="GN185">
        <f t="shared" si="321"/>
        <v>0</v>
      </c>
      <c r="GO185">
        <f t="shared" si="322"/>
        <v>0</v>
      </c>
      <c r="GP185">
        <f t="shared" si="323"/>
        <v>0</v>
      </c>
      <c r="GR185">
        <v>1</v>
      </c>
      <c r="GS185">
        <v>1</v>
      </c>
      <c r="GT185">
        <v>0</v>
      </c>
      <c r="GU185" t="s">
        <v>3</v>
      </c>
      <c r="GV185">
        <f t="shared" si="324"/>
        <v>0</v>
      </c>
      <c r="GW185">
        <v>1</v>
      </c>
      <c r="GX185">
        <f t="shared" si="325"/>
        <v>0</v>
      </c>
      <c r="HA185">
        <v>0</v>
      </c>
      <c r="HB185">
        <v>0</v>
      </c>
      <c r="HC185">
        <f t="shared" si="326"/>
        <v>0</v>
      </c>
      <c r="HE185" t="s">
        <v>42</v>
      </c>
      <c r="HF185" t="s">
        <v>43</v>
      </c>
      <c r="HM185" t="s">
        <v>3</v>
      </c>
      <c r="HN185" t="s">
        <v>3</v>
      </c>
      <c r="HO185" t="s">
        <v>3</v>
      </c>
      <c r="HP185" t="s">
        <v>3</v>
      </c>
      <c r="HQ185" t="s">
        <v>3</v>
      </c>
      <c r="HS185">
        <v>0</v>
      </c>
      <c r="IK185">
        <v>0</v>
      </c>
    </row>
    <row r="186" spans="1:255" x14ac:dyDescent="0.2">
      <c r="A186" s="2">
        <v>17</v>
      </c>
      <c r="B186" s="2">
        <v>1</v>
      </c>
      <c r="C186" s="2"/>
      <c r="D186" s="2"/>
      <c r="E186" s="2" t="s">
        <v>303</v>
      </c>
      <c r="F186" s="2" t="s">
        <v>304</v>
      </c>
      <c r="G186" s="2" t="s">
        <v>301</v>
      </c>
      <c r="H186" s="2" t="s">
        <v>37</v>
      </c>
      <c r="I186" s="2">
        <v>1</v>
      </c>
      <c r="J186" s="2">
        <v>0</v>
      </c>
      <c r="K186" s="2">
        <v>1</v>
      </c>
      <c r="L186" s="2"/>
      <c r="M186" s="2"/>
      <c r="N186" s="2"/>
      <c r="O186" s="2">
        <f t="shared" si="297"/>
        <v>22501.8</v>
      </c>
      <c r="P186" s="2">
        <f t="shared" si="334"/>
        <v>22501.8</v>
      </c>
      <c r="Q186" s="2">
        <f t="shared" si="327"/>
        <v>0</v>
      </c>
      <c r="R186" s="2">
        <f t="shared" si="298"/>
        <v>0</v>
      </c>
      <c r="S186" s="2">
        <f t="shared" si="299"/>
        <v>0</v>
      </c>
      <c r="T186" s="2">
        <f t="shared" si="300"/>
        <v>0</v>
      </c>
      <c r="U186" s="2">
        <f t="shared" si="301"/>
        <v>0</v>
      </c>
      <c r="V186" s="2">
        <f t="shared" si="302"/>
        <v>0</v>
      </c>
      <c r="W186" s="2">
        <f t="shared" si="303"/>
        <v>0</v>
      </c>
      <c r="X186" s="2">
        <f t="shared" si="304"/>
        <v>0</v>
      </c>
      <c r="Y186" s="2">
        <f t="shared" si="305"/>
        <v>0</v>
      </c>
      <c r="Z186" s="2"/>
      <c r="AA186" s="2">
        <v>60252778</v>
      </c>
      <c r="AB186" s="2">
        <f t="shared" si="306"/>
        <v>22501.8</v>
      </c>
      <c r="AC186" s="2">
        <f t="shared" si="307"/>
        <v>22501.8</v>
      </c>
      <c r="AD186" s="2">
        <f t="shared" si="328"/>
        <v>0</v>
      </c>
      <c r="AE186" s="2">
        <f t="shared" si="329"/>
        <v>0</v>
      </c>
      <c r="AF186" s="2">
        <f t="shared" si="330"/>
        <v>0</v>
      </c>
      <c r="AG186" s="2">
        <f t="shared" si="308"/>
        <v>0</v>
      </c>
      <c r="AH186" s="2">
        <f t="shared" si="331"/>
        <v>0</v>
      </c>
      <c r="AI186" s="2">
        <f t="shared" si="332"/>
        <v>0</v>
      </c>
      <c r="AJ186" s="2">
        <f t="shared" si="309"/>
        <v>0</v>
      </c>
      <c r="AK186" s="2">
        <v>22501.8</v>
      </c>
      <c r="AL186" s="2">
        <v>22501.8</v>
      </c>
      <c r="AM186" s="2">
        <v>0</v>
      </c>
      <c r="AN186" s="2">
        <v>0</v>
      </c>
      <c r="AO186" s="2">
        <v>0</v>
      </c>
      <c r="AP186" s="2">
        <v>0</v>
      </c>
      <c r="AQ186" s="2">
        <v>0</v>
      </c>
      <c r="AR186" s="2">
        <v>0</v>
      </c>
      <c r="AS186" s="2">
        <v>0</v>
      </c>
      <c r="AT186" s="2">
        <v>0</v>
      </c>
      <c r="AU186" s="2">
        <v>0</v>
      </c>
      <c r="AV186" s="2">
        <v>1</v>
      </c>
      <c r="AW186" s="2">
        <v>1</v>
      </c>
      <c r="AX186" s="2"/>
      <c r="AY186" s="2"/>
      <c r="AZ186" s="2">
        <v>1</v>
      </c>
      <c r="BA186" s="2">
        <v>1</v>
      </c>
      <c r="BB186" s="2">
        <v>1</v>
      </c>
      <c r="BC186" s="2">
        <v>1</v>
      </c>
      <c r="BD186" s="2" t="s">
        <v>3</v>
      </c>
      <c r="BE186" s="2" t="s">
        <v>3</v>
      </c>
      <c r="BF186" s="2" t="s">
        <v>3</v>
      </c>
      <c r="BG186" s="2" t="s">
        <v>3</v>
      </c>
      <c r="BH186" s="2">
        <v>3</v>
      </c>
      <c r="BI186" s="2">
        <v>3</v>
      </c>
      <c r="BJ186" s="2" t="s">
        <v>3</v>
      </c>
      <c r="BK186" s="2"/>
      <c r="BL186" s="2"/>
      <c r="BM186" s="2">
        <v>746</v>
      </c>
      <c r="BN186" s="2">
        <v>0</v>
      </c>
      <c r="BO186" s="2" t="s">
        <v>3</v>
      </c>
      <c r="BP186" s="2">
        <v>0</v>
      </c>
      <c r="BQ186" s="2">
        <v>130</v>
      </c>
      <c r="BR186" s="2">
        <v>0</v>
      </c>
      <c r="BS186" s="2">
        <v>1</v>
      </c>
      <c r="BT186" s="2">
        <v>1</v>
      </c>
      <c r="BU186" s="2">
        <v>1</v>
      </c>
      <c r="BV186" s="2">
        <v>1</v>
      </c>
      <c r="BW186" s="2">
        <v>1</v>
      </c>
      <c r="BX186" s="2">
        <v>1</v>
      </c>
      <c r="BY186" s="2" t="s">
        <v>3</v>
      </c>
      <c r="BZ186" s="2">
        <v>0</v>
      </c>
      <c r="CA186" s="2">
        <v>0</v>
      </c>
      <c r="CB186" s="2" t="s">
        <v>3</v>
      </c>
      <c r="CC186" s="2"/>
      <c r="CD186" s="2"/>
      <c r="CE186" s="2">
        <v>30</v>
      </c>
      <c r="CF186" s="2">
        <v>0</v>
      </c>
      <c r="CG186" s="2">
        <v>0</v>
      </c>
      <c r="CH186" s="2"/>
      <c r="CI186" s="2"/>
      <c r="CJ186" s="2"/>
      <c r="CK186" s="2"/>
      <c r="CL186" s="2"/>
      <c r="CM186" s="2">
        <v>0</v>
      </c>
      <c r="CN186" s="2" t="s">
        <v>3</v>
      </c>
      <c r="CO186" s="2">
        <v>0</v>
      </c>
      <c r="CP186" s="2">
        <f t="shared" si="310"/>
        <v>22501.8</v>
      </c>
      <c r="CQ186" s="2">
        <f t="shared" si="335"/>
        <v>22501.8</v>
      </c>
      <c r="CR186" s="2">
        <f t="shared" si="333"/>
        <v>0</v>
      </c>
      <c r="CS186" s="2">
        <f t="shared" si="311"/>
        <v>0</v>
      </c>
      <c r="CT186" s="2">
        <f t="shared" si="312"/>
        <v>0</v>
      </c>
      <c r="CU186" s="2">
        <f t="shared" si="313"/>
        <v>0</v>
      </c>
      <c r="CV186" s="2">
        <f t="shared" si="314"/>
        <v>0</v>
      </c>
      <c r="CW186" s="2">
        <f t="shared" si="315"/>
        <v>0</v>
      </c>
      <c r="CX186" s="2">
        <f t="shared" si="316"/>
        <v>0</v>
      </c>
      <c r="CY186" s="2">
        <f t="shared" si="317"/>
        <v>0</v>
      </c>
      <c r="CZ186" s="2">
        <f t="shared" si="318"/>
        <v>0</v>
      </c>
      <c r="DA186" s="2"/>
      <c r="DB186" s="2"/>
      <c r="DC186" s="2" t="s">
        <v>3</v>
      </c>
      <c r="DD186" s="2" t="s">
        <v>3</v>
      </c>
      <c r="DE186" s="2" t="s">
        <v>3</v>
      </c>
      <c r="DF186" s="2" t="s">
        <v>3</v>
      </c>
      <c r="DG186" s="2" t="s">
        <v>3</v>
      </c>
      <c r="DH186" s="2" t="s">
        <v>3</v>
      </c>
      <c r="DI186" s="2" t="s">
        <v>3</v>
      </c>
      <c r="DJ186" s="2" t="s">
        <v>3</v>
      </c>
      <c r="DK186" s="2" t="s">
        <v>3</v>
      </c>
      <c r="DL186" s="2" t="s">
        <v>3</v>
      </c>
      <c r="DM186" s="2" t="s">
        <v>3</v>
      </c>
      <c r="DN186" s="2">
        <v>0</v>
      </c>
      <c r="DO186" s="2">
        <v>0</v>
      </c>
      <c r="DP186" s="2">
        <v>1</v>
      </c>
      <c r="DQ186" s="2">
        <v>1</v>
      </c>
      <c r="DR186" s="2"/>
      <c r="DS186" s="2"/>
      <c r="DT186" s="2"/>
      <c r="DU186" s="2">
        <v>1013</v>
      </c>
      <c r="DV186" s="2" t="s">
        <v>37</v>
      </c>
      <c r="DW186" s="2" t="s">
        <v>37</v>
      </c>
      <c r="DX186" s="2">
        <v>1</v>
      </c>
      <c r="DY186" s="2"/>
      <c r="DZ186" s="2" t="s">
        <v>3</v>
      </c>
      <c r="EA186" s="2" t="s">
        <v>3</v>
      </c>
      <c r="EB186" s="2" t="s">
        <v>3</v>
      </c>
      <c r="EC186" s="2" t="s">
        <v>3</v>
      </c>
      <c r="ED186" s="2"/>
      <c r="EE186" s="2">
        <v>59540854</v>
      </c>
      <c r="EF186" s="2">
        <v>130</v>
      </c>
      <c r="EG186" s="2" t="s">
        <v>38</v>
      </c>
      <c r="EH186" s="2">
        <v>0</v>
      </c>
      <c r="EI186" s="2" t="s">
        <v>3</v>
      </c>
      <c r="EJ186" s="2">
        <v>3</v>
      </c>
      <c r="EK186" s="2">
        <v>746</v>
      </c>
      <c r="EL186" s="2" t="s">
        <v>39</v>
      </c>
      <c r="EM186" s="2" t="s">
        <v>40</v>
      </c>
      <c r="EN186" s="2"/>
      <c r="EO186" s="2" t="s">
        <v>3</v>
      </c>
      <c r="EP186" s="2"/>
      <c r="EQ186" s="2">
        <v>0</v>
      </c>
      <c r="ER186" s="2">
        <v>0</v>
      </c>
      <c r="ES186" s="2">
        <v>22501.8</v>
      </c>
      <c r="ET186" s="2">
        <v>0</v>
      </c>
      <c r="EU186" s="2">
        <v>0</v>
      </c>
      <c r="EV186" s="2">
        <v>0</v>
      </c>
      <c r="EW186" s="2">
        <v>0</v>
      </c>
      <c r="EX186" s="2">
        <v>0</v>
      </c>
      <c r="EY186" s="2">
        <v>0</v>
      </c>
      <c r="EZ186" s="2"/>
      <c r="FA186" s="2"/>
      <c r="FB186" s="2"/>
      <c r="FC186" s="2"/>
      <c r="FD186" s="2"/>
      <c r="FE186" s="2"/>
      <c r="FF186" s="2"/>
      <c r="FG186" s="2"/>
      <c r="FH186" s="2"/>
      <c r="FI186" s="2"/>
      <c r="FJ186" s="2"/>
      <c r="FK186" s="2"/>
      <c r="FL186" s="2"/>
      <c r="FM186" s="2"/>
      <c r="FN186" s="2"/>
      <c r="FO186" s="2"/>
      <c r="FP186" s="2"/>
      <c r="FQ186" s="2">
        <v>0</v>
      </c>
      <c r="FR186" s="2">
        <f t="shared" si="336"/>
        <v>22501.8</v>
      </c>
      <c r="FS186" s="2">
        <v>0</v>
      </c>
      <c r="FT186" s="2"/>
      <c r="FU186" s="2"/>
      <c r="FV186" s="2"/>
      <c r="FW186" s="2"/>
      <c r="FX186" s="2">
        <v>0</v>
      </c>
      <c r="FY186" s="2">
        <v>0</v>
      </c>
      <c r="FZ186" s="2"/>
      <c r="GA186" s="2" t="s">
        <v>302</v>
      </c>
      <c r="GB186" s="2"/>
      <c r="GC186" s="2"/>
      <c r="GD186" s="2">
        <v>1</v>
      </c>
      <c r="GE186" s="2"/>
      <c r="GF186" s="2">
        <v>-352368900</v>
      </c>
      <c r="GG186" s="2">
        <v>2</v>
      </c>
      <c r="GH186" s="2">
        <v>4</v>
      </c>
      <c r="GI186" s="2">
        <v>-2</v>
      </c>
      <c r="GJ186" s="2">
        <v>0</v>
      </c>
      <c r="GK186" s="2">
        <v>0</v>
      </c>
      <c r="GL186" s="2">
        <f t="shared" si="319"/>
        <v>0</v>
      </c>
      <c r="GM186" s="2">
        <f t="shared" si="320"/>
        <v>22501.8</v>
      </c>
      <c r="GN186" s="2">
        <f t="shared" si="321"/>
        <v>0</v>
      </c>
      <c r="GO186" s="2">
        <f t="shared" si="322"/>
        <v>0</v>
      </c>
      <c r="GP186" s="2">
        <f t="shared" si="323"/>
        <v>0</v>
      </c>
      <c r="GQ186" s="2"/>
      <c r="GR186" s="2">
        <v>0</v>
      </c>
      <c r="GS186" s="2">
        <v>2</v>
      </c>
      <c r="GT186" s="2">
        <v>0</v>
      </c>
      <c r="GU186" s="2" t="s">
        <v>3</v>
      </c>
      <c r="GV186" s="2">
        <f t="shared" si="324"/>
        <v>0</v>
      </c>
      <c r="GW186" s="2">
        <v>1</v>
      </c>
      <c r="GX186" s="2">
        <f t="shared" si="325"/>
        <v>0</v>
      </c>
      <c r="GY186" s="2"/>
      <c r="GZ186" s="2"/>
      <c r="HA186" s="2">
        <v>0</v>
      </c>
      <c r="HB186" s="2">
        <v>0</v>
      </c>
      <c r="HC186" s="2">
        <f t="shared" si="326"/>
        <v>0</v>
      </c>
      <c r="HD186" s="2"/>
      <c r="HE186" s="2" t="s">
        <v>42</v>
      </c>
      <c r="HF186" s="2" t="s">
        <v>43</v>
      </c>
      <c r="HG186" s="2"/>
      <c r="HH186" s="2"/>
      <c r="HI186" s="2"/>
      <c r="HJ186" s="2"/>
      <c r="HK186" s="2"/>
      <c r="HL186" s="2"/>
      <c r="HM186" s="2" t="s">
        <v>3</v>
      </c>
      <c r="HN186" s="2" t="s">
        <v>3</v>
      </c>
      <c r="HO186" s="2" t="s">
        <v>3</v>
      </c>
      <c r="HP186" s="2" t="s">
        <v>3</v>
      </c>
      <c r="HQ186" s="2" t="s">
        <v>3</v>
      </c>
      <c r="HR186" s="2"/>
      <c r="HS186" s="2">
        <v>0</v>
      </c>
      <c r="HT186" s="2"/>
      <c r="HU186" s="2"/>
      <c r="HV186" s="2"/>
      <c r="HW186" s="2"/>
      <c r="HX186" s="2"/>
      <c r="HY186" s="2"/>
      <c r="HZ186" s="2"/>
      <c r="IA186" s="2"/>
      <c r="IB186" s="2"/>
      <c r="IC186" s="2"/>
      <c r="ID186" s="2"/>
      <c r="IE186" s="2"/>
      <c r="IF186" s="2"/>
      <c r="IG186" s="2"/>
      <c r="IH186" s="2"/>
      <c r="II186" s="2"/>
      <c r="IJ186" s="2"/>
      <c r="IK186" s="2">
        <v>0</v>
      </c>
      <c r="IL186" s="2"/>
      <c r="IM186" s="2"/>
      <c r="IN186" s="2"/>
      <c r="IO186" s="2"/>
      <c r="IP186" s="2"/>
      <c r="IQ186" s="2"/>
      <c r="IR186" s="2"/>
      <c r="IS186" s="2"/>
      <c r="IT186" s="2"/>
      <c r="IU186" s="2"/>
    </row>
    <row r="187" spans="1:255" x14ac:dyDescent="0.2">
      <c r="A187">
        <v>17</v>
      </c>
      <c r="B187">
        <v>1</v>
      </c>
      <c r="E187" t="s">
        <v>303</v>
      </c>
      <c r="F187" t="s">
        <v>304</v>
      </c>
      <c r="G187" t="s">
        <v>301</v>
      </c>
      <c r="H187" t="s">
        <v>37</v>
      </c>
      <c r="I187">
        <v>1</v>
      </c>
      <c r="J187">
        <v>0</v>
      </c>
      <c r="K187">
        <v>1</v>
      </c>
      <c r="O187">
        <f t="shared" si="297"/>
        <v>172363.79</v>
      </c>
      <c r="P187">
        <f t="shared" si="334"/>
        <v>172363.79</v>
      </c>
      <c r="Q187">
        <f t="shared" si="327"/>
        <v>0</v>
      </c>
      <c r="R187">
        <f t="shared" si="298"/>
        <v>0</v>
      </c>
      <c r="S187">
        <f t="shared" si="299"/>
        <v>0</v>
      </c>
      <c r="T187">
        <f t="shared" si="300"/>
        <v>0</v>
      </c>
      <c r="U187">
        <f t="shared" si="301"/>
        <v>0</v>
      </c>
      <c r="V187">
        <f t="shared" si="302"/>
        <v>0</v>
      </c>
      <c r="W187">
        <f t="shared" si="303"/>
        <v>0</v>
      </c>
      <c r="X187">
        <f t="shared" si="304"/>
        <v>0</v>
      </c>
      <c r="Y187">
        <f t="shared" si="305"/>
        <v>0</v>
      </c>
      <c r="AA187">
        <v>60252775</v>
      </c>
      <c r="AB187">
        <f t="shared" si="306"/>
        <v>22501.8</v>
      </c>
      <c r="AC187">
        <f t="shared" si="307"/>
        <v>22501.8</v>
      </c>
      <c r="AD187">
        <f t="shared" si="328"/>
        <v>0</v>
      </c>
      <c r="AE187">
        <f t="shared" si="329"/>
        <v>0</v>
      </c>
      <c r="AF187">
        <f t="shared" si="330"/>
        <v>0</v>
      </c>
      <c r="AG187">
        <f t="shared" si="308"/>
        <v>0</v>
      </c>
      <c r="AH187">
        <f t="shared" si="331"/>
        <v>0</v>
      </c>
      <c r="AI187">
        <f t="shared" si="332"/>
        <v>0</v>
      </c>
      <c r="AJ187">
        <f t="shared" si="309"/>
        <v>0</v>
      </c>
      <c r="AK187">
        <v>22501.8</v>
      </c>
      <c r="AL187">
        <v>22501.8</v>
      </c>
      <c r="AM187">
        <v>0</v>
      </c>
      <c r="AN187">
        <v>0</v>
      </c>
      <c r="AO187">
        <v>0</v>
      </c>
      <c r="AP187">
        <v>0</v>
      </c>
      <c r="AQ187">
        <v>0</v>
      </c>
      <c r="AR187">
        <v>0</v>
      </c>
      <c r="AS187">
        <v>0</v>
      </c>
      <c r="AT187">
        <v>0</v>
      </c>
      <c r="AU187">
        <v>0</v>
      </c>
      <c r="AV187">
        <v>1</v>
      </c>
      <c r="AW187">
        <v>1</v>
      </c>
      <c r="AZ187">
        <v>1</v>
      </c>
      <c r="BA187">
        <v>1</v>
      </c>
      <c r="BB187">
        <v>1</v>
      </c>
      <c r="BC187">
        <v>7.66</v>
      </c>
      <c r="BD187" t="s">
        <v>3</v>
      </c>
      <c r="BE187" t="s">
        <v>3</v>
      </c>
      <c r="BF187" t="s">
        <v>3</v>
      </c>
      <c r="BG187" t="s">
        <v>3</v>
      </c>
      <c r="BH187">
        <v>3</v>
      </c>
      <c r="BI187">
        <v>3</v>
      </c>
      <c r="BJ187" t="s">
        <v>3</v>
      </c>
      <c r="BM187">
        <v>746</v>
      </c>
      <c r="BN187">
        <v>0</v>
      </c>
      <c r="BO187" t="s">
        <v>3</v>
      </c>
      <c r="BP187">
        <v>0</v>
      </c>
      <c r="BQ187">
        <v>130</v>
      </c>
      <c r="BR187">
        <v>0</v>
      </c>
      <c r="BS187">
        <v>1</v>
      </c>
      <c r="BT187">
        <v>1</v>
      </c>
      <c r="BU187">
        <v>1</v>
      </c>
      <c r="BV187">
        <v>1</v>
      </c>
      <c r="BW187">
        <v>1</v>
      </c>
      <c r="BX187">
        <v>1</v>
      </c>
      <c r="BY187" t="s">
        <v>3</v>
      </c>
      <c r="BZ187">
        <v>0</v>
      </c>
      <c r="CA187">
        <v>0</v>
      </c>
      <c r="CB187" t="s">
        <v>3</v>
      </c>
      <c r="CE187">
        <v>30</v>
      </c>
      <c r="CF187">
        <v>0</v>
      </c>
      <c r="CG187">
        <v>0</v>
      </c>
      <c r="CM187">
        <v>0</v>
      </c>
      <c r="CN187" t="s">
        <v>3</v>
      </c>
      <c r="CO187">
        <v>0</v>
      </c>
      <c r="CP187">
        <f t="shared" si="310"/>
        <v>172363.79</v>
      </c>
      <c r="CQ187">
        <f t="shared" si="335"/>
        <v>172363.79</v>
      </c>
      <c r="CR187">
        <f t="shared" si="333"/>
        <v>0</v>
      </c>
      <c r="CS187">
        <f t="shared" si="311"/>
        <v>0</v>
      </c>
      <c r="CT187">
        <f t="shared" si="312"/>
        <v>0</v>
      </c>
      <c r="CU187">
        <f t="shared" si="313"/>
        <v>0</v>
      </c>
      <c r="CV187">
        <f t="shared" si="314"/>
        <v>0</v>
      </c>
      <c r="CW187">
        <f t="shared" si="315"/>
        <v>0</v>
      </c>
      <c r="CX187">
        <f t="shared" si="316"/>
        <v>0</v>
      </c>
      <c r="CY187">
        <f t="shared" si="317"/>
        <v>0</v>
      </c>
      <c r="CZ187">
        <f t="shared" si="318"/>
        <v>0</v>
      </c>
      <c r="DC187" t="s">
        <v>3</v>
      </c>
      <c r="DD187" t="s">
        <v>3</v>
      </c>
      <c r="DE187" t="s">
        <v>3</v>
      </c>
      <c r="DF187" t="s">
        <v>3</v>
      </c>
      <c r="DG187" t="s">
        <v>3</v>
      </c>
      <c r="DH187" t="s">
        <v>3</v>
      </c>
      <c r="DI187" t="s">
        <v>3</v>
      </c>
      <c r="DJ187" t="s">
        <v>3</v>
      </c>
      <c r="DK187" t="s">
        <v>3</v>
      </c>
      <c r="DL187" t="s">
        <v>3</v>
      </c>
      <c r="DM187" t="s">
        <v>3</v>
      </c>
      <c r="DN187">
        <v>0</v>
      </c>
      <c r="DO187">
        <v>0</v>
      </c>
      <c r="DP187">
        <v>1</v>
      </c>
      <c r="DQ187">
        <v>1</v>
      </c>
      <c r="DU187">
        <v>1013</v>
      </c>
      <c r="DV187" t="s">
        <v>37</v>
      </c>
      <c r="DW187" t="s">
        <v>37</v>
      </c>
      <c r="DX187">
        <v>1</v>
      </c>
      <c r="DZ187" t="s">
        <v>3</v>
      </c>
      <c r="EA187" t="s">
        <v>3</v>
      </c>
      <c r="EB187" t="s">
        <v>3</v>
      </c>
      <c r="EC187" t="s">
        <v>3</v>
      </c>
      <c r="EE187">
        <v>59540854</v>
      </c>
      <c r="EF187">
        <v>130</v>
      </c>
      <c r="EG187" t="s">
        <v>38</v>
      </c>
      <c r="EH187">
        <v>0</v>
      </c>
      <c r="EI187" t="s">
        <v>3</v>
      </c>
      <c r="EJ187">
        <v>3</v>
      </c>
      <c r="EK187">
        <v>746</v>
      </c>
      <c r="EL187" t="s">
        <v>39</v>
      </c>
      <c r="EM187" t="s">
        <v>40</v>
      </c>
      <c r="EO187" t="s">
        <v>3</v>
      </c>
      <c r="EQ187">
        <v>0</v>
      </c>
      <c r="ER187">
        <v>22501.8</v>
      </c>
      <c r="ES187">
        <v>22501.8</v>
      </c>
      <c r="ET187">
        <v>0</v>
      </c>
      <c r="EU187">
        <v>0</v>
      </c>
      <c r="EV187">
        <v>0</v>
      </c>
      <c r="EW187">
        <v>0</v>
      </c>
      <c r="EX187">
        <v>0</v>
      </c>
      <c r="EY187">
        <v>0</v>
      </c>
      <c r="EZ187">
        <v>5</v>
      </c>
      <c r="FC187">
        <v>1</v>
      </c>
      <c r="FD187">
        <v>18</v>
      </c>
      <c r="FF187">
        <v>198431.05</v>
      </c>
      <c r="FQ187">
        <v>0</v>
      </c>
      <c r="FR187">
        <f t="shared" si="336"/>
        <v>172363.79</v>
      </c>
      <c r="FS187">
        <v>0</v>
      </c>
      <c r="FX187">
        <v>0</v>
      </c>
      <c r="FY187">
        <v>0</v>
      </c>
      <c r="GA187" t="s">
        <v>302</v>
      </c>
      <c r="GD187">
        <v>1</v>
      </c>
      <c r="GF187">
        <v>-352368900</v>
      </c>
      <c r="GG187">
        <v>2</v>
      </c>
      <c r="GH187">
        <v>3</v>
      </c>
      <c r="GI187">
        <v>5</v>
      </c>
      <c r="GJ187">
        <v>0</v>
      </c>
      <c r="GK187">
        <v>0</v>
      </c>
      <c r="GL187">
        <f t="shared" si="319"/>
        <v>0</v>
      </c>
      <c r="GM187">
        <f t="shared" si="320"/>
        <v>172363.79</v>
      </c>
      <c r="GN187">
        <f t="shared" si="321"/>
        <v>0</v>
      </c>
      <c r="GO187">
        <f t="shared" si="322"/>
        <v>0</v>
      </c>
      <c r="GP187">
        <f t="shared" si="323"/>
        <v>0</v>
      </c>
      <c r="GR187">
        <v>1</v>
      </c>
      <c r="GS187">
        <v>1</v>
      </c>
      <c r="GT187">
        <v>0</v>
      </c>
      <c r="GU187" t="s">
        <v>3</v>
      </c>
      <c r="GV187">
        <f t="shared" si="324"/>
        <v>0</v>
      </c>
      <c r="GW187">
        <v>1</v>
      </c>
      <c r="GX187">
        <f t="shared" si="325"/>
        <v>0</v>
      </c>
      <c r="HA187">
        <v>0</v>
      </c>
      <c r="HB187">
        <v>0</v>
      </c>
      <c r="HC187">
        <f t="shared" si="326"/>
        <v>0</v>
      </c>
      <c r="HE187" t="s">
        <v>42</v>
      </c>
      <c r="HF187" t="s">
        <v>43</v>
      </c>
      <c r="HM187" t="s">
        <v>3</v>
      </c>
      <c r="HN187" t="s">
        <v>3</v>
      </c>
      <c r="HO187" t="s">
        <v>3</v>
      </c>
      <c r="HP187" t="s">
        <v>3</v>
      </c>
      <c r="HQ187" t="s">
        <v>3</v>
      </c>
      <c r="HS187">
        <v>0</v>
      </c>
      <c r="IK187">
        <v>0</v>
      </c>
    </row>
    <row r="188" spans="1:255" x14ac:dyDescent="0.2">
      <c r="A188" s="2">
        <v>17</v>
      </c>
      <c r="B188" s="2">
        <v>1</v>
      </c>
      <c r="C188" s="2"/>
      <c r="D188" s="2"/>
      <c r="E188" s="2" t="s">
        <v>305</v>
      </c>
      <c r="F188" s="2" t="s">
        <v>306</v>
      </c>
      <c r="G188" s="2" t="s">
        <v>307</v>
      </c>
      <c r="H188" s="2" t="s">
        <v>37</v>
      </c>
      <c r="I188" s="2">
        <v>1</v>
      </c>
      <c r="J188" s="2">
        <v>0</v>
      </c>
      <c r="K188" s="2">
        <v>1</v>
      </c>
      <c r="L188" s="2"/>
      <c r="M188" s="2"/>
      <c r="N188" s="2"/>
      <c r="O188" s="2">
        <f t="shared" si="297"/>
        <v>28811.73</v>
      </c>
      <c r="P188" s="2">
        <f t="shared" si="334"/>
        <v>28811.73</v>
      </c>
      <c r="Q188" s="2">
        <f t="shared" si="327"/>
        <v>0</v>
      </c>
      <c r="R188" s="2">
        <f t="shared" si="298"/>
        <v>0</v>
      </c>
      <c r="S188" s="2">
        <f t="shared" si="299"/>
        <v>0</v>
      </c>
      <c r="T188" s="2">
        <f t="shared" si="300"/>
        <v>0</v>
      </c>
      <c r="U188" s="2">
        <f t="shared" si="301"/>
        <v>0</v>
      </c>
      <c r="V188" s="2">
        <f t="shared" si="302"/>
        <v>0</v>
      </c>
      <c r="W188" s="2">
        <f t="shared" si="303"/>
        <v>0</v>
      </c>
      <c r="X188" s="2">
        <f t="shared" si="304"/>
        <v>0</v>
      </c>
      <c r="Y188" s="2">
        <f t="shared" si="305"/>
        <v>0</v>
      </c>
      <c r="Z188" s="2"/>
      <c r="AA188" s="2">
        <v>60252778</v>
      </c>
      <c r="AB188" s="2">
        <f t="shared" si="306"/>
        <v>28811.73</v>
      </c>
      <c r="AC188" s="2">
        <f t="shared" si="307"/>
        <v>28811.73</v>
      </c>
      <c r="AD188" s="2">
        <f t="shared" si="328"/>
        <v>0</v>
      </c>
      <c r="AE188" s="2">
        <f t="shared" si="329"/>
        <v>0</v>
      </c>
      <c r="AF188" s="2">
        <f t="shared" si="330"/>
        <v>0</v>
      </c>
      <c r="AG188" s="2">
        <f t="shared" si="308"/>
        <v>0</v>
      </c>
      <c r="AH188" s="2">
        <f t="shared" si="331"/>
        <v>0</v>
      </c>
      <c r="AI188" s="2">
        <f t="shared" si="332"/>
        <v>0</v>
      </c>
      <c r="AJ188" s="2">
        <f t="shared" si="309"/>
        <v>0</v>
      </c>
      <c r="AK188" s="2">
        <v>28811.73</v>
      </c>
      <c r="AL188" s="2">
        <v>28811.73</v>
      </c>
      <c r="AM188" s="2">
        <v>0</v>
      </c>
      <c r="AN188" s="2">
        <v>0</v>
      </c>
      <c r="AO188" s="2">
        <v>0</v>
      </c>
      <c r="AP188" s="2">
        <v>0</v>
      </c>
      <c r="AQ188" s="2">
        <v>0</v>
      </c>
      <c r="AR188" s="2">
        <v>0</v>
      </c>
      <c r="AS188" s="2">
        <v>0</v>
      </c>
      <c r="AT188" s="2">
        <v>0</v>
      </c>
      <c r="AU188" s="2">
        <v>0</v>
      </c>
      <c r="AV188" s="2">
        <v>1</v>
      </c>
      <c r="AW188" s="2">
        <v>1</v>
      </c>
      <c r="AX188" s="2"/>
      <c r="AY188" s="2"/>
      <c r="AZ188" s="2">
        <v>1</v>
      </c>
      <c r="BA188" s="2">
        <v>1</v>
      </c>
      <c r="BB188" s="2">
        <v>1</v>
      </c>
      <c r="BC188" s="2">
        <v>1</v>
      </c>
      <c r="BD188" s="2" t="s">
        <v>3</v>
      </c>
      <c r="BE188" s="2" t="s">
        <v>3</v>
      </c>
      <c r="BF188" s="2" t="s">
        <v>3</v>
      </c>
      <c r="BG188" s="2" t="s">
        <v>3</v>
      </c>
      <c r="BH188" s="2">
        <v>3</v>
      </c>
      <c r="BI188" s="2">
        <v>3</v>
      </c>
      <c r="BJ188" s="2" t="s">
        <v>3</v>
      </c>
      <c r="BK188" s="2"/>
      <c r="BL188" s="2"/>
      <c r="BM188" s="2">
        <v>746</v>
      </c>
      <c r="BN188" s="2">
        <v>0</v>
      </c>
      <c r="BO188" s="2" t="s">
        <v>3</v>
      </c>
      <c r="BP188" s="2">
        <v>0</v>
      </c>
      <c r="BQ188" s="2">
        <v>130</v>
      </c>
      <c r="BR188" s="2">
        <v>0</v>
      </c>
      <c r="BS188" s="2">
        <v>1</v>
      </c>
      <c r="BT188" s="2">
        <v>1</v>
      </c>
      <c r="BU188" s="2">
        <v>1</v>
      </c>
      <c r="BV188" s="2">
        <v>1</v>
      </c>
      <c r="BW188" s="2">
        <v>1</v>
      </c>
      <c r="BX188" s="2">
        <v>1</v>
      </c>
      <c r="BY188" s="2" t="s">
        <v>3</v>
      </c>
      <c r="BZ188" s="2">
        <v>0</v>
      </c>
      <c r="CA188" s="2">
        <v>0</v>
      </c>
      <c r="CB188" s="2" t="s">
        <v>3</v>
      </c>
      <c r="CC188" s="2"/>
      <c r="CD188" s="2"/>
      <c r="CE188" s="2">
        <v>30</v>
      </c>
      <c r="CF188" s="2">
        <v>0</v>
      </c>
      <c r="CG188" s="2">
        <v>0</v>
      </c>
      <c r="CH188" s="2"/>
      <c r="CI188" s="2"/>
      <c r="CJ188" s="2"/>
      <c r="CK188" s="2"/>
      <c r="CL188" s="2"/>
      <c r="CM188" s="2">
        <v>0</v>
      </c>
      <c r="CN188" s="2" t="s">
        <v>3</v>
      </c>
      <c r="CO188" s="2">
        <v>0</v>
      </c>
      <c r="CP188" s="2">
        <f t="shared" si="310"/>
        <v>28811.73</v>
      </c>
      <c r="CQ188" s="2">
        <f t="shared" si="335"/>
        <v>28811.73</v>
      </c>
      <c r="CR188" s="2">
        <f t="shared" si="333"/>
        <v>0</v>
      </c>
      <c r="CS188" s="2">
        <f t="shared" si="311"/>
        <v>0</v>
      </c>
      <c r="CT188" s="2">
        <f t="shared" si="312"/>
        <v>0</v>
      </c>
      <c r="CU188" s="2">
        <f t="shared" si="313"/>
        <v>0</v>
      </c>
      <c r="CV188" s="2">
        <f t="shared" si="314"/>
        <v>0</v>
      </c>
      <c r="CW188" s="2">
        <f t="shared" si="315"/>
        <v>0</v>
      </c>
      <c r="CX188" s="2">
        <f t="shared" si="316"/>
        <v>0</v>
      </c>
      <c r="CY188" s="2">
        <f t="shared" si="317"/>
        <v>0</v>
      </c>
      <c r="CZ188" s="2">
        <f t="shared" si="318"/>
        <v>0</v>
      </c>
      <c r="DA188" s="2"/>
      <c r="DB188" s="2"/>
      <c r="DC188" s="2" t="s">
        <v>3</v>
      </c>
      <c r="DD188" s="2" t="s">
        <v>3</v>
      </c>
      <c r="DE188" s="2" t="s">
        <v>3</v>
      </c>
      <c r="DF188" s="2" t="s">
        <v>3</v>
      </c>
      <c r="DG188" s="2" t="s">
        <v>3</v>
      </c>
      <c r="DH188" s="2" t="s">
        <v>3</v>
      </c>
      <c r="DI188" s="2" t="s">
        <v>3</v>
      </c>
      <c r="DJ188" s="2" t="s">
        <v>3</v>
      </c>
      <c r="DK188" s="2" t="s">
        <v>3</v>
      </c>
      <c r="DL188" s="2" t="s">
        <v>3</v>
      </c>
      <c r="DM188" s="2" t="s">
        <v>3</v>
      </c>
      <c r="DN188" s="2">
        <v>0</v>
      </c>
      <c r="DO188" s="2">
        <v>0</v>
      </c>
      <c r="DP188" s="2">
        <v>1</v>
      </c>
      <c r="DQ188" s="2">
        <v>1</v>
      </c>
      <c r="DR188" s="2"/>
      <c r="DS188" s="2"/>
      <c r="DT188" s="2"/>
      <c r="DU188" s="2">
        <v>1013</v>
      </c>
      <c r="DV188" s="2" t="s">
        <v>37</v>
      </c>
      <c r="DW188" s="2" t="s">
        <v>37</v>
      </c>
      <c r="DX188" s="2">
        <v>1</v>
      </c>
      <c r="DY188" s="2"/>
      <c r="DZ188" s="2" t="s">
        <v>3</v>
      </c>
      <c r="EA188" s="2" t="s">
        <v>3</v>
      </c>
      <c r="EB188" s="2" t="s">
        <v>3</v>
      </c>
      <c r="EC188" s="2" t="s">
        <v>3</v>
      </c>
      <c r="ED188" s="2"/>
      <c r="EE188" s="2">
        <v>59540854</v>
      </c>
      <c r="EF188" s="2">
        <v>130</v>
      </c>
      <c r="EG188" s="2" t="s">
        <v>38</v>
      </c>
      <c r="EH188" s="2">
        <v>0</v>
      </c>
      <c r="EI188" s="2" t="s">
        <v>3</v>
      </c>
      <c r="EJ188" s="2">
        <v>3</v>
      </c>
      <c r="EK188" s="2">
        <v>746</v>
      </c>
      <c r="EL188" s="2" t="s">
        <v>39</v>
      </c>
      <c r="EM188" s="2" t="s">
        <v>40</v>
      </c>
      <c r="EN188" s="2"/>
      <c r="EO188" s="2" t="s">
        <v>3</v>
      </c>
      <c r="EP188" s="2"/>
      <c r="EQ188" s="2">
        <v>0</v>
      </c>
      <c r="ER188" s="2">
        <v>0</v>
      </c>
      <c r="ES188" s="2">
        <v>28811.73</v>
      </c>
      <c r="ET188" s="2">
        <v>0</v>
      </c>
      <c r="EU188" s="2">
        <v>0</v>
      </c>
      <c r="EV188" s="2">
        <v>0</v>
      </c>
      <c r="EW188" s="2">
        <v>0</v>
      </c>
      <c r="EX188" s="2">
        <v>0</v>
      </c>
      <c r="EY188" s="2">
        <v>0</v>
      </c>
      <c r="EZ188" s="2"/>
      <c r="FA188" s="2"/>
      <c r="FB188" s="2"/>
      <c r="FC188" s="2"/>
      <c r="FD188" s="2"/>
      <c r="FE188" s="2"/>
      <c r="FF188" s="2"/>
      <c r="FG188" s="2"/>
      <c r="FH188" s="2"/>
      <c r="FI188" s="2"/>
      <c r="FJ188" s="2"/>
      <c r="FK188" s="2"/>
      <c r="FL188" s="2"/>
      <c r="FM188" s="2"/>
      <c r="FN188" s="2"/>
      <c r="FO188" s="2"/>
      <c r="FP188" s="2"/>
      <c r="FQ188" s="2">
        <v>0</v>
      </c>
      <c r="FR188" s="2">
        <f t="shared" si="336"/>
        <v>28811.73</v>
      </c>
      <c r="FS188" s="2">
        <v>0</v>
      </c>
      <c r="FT188" s="2"/>
      <c r="FU188" s="2"/>
      <c r="FV188" s="2"/>
      <c r="FW188" s="2"/>
      <c r="FX188" s="2">
        <v>0</v>
      </c>
      <c r="FY188" s="2">
        <v>0</v>
      </c>
      <c r="FZ188" s="2"/>
      <c r="GA188" s="2" t="s">
        <v>308</v>
      </c>
      <c r="GB188" s="2"/>
      <c r="GC188" s="2"/>
      <c r="GD188" s="2">
        <v>1</v>
      </c>
      <c r="GE188" s="2"/>
      <c r="GF188" s="2">
        <v>-1429849412</v>
      </c>
      <c r="GG188" s="2">
        <v>2</v>
      </c>
      <c r="GH188" s="2">
        <v>4</v>
      </c>
      <c r="GI188" s="2">
        <v>-2</v>
      </c>
      <c r="GJ188" s="2">
        <v>0</v>
      </c>
      <c r="GK188" s="2">
        <v>0</v>
      </c>
      <c r="GL188" s="2">
        <f t="shared" si="319"/>
        <v>0</v>
      </c>
      <c r="GM188" s="2">
        <f t="shared" si="320"/>
        <v>28811.73</v>
      </c>
      <c r="GN188" s="2">
        <f t="shared" si="321"/>
        <v>0</v>
      </c>
      <c r="GO188" s="2">
        <f t="shared" si="322"/>
        <v>0</v>
      </c>
      <c r="GP188" s="2">
        <f t="shared" si="323"/>
        <v>0</v>
      </c>
      <c r="GQ188" s="2"/>
      <c r="GR188" s="2">
        <v>0</v>
      </c>
      <c r="GS188" s="2">
        <v>2</v>
      </c>
      <c r="GT188" s="2">
        <v>0</v>
      </c>
      <c r="GU188" s="2" t="s">
        <v>3</v>
      </c>
      <c r="GV188" s="2">
        <f t="shared" si="324"/>
        <v>0</v>
      </c>
      <c r="GW188" s="2">
        <v>1</v>
      </c>
      <c r="GX188" s="2">
        <f t="shared" si="325"/>
        <v>0</v>
      </c>
      <c r="GY188" s="2"/>
      <c r="GZ188" s="2"/>
      <c r="HA188" s="2">
        <v>0</v>
      </c>
      <c r="HB188" s="2">
        <v>0</v>
      </c>
      <c r="HC188" s="2">
        <f t="shared" si="326"/>
        <v>0</v>
      </c>
      <c r="HD188" s="2"/>
      <c r="HE188" s="2" t="s">
        <v>42</v>
      </c>
      <c r="HF188" s="2" t="s">
        <v>43</v>
      </c>
      <c r="HG188" s="2"/>
      <c r="HH188" s="2"/>
      <c r="HI188" s="2"/>
      <c r="HJ188" s="2"/>
      <c r="HK188" s="2"/>
      <c r="HL188" s="2"/>
      <c r="HM188" s="2" t="s">
        <v>3</v>
      </c>
      <c r="HN188" s="2" t="s">
        <v>3</v>
      </c>
      <c r="HO188" s="2" t="s">
        <v>3</v>
      </c>
      <c r="HP188" s="2" t="s">
        <v>3</v>
      </c>
      <c r="HQ188" s="2" t="s">
        <v>3</v>
      </c>
      <c r="HR188" s="2"/>
      <c r="HS188" s="2">
        <v>0</v>
      </c>
      <c r="HT188" s="2"/>
      <c r="HU188" s="2"/>
      <c r="HV188" s="2"/>
      <c r="HW188" s="2"/>
      <c r="HX188" s="2"/>
      <c r="HY188" s="2"/>
      <c r="HZ188" s="2"/>
      <c r="IA188" s="2"/>
      <c r="IB188" s="2"/>
      <c r="IC188" s="2"/>
      <c r="ID188" s="2"/>
      <c r="IE188" s="2"/>
      <c r="IF188" s="2"/>
      <c r="IG188" s="2"/>
      <c r="IH188" s="2"/>
      <c r="II188" s="2"/>
      <c r="IJ188" s="2"/>
      <c r="IK188" s="2">
        <v>0</v>
      </c>
      <c r="IL188" s="2"/>
      <c r="IM188" s="2"/>
      <c r="IN188" s="2"/>
      <c r="IO188" s="2"/>
      <c r="IP188" s="2"/>
      <c r="IQ188" s="2"/>
      <c r="IR188" s="2"/>
      <c r="IS188" s="2"/>
      <c r="IT188" s="2"/>
      <c r="IU188" s="2"/>
    </row>
    <row r="189" spans="1:255" x14ac:dyDescent="0.2">
      <c r="A189">
        <v>17</v>
      </c>
      <c r="B189">
        <v>1</v>
      </c>
      <c r="E189" t="s">
        <v>305</v>
      </c>
      <c r="F189" t="s">
        <v>306</v>
      </c>
      <c r="G189" t="s">
        <v>307</v>
      </c>
      <c r="H189" t="s">
        <v>37</v>
      </c>
      <c r="I189">
        <v>1</v>
      </c>
      <c r="J189">
        <v>0</v>
      </c>
      <c r="K189">
        <v>1</v>
      </c>
      <c r="O189">
        <f t="shared" si="297"/>
        <v>220697.85</v>
      </c>
      <c r="P189">
        <f t="shared" si="334"/>
        <v>220697.85</v>
      </c>
      <c r="Q189">
        <f t="shared" si="327"/>
        <v>0</v>
      </c>
      <c r="R189">
        <f t="shared" si="298"/>
        <v>0</v>
      </c>
      <c r="S189">
        <f t="shared" si="299"/>
        <v>0</v>
      </c>
      <c r="T189">
        <f t="shared" si="300"/>
        <v>0</v>
      </c>
      <c r="U189">
        <f t="shared" si="301"/>
        <v>0</v>
      </c>
      <c r="V189">
        <f t="shared" si="302"/>
        <v>0</v>
      </c>
      <c r="W189">
        <f t="shared" si="303"/>
        <v>0</v>
      </c>
      <c r="X189">
        <f t="shared" si="304"/>
        <v>0</v>
      </c>
      <c r="Y189">
        <f t="shared" si="305"/>
        <v>0</v>
      </c>
      <c r="AA189">
        <v>60252775</v>
      </c>
      <c r="AB189">
        <f t="shared" si="306"/>
        <v>28811.73</v>
      </c>
      <c r="AC189">
        <f t="shared" si="307"/>
        <v>28811.73</v>
      </c>
      <c r="AD189">
        <f t="shared" si="328"/>
        <v>0</v>
      </c>
      <c r="AE189">
        <f t="shared" si="329"/>
        <v>0</v>
      </c>
      <c r="AF189">
        <f t="shared" si="330"/>
        <v>0</v>
      </c>
      <c r="AG189">
        <f t="shared" si="308"/>
        <v>0</v>
      </c>
      <c r="AH189">
        <f t="shared" si="331"/>
        <v>0</v>
      </c>
      <c r="AI189">
        <f t="shared" si="332"/>
        <v>0</v>
      </c>
      <c r="AJ189">
        <f t="shared" si="309"/>
        <v>0</v>
      </c>
      <c r="AK189">
        <v>28811.73</v>
      </c>
      <c r="AL189">
        <v>28811.73</v>
      </c>
      <c r="AM189">
        <v>0</v>
      </c>
      <c r="AN189">
        <v>0</v>
      </c>
      <c r="AO189">
        <v>0</v>
      </c>
      <c r="AP189">
        <v>0</v>
      </c>
      <c r="AQ189">
        <v>0</v>
      </c>
      <c r="AR189">
        <v>0</v>
      </c>
      <c r="AS189">
        <v>0</v>
      </c>
      <c r="AT189">
        <v>0</v>
      </c>
      <c r="AU189">
        <v>0</v>
      </c>
      <c r="AV189">
        <v>1</v>
      </c>
      <c r="AW189">
        <v>1</v>
      </c>
      <c r="AZ189">
        <v>1</v>
      </c>
      <c r="BA189">
        <v>1</v>
      </c>
      <c r="BB189">
        <v>1</v>
      </c>
      <c r="BC189">
        <v>7.66</v>
      </c>
      <c r="BD189" t="s">
        <v>3</v>
      </c>
      <c r="BE189" t="s">
        <v>3</v>
      </c>
      <c r="BF189" t="s">
        <v>3</v>
      </c>
      <c r="BG189" t="s">
        <v>3</v>
      </c>
      <c r="BH189">
        <v>3</v>
      </c>
      <c r="BI189">
        <v>3</v>
      </c>
      <c r="BJ189" t="s">
        <v>3</v>
      </c>
      <c r="BM189">
        <v>746</v>
      </c>
      <c r="BN189">
        <v>0</v>
      </c>
      <c r="BO189" t="s">
        <v>3</v>
      </c>
      <c r="BP189">
        <v>0</v>
      </c>
      <c r="BQ189">
        <v>130</v>
      </c>
      <c r="BR189">
        <v>0</v>
      </c>
      <c r="BS189">
        <v>1</v>
      </c>
      <c r="BT189">
        <v>1</v>
      </c>
      <c r="BU189">
        <v>1</v>
      </c>
      <c r="BV189">
        <v>1</v>
      </c>
      <c r="BW189">
        <v>1</v>
      </c>
      <c r="BX189">
        <v>1</v>
      </c>
      <c r="BY189" t="s">
        <v>3</v>
      </c>
      <c r="BZ189">
        <v>0</v>
      </c>
      <c r="CA189">
        <v>0</v>
      </c>
      <c r="CB189" t="s">
        <v>3</v>
      </c>
      <c r="CE189">
        <v>30</v>
      </c>
      <c r="CF189">
        <v>0</v>
      </c>
      <c r="CG189">
        <v>0</v>
      </c>
      <c r="CM189">
        <v>0</v>
      </c>
      <c r="CN189" t="s">
        <v>3</v>
      </c>
      <c r="CO189">
        <v>0</v>
      </c>
      <c r="CP189">
        <f t="shared" si="310"/>
        <v>220697.85</v>
      </c>
      <c r="CQ189">
        <f t="shared" si="335"/>
        <v>220697.85</v>
      </c>
      <c r="CR189">
        <f t="shared" si="333"/>
        <v>0</v>
      </c>
      <c r="CS189">
        <f t="shared" si="311"/>
        <v>0</v>
      </c>
      <c r="CT189">
        <f t="shared" si="312"/>
        <v>0</v>
      </c>
      <c r="CU189">
        <f t="shared" si="313"/>
        <v>0</v>
      </c>
      <c r="CV189">
        <f t="shared" si="314"/>
        <v>0</v>
      </c>
      <c r="CW189">
        <f t="shared" si="315"/>
        <v>0</v>
      </c>
      <c r="CX189">
        <f t="shared" si="316"/>
        <v>0</v>
      </c>
      <c r="CY189">
        <f t="shared" si="317"/>
        <v>0</v>
      </c>
      <c r="CZ189">
        <f t="shared" si="318"/>
        <v>0</v>
      </c>
      <c r="DC189" t="s">
        <v>3</v>
      </c>
      <c r="DD189" t="s">
        <v>3</v>
      </c>
      <c r="DE189" t="s">
        <v>3</v>
      </c>
      <c r="DF189" t="s">
        <v>3</v>
      </c>
      <c r="DG189" t="s">
        <v>3</v>
      </c>
      <c r="DH189" t="s">
        <v>3</v>
      </c>
      <c r="DI189" t="s">
        <v>3</v>
      </c>
      <c r="DJ189" t="s">
        <v>3</v>
      </c>
      <c r="DK189" t="s">
        <v>3</v>
      </c>
      <c r="DL189" t="s">
        <v>3</v>
      </c>
      <c r="DM189" t="s">
        <v>3</v>
      </c>
      <c r="DN189">
        <v>0</v>
      </c>
      <c r="DO189">
        <v>0</v>
      </c>
      <c r="DP189">
        <v>1</v>
      </c>
      <c r="DQ189">
        <v>1</v>
      </c>
      <c r="DU189">
        <v>1013</v>
      </c>
      <c r="DV189" t="s">
        <v>37</v>
      </c>
      <c r="DW189" t="s">
        <v>37</v>
      </c>
      <c r="DX189">
        <v>1</v>
      </c>
      <c r="DZ189" t="s">
        <v>3</v>
      </c>
      <c r="EA189" t="s">
        <v>3</v>
      </c>
      <c r="EB189" t="s">
        <v>3</v>
      </c>
      <c r="EC189" t="s">
        <v>3</v>
      </c>
      <c r="EE189">
        <v>59540854</v>
      </c>
      <c r="EF189">
        <v>130</v>
      </c>
      <c r="EG189" t="s">
        <v>38</v>
      </c>
      <c r="EH189">
        <v>0</v>
      </c>
      <c r="EI189" t="s">
        <v>3</v>
      </c>
      <c r="EJ189">
        <v>3</v>
      </c>
      <c r="EK189">
        <v>746</v>
      </c>
      <c r="EL189" t="s">
        <v>39</v>
      </c>
      <c r="EM189" t="s">
        <v>40</v>
      </c>
      <c r="EO189" t="s">
        <v>3</v>
      </c>
      <c r="EQ189">
        <v>0</v>
      </c>
      <c r="ER189">
        <v>28811.73</v>
      </c>
      <c r="ES189">
        <v>28811.73</v>
      </c>
      <c r="ET189">
        <v>0</v>
      </c>
      <c r="EU189">
        <v>0</v>
      </c>
      <c r="EV189">
        <v>0</v>
      </c>
      <c r="EW189">
        <v>0</v>
      </c>
      <c r="EX189">
        <v>0</v>
      </c>
      <c r="EY189">
        <v>0</v>
      </c>
      <c r="EZ189">
        <v>5</v>
      </c>
      <c r="FC189">
        <v>1</v>
      </c>
      <c r="FD189">
        <v>18</v>
      </c>
      <c r="FF189">
        <v>254074.77</v>
      </c>
      <c r="FQ189">
        <v>0</v>
      </c>
      <c r="FR189">
        <f t="shared" si="336"/>
        <v>220697.85</v>
      </c>
      <c r="FS189">
        <v>0</v>
      </c>
      <c r="FX189">
        <v>0</v>
      </c>
      <c r="FY189">
        <v>0</v>
      </c>
      <c r="GA189" t="s">
        <v>308</v>
      </c>
      <c r="GD189">
        <v>1</v>
      </c>
      <c r="GF189">
        <v>-1429849412</v>
      </c>
      <c r="GG189">
        <v>2</v>
      </c>
      <c r="GH189">
        <v>3</v>
      </c>
      <c r="GI189">
        <v>5</v>
      </c>
      <c r="GJ189">
        <v>0</v>
      </c>
      <c r="GK189">
        <v>0</v>
      </c>
      <c r="GL189">
        <f t="shared" si="319"/>
        <v>0</v>
      </c>
      <c r="GM189">
        <f t="shared" si="320"/>
        <v>220697.85</v>
      </c>
      <c r="GN189">
        <f t="shared" si="321"/>
        <v>0</v>
      </c>
      <c r="GO189">
        <f t="shared" si="322"/>
        <v>0</v>
      </c>
      <c r="GP189">
        <f t="shared" si="323"/>
        <v>0</v>
      </c>
      <c r="GR189">
        <v>1</v>
      </c>
      <c r="GS189">
        <v>1</v>
      </c>
      <c r="GT189">
        <v>0</v>
      </c>
      <c r="GU189" t="s">
        <v>3</v>
      </c>
      <c r="GV189">
        <f t="shared" si="324"/>
        <v>0</v>
      </c>
      <c r="GW189">
        <v>1</v>
      </c>
      <c r="GX189">
        <f t="shared" si="325"/>
        <v>0</v>
      </c>
      <c r="HA189">
        <v>0</v>
      </c>
      <c r="HB189">
        <v>0</v>
      </c>
      <c r="HC189">
        <f t="shared" si="326"/>
        <v>0</v>
      </c>
      <c r="HE189" t="s">
        <v>42</v>
      </c>
      <c r="HF189" t="s">
        <v>43</v>
      </c>
      <c r="HM189" t="s">
        <v>3</v>
      </c>
      <c r="HN189" t="s">
        <v>3</v>
      </c>
      <c r="HO189" t="s">
        <v>3</v>
      </c>
      <c r="HP189" t="s">
        <v>3</v>
      </c>
      <c r="HQ189" t="s">
        <v>3</v>
      </c>
      <c r="HS189">
        <v>0</v>
      </c>
      <c r="IK189">
        <v>0</v>
      </c>
    </row>
    <row r="190" spans="1:255" x14ac:dyDescent="0.2">
      <c r="A190" s="2">
        <v>17</v>
      </c>
      <c r="B190" s="2">
        <v>1</v>
      </c>
      <c r="C190" s="2"/>
      <c r="D190" s="2"/>
      <c r="E190" s="2" t="s">
        <v>309</v>
      </c>
      <c r="F190" s="2" t="s">
        <v>310</v>
      </c>
      <c r="G190" s="2" t="s">
        <v>311</v>
      </c>
      <c r="H190" s="2" t="s">
        <v>37</v>
      </c>
      <c r="I190" s="2">
        <v>1</v>
      </c>
      <c r="J190" s="2">
        <v>0</v>
      </c>
      <c r="K190" s="2">
        <v>1</v>
      </c>
      <c r="L190" s="2"/>
      <c r="M190" s="2"/>
      <c r="N190" s="2"/>
      <c r="O190" s="2">
        <f t="shared" si="297"/>
        <v>4377.08</v>
      </c>
      <c r="P190" s="2">
        <f t="shared" si="334"/>
        <v>4377.08</v>
      </c>
      <c r="Q190" s="2">
        <f t="shared" si="327"/>
        <v>0</v>
      </c>
      <c r="R190" s="2">
        <f t="shared" si="298"/>
        <v>0</v>
      </c>
      <c r="S190" s="2">
        <f t="shared" si="299"/>
        <v>0</v>
      </c>
      <c r="T190" s="2">
        <f t="shared" si="300"/>
        <v>0</v>
      </c>
      <c r="U190" s="2">
        <f t="shared" si="301"/>
        <v>0</v>
      </c>
      <c r="V190" s="2">
        <f t="shared" si="302"/>
        <v>0</v>
      </c>
      <c r="W190" s="2">
        <f t="shared" si="303"/>
        <v>0</v>
      </c>
      <c r="X190" s="2">
        <f t="shared" si="304"/>
        <v>0</v>
      </c>
      <c r="Y190" s="2">
        <f t="shared" si="305"/>
        <v>0</v>
      </c>
      <c r="Z190" s="2"/>
      <c r="AA190" s="2">
        <v>60252778</v>
      </c>
      <c r="AB190" s="2">
        <f t="shared" si="306"/>
        <v>4377.08</v>
      </c>
      <c r="AC190" s="2">
        <f t="shared" si="307"/>
        <v>4377.08</v>
      </c>
      <c r="AD190" s="2">
        <f t="shared" si="328"/>
        <v>0</v>
      </c>
      <c r="AE190" s="2">
        <f t="shared" si="329"/>
        <v>0</v>
      </c>
      <c r="AF190" s="2">
        <f t="shared" si="330"/>
        <v>0</v>
      </c>
      <c r="AG190" s="2">
        <f t="shared" si="308"/>
        <v>0</v>
      </c>
      <c r="AH190" s="2">
        <f t="shared" si="331"/>
        <v>0</v>
      </c>
      <c r="AI190" s="2">
        <f t="shared" si="332"/>
        <v>0</v>
      </c>
      <c r="AJ190" s="2">
        <f t="shared" si="309"/>
        <v>0</v>
      </c>
      <c r="AK190" s="2">
        <v>4377.079999999999</v>
      </c>
      <c r="AL190" s="2">
        <v>4377.079999999999</v>
      </c>
      <c r="AM190" s="2">
        <v>0</v>
      </c>
      <c r="AN190" s="2">
        <v>0</v>
      </c>
      <c r="AO190" s="2">
        <v>0</v>
      </c>
      <c r="AP190" s="2">
        <v>0</v>
      </c>
      <c r="AQ190" s="2">
        <v>0</v>
      </c>
      <c r="AR190" s="2">
        <v>0</v>
      </c>
      <c r="AS190" s="2">
        <v>0</v>
      </c>
      <c r="AT190" s="2">
        <v>0</v>
      </c>
      <c r="AU190" s="2">
        <v>0</v>
      </c>
      <c r="AV190" s="2">
        <v>1</v>
      </c>
      <c r="AW190" s="2">
        <v>1</v>
      </c>
      <c r="AX190" s="2"/>
      <c r="AY190" s="2"/>
      <c r="AZ190" s="2">
        <v>1</v>
      </c>
      <c r="BA190" s="2">
        <v>1</v>
      </c>
      <c r="BB190" s="2">
        <v>1</v>
      </c>
      <c r="BC190" s="2">
        <v>1</v>
      </c>
      <c r="BD190" s="2" t="s">
        <v>3</v>
      </c>
      <c r="BE190" s="2" t="s">
        <v>3</v>
      </c>
      <c r="BF190" s="2" t="s">
        <v>3</v>
      </c>
      <c r="BG190" s="2" t="s">
        <v>3</v>
      </c>
      <c r="BH190" s="2">
        <v>3</v>
      </c>
      <c r="BI190" s="2">
        <v>3</v>
      </c>
      <c r="BJ190" s="2" t="s">
        <v>3</v>
      </c>
      <c r="BK190" s="2"/>
      <c r="BL190" s="2"/>
      <c r="BM190" s="2">
        <v>746</v>
      </c>
      <c r="BN190" s="2">
        <v>0</v>
      </c>
      <c r="BO190" s="2" t="s">
        <v>3</v>
      </c>
      <c r="BP190" s="2">
        <v>0</v>
      </c>
      <c r="BQ190" s="2">
        <v>130</v>
      </c>
      <c r="BR190" s="2">
        <v>0</v>
      </c>
      <c r="BS190" s="2">
        <v>1</v>
      </c>
      <c r="BT190" s="2">
        <v>1</v>
      </c>
      <c r="BU190" s="2">
        <v>1</v>
      </c>
      <c r="BV190" s="2">
        <v>1</v>
      </c>
      <c r="BW190" s="2">
        <v>1</v>
      </c>
      <c r="BX190" s="2">
        <v>1</v>
      </c>
      <c r="BY190" s="2" t="s">
        <v>3</v>
      </c>
      <c r="BZ190" s="2">
        <v>0</v>
      </c>
      <c r="CA190" s="2">
        <v>0</v>
      </c>
      <c r="CB190" s="2" t="s">
        <v>3</v>
      </c>
      <c r="CC190" s="2"/>
      <c r="CD190" s="2"/>
      <c r="CE190" s="2">
        <v>30</v>
      </c>
      <c r="CF190" s="2">
        <v>0</v>
      </c>
      <c r="CG190" s="2">
        <v>0</v>
      </c>
      <c r="CH190" s="2"/>
      <c r="CI190" s="2"/>
      <c r="CJ190" s="2"/>
      <c r="CK190" s="2"/>
      <c r="CL190" s="2"/>
      <c r="CM190" s="2">
        <v>0</v>
      </c>
      <c r="CN190" s="2" t="s">
        <v>3</v>
      </c>
      <c r="CO190" s="2">
        <v>0</v>
      </c>
      <c r="CP190" s="2">
        <f t="shared" si="310"/>
        <v>4377.08</v>
      </c>
      <c r="CQ190" s="2">
        <f t="shared" si="335"/>
        <v>4377.08</v>
      </c>
      <c r="CR190" s="2">
        <f t="shared" si="333"/>
        <v>0</v>
      </c>
      <c r="CS190" s="2">
        <f t="shared" si="311"/>
        <v>0</v>
      </c>
      <c r="CT190" s="2">
        <f t="shared" si="312"/>
        <v>0</v>
      </c>
      <c r="CU190" s="2">
        <f t="shared" si="313"/>
        <v>0</v>
      </c>
      <c r="CV190" s="2">
        <f t="shared" si="314"/>
        <v>0</v>
      </c>
      <c r="CW190" s="2">
        <f t="shared" si="315"/>
        <v>0</v>
      </c>
      <c r="CX190" s="2">
        <f t="shared" si="316"/>
        <v>0</v>
      </c>
      <c r="CY190" s="2">
        <f t="shared" si="317"/>
        <v>0</v>
      </c>
      <c r="CZ190" s="2">
        <f t="shared" si="318"/>
        <v>0</v>
      </c>
      <c r="DA190" s="2"/>
      <c r="DB190" s="2"/>
      <c r="DC190" s="2" t="s">
        <v>3</v>
      </c>
      <c r="DD190" s="2" t="s">
        <v>3</v>
      </c>
      <c r="DE190" s="2" t="s">
        <v>3</v>
      </c>
      <c r="DF190" s="2" t="s">
        <v>3</v>
      </c>
      <c r="DG190" s="2" t="s">
        <v>3</v>
      </c>
      <c r="DH190" s="2" t="s">
        <v>3</v>
      </c>
      <c r="DI190" s="2" t="s">
        <v>3</v>
      </c>
      <c r="DJ190" s="2" t="s">
        <v>3</v>
      </c>
      <c r="DK190" s="2" t="s">
        <v>3</v>
      </c>
      <c r="DL190" s="2" t="s">
        <v>3</v>
      </c>
      <c r="DM190" s="2" t="s">
        <v>3</v>
      </c>
      <c r="DN190" s="2">
        <v>0</v>
      </c>
      <c r="DO190" s="2">
        <v>0</v>
      </c>
      <c r="DP190" s="2">
        <v>1</v>
      </c>
      <c r="DQ190" s="2">
        <v>1</v>
      </c>
      <c r="DR190" s="2"/>
      <c r="DS190" s="2"/>
      <c r="DT190" s="2"/>
      <c r="DU190" s="2">
        <v>1013</v>
      </c>
      <c r="DV190" s="2" t="s">
        <v>37</v>
      </c>
      <c r="DW190" s="2" t="s">
        <v>37</v>
      </c>
      <c r="DX190" s="2">
        <v>1</v>
      </c>
      <c r="DY190" s="2"/>
      <c r="DZ190" s="2" t="s">
        <v>3</v>
      </c>
      <c r="EA190" s="2" t="s">
        <v>3</v>
      </c>
      <c r="EB190" s="2" t="s">
        <v>3</v>
      </c>
      <c r="EC190" s="2" t="s">
        <v>3</v>
      </c>
      <c r="ED190" s="2"/>
      <c r="EE190" s="2">
        <v>59540854</v>
      </c>
      <c r="EF190" s="2">
        <v>130</v>
      </c>
      <c r="EG190" s="2" t="s">
        <v>38</v>
      </c>
      <c r="EH190" s="2">
        <v>0</v>
      </c>
      <c r="EI190" s="2" t="s">
        <v>3</v>
      </c>
      <c r="EJ190" s="2">
        <v>3</v>
      </c>
      <c r="EK190" s="2">
        <v>746</v>
      </c>
      <c r="EL190" s="2" t="s">
        <v>39</v>
      </c>
      <c r="EM190" s="2" t="s">
        <v>40</v>
      </c>
      <c r="EN190" s="2"/>
      <c r="EO190" s="2" t="s">
        <v>3</v>
      </c>
      <c r="EP190" s="2"/>
      <c r="EQ190" s="2">
        <v>0</v>
      </c>
      <c r="ER190" s="2">
        <v>0</v>
      </c>
      <c r="ES190" s="2">
        <v>4377.079999999999</v>
      </c>
      <c r="ET190" s="2">
        <v>0</v>
      </c>
      <c r="EU190" s="2">
        <v>0</v>
      </c>
      <c r="EV190" s="2">
        <v>0</v>
      </c>
      <c r="EW190" s="2">
        <v>0</v>
      </c>
      <c r="EX190" s="2">
        <v>0</v>
      </c>
      <c r="EY190" s="2">
        <v>0</v>
      </c>
      <c r="EZ190" s="2"/>
      <c r="FA190" s="2"/>
      <c r="FB190" s="2"/>
      <c r="FC190" s="2"/>
      <c r="FD190" s="2"/>
      <c r="FE190" s="2"/>
      <c r="FF190" s="2"/>
      <c r="FG190" s="2"/>
      <c r="FH190" s="2"/>
      <c r="FI190" s="2"/>
      <c r="FJ190" s="2"/>
      <c r="FK190" s="2"/>
      <c r="FL190" s="2"/>
      <c r="FM190" s="2"/>
      <c r="FN190" s="2"/>
      <c r="FO190" s="2"/>
      <c r="FP190" s="2"/>
      <c r="FQ190" s="2">
        <v>0</v>
      </c>
      <c r="FR190" s="2">
        <f t="shared" si="336"/>
        <v>4377.08</v>
      </c>
      <c r="FS190" s="2">
        <v>0</v>
      </c>
      <c r="FT190" s="2"/>
      <c r="FU190" s="2"/>
      <c r="FV190" s="2"/>
      <c r="FW190" s="2"/>
      <c r="FX190" s="2">
        <v>0</v>
      </c>
      <c r="FY190" s="2">
        <v>0</v>
      </c>
      <c r="FZ190" s="2"/>
      <c r="GA190" s="2" t="s">
        <v>312</v>
      </c>
      <c r="GB190" s="2"/>
      <c r="GC190" s="2"/>
      <c r="GD190" s="2">
        <v>1</v>
      </c>
      <c r="GE190" s="2"/>
      <c r="GF190" s="2">
        <v>1367695341</v>
      </c>
      <c r="GG190" s="2">
        <v>2</v>
      </c>
      <c r="GH190" s="2">
        <v>4</v>
      </c>
      <c r="GI190" s="2">
        <v>-2</v>
      </c>
      <c r="GJ190" s="2">
        <v>0</v>
      </c>
      <c r="GK190" s="2">
        <v>0</v>
      </c>
      <c r="GL190" s="2">
        <f t="shared" si="319"/>
        <v>0</v>
      </c>
      <c r="GM190" s="2">
        <f t="shared" si="320"/>
        <v>4377.08</v>
      </c>
      <c r="GN190" s="2">
        <f t="shared" si="321"/>
        <v>0</v>
      </c>
      <c r="GO190" s="2">
        <f t="shared" si="322"/>
        <v>0</v>
      </c>
      <c r="GP190" s="2">
        <f t="shared" si="323"/>
        <v>0</v>
      </c>
      <c r="GQ190" s="2"/>
      <c r="GR190" s="2">
        <v>0</v>
      </c>
      <c r="GS190" s="2">
        <v>2</v>
      </c>
      <c r="GT190" s="2">
        <v>0</v>
      </c>
      <c r="GU190" s="2" t="s">
        <v>3</v>
      </c>
      <c r="GV190" s="2">
        <f t="shared" si="324"/>
        <v>0</v>
      </c>
      <c r="GW190" s="2">
        <v>1</v>
      </c>
      <c r="GX190" s="2">
        <f t="shared" si="325"/>
        <v>0</v>
      </c>
      <c r="GY190" s="2"/>
      <c r="GZ190" s="2"/>
      <c r="HA190" s="2">
        <v>0</v>
      </c>
      <c r="HB190" s="2">
        <v>0</v>
      </c>
      <c r="HC190" s="2">
        <f t="shared" si="326"/>
        <v>0</v>
      </c>
      <c r="HD190" s="2"/>
      <c r="HE190" s="2" t="s">
        <v>42</v>
      </c>
      <c r="HF190" s="2" t="s">
        <v>43</v>
      </c>
      <c r="HG190" s="2"/>
      <c r="HH190" s="2"/>
      <c r="HI190" s="2"/>
      <c r="HJ190" s="2"/>
      <c r="HK190" s="2"/>
      <c r="HL190" s="2"/>
      <c r="HM190" s="2" t="s">
        <v>3</v>
      </c>
      <c r="HN190" s="2" t="s">
        <v>3</v>
      </c>
      <c r="HO190" s="2" t="s">
        <v>3</v>
      </c>
      <c r="HP190" s="2" t="s">
        <v>3</v>
      </c>
      <c r="HQ190" s="2" t="s">
        <v>3</v>
      </c>
      <c r="HR190" s="2"/>
      <c r="HS190" s="2">
        <v>0</v>
      </c>
      <c r="HT190" s="2"/>
      <c r="HU190" s="2"/>
      <c r="HV190" s="2"/>
      <c r="HW190" s="2"/>
      <c r="HX190" s="2"/>
      <c r="HY190" s="2"/>
      <c r="HZ190" s="2"/>
      <c r="IA190" s="2"/>
      <c r="IB190" s="2"/>
      <c r="IC190" s="2"/>
      <c r="ID190" s="2"/>
      <c r="IE190" s="2"/>
      <c r="IF190" s="2"/>
      <c r="IG190" s="2"/>
      <c r="IH190" s="2"/>
      <c r="II190" s="2"/>
      <c r="IJ190" s="2"/>
      <c r="IK190" s="2">
        <v>0</v>
      </c>
      <c r="IL190" s="2"/>
      <c r="IM190" s="2"/>
      <c r="IN190" s="2"/>
      <c r="IO190" s="2"/>
      <c r="IP190" s="2"/>
      <c r="IQ190" s="2"/>
      <c r="IR190" s="2"/>
      <c r="IS190" s="2"/>
      <c r="IT190" s="2"/>
      <c r="IU190" s="2"/>
    </row>
    <row r="191" spans="1:255" x14ac:dyDescent="0.2">
      <c r="A191">
        <v>17</v>
      </c>
      <c r="B191">
        <v>1</v>
      </c>
      <c r="E191" t="s">
        <v>309</v>
      </c>
      <c r="F191" t="s">
        <v>310</v>
      </c>
      <c r="G191" t="s">
        <v>311</v>
      </c>
      <c r="H191" t="s">
        <v>37</v>
      </c>
      <c r="I191">
        <v>1</v>
      </c>
      <c r="J191">
        <v>0</v>
      </c>
      <c r="K191">
        <v>1</v>
      </c>
      <c r="O191">
        <f t="shared" si="297"/>
        <v>33528.43</v>
      </c>
      <c r="P191">
        <f t="shared" si="334"/>
        <v>33528.43</v>
      </c>
      <c r="Q191">
        <f t="shared" si="327"/>
        <v>0</v>
      </c>
      <c r="R191">
        <f t="shared" si="298"/>
        <v>0</v>
      </c>
      <c r="S191">
        <f t="shared" si="299"/>
        <v>0</v>
      </c>
      <c r="T191">
        <f t="shared" si="300"/>
        <v>0</v>
      </c>
      <c r="U191">
        <f t="shared" si="301"/>
        <v>0</v>
      </c>
      <c r="V191">
        <f t="shared" si="302"/>
        <v>0</v>
      </c>
      <c r="W191">
        <f t="shared" si="303"/>
        <v>0</v>
      </c>
      <c r="X191">
        <f t="shared" si="304"/>
        <v>0</v>
      </c>
      <c r="Y191">
        <f t="shared" si="305"/>
        <v>0</v>
      </c>
      <c r="AA191">
        <v>60252775</v>
      </c>
      <c r="AB191">
        <f t="shared" si="306"/>
        <v>4377.08</v>
      </c>
      <c r="AC191">
        <f t="shared" si="307"/>
        <v>4377.08</v>
      </c>
      <c r="AD191">
        <f t="shared" si="328"/>
        <v>0</v>
      </c>
      <c r="AE191">
        <f t="shared" si="329"/>
        <v>0</v>
      </c>
      <c r="AF191">
        <f t="shared" si="330"/>
        <v>0</v>
      </c>
      <c r="AG191">
        <f t="shared" si="308"/>
        <v>0</v>
      </c>
      <c r="AH191">
        <f t="shared" si="331"/>
        <v>0</v>
      </c>
      <c r="AI191">
        <f t="shared" si="332"/>
        <v>0</v>
      </c>
      <c r="AJ191">
        <f t="shared" si="309"/>
        <v>0</v>
      </c>
      <c r="AK191">
        <v>4377.079999999999</v>
      </c>
      <c r="AL191">
        <v>4377.079999999999</v>
      </c>
      <c r="AM191">
        <v>0</v>
      </c>
      <c r="AN191">
        <v>0</v>
      </c>
      <c r="AO191">
        <v>0</v>
      </c>
      <c r="AP191">
        <v>0</v>
      </c>
      <c r="AQ191">
        <v>0</v>
      </c>
      <c r="AR191">
        <v>0</v>
      </c>
      <c r="AS191">
        <v>0</v>
      </c>
      <c r="AT191">
        <v>0</v>
      </c>
      <c r="AU191">
        <v>0</v>
      </c>
      <c r="AV191">
        <v>1</v>
      </c>
      <c r="AW191">
        <v>1</v>
      </c>
      <c r="AZ191">
        <v>1</v>
      </c>
      <c r="BA191">
        <v>1</v>
      </c>
      <c r="BB191">
        <v>1</v>
      </c>
      <c r="BC191">
        <v>7.66</v>
      </c>
      <c r="BD191" t="s">
        <v>3</v>
      </c>
      <c r="BE191" t="s">
        <v>3</v>
      </c>
      <c r="BF191" t="s">
        <v>3</v>
      </c>
      <c r="BG191" t="s">
        <v>3</v>
      </c>
      <c r="BH191">
        <v>3</v>
      </c>
      <c r="BI191">
        <v>3</v>
      </c>
      <c r="BJ191" t="s">
        <v>3</v>
      </c>
      <c r="BM191">
        <v>746</v>
      </c>
      <c r="BN191">
        <v>0</v>
      </c>
      <c r="BO191" t="s">
        <v>3</v>
      </c>
      <c r="BP191">
        <v>0</v>
      </c>
      <c r="BQ191">
        <v>130</v>
      </c>
      <c r="BR191">
        <v>0</v>
      </c>
      <c r="BS191">
        <v>1</v>
      </c>
      <c r="BT191">
        <v>1</v>
      </c>
      <c r="BU191">
        <v>1</v>
      </c>
      <c r="BV191">
        <v>1</v>
      </c>
      <c r="BW191">
        <v>1</v>
      </c>
      <c r="BX191">
        <v>1</v>
      </c>
      <c r="BY191" t="s">
        <v>3</v>
      </c>
      <c r="BZ191">
        <v>0</v>
      </c>
      <c r="CA191">
        <v>0</v>
      </c>
      <c r="CB191" t="s">
        <v>3</v>
      </c>
      <c r="CE191">
        <v>30</v>
      </c>
      <c r="CF191">
        <v>0</v>
      </c>
      <c r="CG191">
        <v>0</v>
      </c>
      <c r="CM191">
        <v>0</v>
      </c>
      <c r="CN191" t="s">
        <v>3</v>
      </c>
      <c r="CO191">
        <v>0</v>
      </c>
      <c r="CP191">
        <f t="shared" si="310"/>
        <v>33528.43</v>
      </c>
      <c r="CQ191">
        <f t="shared" si="335"/>
        <v>33528.43</v>
      </c>
      <c r="CR191">
        <f t="shared" si="333"/>
        <v>0</v>
      </c>
      <c r="CS191">
        <f t="shared" si="311"/>
        <v>0</v>
      </c>
      <c r="CT191">
        <f t="shared" si="312"/>
        <v>0</v>
      </c>
      <c r="CU191">
        <f t="shared" si="313"/>
        <v>0</v>
      </c>
      <c r="CV191">
        <f t="shared" si="314"/>
        <v>0</v>
      </c>
      <c r="CW191">
        <f t="shared" si="315"/>
        <v>0</v>
      </c>
      <c r="CX191">
        <f t="shared" si="316"/>
        <v>0</v>
      </c>
      <c r="CY191">
        <f t="shared" si="317"/>
        <v>0</v>
      </c>
      <c r="CZ191">
        <f t="shared" si="318"/>
        <v>0</v>
      </c>
      <c r="DC191" t="s">
        <v>3</v>
      </c>
      <c r="DD191" t="s">
        <v>3</v>
      </c>
      <c r="DE191" t="s">
        <v>3</v>
      </c>
      <c r="DF191" t="s">
        <v>3</v>
      </c>
      <c r="DG191" t="s">
        <v>3</v>
      </c>
      <c r="DH191" t="s">
        <v>3</v>
      </c>
      <c r="DI191" t="s">
        <v>3</v>
      </c>
      <c r="DJ191" t="s">
        <v>3</v>
      </c>
      <c r="DK191" t="s">
        <v>3</v>
      </c>
      <c r="DL191" t="s">
        <v>3</v>
      </c>
      <c r="DM191" t="s">
        <v>3</v>
      </c>
      <c r="DN191">
        <v>0</v>
      </c>
      <c r="DO191">
        <v>0</v>
      </c>
      <c r="DP191">
        <v>1</v>
      </c>
      <c r="DQ191">
        <v>1</v>
      </c>
      <c r="DU191">
        <v>1013</v>
      </c>
      <c r="DV191" t="s">
        <v>37</v>
      </c>
      <c r="DW191" t="s">
        <v>37</v>
      </c>
      <c r="DX191">
        <v>1</v>
      </c>
      <c r="DZ191" t="s">
        <v>3</v>
      </c>
      <c r="EA191" t="s">
        <v>3</v>
      </c>
      <c r="EB191" t="s">
        <v>3</v>
      </c>
      <c r="EC191" t="s">
        <v>3</v>
      </c>
      <c r="EE191">
        <v>59540854</v>
      </c>
      <c r="EF191">
        <v>130</v>
      </c>
      <c r="EG191" t="s">
        <v>38</v>
      </c>
      <c r="EH191">
        <v>0</v>
      </c>
      <c r="EI191" t="s">
        <v>3</v>
      </c>
      <c r="EJ191">
        <v>3</v>
      </c>
      <c r="EK191">
        <v>746</v>
      </c>
      <c r="EL191" t="s">
        <v>39</v>
      </c>
      <c r="EM191" t="s">
        <v>40</v>
      </c>
      <c r="EO191" t="s">
        <v>3</v>
      </c>
      <c r="EQ191">
        <v>0</v>
      </c>
      <c r="ER191">
        <v>4377.079999999999</v>
      </c>
      <c r="ES191">
        <v>4377.079999999999</v>
      </c>
      <c r="ET191">
        <v>0</v>
      </c>
      <c r="EU191">
        <v>0</v>
      </c>
      <c r="EV191">
        <v>0</v>
      </c>
      <c r="EW191">
        <v>0</v>
      </c>
      <c r="EX191">
        <v>0</v>
      </c>
      <c r="EY191">
        <v>0</v>
      </c>
      <c r="EZ191">
        <v>5</v>
      </c>
      <c r="FC191">
        <v>1</v>
      </c>
      <c r="FD191">
        <v>18</v>
      </c>
      <c r="FF191">
        <v>38599.08</v>
      </c>
      <c r="FQ191">
        <v>0</v>
      </c>
      <c r="FR191">
        <f t="shared" si="336"/>
        <v>33528.43</v>
      </c>
      <c r="FS191">
        <v>0</v>
      </c>
      <c r="FX191">
        <v>0</v>
      </c>
      <c r="FY191">
        <v>0</v>
      </c>
      <c r="GA191" t="s">
        <v>312</v>
      </c>
      <c r="GD191">
        <v>1</v>
      </c>
      <c r="GF191">
        <v>1367695341</v>
      </c>
      <c r="GG191">
        <v>2</v>
      </c>
      <c r="GH191">
        <v>3</v>
      </c>
      <c r="GI191">
        <v>5</v>
      </c>
      <c r="GJ191">
        <v>0</v>
      </c>
      <c r="GK191">
        <v>0</v>
      </c>
      <c r="GL191">
        <f t="shared" si="319"/>
        <v>0</v>
      </c>
      <c r="GM191">
        <f t="shared" si="320"/>
        <v>33528.43</v>
      </c>
      <c r="GN191">
        <f t="shared" si="321"/>
        <v>0</v>
      </c>
      <c r="GO191">
        <f t="shared" si="322"/>
        <v>0</v>
      </c>
      <c r="GP191">
        <f t="shared" si="323"/>
        <v>0</v>
      </c>
      <c r="GR191">
        <v>1</v>
      </c>
      <c r="GS191">
        <v>1</v>
      </c>
      <c r="GT191">
        <v>0</v>
      </c>
      <c r="GU191" t="s">
        <v>3</v>
      </c>
      <c r="GV191">
        <f t="shared" si="324"/>
        <v>0</v>
      </c>
      <c r="GW191">
        <v>1</v>
      </c>
      <c r="GX191">
        <f t="shared" si="325"/>
        <v>0</v>
      </c>
      <c r="HA191">
        <v>0</v>
      </c>
      <c r="HB191">
        <v>0</v>
      </c>
      <c r="HC191">
        <f t="shared" si="326"/>
        <v>0</v>
      </c>
      <c r="HE191" t="s">
        <v>42</v>
      </c>
      <c r="HF191" t="s">
        <v>43</v>
      </c>
      <c r="HM191" t="s">
        <v>3</v>
      </c>
      <c r="HN191" t="s">
        <v>3</v>
      </c>
      <c r="HO191" t="s">
        <v>3</v>
      </c>
      <c r="HP191" t="s">
        <v>3</v>
      </c>
      <c r="HQ191" t="s">
        <v>3</v>
      </c>
      <c r="HS191">
        <v>0</v>
      </c>
      <c r="IK191">
        <v>0</v>
      </c>
    </row>
    <row r="193" spans="1:206" x14ac:dyDescent="0.2">
      <c r="A193" s="3">
        <v>51</v>
      </c>
      <c r="B193" s="3">
        <f>B24</f>
        <v>1</v>
      </c>
      <c r="C193" s="3">
        <f>A24</f>
        <v>4</v>
      </c>
      <c r="D193" s="3">
        <f>ROW(A24)</f>
        <v>24</v>
      </c>
      <c r="E193" s="3"/>
      <c r="F193" s="3" t="str">
        <f>IF(F24&lt;&gt;"",F24,"")</f>
        <v/>
      </c>
      <c r="G193" s="3" t="str">
        <f>IF(G24&lt;&gt;"",G24,"")</f>
        <v>Щитовое оборудование</v>
      </c>
      <c r="H193" s="3">
        <v>0</v>
      </c>
      <c r="I193" s="3"/>
      <c r="J193" s="3"/>
      <c r="K193" s="3"/>
      <c r="L193" s="3"/>
      <c r="M193" s="3"/>
      <c r="N193" s="3"/>
      <c r="O193" s="3">
        <f t="shared" ref="O193:T193" si="337">ROUND(AB193,2)</f>
        <v>1099578.01</v>
      </c>
      <c r="P193" s="3">
        <f t="shared" si="337"/>
        <v>1095773.94</v>
      </c>
      <c r="Q193" s="3">
        <f t="shared" si="337"/>
        <v>1560.4</v>
      </c>
      <c r="R193" s="3">
        <f t="shared" si="337"/>
        <v>268.99</v>
      </c>
      <c r="S193" s="3">
        <f t="shared" si="337"/>
        <v>2243.67</v>
      </c>
      <c r="T193" s="3">
        <f t="shared" si="337"/>
        <v>0</v>
      </c>
      <c r="U193" s="3">
        <f>AH193</f>
        <v>172.71814560000001</v>
      </c>
      <c r="V193" s="3">
        <f>AI193</f>
        <v>0</v>
      </c>
      <c r="W193" s="3">
        <f>ROUND(AJ193,2)</f>
        <v>0</v>
      </c>
      <c r="X193" s="3">
        <f>ROUND(AK193,2)</f>
        <v>2437.27</v>
      </c>
      <c r="Y193" s="3">
        <f>ROUND(AL193,2)</f>
        <v>1281.46</v>
      </c>
      <c r="Z193" s="3"/>
      <c r="AA193" s="3"/>
      <c r="AB193" s="3">
        <f>ROUND(SUMIF(AA28:AA191,"=60252778",O28:O191),2)</f>
        <v>1099578.01</v>
      </c>
      <c r="AC193" s="3">
        <f>ROUND(SUMIF(AA28:AA191,"=60252778",P28:P191),2)</f>
        <v>1095773.94</v>
      </c>
      <c r="AD193" s="3">
        <f>ROUND(SUMIF(AA28:AA191,"=60252778",Q28:Q191),2)</f>
        <v>1560.4</v>
      </c>
      <c r="AE193" s="3">
        <f>ROUND(SUMIF(AA28:AA191,"=60252778",R28:R191),2)</f>
        <v>268.99</v>
      </c>
      <c r="AF193" s="3">
        <f>ROUND(SUMIF(AA28:AA191,"=60252778",S28:S191),2)</f>
        <v>2243.67</v>
      </c>
      <c r="AG193" s="3">
        <f>ROUND(SUMIF(AA28:AA191,"=60252778",T28:T191),2)</f>
        <v>0</v>
      </c>
      <c r="AH193" s="3">
        <f>SUMIF(AA28:AA191,"=60252778",U28:U191)</f>
        <v>172.71814560000001</v>
      </c>
      <c r="AI193" s="3">
        <f>SUMIF(AA28:AA191,"=60252778",V28:V191)</f>
        <v>0</v>
      </c>
      <c r="AJ193" s="3">
        <f>ROUND(SUMIF(AA28:AA191,"=60252778",W28:W191),2)</f>
        <v>0</v>
      </c>
      <c r="AK193" s="3">
        <f>ROUND(SUMIF(AA28:AA191,"=60252778",X28:X191),2)</f>
        <v>2437.27</v>
      </c>
      <c r="AL193" s="3">
        <f>ROUND(SUMIF(AA28:AA191,"=60252778",Y28:Y191),2)</f>
        <v>1281.46</v>
      </c>
      <c r="AM193" s="3"/>
      <c r="AN193" s="3"/>
      <c r="AO193" s="3">
        <f t="shared" ref="AO193:BD193" si="338">ROUND(BX193,2)</f>
        <v>0</v>
      </c>
      <c r="AP193" s="3">
        <f t="shared" si="338"/>
        <v>1095391.18</v>
      </c>
      <c r="AQ193" s="3">
        <f t="shared" si="338"/>
        <v>0</v>
      </c>
      <c r="AR193" s="3">
        <f t="shared" si="338"/>
        <v>1103296.74</v>
      </c>
      <c r="AS193" s="3">
        <f t="shared" si="338"/>
        <v>0</v>
      </c>
      <c r="AT193" s="3">
        <f t="shared" si="338"/>
        <v>7905.56</v>
      </c>
      <c r="AU193" s="3">
        <f t="shared" si="338"/>
        <v>0</v>
      </c>
      <c r="AV193" s="3">
        <f t="shared" si="338"/>
        <v>1095773.94</v>
      </c>
      <c r="AW193" s="3">
        <f t="shared" si="338"/>
        <v>382.76</v>
      </c>
      <c r="AX193" s="3">
        <f t="shared" si="338"/>
        <v>0</v>
      </c>
      <c r="AY193" s="3">
        <f t="shared" si="338"/>
        <v>382.76</v>
      </c>
      <c r="AZ193" s="3">
        <f t="shared" si="338"/>
        <v>1095391.18</v>
      </c>
      <c r="BA193" s="3">
        <f t="shared" si="338"/>
        <v>0</v>
      </c>
      <c r="BB193" s="3">
        <f t="shared" si="338"/>
        <v>0</v>
      </c>
      <c r="BC193" s="3">
        <f t="shared" si="338"/>
        <v>0</v>
      </c>
      <c r="BD193" s="3">
        <f t="shared" si="338"/>
        <v>0</v>
      </c>
      <c r="BE193" s="3"/>
      <c r="BF193" s="3"/>
      <c r="BG193" s="3"/>
      <c r="BH193" s="3"/>
      <c r="BI193" s="3"/>
      <c r="BJ193" s="3"/>
      <c r="BK193" s="3"/>
      <c r="BL193" s="3"/>
      <c r="BM193" s="3"/>
      <c r="BN193" s="3"/>
      <c r="BO193" s="3"/>
      <c r="BP193" s="3"/>
      <c r="BQ193" s="3"/>
      <c r="BR193" s="3"/>
      <c r="BS193" s="3"/>
      <c r="BT193" s="3"/>
      <c r="BU193" s="3"/>
      <c r="BV193" s="3"/>
      <c r="BW193" s="3"/>
      <c r="BX193" s="3">
        <f>ROUND(SUMIF(AA28:AA191,"=60252778",FQ28:FQ191),2)</f>
        <v>0</v>
      </c>
      <c r="BY193" s="3">
        <f>ROUND(SUMIF(AA28:AA191,"=60252778",FR28:FR191),2)</f>
        <v>1095391.18</v>
      </c>
      <c r="BZ193" s="3">
        <f>ROUND(SUMIF(AA28:AA191,"=60252778",GL28:GL191),2)</f>
        <v>0</v>
      </c>
      <c r="CA193" s="3">
        <f>ROUND(SUMIF(AA28:AA191,"=60252778",GM28:GM191),2)</f>
        <v>1103296.74</v>
      </c>
      <c r="CB193" s="3">
        <f>ROUND(SUMIF(AA28:AA191,"=60252778",GN28:GN191),2)</f>
        <v>0</v>
      </c>
      <c r="CC193" s="3">
        <f>ROUND(SUMIF(AA28:AA191,"=60252778",GO28:GO191),2)</f>
        <v>7905.56</v>
      </c>
      <c r="CD193" s="3">
        <f>ROUND(SUMIF(AA28:AA191,"=60252778",GP28:GP191),2)</f>
        <v>0</v>
      </c>
      <c r="CE193" s="3">
        <f>AC193-BX193</f>
        <v>1095773.94</v>
      </c>
      <c r="CF193" s="3">
        <f>AC193-BY193</f>
        <v>382.76000000000931</v>
      </c>
      <c r="CG193" s="3">
        <f>BX193-BZ193</f>
        <v>0</v>
      </c>
      <c r="CH193" s="3">
        <f>AC193-BX193-BY193+BZ193</f>
        <v>382.76000000000931</v>
      </c>
      <c r="CI193" s="3">
        <f>BY193-BZ193</f>
        <v>1095391.18</v>
      </c>
      <c r="CJ193" s="3">
        <f>ROUND(SUMIF(AA28:AA191,"=60252778",GX28:GX191),2)</f>
        <v>0</v>
      </c>
      <c r="CK193" s="3">
        <f>ROUND(SUMIF(AA28:AA191,"=60252778",GY28:GY191),2)</f>
        <v>0</v>
      </c>
      <c r="CL193" s="3">
        <f>ROUND(SUMIF(AA28:AA191,"=60252778",GZ28:GZ191),2)</f>
        <v>0</v>
      </c>
      <c r="CM193" s="3">
        <f>ROUND(SUMIF(AA28:AA191,"=60252778",HD28:HD191),2)</f>
        <v>0</v>
      </c>
      <c r="CN193" s="3"/>
      <c r="CO193" s="3"/>
      <c r="CP193" s="3"/>
      <c r="CQ193" s="3"/>
      <c r="CR193" s="3"/>
      <c r="CS193" s="3"/>
      <c r="CT193" s="3"/>
      <c r="CU193" s="3"/>
      <c r="CV193" s="3"/>
      <c r="CW193" s="3"/>
      <c r="CX193" s="3"/>
      <c r="CY193" s="3"/>
      <c r="CZ193" s="3"/>
      <c r="DA193" s="3"/>
      <c r="DB193" s="3"/>
      <c r="DC193" s="3"/>
      <c r="DD193" s="3"/>
      <c r="DE193" s="3"/>
      <c r="DF193" s="3"/>
      <c r="DG193" s="4">
        <f t="shared" ref="DG193:DL193" si="339">ROUND(DT193,2)</f>
        <v>8545443.4299999997</v>
      </c>
      <c r="DH193" s="4">
        <f t="shared" si="339"/>
        <v>8393604.0199999996</v>
      </c>
      <c r="DI193" s="4">
        <f t="shared" si="339"/>
        <v>28459.99</v>
      </c>
      <c r="DJ193" s="4">
        <f t="shared" si="339"/>
        <v>14791.77</v>
      </c>
      <c r="DK193" s="4">
        <f t="shared" si="339"/>
        <v>123379.42</v>
      </c>
      <c r="DL193" s="4">
        <f t="shared" si="339"/>
        <v>0</v>
      </c>
      <c r="DM193" s="4">
        <f>DZ193</f>
        <v>172.71814560000001</v>
      </c>
      <c r="DN193" s="4">
        <f>EA193</f>
        <v>0</v>
      </c>
      <c r="DO193" s="4">
        <f>ROUND(EB193,2)</f>
        <v>0</v>
      </c>
      <c r="DP193" s="4">
        <f>ROUND(EC193,2)</f>
        <v>134026.04999999999</v>
      </c>
      <c r="DQ193" s="4">
        <f>ROUND(ED193,2)</f>
        <v>70467.3</v>
      </c>
      <c r="DR193" s="4"/>
      <c r="DS193" s="4"/>
      <c r="DT193" s="4">
        <f>ROUND(SUMIF(AA28:AA191,"=60252775",O28:O191),2)</f>
        <v>8545443.4299999997</v>
      </c>
      <c r="DU193" s="4">
        <f>ROUND(SUMIF(AA28:AA191,"=60252775",P28:P191),2)</f>
        <v>8393604.0199999996</v>
      </c>
      <c r="DV193" s="4">
        <f>ROUND(SUMIF(AA28:AA191,"=60252775",Q28:Q191),2)</f>
        <v>28459.99</v>
      </c>
      <c r="DW193" s="4">
        <f>ROUND(SUMIF(AA28:AA191,"=60252775",R28:R191),2)</f>
        <v>14791.77</v>
      </c>
      <c r="DX193" s="4">
        <f>ROUND(SUMIF(AA28:AA191,"=60252775",S28:S191),2)</f>
        <v>123379.42</v>
      </c>
      <c r="DY193" s="4">
        <f>ROUND(SUMIF(AA28:AA191,"=60252775",T28:T191),2)</f>
        <v>0</v>
      </c>
      <c r="DZ193" s="4">
        <f>SUMIF(AA28:AA191,"=60252775",U28:U191)</f>
        <v>172.71814560000001</v>
      </c>
      <c r="EA193" s="4">
        <f>SUMIF(AA28:AA191,"=60252775",V28:V191)</f>
        <v>0</v>
      </c>
      <c r="EB193" s="4">
        <f>ROUND(SUMIF(AA28:AA191,"=60252775",W28:W191),2)</f>
        <v>0</v>
      </c>
      <c r="EC193" s="4">
        <f>ROUND(SUMIF(AA28:AA191,"=60252775",X28:X191),2)</f>
        <v>134026.04999999999</v>
      </c>
      <c r="ED193" s="4">
        <f>ROUND(SUMIF(AA28:AA191,"=60252775",Y28:Y191),2)</f>
        <v>70467.3</v>
      </c>
      <c r="EE193" s="4"/>
      <c r="EF193" s="4"/>
      <c r="EG193" s="4">
        <f t="shared" ref="EG193:EV193" si="340">ROUND(FP193,2)</f>
        <v>0</v>
      </c>
      <c r="EH193" s="4">
        <f t="shared" si="340"/>
        <v>8390696.4499999993</v>
      </c>
      <c r="EI193" s="4">
        <f t="shared" si="340"/>
        <v>0</v>
      </c>
      <c r="EJ193" s="4">
        <f t="shared" si="340"/>
        <v>8749936.7799999993</v>
      </c>
      <c r="EK193" s="4">
        <f t="shared" si="340"/>
        <v>0</v>
      </c>
      <c r="EL193" s="4">
        <f t="shared" si="340"/>
        <v>359240.33</v>
      </c>
      <c r="EM193" s="4">
        <f t="shared" si="340"/>
        <v>0</v>
      </c>
      <c r="EN193" s="4">
        <f t="shared" si="340"/>
        <v>8393604.0199999996</v>
      </c>
      <c r="EO193" s="4">
        <f t="shared" si="340"/>
        <v>2907.57</v>
      </c>
      <c r="EP193" s="4">
        <f t="shared" si="340"/>
        <v>0</v>
      </c>
      <c r="EQ193" s="4">
        <f t="shared" si="340"/>
        <v>2907.57</v>
      </c>
      <c r="ER193" s="4">
        <f t="shared" si="340"/>
        <v>8390696.4499999993</v>
      </c>
      <c r="ES193" s="4">
        <f t="shared" si="340"/>
        <v>0</v>
      </c>
      <c r="ET193" s="4">
        <f t="shared" si="340"/>
        <v>0</v>
      </c>
      <c r="EU193" s="4">
        <f t="shared" si="340"/>
        <v>0</v>
      </c>
      <c r="EV193" s="4">
        <f t="shared" si="340"/>
        <v>0</v>
      </c>
      <c r="EW193" s="4"/>
      <c r="EX193" s="4"/>
      <c r="EY193" s="4"/>
      <c r="EZ193" s="4"/>
      <c r="FA193" s="4"/>
      <c r="FB193" s="4"/>
      <c r="FC193" s="4"/>
      <c r="FD193" s="4"/>
      <c r="FE193" s="4"/>
      <c r="FF193" s="4"/>
      <c r="FG193" s="4"/>
      <c r="FH193" s="4"/>
      <c r="FI193" s="4"/>
      <c r="FJ193" s="4"/>
      <c r="FK193" s="4"/>
      <c r="FL193" s="4"/>
      <c r="FM193" s="4"/>
      <c r="FN193" s="4"/>
      <c r="FO193" s="4"/>
      <c r="FP193" s="4">
        <f>ROUND(SUMIF(AA28:AA191,"=60252775",FQ28:FQ191),2)</f>
        <v>0</v>
      </c>
      <c r="FQ193" s="4">
        <f>ROUND(SUMIF(AA28:AA191,"=60252775",FR28:FR191),2)</f>
        <v>8390696.4499999993</v>
      </c>
      <c r="FR193" s="4">
        <f>ROUND(SUMIF(AA28:AA191,"=60252775",GL28:GL191),2)</f>
        <v>0</v>
      </c>
      <c r="FS193" s="4">
        <f>ROUND(SUMIF(AA28:AA191,"=60252775",GM28:GM191),2)</f>
        <v>8749936.7799999993</v>
      </c>
      <c r="FT193" s="4">
        <f>ROUND(SUMIF(AA28:AA191,"=60252775",GN28:GN191),2)</f>
        <v>0</v>
      </c>
      <c r="FU193" s="4">
        <f>ROUND(SUMIF(AA28:AA191,"=60252775",GO28:GO191),2)</f>
        <v>359240.33</v>
      </c>
      <c r="FV193" s="4">
        <f>ROUND(SUMIF(AA28:AA191,"=60252775",GP28:GP191),2)</f>
        <v>0</v>
      </c>
      <c r="FW193" s="4">
        <f>DU193-FP193</f>
        <v>8393604.0199999996</v>
      </c>
      <c r="FX193" s="4">
        <f>DU193-FQ193</f>
        <v>2907.570000000298</v>
      </c>
      <c r="FY193" s="4">
        <f>FP193-FR193</f>
        <v>0</v>
      </c>
      <c r="FZ193" s="4">
        <f>DU193-FP193-FQ193+FR193</f>
        <v>2907.570000000298</v>
      </c>
      <c r="GA193" s="4">
        <f>FQ193-FR193</f>
        <v>8390696.4499999993</v>
      </c>
      <c r="GB193" s="4">
        <f>ROUND(SUMIF(AA28:AA191,"=60252775",GX28:GX191),2)</f>
        <v>0</v>
      </c>
      <c r="GC193" s="4">
        <f>ROUND(SUMIF(AA28:AA191,"=60252775",GY28:GY191),2)</f>
        <v>0</v>
      </c>
      <c r="GD193" s="4">
        <f>ROUND(SUMIF(AA28:AA191,"=60252775",GZ28:GZ191),2)</f>
        <v>0</v>
      </c>
      <c r="GE193" s="4">
        <f>ROUND(SUMIF(AA28:AA191,"=60252775",HD28:HD191),2)</f>
        <v>0</v>
      </c>
      <c r="GF193" s="4"/>
      <c r="GG193" s="4"/>
      <c r="GH193" s="4"/>
      <c r="GI193" s="4"/>
      <c r="GJ193" s="4"/>
      <c r="GK193" s="4"/>
      <c r="GL193" s="4"/>
      <c r="GM193" s="4"/>
      <c r="GN193" s="4"/>
      <c r="GO193" s="4"/>
      <c r="GP193" s="4"/>
      <c r="GQ193" s="4"/>
      <c r="GR193" s="4"/>
      <c r="GS193" s="4"/>
      <c r="GT193" s="4"/>
      <c r="GU193" s="4"/>
      <c r="GV193" s="4"/>
      <c r="GW193" s="4"/>
      <c r="GX193" s="4">
        <v>0</v>
      </c>
    </row>
    <row r="195" spans="1:206" x14ac:dyDescent="0.2">
      <c r="A195" s="5">
        <v>50</v>
      </c>
      <c r="B195" s="5">
        <v>0</v>
      </c>
      <c r="C195" s="5">
        <v>0</v>
      </c>
      <c r="D195" s="5">
        <v>1</v>
      </c>
      <c r="E195" s="5">
        <v>201</v>
      </c>
      <c r="F195" s="5">
        <f>ROUND(Source!O193,O195)</f>
        <v>1099578.01</v>
      </c>
      <c r="G195" s="5" t="s">
        <v>313</v>
      </c>
      <c r="H195" s="5" t="s">
        <v>314</v>
      </c>
      <c r="I195" s="5"/>
      <c r="J195" s="5"/>
      <c r="K195" s="5">
        <v>201</v>
      </c>
      <c r="L195" s="5">
        <v>1</v>
      </c>
      <c r="M195" s="5">
        <v>3</v>
      </c>
      <c r="N195" s="5" t="s">
        <v>3</v>
      </c>
      <c r="O195" s="5">
        <v>2</v>
      </c>
      <c r="P195" s="5">
        <f>ROUND(Source!DG193,O195)</f>
        <v>8545443.4299999997</v>
      </c>
      <c r="Q195" s="5"/>
      <c r="R195" s="5"/>
      <c r="S195" s="5"/>
      <c r="T195" s="5"/>
      <c r="U195" s="5"/>
      <c r="V195" s="5"/>
      <c r="W195" s="5">
        <v>1099578.01</v>
      </c>
      <c r="X195" s="5">
        <v>1</v>
      </c>
      <c r="Y195" s="5">
        <v>1099578.01</v>
      </c>
      <c r="Z195" s="5">
        <v>8545443.4299999997</v>
      </c>
      <c r="AA195" s="5">
        <v>1</v>
      </c>
      <c r="AB195" s="5">
        <v>8545443.4299999997</v>
      </c>
    </row>
    <row r="196" spans="1:206" x14ac:dyDescent="0.2">
      <c r="A196" s="5">
        <v>50</v>
      </c>
      <c r="B196" s="5">
        <v>0</v>
      </c>
      <c r="C196" s="5">
        <v>0</v>
      </c>
      <c r="D196" s="5">
        <v>1</v>
      </c>
      <c r="E196" s="5">
        <v>202</v>
      </c>
      <c r="F196" s="5">
        <f>ROUND(Source!P193,O196)</f>
        <v>1095773.94</v>
      </c>
      <c r="G196" s="5" t="s">
        <v>315</v>
      </c>
      <c r="H196" s="5" t="s">
        <v>316</v>
      </c>
      <c r="I196" s="5"/>
      <c r="J196" s="5"/>
      <c r="K196" s="5">
        <v>202</v>
      </c>
      <c r="L196" s="5">
        <v>2</v>
      </c>
      <c r="M196" s="5">
        <v>3</v>
      </c>
      <c r="N196" s="5" t="s">
        <v>3</v>
      </c>
      <c r="O196" s="5">
        <v>2</v>
      </c>
      <c r="P196" s="5">
        <f>ROUND(Source!DH193,O196)</f>
        <v>8393604.0199999996</v>
      </c>
      <c r="Q196" s="5"/>
      <c r="R196" s="5"/>
      <c r="S196" s="5"/>
      <c r="T196" s="5"/>
      <c r="U196" s="5"/>
      <c r="V196" s="5"/>
      <c r="W196" s="5">
        <v>1095773.94</v>
      </c>
      <c r="X196" s="5">
        <v>1</v>
      </c>
      <c r="Y196" s="5">
        <v>1095773.94</v>
      </c>
      <c r="Z196" s="5">
        <v>8393604.0199999996</v>
      </c>
      <c r="AA196" s="5">
        <v>1</v>
      </c>
      <c r="AB196" s="5">
        <v>8393604.0199999996</v>
      </c>
    </row>
    <row r="197" spans="1:206" x14ac:dyDescent="0.2">
      <c r="A197" s="5">
        <v>50</v>
      </c>
      <c r="B197" s="5">
        <v>0</v>
      </c>
      <c r="C197" s="5">
        <v>0</v>
      </c>
      <c r="D197" s="5">
        <v>1</v>
      </c>
      <c r="E197" s="5">
        <v>222</v>
      </c>
      <c r="F197" s="5">
        <f>ROUND(Source!AO193,O197)</f>
        <v>0</v>
      </c>
      <c r="G197" s="5" t="s">
        <v>317</v>
      </c>
      <c r="H197" s="5" t="s">
        <v>318</v>
      </c>
      <c r="I197" s="5"/>
      <c r="J197" s="5"/>
      <c r="K197" s="5">
        <v>222</v>
      </c>
      <c r="L197" s="5">
        <v>3</v>
      </c>
      <c r="M197" s="5">
        <v>3</v>
      </c>
      <c r="N197" s="5" t="s">
        <v>3</v>
      </c>
      <c r="O197" s="5">
        <v>2</v>
      </c>
      <c r="P197" s="5">
        <f>ROUND(Source!EG193,O197)</f>
        <v>0</v>
      </c>
      <c r="Q197" s="5"/>
      <c r="R197" s="5"/>
      <c r="S197" s="5"/>
      <c r="T197" s="5"/>
      <c r="U197" s="5"/>
      <c r="V197" s="5"/>
      <c r="W197" s="5">
        <v>0</v>
      </c>
      <c r="X197" s="5">
        <v>1</v>
      </c>
      <c r="Y197" s="5">
        <v>0</v>
      </c>
      <c r="Z197" s="5">
        <v>0</v>
      </c>
      <c r="AA197" s="5">
        <v>1</v>
      </c>
      <c r="AB197" s="5">
        <v>0</v>
      </c>
    </row>
    <row r="198" spans="1:206" x14ac:dyDescent="0.2">
      <c r="A198" s="5">
        <v>50</v>
      </c>
      <c r="B198" s="5">
        <v>0</v>
      </c>
      <c r="C198" s="5">
        <v>0</v>
      </c>
      <c r="D198" s="5">
        <v>1</v>
      </c>
      <c r="E198" s="5">
        <v>225</v>
      </c>
      <c r="F198" s="5">
        <f>ROUND(Source!AV193,O198)</f>
        <v>1095773.94</v>
      </c>
      <c r="G198" s="5" t="s">
        <v>319</v>
      </c>
      <c r="H198" s="5" t="s">
        <v>320</v>
      </c>
      <c r="I198" s="5"/>
      <c r="J198" s="5"/>
      <c r="K198" s="5">
        <v>225</v>
      </c>
      <c r="L198" s="5">
        <v>4</v>
      </c>
      <c r="M198" s="5">
        <v>3</v>
      </c>
      <c r="N198" s="5" t="s">
        <v>3</v>
      </c>
      <c r="O198" s="5">
        <v>2</v>
      </c>
      <c r="P198" s="5">
        <f>ROUND(Source!EN193,O198)</f>
        <v>8393604.0199999996</v>
      </c>
      <c r="Q198" s="5"/>
      <c r="R198" s="5"/>
      <c r="S198" s="5"/>
      <c r="T198" s="5"/>
      <c r="U198" s="5"/>
      <c r="V198" s="5"/>
      <c r="W198" s="5">
        <v>1095773.94</v>
      </c>
      <c r="X198" s="5">
        <v>1</v>
      </c>
      <c r="Y198" s="5">
        <v>1095773.94</v>
      </c>
      <c r="Z198" s="5">
        <v>8393604.0199999996</v>
      </c>
      <c r="AA198" s="5">
        <v>1</v>
      </c>
      <c r="AB198" s="5">
        <v>8393604.0199999996</v>
      </c>
    </row>
    <row r="199" spans="1:206" x14ac:dyDescent="0.2">
      <c r="A199" s="5">
        <v>50</v>
      </c>
      <c r="B199" s="5">
        <v>0</v>
      </c>
      <c r="C199" s="5">
        <v>0</v>
      </c>
      <c r="D199" s="5">
        <v>1</v>
      </c>
      <c r="E199" s="5">
        <v>226</v>
      </c>
      <c r="F199" s="5">
        <f>ROUND(Source!AW193,O199)</f>
        <v>382.76</v>
      </c>
      <c r="G199" s="5" t="s">
        <v>321</v>
      </c>
      <c r="H199" s="5" t="s">
        <v>322</v>
      </c>
      <c r="I199" s="5"/>
      <c r="J199" s="5"/>
      <c r="K199" s="5">
        <v>226</v>
      </c>
      <c r="L199" s="5">
        <v>5</v>
      </c>
      <c r="M199" s="5">
        <v>3</v>
      </c>
      <c r="N199" s="5" t="s">
        <v>3</v>
      </c>
      <c r="O199" s="5">
        <v>2</v>
      </c>
      <c r="P199" s="5">
        <f>ROUND(Source!EO193,O199)</f>
        <v>2907.57</v>
      </c>
      <c r="Q199" s="5"/>
      <c r="R199" s="5"/>
      <c r="S199" s="5"/>
      <c r="T199" s="5"/>
      <c r="U199" s="5"/>
      <c r="V199" s="5"/>
      <c r="W199" s="5">
        <v>382.76</v>
      </c>
      <c r="X199" s="5">
        <v>1</v>
      </c>
      <c r="Y199" s="5">
        <v>382.76</v>
      </c>
      <c r="Z199" s="5">
        <v>2907.57</v>
      </c>
      <c r="AA199" s="5">
        <v>1</v>
      </c>
      <c r="AB199" s="5">
        <v>2907.57</v>
      </c>
    </row>
    <row r="200" spans="1:206" x14ac:dyDescent="0.2">
      <c r="A200" s="5">
        <v>50</v>
      </c>
      <c r="B200" s="5">
        <v>0</v>
      </c>
      <c r="C200" s="5">
        <v>0</v>
      </c>
      <c r="D200" s="5">
        <v>1</v>
      </c>
      <c r="E200" s="5">
        <v>227</v>
      </c>
      <c r="F200" s="5">
        <f>ROUND(Source!AX193,O200)</f>
        <v>0</v>
      </c>
      <c r="G200" s="5" t="s">
        <v>323</v>
      </c>
      <c r="H200" s="5" t="s">
        <v>324</v>
      </c>
      <c r="I200" s="5"/>
      <c r="J200" s="5"/>
      <c r="K200" s="5">
        <v>227</v>
      </c>
      <c r="L200" s="5">
        <v>6</v>
      </c>
      <c r="M200" s="5">
        <v>3</v>
      </c>
      <c r="N200" s="5" t="s">
        <v>3</v>
      </c>
      <c r="O200" s="5">
        <v>2</v>
      </c>
      <c r="P200" s="5">
        <f>ROUND(Source!EP193,O200)</f>
        <v>0</v>
      </c>
      <c r="Q200" s="5"/>
      <c r="R200" s="5"/>
      <c r="S200" s="5"/>
      <c r="T200" s="5"/>
      <c r="U200" s="5"/>
      <c r="V200" s="5"/>
      <c r="W200" s="5">
        <v>0</v>
      </c>
      <c r="X200" s="5">
        <v>1</v>
      </c>
      <c r="Y200" s="5">
        <v>0</v>
      </c>
      <c r="Z200" s="5">
        <v>0</v>
      </c>
      <c r="AA200" s="5">
        <v>1</v>
      </c>
      <c r="AB200" s="5">
        <v>0</v>
      </c>
    </row>
    <row r="201" spans="1:206" x14ac:dyDescent="0.2">
      <c r="A201" s="5">
        <v>50</v>
      </c>
      <c r="B201" s="5">
        <v>0</v>
      </c>
      <c r="C201" s="5">
        <v>0</v>
      </c>
      <c r="D201" s="5">
        <v>1</v>
      </c>
      <c r="E201" s="5">
        <v>228</v>
      </c>
      <c r="F201" s="5">
        <f>ROUND(Source!AY193,O201)</f>
        <v>382.76</v>
      </c>
      <c r="G201" s="5" t="s">
        <v>325</v>
      </c>
      <c r="H201" s="5" t="s">
        <v>326</v>
      </c>
      <c r="I201" s="5"/>
      <c r="J201" s="5"/>
      <c r="K201" s="5">
        <v>228</v>
      </c>
      <c r="L201" s="5">
        <v>7</v>
      </c>
      <c r="M201" s="5">
        <v>3</v>
      </c>
      <c r="N201" s="5" t="s">
        <v>3</v>
      </c>
      <c r="O201" s="5">
        <v>2</v>
      </c>
      <c r="P201" s="5">
        <f>ROUND(Source!EQ193,O201)</f>
        <v>2907.57</v>
      </c>
      <c r="Q201" s="5"/>
      <c r="R201" s="5"/>
      <c r="S201" s="5"/>
      <c r="T201" s="5"/>
      <c r="U201" s="5"/>
      <c r="V201" s="5"/>
      <c r="W201" s="5">
        <v>382.76</v>
      </c>
      <c r="X201" s="5">
        <v>1</v>
      </c>
      <c r="Y201" s="5">
        <v>382.76</v>
      </c>
      <c r="Z201" s="5">
        <v>2907.57</v>
      </c>
      <c r="AA201" s="5">
        <v>1</v>
      </c>
      <c r="AB201" s="5">
        <v>2907.57</v>
      </c>
    </row>
    <row r="202" spans="1:206" x14ac:dyDescent="0.2">
      <c r="A202" s="5">
        <v>50</v>
      </c>
      <c r="B202" s="5">
        <v>0</v>
      </c>
      <c r="C202" s="5">
        <v>0</v>
      </c>
      <c r="D202" s="5">
        <v>1</v>
      </c>
      <c r="E202" s="5">
        <v>216</v>
      </c>
      <c r="F202" s="5">
        <f>ROUND(Source!AP193,O202)</f>
        <v>1095391.18</v>
      </c>
      <c r="G202" s="5" t="s">
        <v>327</v>
      </c>
      <c r="H202" s="5" t="s">
        <v>328</v>
      </c>
      <c r="I202" s="5"/>
      <c r="J202" s="5"/>
      <c r="K202" s="5">
        <v>216</v>
      </c>
      <c r="L202" s="5">
        <v>8</v>
      </c>
      <c r="M202" s="5">
        <v>3</v>
      </c>
      <c r="N202" s="5" t="s">
        <v>3</v>
      </c>
      <c r="O202" s="5">
        <v>2</v>
      </c>
      <c r="P202" s="5">
        <f>ROUND(Source!EH193,O202)</f>
        <v>8390696.4499999993</v>
      </c>
      <c r="Q202" s="5"/>
      <c r="R202" s="5"/>
      <c r="S202" s="5"/>
      <c r="T202" s="5"/>
      <c r="U202" s="5"/>
      <c r="V202" s="5"/>
      <c r="W202" s="5">
        <v>1095391.18</v>
      </c>
      <c r="X202" s="5">
        <v>1</v>
      </c>
      <c r="Y202" s="5">
        <v>1095391.18</v>
      </c>
      <c r="Z202" s="5">
        <v>8390696.4499999993</v>
      </c>
      <c r="AA202" s="5">
        <v>1</v>
      </c>
      <c r="AB202" s="5">
        <v>8390696.4499999993</v>
      </c>
    </row>
    <row r="203" spans="1:206" x14ac:dyDescent="0.2">
      <c r="A203" s="5">
        <v>50</v>
      </c>
      <c r="B203" s="5">
        <v>0</v>
      </c>
      <c r="C203" s="5">
        <v>0</v>
      </c>
      <c r="D203" s="5">
        <v>1</v>
      </c>
      <c r="E203" s="5">
        <v>223</v>
      </c>
      <c r="F203" s="5">
        <f>ROUND(Source!AQ193,O203)</f>
        <v>0</v>
      </c>
      <c r="G203" s="5" t="s">
        <v>329</v>
      </c>
      <c r="H203" s="5" t="s">
        <v>330</v>
      </c>
      <c r="I203" s="5"/>
      <c r="J203" s="5"/>
      <c r="K203" s="5">
        <v>223</v>
      </c>
      <c r="L203" s="5">
        <v>9</v>
      </c>
      <c r="M203" s="5">
        <v>3</v>
      </c>
      <c r="N203" s="5" t="s">
        <v>3</v>
      </c>
      <c r="O203" s="5">
        <v>2</v>
      </c>
      <c r="P203" s="5">
        <f>ROUND(Source!EI193,O203)</f>
        <v>0</v>
      </c>
      <c r="Q203" s="5"/>
      <c r="R203" s="5"/>
      <c r="S203" s="5"/>
      <c r="T203" s="5"/>
      <c r="U203" s="5"/>
      <c r="V203" s="5"/>
      <c r="W203" s="5">
        <v>0</v>
      </c>
      <c r="X203" s="5">
        <v>1</v>
      </c>
      <c r="Y203" s="5">
        <v>0</v>
      </c>
      <c r="Z203" s="5">
        <v>0</v>
      </c>
      <c r="AA203" s="5">
        <v>1</v>
      </c>
      <c r="AB203" s="5">
        <v>0</v>
      </c>
    </row>
    <row r="204" spans="1:206" x14ac:dyDescent="0.2">
      <c r="A204" s="5">
        <v>50</v>
      </c>
      <c r="B204" s="5">
        <v>0</v>
      </c>
      <c r="C204" s="5">
        <v>0</v>
      </c>
      <c r="D204" s="5">
        <v>1</v>
      </c>
      <c r="E204" s="5">
        <v>229</v>
      </c>
      <c r="F204" s="5">
        <f>ROUND(Source!AZ193,O204)</f>
        <v>1095391.18</v>
      </c>
      <c r="G204" s="5" t="s">
        <v>331</v>
      </c>
      <c r="H204" s="5" t="s">
        <v>332</v>
      </c>
      <c r="I204" s="5"/>
      <c r="J204" s="5"/>
      <c r="K204" s="5">
        <v>229</v>
      </c>
      <c r="L204" s="5">
        <v>10</v>
      </c>
      <c r="M204" s="5">
        <v>3</v>
      </c>
      <c r="N204" s="5" t="s">
        <v>3</v>
      </c>
      <c r="O204" s="5">
        <v>2</v>
      </c>
      <c r="P204" s="5">
        <f>ROUND(Source!ER193,O204)</f>
        <v>8390696.4499999993</v>
      </c>
      <c r="Q204" s="5"/>
      <c r="R204" s="5"/>
      <c r="S204" s="5"/>
      <c r="T204" s="5"/>
      <c r="U204" s="5"/>
      <c r="V204" s="5"/>
      <c r="W204" s="5">
        <v>1095391.18</v>
      </c>
      <c r="X204" s="5">
        <v>1</v>
      </c>
      <c r="Y204" s="5">
        <v>1095391.18</v>
      </c>
      <c r="Z204" s="5">
        <v>8390696.4499999993</v>
      </c>
      <c r="AA204" s="5">
        <v>1</v>
      </c>
      <c r="AB204" s="5">
        <v>8390696.4499999993</v>
      </c>
    </row>
    <row r="205" spans="1:206" x14ac:dyDescent="0.2">
      <c r="A205" s="5">
        <v>50</v>
      </c>
      <c r="B205" s="5">
        <v>0</v>
      </c>
      <c r="C205" s="5">
        <v>0</v>
      </c>
      <c r="D205" s="5">
        <v>1</v>
      </c>
      <c r="E205" s="5">
        <v>203</v>
      </c>
      <c r="F205" s="5">
        <f>ROUND(Source!Q193,O205)</f>
        <v>1560.4</v>
      </c>
      <c r="G205" s="5" t="s">
        <v>333</v>
      </c>
      <c r="H205" s="5" t="s">
        <v>334</v>
      </c>
      <c r="I205" s="5"/>
      <c r="J205" s="5"/>
      <c r="K205" s="5">
        <v>203</v>
      </c>
      <c r="L205" s="5">
        <v>11</v>
      </c>
      <c r="M205" s="5">
        <v>3</v>
      </c>
      <c r="N205" s="5" t="s">
        <v>3</v>
      </c>
      <c r="O205" s="5">
        <v>2</v>
      </c>
      <c r="P205" s="5">
        <f>ROUND(Source!DI193,O205)</f>
        <v>28459.99</v>
      </c>
      <c r="Q205" s="5"/>
      <c r="R205" s="5"/>
      <c r="S205" s="5"/>
      <c r="T205" s="5"/>
      <c r="U205" s="5"/>
      <c r="V205" s="5"/>
      <c r="W205" s="5">
        <v>1560.4</v>
      </c>
      <c r="X205" s="5">
        <v>1</v>
      </c>
      <c r="Y205" s="5">
        <v>1560.4</v>
      </c>
      <c r="Z205" s="5">
        <v>28459.99</v>
      </c>
      <c r="AA205" s="5">
        <v>1</v>
      </c>
      <c r="AB205" s="5">
        <v>28459.99</v>
      </c>
    </row>
    <row r="206" spans="1:206" x14ac:dyDescent="0.2">
      <c r="A206" s="5">
        <v>50</v>
      </c>
      <c r="B206" s="5">
        <v>0</v>
      </c>
      <c r="C206" s="5">
        <v>0</v>
      </c>
      <c r="D206" s="5">
        <v>1</v>
      </c>
      <c r="E206" s="5">
        <v>231</v>
      </c>
      <c r="F206" s="5">
        <f>ROUND(Source!BB193,O206)</f>
        <v>0</v>
      </c>
      <c r="G206" s="5" t="s">
        <v>335</v>
      </c>
      <c r="H206" s="5" t="s">
        <v>336</v>
      </c>
      <c r="I206" s="5"/>
      <c r="J206" s="5"/>
      <c r="K206" s="5">
        <v>231</v>
      </c>
      <c r="L206" s="5">
        <v>12</v>
      </c>
      <c r="M206" s="5">
        <v>3</v>
      </c>
      <c r="N206" s="5" t="s">
        <v>3</v>
      </c>
      <c r="O206" s="5">
        <v>2</v>
      </c>
      <c r="P206" s="5">
        <f>ROUND(Source!ET193,O206)</f>
        <v>0</v>
      </c>
      <c r="Q206" s="5"/>
      <c r="R206" s="5"/>
      <c r="S206" s="5"/>
      <c r="T206" s="5"/>
      <c r="U206" s="5"/>
      <c r="V206" s="5"/>
      <c r="W206" s="5">
        <v>0</v>
      </c>
      <c r="X206" s="5">
        <v>1</v>
      </c>
      <c r="Y206" s="5">
        <v>0</v>
      </c>
      <c r="Z206" s="5">
        <v>0</v>
      </c>
      <c r="AA206" s="5">
        <v>1</v>
      </c>
      <c r="AB206" s="5">
        <v>0</v>
      </c>
    </row>
    <row r="207" spans="1:206" x14ac:dyDescent="0.2">
      <c r="A207" s="5">
        <v>50</v>
      </c>
      <c r="B207" s="5">
        <v>0</v>
      </c>
      <c r="C207" s="5">
        <v>0</v>
      </c>
      <c r="D207" s="5">
        <v>1</v>
      </c>
      <c r="E207" s="5">
        <v>204</v>
      </c>
      <c r="F207" s="5">
        <f>ROUND(Source!R193,O207)</f>
        <v>268.99</v>
      </c>
      <c r="G207" s="5" t="s">
        <v>337</v>
      </c>
      <c r="H207" s="5" t="s">
        <v>338</v>
      </c>
      <c r="I207" s="5"/>
      <c r="J207" s="5"/>
      <c r="K207" s="5">
        <v>204</v>
      </c>
      <c r="L207" s="5">
        <v>13</v>
      </c>
      <c r="M207" s="5">
        <v>3</v>
      </c>
      <c r="N207" s="5" t="s">
        <v>3</v>
      </c>
      <c r="O207" s="5">
        <v>2</v>
      </c>
      <c r="P207" s="5">
        <f>ROUND(Source!DJ193,O207)</f>
        <v>14791.77</v>
      </c>
      <c r="Q207" s="5"/>
      <c r="R207" s="5"/>
      <c r="S207" s="5"/>
      <c r="T207" s="5"/>
      <c r="U207" s="5"/>
      <c r="V207" s="5"/>
      <c r="W207" s="5">
        <v>268.99</v>
      </c>
      <c r="X207" s="5">
        <v>1</v>
      </c>
      <c r="Y207" s="5">
        <v>268.99</v>
      </c>
      <c r="Z207" s="5">
        <v>14791.77</v>
      </c>
      <c r="AA207" s="5">
        <v>1</v>
      </c>
      <c r="AB207" s="5">
        <v>14791.77</v>
      </c>
    </row>
    <row r="208" spans="1:206" x14ac:dyDescent="0.2">
      <c r="A208" s="5">
        <v>50</v>
      </c>
      <c r="B208" s="5">
        <v>0</v>
      </c>
      <c r="C208" s="5">
        <v>0</v>
      </c>
      <c r="D208" s="5">
        <v>1</v>
      </c>
      <c r="E208" s="5">
        <v>205</v>
      </c>
      <c r="F208" s="5">
        <f>ROUND(Source!S193,O208)</f>
        <v>2243.67</v>
      </c>
      <c r="G208" s="5" t="s">
        <v>339</v>
      </c>
      <c r="H208" s="5" t="s">
        <v>340</v>
      </c>
      <c r="I208" s="5"/>
      <c r="J208" s="5"/>
      <c r="K208" s="5">
        <v>205</v>
      </c>
      <c r="L208" s="5">
        <v>14</v>
      </c>
      <c r="M208" s="5">
        <v>3</v>
      </c>
      <c r="N208" s="5" t="s">
        <v>3</v>
      </c>
      <c r="O208" s="5">
        <v>2</v>
      </c>
      <c r="P208" s="5">
        <f>ROUND(Source!DK193,O208)</f>
        <v>123379.42</v>
      </c>
      <c r="Q208" s="5"/>
      <c r="R208" s="5"/>
      <c r="S208" s="5"/>
      <c r="T208" s="5"/>
      <c r="U208" s="5"/>
      <c r="V208" s="5"/>
      <c r="W208" s="5">
        <v>2243.67</v>
      </c>
      <c r="X208" s="5">
        <v>1</v>
      </c>
      <c r="Y208" s="5">
        <v>2243.67</v>
      </c>
      <c r="Z208" s="5">
        <v>123379.42</v>
      </c>
      <c r="AA208" s="5">
        <v>1</v>
      </c>
      <c r="AB208" s="5">
        <v>123379.42</v>
      </c>
    </row>
    <row r="209" spans="1:88" x14ac:dyDescent="0.2">
      <c r="A209" s="5">
        <v>50</v>
      </c>
      <c r="B209" s="5">
        <v>0</v>
      </c>
      <c r="C209" s="5">
        <v>0</v>
      </c>
      <c r="D209" s="5">
        <v>1</v>
      </c>
      <c r="E209" s="5">
        <v>232</v>
      </c>
      <c r="F209" s="5">
        <f>ROUND(Source!BC193,O209)</f>
        <v>0</v>
      </c>
      <c r="G209" s="5" t="s">
        <v>341</v>
      </c>
      <c r="H209" s="5" t="s">
        <v>342</v>
      </c>
      <c r="I209" s="5"/>
      <c r="J209" s="5"/>
      <c r="K209" s="5">
        <v>232</v>
      </c>
      <c r="L209" s="5">
        <v>15</v>
      </c>
      <c r="M209" s="5">
        <v>3</v>
      </c>
      <c r="N209" s="5" t="s">
        <v>3</v>
      </c>
      <c r="O209" s="5">
        <v>2</v>
      </c>
      <c r="P209" s="5">
        <f>ROUND(Source!EU193,O209)</f>
        <v>0</v>
      </c>
      <c r="Q209" s="5"/>
      <c r="R209" s="5"/>
      <c r="S209" s="5"/>
      <c r="T209" s="5"/>
      <c r="U209" s="5"/>
      <c r="V209" s="5"/>
      <c r="W209" s="5">
        <v>0</v>
      </c>
      <c r="X209" s="5">
        <v>1</v>
      </c>
      <c r="Y209" s="5">
        <v>0</v>
      </c>
      <c r="Z209" s="5">
        <v>0</v>
      </c>
      <c r="AA209" s="5">
        <v>1</v>
      </c>
      <c r="AB209" s="5">
        <v>0</v>
      </c>
    </row>
    <row r="210" spans="1:88" x14ac:dyDescent="0.2">
      <c r="A210" s="5">
        <v>50</v>
      </c>
      <c r="B210" s="5">
        <v>0</v>
      </c>
      <c r="C210" s="5">
        <v>0</v>
      </c>
      <c r="D210" s="5">
        <v>1</v>
      </c>
      <c r="E210" s="5">
        <v>214</v>
      </c>
      <c r="F210" s="5">
        <f>ROUND(Source!AS193,O210)</f>
        <v>0</v>
      </c>
      <c r="G210" s="5" t="s">
        <v>343</v>
      </c>
      <c r="H210" s="5" t="s">
        <v>344</v>
      </c>
      <c r="I210" s="5"/>
      <c r="J210" s="5"/>
      <c r="K210" s="5">
        <v>214</v>
      </c>
      <c r="L210" s="5">
        <v>16</v>
      </c>
      <c r="M210" s="5">
        <v>3</v>
      </c>
      <c r="N210" s="5" t="s">
        <v>3</v>
      </c>
      <c r="O210" s="5">
        <v>2</v>
      </c>
      <c r="P210" s="5">
        <f>ROUND(Source!EK193,O210)</f>
        <v>0</v>
      </c>
      <c r="Q210" s="5"/>
      <c r="R210" s="5"/>
      <c r="S210" s="5"/>
      <c r="T210" s="5"/>
      <c r="U210" s="5"/>
      <c r="V210" s="5"/>
      <c r="W210" s="5">
        <v>0</v>
      </c>
      <c r="X210" s="5">
        <v>1</v>
      </c>
      <c r="Y210" s="5">
        <v>0</v>
      </c>
      <c r="Z210" s="5">
        <v>0</v>
      </c>
      <c r="AA210" s="5">
        <v>1</v>
      </c>
      <c r="AB210" s="5">
        <v>0</v>
      </c>
    </row>
    <row r="211" spans="1:88" x14ac:dyDescent="0.2">
      <c r="A211" s="5">
        <v>50</v>
      </c>
      <c r="B211" s="5">
        <v>0</v>
      </c>
      <c r="C211" s="5">
        <v>0</v>
      </c>
      <c r="D211" s="5">
        <v>1</v>
      </c>
      <c r="E211" s="5">
        <v>215</v>
      </c>
      <c r="F211" s="5">
        <f>ROUND(Source!AT193,O211)</f>
        <v>7905.56</v>
      </c>
      <c r="G211" s="5" t="s">
        <v>345</v>
      </c>
      <c r="H211" s="5" t="s">
        <v>346</v>
      </c>
      <c r="I211" s="5"/>
      <c r="J211" s="5"/>
      <c r="K211" s="5">
        <v>215</v>
      </c>
      <c r="L211" s="5">
        <v>17</v>
      </c>
      <c r="M211" s="5">
        <v>3</v>
      </c>
      <c r="N211" s="5" t="s">
        <v>3</v>
      </c>
      <c r="O211" s="5">
        <v>2</v>
      </c>
      <c r="P211" s="5">
        <f>ROUND(Source!EL193,O211)</f>
        <v>359240.33</v>
      </c>
      <c r="Q211" s="5"/>
      <c r="R211" s="5"/>
      <c r="S211" s="5"/>
      <c r="T211" s="5"/>
      <c r="U211" s="5"/>
      <c r="V211" s="5"/>
      <c r="W211" s="5">
        <v>7905.56</v>
      </c>
      <c r="X211" s="5">
        <v>1</v>
      </c>
      <c r="Y211" s="5">
        <v>7905.56</v>
      </c>
      <c r="Z211" s="5">
        <v>359240.33</v>
      </c>
      <c r="AA211" s="5">
        <v>1</v>
      </c>
      <c r="AB211" s="5">
        <v>359240.33</v>
      </c>
    </row>
    <row r="212" spans="1:88" x14ac:dyDescent="0.2">
      <c r="A212" s="5">
        <v>50</v>
      </c>
      <c r="B212" s="5">
        <v>0</v>
      </c>
      <c r="C212" s="5">
        <v>0</v>
      </c>
      <c r="D212" s="5">
        <v>1</v>
      </c>
      <c r="E212" s="5">
        <v>217</v>
      </c>
      <c r="F212" s="5">
        <f>ROUND(Source!AU193,O212)</f>
        <v>0</v>
      </c>
      <c r="G212" s="5" t="s">
        <v>347</v>
      </c>
      <c r="H212" s="5" t="s">
        <v>348</v>
      </c>
      <c r="I212" s="5"/>
      <c r="J212" s="5"/>
      <c r="K212" s="5">
        <v>217</v>
      </c>
      <c r="L212" s="5">
        <v>18</v>
      </c>
      <c r="M212" s="5">
        <v>3</v>
      </c>
      <c r="N212" s="5" t="s">
        <v>3</v>
      </c>
      <c r="O212" s="5">
        <v>2</v>
      </c>
      <c r="P212" s="5">
        <f>ROUND(Source!EM193,O212)</f>
        <v>0</v>
      </c>
      <c r="Q212" s="5"/>
      <c r="R212" s="5"/>
      <c r="S212" s="5"/>
      <c r="T212" s="5"/>
      <c r="U212" s="5"/>
      <c r="V212" s="5"/>
      <c r="W212" s="5">
        <v>0</v>
      </c>
      <c r="X212" s="5">
        <v>1</v>
      </c>
      <c r="Y212" s="5">
        <v>0</v>
      </c>
      <c r="Z212" s="5">
        <v>0</v>
      </c>
      <c r="AA212" s="5">
        <v>1</v>
      </c>
      <c r="AB212" s="5">
        <v>0</v>
      </c>
    </row>
    <row r="213" spans="1:88" x14ac:dyDescent="0.2">
      <c r="A213" s="5">
        <v>50</v>
      </c>
      <c r="B213" s="5">
        <v>0</v>
      </c>
      <c r="C213" s="5">
        <v>0</v>
      </c>
      <c r="D213" s="5">
        <v>1</v>
      </c>
      <c r="E213" s="5">
        <v>230</v>
      </c>
      <c r="F213" s="5">
        <f>ROUND(Source!BA193,O213)</f>
        <v>0</v>
      </c>
      <c r="G213" s="5" t="s">
        <v>349</v>
      </c>
      <c r="H213" s="5" t="s">
        <v>350</v>
      </c>
      <c r="I213" s="5"/>
      <c r="J213" s="5"/>
      <c r="K213" s="5">
        <v>230</v>
      </c>
      <c r="L213" s="5">
        <v>19</v>
      </c>
      <c r="M213" s="5">
        <v>3</v>
      </c>
      <c r="N213" s="5" t="s">
        <v>3</v>
      </c>
      <c r="O213" s="5">
        <v>2</v>
      </c>
      <c r="P213" s="5">
        <f>ROUND(Source!ES193,O213)</f>
        <v>0</v>
      </c>
      <c r="Q213" s="5"/>
      <c r="R213" s="5"/>
      <c r="S213" s="5"/>
      <c r="T213" s="5"/>
      <c r="U213" s="5"/>
      <c r="V213" s="5"/>
      <c r="W213" s="5">
        <v>0</v>
      </c>
      <c r="X213" s="5">
        <v>1</v>
      </c>
      <c r="Y213" s="5">
        <v>0</v>
      </c>
      <c r="Z213" s="5">
        <v>0</v>
      </c>
      <c r="AA213" s="5">
        <v>1</v>
      </c>
      <c r="AB213" s="5">
        <v>0</v>
      </c>
    </row>
    <row r="214" spans="1:88" x14ac:dyDescent="0.2">
      <c r="A214" s="5">
        <v>50</v>
      </c>
      <c r="B214" s="5">
        <v>0</v>
      </c>
      <c r="C214" s="5">
        <v>0</v>
      </c>
      <c r="D214" s="5">
        <v>1</v>
      </c>
      <c r="E214" s="5">
        <v>206</v>
      </c>
      <c r="F214" s="5">
        <f>ROUND(Source!T193,O214)</f>
        <v>0</v>
      </c>
      <c r="G214" s="5" t="s">
        <v>351</v>
      </c>
      <c r="H214" s="5" t="s">
        <v>352</v>
      </c>
      <c r="I214" s="5"/>
      <c r="J214" s="5"/>
      <c r="K214" s="5">
        <v>206</v>
      </c>
      <c r="L214" s="5">
        <v>20</v>
      </c>
      <c r="M214" s="5">
        <v>3</v>
      </c>
      <c r="N214" s="5" t="s">
        <v>3</v>
      </c>
      <c r="O214" s="5">
        <v>2</v>
      </c>
      <c r="P214" s="5">
        <f>ROUND(Source!DL193,O214)</f>
        <v>0</v>
      </c>
      <c r="Q214" s="5"/>
      <c r="R214" s="5"/>
      <c r="S214" s="5"/>
      <c r="T214" s="5"/>
      <c r="U214" s="5"/>
      <c r="V214" s="5"/>
      <c r="W214" s="5">
        <v>0</v>
      </c>
      <c r="X214" s="5">
        <v>1</v>
      </c>
      <c r="Y214" s="5">
        <v>0</v>
      </c>
      <c r="Z214" s="5">
        <v>0</v>
      </c>
      <c r="AA214" s="5">
        <v>1</v>
      </c>
      <c r="AB214" s="5">
        <v>0</v>
      </c>
    </row>
    <row r="215" spans="1:88" x14ac:dyDescent="0.2">
      <c r="A215" s="5">
        <v>50</v>
      </c>
      <c r="B215" s="5">
        <v>0</v>
      </c>
      <c r="C215" s="5">
        <v>0</v>
      </c>
      <c r="D215" s="5">
        <v>1</v>
      </c>
      <c r="E215" s="5">
        <v>207</v>
      </c>
      <c r="F215" s="5">
        <f>Source!U193</f>
        <v>172.71814560000001</v>
      </c>
      <c r="G215" s="5" t="s">
        <v>353</v>
      </c>
      <c r="H215" s="5" t="s">
        <v>354</v>
      </c>
      <c r="I215" s="5"/>
      <c r="J215" s="5"/>
      <c r="K215" s="5">
        <v>207</v>
      </c>
      <c r="L215" s="5">
        <v>21</v>
      </c>
      <c r="M215" s="5">
        <v>3</v>
      </c>
      <c r="N215" s="5" t="s">
        <v>3</v>
      </c>
      <c r="O215" s="5">
        <v>-1</v>
      </c>
      <c r="P215" s="5">
        <f>Source!DM193</f>
        <v>172.71814560000001</v>
      </c>
      <c r="Q215" s="5"/>
      <c r="R215" s="5"/>
      <c r="S215" s="5"/>
      <c r="T215" s="5"/>
      <c r="U215" s="5"/>
      <c r="V215" s="5"/>
      <c r="W215" s="5">
        <v>172.71814560000001</v>
      </c>
      <c r="X215" s="5">
        <v>1</v>
      </c>
      <c r="Y215" s="5">
        <v>172.71814560000001</v>
      </c>
      <c r="Z215" s="5">
        <v>172.71814560000001</v>
      </c>
      <c r="AA215" s="5">
        <v>1</v>
      </c>
      <c r="AB215" s="5">
        <v>172.71814560000001</v>
      </c>
    </row>
    <row r="216" spans="1:88" x14ac:dyDescent="0.2">
      <c r="A216" s="5">
        <v>50</v>
      </c>
      <c r="B216" s="5">
        <v>0</v>
      </c>
      <c r="C216" s="5">
        <v>0</v>
      </c>
      <c r="D216" s="5">
        <v>1</v>
      </c>
      <c r="E216" s="5">
        <v>208</v>
      </c>
      <c r="F216" s="5">
        <f>Source!V193</f>
        <v>0</v>
      </c>
      <c r="G216" s="5" t="s">
        <v>355</v>
      </c>
      <c r="H216" s="5" t="s">
        <v>356</v>
      </c>
      <c r="I216" s="5"/>
      <c r="J216" s="5"/>
      <c r="K216" s="5">
        <v>208</v>
      </c>
      <c r="L216" s="5">
        <v>22</v>
      </c>
      <c r="M216" s="5">
        <v>3</v>
      </c>
      <c r="N216" s="5" t="s">
        <v>3</v>
      </c>
      <c r="O216" s="5">
        <v>-1</v>
      </c>
      <c r="P216" s="5">
        <f>Source!DN193</f>
        <v>0</v>
      </c>
      <c r="Q216" s="5"/>
      <c r="R216" s="5"/>
      <c r="S216" s="5"/>
      <c r="T216" s="5"/>
      <c r="U216" s="5"/>
      <c r="V216" s="5"/>
      <c r="W216" s="5">
        <v>0</v>
      </c>
      <c r="X216" s="5">
        <v>1</v>
      </c>
      <c r="Y216" s="5">
        <v>0</v>
      </c>
      <c r="Z216" s="5">
        <v>0</v>
      </c>
      <c r="AA216" s="5">
        <v>1</v>
      </c>
      <c r="AB216" s="5">
        <v>0</v>
      </c>
    </row>
    <row r="217" spans="1:88" x14ac:dyDescent="0.2">
      <c r="A217" s="5">
        <v>50</v>
      </c>
      <c r="B217" s="5">
        <v>0</v>
      </c>
      <c r="C217" s="5">
        <v>0</v>
      </c>
      <c r="D217" s="5">
        <v>1</v>
      </c>
      <c r="E217" s="5">
        <v>209</v>
      </c>
      <c r="F217" s="5">
        <f>ROUND(Source!W193,O217)</f>
        <v>0</v>
      </c>
      <c r="G217" s="5" t="s">
        <v>357</v>
      </c>
      <c r="H217" s="5" t="s">
        <v>358</v>
      </c>
      <c r="I217" s="5"/>
      <c r="J217" s="5"/>
      <c r="K217" s="5">
        <v>209</v>
      </c>
      <c r="L217" s="5">
        <v>23</v>
      </c>
      <c r="M217" s="5">
        <v>3</v>
      </c>
      <c r="N217" s="5" t="s">
        <v>3</v>
      </c>
      <c r="O217" s="5">
        <v>2</v>
      </c>
      <c r="P217" s="5">
        <f>ROUND(Source!DO193,O217)</f>
        <v>0</v>
      </c>
      <c r="Q217" s="5"/>
      <c r="R217" s="5"/>
      <c r="S217" s="5"/>
      <c r="T217" s="5"/>
      <c r="U217" s="5"/>
      <c r="V217" s="5"/>
      <c r="W217" s="5">
        <v>0</v>
      </c>
      <c r="X217" s="5">
        <v>1</v>
      </c>
      <c r="Y217" s="5">
        <v>0</v>
      </c>
      <c r="Z217" s="5">
        <v>0</v>
      </c>
      <c r="AA217" s="5">
        <v>1</v>
      </c>
      <c r="AB217" s="5">
        <v>0</v>
      </c>
    </row>
    <row r="218" spans="1:88" x14ac:dyDescent="0.2">
      <c r="A218" s="5">
        <v>50</v>
      </c>
      <c r="B218" s="5">
        <v>0</v>
      </c>
      <c r="C218" s="5">
        <v>0</v>
      </c>
      <c r="D218" s="5">
        <v>1</v>
      </c>
      <c r="E218" s="5">
        <v>233</v>
      </c>
      <c r="F218" s="5">
        <f>ROUND(Source!BD193,O218)</f>
        <v>0</v>
      </c>
      <c r="G218" s="5" t="s">
        <v>359</v>
      </c>
      <c r="H218" s="5" t="s">
        <v>360</v>
      </c>
      <c r="I218" s="5"/>
      <c r="J218" s="5"/>
      <c r="K218" s="5">
        <v>233</v>
      </c>
      <c r="L218" s="5">
        <v>24</v>
      </c>
      <c r="M218" s="5">
        <v>3</v>
      </c>
      <c r="N218" s="5" t="s">
        <v>3</v>
      </c>
      <c r="O218" s="5">
        <v>2</v>
      </c>
      <c r="P218" s="5">
        <f>ROUND(Source!EV193,O218)</f>
        <v>0</v>
      </c>
      <c r="Q218" s="5"/>
      <c r="R218" s="5"/>
      <c r="S218" s="5"/>
      <c r="T218" s="5"/>
      <c r="U218" s="5"/>
      <c r="V218" s="5"/>
      <c r="W218" s="5">
        <v>0</v>
      </c>
      <c r="X218" s="5">
        <v>1</v>
      </c>
      <c r="Y218" s="5">
        <v>0</v>
      </c>
      <c r="Z218" s="5">
        <v>0</v>
      </c>
      <c r="AA218" s="5">
        <v>1</v>
      </c>
      <c r="AB218" s="5">
        <v>0</v>
      </c>
    </row>
    <row r="219" spans="1:88" x14ac:dyDescent="0.2">
      <c r="A219" s="5">
        <v>50</v>
      </c>
      <c r="B219" s="5">
        <v>0</v>
      </c>
      <c r="C219" s="5">
        <v>0</v>
      </c>
      <c r="D219" s="5">
        <v>1</v>
      </c>
      <c r="E219" s="5">
        <v>210</v>
      </c>
      <c r="F219" s="5">
        <f>ROUND(Source!X193,O219)</f>
        <v>2437.27</v>
      </c>
      <c r="G219" s="5" t="s">
        <v>361</v>
      </c>
      <c r="H219" s="5" t="s">
        <v>362</v>
      </c>
      <c r="I219" s="5"/>
      <c r="J219" s="5"/>
      <c r="K219" s="5">
        <v>210</v>
      </c>
      <c r="L219" s="5">
        <v>25</v>
      </c>
      <c r="M219" s="5">
        <v>3</v>
      </c>
      <c r="N219" s="5" t="s">
        <v>3</v>
      </c>
      <c r="O219" s="5">
        <v>2</v>
      </c>
      <c r="P219" s="5">
        <f>ROUND(Source!DP193,O219)</f>
        <v>134026.04999999999</v>
      </c>
      <c r="Q219" s="5"/>
      <c r="R219" s="5"/>
      <c r="S219" s="5"/>
      <c r="T219" s="5"/>
      <c r="U219" s="5"/>
      <c r="V219" s="5"/>
      <c r="W219" s="5">
        <v>2437.27</v>
      </c>
      <c r="X219" s="5">
        <v>1</v>
      </c>
      <c r="Y219" s="5">
        <v>2437.27</v>
      </c>
      <c r="Z219" s="5">
        <v>134026.04999999999</v>
      </c>
      <c r="AA219" s="5">
        <v>1</v>
      </c>
      <c r="AB219" s="5">
        <v>134026.04999999999</v>
      </c>
    </row>
    <row r="220" spans="1:88" x14ac:dyDescent="0.2">
      <c r="A220" s="5">
        <v>50</v>
      </c>
      <c r="B220" s="5">
        <v>0</v>
      </c>
      <c r="C220" s="5">
        <v>0</v>
      </c>
      <c r="D220" s="5">
        <v>1</v>
      </c>
      <c r="E220" s="5">
        <v>211</v>
      </c>
      <c r="F220" s="5">
        <f>ROUND(Source!Y193,O220)</f>
        <v>1281.46</v>
      </c>
      <c r="G220" s="5" t="s">
        <v>363</v>
      </c>
      <c r="H220" s="5" t="s">
        <v>364</v>
      </c>
      <c r="I220" s="5"/>
      <c r="J220" s="5"/>
      <c r="K220" s="5">
        <v>211</v>
      </c>
      <c r="L220" s="5">
        <v>26</v>
      </c>
      <c r="M220" s="5">
        <v>3</v>
      </c>
      <c r="N220" s="5" t="s">
        <v>3</v>
      </c>
      <c r="O220" s="5">
        <v>2</v>
      </c>
      <c r="P220" s="5">
        <f>ROUND(Source!DQ193,O220)</f>
        <v>70467.3</v>
      </c>
      <c r="Q220" s="5"/>
      <c r="R220" s="5"/>
      <c r="S220" s="5"/>
      <c r="T220" s="5"/>
      <c r="U220" s="5"/>
      <c r="V220" s="5"/>
      <c r="W220" s="5">
        <v>1281.46</v>
      </c>
      <c r="X220" s="5">
        <v>1</v>
      </c>
      <c r="Y220" s="5">
        <v>1281.46</v>
      </c>
      <c r="Z220" s="5">
        <v>70467.3</v>
      </c>
      <c r="AA220" s="5">
        <v>1</v>
      </c>
      <c r="AB220" s="5">
        <v>70467.3</v>
      </c>
    </row>
    <row r="221" spans="1:88" x14ac:dyDescent="0.2">
      <c r="A221" s="5">
        <v>50</v>
      </c>
      <c r="B221" s="5">
        <v>0</v>
      </c>
      <c r="C221" s="5">
        <v>0</v>
      </c>
      <c r="D221" s="5">
        <v>1</v>
      </c>
      <c r="E221" s="5">
        <v>224</v>
      </c>
      <c r="F221" s="5">
        <f>ROUND(Source!AR193,O221)</f>
        <v>1103296.74</v>
      </c>
      <c r="G221" s="5" t="s">
        <v>365</v>
      </c>
      <c r="H221" s="5" t="s">
        <v>366</v>
      </c>
      <c r="I221" s="5"/>
      <c r="J221" s="5"/>
      <c r="K221" s="5">
        <v>224</v>
      </c>
      <c r="L221" s="5">
        <v>27</v>
      </c>
      <c r="M221" s="5">
        <v>3</v>
      </c>
      <c r="N221" s="5" t="s">
        <v>3</v>
      </c>
      <c r="O221" s="5">
        <v>2</v>
      </c>
      <c r="P221" s="5">
        <f>ROUND(Source!EJ193,O221)</f>
        <v>8749936.7799999993</v>
      </c>
      <c r="Q221" s="5"/>
      <c r="R221" s="5"/>
      <c r="S221" s="5"/>
      <c r="T221" s="5"/>
      <c r="U221" s="5"/>
      <c r="V221" s="5"/>
      <c r="W221" s="5">
        <v>1103296.74</v>
      </c>
      <c r="X221" s="5">
        <v>1</v>
      </c>
      <c r="Y221" s="5">
        <v>1103296.74</v>
      </c>
      <c r="Z221" s="5">
        <v>8749936.7799999993</v>
      </c>
      <c r="AA221" s="5">
        <v>1</v>
      </c>
      <c r="AB221" s="5">
        <v>8749936.7799999993</v>
      </c>
    </row>
    <row r="223" spans="1:88" x14ac:dyDescent="0.2">
      <c r="A223" s="1">
        <v>4</v>
      </c>
      <c r="B223" s="1">
        <v>1</v>
      </c>
      <c r="C223" s="1"/>
      <c r="D223" s="1">
        <f>ROW(A266)</f>
        <v>266</v>
      </c>
      <c r="E223" s="1"/>
      <c r="F223" s="1" t="s">
        <v>3</v>
      </c>
      <c r="G223" s="1" t="s">
        <v>367</v>
      </c>
      <c r="H223" s="1" t="s">
        <v>3</v>
      </c>
      <c r="I223" s="1">
        <v>0</v>
      </c>
      <c r="J223" s="1"/>
      <c r="K223" s="1">
        <v>-1</v>
      </c>
      <c r="L223" s="1"/>
      <c r="M223" s="1" t="s">
        <v>3</v>
      </c>
      <c r="N223" s="1"/>
      <c r="O223" s="1"/>
      <c r="P223" s="1"/>
      <c r="Q223" s="1"/>
      <c r="R223" s="1"/>
      <c r="S223" s="1">
        <v>0</v>
      </c>
      <c r="T223" s="1">
        <v>0</v>
      </c>
      <c r="U223" s="1" t="s">
        <v>3</v>
      </c>
      <c r="V223" s="1">
        <v>2</v>
      </c>
      <c r="W223" s="1"/>
      <c r="X223" s="1"/>
      <c r="Y223" s="1"/>
      <c r="Z223" s="1"/>
      <c r="AA223" s="1"/>
      <c r="AB223" s="1" t="s">
        <v>3</v>
      </c>
      <c r="AC223" s="1" t="s">
        <v>3</v>
      </c>
      <c r="AD223" s="1" t="s">
        <v>3</v>
      </c>
      <c r="AE223" s="1" t="s">
        <v>3</v>
      </c>
      <c r="AF223" s="1" t="s">
        <v>3</v>
      </c>
      <c r="AG223" s="1" t="s">
        <v>3</v>
      </c>
      <c r="AH223" s="1"/>
      <c r="AI223" s="1"/>
      <c r="AJ223" s="1"/>
      <c r="AK223" s="1"/>
      <c r="AL223" s="1"/>
      <c r="AM223" s="1"/>
      <c r="AN223" s="1"/>
      <c r="AO223" s="1"/>
      <c r="AP223" s="1" t="s">
        <v>3</v>
      </c>
      <c r="AQ223" s="1" t="s">
        <v>3</v>
      </c>
      <c r="AR223" s="1" t="s">
        <v>3</v>
      </c>
      <c r="AS223" s="1"/>
      <c r="AT223" s="1"/>
      <c r="AU223" s="1"/>
      <c r="AV223" s="1"/>
      <c r="AW223" s="1"/>
      <c r="AX223" s="1"/>
      <c r="AY223" s="1"/>
      <c r="AZ223" s="1" t="s">
        <v>3</v>
      </c>
      <c r="BA223" s="1"/>
      <c r="BB223" s="1" t="s">
        <v>3</v>
      </c>
      <c r="BC223" s="1" t="s">
        <v>3</v>
      </c>
      <c r="BD223" s="1" t="s">
        <v>3</v>
      </c>
      <c r="BE223" s="1" t="s">
        <v>3</v>
      </c>
      <c r="BF223" s="1" t="s">
        <v>3</v>
      </c>
      <c r="BG223" s="1" t="s">
        <v>3</v>
      </c>
      <c r="BH223" s="1" t="s">
        <v>3</v>
      </c>
      <c r="BI223" s="1" t="s">
        <v>3</v>
      </c>
      <c r="BJ223" s="1" t="s">
        <v>3</v>
      </c>
      <c r="BK223" s="1" t="s">
        <v>3</v>
      </c>
      <c r="BL223" s="1" t="s">
        <v>3</v>
      </c>
      <c r="BM223" s="1" t="s">
        <v>3</v>
      </c>
      <c r="BN223" s="1" t="s">
        <v>3</v>
      </c>
      <c r="BO223" s="1" t="s">
        <v>3</v>
      </c>
      <c r="BP223" s="1" t="s">
        <v>3</v>
      </c>
      <c r="BQ223" s="1"/>
      <c r="BR223" s="1"/>
      <c r="BS223" s="1"/>
      <c r="BT223" s="1"/>
      <c r="BU223" s="1"/>
      <c r="BV223" s="1"/>
      <c r="BW223" s="1"/>
      <c r="BX223" s="1">
        <v>0</v>
      </c>
      <c r="BY223" s="1"/>
      <c r="BZ223" s="1"/>
      <c r="CA223" s="1"/>
      <c r="CB223" s="1"/>
      <c r="CC223" s="1"/>
      <c r="CD223" s="1"/>
      <c r="CE223" s="1"/>
      <c r="CF223" s="1"/>
      <c r="CG223" s="1"/>
      <c r="CH223" s="1"/>
      <c r="CI223" s="1"/>
      <c r="CJ223" s="1">
        <v>0</v>
      </c>
    </row>
    <row r="225" spans="1:255" x14ac:dyDescent="0.2">
      <c r="A225" s="3">
        <v>52</v>
      </c>
      <c r="B225" s="3">
        <f t="shared" ref="B225:G225" si="341">B266</f>
        <v>1</v>
      </c>
      <c r="C225" s="3">
        <f t="shared" si="341"/>
        <v>4</v>
      </c>
      <c r="D225" s="3">
        <f t="shared" si="341"/>
        <v>223</v>
      </c>
      <c r="E225" s="3">
        <f t="shared" si="341"/>
        <v>0</v>
      </c>
      <c r="F225" s="3" t="str">
        <f t="shared" si="341"/>
        <v/>
      </c>
      <c r="G225" s="3" t="str">
        <f t="shared" si="341"/>
        <v>Кабельная продукция</v>
      </c>
      <c r="H225" s="3"/>
      <c r="I225" s="3"/>
      <c r="J225" s="3"/>
      <c r="K225" s="3"/>
      <c r="L225" s="3"/>
      <c r="M225" s="3"/>
      <c r="N225" s="3"/>
      <c r="O225" s="3">
        <f t="shared" ref="O225:AT225" si="342">O266</f>
        <v>1104969.18</v>
      </c>
      <c r="P225" s="3">
        <f t="shared" si="342"/>
        <v>1080759.04</v>
      </c>
      <c r="Q225" s="3">
        <f t="shared" si="342"/>
        <v>1199.95</v>
      </c>
      <c r="R225" s="3">
        <f t="shared" si="342"/>
        <v>177.77</v>
      </c>
      <c r="S225" s="3">
        <f t="shared" si="342"/>
        <v>23010.19</v>
      </c>
      <c r="T225" s="3">
        <f t="shared" si="342"/>
        <v>0</v>
      </c>
      <c r="U225" s="3">
        <f t="shared" si="342"/>
        <v>1867.6525235500003</v>
      </c>
      <c r="V225" s="3">
        <f t="shared" si="342"/>
        <v>0</v>
      </c>
      <c r="W225" s="3">
        <f t="shared" si="342"/>
        <v>0</v>
      </c>
      <c r="X225" s="3">
        <f t="shared" si="342"/>
        <v>22492.31</v>
      </c>
      <c r="Y225" s="3">
        <f t="shared" si="342"/>
        <v>11825.86</v>
      </c>
      <c r="Z225" s="3">
        <f t="shared" si="342"/>
        <v>0</v>
      </c>
      <c r="AA225" s="3">
        <f t="shared" si="342"/>
        <v>0</v>
      </c>
      <c r="AB225" s="3">
        <f t="shared" si="342"/>
        <v>1104969.18</v>
      </c>
      <c r="AC225" s="3">
        <f t="shared" si="342"/>
        <v>1080759.04</v>
      </c>
      <c r="AD225" s="3">
        <f t="shared" si="342"/>
        <v>1199.95</v>
      </c>
      <c r="AE225" s="3">
        <f t="shared" si="342"/>
        <v>177.77</v>
      </c>
      <c r="AF225" s="3">
        <f t="shared" si="342"/>
        <v>23010.19</v>
      </c>
      <c r="AG225" s="3">
        <f t="shared" si="342"/>
        <v>0</v>
      </c>
      <c r="AH225" s="3">
        <f t="shared" si="342"/>
        <v>1867.6525235500003</v>
      </c>
      <c r="AI225" s="3">
        <f t="shared" si="342"/>
        <v>0</v>
      </c>
      <c r="AJ225" s="3">
        <f t="shared" si="342"/>
        <v>0</v>
      </c>
      <c r="AK225" s="3">
        <f t="shared" si="342"/>
        <v>22492.31</v>
      </c>
      <c r="AL225" s="3">
        <f t="shared" si="342"/>
        <v>11825.86</v>
      </c>
      <c r="AM225" s="3">
        <f t="shared" si="342"/>
        <v>0</v>
      </c>
      <c r="AN225" s="3">
        <f t="shared" si="342"/>
        <v>0</v>
      </c>
      <c r="AO225" s="3">
        <f t="shared" si="342"/>
        <v>0</v>
      </c>
      <c r="AP225" s="3">
        <f t="shared" si="342"/>
        <v>0</v>
      </c>
      <c r="AQ225" s="3">
        <f t="shared" si="342"/>
        <v>0</v>
      </c>
      <c r="AR225" s="3">
        <f t="shared" si="342"/>
        <v>1139287.3500000001</v>
      </c>
      <c r="AS225" s="3">
        <f t="shared" si="342"/>
        <v>0</v>
      </c>
      <c r="AT225" s="3">
        <f t="shared" si="342"/>
        <v>1139287.3500000001</v>
      </c>
      <c r="AU225" s="3">
        <f t="shared" ref="AU225:BZ225" si="343">AU266</f>
        <v>0</v>
      </c>
      <c r="AV225" s="3">
        <f t="shared" si="343"/>
        <v>1080759.04</v>
      </c>
      <c r="AW225" s="3">
        <f t="shared" si="343"/>
        <v>1080759.04</v>
      </c>
      <c r="AX225" s="3">
        <f t="shared" si="343"/>
        <v>0</v>
      </c>
      <c r="AY225" s="3">
        <f t="shared" si="343"/>
        <v>1080759.04</v>
      </c>
      <c r="AZ225" s="3">
        <f t="shared" si="343"/>
        <v>0</v>
      </c>
      <c r="BA225" s="3">
        <f t="shared" si="343"/>
        <v>0</v>
      </c>
      <c r="BB225" s="3">
        <f t="shared" si="343"/>
        <v>0</v>
      </c>
      <c r="BC225" s="3">
        <f t="shared" si="343"/>
        <v>0</v>
      </c>
      <c r="BD225" s="3">
        <f t="shared" si="343"/>
        <v>0</v>
      </c>
      <c r="BE225" s="3">
        <f t="shared" si="343"/>
        <v>0</v>
      </c>
      <c r="BF225" s="3">
        <f t="shared" si="343"/>
        <v>0</v>
      </c>
      <c r="BG225" s="3">
        <f t="shared" si="343"/>
        <v>0</v>
      </c>
      <c r="BH225" s="3">
        <f t="shared" si="343"/>
        <v>0</v>
      </c>
      <c r="BI225" s="3">
        <f t="shared" si="343"/>
        <v>0</v>
      </c>
      <c r="BJ225" s="3">
        <f t="shared" si="343"/>
        <v>0</v>
      </c>
      <c r="BK225" s="3">
        <f t="shared" si="343"/>
        <v>0</v>
      </c>
      <c r="BL225" s="3">
        <f t="shared" si="343"/>
        <v>0</v>
      </c>
      <c r="BM225" s="3">
        <f t="shared" si="343"/>
        <v>0</v>
      </c>
      <c r="BN225" s="3">
        <f t="shared" si="343"/>
        <v>0</v>
      </c>
      <c r="BO225" s="3">
        <f t="shared" si="343"/>
        <v>0</v>
      </c>
      <c r="BP225" s="3">
        <f t="shared" si="343"/>
        <v>0</v>
      </c>
      <c r="BQ225" s="3">
        <f t="shared" si="343"/>
        <v>0</v>
      </c>
      <c r="BR225" s="3">
        <f t="shared" si="343"/>
        <v>0</v>
      </c>
      <c r="BS225" s="3">
        <f t="shared" si="343"/>
        <v>0</v>
      </c>
      <c r="BT225" s="3">
        <f t="shared" si="343"/>
        <v>0</v>
      </c>
      <c r="BU225" s="3">
        <f t="shared" si="343"/>
        <v>0</v>
      </c>
      <c r="BV225" s="3">
        <f t="shared" si="343"/>
        <v>0</v>
      </c>
      <c r="BW225" s="3">
        <f t="shared" si="343"/>
        <v>0</v>
      </c>
      <c r="BX225" s="3">
        <f t="shared" si="343"/>
        <v>0</v>
      </c>
      <c r="BY225" s="3">
        <f t="shared" si="343"/>
        <v>0</v>
      </c>
      <c r="BZ225" s="3">
        <f t="shared" si="343"/>
        <v>0</v>
      </c>
      <c r="CA225" s="3">
        <f t="shared" ref="CA225:DF225" si="344">CA266</f>
        <v>1139287.3500000001</v>
      </c>
      <c r="CB225" s="3">
        <f t="shared" si="344"/>
        <v>0</v>
      </c>
      <c r="CC225" s="3">
        <f t="shared" si="344"/>
        <v>1139287.3500000001</v>
      </c>
      <c r="CD225" s="3">
        <f t="shared" si="344"/>
        <v>0</v>
      </c>
      <c r="CE225" s="3">
        <f t="shared" si="344"/>
        <v>1080759.04</v>
      </c>
      <c r="CF225" s="3">
        <f t="shared" si="344"/>
        <v>1080759.04</v>
      </c>
      <c r="CG225" s="3">
        <f t="shared" si="344"/>
        <v>0</v>
      </c>
      <c r="CH225" s="3">
        <f t="shared" si="344"/>
        <v>1080759.04</v>
      </c>
      <c r="CI225" s="3">
        <f t="shared" si="344"/>
        <v>0</v>
      </c>
      <c r="CJ225" s="3">
        <f t="shared" si="344"/>
        <v>0</v>
      </c>
      <c r="CK225" s="3">
        <f t="shared" si="344"/>
        <v>0</v>
      </c>
      <c r="CL225" s="3">
        <f t="shared" si="344"/>
        <v>0</v>
      </c>
      <c r="CM225" s="3">
        <f t="shared" si="344"/>
        <v>0</v>
      </c>
      <c r="CN225" s="3">
        <f t="shared" si="344"/>
        <v>0</v>
      </c>
      <c r="CO225" s="3">
        <f t="shared" si="344"/>
        <v>0</v>
      </c>
      <c r="CP225" s="3">
        <f t="shared" si="344"/>
        <v>0</v>
      </c>
      <c r="CQ225" s="3">
        <f t="shared" si="344"/>
        <v>0</v>
      </c>
      <c r="CR225" s="3">
        <f t="shared" si="344"/>
        <v>0</v>
      </c>
      <c r="CS225" s="3">
        <f t="shared" si="344"/>
        <v>0</v>
      </c>
      <c r="CT225" s="3">
        <f t="shared" si="344"/>
        <v>0</v>
      </c>
      <c r="CU225" s="3">
        <f t="shared" si="344"/>
        <v>0</v>
      </c>
      <c r="CV225" s="3">
        <f t="shared" si="344"/>
        <v>0</v>
      </c>
      <c r="CW225" s="3">
        <f t="shared" si="344"/>
        <v>0</v>
      </c>
      <c r="CX225" s="3">
        <f t="shared" si="344"/>
        <v>0</v>
      </c>
      <c r="CY225" s="3">
        <f t="shared" si="344"/>
        <v>0</v>
      </c>
      <c r="CZ225" s="3">
        <f t="shared" si="344"/>
        <v>0</v>
      </c>
      <c r="DA225" s="3">
        <f t="shared" si="344"/>
        <v>0</v>
      </c>
      <c r="DB225" s="3">
        <f t="shared" si="344"/>
        <v>0</v>
      </c>
      <c r="DC225" s="3">
        <f t="shared" si="344"/>
        <v>0</v>
      </c>
      <c r="DD225" s="3">
        <f t="shared" si="344"/>
        <v>0</v>
      </c>
      <c r="DE225" s="3">
        <f t="shared" si="344"/>
        <v>0</v>
      </c>
      <c r="DF225" s="3">
        <f t="shared" si="344"/>
        <v>0</v>
      </c>
      <c r="DG225" s="4">
        <f t="shared" ref="DG225:EL225" si="345">DG266</f>
        <v>7153796.7199999997</v>
      </c>
      <c r="DH225" s="4">
        <f t="shared" si="345"/>
        <v>5869164.75</v>
      </c>
      <c r="DI225" s="4">
        <f t="shared" si="345"/>
        <v>19301.63</v>
      </c>
      <c r="DJ225" s="4">
        <f t="shared" si="345"/>
        <v>9775.58</v>
      </c>
      <c r="DK225" s="4">
        <f t="shared" si="345"/>
        <v>1265330.3400000001</v>
      </c>
      <c r="DL225" s="4">
        <f t="shared" si="345"/>
        <v>0</v>
      </c>
      <c r="DM225" s="4">
        <f t="shared" si="345"/>
        <v>1867.6525235500003</v>
      </c>
      <c r="DN225" s="4">
        <f t="shared" si="345"/>
        <v>0</v>
      </c>
      <c r="DO225" s="4">
        <f t="shared" si="345"/>
        <v>0</v>
      </c>
      <c r="DP225" s="4">
        <f t="shared" si="345"/>
        <v>1236852.75</v>
      </c>
      <c r="DQ225" s="4">
        <f t="shared" si="345"/>
        <v>650304.03</v>
      </c>
      <c r="DR225" s="4">
        <f t="shared" si="345"/>
        <v>0</v>
      </c>
      <c r="DS225" s="4">
        <f t="shared" si="345"/>
        <v>0</v>
      </c>
      <c r="DT225" s="4">
        <f t="shared" si="345"/>
        <v>7153796.7199999997</v>
      </c>
      <c r="DU225" s="4">
        <f t="shared" si="345"/>
        <v>5869164.75</v>
      </c>
      <c r="DV225" s="4">
        <f t="shared" si="345"/>
        <v>19301.63</v>
      </c>
      <c r="DW225" s="4">
        <f t="shared" si="345"/>
        <v>9775.58</v>
      </c>
      <c r="DX225" s="4">
        <f t="shared" si="345"/>
        <v>1265330.3400000001</v>
      </c>
      <c r="DY225" s="4">
        <f t="shared" si="345"/>
        <v>0</v>
      </c>
      <c r="DZ225" s="4">
        <f t="shared" si="345"/>
        <v>1867.6525235500003</v>
      </c>
      <c r="EA225" s="4">
        <f t="shared" si="345"/>
        <v>0</v>
      </c>
      <c r="EB225" s="4">
        <f t="shared" si="345"/>
        <v>0</v>
      </c>
      <c r="EC225" s="4">
        <f t="shared" si="345"/>
        <v>1236852.75</v>
      </c>
      <c r="ED225" s="4">
        <f t="shared" si="345"/>
        <v>650304.03</v>
      </c>
      <c r="EE225" s="4">
        <f t="shared" si="345"/>
        <v>0</v>
      </c>
      <c r="EF225" s="4">
        <f t="shared" si="345"/>
        <v>0</v>
      </c>
      <c r="EG225" s="4">
        <f t="shared" si="345"/>
        <v>0</v>
      </c>
      <c r="EH225" s="4">
        <f t="shared" si="345"/>
        <v>0</v>
      </c>
      <c r="EI225" s="4">
        <f t="shared" si="345"/>
        <v>0</v>
      </c>
      <c r="EJ225" s="4">
        <f t="shared" si="345"/>
        <v>9040953.5</v>
      </c>
      <c r="EK225" s="4">
        <f t="shared" si="345"/>
        <v>0</v>
      </c>
      <c r="EL225" s="4">
        <f t="shared" si="345"/>
        <v>9040953.5</v>
      </c>
      <c r="EM225" s="4">
        <f t="shared" ref="EM225:FR225" si="346">EM266</f>
        <v>0</v>
      </c>
      <c r="EN225" s="4">
        <f t="shared" si="346"/>
        <v>5869164.75</v>
      </c>
      <c r="EO225" s="4">
        <f t="shared" si="346"/>
        <v>5869164.75</v>
      </c>
      <c r="EP225" s="4">
        <f t="shared" si="346"/>
        <v>0</v>
      </c>
      <c r="EQ225" s="4">
        <f t="shared" si="346"/>
        <v>5869164.75</v>
      </c>
      <c r="ER225" s="4">
        <f t="shared" si="346"/>
        <v>0</v>
      </c>
      <c r="ES225" s="4">
        <f t="shared" si="346"/>
        <v>0</v>
      </c>
      <c r="ET225" s="4">
        <f t="shared" si="346"/>
        <v>0</v>
      </c>
      <c r="EU225" s="4">
        <f t="shared" si="346"/>
        <v>0</v>
      </c>
      <c r="EV225" s="4">
        <f t="shared" si="346"/>
        <v>0</v>
      </c>
      <c r="EW225" s="4">
        <f t="shared" si="346"/>
        <v>0</v>
      </c>
      <c r="EX225" s="4">
        <f t="shared" si="346"/>
        <v>0</v>
      </c>
      <c r="EY225" s="4">
        <f t="shared" si="346"/>
        <v>0</v>
      </c>
      <c r="EZ225" s="4">
        <f t="shared" si="346"/>
        <v>0</v>
      </c>
      <c r="FA225" s="4">
        <f t="shared" si="346"/>
        <v>0</v>
      </c>
      <c r="FB225" s="4">
        <f t="shared" si="346"/>
        <v>0</v>
      </c>
      <c r="FC225" s="4">
        <f t="shared" si="346"/>
        <v>0</v>
      </c>
      <c r="FD225" s="4">
        <f t="shared" si="346"/>
        <v>0</v>
      </c>
      <c r="FE225" s="4">
        <f t="shared" si="346"/>
        <v>0</v>
      </c>
      <c r="FF225" s="4">
        <f t="shared" si="346"/>
        <v>0</v>
      </c>
      <c r="FG225" s="4">
        <f t="shared" si="346"/>
        <v>0</v>
      </c>
      <c r="FH225" s="4">
        <f t="shared" si="346"/>
        <v>0</v>
      </c>
      <c r="FI225" s="4">
        <f t="shared" si="346"/>
        <v>0</v>
      </c>
      <c r="FJ225" s="4">
        <f t="shared" si="346"/>
        <v>0</v>
      </c>
      <c r="FK225" s="4">
        <f t="shared" si="346"/>
        <v>0</v>
      </c>
      <c r="FL225" s="4">
        <f t="shared" si="346"/>
        <v>0</v>
      </c>
      <c r="FM225" s="4">
        <f t="shared" si="346"/>
        <v>0</v>
      </c>
      <c r="FN225" s="4">
        <f t="shared" si="346"/>
        <v>0</v>
      </c>
      <c r="FO225" s="4">
        <f t="shared" si="346"/>
        <v>0</v>
      </c>
      <c r="FP225" s="4">
        <f t="shared" si="346"/>
        <v>0</v>
      </c>
      <c r="FQ225" s="4">
        <f t="shared" si="346"/>
        <v>0</v>
      </c>
      <c r="FR225" s="4">
        <f t="shared" si="346"/>
        <v>0</v>
      </c>
      <c r="FS225" s="4">
        <f t="shared" ref="FS225:GX225" si="347">FS266</f>
        <v>9040953.5</v>
      </c>
      <c r="FT225" s="4">
        <f t="shared" si="347"/>
        <v>0</v>
      </c>
      <c r="FU225" s="4">
        <f t="shared" si="347"/>
        <v>9040953.5</v>
      </c>
      <c r="FV225" s="4">
        <f t="shared" si="347"/>
        <v>0</v>
      </c>
      <c r="FW225" s="4">
        <f t="shared" si="347"/>
        <v>5869164.75</v>
      </c>
      <c r="FX225" s="4">
        <f t="shared" si="347"/>
        <v>5869164.75</v>
      </c>
      <c r="FY225" s="4">
        <f t="shared" si="347"/>
        <v>0</v>
      </c>
      <c r="FZ225" s="4">
        <f t="shared" si="347"/>
        <v>5869164.75</v>
      </c>
      <c r="GA225" s="4">
        <f t="shared" si="347"/>
        <v>0</v>
      </c>
      <c r="GB225" s="4">
        <f t="shared" si="347"/>
        <v>0</v>
      </c>
      <c r="GC225" s="4">
        <f t="shared" si="347"/>
        <v>0</v>
      </c>
      <c r="GD225" s="4">
        <f t="shared" si="347"/>
        <v>0</v>
      </c>
      <c r="GE225" s="4">
        <f t="shared" si="347"/>
        <v>0</v>
      </c>
      <c r="GF225" s="4">
        <f t="shared" si="347"/>
        <v>0</v>
      </c>
      <c r="GG225" s="4">
        <f t="shared" si="347"/>
        <v>0</v>
      </c>
      <c r="GH225" s="4">
        <f t="shared" si="347"/>
        <v>0</v>
      </c>
      <c r="GI225" s="4">
        <f t="shared" si="347"/>
        <v>0</v>
      </c>
      <c r="GJ225" s="4">
        <f t="shared" si="347"/>
        <v>0</v>
      </c>
      <c r="GK225" s="4">
        <f t="shared" si="347"/>
        <v>0</v>
      </c>
      <c r="GL225" s="4">
        <f t="shared" si="347"/>
        <v>0</v>
      </c>
      <c r="GM225" s="4">
        <f t="shared" si="347"/>
        <v>0</v>
      </c>
      <c r="GN225" s="4">
        <f t="shared" si="347"/>
        <v>0</v>
      </c>
      <c r="GO225" s="4">
        <f t="shared" si="347"/>
        <v>0</v>
      </c>
      <c r="GP225" s="4">
        <f t="shared" si="347"/>
        <v>0</v>
      </c>
      <c r="GQ225" s="4">
        <f t="shared" si="347"/>
        <v>0</v>
      </c>
      <c r="GR225" s="4">
        <f t="shared" si="347"/>
        <v>0</v>
      </c>
      <c r="GS225" s="4">
        <f t="shared" si="347"/>
        <v>0</v>
      </c>
      <c r="GT225" s="4">
        <f t="shared" si="347"/>
        <v>0</v>
      </c>
      <c r="GU225" s="4">
        <f t="shared" si="347"/>
        <v>0</v>
      </c>
      <c r="GV225" s="4">
        <f t="shared" si="347"/>
        <v>0</v>
      </c>
      <c r="GW225" s="4">
        <f t="shared" si="347"/>
        <v>0</v>
      </c>
      <c r="GX225" s="4">
        <f t="shared" si="347"/>
        <v>0</v>
      </c>
    </row>
    <row r="227" spans="1:255" x14ac:dyDescent="0.2">
      <c r="A227" s="2">
        <v>17</v>
      </c>
      <c r="B227" s="2">
        <v>1</v>
      </c>
      <c r="C227" s="2">
        <f>ROW(SmtRes!A104)</f>
        <v>104</v>
      </c>
      <c r="D227" s="2">
        <f>ROW(EtalonRes!A117)</f>
        <v>117</v>
      </c>
      <c r="E227" s="2" t="s">
        <v>368</v>
      </c>
      <c r="F227" s="2" t="s">
        <v>369</v>
      </c>
      <c r="G227" s="2" t="s">
        <v>370</v>
      </c>
      <c r="H227" s="2" t="s">
        <v>371</v>
      </c>
      <c r="I227" s="2">
        <f>ROUND((10000+11600+950)/100,9)</f>
        <v>225.5</v>
      </c>
      <c r="J227" s="2">
        <v>0</v>
      </c>
      <c r="K227" s="2">
        <f>ROUND((10000+11600+950)/100,9)</f>
        <v>225.5</v>
      </c>
      <c r="L227" s="2"/>
      <c r="M227" s="2"/>
      <c r="N227" s="2"/>
      <c r="O227" s="2">
        <f t="shared" ref="O227:O264" si="348">ROUND(CP227,2)</f>
        <v>30158.63</v>
      </c>
      <c r="P227" s="2">
        <f t="shared" ref="P227:P264" si="349">ROUND((ROUND((AC227*AW227*I227),2)*BC227),2)</f>
        <v>20055.97</v>
      </c>
      <c r="Q227" s="2">
        <f>(ROUND((ROUND((((ET227*1.1))*AV227*I227),2)*BB227),2)+ROUND((ROUND(((AE227-((EU227*1.1)))*AV227*I227),2)*BS227),2))</f>
        <v>215.56</v>
      </c>
      <c r="R227" s="2">
        <f t="shared" ref="R227:R264" si="350">ROUND((ROUND((AE227*AV227*I227),2)*BS227),2)</f>
        <v>33.76</v>
      </c>
      <c r="S227" s="2">
        <f t="shared" ref="S227:S264" si="351">ROUND((ROUND((AF227*AV227*I227),2)*BA227),2)</f>
        <v>9887.1</v>
      </c>
      <c r="T227" s="2">
        <f t="shared" ref="T227:T264" si="352">ROUND(CU227*I227,2)</f>
        <v>0</v>
      </c>
      <c r="U227" s="2">
        <f t="shared" ref="U227:U264" si="353">CV227*I227</f>
        <v>802.49880150000001</v>
      </c>
      <c r="V227" s="2">
        <f t="shared" ref="V227:V264" si="354">CW227*I227</f>
        <v>0</v>
      </c>
      <c r="W227" s="2">
        <f t="shared" ref="W227:W264" si="355">ROUND(CX227*I227,2)</f>
        <v>0</v>
      </c>
      <c r="X227" s="2">
        <f t="shared" ref="X227:X264" si="356">ROUND(CY227,2)</f>
        <v>9623.23</v>
      </c>
      <c r="Y227" s="2">
        <f t="shared" ref="Y227:Y264" si="357">ROUND(CZ227,2)</f>
        <v>5059.6400000000003</v>
      </c>
      <c r="Z227" s="2"/>
      <c r="AA227" s="2">
        <v>60252778</v>
      </c>
      <c r="AB227" s="2">
        <f t="shared" ref="AB227:AB264" si="358">ROUND((AC227+AD227+AF227),6)</f>
        <v>131.72999999999999</v>
      </c>
      <c r="AC227" s="2">
        <f t="shared" ref="AC227:AC264" si="359">ROUND((ES227),6)</f>
        <v>88.94</v>
      </c>
      <c r="AD227" s="2">
        <f>ROUND(((((ET227*1.1))-((EU227*1.1)))+AE227),6)</f>
        <v>0.91300000000000003</v>
      </c>
      <c r="AE227" s="2">
        <f>ROUND(((EU227*1.1)),6)</f>
        <v>0.14299999999999999</v>
      </c>
      <c r="AF227" s="2">
        <f>ROUND(((EV227*1.1)),6)</f>
        <v>41.877000000000002</v>
      </c>
      <c r="AG227" s="2">
        <f t="shared" ref="AG227:AG264" si="360">ROUND((AP227),6)</f>
        <v>0</v>
      </c>
      <c r="AH227" s="2">
        <f>((EW227*1.1))</f>
        <v>3.399</v>
      </c>
      <c r="AI227" s="2">
        <f>((EX227*1.1))</f>
        <v>0</v>
      </c>
      <c r="AJ227" s="2">
        <f t="shared" ref="AJ227:AJ264" si="361">(AS227)</f>
        <v>0</v>
      </c>
      <c r="AK227" s="2">
        <v>127.84</v>
      </c>
      <c r="AL227" s="2">
        <v>88.94</v>
      </c>
      <c r="AM227" s="2">
        <v>0.83</v>
      </c>
      <c r="AN227" s="2">
        <v>0.13</v>
      </c>
      <c r="AO227" s="2">
        <v>38.07</v>
      </c>
      <c r="AP227" s="2">
        <v>0</v>
      </c>
      <c r="AQ227" s="2">
        <v>3.09</v>
      </c>
      <c r="AR227" s="2">
        <v>0</v>
      </c>
      <c r="AS227" s="2">
        <v>0</v>
      </c>
      <c r="AT227" s="2">
        <v>97</v>
      </c>
      <c r="AU227" s="2">
        <v>51</v>
      </c>
      <c r="AV227" s="2">
        <v>1.0469999999999999</v>
      </c>
      <c r="AW227" s="2">
        <v>1</v>
      </c>
      <c r="AX227" s="2"/>
      <c r="AY227" s="2"/>
      <c r="AZ227" s="2">
        <v>1</v>
      </c>
      <c r="BA227" s="2">
        <v>1</v>
      </c>
      <c r="BB227" s="2">
        <v>1</v>
      </c>
      <c r="BC227" s="2">
        <v>1</v>
      </c>
      <c r="BD227" s="2" t="s">
        <v>3</v>
      </c>
      <c r="BE227" s="2" t="s">
        <v>3</v>
      </c>
      <c r="BF227" s="2" t="s">
        <v>3</v>
      </c>
      <c r="BG227" s="2" t="s">
        <v>3</v>
      </c>
      <c r="BH227" s="2">
        <v>0</v>
      </c>
      <c r="BI227" s="2">
        <v>2</v>
      </c>
      <c r="BJ227" s="2" t="s">
        <v>372</v>
      </c>
      <c r="BK227" s="2"/>
      <c r="BL227" s="2"/>
      <c r="BM227" s="2">
        <v>67</v>
      </c>
      <c r="BN227" s="2">
        <v>59540665</v>
      </c>
      <c r="BO227" s="2" t="s">
        <v>369</v>
      </c>
      <c r="BP227" s="2">
        <v>1</v>
      </c>
      <c r="BQ227" s="2">
        <v>40</v>
      </c>
      <c r="BR227" s="2">
        <v>0</v>
      </c>
      <c r="BS227" s="2">
        <v>1</v>
      </c>
      <c r="BT227" s="2">
        <v>1</v>
      </c>
      <c r="BU227" s="2">
        <v>1</v>
      </c>
      <c r="BV227" s="2">
        <v>1</v>
      </c>
      <c r="BW227" s="2">
        <v>1</v>
      </c>
      <c r="BX227" s="2">
        <v>1</v>
      </c>
      <c r="BY227" s="2" t="s">
        <v>3</v>
      </c>
      <c r="BZ227" s="2">
        <v>97</v>
      </c>
      <c r="CA227" s="2">
        <v>51</v>
      </c>
      <c r="CB227" s="2" t="s">
        <v>3</v>
      </c>
      <c r="CC227" s="2"/>
      <c r="CD227" s="2"/>
      <c r="CE227" s="2">
        <v>30</v>
      </c>
      <c r="CF227" s="2">
        <v>0</v>
      </c>
      <c r="CG227" s="2">
        <v>0</v>
      </c>
      <c r="CH227" s="2"/>
      <c r="CI227" s="2"/>
      <c r="CJ227" s="2"/>
      <c r="CK227" s="2"/>
      <c r="CL227" s="2"/>
      <c r="CM227" s="2">
        <v>0</v>
      </c>
      <c r="CN227" s="2" t="s">
        <v>1289</v>
      </c>
      <c r="CO227" s="2">
        <v>0</v>
      </c>
      <c r="CP227" s="2">
        <f t="shared" ref="CP227:CP264" si="362">(P227+Q227+S227)</f>
        <v>30158.630000000005</v>
      </c>
      <c r="CQ227" s="2">
        <f t="shared" ref="CQ227:CQ264" si="363">ROUND((ROUND((AC227*AW227*1),2)*BC227),2)</f>
        <v>88.94</v>
      </c>
      <c r="CR227" s="2">
        <f>(ROUND((ROUND((((ET227*1.1))*AV227*1),2)*BB227),2)+ROUND((ROUND(((AE227-((EU227*1.1)))*AV227*1),2)*BS227),2))</f>
        <v>0.96</v>
      </c>
      <c r="CS227" s="2">
        <f t="shared" ref="CS227:CS264" si="364">ROUND((ROUND((AE227*AV227*1),2)*BS227),2)</f>
        <v>0.15</v>
      </c>
      <c r="CT227" s="2">
        <f t="shared" ref="CT227:CT264" si="365">ROUND((ROUND((AF227*AV227*1),2)*BA227),2)</f>
        <v>43.85</v>
      </c>
      <c r="CU227" s="2">
        <f t="shared" ref="CU227:CU264" si="366">AG227</f>
        <v>0</v>
      </c>
      <c r="CV227" s="2">
        <f t="shared" ref="CV227:CV264" si="367">(AH227*AV227)</f>
        <v>3.5587529999999998</v>
      </c>
      <c r="CW227" s="2">
        <f t="shared" ref="CW227:CW264" si="368">AI227</f>
        <v>0</v>
      </c>
      <c r="CX227" s="2">
        <f t="shared" ref="CX227:CX264" si="369">AJ227</f>
        <v>0</v>
      </c>
      <c r="CY227" s="2">
        <f t="shared" ref="CY227:CY264" si="370">(((S227+R227)*AT227)/100)</f>
        <v>9623.2342000000008</v>
      </c>
      <c r="CZ227" s="2">
        <f t="shared" ref="CZ227:CZ264" si="371">(((S227+R227)*AU227)/100)</f>
        <v>5059.6386000000002</v>
      </c>
      <c r="DA227" s="2"/>
      <c r="DB227" s="2">
        <v>11</v>
      </c>
      <c r="DC227" s="2" t="s">
        <v>3</v>
      </c>
      <c r="DD227" s="2" t="s">
        <v>3</v>
      </c>
      <c r="DE227" s="2" t="s">
        <v>24</v>
      </c>
      <c r="DF227" s="2" t="s">
        <v>24</v>
      </c>
      <c r="DG227" s="2" t="s">
        <v>24</v>
      </c>
      <c r="DH227" s="2" t="s">
        <v>3</v>
      </c>
      <c r="DI227" s="2" t="s">
        <v>24</v>
      </c>
      <c r="DJ227" s="2" t="s">
        <v>24</v>
      </c>
      <c r="DK227" s="2" t="s">
        <v>3</v>
      </c>
      <c r="DL227" s="2" t="s">
        <v>3</v>
      </c>
      <c r="DM227" s="2" t="s">
        <v>3</v>
      </c>
      <c r="DN227" s="2">
        <v>0</v>
      </c>
      <c r="DO227" s="2">
        <v>0</v>
      </c>
      <c r="DP227" s="2">
        <v>1</v>
      </c>
      <c r="DQ227" s="2">
        <v>1</v>
      </c>
      <c r="DR227" s="2"/>
      <c r="DS227" s="2"/>
      <c r="DT227" s="2"/>
      <c r="DU227" s="2">
        <v>1003</v>
      </c>
      <c r="DV227" s="2" t="s">
        <v>371</v>
      </c>
      <c r="DW227" s="2" t="s">
        <v>371</v>
      </c>
      <c r="DX227" s="2">
        <v>100</v>
      </c>
      <c r="DY227" s="2"/>
      <c r="DZ227" s="2" t="s">
        <v>3</v>
      </c>
      <c r="EA227" s="2" t="s">
        <v>3</v>
      </c>
      <c r="EB227" s="2" t="s">
        <v>3</v>
      </c>
      <c r="EC227" s="2" t="s">
        <v>3</v>
      </c>
      <c r="ED227" s="2"/>
      <c r="EE227" s="2">
        <v>59540733</v>
      </c>
      <c r="EF227" s="2">
        <v>40</v>
      </c>
      <c r="EG227" s="2" t="s">
        <v>25</v>
      </c>
      <c r="EH227" s="2">
        <v>0</v>
      </c>
      <c r="EI227" s="2" t="s">
        <v>3</v>
      </c>
      <c r="EJ227" s="2">
        <v>2</v>
      </c>
      <c r="EK227" s="2">
        <v>67</v>
      </c>
      <c r="EL227" s="2" t="s">
        <v>26</v>
      </c>
      <c r="EM227" s="2" t="s">
        <v>27</v>
      </c>
      <c r="EN227" s="2"/>
      <c r="EO227" s="2" t="s">
        <v>28</v>
      </c>
      <c r="EP227" s="2"/>
      <c r="EQ227" s="2">
        <v>0</v>
      </c>
      <c r="ER227" s="2">
        <v>127.84</v>
      </c>
      <c r="ES227" s="2">
        <v>88.94</v>
      </c>
      <c r="ET227" s="2">
        <v>0.83</v>
      </c>
      <c r="EU227" s="2">
        <v>0.13</v>
      </c>
      <c r="EV227" s="2">
        <v>38.07</v>
      </c>
      <c r="EW227" s="2">
        <v>3.09</v>
      </c>
      <c r="EX227" s="2">
        <v>0</v>
      </c>
      <c r="EY227" s="2">
        <v>0</v>
      </c>
      <c r="EZ227" s="2"/>
      <c r="FA227" s="2"/>
      <c r="FB227" s="2"/>
      <c r="FC227" s="2"/>
      <c r="FD227" s="2"/>
      <c r="FE227" s="2"/>
      <c r="FF227" s="2"/>
      <c r="FG227" s="2"/>
      <c r="FH227" s="2"/>
      <c r="FI227" s="2"/>
      <c r="FJ227" s="2"/>
      <c r="FK227" s="2"/>
      <c r="FL227" s="2"/>
      <c r="FM227" s="2"/>
      <c r="FN227" s="2"/>
      <c r="FO227" s="2"/>
      <c r="FP227" s="2"/>
      <c r="FQ227" s="2">
        <v>0</v>
      </c>
      <c r="FR227" s="2">
        <v>0</v>
      </c>
      <c r="FS227" s="2">
        <v>0</v>
      </c>
      <c r="FT227" s="2"/>
      <c r="FU227" s="2"/>
      <c r="FV227" s="2"/>
      <c r="FW227" s="2"/>
      <c r="FX227" s="2">
        <v>97</v>
      </c>
      <c r="FY227" s="2">
        <v>51</v>
      </c>
      <c r="FZ227" s="2"/>
      <c r="GA227" s="2" t="s">
        <v>3</v>
      </c>
      <c r="GB227" s="2"/>
      <c r="GC227" s="2"/>
      <c r="GD227" s="2">
        <v>1</v>
      </c>
      <c r="GE227" s="2"/>
      <c r="GF227" s="2">
        <v>-1750277137</v>
      </c>
      <c r="GG227" s="2">
        <v>2</v>
      </c>
      <c r="GH227" s="2">
        <v>1</v>
      </c>
      <c r="GI227" s="2">
        <v>2</v>
      </c>
      <c r="GJ227" s="2">
        <v>0</v>
      </c>
      <c r="GK227" s="2">
        <v>0</v>
      </c>
      <c r="GL227" s="2">
        <f t="shared" ref="GL227:GL264" si="372">ROUND(IF(AND(BH227=3,BI227=3,FS227&lt;&gt;0),P227,0),2)</f>
        <v>0</v>
      </c>
      <c r="GM227" s="2">
        <f t="shared" ref="GM227:GM264" si="373">ROUND(O227+X227+Y227,2)+GX227</f>
        <v>44841.5</v>
      </c>
      <c r="GN227" s="2">
        <f t="shared" ref="GN227:GN264" si="374">IF(OR(BI227=0,BI227=1),GM227-GX227,0)</f>
        <v>0</v>
      </c>
      <c r="GO227" s="2">
        <f t="shared" ref="GO227:GO264" si="375">IF(BI227=2,GM227-GX227,0)</f>
        <v>44841.5</v>
      </c>
      <c r="GP227" s="2">
        <f t="shared" ref="GP227:GP264" si="376">IF(BI227=4,GM227-GX227,0)</f>
        <v>0</v>
      </c>
      <c r="GQ227" s="2"/>
      <c r="GR227" s="2">
        <v>0</v>
      </c>
      <c r="GS227" s="2">
        <v>3</v>
      </c>
      <c r="GT227" s="2">
        <v>0</v>
      </c>
      <c r="GU227" s="2" t="s">
        <v>3</v>
      </c>
      <c r="GV227" s="2">
        <f t="shared" ref="GV227:GV264" si="377">ROUND((GT227),6)</f>
        <v>0</v>
      </c>
      <c r="GW227" s="2">
        <v>1</v>
      </c>
      <c r="GX227" s="2">
        <f t="shared" ref="GX227:GX264" si="378">ROUND(HC227*I227,2)</f>
        <v>0</v>
      </c>
      <c r="GY227" s="2"/>
      <c r="GZ227" s="2"/>
      <c r="HA227" s="2">
        <v>0</v>
      </c>
      <c r="HB227" s="2">
        <v>0</v>
      </c>
      <c r="HC227" s="2">
        <f t="shared" ref="HC227:HC264" si="379">GV227*GW227</f>
        <v>0</v>
      </c>
      <c r="HD227" s="2"/>
      <c r="HE227" s="2" t="s">
        <v>3</v>
      </c>
      <c r="HF227" s="2" t="s">
        <v>3</v>
      </c>
      <c r="HG227" s="2"/>
      <c r="HH227" s="2"/>
      <c r="HI227" s="2"/>
      <c r="HJ227" s="2"/>
      <c r="HK227" s="2"/>
      <c r="HL227" s="2"/>
      <c r="HM227" s="2" t="s">
        <v>3</v>
      </c>
      <c r="HN227" s="2" t="s">
        <v>3</v>
      </c>
      <c r="HO227" s="2" t="s">
        <v>3</v>
      </c>
      <c r="HP227" s="2" t="s">
        <v>3</v>
      </c>
      <c r="HQ227" s="2" t="s">
        <v>3</v>
      </c>
      <c r="HR227" s="2"/>
      <c r="HS227" s="2">
        <v>0</v>
      </c>
      <c r="HT227" s="2"/>
      <c r="HU227" s="2"/>
      <c r="HV227" s="2"/>
      <c r="HW227" s="2"/>
      <c r="HX227" s="2"/>
      <c r="HY227" s="2"/>
      <c r="HZ227" s="2"/>
      <c r="IA227" s="2"/>
      <c r="IB227" s="2"/>
      <c r="IC227" s="2"/>
      <c r="ID227" s="2"/>
      <c r="IE227" s="2"/>
      <c r="IF227" s="2"/>
      <c r="IG227" s="2"/>
      <c r="IH227" s="2"/>
      <c r="II227" s="2"/>
      <c r="IJ227" s="2"/>
      <c r="IK227" s="2">
        <v>0</v>
      </c>
      <c r="IL227" s="2"/>
      <c r="IM227" s="2"/>
      <c r="IN227" s="2"/>
      <c r="IO227" s="2"/>
      <c r="IP227" s="2"/>
      <c r="IQ227" s="2"/>
      <c r="IR227" s="2"/>
      <c r="IS227" s="2"/>
      <c r="IT227" s="2"/>
      <c r="IU227" s="2"/>
    </row>
    <row r="228" spans="1:255" x14ac:dyDescent="0.2">
      <c r="A228">
        <v>17</v>
      </c>
      <c r="B228">
        <v>1</v>
      </c>
      <c r="C228">
        <f>ROW(SmtRes!A110)</f>
        <v>110</v>
      </c>
      <c r="D228">
        <f>ROW(EtalonRes!A124)</f>
        <v>124</v>
      </c>
      <c r="E228" t="s">
        <v>368</v>
      </c>
      <c r="F228" t="s">
        <v>369</v>
      </c>
      <c r="G228" t="s">
        <v>370</v>
      </c>
      <c r="H228" t="s">
        <v>371</v>
      </c>
      <c r="I228">
        <f>ROUND((10000+11600+950)/100,9)</f>
        <v>225.5</v>
      </c>
      <c r="J228">
        <v>0</v>
      </c>
      <c r="K228">
        <f>ROUND((10000+11600+950)/100,9)</f>
        <v>225.5</v>
      </c>
      <c r="O228">
        <f t="shared" si="348"/>
        <v>692617.5</v>
      </c>
      <c r="P228">
        <f t="shared" si="349"/>
        <v>145405.78</v>
      </c>
      <c r="Q228">
        <f>(ROUND((ROUND((((ET228*1.1))*AV228*I228),2)*BB228),2)+ROUND((ROUND(((AE228-((EU228*1.1)))*AV228*I228),2)*BS228),2))</f>
        <v>3520.09</v>
      </c>
      <c r="R228">
        <f t="shared" si="350"/>
        <v>1856.46</v>
      </c>
      <c r="S228">
        <f t="shared" si="351"/>
        <v>543691.63</v>
      </c>
      <c r="T228">
        <f t="shared" si="352"/>
        <v>0</v>
      </c>
      <c r="U228">
        <f t="shared" si="353"/>
        <v>802.49880150000001</v>
      </c>
      <c r="V228">
        <f t="shared" si="354"/>
        <v>0</v>
      </c>
      <c r="W228">
        <f t="shared" si="355"/>
        <v>0</v>
      </c>
      <c r="X228">
        <f t="shared" si="356"/>
        <v>529181.65</v>
      </c>
      <c r="Y228">
        <f t="shared" si="357"/>
        <v>278229.53000000003</v>
      </c>
      <c r="AA228">
        <v>60252775</v>
      </c>
      <c r="AB228">
        <f t="shared" si="358"/>
        <v>131.72999999999999</v>
      </c>
      <c r="AC228">
        <f t="shared" si="359"/>
        <v>88.94</v>
      </c>
      <c r="AD228">
        <f>ROUND(((((ET228*1.1))-((EU228*1.1)))+AE228),6)</f>
        <v>0.91300000000000003</v>
      </c>
      <c r="AE228">
        <f>ROUND(((EU228*1.1)),6)</f>
        <v>0.14299999999999999</v>
      </c>
      <c r="AF228">
        <f>ROUND(((EV228*1.1)),6)</f>
        <v>41.877000000000002</v>
      </c>
      <c r="AG228">
        <f t="shared" si="360"/>
        <v>0</v>
      </c>
      <c r="AH228">
        <f>((EW228*1.1))</f>
        <v>3.399</v>
      </c>
      <c r="AI228">
        <f>((EX228*1.1))</f>
        <v>0</v>
      </c>
      <c r="AJ228">
        <f t="shared" si="361"/>
        <v>0</v>
      </c>
      <c r="AK228">
        <v>127.84</v>
      </c>
      <c r="AL228">
        <v>88.94</v>
      </c>
      <c r="AM228">
        <v>0.83</v>
      </c>
      <c r="AN228">
        <v>0.13</v>
      </c>
      <c r="AO228">
        <v>38.07</v>
      </c>
      <c r="AP228">
        <v>0</v>
      </c>
      <c r="AQ228">
        <v>3.09</v>
      </c>
      <c r="AR228">
        <v>0</v>
      </c>
      <c r="AS228">
        <v>0</v>
      </c>
      <c r="AT228">
        <v>97</v>
      </c>
      <c r="AU228">
        <v>51</v>
      </c>
      <c r="AV228">
        <v>1.0469999999999999</v>
      </c>
      <c r="AW228">
        <v>1</v>
      </c>
      <c r="AZ228">
        <v>1</v>
      </c>
      <c r="BA228">
        <v>54.99</v>
      </c>
      <c r="BB228">
        <v>16.329999999999998</v>
      </c>
      <c r="BC228">
        <v>7.25</v>
      </c>
      <c r="BD228" t="s">
        <v>3</v>
      </c>
      <c r="BE228" t="s">
        <v>3</v>
      </c>
      <c r="BF228" t="s">
        <v>3</v>
      </c>
      <c r="BG228" t="s">
        <v>3</v>
      </c>
      <c r="BH228">
        <v>0</v>
      </c>
      <c r="BI228">
        <v>2</v>
      </c>
      <c r="BJ228" t="s">
        <v>372</v>
      </c>
      <c r="BM228">
        <v>67</v>
      </c>
      <c r="BN228">
        <v>59540665</v>
      </c>
      <c r="BO228" t="s">
        <v>369</v>
      </c>
      <c r="BP228">
        <v>1</v>
      </c>
      <c r="BQ228">
        <v>40</v>
      </c>
      <c r="BR228">
        <v>0</v>
      </c>
      <c r="BS228">
        <v>54.99</v>
      </c>
      <c r="BT228">
        <v>1</v>
      </c>
      <c r="BU228">
        <v>1</v>
      </c>
      <c r="BV228">
        <v>1</v>
      </c>
      <c r="BW228">
        <v>1</v>
      </c>
      <c r="BX228">
        <v>1</v>
      </c>
      <c r="BY228" t="s">
        <v>3</v>
      </c>
      <c r="BZ228">
        <v>97</v>
      </c>
      <c r="CA228">
        <v>51</v>
      </c>
      <c r="CB228" t="s">
        <v>3</v>
      </c>
      <c r="CE228">
        <v>30</v>
      </c>
      <c r="CF228">
        <v>0</v>
      </c>
      <c r="CG228">
        <v>0</v>
      </c>
      <c r="CM228">
        <v>0</v>
      </c>
      <c r="CN228" t="s">
        <v>1289</v>
      </c>
      <c r="CO228">
        <v>0</v>
      </c>
      <c r="CP228">
        <f t="shared" si="362"/>
        <v>692617.5</v>
      </c>
      <c r="CQ228">
        <f t="shared" si="363"/>
        <v>644.82000000000005</v>
      </c>
      <c r="CR228">
        <f>(ROUND((ROUND((((ET228*1.1))*AV228*1),2)*BB228),2)+ROUND((ROUND(((AE228-((EU228*1.1)))*AV228*1),2)*BS228),2))</f>
        <v>15.68</v>
      </c>
      <c r="CS228">
        <f t="shared" si="364"/>
        <v>8.25</v>
      </c>
      <c r="CT228">
        <f t="shared" si="365"/>
        <v>2411.31</v>
      </c>
      <c r="CU228">
        <f t="shared" si="366"/>
        <v>0</v>
      </c>
      <c r="CV228">
        <f t="shared" si="367"/>
        <v>3.5587529999999998</v>
      </c>
      <c r="CW228">
        <f t="shared" si="368"/>
        <v>0</v>
      </c>
      <c r="CX228">
        <f t="shared" si="369"/>
        <v>0</v>
      </c>
      <c r="CY228">
        <f t="shared" si="370"/>
        <v>529181.64729999995</v>
      </c>
      <c r="CZ228">
        <f t="shared" si="371"/>
        <v>278229.52590000001</v>
      </c>
      <c r="DB228">
        <v>12</v>
      </c>
      <c r="DC228" t="s">
        <v>3</v>
      </c>
      <c r="DD228" t="s">
        <v>3</v>
      </c>
      <c r="DE228" t="s">
        <v>24</v>
      </c>
      <c r="DF228" t="s">
        <v>24</v>
      </c>
      <c r="DG228" t="s">
        <v>24</v>
      </c>
      <c r="DH228" t="s">
        <v>3</v>
      </c>
      <c r="DI228" t="s">
        <v>24</v>
      </c>
      <c r="DJ228" t="s">
        <v>24</v>
      </c>
      <c r="DK228" t="s">
        <v>3</v>
      </c>
      <c r="DL228" t="s">
        <v>3</v>
      </c>
      <c r="DM228" t="s">
        <v>3</v>
      </c>
      <c r="DN228">
        <v>0</v>
      </c>
      <c r="DO228">
        <v>0</v>
      </c>
      <c r="DP228">
        <v>1</v>
      </c>
      <c r="DQ228">
        <v>1</v>
      </c>
      <c r="DU228">
        <v>1003</v>
      </c>
      <c r="DV228" t="s">
        <v>371</v>
      </c>
      <c r="DW228" t="s">
        <v>371</v>
      </c>
      <c r="DX228">
        <v>100</v>
      </c>
      <c r="DZ228" t="s">
        <v>3</v>
      </c>
      <c r="EA228" t="s">
        <v>3</v>
      </c>
      <c r="EB228" t="s">
        <v>3</v>
      </c>
      <c r="EC228" t="s">
        <v>3</v>
      </c>
      <c r="EE228">
        <v>59540733</v>
      </c>
      <c r="EF228">
        <v>40</v>
      </c>
      <c r="EG228" t="s">
        <v>25</v>
      </c>
      <c r="EH228">
        <v>0</v>
      </c>
      <c r="EI228" t="s">
        <v>3</v>
      </c>
      <c r="EJ228">
        <v>2</v>
      </c>
      <c r="EK228">
        <v>67</v>
      </c>
      <c r="EL228" t="s">
        <v>26</v>
      </c>
      <c r="EM228" t="s">
        <v>27</v>
      </c>
      <c r="EO228" t="s">
        <v>28</v>
      </c>
      <c r="EQ228">
        <v>0</v>
      </c>
      <c r="ER228">
        <v>127.84</v>
      </c>
      <c r="ES228">
        <v>88.94</v>
      </c>
      <c r="ET228">
        <v>0.83</v>
      </c>
      <c r="EU228">
        <v>0.13</v>
      </c>
      <c r="EV228">
        <v>38.07</v>
      </c>
      <c r="EW228">
        <v>3.09</v>
      </c>
      <c r="EX228">
        <v>0</v>
      </c>
      <c r="EY228">
        <v>0</v>
      </c>
      <c r="FQ228">
        <v>0</v>
      </c>
      <c r="FR228">
        <v>0</v>
      </c>
      <c r="FS228">
        <v>0</v>
      </c>
      <c r="FX228">
        <v>97</v>
      </c>
      <c r="FY228">
        <v>51</v>
      </c>
      <c r="GA228" t="s">
        <v>3</v>
      </c>
      <c r="GD228">
        <v>1</v>
      </c>
      <c r="GF228">
        <v>-1750277137</v>
      </c>
      <c r="GG228">
        <v>2</v>
      </c>
      <c r="GH228">
        <v>1</v>
      </c>
      <c r="GI228">
        <v>2</v>
      </c>
      <c r="GJ228">
        <v>0</v>
      </c>
      <c r="GK228">
        <v>0</v>
      </c>
      <c r="GL228">
        <f t="shared" si="372"/>
        <v>0</v>
      </c>
      <c r="GM228">
        <f t="shared" si="373"/>
        <v>1500028.68</v>
      </c>
      <c r="GN228">
        <f t="shared" si="374"/>
        <v>0</v>
      </c>
      <c r="GO228">
        <f t="shared" si="375"/>
        <v>1500028.68</v>
      </c>
      <c r="GP228">
        <f t="shared" si="376"/>
        <v>0</v>
      </c>
      <c r="GR228">
        <v>0</v>
      </c>
      <c r="GS228">
        <v>3</v>
      </c>
      <c r="GT228">
        <v>0</v>
      </c>
      <c r="GU228" t="s">
        <v>3</v>
      </c>
      <c r="GV228">
        <f t="shared" si="377"/>
        <v>0</v>
      </c>
      <c r="GW228">
        <v>1</v>
      </c>
      <c r="GX228">
        <f t="shared" si="378"/>
        <v>0</v>
      </c>
      <c r="HA228">
        <v>0</v>
      </c>
      <c r="HB228">
        <v>0</v>
      </c>
      <c r="HC228">
        <f t="shared" si="379"/>
        <v>0</v>
      </c>
      <c r="HE228" t="s">
        <v>3</v>
      </c>
      <c r="HF228" t="s">
        <v>3</v>
      </c>
      <c r="HM228" t="s">
        <v>3</v>
      </c>
      <c r="HN228" t="s">
        <v>3</v>
      </c>
      <c r="HO228" t="s">
        <v>3</v>
      </c>
      <c r="HP228" t="s">
        <v>3</v>
      </c>
      <c r="HQ228" t="s">
        <v>3</v>
      </c>
      <c r="HS228">
        <v>0</v>
      </c>
      <c r="IK228">
        <v>0</v>
      </c>
    </row>
    <row r="229" spans="1:255" x14ac:dyDescent="0.2">
      <c r="A229" s="2">
        <v>17</v>
      </c>
      <c r="B229" s="2">
        <v>1</v>
      </c>
      <c r="C229" s="2"/>
      <c r="D229" s="2"/>
      <c r="E229" s="2" t="s">
        <v>373</v>
      </c>
      <c r="F229" s="2" t="s">
        <v>374</v>
      </c>
      <c r="G229" s="2" t="s">
        <v>1291</v>
      </c>
      <c r="H229" s="2" t="s">
        <v>375</v>
      </c>
      <c r="I229" s="2">
        <f>ROUND((10000*1.02)/1000,9)</f>
        <v>10.199999999999999</v>
      </c>
      <c r="J229" s="2">
        <v>0</v>
      </c>
      <c r="K229" s="2">
        <f>ROUND((10000*1.02)/1000,9)</f>
        <v>10.199999999999999</v>
      </c>
      <c r="L229" s="2"/>
      <c r="M229" s="2"/>
      <c r="N229" s="2"/>
      <c r="O229" s="2">
        <f t="shared" si="348"/>
        <v>98977.33</v>
      </c>
      <c r="P229" s="2">
        <f t="shared" si="349"/>
        <v>98977.33</v>
      </c>
      <c r="Q229" s="2">
        <f t="shared" ref="Q229:Q234" si="380">(ROUND((ROUND(((ET229)*AV229*I229),2)*BB229),2)+ROUND((ROUND(((AE229-(EU229))*AV229*I229),2)*BS229),2))</f>
        <v>0</v>
      </c>
      <c r="R229" s="2">
        <f t="shared" si="350"/>
        <v>0</v>
      </c>
      <c r="S229" s="2">
        <f t="shared" si="351"/>
        <v>0</v>
      </c>
      <c r="T229" s="2">
        <f t="shared" si="352"/>
        <v>0</v>
      </c>
      <c r="U229" s="2">
        <f t="shared" si="353"/>
        <v>0</v>
      </c>
      <c r="V229" s="2">
        <f t="shared" si="354"/>
        <v>0</v>
      </c>
      <c r="W229" s="2">
        <f t="shared" si="355"/>
        <v>0</v>
      </c>
      <c r="X229" s="2">
        <f t="shared" si="356"/>
        <v>0</v>
      </c>
      <c r="Y229" s="2">
        <f t="shared" si="357"/>
        <v>0</v>
      </c>
      <c r="Z229" s="2"/>
      <c r="AA229" s="2">
        <v>60252778</v>
      </c>
      <c r="AB229" s="2">
        <f t="shared" si="358"/>
        <v>9703.66</v>
      </c>
      <c r="AC229" s="2">
        <f t="shared" si="359"/>
        <v>9703.66</v>
      </c>
      <c r="AD229" s="2">
        <f t="shared" ref="AD229:AD234" si="381">ROUND((((ET229)-(EU229))+AE229),6)</f>
        <v>0</v>
      </c>
      <c r="AE229" s="2">
        <f t="shared" ref="AE229:AF234" si="382">ROUND((EU229),6)</f>
        <v>0</v>
      </c>
      <c r="AF229" s="2">
        <f t="shared" si="382"/>
        <v>0</v>
      </c>
      <c r="AG229" s="2">
        <f t="shared" si="360"/>
        <v>0</v>
      </c>
      <c r="AH229" s="2">
        <f t="shared" ref="AH229:AI234" si="383">(EW229)</f>
        <v>0</v>
      </c>
      <c r="AI229" s="2">
        <f t="shared" si="383"/>
        <v>0</v>
      </c>
      <c r="AJ229" s="2">
        <f t="shared" si="361"/>
        <v>0</v>
      </c>
      <c r="AK229" s="2">
        <v>9703.66</v>
      </c>
      <c r="AL229" s="2">
        <v>9703.66</v>
      </c>
      <c r="AM229" s="2">
        <v>0</v>
      </c>
      <c r="AN229" s="2">
        <v>0</v>
      </c>
      <c r="AO229" s="2">
        <v>0</v>
      </c>
      <c r="AP229" s="2">
        <v>0</v>
      </c>
      <c r="AQ229" s="2">
        <v>0</v>
      </c>
      <c r="AR229" s="2">
        <v>0</v>
      </c>
      <c r="AS229" s="2">
        <v>0</v>
      </c>
      <c r="AT229" s="2">
        <v>0</v>
      </c>
      <c r="AU229" s="2">
        <v>0</v>
      </c>
      <c r="AV229" s="2">
        <v>1</v>
      </c>
      <c r="AW229" s="2">
        <v>1</v>
      </c>
      <c r="AX229" s="2"/>
      <c r="AY229" s="2"/>
      <c r="AZ229" s="2">
        <v>1</v>
      </c>
      <c r="BA229" s="2">
        <v>1</v>
      </c>
      <c r="BB229" s="2">
        <v>1</v>
      </c>
      <c r="BC229" s="2">
        <v>1</v>
      </c>
      <c r="BD229" s="2" t="s">
        <v>3</v>
      </c>
      <c r="BE229" s="2" t="s">
        <v>3</v>
      </c>
      <c r="BF229" s="2" t="s">
        <v>3</v>
      </c>
      <c r="BG229" s="2" t="s">
        <v>3</v>
      </c>
      <c r="BH229" s="2">
        <v>3</v>
      </c>
      <c r="BI229" s="2">
        <v>2</v>
      </c>
      <c r="BJ229" s="2" t="s">
        <v>376</v>
      </c>
      <c r="BK229" s="2"/>
      <c r="BL229" s="2"/>
      <c r="BM229" s="2">
        <v>1618</v>
      </c>
      <c r="BN229" s="2">
        <v>59540665</v>
      </c>
      <c r="BO229" s="2" t="s">
        <v>3</v>
      </c>
      <c r="BP229" s="2">
        <v>0</v>
      </c>
      <c r="BQ229" s="2">
        <v>201</v>
      </c>
      <c r="BR229" s="2">
        <v>0</v>
      </c>
      <c r="BS229" s="2">
        <v>1</v>
      </c>
      <c r="BT229" s="2">
        <v>1</v>
      </c>
      <c r="BU229" s="2">
        <v>1</v>
      </c>
      <c r="BV229" s="2">
        <v>1</v>
      </c>
      <c r="BW229" s="2">
        <v>1</v>
      </c>
      <c r="BX229" s="2">
        <v>1</v>
      </c>
      <c r="BY229" s="2" t="s">
        <v>3</v>
      </c>
      <c r="BZ229" s="2">
        <v>0</v>
      </c>
      <c r="CA229" s="2">
        <v>0</v>
      </c>
      <c r="CB229" s="2" t="s">
        <v>3</v>
      </c>
      <c r="CC229" s="2"/>
      <c r="CD229" s="2"/>
      <c r="CE229" s="2">
        <v>30</v>
      </c>
      <c r="CF229" s="2">
        <v>0</v>
      </c>
      <c r="CG229" s="2">
        <v>0</v>
      </c>
      <c r="CH229" s="2"/>
      <c r="CI229" s="2"/>
      <c r="CJ229" s="2"/>
      <c r="CK229" s="2"/>
      <c r="CL229" s="2"/>
      <c r="CM229" s="2">
        <v>0</v>
      </c>
      <c r="CN229" s="2" t="s">
        <v>3</v>
      </c>
      <c r="CO229" s="2">
        <v>0</v>
      </c>
      <c r="CP229" s="2">
        <f t="shared" si="362"/>
        <v>98977.33</v>
      </c>
      <c r="CQ229" s="2">
        <f t="shared" si="363"/>
        <v>9703.66</v>
      </c>
      <c r="CR229" s="2">
        <f t="shared" ref="CR229:CR234" si="384">(ROUND((ROUND(((ET229)*AV229*1),2)*BB229),2)+ROUND((ROUND(((AE229-(EU229))*AV229*1),2)*BS229),2))</f>
        <v>0</v>
      </c>
      <c r="CS229" s="2">
        <f t="shared" si="364"/>
        <v>0</v>
      </c>
      <c r="CT229" s="2">
        <f t="shared" si="365"/>
        <v>0</v>
      </c>
      <c r="CU229" s="2">
        <f t="shared" si="366"/>
        <v>0</v>
      </c>
      <c r="CV229" s="2">
        <f t="shared" si="367"/>
        <v>0</v>
      </c>
      <c r="CW229" s="2">
        <f t="shared" si="368"/>
        <v>0</v>
      </c>
      <c r="CX229" s="2">
        <f t="shared" si="369"/>
        <v>0</v>
      </c>
      <c r="CY229" s="2">
        <f t="shared" si="370"/>
        <v>0</v>
      </c>
      <c r="CZ229" s="2">
        <f t="shared" si="371"/>
        <v>0</v>
      </c>
      <c r="DA229" s="2"/>
      <c r="DB229" s="2"/>
      <c r="DC229" s="2" t="s">
        <v>3</v>
      </c>
      <c r="DD229" s="2" t="s">
        <v>3</v>
      </c>
      <c r="DE229" s="2" t="s">
        <v>3</v>
      </c>
      <c r="DF229" s="2" t="s">
        <v>3</v>
      </c>
      <c r="DG229" s="2" t="s">
        <v>3</v>
      </c>
      <c r="DH229" s="2" t="s">
        <v>3</v>
      </c>
      <c r="DI229" s="2" t="s">
        <v>3</v>
      </c>
      <c r="DJ229" s="2" t="s">
        <v>3</v>
      </c>
      <c r="DK229" s="2" t="s">
        <v>3</v>
      </c>
      <c r="DL229" s="2" t="s">
        <v>3</v>
      </c>
      <c r="DM229" s="2" t="s">
        <v>3</v>
      </c>
      <c r="DN229" s="2">
        <v>0</v>
      </c>
      <c r="DO229" s="2">
        <v>0</v>
      </c>
      <c r="DP229" s="2">
        <v>1</v>
      </c>
      <c r="DQ229" s="2">
        <v>1</v>
      </c>
      <c r="DR229" s="2"/>
      <c r="DS229" s="2"/>
      <c r="DT229" s="2"/>
      <c r="DU229" s="2">
        <v>1003</v>
      </c>
      <c r="DV229" s="2" t="s">
        <v>375</v>
      </c>
      <c r="DW229" s="2" t="s">
        <v>375</v>
      </c>
      <c r="DX229" s="2">
        <v>1000</v>
      </c>
      <c r="DY229" s="2"/>
      <c r="DZ229" s="2" t="s">
        <v>3</v>
      </c>
      <c r="EA229" s="2" t="s">
        <v>3</v>
      </c>
      <c r="EB229" s="2" t="s">
        <v>3</v>
      </c>
      <c r="EC229" s="2" t="s">
        <v>3</v>
      </c>
      <c r="ED229" s="2"/>
      <c r="EE229" s="2">
        <v>59540856</v>
      </c>
      <c r="EF229" s="2">
        <v>201</v>
      </c>
      <c r="EG229" s="2" t="s">
        <v>377</v>
      </c>
      <c r="EH229" s="2">
        <v>0</v>
      </c>
      <c r="EI229" s="2" t="s">
        <v>3</v>
      </c>
      <c r="EJ229" s="2">
        <v>2</v>
      </c>
      <c r="EK229" s="2">
        <v>1618</v>
      </c>
      <c r="EL229" s="2" t="s">
        <v>378</v>
      </c>
      <c r="EM229" s="2" t="s">
        <v>379</v>
      </c>
      <c r="EN229" s="2"/>
      <c r="EO229" s="2" t="s">
        <v>3</v>
      </c>
      <c r="EP229" s="2"/>
      <c r="EQ229" s="2">
        <v>0</v>
      </c>
      <c r="ER229" s="2">
        <v>9703.66</v>
      </c>
      <c r="ES229" s="2">
        <v>9703.66</v>
      </c>
      <c r="ET229" s="2">
        <v>0</v>
      </c>
      <c r="EU229" s="2">
        <v>0</v>
      </c>
      <c r="EV229" s="2">
        <v>0</v>
      </c>
      <c r="EW229" s="2">
        <v>0</v>
      </c>
      <c r="EX229" s="2">
        <v>0</v>
      </c>
      <c r="EY229" s="2">
        <v>0</v>
      </c>
      <c r="EZ229" s="2"/>
      <c r="FA229" s="2"/>
      <c r="FB229" s="2"/>
      <c r="FC229" s="2"/>
      <c r="FD229" s="2"/>
      <c r="FE229" s="2"/>
      <c r="FF229" s="2"/>
      <c r="FG229" s="2"/>
      <c r="FH229" s="2"/>
      <c r="FI229" s="2"/>
      <c r="FJ229" s="2"/>
      <c r="FK229" s="2"/>
      <c r="FL229" s="2"/>
      <c r="FM229" s="2"/>
      <c r="FN229" s="2"/>
      <c r="FO229" s="2"/>
      <c r="FP229" s="2"/>
      <c r="FQ229" s="2">
        <v>0</v>
      </c>
      <c r="FR229" s="2">
        <v>0</v>
      </c>
      <c r="FS229" s="2">
        <v>0</v>
      </c>
      <c r="FT229" s="2"/>
      <c r="FU229" s="2"/>
      <c r="FV229" s="2"/>
      <c r="FW229" s="2"/>
      <c r="FX229" s="2">
        <v>0</v>
      </c>
      <c r="FY229" s="2">
        <v>0</v>
      </c>
      <c r="FZ229" s="2"/>
      <c r="GA229" s="2" t="s">
        <v>3</v>
      </c>
      <c r="GB229" s="2"/>
      <c r="GC229" s="2"/>
      <c r="GD229" s="2">
        <v>1</v>
      </c>
      <c r="GE229" s="2"/>
      <c r="GF229" s="2">
        <v>522527015</v>
      </c>
      <c r="GG229" s="2">
        <v>2</v>
      </c>
      <c r="GH229" s="2">
        <v>1</v>
      </c>
      <c r="GI229" s="2">
        <v>-2</v>
      </c>
      <c r="GJ229" s="2">
        <v>0</v>
      </c>
      <c r="GK229" s="2">
        <v>0</v>
      </c>
      <c r="GL229" s="2">
        <f t="shared" si="372"/>
        <v>0</v>
      </c>
      <c r="GM229" s="2">
        <f t="shared" si="373"/>
        <v>98977.33</v>
      </c>
      <c r="GN229" s="2">
        <f t="shared" si="374"/>
        <v>0</v>
      </c>
      <c r="GO229" s="2">
        <f t="shared" si="375"/>
        <v>98977.33</v>
      </c>
      <c r="GP229" s="2">
        <f t="shared" si="376"/>
        <v>0</v>
      </c>
      <c r="GQ229" s="2"/>
      <c r="GR229" s="2">
        <v>0</v>
      </c>
      <c r="GS229" s="2">
        <v>3</v>
      </c>
      <c r="GT229" s="2">
        <v>0</v>
      </c>
      <c r="GU229" s="2" t="s">
        <v>3</v>
      </c>
      <c r="GV229" s="2">
        <f t="shared" si="377"/>
        <v>0</v>
      </c>
      <c r="GW229" s="2">
        <v>1</v>
      </c>
      <c r="GX229" s="2">
        <f t="shared" si="378"/>
        <v>0</v>
      </c>
      <c r="GY229" s="2"/>
      <c r="GZ229" s="2"/>
      <c r="HA229" s="2">
        <v>0</v>
      </c>
      <c r="HB229" s="2">
        <v>0</v>
      </c>
      <c r="HC229" s="2">
        <f t="shared" si="379"/>
        <v>0</v>
      </c>
      <c r="HD229" s="2"/>
      <c r="HE229" s="2" t="s">
        <v>3</v>
      </c>
      <c r="HF229" s="2" t="s">
        <v>3</v>
      </c>
      <c r="HG229" s="2"/>
      <c r="HH229" s="2"/>
      <c r="HI229" s="2"/>
      <c r="HJ229" s="2"/>
      <c r="HK229" s="2"/>
      <c r="HL229" s="2"/>
      <c r="HM229" s="2" t="s">
        <v>3</v>
      </c>
      <c r="HN229" s="2" t="s">
        <v>3</v>
      </c>
      <c r="HO229" s="2" t="s">
        <v>3</v>
      </c>
      <c r="HP229" s="2" t="s">
        <v>3</v>
      </c>
      <c r="HQ229" s="2" t="s">
        <v>3</v>
      </c>
      <c r="HR229" s="2"/>
      <c r="HS229" s="2">
        <v>0</v>
      </c>
      <c r="HT229" s="2"/>
      <c r="HU229" s="2"/>
      <c r="HV229" s="2"/>
      <c r="HW229" s="2"/>
      <c r="HX229" s="2"/>
      <c r="HY229" s="2"/>
      <c r="HZ229" s="2"/>
      <c r="IA229" s="2"/>
      <c r="IB229" s="2"/>
      <c r="IC229" s="2"/>
      <c r="ID229" s="2"/>
      <c r="IE229" s="2"/>
      <c r="IF229" s="2"/>
      <c r="IG229" s="2"/>
      <c r="IH229" s="2"/>
      <c r="II229" s="2"/>
      <c r="IJ229" s="2"/>
      <c r="IK229" s="2">
        <v>0</v>
      </c>
      <c r="IL229" s="2"/>
      <c r="IM229" s="2"/>
      <c r="IN229" s="2"/>
      <c r="IO229" s="2"/>
      <c r="IP229" s="2"/>
      <c r="IQ229" s="2"/>
      <c r="IR229" s="2"/>
      <c r="IS229" s="2"/>
      <c r="IT229" s="2"/>
      <c r="IU229" s="2"/>
    </row>
    <row r="230" spans="1:255" x14ac:dyDescent="0.2">
      <c r="A230">
        <v>17</v>
      </c>
      <c r="B230">
        <v>1</v>
      </c>
      <c r="E230" t="s">
        <v>373</v>
      </c>
      <c r="F230" t="s">
        <v>374</v>
      </c>
      <c r="G230" t="s">
        <v>1291</v>
      </c>
      <c r="H230" t="s">
        <v>375</v>
      </c>
      <c r="I230">
        <f>ROUND((10000*1.02)/1000,9)</f>
        <v>10.199999999999999</v>
      </c>
      <c r="J230">
        <v>0</v>
      </c>
      <c r="K230">
        <f>ROUND((10000*1.02)/1000,9)</f>
        <v>10.199999999999999</v>
      </c>
      <c r="O230">
        <f t="shared" si="348"/>
        <v>563181.01</v>
      </c>
      <c r="P230">
        <f t="shared" si="349"/>
        <v>563181.01</v>
      </c>
      <c r="Q230">
        <f t="shared" si="380"/>
        <v>0</v>
      </c>
      <c r="R230">
        <f t="shared" si="350"/>
        <v>0</v>
      </c>
      <c r="S230">
        <f t="shared" si="351"/>
        <v>0</v>
      </c>
      <c r="T230">
        <f t="shared" si="352"/>
        <v>0</v>
      </c>
      <c r="U230">
        <f t="shared" si="353"/>
        <v>0</v>
      </c>
      <c r="V230">
        <f t="shared" si="354"/>
        <v>0</v>
      </c>
      <c r="W230">
        <f t="shared" si="355"/>
        <v>0</v>
      </c>
      <c r="X230">
        <f t="shared" si="356"/>
        <v>0</v>
      </c>
      <c r="Y230">
        <f t="shared" si="357"/>
        <v>0</v>
      </c>
      <c r="AA230">
        <v>60252775</v>
      </c>
      <c r="AB230">
        <f t="shared" si="358"/>
        <v>9703.66</v>
      </c>
      <c r="AC230">
        <f t="shared" si="359"/>
        <v>9703.66</v>
      </c>
      <c r="AD230">
        <f t="shared" si="381"/>
        <v>0</v>
      </c>
      <c r="AE230">
        <f t="shared" si="382"/>
        <v>0</v>
      </c>
      <c r="AF230">
        <f t="shared" si="382"/>
        <v>0</v>
      </c>
      <c r="AG230">
        <f t="shared" si="360"/>
        <v>0</v>
      </c>
      <c r="AH230">
        <f t="shared" si="383"/>
        <v>0</v>
      </c>
      <c r="AI230">
        <f t="shared" si="383"/>
        <v>0</v>
      </c>
      <c r="AJ230">
        <f t="shared" si="361"/>
        <v>0</v>
      </c>
      <c r="AK230">
        <v>9703.66</v>
      </c>
      <c r="AL230">
        <v>9703.66</v>
      </c>
      <c r="AM230">
        <v>0</v>
      </c>
      <c r="AN230">
        <v>0</v>
      </c>
      <c r="AO230">
        <v>0</v>
      </c>
      <c r="AP230">
        <v>0</v>
      </c>
      <c r="AQ230">
        <v>0</v>
      </c>
      <c r="AR230">
        <v>0</v>
      </c>
      <c r="AS230">
        <v>0</v>
      </c>
      <c r="AT230">
        <v>0</v>
      </c>
      <c r="AU230">
        <v>0</v>
      </c>
      <c r="AV230">
        <v>1</v>
      </c>
      <c r="AW230">
        <v>1</v>
      </c>
      <c r="AZ230">
        <v>1</v>
      </c>
      <c r="BA230">
        <v>1</v>
      </c>
      <c r="BB230">
        <v>1</v>
      </c>
      <c r="BC230">
        <v>5.69</v>
      </c>
      <c r="BD230" t="s">
        <v>3</v>
      </c>
      <c r="BE230" t="s">
        <v>3</v>
      </c>
      <c r="BF230" t="s">
        <v>3</v>
      </c>
      <c r="BG230" t="s">
        <v>3</v>
      </c>
      <c r="BH230">
        <v>3</v>
      </c>
      <c r="BI230">
        <v>2</v>
      </c>
      <c r="BJ230" t="s">
        <v>376</v>
      </c>
      <c r="BM230">
        <v>1618</v>
      </c>
      <c r="BN230">
        <v>59540665</v>
      </c>
      <c r="BO230" t="s">
        <v>374</v>
      </c>
      <c r="BP230">
        <v>1</v>
      </c>
      <c r="BQ230">
        <v>201</v>
      </c>
      <c r="BR230">
        <v>0</v>
      </c>
      <c r="BS230">
        <v>1</v>
      </c>
      <c r="BT230">
        <v>1</v>
      </c>
      <c r="BU230">
        <v>1</v>
      </c>
      <c r="BV230">
        <v>1</v>
      </c>
      <c r="BW230">
        <v>1</v>
      </c>
      <c r="BX230">
        <v>1</v>
      </c>
      <c r="BY230" t="s">
        <v>3</v>
      </c>
      <c r="BZ230">
        <v>0</v>
      </c>
      <c r="CA230">
        <v>0</v>
      </c>
      <c r="CB230" t="s">
        <v>3</v>
      </c>
      <c r="CE230">
        <v>30</v>
      </c>
      <c r="CF230">
        <v>0</v>
      </c>
      <c r="CG230">
        <v>0</v>
      </c>
      <c r="CM230">
        <v>0</v>
      </c>
      <c r="CN230" t="s">
        <v>3</v>
      </c>
      <c r="CO230">
        <v>0</v>
      </c>
      <c r="CP230">
        <f t="shared" si="362"/>
        <v>563181.01</v>
      </c>
      <c r="CQ230">
        <f t="shared" si="363"/>
        <v>55213.83</v>
      </c>
      <c r="CR230">
        <f t="shared" si="384"/>
        <v>0</v>
      </c>
      <c r="CS230">
        <f t="shared" si="364"/>
        <v>0</v>
      </c>
      <c r="CT230">
        <f t="shared" si="365"/>
        <v>0</v>
      </c>
      <c r="CU230">
        <f t="shared" si="366"/>
        <v>0</v>
      </c>
      <c r="CV230">
        <f t="shared" si="367"/>
        <v>0</v>
      </c>
      <c r="CW230">
        <f t="shared" si="368"/>
        <v>0</v>
      </c>
      <c r="CX230">
        <f t="shared" si="369"/>
        <v>0</v>
      </c>
      <c r="CY230">
        <f t="shared" si="370"/>
        <v>0</v>
      </c>
      <c r="CZ230">
        <f t="shared" si="371"/>
        <v>0</v>
      </c>
      <c r="DC230" t="s">
        <v>3</v>
      </c>
      <c r="DD230" t="s">
        <v>3</v>
      </c>
      <c r="DE230" t="s">
        <v>3</v>
      </c>
      <c r="DF230" t="s">
        <v>3</v>
      </c>
      <c r="DG230" t="s">
        <v>3</v>
      </c>
      <c r="DH230" t="s">
        <v>3</v>
      </c>
      <c r="DI230" t="s">
        <v>3</v>
      </c>
      <c r="DJ230" t="s">
        <v>3</v>
      </c>
      <c r="DK230" t="s">
        <v>3</v>
      </c>
      <c r="DL230" t="s">
        <v>3</v>
      </c>
      <c r="DM230" t="s">
        <v>3</v>
      </c>
      <c r="DN230">
        <v>0</v>
      </c>
      <c r="DO230">
        <v>0</v>
      </c>
      <c r="DP230">
        <v>1</v>
      </c>
      <c r="DQ230">
        <v>1</v>
      </c>
      <c r="DU230">
        <v>1003</v>
      </c>
      <c r="DV230" t="s">
        <v>375</v>
      </c>
      <c r="DW230" t="s">
        <v>375</v>
      </c>
      <c r="DX230">
        <v>1000</v>
      </c>
      <c r="DZ230" t="s">
        <v>3</v>
      </c>
      <c r="EA230" t="s">
        <v>3</v>
      </c>
      <c r="EB230" t="s">
        <v>3</v>
      </c>
      <c r="EC230" t="s">
        <v>3</v>
      </c>
      <c r="EE230">
        <v>59540856</v>
      </c>
      <c r="EF230">
        <v>201</v>
      </c>
      <c r="EG230" t="s">
        <v>377</v>
      </c>
      <c r="EH230">
        <v>0</v>
      </c>
      <c r="EI230" t="s">
        <v>3</v>
      </c>
      <c r="EJ230">
        <v>2</v>
      </c>
      <c r="EK230">
        <v>1618</v>
      </c>
      <c r="EL230" t="s">
        <v>378</v>
      </c>
      <c r="EM230" t="s">
        <v>379</v>
      </c>
      <c r="EO230" t="s">
        <v>3</v>
      </c>
      <c r="EQ230">
        <v>0</v>
      </c>
      <c r="ER230">
        <v>9703.66</v>
      </c>
      <c r="ES230">
        <v>9703.66</v>
      </c>
      <c r="ET230">
        <v>0</v>
      </c>
      <c r="EU230">
        <v>0</v>
      </c>
      <c r="EV230">
        <v>0</v>
      </c>
      <c r="EW230">
        <v>0</v>
      </c>
      <c r="EX230">
        <v>0</v>
      </c>
      <c r="EY230">
        <v>0</v>
      </c>
      <c r="FQ230">
        <v>0</v>
      </c>
      <c r="FR230">
        <v>0</v>
      </c>
      <c r="FS230">
        <v>0</v>
      </c>
      <c r="FX230">
        <v>0</v>
      </c>
      <c r="FY230">
        <v>0</v>
      </c>
      <c r="GA230" t="s">
        <v>3</v>
      </c>
      <c r="GD230">
        <v>1</v>
      </c>
      <c r="GF230">
        <v>522527015</v>
      </c>
      <c r="GG230">
        <v>2</v>
      </c>
      <c r="GH230">
        <v>1</v>
      </c>
      <c r="GI230">
        <v>2</v>
      </c>
      <c r="GJ230">
        <v>0</v>
      </c>
      <c r="GK230">
        <v>0</v>
      </c>
      <c r="GL230">
        <f t="shared" si="372"/>
        <v>0</v>
      </c>
      <c r="GM230">
        <f t="shared" si="373"/>
        <v>563181.01</v>
      </c>
      <c r="GN230">
        <f t="shared" si="374"/>
        <v>0</v>
      </c>
      <c r="GO230">
        <f t="shared" si="375"/>
        <v>563181.01</v>
      </c>
      <c r="GP230">
        <f t="shared" si="376"/>
        <v>0</v>
      </c>
      <c r="GR230">
        <v>0</v>
      </c>
      <c r="GS230">
        <v>3</v>
      </c>
      <c r="GT230">
        <v>0</v>
      </c>
      <c r="GU230" t="s">
        <v>3</v>
      </c>
      <c r="GV230">
        <f t="shared" si="377"/>
        <v>0</v>
      </c>
      <c r="GW230">
        <v>1</v>
      </c>
      <c r="GX230">
        <f t="shared" si="378"/>
        <v>0</v>
      </c>
      <c r="HA230">
        <v>0</v>
      </c>
      <c r="HB230">
        <v>0</v>
      </c>
      <c r="HC230">
        <f t="shared" si="379"/>
        <v>0</v>
      </c>
      <c r="HE230" t="s">
        <v>3</v>
      </c>
      <c r="HF230" t="s">
        <v>3</v>
      </c>
      <c r="HM230" t="s">
        <v>3</v>
      </c>
      <c r="HN230" t="s">
        <v>3</v>
      </c>
      <c r="HO230" t="s">
        <v>3</v>
      </c>
      <c r="HP230" t="s">
        <v>3</v>
      </c>
      <c r="HQ230" t="s">
        <v>3</v>
      </c>
      <c r="HS230">
        <v>0</v>
      </c>
      <c r="IK230">
        <v>0</v>
      </c>
    </row>
    <row r="231" spans="1:255" x14ac:dyDescent="0.2">
      <c r="A231" s="2">
        <v>17</v>
      </c>
      <c r="B231" s="2">
        <v>1</v>
      </c>
      <c r="C231" s="2"/>
      <c r="D231" s="2"/>
      <c r="E231" s="2" t="s">
        <v>380</v>
      </c>
      <c r="F231" s="2" t="s">
        <v>381</v>
      </c>
      <c r="G231" s="2" t="s">
        <v>1292</v>
      </c>
      <c r="H231" s="2" t="s">
        <v>375</v>
      </c>
      <c r="I231" s="2">
        <f>ROUND((11600*1.02)/1000,9)</f>
        <v>11.832000000000001</v>
      </c>
      <c r="J231" s="2">
        <v>0</v>
      </c>
      <c r="K231" s="2">
        <f>ROUND((11600*1.02)/1000,9)</f>
        <v>11.832000000000001</v>
      </c>
      <c r="L231" s="2"/>
      <c r="M231" s="2"/>
      <c r="N231" s="2"/>
      <c r="O231" s="2">
        <f t="shared" si="348"/>
        <v>233295.92</v>
      </c>
      <c r="P231" s="2">
        <f t="shared" si="349"/>
        <v>233295.92</v>
      </c>
      <c r="Q231" s="2">
        <f t="shared" si="380"/>
        <v>0</v>
      </c>
      <c r="R231" s="2">
        <f t="shared" si="350"/>
        <v>0</v>
      </c>
      <c r="S231" s="2">
        <f t="shared" si="351"/>
        <v>0</v>
      </c>
      <c r="T231" s="2">
        <f t="shared" si="352"/>
        <v>0</v>
      </c>
      <c r="U231" s="2">
        <f t="shared" si="353"/>
        <v>0</v>
      </c>
      <c r="V231" s="2">
        <f t="shared" si="354"/>
        <v>0</v>
      </c>
      <c r="W231" s="2">
        <f t="shared" si="355"/>
        <v>0</v>
      </c>
      <c r="X231" s="2">
        <f t="shared" si="356"/>
        <v>0</v>
      </c>
      <c r="Y231" s="2">
        <f t="shared" si="357"/>
        <v>0</v>
      </c>
      <c r="Z231" s="2"/>
      <c r="AA231" s="2">
        <v>60252778</v>
      </c>
      <c r="AB231" s="2">
        <f t="shared" si="358"/>
        <v>19717.37</v>
      </c>
      <c r="AC231" s="2">
        <f t="shared" si="359"/>
        <v>19717.37</v>
      </c>
      <c r="AD231" s="2">
        <f t="shared" si="381"/>
        <v>0</v>
      </c>
      <c r="AE231" s="2">
        <f t="shared" si="382"/>
        <v>0</v>
      </c>
      <c r="AF231" s="2">
        <f t="shared" si="382"/>
        <v>0</v>
      </c>
      <c r="AG231" s="2">
        <f t="shared" si="360"/>
        <v>0</v>
      </c>
      <c r="AH231" s="2">
        <f t="shared" si="383"/>
        <v>0</v>
      </c>
      <c r="AI231" s="2">
        <f t="shared" si="383"/>
        <v>0</v>
      </c>
      <c r="AJ231" s="2">
        <f t="shared" si="361"/>
        <v>0</v>
      </c>
      <c r="AK231" s="2">
        <v>19717.37</v>
      </c>
      <c r="AL231" s="2">
        <v>19717.37</v>
      </c>
      <c r="AM231" s="2">
        <v>0</v>
      </c>
      <c r="AN231" s="2">
        <v>0</v>
      </c>
      <c r="AO231" s="2">
        <v>0</v>
      </c>
      <c r="AP231" s="2">
        <v>0</v>
      </c>
      <c r="AQ231" s="2">
        <v>0</v>
      </c>
      <c r="AR231" s="2">
        <v>0</v>
      </c>
      <c r="AS231" s="2">
        <v>0</v>
      </c>
      <c r="AT231" s="2">
        <v>0</v>
      </c>
      <c r="AU231" s="2">
        <v>0</v>
      </c>
      <c r="AV231" s="2">
        <v>1</v>
      </c>
      <c r="AW231" s="2">
        <v>1</v>
      </c>
      <c r="AX231" s="2"/>
      <c r="AY231" s="2"/>
      <c r="AZ231" s="2">
        <v>1</v>
      </c>
      <c r="BA231" s="2">
        <v>1</v>
      </c>
      <c r="BB231" s="2">
        <v>1</v>
      </c>
      <c r="BC231" s="2">
        <v>1</v>
      </c>
      <c r="BD231" s="2" t="s">
        <v>3</v>
      </c>
      <c r="BE231" s="2" t="s">
        <v>3</v>
      </c>
      <c r="BF231" s="2" t="s">
        <v>3</v>
      </c>
      <c r="BG231" s="2" t="s">
        <v>3</v>
      </c>
      <c r="BH231" s="2">
        <v>3</v>
      </c>
      <c r="BI231" s="2">
        <v>2</v>
      </c>
      <c r="BJ231" s="2" t="s">
        <v>382</v>
      </c>
      <c r="BK231" s="2"/>
      <c r="BL231" s="2"/>
      <c r="BM231" s="2">
        <v>1618</v>
      </c>
      <c r="BN231" s="2">
        <v>59540665</v>
      </c>
      <c r="BO231" s="2" t="s">
        <v>3</v>
      </c>
      <c r="BP231" s="2">
        <v>0</v>
      </c>
      <c r="BQ231" s="2">
        <v>201</v>
      </c>
      <c r="BR231" s="2">
        <v>0</v>
      </c>
      <c r="BS231" s="2">
        <v>1</v>
      </c>
      <c r="BT231" s="2">
        <v>1</v>
      </c>
      <c r="BU231" s="2">
        <v>1</v>
      </c>
      <c r="BV231" s="2">
        <v>1</v>
      </c>
      <c r="BW231" s="2">
        <v>1</v>
      </c>
      <c r="BX231" s="2">
        <v>1</v>
      </c>
      <c r="BY231" s="2" t="s">
        <v>3</v>
      </c>
      <c r="BZ231" s="2">
        <v>0</v>
      </c>
      <c r="CA231" s="2">
        <v>0</v>
      </c>
      <c r="CB231" s="2" t="s">
        <v>3</v>
      </c>
      <c r="CC231" s="2"/>
      <c r="CD231" s="2"/>
      <c r="CE231" s="2">
        <v>30</v>
      </c>
      <c r="CF231" s="2">
        <v>0</v>
      </c>
      <c r="CG231" s="2">
        <v>0</v>
      </c>
      <c r="CH231" s="2"/>
      <c r="CI231" s="2"/>
      <c r="CJ231" s="2"/>
      <c r="CK231" s="2"/>
      <c r="CL231" s="2"/>
      <c r="CM231" s="2">
        <v>0</v>
      </c>
      <c r="CN231" s="2" t="s">
        <v>3</v>
      </c>
      <c r="CO231" s="2">
        <v>0</v>
      </c>
      <c r="CP231" s="2">
        <f t="shared" si="362"/>
        <v>233295.92</v>
      </c>
      <c r="CQ231" s="2">
        <f t="shared" si="363"/>
        <v>19717.37</v>
      </c>
      <c r="CR231" s="2">
        <f t="shared" si="384"/>
        <v>0</v>
      </c>
      <c r="CS231" s="2">
        <f t="shared" si="364"/>
        <v>0</v>
      </c>
      <c r="CT231" s="2">
        <f t="shared" si="365"/>
        <v>0</v>
      </c>
      <c r="CU231" s="2">
        <f t="shared" si="366"/>
        <v>0</v>
      </c>
      <c r="CV231" s="2">
        <f t="shared" si="367"/>
        <v>0</v>
      </c>
      <c r="CW231" s="2">
        <f t="shared" si="368"/>
        <v>0</v>
      </c>
      <c r="CX231" s="2">
        <f t="shared" si="369"/>
        <v>0</v>
      </c>
      <c r="CY231" s="2">
        <f t="shared" si="370"/>
        <v>0</v>
      </c>
      <c r="CZ231" s="2">
        <f t="shared" si="371"/>
        <v>0</v>
      </c>
      <c r="DA231" s="2"/>
      <c r="DB231" s="2"/>
      <c r="DC231" s="2" t="s">
        <v>3</v>
      </c>
      <c r="DD231" s="2" t="s">
        <v>3</v>
      </c>
      <c r="DE231" s="2" t="s">
        <v>3</v>
      </c>
      <c r="DF231" s="2" t="s">
        <v>3</v>
      </c>
      <c r="DG231" s="2" t="s">
        <v>3</v>
      </c>
      <c r="DH231" s="2" t="s">
        <v>3</v>
      </c>
      <c r="DI231" s="2" t="s">
        <v>3</v>
      </c>
      <c r="DJ231" s="2" t="s">
        <v>3</v>
      </c>
      <c r="DK231" s="2" t="s">
        <v>3</v>
      </c>
      <c r="DL231" s="2" t="s">
        <v>3</v>
      </c>
      <c r="DM231" s="2" t="s">
        <v>3</v>
      </c>
      <c r="DN231" s="2">
        <v>0</v>
      </c>
      <c r="DO231" s="2">
        <v>0</v>
      </c>
      <c r="DP231" s="2">
        <v>1</v>
      </c>
      <c r="DQ231" s="2">
        <v>1</v>
      </c>
      <c r="DR231" s="2"/>
      <c r="DS231" s="2"/>
      <c r="DT231" s="2"/>
      <c r="DU231" s="2">
        <v>1003</v>
      </c>
      <c r="DV231" s="2" t="s">
        <v>375</v>
      </c>
      <c r="DW231" s="2" t="s">
        <v>375</v>
      </c>
      <c r="DX231" s="2">
        <v>1000</v>
      </c>
      <c r="DY231" s="2"/>
      <c r="DZ231" s="2" t="s">
        <v>3</v>
      </c>
      <c r="EA231" s="2" t="s">
        <v>3</v>
      </c>
      <c r="EB231" s="2" t="s">
        <v>3</v>
      </c>
      <c r="EC231" s="2" t="s">
        <v>3</v>
      </c>
      <c r="ED231" s="2"/>
      <c r="EE231" s="2">
        <v>59540856</v>
      </c>
      <c r="EF231" s="2">
        <v>201</v>
      </c>
      <c r="EG231" s="2" t="s">
        <v>377</v>
      </c>
      <c r="EH231" s="2">
        <v>0</v>
      </c>
      <c r="EI231" s="2" t="s">
        <v>3</v>
      </c>
      <c r="EJ231" s="2">
        <v>2</v>
      </c>
      <c r="EK231" s="2">
        <v>1618</v>
      </c>
      <c r="EL231" s="2" t="s">
        <v>378</v>
      </c>
      <c r="EM231" s="2" t="s">
        <v>379</v>
      </c>
      <c r="EN231" s="2"/>
      <c r="EO231" s="2" t="s">
        <v>3</v>
      </c>
      <c r="EP231" s="2"/>
      <c r="EQ231" s="2">
        <v>0</v>
      </c>
      <c r="ER231" s="2">
        <v>19717.37</v>
      </c>
      <c r="ES231" s="2">
        <v>19717.37</v>
      </c>
      <c r="ET231" s="2">
        <v>0</v>
      </c>
      <c r="EU231" s="2">
        <v>0</v>
      </c>
      <c r="EV231" s="2">
        <v>0</v>
      </c>
      <c r="EW231" s="2">
        <v>0</v>
      </c>
      <c r="EX231" s="2">
        <v>0</v>
      </c>
      <c r="EY231" s="2">
        <v>0</v>
      </c>
      <c r="EZ231" s="2"/>
      <c r="FA231" s="2"/>
      <c r="FB231" s="2"/>
      <c r="FC231" s="2"/>
      <c r="FD231" s="2"/>
      <c r="FE231" s="2"/>
      <c r="FF231" s="2"/>
      <c r="FG231" s="2"/>
      <c r="FH231" s="2"/>
      <c r="FI231" s="2"/>
      <c r="FJ231" s="2"/>
      <c r="FK231" s="2"/>
      <c r="FL231" s="2"/>
      <c r="FM231" s="2"/>
      <c r="FN231" s="2"/>
      <c r="FO231" s="2"/>
      <c r="FP231" s="2"/>
      <c r="FQ231" s="2">
        <v>0</v>
      </c>
      <c r="FR231" s="2">
        <v>0</v>
      </c>
      <c r="FS231" s="2">
        <v>0</v>
      </c>
      <c r="FT231" s="2"/>
      <c r="FU231" s="2"/>
      <c r="FV231" s="2"/>
      <c r="FW231" s="2"/>
      <c r="FX231" s="2">
        <v>0</v>
      </c>
      <c r="FY231" s="2">
        <v>0</v>
      </c>
      <c r="FZ231" s="2"/>
      <c r="GA231" s="2" t="s">
        <v>3</v>
      </c>
      <c r="GB231" s="2"/>
      <c r="GC231" s="2"/>
      <c r="GD231" s="2">
        <v>1</v>
      </c>
      <c r="GE231" s="2"/>
      <c r="GF231" s="2">
        <v>-612645051</v>
      </c>
      <c r="GG231" s="2">
        <v>2</v>
      </c>
      <c r="GH231" s="2">
        <v>1</v>
      </c>
      <c r="GI231" s="2">
        <v>-2</v>
      </c>
      <c r="GJ231" s="2">
        <v>0</v>
      </c>
      <c r="GK231" s="2">
        <v>0</v>
      </c>
      <c r="GL231" s="2">
        <f t="shared" si="372"/>
        <v>0</v>
      </c>
      <c r="GM231" s="2">
        <f t="shared" si="373"/>
        <v>233295.92</v>
      </c>
      <c r="GN231" s="2">
        <f t="shared" si="374"/>
        <v>0</v>
      </c>
      <c r="GO231" s="2">
        <f t="shared" si="375"/>
        <v>233295.92</v>
      </c>
      <c r="GP231" s="2">
        <f t="shared" si="376"/>
        <v>0</v>
      </c>
      <c r="GQ231" s="2"/>
      <c r="GR231" s="2">
        <v>0</v>
      </c>
      <c r="GS231" s="2">
        <v>3</v>
      </c>
      <c r="GT231" s="2">
        <v>0</v>
      </c>
      <c r="GU231" s="2" t="s">
        <v>3</v>
      </c>
      <c r="GV231" s="2">
        <f t="shared" si="377"/>
        <v>0</v>
      </c>
      <c r="GW231" s="2">
        <v>1</v>
      </c>
      <c r="GX231" s="2">
        <f t="shared" si="378"/>
        <v>0</v>
      </c>
      <c r="GY231" s="2"/>
      <c r="GZ231" s="2"/>
      <c r="HA231" s="2">
        <v>0</v>
      </c>
      <c r="HB231" s="2">
        <v>0</v>
      </c>
      <c r="HC231" s="2">
        <f t="shared" si="379"/>
        <v>0</v>
      </c>
      <c r="HD231" s="2"/>
      <c r="HE231" s="2" t="s">
        <v>3</v>
      </c>
      <c r="HF231" s="2" t="s">
        <v>3</v>
      </c>
      <c r="HG231" s="2"/>
      <c r="HH231" s="2"/>
      <c r="HI231" s="2"/>
      <c r="HJ231" s="2"/>
      <c r="HK231" s="2"/>
      <c r="HL231" s="2"/>
      <c r="HM231" s="2" t="s">
        <v>3</v>
      </c>
      <c r="HN231" s="2" t="s">
        <v>3</v>
      </c>
      <c r="HO231" s="2" t="s">
        <v>3</v>
      </c>
      <c r="HP231" s="2" t="s">
        <v>3</v>
      </c>
      <c r="HQ231" s="2" t="s">
        <v>3</v>
      </c>
      <c r="HR231" s="2"/>
      <c r="HS231" s="2">
        <v>0</v>
      </c>
      <c r="HT231" s="2"/>
      <c r="HU231" s="2"/>
      <c r="HV231" s="2"/>
      <c r="HW231" s="2"/>
      <c r="HX231" s="2"/>
      <c r="HY231" s="2"/>
      <c r="HZ231" s="2"/>
      <c r="IA231" s="2"/>
      <c r="IB231" s="2"/>
      <c r="IC231" s="2"/>
      <c r="ID231" s="2"/>
      <c r="IE231" s="2"/>
      <c r="IF231" s="2"/>
      <c r="IG231" s="2"/>
      <c r="IH231" s="2"/>
      <c r="II231" s="2"/>
      <c r="IJ231" s="2"/>
      <c r="IK231" s="2">
        <v>0</v>
      </c>
      <c r="IL231" s="2"/>
      <c r="IM231" s="2"/>
      <c r="IN231" s="2"/>
      <c r="IO231" s="2"/>
      <c r="IP231" s="2"/>
      <c r="IQ231" s="2"/>
      <c r="IR231" s="2"/>
      <c r="IS231" s="2"/>
      <c r="IT231" s="2"/>
      <c r="IU231" s="2"/>
    </row>
    <row r="232" spans="1:255" x14ac:dyDescent="0.2">
      <c r="A232">
        <v>17</v>
      </c>
      <c r="B232">
        <v>1</v>
      </c>
      <c r="E232" t="s">
        <v>380</v>
      </c>
      <c r="F232" t="s">
        <v>381</v>
      </c>
      <c r="G232" t="s">
        <v>1292</v>
      </c>
      <c r="H232" t="s">
        <v>375</v>
      </c>
      <c r="I232">
        <f>ROUND((11600*1.02)/1000,9)</f>
        <v>11.832000000000001</v>
      </c>
      <c r="J232">
        <v>0</v>
      </c>
      <c r="K232">
        <f>ROUND((11600*1.02)/1000,9)</f>
        <v>11.832000000000001</v>
      </c>
      <c r="O232">
        <f t="shared" si="348"/>
        <v>758211.74</v>
      </c>
      <c r="P232">
        <f t="shared" si="349"/>
        <v>758211.74</v>
      </c>
      <c r="Q232">
        <f t="shared" si="380"/>
        <v>0</v>
      </c>
      <c r="R232">
        <f t="shared" si="350"/>
        <v>0</v>
      </c>
      <c r="S232">
        <f t="shared" si="351"/>
        <v>0</v>
      </c>
      <c r="T232">
        <f t="shared" si="352"/>
        <v>0</v>
      </c>
      <c r="U232">
        <f t="shared" si="353"/>
        <v>0</v>
      </c>
      <c r="V232">
        <f t="shared" si="354"/>
        <v>0</v>
      </c>
      <c r="W232">
        <f t="shared" si="355"/>
        <v>0</v>
      </c>
      <c r="X232">
        <f t="shared" si="356"/>
        <v>0</v>
      </c>
      <c r="Y232">
        <f t="shared" si="357"/>
        <v>0</v>
      </c>
      <c r="AA232">
        <v>60252775</v>
      </c>
      <c r="AB232">
        <f t="shared" si="358"/>
        <v>19717.37</v>
      </c>
      <c r="AC232">
        <f t="shared" si="359"/>
        <v>19717.37</v>
      </c>
      <c r="AD232">
        <f t="shared" si="381"/>
        <v>0</v>
      </c>
      <c r="AE232">
        <f t="shared" si="382"/>
        <v>0</v>
      </c>
      <c r="AF232">
        <f t="shared" si="382"/>
        <v>0</v>
      </c>
      <c r="AG232">
        <f t="shared" si="360"/>
        <v>0</v>
      </c>
      <c r="AH232">
        <f t="shared" si="383"/>
        <v>0</v>
      </c>
      <c r="AI232">
        <f t="shared" si="383"/>
        <v>0</v>
      </c>
      <c r="AJ232">
        <f t="shared" si="361"/>
        <v>0</v>
      </c>
      <c r="AK232">
        <v>19717.37</v>
      </c>
      <c r="AL232">
        <v>19717.37</v>
      </c>
      <c r="AM232">
        <v>0</v>
      </c>
      <c r="AN232">
        <v>0</v>
      </c>
      <c r="AO232">
        <v>0</v>
      </c>
      <c r="AP232">
        <v>0</v>
      </c>
      <c r="AQ232">
        <v>0</v>
      </c>
      <c r="AR232">
        <v>0</v>
      </c>
      <c r="AS232">
        <v>0</v>
      </c>
      <c r="AT232">
        <v>0</v>
      </c>
      <c r="AU232">
        <v>0</v>
      </c>
      <c r="AV232">
        <v>1</v>
      </c>
      <c r="AW232">
        <v>1</v>
      </c>
      <c r="AZ232">
        <v>1</v>
      </c>
      <c r="BA232">
        <v>1</v>
      </c>
      <c r="BB232">
        <v>1</v>
      </c>
      <c r="BC232">
        <v>3.25</v>
      </c>
      <c r="BD232" t="s">
        <v>3</v>
      </c>
      <c r="BE232" t="s">
        <v>3</v>
      </c>
      <c r="BF232" t="s">
        <v>3</v>
      </c>
      <c r="BG232" t="s">
        <v>3</v>
      </c>
      <c r="BH232">
        <v>3</v>
      </c>
      <c r="BI232">
        <v>2</v>
      </c>
      <c r="BJ232" t="s">
        <v>382</v>
      </c>
      <c r="BM232">
        <v>1618</v>
      </c>
      <c r="BN232">
        <v>59540665</v>
      </c>
      <c r="BO232" t="s">
        <v>381</v>
      </c>
      <c r="BP232">
        <v>1</v>
      </c>
      <c r="BQ232">
        <v>201</v>
      </c>
      <c r="BR232">
        <v>0</v>
      </c>
      <c r="BS232">
        <v>1</v>
      </c>
      <c r="BT232">
        <v>1</v>
      </c>
      <c r="BU232">
        <v>1</v>
      </c>
      <c r="BV232">
        <v>1</v>
      </c>
      <c r="BW232">
        <v>1</v>
      </c>
      <c r="BX232">
        <v>1</v>
      </c>
      <c r="BY232" t="s">
        <v>3</v>
      </c>
      <c r="BZ232">
        <v>0</v>
      </c>
      <c r="CA232">
        <v>0</v>
      </c>
      <c r="CB232" t="s">
        <v>3</v>
      </c>
      <c r="CE232">
        <v>30</v>
      </c>
      <c r="CF232">
        <v>0</v>
      </c>
      <c r="CG232">
        <v>0</v>
      </c>
      <c r="CM232">
        <v>0</v>
      </c>
      <c r="CN232" t="s">
        <v>3</v>
      </c>
      <c r="CO232">
        <v>0</v>
      </c>
      <c r="CP232">
        <f t="shared" si="362"/>
        <v>758211.74</v>
      </c>
      <c r="CQ232">
        <f t="shared" si="363"/>
        <v>64081.45</v>
      </c>
      <c r="CR232">
        <f t="shared" si="384"/>
        <v>0</v>
      </c>
      <c r="CS232">
        <f t="shared" si="364"/>
        <v>0</v>
      </c>
      <c r="CT232">
        <f t="shared" si="365"/>
        <v>0</v>
      </c>
      <c r="CU232">
        <f t="shared" si="366"/>
        <v>0</v>
      </c>
      <c r="CV232">
        <f t="shared" si="367"/>
        <v>0</v>
      </c>
      <c r="CW232">
        <f t="shared" si="368"/>
        <v>0</v>
      </c>
      <c r="CX232">
        <f t="shared" si="369"/>
        <v>0</v>
      </c>
      <c r="CY232">
        <f t="shared" si="370"/>
        <v>0</v>
      </c>
      <c r="CZ232">
        <f t="shared" si="371"/>
        <v>0</v>
      </c>
      <c r="DC232" t="s">
        <v>3</v>
      </c>
      <c r="DD232" t="s">
        <v>3</v>
      </c>
      <c r="DE232" t="s">
        <v>3</v>
      </c>
      <c r="DF232" t="s">
        <v>3</v>
      </c>
      <c r="DG232" t="s">
        <v>3</v>
      </c>
      <c r="DH232" t="s">
        <v>3</v>
      </c>
      <c r="DI232" t="s">
        <v>3</v>
      </c>
      <c r="DJ232" t="s">
        <v>3</v>
      </c>
      <c r="DK232" t="s">
        <v>3</v>
      </c>
      <c r="DL232" t="s">
        <v>3</v>
      </c>
      <c r="DM232" t="s">
        <v>3</v>
      </c>
      <c r="DN232">
        <v>0</v>
      </c>
      <c r="DO232">
        <v>0</v>
      </c>
      <c r="DP232">
        <v>1</v>
      </c>
      <c r="DQ232">
        <v>1</v>
      </c>
      <c r="DU232">
        <v>1003</v>
      </c>
      <c r="DV232" t="s">
        <v>375</v>
      </c>
      <c r="DW232" t="s">
        <v>375</v>
      </c>
      <c r="DX232">
        <v>1000</v>
      </c>
      <c r="DZ232" t="s">
        <v>3</v>
      </c>
      <c r="EA232" t="s">
        <v>3</v>
      </c>
      <c r="EB232" t="s">
        <v>3</v>
      </c>
      <c r="EC232" t="s">
        <v>3</v>
      </c>
      <c r="EE232">
        <v>59540856</v>
      </c>
      <c r="EF232">
        <v>201</v>
      </c>
      <c r="EG232" t="s">
        <v>377</v>
      </c>
      <c r="EH232">
        <v>0</v>
      </c>
      <c r="EI232" t="s">
        <v>3</v>
      </c>
      <c r="EJ232">
        <v>2</v>
      </c>
      <c r="EK232">
        <v>1618</v>
      </c>
      <c r="EL232" t="s">
        <v>378</v>
      </c>
      <c r="EM232" t="s">
        <v>379</v>
      </c>
      <c r="EO232" t="s">
        <v>3</v>
      </c>
      <c r="EQ232">
        <v>0</v>
      </c>
      <c r="ER232">
        <v>19717.37</v>
      </c>
      <c r="ES232">
        <v>19717.37</v>
      </c>
      <c r="ET232">
        <v>0</v>
      </c>
      <c r="EU232">
        <v>0</v>
      </c>
      <c r="EV232">
        <v>0</v>
      </c>
      <c r="EW232">
        <v>0</v>
      </c>
      <c r="EX232">
        <v>0</v>
      </c>
      <c r="EY232">
        <v>0</v>
      </c>
      <c r="FQ232">
        <v>0</v>
      </c>
      <c r="FR232">
        <v>0</v>
      </c>
      <c r="FS232">
        <v>0</v>
      </c>
      <c r="FX232">
        <v>0</v>
      </c>
      <c r="FY232">
        <v>0</v>
      </c>
      <c r="GA232" t="s">
        <v>3</v>
      </c>
      <c r="GD232">
        <v>1</v>
      </c>
      <c r="GF232">
        <v>-612645051</v>
      </c>
      <c r="GG232">
        <v>2</v>
      </c>
      <c r="GH232">
        <v>1</v>
      </c>
      <c r="GI232">
        <v>2</v>
      </c>
      <c r="GJ232">
        <v>0</v>
      </c>
      <c r="GK232">
        <v>0</v>
      </c>
      <c r="GL232">
        <f t="shared" si="372"/>
        <v>0</v>
      </c>
      <c r="GM232">
        <f t="shared" si="373"/>
        <v>758211.74</v>
      </c>
      <c r="GN232">
        <f t="shared" si="374"/>
        <v>0</v>
      </c>
      <c r="GO232">
        <f t="shared" si="375"/>
        <v>758211.74</v>
      </c>
      <c r="GP232">
        <f t="shared" si="376"/>
        <v>0</v>
      </c>
      <c r="GR232">
        <v>0</v>
      </c>
      <c r="GS232">
        <v>3</v>
      </c>
      <c r="GT232">
        <v>0</v>
      </c>
      <c r="GU232" t="s">
        <v>3</v>
      </c>
      <c r="GV232">
        <f t="shared" si="377"/>
        <v>0</v>
      </c>
      <c r="GW232">
        <v>1</v>
      </c>
      <c r="GX232">
        <f t="shared" si="378"/>
        <v>0</v>
      </c>
      <c r="HA232">
        <v>0</v>
      </c>
      <c r="HB232">
        <v>0</v>
      </c>
      <c r="HC232">
        <f t="shared" si="379"/>
        <v>0</v>
      </c>
      <c r="HE232" t="s">
        <v>3</v>
      </c>
      <c r="HF232" t="s">
        <v>3</v>
      </c>
      <c r="HM232" t="s">
        <v>3</v>
      </c>
      <c r="HN232" t="s">
        <v>3</v>
      </c>
      <c r="HO232" t="s">
        <v>3</v>
      </c>
      <c r="HP232" t="s">
        <v>3</v>
      </c>
      <c r="HQ232" t="s">
        <v>3</v>
      </c>
      <c r="HS232">
        <v>0</v>
      </c>
      <c r="IK232">
        <v>0</v>
      </c>
    </row>
    <row r="233" spans="1:255" x14ac:dyDescent="0.2">
      <c r="A233" s="2">
        <v>17</v>
      </c>
      <c r="B233" s="2">
        <v>1</v>
      </c>
      <c r="C233" s="2"/>
      <c r="D233" s="2"/>
      <c r="E233" s="2" t="s">
        <v>383</v>
      </c>
      <c r="F233" s="2" t="s">
        <v>384</v>
      </c>
      <c r="G233" s="2" t="s">
        <v>385</v>
      </c>
      <c r="H233" s="2" t="s">
        <v>375</v>
      </c>
      <c r="I233" s="2">
        <f>ROUND((950/1000)*1.03,9)</f>
        <v>0.97850000000000004</v>
      </c>
      <c r="J233" s="2">
        <v>0</v>
      </c>
      <c r="K233" s="2">
        <f>ROUND((950/1000)*1.03,9)</f>
        <v>0.97850000000000004</v>
      </c>
      <c r="L233" s="2"/>
      <c r="M233" s="2"/>
      <c r="N233" s="2"/>
      <c r="O233" s="2">
        <f t="shared" si="348"/>
        <v>6294.34</v>
      </c>
      <c r="P233" s="2">
        <f t="shared" si="349"/>
        <v>6294.34</v>
      </c>
      <c r="Q233" s="2">
        <f t="shared" si="380"/>
        <v>0</v>
      </c>
      <c r="R233" s="2">
        <f t="shared" si="350"/>
        <v>0</v>
      </c>
      <c r="S233" s="2">
        <f t="shared" si="351"/>
        <v>0</v>
      </c>
      <c r="T233" s="2">
        <f t="shared" si="352"/>
        <v>0</v>
      </c>
      <c r="U233" s="2">
        <f t="shared" si="353"/>
        <v>0</v>
      </c>
      <c r="V233" s="2">
        <f t="shared" si="354"/>
        <v>0</v>
      </c>
      <c r="W233" s="2">
        <f t="shared" si="355"/>
        <v>0</v>
      </c>
      <c r="X233" s="2">
        <f t="shared" si="356"/>
        <v>0</v>
      </c>
      <c r="Y233" s="2">
        <f t="shared" si="357"/>
        <v>0</v>
      </c>
      <c r="Z233" s="2"/>
      <c r="AA233" s="2">
        <v>60252778</v>
      </c>
      <c r="AB233" s="2">
        <f t="shared" si="358"/>
        <v>6432.64</v>
      </c>
      <c r="AC233" s="2">
        <f t="shared" si="359"/>
        <v>6432.64</v>
      </c>
      <c r="AD233" s="2">
        <f t="shared" si="381"/>
        <v>0</v>
      </c>
      <c r="AE233" s="2">
        <f t="shared" si="382"/>
        <v>0</v>
      </c>
      <c r="AF233" s="2">
        <f t="shared" si="382"/>
        <v>0</v>
      </c>
      <c r="AG233" s="2">
        <f t="shared" si="360"/>
        <v>0</v>
      </c>
      <c r="AH233" s="2">
        <f t="shared" si="383"/>
        <v>0</v>
      </c>
      <c r="AI233" s="2">
        <f t="shared" si="383"/>
        <v>0</v>
      </c>
      <c r="AJ233" s="2">
        <f t="shared" si="361"/>
        <v>0</v>
      </c>
      <c r="AK233" s="2">
        <v>6432.64</v>
      </c>
      <c r="AL233" s="2">
        <v>6432.64</v>
      </c>
      <c r="AM233" s="2">
        <v>0</v>
      </c>
      <c r="AN233" s="2">
        <v>0</v>
      </c>
      <c r="AO233" s="2">
        <v>0</v>
      </c>
      <c r="AP233" s="2">
        <v>0</v>
      </c>
      <c r="AQ233" s="2">
        <v>0</v>
      </c>
      <c r="AR233" s="2">
        <v>0</v>
      </c>
      <c r="AS233" s="2">
        <v>0</v>
      </c>
      <c r="AT233" s="2">
        <v>0</v>
      </c>
      <c r="AU233" s="2">
        <v>0</v>
      </c>
      <c r="AV233" s="2">
        <v>1</v>
      </c>
      <c r="AW233" s="2">
        <v>1</v>
      </c>
      <c r="AX233" s="2"/>
      <c r="AY233" s="2"/>
      <c r="AZ233" s="2">
        <v>1</v>
      </c>
      <c r="BA233" s="2">
        <v>1</v>
      </c>
      <c r="BB233" s="2">
        <v>1</v>
      </c>
      <c r="BC233" s="2">
        <v>1</v>
      </c>
      <c r="BD233" s="2" t="s">
        <v>3</v>
      </c>
      <c r="BE233" s="2" t="s">
        <v>3</v>
      </c>
      <c r="BF233" s="2" t="s">
        <v>3</v>
      </c>
      <c r="BG233" s="2" t="s">
        <v>3</v>
      </c>
      <c r="BH233" s="2">
        <v>3</v>
      </c>
      <c r="BI233" s="2">
        <v>2</v>
      </c>
      <c r="BJ233" s="2" t="s">
        <v>3</v>
      </c>
      <c r="BK233" s="2"/>
      <c r="BL233" s="2"/>
      <c r="BM233" s="2">
        <v>400002</v>
      </c>
      <c r="BN233" s="2">
        <v>0</v>
      </c>
      <c r="BO233" s="2" t="s">
        <v>3</v>
      </c>
      <c r="BP233" s="2">
        <v>0</v>
      </c>
      <c r="BQ233" s="2">
        <v>202</v>
      </c>
      <c r="BR233" s="2">
        <v>0</v>
      </c>
      <c r="BS233" s="2">
        <v>1</v>
      </c>
      <c r="BT233" s="2">
        <v>1</v>
      </c>
      <c r="BU233" s="2">
        <v>1</v>
      </c>
      <c r="BV233" s="2">
        <v>1</v>
      </c>
      <c r="BW233" s="2">
        <v>1</v>
      </c>
      <c r="BX233" s="2">
        <v>1</v>
      </c>
      <c r="BY233" s="2" t="s">
        <v>3</v>
      </c>
      <c r="BZ233" s="2">
        <v>0</v>
      </c>
      <c r="CA233" s="2">
        <v>0</v>
      </c>
      <c r="CB233" s="2" t="s">
        <v>3</v>
      </c>
      <c r="CC233" s="2"/>
      <c r="CD233" s="2"/>
      <c r="CE233" s="2">
        <v>30</v>
      </c>
      <c r="CF233" s="2">
        <v>0</v>
      </c>
      <c r="CG233" s="2">
        <v>0</v>
      </c>
      <c r="CH233" s="2"/>
      <c r="CI233" s="2"/>
      <c r="CJ233" s="2"/>
      <c r="CK233" s="2"/>
      <c r="CL233" s="2"/>
      <c r="CM233" s="2">
        <v>0</v>
      </c>
      <c r="CN233" s="2" t="s">
        <v>3</v>
      </c>
      <c r="CO233" s="2">
        <v>0</v>
      </c>
      <c r="CP233" s="2">
        <f t="shared" si="362"/>
        <v>6294.34</v>
      </c>
      <c r="CQ233" s="2">
        <f t="shared" si="363"/>
        <v>6432.64</v>
      </c>
      <c r="CR233" s="2">
        <f t="shared" si="384"/>
        <v>0</v>
      </c>
      <c r="CS233" s="2">
        <f t="shared" si="364"/>
        <v>0</v>
      </c>
      <c r="CT233" s="2">
        <f t="shared" si="365"/>
        <v>0</v>
      </c>
      <c r="CU233" s="2">
        <f t="shared" si="366"/>
        <v>0</v>
      </c>
      <c r="CV233" s="2">
        <f t="shared" si="367"/>
        <v>0</v>
      </c>
      <c r="CW233" s="2">
        <f t="shared" si="368"/>
        <v>0</v>
      </c>
      <c r="CX233" s="2">
        <f t="shared" si="369"/>
        <v>0</v>
      </c>
      <c r="CY233" s="2">
        <f t="shared" si="370"/>
        <v>0</v>
      </c>
      <c r="CZ233" s="2">
        <f t="shared" si="371"/>
        <v>0</v>
      </c>
      <c r="DA233" s="2"/>
      <c r="DB233" s="2"/>
      <c r="DC233" s="2" t="s">
        <v>3</v>
      </c>
      <c r="DD233" s="2" t="s">
        <v>3</v>
      </c>
      <c r="DE233" s="2" t="s">
        <v>3</v>
      </c>
      <c r="DF233" s="2" t="s">
        <v>3</v>
      </c>
      <c r="DG233" s="2" t="s">
        <v>3</v>
      </c>
      <c r="DH233" s="2" t="s">
        <v>3</v>
      </c>
      <c r="DI233" s="2" t="s">
        <v>3</v>
      </c>
      <c r="DJ233" s="2" t="s">
        <v>3</v>
      </c>
      <c r="DK233" s="2" t="s">
        <v>3</v>
      </c>
      <c r="DL233" s="2" t="s">
        <v>3</v>
      </c>
      <c r="DM233" s="2" t="s">
        <v>3</v>
      </c>
      <c r="DN233" s="2">
        <v>0</v>
      </c>
      <c r="DO233" s="2">
        <v>0</v>
      </c>
      <c r="DP233" s="2">
        <v>1</v>
      </c>
      <c r="DQ233" s="2">
        <v>1</v>
      </c>
      <c r="DR233" s="2"/>
      <c r="DS233" s="2"/>
      <c r="DT233" s="2"/>
      <c r="DU233" s="2">
        <v>1003</v>
      </c>
      <c r="DV233" s="2" t="s">
        <v>375</v>
      </c>
      <c r="DW233" s="2" t="s">
        <v>375</v>
      </c>
      <c r="DX233" s="2">
        <v>1000</v>
      </c>
      <c r="DY233" s="2"/>
      <c r="DZ233" s="2" t="s">
        <v>3</v>
      </c>
      <c r="EA233" s="2" t="s">
        <v>3</v>
      </c>
      <c r="EB233" s="2" t="s">
        <v>3</v>
      </c>
      <c r="EC233" s="2" t="s">
        <v>3</v>
      </c>
      <c r="ED233" s="2"/>
      <c r="EE233" s="2">
        <v>59540864</v>
      </c>
      <c r="EF233" s="2">
        <v>202</v>
      </c>
      <c r="EG233" s="2" t="s">
        <v>386</v>
      </c>
      <c r="EH233" s="2">
        <v>0</v>
      </c>
      <c r="EI233" s="2" t="s">
        <v>3</v>
      </c>
      <c r="EJ233" s="2">
        <v>1</v>
      </c>
      <c r="EK233" s="2">
        <v>400002</v>
      </c>
      <c r="EL233" s="2" t="s">
        <v>387</v>
      </c>
      <c r="EM233" s="2" t="s">
        <v>386</v>
      </c>
      <c r="EN233" s="2"/>
      <c r="EO233" s="2" t="s">
        <v>3</v>
      </c>
      <c r="EP233" s="2"/>
      <c r="EQ233" s="2">
        <v>0</v>
      </c>
      <c r="ER233" s="2">
        <v>0</v>
      </c>
      <c r="ES233" s="2">
        <v>6432.64</v>
      </c>
      <c r="ET233" s="2">
        <v>0</v>
      </c>
      <c r="EU233" s="2">
        <v>0</v>
      </c>
      <c r="EV233" s="2">
        <v>0</v>
      </c>
      <c r="EW233" s="2">
        <v>0</v>
      </c>
      <c r="EX233" s="2">
        <v>0</v>
      </c>
      <c r="EY233" s="2">
        <v>0</v>
      </c>
      <c r="EZ233" s="2"/>
      <c r="FA233" s="2"/>
      <c r="FB233" s="2"/>
      <c r="FC233" s="2"/>
      <c r="FD233" s="2"/>
      <c r="FE233" s="2"/>
      <c r="FF233" s="2"/>
      <c r="FG233" s="2"/>
      <c r="FH233" s="2"/>
      <c r="FI233" s="2"/>
      <c r="FJ233" s="2"/>
      <c r="FK233" s="2"/>
      <c r="FL233" s="2"/>
      <c r="FM233" s="2"/>
      <c r="FN233" s="2"/>
      <c r="FO233" s="2"/>
      <c r="FP233" s="2"/>
      <c r="FQ233" s="2">
        <v>0</v>
      </c>
      <c r="FR233" s="2">
        <v>0</v>
      </c>
      <c r="FS233" s="2">
        <v>0</v>
      </c>
      <c r="FT233" s="2"/>
      <c r="FU233" s="2"/>
      <c r="FV233" s="2"/>
      <c r="FW233" s="2"/>
      <c r="FX233" s="2">
        <v>0</v>
      </c>
      <c r="FY233" s="2">
        <v>0</v>
      </c>
      <c r="FZ233" s="2"/>
      <c r="GA233" s="2" t="s">
        <v>388</v>
      </c>
      <c r="GB233" s="2"/>
      <c r="GC233" s="2"/>
      <c r="GD233" s="2">
        <v>1</v>
      </c>
      <c r="GE233" s="2"/>
      <c r="GF233" s="2">
        <v>1601998081</v>
      </c>
      <c r="GG233" s="2">
        <v>2</v>
      </c>
      <c r="GH233" s="2">
        <v>4</v>
      </c>
      <c r="GI233" s="2">
        <v>-2</v>
      </c>
      <c r="GJ233" s="2">
        <v>0</v>
      </c>
      <c r="GK233" s="2">
        <v>0</v>
      </c>
      <c r="GL233" s="2">
        <f t="shared" si="372"/>
        <v>0</v>
      </c>
      <c r="GM233" s="2">
        <f t="shared" si="373"/>
        <v>6294.34</v>
      </c>
      <c r="GN233" s="2">
        <f t="shared" si="374"/>
        <v>0</v>
      </c>
      <c r="GO233" s="2">
        <f t="shared" si="375"/>
        <v>6294.34</v>
      </c>
      <c r="GP233" s="2">
        <f t="shared" si="376"/>
        <v>0</v>
      </c>
      <c r="GQ233" s="2"/>
      <c r="GR233" s="2">
        <v>0</v>
      </c>
      <c r="GS233" s="2">
        <v>2</v>
      </c>
      <c r="GT233" s="2">
        <v>0</v>
      </c>
      <c r="GU233" s="2" t="s">
        <v>3</v>
      </c>
      <c r="GV233" s="2">
        <f t="shared" si="377"/>
        <v>0</v>
      </c>
      <c r="GW233" s="2">
        <v>1</v>
      </c>
      <c r="GX233" s="2">
        <f t="shared" si="378"/>
        <v>0</v>
      </c>
      <c r="GY233" s="2"/>
      <c r="GZ233" s="2"/>
      <c r="HA233" s="2">
        <v>0</v>
      </c>
      <c r="HB233" s="2">
        <v>0</v>
      </c>
      <c r="HC233" s="2">
        <f t="shared" si="379"/>
        <v>0</v>
      </c>
      <c r="HD233" s="2"/>
      <c r="HE233" s="2" t="s">
        <v>389</v>
      </c>
      <c r="HF233" s="2" t="s">
        <v>34</v>
      </c>
      <c r="HG233" s="2"/>
      <c r="HH233" s="2"/>
      <c r="HI233" s="2"/>
      <c r="HJ233" s="2"/>
      <c r="HK233" s="2"/>
      <c r="HL233" s="2"/>
      <c r="HM233" s="2" t="s">
        <v>3</v>
      </c>
      <c r="HN233" s="2" t="s">
        <v>3</v>
      </c>
      <c r="HO233" s="2" t="s">
        <v>3</v>
      </c>
      <c r="HP233" s="2" t="s">
        <v>3</v>
      </c>
      <c r="HQ233" s="2" t="s">
        <v>3</v>
      </c>
      <c r="HR233" s="2"/>
      <c r="HS233" s="2">
        <v>0</v>
      </c>
      <c r="HT233" s="2"/>
      <c r="HU233" s="2"/>
      <c r="HV233" s="2"/>
      <c r="HW233" s="2"/>
      <c r="HX233" s="2"/>
      <c r="HY233" s="2"/>
      <c r="HZ233" s="2"/>
      <c r="IA233" s="2"/>
      <c r="IB233" s="2"/>
      <c r="IC233" s="2"/>
      <c r="ID233" s="2"/>
      <c r="IE233" s="2"/>
      <c r="IF233" s="2"/>
      <c r="IG233" s="2"/>
      <c r="IH233" s="2"/>
      <c r="II233" s="2"/>
      <c r="IJ233" s="2"/>
      <c r="IK233" s="2">
        <v>0</v>
      </c>
      <c r="IL233" s="2"/>
      <c r="IM233" s="2"/>
      <c r="IN233" s="2"/>
      <c r="IO233" s="2"/>
      <c r="IP233" s="2"/>
      <c r="IQ233" s="2"/>
      <c r="IR233" s="2"/>
      <c r="IS233" s="2"/>
      <c r="IT233" s="2"/>
      <c r="IU233" s="2"/>
    </row>
    <row r="234" spans="1:255" x14ac:dyDescent="0.2">
      <c r="A234">
        <v>17</v>
      </c>
      <c r="B234">
        <v>1</v>
      </c>
      <c r="E234" t="s">
        <v>383</v>
      </c>
      <c r="F234" t="s">
        <v>384</v>
      </c>
      <c r="G234" t="s">
        <v>385</v>
      </c>
      <c r="H234" t="s">
        <v>375</v>
      </c>
      <c r="I234">
        <f>ROUND((950/1000)*1.03,9)</f>
        <v>0.97850000000000004</v>
      </c>
      <c r="J234">
        <v>0</v>
      </c>
      <c r="K234">
        <f>ROUND((950/1000)*1.03,9)</f>
        <v>0.97850000000000004</v>
      </c>
      <c r="O234">
        <f t="shared" si="348"/>
        <v>62188.08</v>
      </c>
      <c r="P234">
        <f t="shared" si="349"/>
        <v>62188.08</v>
      </c>
      <c r="Q234">
        <f t="shared" si="380"/>
        <v>0</v>
      </c>
      <c r="R234">
        <f t="shared" si="350"/>
        <v>0</v>
      </c>
      <c r="S234">
        <f t="shared" si="351"/>
        <v>0</v>
      </c>
      <c r="T234">
        <f t="shared" si="352"/>
        <v>0</v>
      </c>
      <c r="U234">
        <f t="shared" si="353"/>
        <v>0</v>
      </c>
      <c r="V234">
        <f t="shared" si="354"/>
        <v>0</v>
      </c>
      <c r="W234">
        <f t="shared" si="355"/>
        <v>0</v>
      </c>
      <c r="X234">
        <f t="shared" si="356"/>
        <v>0</v>
      </c>
      <c r="Y234">
        <f t="shared" si="357"/>
        <v>0</v>
      </c>
      <c r="AA234">
        <v>60252775</v>
      </c>
      <c r="AB234">
        <f t="shared" si="358"/>
        <v>6432.64</v>
      </c>
      <c r="AC234">
        <f t="shared" si="359"/>
        <v>6432.64</v>
      </c>
      <c r="AD234">
        <f t="shared" si="381"/>
        <v>0</v>
      </c>
      <c r="AE234">
        <f t="shared" si="382"/>
        <v>0</v>
      </c>
      <c r="AF234">
        <f t="shared" si="382"/>
        <v>0</v>
      </c>
      <c r="AG234">
        <f t="shared" si="360"/>
        <v>0</v>
      </c>
      <c r="AH234">
        <f t="shared" si="383"/>
        <v>0</v>
      </c>
      <c r="AI234">
        <f t="shared" si="383"/>
        <v>0</v>
      </c>
      <c r="AJ234">
        <f t="shared" si="361"/>
        <v>0</v>
      </c>
      <c r="AK234">
        <v>6432.64</v>
      </c>
      <c r="AL234">
        <v>6432.64</v>
      </c>
      <c r="AM234">
        <v>0</v>
      </c>
      <c r="AN234">
        <v>0</v>
      </c>
      <c r="AO234">
        <v>0</v>
      </c>
      <c r="AP234">
        <v>0</v>
      </c>
      <c r="AQ234">
        <v>0</v>
      </c>
      <c r="AR234">
        <v>0</v>
      </c>
      <c r="AS234">
        <v>0</v>
      </c>
      <c r="AT234">
        <v>0</v>
      </c>
      <c r="AU234">
        <v>0</v>
      </c>
      <c r="AV234">
        <v>1</v>
      </c>
      <c r="AW234">
        <v>1</v>
      </c>
      <c r="AZ234">
        <v>1</v>
      </c>
      <c r="BA234">
        <v>1</v>
      </c>
      <c r="BB234">
        <v>1</v>
      </c>
      <c r="BC234">
        <v>9.8800000000000008</v>
      </c>
      <c r="BD234" t="s">
        <v>3</v>
      </c>
      <c r="BE234" t="s">
        <v>3</v>
      </c>
      <c r="BF234" t="s">
        <v>3</v>
      </c>
      <c r="BG234" t="s">
        <v>3</v>
      </c>
      <c r="BH234">
        <v>3</v>
      </c>
      <c r="BI234">
        <v>2</v>
      </c>
      <c r="BJ234" t="s">
        <v>3</v>
      </c>
      <c r="BM234">
        <v>400002</v>
      </c>
      <c r="BN234">
        <v>0</v>
      </c>
      <c r="BO234" t="s">
        <v>3</v>
      </c>
      <c r="BP234">
        <v>0</v>
      </c>
      <c r="BQ234">
        <v>202</v>
      </c>
      <c r="BR234">
        <v>0</v>
      </c>
      <c r="BS234">
        <v>1</v>
      </c>
      <c r="BT234">
        <v>1</v>
      </c>
      <c r="BU234">
        <v>1</v>
      </c>
      <c r="BV234">
        <v>1</v>
      </c>
      <c r="BW234">
        <v>1</v>
      </c>
      <c r="BX234">
        <v>1</v>
      </c>
      <c r="BY234" t="s">
        <v>3</v>
      </c>
      <c r="BZ234">
        <v>0</v>
      </c>
      <c r="CA234">
        <v>0</v>
      </c>
      <c r="CB234" t="s">
        <v>3</v>
      </c>
      <c r="CE234">
        <v>30</v>
      </c>
      <c r="CF234">
        <v>0</v>
      </c>
      <c r="CG234">
        <v>0</v>
      </c>
      <c r="CM234">
        <v>0</v>
      </c>
      <c r="CN234" t="s">
        <v>3</v>
      </c>
      <c r="CO234">
        <v>0</v>
      </c>
      <c r="CP234">
        <f t="shared" si="362"/>
        <v>62188.08</v>
      </c>
      <c r="CQ234">
        <f t="shared" si="363"/>
        <v>63554.48</v>
      </c>
      <c r="CR234">
        <f t="shared" si="384"/>
        <v>0</v>
      </c>
      <c r="CS234">
        <f t="shared" si="364"/>
        <v>0</v>
      </c>
      <c r="CT234">
        <f t="shared" si="365"/>
        <v>0</v>
      </c>
      <c r="CU234">
        <f t="shared" si="366"/>
        <v>0</v>
      </c>
      <c r="CV234">
        <f t="shared" si="367"/>
        <v>0</v>
      </c>
      <c r="CW234">
        <f t="shared" si="368"/>
        <v>0</v>
      </c>
      <c r="CX234">
        <f t="shared" si="369"/>
        <v>0</v>
      </c>
      <c r="CY234">
        <f t="shared" si="370"/>
        <v>0</v>
      </c>
      <c r="CZ234">
        <f t="shared" si="371"/>
        <v>0</v>
      </c>
      <c r="DC234" t="s">
        <v>3</v>
      </c>
      <c r="DD234" t="s">
        <v>3</v>
      </c>
      <c r="DE234" t="s">
        <v>3</v>
      </c>
      <c r="DF234" t="s">
        <v>3</v>
      </c>
      <c r="DG234" t="s">
        <v>3</v>
      </c>
      <c r="DH234" t="s">
        <v>3</v>
      </c>
      <c r="DI234" t="s">
        <v>3</v>
      </c>
      <c r="DJ234" t="s">
        <v>3</v>
      </c>
      <c r="DK234" t="s">
        <v>3</v>
      </c>
      <c r="DL234" t="s">
        <v>3</v>
      </c>
      <c r="DM234" t="s">
        <v>3</v>
      </c>
      <c r="DN234">
        <v>0</v>
      </c>
      <c r="DO234">
        <v>0</v>
      </c>
      <c r="DP234">
        <v>1</v>
      </c>
      <c r="DQ234">
        <v>1</v>
      </c>
      <c r="DU234">
        <v>1003</v>
      </c>
      <c r="DV234" t="s">
        <v>375</v>
      </c>
      <c r="DW234" t="s">
        <v>375</v>
      </c>
      <c r="DX234">
        <v>1000</v>
      </c>
      <c r="DZ234" t="s">
        <v>3</v>
      </c>
      <c r="EA234" t="s">
        <v>3</v>
      </c>
      <c r="EB234" t="s">
        <v>3</v>
      </c>
      <c r="EC234" t="s">
        <v>3</v>
      </c>
      <c r="EE234">
        <v>59540864</v>
      </c>
      <c r="EF234">
        <v>202</v>
      </c>
      <c r="EG234" t="s">
        <v>386</v>
      </c>
      <c r="EH234">
        <v>0</v>
      </c>
      <c r="EI234" t="s">
        <v>3</v>
      </c>
      <c r="EJ234">
        <v>1</v>
      </c>
      <c r="EK234">
        <v>400002</v>
      </c>
      <c r="EL234" t="s">
        <v>387</v>
      </c>
      <c r="EM234" t="s">
        <v>386</v>
      </c>
      <c r="EO234" t="s">
        <v>3</v>
      </c>
      <c r="EQ234">
        <v>0</v>
      </c>
      <c r="ER234">
        <v>6432.64</v>
      </c>
      <c r="ES234">
        <v>6432.64</v>
      </c>
      <c r="ET234">
        <v>0</v>
      </c>
      <c r="EU234">
        <v>0</v>
      </c>
      <c r="EV234">
        <v>0</v>
      </c>
      <c r="EW234">
        <v>0</v>
      </c>
      <c r="EX234">
        <v>0</v>
      </c>
      <c r="EY234">
        <v>0</v>
      </c>
      <c r="EZ234">
        <v>5</v>
      </c>
      <c r="FC234">
        <v>1</v>
      </c>
      <c r="FD234">
        <v>18</v>
      </c>
      <c r="FF234">
        <v>74770</v>
      </c>
      <c r="FQ234">
        <v>0</v>
      </c>
      <c r="FR234">
        <v>0</v>
      </c>
      <c r="FS234">
        <v>0</v>
      </c>
      <c r="FX234">
        <v>0</v>
      </c>
      <c r="FY234">
        <v>0</v>
      </c>
      <c r="GA234" t="s">
        <v>388</v>
      </c>
      <c r="GD234">
        <v>1</v>
      </c>
      <c r="GF234">
        <v>1601998081</v>
      </c>
      <c r="GG234">
        <v>2</v>
      </c>
      <c r="GH234">
        <v>3</v>
      </c>
      <c r="GI234">
        <v>5</v>
      </c>
      <c r="GJ234">
        <v>0</v>
      </c>
      <c r="GK234">
        <v>0</v>
      </c>
      <c r="GL234">
        <f t="shared" si="372"/>
        <v>0</v>
      </c>
      <c r="GM234">
        <f t="shared" si="373"/>
        <v>62188.08</v>
      </c>
      <c r="GN234">
        <f t="shared" si="374"/>
        <v>0</v>
      </c>
      <c r="GO234">
        <f t="shared" si="375"/>
        <v>62188.08</v>
      </c>
      <c r="GP234">
        <f t="shared" si="376"/>
        <v>0</v>
      </c>
      <c r="GR234">
        <v>1</v>
      </c>
      <c r="GS234">
        <v>1</v>
      </c>
      <c r="GT234">
        <v>0</v>
      </c>
      <c r="GU234" t="s">
        <v>3</v>
      </c>
      <c r="GV234">
        <f t="shared" si="377"/>
        <v>0</v>
      </c>
      <c r="GW234">
        <v>1</v>
      </c>
      <c r="GX234">
        <f t="shared" si="378"/>
        <v>0</v>
      </c>
      <c r="HA234">
        <v>0</v>
      </c>
      <c r="HB234">
        <v>0</v>
      </c>
      <c r="HC234">
        <f t="shared" si="379"/>
        <v>0</v>
      </c>
      <c r="HE234" t="s">
        <v>389</v>
      </c>
      <c r="HF234" t="s">
        <v>34</v>
      </c>
      <c r="HM234" t="s">
        <v>3</v>
      </c>
      <c r="HN234" t="s">
        <v>3</v>
      </c>
      <c r="HO234" t="s">
        <v>3</v>
      </c>
      <c r="HP234" t="s">
        <v>3</v>
      </c>
      <c r="HQ234" t="s">
        <v>3</v>
      </c>
      <c r="HS234">
        <v>0</v>
      </c>
      <c r="IK234">
        <v>0</v>
      </c>
    </row>
    <row r="235" spans="1:255" x14ac:dyDescent="0.2">
      <c r="A235" s="2">
        <v>17</v>
      </c>
      <c r="B235" s="2">
        <v>1</v>
      </c>
      <c r="C235" s="2">
        <f>ROW(SmtRes!A116)</f>
        <v>116</v>
      </c>
      <c r="D235" s="2">
        <f>ROW(EtalonRes!A131)</f>
        <v>131</v>
      </c>
      <c r="E235" s="2" t="s">
        <v>390</v>
      </c>
      <c r="F235" s="2" t="s">
        <v>391</v>
      </c>
      <c r="G235" s="2" t="s">
        <v>392</v>
      </c>
      <c r="H235" s="2" t="s">
        <v>371</v>
      </c>
      <c r="I235" s="2">
        <f>ROUND((2640+2200+11850+1380+400)/100,9)</f>
        <v>184.7</v>
      </c>
      <c r="J235" s="2">
        <v>0</v>
      </c>
      <c r="K235" s="2">
        <f>ROUND((2640+2200+11850+1380+400)/100,9)</f>
        <v>184.7</v>
      </c>
      <c r="L235" s="2"/>
      <c r="M235" s="2"/>
      <c r="N235" s="2"/>
      <c r="O235" s="2">
        <f t="shared" si="348"/>
        <v>30211.02</v>
      </c>
      <c r="P235" s="2">
        <f t="shared" si="349"/>
        <v>18883.73</v>
      </c>
      <c r="Q235" s="2">
        <f>(ROUND((ROUND((((ET235*1.1))*AV235*I235),2)*BB235),2)+ROUND((ROUND(((AE235-((EU235*1.1)))*AV235*I235),2)*BS235),2))</f>
        <v>529.66999999999996</v>
      </c>
      <c r="R235" s="2">
        <f t="shared" si="350"/>
        <v>80.83</v>
      </c>
      <c r="S235" s="2">
        <f t="shared" si="351"/>
        <v>10797.62</v>
      </c>
      <c r="T235" s="2">
        <f t="shared" si="352"/>
        <v>0</v>
      </c>
      <c r="U235" s="2">
        <f t="shared" si="353"/>
        <v>876.40223880000008</v>
      </c>
      <c r="V235" s="2">
        <f t="shared" si="354"/>
        <v>0</v>
      </c>
      <c r="W235" s="2">
        <f t="shared" si="355"/>
        <v>0</v>
      </c>
      <c r="X235" s="2">
        <f t="shared" si="356"/>
        <v>10552.1</v>
      </c>
      <c r="Y235" s="2">
        <f t="shared" si="357"/>
        <v>5548.01</v>
      </c>
      <c r="Z235" s="2"/>
      <c r="AA235" s="2">
        <v>60252778</v>
      </c>
      <c r="AB235" s="2">
        <f t="shared" si="358"/>
        <v>160.815</v>
      </c>
      <c r="AC235" s="2">
        <f t="shared" si="359"/>
        <v>102.24</v>
      </c>
      <c r="AD235" s="2">
        <f>ROUND(((((ET235*1.1))-((EU235*1.1)))+AE235),6)</f>
        <v>2.7389999999999999</v>
      </c>
      <c r="AE235" s="2">
        <f>ROUND(((EU235*1.1)),6)</f>
        <v>0.41799999999999998</v>
      </c>
      <c r="AF235" s="2">
        <f>ROUND(((EV235*1.1)),6)</f>
        <v>55.835999999999999</v>
      </c>
      <c r="AG235" s="2">
        <f t="shared" si="360"/>
        <v>0</v>
      </c>
      <c r="AH235" s="2">
        <f>((EW235*1.1))</f>
        <v>4.5320000000000009</v>
      </c>
      <c r="AI235" s="2">
        <f>((EX235*1.1))</f>
        <v>0</v>
      </c>
      <c r="AJ235" s="2">
        <f t="shared" si="361"/>
        <v>0</v>
      </c>
      <c r="AK235" s="2">
        <v>155.49</v>
      </c>
      <c r="AL235" s="2">
        <v>102.24</v>
      </c>
      <c r="AM235" s="2">
        <v>2.4900000000000002</v>
      </c>
      <c r="AN235" s="2">
        <v>0.38</v>
      </c>
      <c r="AO235" s="2">
        <v>50.76</v>
      </c>
      <c r="AP235" s="2">
        <v>0</v>
      </c>
      <c r="AQ235" s="2">
        <v>4.12</v>
      </c>
      <c r="AR235" s="2">
        <v>0</v>
      </c>
      <c r="AS235" s="2">
        <v>0</v>
      </c>
      <c r="AT235" s="2">
        <v>97</v>
      </c>
      <c r="AU235" s="2">
        <v>51</v>
      </c>
      <c r="AV235" s="2">
        <v>1.0469999999999999</v>
      </c>
      <c r="AW235" s="2">
        <v>1</v>
      </c>
      <c r="AX235" s="2"/>
      <c r="AY235" s="2"/>
      <c r="AZ235" s="2">
        <v>1</v>
      </c>
      <c r="BA235" s="2">
        <v>1</v>
      </c>
      <c r="BB235" s="2">
        <v>1</v>
      </c>
      <c r="BC235" s="2">
        <v>1</v>
      </c>
      <c r="BD235" s="2" t="s">
        <v>3</v>
      </c>
      <c r="BE235" s="2" t="s">
        <v>3</v>
      </c>
      <c r="BF235" s="2" t="s">
        <v>3</v>
      </c>
      <c r="BG235" s="2" t="s">
        <v>3</v>
      </c>
      <c r="BH235" s="2">
        <v>0</v>
      </c>
      <c r="BI235" s="2">
        <v>2</v>
      </c>
      <c r="BJ235" s="2" t="s">
        <v>393</v>
      </c>
      <c r="BK235" s="2"/>
      <c r="BL235" s="2"/>
      <c r="BM235" s="2">
        <v>67</v>
      </c>
      <c r="BN235" s="2">
        <v>59540665</v>
      </c>
      <c r="BO235" s="2" t="s">
        <v>391</v>
      </c>
      <c r="BP235" s="2">
        <v>1</v>
      </c>
      <c r="BQ235" s="2">
        <v>40</v>
      </c>
      <c r="BR235" s="2">
        <v>0</v>
      </c>
      <c r="BS235" s="2">
        <v>1</v>
      </c>
      <c r="BT235" s="2">
        <v>1</v>
      </c>
      <c r="BU235" s="2">
        <v>1</v>
      </c>
      <c r="BV235" s="2">
        <v>1</v>
      </c>
      <c r="BW235" s="2">
        <v>1</v>
      </c>
      <c r="BX235" s="2">
        <v>1</v>
      </c>
      <c r="BY235" s="2" t="s">
        <v>3</v>
      </c>
      <c r="BZ235" s="2">
        <v>97</v>
      </c>
      <c r="CA235" s="2">
        <v>51</v>
      </c>
      <c r="CB235" s="2" t="s">
        <v>3</v>
      </c>
      <c r="CC235" s="2"/>
      <c r="CD235" s="2"/>
      <c r="CE235" s="2">
        <v>30</v>
      </c>
      <c r="CF235" s="2">
        <v>0</v>
      </c>
      <c r="CG235" s="2">
        <v>0</v>
      </c>
      <c r="CH235" s="2"/>
      <c r="CI235" s="2"/>
      <c r="CJ235" s="2"/>
      <c r="CK235" s="2"/>
      <c r="CL235" s="2"/>
      <c r="CM235" s="2">
        <v>0</v>
      </c>
      <c r="CN235" s="2" t="s">
        <v>1289</v>
      </c>
      <c r="CO235" s="2">
        <v>0</v>
      </c>
      <c r="CP235" s="2">
        <f t="shared" si="362"/>
        <v>30211.019999999997</v>
      </c>
      <c r="CQ235" s="2">
        <f t="shared" si="363"/>
        <v>102.24</v>
      </c>
      <c r="CR235" s="2">
        <f>(ROUND((ROUND((((ET235*1.1))*AV235*1),2)*BB235),2)+ROUND((ROUND(((AE235-((EU235*1.1)))*AV235*1),2)*BS235),2))</f>
        <v>2.87</v>
      </c>
      <c r="CS235" s="2">
        <f t="shared" si="364"/>
        <v>0.44</v>
      </c>
      <c r="CT235" s="2">
        <f t="shared" si="365"/>
        <v>58.46</v>
      </c>
      <c r="CU235" s="2">
        <f t="shared" si="366"/>
        <v>0</v>
      </c>
      <c r="CV235" s="2">
        <f t="shared" si="367"/>
        <v>4.7450040000000007</v>
      </c>
      <c r="CW235" s="2">
        <f t="shared" si="368"/>
        <v>0</v>
      </c>
      <c r="CX235" s="2">
        <f t="shared" si="369"/>
        <v>0</v>
      </c>
      <c r="CY235" s="2">
        <f t="shared" si="370"/>
        <v>10552.096500000001</v>
      </c>
      <c r="CZ235" s="2">
        <f t="shared" si="371"/>
        <v>5548.009500000001</v>
      </c>
      <c r="DA235" s="2"/>
      <c r="DB235" s="2">
        <v>13</v>
      </c>
      <c r="DC235" s="2" t="s">
        <v>3</v>
      </c>
      <c r="DD235" s="2" t="s">
        <v>3</v>
      </c>
      <c r="DE235" s="2" t="s">
        <v>24</v>
      </c>
      <c r="DF235" s="2" t="s">
        <v>24</v>
      </c>
      <c r="DG235" s="2" t="s">
        <v>24</v>
      </c>
      <c r="DH235" s="2" t="s">
        <v>3</v>
      </c>
      <c r="DI235" s="2" t="s">
        <v>24</v>
      </c>
      <c r="DJ235" s="2" t="s">
        <v>24</v>
      </c>
      <c r="DK235" s="2" t="s">
        <v>3</v>
      </c>
      <c r="DL235" s="2" t="s">
        <v>3</v>
      </c>
      <c r="DM235" s="2" t="s">
        <v>3</v>
      </c>
      <c r="DN235" s="2">
        <v>0</v>
      </c>
      <c r="DO235" s="2">
        <v>0</v>
      </c>
      <c r="DP235" s="2">
        <v>1</v>
      </c>
      <c r="DQ235" s="2">
        <v>1</v>
      </c>
      <c r="DR235" s="2"/>
      <c r="DS235" s="2"/>
      <c r="DT235" s="2"/>
      <c r="DU235" s="2">
        <v>1003</v>
      </c>
      <c r="DV235" s="2" t="s">
        <v>371</v>
      </c>
      <c r="DW235" s="2" t="s">
        <v>371</v>
      </c>
      <c r="DX235" s="2">
        <v>100</v>
      </c>
      <c r="DY235" s="2"/>
      <c r="DZ235" s="2" t="s">
        <v>3</v>
      </c>
      <c r="EA235" s="2" t="s">
        <v>3</v>
      </c>
      <c r="EB235" s="2" t="s">
        <v>3</v>
      </c>
      <c r="EC235" s="2" t="s">
        <v>3</v>
      </c>
      <c r="ED235" s="2"/>
      <c r="EE235" s="2">
        <v>59540733</v>
      </c>
      <c r="EF235" s="2">
        <v>40</v>
      </c>
      <c r="EG235" s="2" t="s">
        <v>25</v>
      </c>
      <c r="EH235" s="2">
        <v>0</v>
      </c>
      <c r="EI235" s="2" t="s">
        <v>3</v>
      </c>
      <c r="EJ235" s="2">
        <v>2</v>
      </c>
      <c r="EK235" s="2">
        <v>67</v>
      </c>
      <c r="EL235" s="2" t="s">
        <v>26</v>
      </c>
      <c r="EM235" s="2" t="s">
        <v>27</v>
      </c>
      <c r="EN235" s="2"/>
      <c r="EO235" s="2" t="s">
        <v>28</v>
      </c>
      <c r="EP235" s="2"/>
      <c r="EQ235" s="2">
        <v>0</v>
      </c>
      <c r="ER235" s="2">
        <v>155.49</v>
      </c>
      <c r="ES235" s="2">
        <v>102.24</v>
      </c>
      <c r="ET235" s="2">
        <v>2.4900000000000002</v>
      </c>
      <c r="EU235" s="2">
        <v>0.38</v>
      </c>
      <c r="EV235" s="2">
        <v>50.76</v>
      </c>
      <c r="EW235" s="2">
        <v>4.12</v>
      </c>
      <c r="EX235" s="2">
        <v>0</v>
      </c>
      <c r="EY235" s="2">
        <v>0</v>
      </c>
      <c r="EZ235" s="2"/>
      <c r="FA235" s="2"/>
      <c r="FB235" s="2"/>
      <c r="FC235" s="2"/>
      <c r="FD235" s="2"/>
      <c r="FE235" s="2"/>
      <c r="FF235" s="2"/>
      <c r="FG235" s="2"/>
      <c r="FH235" s="2"/>
      <c r="FI235" s="2"/>
      <c r="FJ235" s="2"/>
      <c r="FK235" s="2"/>
      <c r="FL235" s="2"/>
      <c r="FM235" s="2"/>
      <c r="FN235" s="2"/>
      <c r="FO235" s="2"/>
      <c r="FP235" s="2"/>
      <c r="FQ235" s="2">
        <v>0</v>
      </c>
      <c r="FR235" s="2">
        <v>0</v>
      </c>
      <c r="FS235" s="2">
        <v>0</v>
      </c>
      <c r="FT235" s="2"/>
      <c r="FU235" s="2"/>
      <c r="FV235" s="2"/>
      <c r="FW235" s="2"/>
      <c r="FX235" s="2">
        <v>97</v>
      </c>
      <c r="FY235" s="2">
        <v>51</v>
      </c>
      <c r="FZ235" s="2"/>
      <c r="GA235" s="2" t="s">
        <v>3</v>
      </c>
      <c r="GB235" s="2"/>
      <c r="GC235" s="2"/>
      <c r="GD235" s="2">
        <v>1</v>
      </c>
      <c r="GE235" s="2"/>
      <c r="GF235" s="2">
        <v>-698950062</v>
      </c>
      <c r="GG235" s="2">
        <v>2</v>
      </c>
      <c r="GH235" s="2">
        <v>1</v>
      </c>
      <c r="GI235" s="2">
        <v>2</v>
      </c>
      <c r="GJ235" s="2">
        <v>0</v>
      </c>
      <c r="GK235" s="2">
        <v>0</v>
      </c>
      <c r="GL235" s="2">
        <f t="shared" si="372"/>
        <v>0</v>
      </c>
      <c r="GM235" s="2">
        <f t="shared" si="373"/>
        <v>46311.13</v>
      </c>
      <c r="GN235" s="2">
        <f t="shared" si="374"/>
        <v>0</v>
      </c>
      <c r="GO235" s="2">
        <f t="shared" si="375"/>
        <v>46311.13</v>
      </c>
      <c r="GP235" s="2">
        <f t="shared" si="376"/>
        <v>0</v>
      </c>
      <c r="GQ235" s="2"/>
      <c r="GR235" s="2">
        <v>0</v>
      </c>
      <c r="GS235" s="2">
        <v>3</v>
      </c>
      <c r="GT235" s="2">
        <v>0</v>
      </c>
      <c r="GU235" s="2" t="s">
        <v>3</v>
      </c>
      <c r="GV235" s="2">
        <f t="shared" si="377"/>
        <v>0</v>
      </c>
      <c r="GW235" s="2">
        <v>1</v>
      </c>
      <c r="GX235" s="2">
        <f t="shared" si="378"/>
        <v>0</v>
      </c>
      <c r="GY235" s="2"/>
      <c r="GZ235" s="2"/>
      <c r="HA235" s="2">
        <v>0</v>
      </c>
      <c r="HB235" s="2">
        <v>0</v>
      </c>
      <c r="HC235" s="2">
        <f t="shared" si="379"/>
        <v>0</v>
      </c>
      <c r="HD235" s="2"/>
      <c r="HE235" s="2" t="s">
        <v>3</v>
      </c>
      <c r="HF235" s="2" t="s">
        <v>3</v>
      </c>
      <c r="HG235" s="2"/>
      <c r="HH235" s="2"/>
      <c r="HI235" s="2"/>
      <c r="HJ235" s="2"/>
      <c r="HK235" s="2"/>
      <c r="HL235" s="2"/>
      <c r="HM235" s="2" t="s">
        <v>3</v>
      </c>
      <c r="HN235" s="2" t="s">
        <v>3</v>
      </c>
      <c r="HO235" s="2" t="s">
        <v>3</v>
      </c>
      <c r="HP235" s="2" t="s">
        <v>3</v>
      </c>
      <c r="HQ235" s="2" t="s">
        <v>3</v>
      </c>
      <c r="HR235" s="2"/>
      <c r="HS235" s="2">
        <v>0</v>
      </c>
      <c r="HT235" s="2"/>
      <c r="HU235" s="2"/>
      <c r="HV235" s="2"/>
      <c r="HW235" s="2"/>
      <c r="HX235" s="2"/>
      <c r="HY235" s="2"/>
      <c r="HZ235" s="2"/>
      <c r="IA235" s="2"/>
      <c r="IB235" s="2"/>
      <c r="IC235" s="2"/>
      <c r="ID235" s="2"/>
      <c r="IE235" s="2"/>
      <c r="IF235" s="2"/>
      <c r="IG235" s="2"/>
      <c r="IH235" s="2"/>
      <c r="II235" s="2"/>
      <c r="IJ235" s="2"/>
      <c r="IK235" s="2">
        <v>0</v>
      </c>
      <c r="IL235" s="2"/>
      <c r="IM235" s="2"/>
      <c r="IN235" s="2"/>
      <c r="IO235" s="2"/>
      <c r="IP235" s="2"/>
      <c r="IQ235" s="2"/>
      <c r="IR235" s="2"/>
      <c r="IS235" s="2"/>
      <c r="IT235" s="2"/>
      <c r="IU235" s="2"/>
    </row>
    <row r="236" spans="1:255" x14ac:dyDescent="0.2">
      <c r="A236">
        <v>17</v>
      </c>
      <c r="B236">
        <v>1</v>
      </c>
      <c r="C236">
        <f>ROW(SmtRes!A122)</f>
        <v>122</v>
      </c>
      <c r="D236">
        <f>ROW(EtalonRes!A138)</f>
        <v>138</v>
      </c>
      <c r="E236" t="s">
        <v>390</v>
      </c>
      <c r="F236" t="s">
        <v>391</v>
      </c>
      <c r="G236" t="s">
        <v>392</v>
      </c>
      <c r="H236" t="s">
        <v>371</v>
      </c>
      <c r="I236">
        <f>ROUND((2640+2200+11850+1380+400)/100,9)</f>
        <v>184.7</v>
      </c>
      <c r="J236">
        <v>0</v>
      </c>
      <c r="K236">
        <f>ROUND((2640+2200+11850+1380+400)/100,9)</f>
        <v>184.7</v>
      </c>
      <c r="O236">
        <f t="shared" si="348"/>
        <v>739312.37</v>
      </c>
      <c r="P236">
        <f t="shared" si="349"/>
        <v>136907.04</v>
      </c>
      <c r="Q236">
        <f>(ROUND((ROUND((((ET236*1.1))*AV236*I236),2)*BB236),2)+ROUND((ROUND(((AE236-((EU236*1.1)))*AV236*I236),2)*BS236),2))</f>
        <v>8644.2099999999991</v>
      </c>
      <c r="R236">
        <f t="shared" si="350"/>
        <v>4444.84</v>
      </c>
      <c r="S236">
        <f t="shared" si="351"/>
        <v>593761.12</v>
      </c>
      <c r="T236">
        <f t="shared" si="352"/>
        <v>0</v>
      </c>
      <c r="U236">
        <f t="shared" si="353"/>
        <v>876.40223880000008</v>
      </c>
      <c r="V236">
        <f t="shared" si="354"/>
        <v>0</v>
      </c>
      <c r="W236">
        <f t="shared" si="355"/>
        <v>0</v>
      </c>
      <c r="X236">
        <f t="shared" si="356"/>
        <v>580259.78</v>
      </c>
      <c r="Y236">
        <f t="shared" si="357"/>
        <v>305085.03999999998</v>
      </c>
      <c r="AA236">
        <v>60252775</v>
      </c>
      <c r="AB236">
        <f t="shared" si="358"/>
        <v>160.815</v>
      </c>
      <c r="AC236">
        <f t="shared" si="359"/>
        <v>102.24</v>
      </c>
      <c r="AD236">
        <f>ROUND(((((ET236*1.1))-((EU236*1.1)))+AE236),6)</f>
        <v>2.7389999999999999</v>
      </c>
      <c r="AE236">
        <f>ROUND(((EU236*1.1)),6)</f>
        <v>0.41799999999999998</v>
      </c>
      <c r="AF236">
        <f>ROUND(((EV236*1.1)),6)</f>
        <v>55.835999999999999</v>
      </c>
      <c r="AG236">
        <f t="shared" si="360"/>
        <v>0</v>
      </c>
      <c r="AH236">
        <f>((EW236*1.1))</f>
        <v>4.5320000000000009</v>
      </c>
      <c r="AI236">
        <f>((EX236*1.1))</f>
        <v>0</v>
      </c>
      <c r="AJ236">
        <f t="shared" si="361"/>
        <v>0</v>
      </c>
      <c r="AK236">
        <v>155.49</v>
      </c>
      <c r="AL236">
        <v>102.24</v>
      </c>
      <c r="AM236">
        <v>2.4900000000000002</v>
      </c>
      <c r="AN236">
        <v>0.38</v>
      </c>
      <c r="AO236">
        <v>50.76</v>
      </c>
      <c r="AP236">
        <v>0</v>
      </c>
      <c r="AQ236">
        <v>4.12</v>
      </c>
      <c r="AR236">
        <v>0</v>
      </c>
      <c r="AS236">
        <v>0</v>
      </c>
      <c r="AT236">
        <v>97</v>
      </c>
      <c r="AU236">
        <v>51</v>
      </c>
      <c r="AV236">
        <v>1.0469999999999999</v>
      </c>
      <c r="AW236">
        <v>1</v>
      </c>
      <c r="AZ236">
        <v>1</v>
      </c>
      <c r="BA236">
        <v>54.99</v>
      </c>
      <c r="BB236">
        <v>16.32</v>
      </c>
      <c r="BC236">
        <v>7.25</v>
      </c>
      <c r="BD236" t="s">
        <v>3</v>
      </c>
      <c r="BE236" t="s">
        <v>3</v>
      </c>
      <c r="BF236" t="s">
        <v>3</v>
      </c>
      <c r="BG236" t="s">
        <v>3</v>
      </c>
      <c r="BH236">
        <v>0</v>
      </c>
      <c r="BI236">
        <v>2</v>
      </c>
      <c r="BJ236" t="s">
        <v>393</v>
      </c>
      <c r="BM236">
        <v>67</v>
      </c>
      <c r="BN236">
        <v>59540665</v>
      </c>
      <c r="BO236" t="s">
        <v>391</v>
      </c>
      <c r="BP236">
        <v>1</v>
      </c>
      <c r="BQ236">
        <v>40</v>
      </c>
      <c r="BR236">
        <v>0</v>
      </c>
      <c r="BS236">
        <v>54.99</v>
      </c>
      <c r="BT236">
        <v>1</v>
      </c>
      <c r="BU236">
        <v>1</v>
      </c>
      <c r="BV236">
        <v>1</v>
      </c>
      <c r="BW236">
        <v>1</v>
      </c>
      <c r="BX236">
        <v>1</v>
      </c>
      <c r="BY236" t="s">
        <v>3</v>
      </c>
      <c r="BZ236">
        <v>97</v>
      </c>
      <c r="CA236">
        <v>51</v>
      </c>
      <c r="CB236" t="s">
        <v>3</v>
      </c>
      <c r="CE236">
        <v>30</v>
      </c>
      <c r="CF236">
        <v>0</v>
      </c>
      <c r="CG236">
        <v>0</v>
      </c>
      <c r="CM236">
        <v>0</v>
      </c>
      <c r="CN236" t="s">
        <v>1289</v>
      </c>
      <c r="CO236">
        <v>0</v>
      </c>
      <c r="CP236">
        <f t="shared" si="362"/>
        <v>739312.37</v>
      </c>
      <c r="CQ236">
        <f t="shared" si="363"/>
        <v>741.24</v>
      </c>
      <c r="CR236">
        <f>(ROUND((ROUND((((ET236*1.1))*AV236*1),2)*BB236),2)+ROUND((ROUND(((AE236-((EU236*1.1)))*AV236*1),2)*BS236),2))</f>
        <v>46.84</v>
      </c>
      <c r="CS236">
        <f t="shared" si="364"/>
        <v>24.2</v>
      </c>
      <c r="CT236">
        <f t="shared" si="365"/>
        <v>3214.72</v>
      </c>
      <c r="CU236">
        <f t="shared" si="366"/>
        <v>0</v>
      </c>
      <c r="CV236">
        <f t="shared" si="367"/>
        <v>4.7450040000000007</v>
      </c>
      <c r="CW236">
        <f t="shared" si="368"/>
        <v>0</v>
      </c>
      <c r="CX236">
        <f t="shared" si="369"/>
        <v>0</v>
      </c>
      <c r="CY236">
        <f t="shared" si="370"/>
        <v>580259.78119999997</v>
      </c>
      <c r="CZ236">
        <f t="shared" si="371"/>
        <v>305085.03959999996</v>
      </c>
      <c r="DB236">
        <v>14</v>
      </c>
      <c r="DC236" t="s">
        <v>3</v>
      </c>
      <c r="DD236" t="s">
        <v>3</v>
      </c>
      <c r="DE236" t="s">
        <v>24</v>
      </c>
      <c r="DF236" t="s">
        <v>24</v>
      </c>
      <c r="DG236" t="s">
        <v>24</v>
      </c>
      <c r="DH236" t="s">
        <v>3</v>
      </c>
      <c r="DI236" t="s">
        <v>24</v>
      </c>
      <c r="DJ236" t="s">
        <v>24</v>
      </c>
      <c r="DK236" t="s">
        <v>3</v>
      </c>
      <c r="DL236" t="s">
        <v>3</v>
      </c>
      <c r="DM236" t="s">
        <v>3</v>
      </c>
      <c r="DN236">
        <v>0</v>
      </c>
      <c r="DO236">
        <v>0</v>
      </c>
      <c r="DP236">
        <v>1</v>
      </c>
      <c r="DQ236">
        <v>1</v>
      </c>
      <c r="DU236">
        <v>1003</v>
      </c>
      <c r="DV236" t="s">
        <v>371</v>
      </c>
      <c r="DW236" t="s">
        <v>371</v>
      </c>
      <c r="DX236">
        <v>100</v>
      </c>
      <c r="DZ236" t="s">
        <v>3</v>
      </c>
      <c r="EA236" t="s">
        <v>3</v>
      </c>
      <c r="EB236" t="s">
        <v>3</v>
      </c>
      <c r="EC236" t="s">
        <v>3</v>
      </c>
      <c r="EE236">
        <v>59540733</v>
      </c>
      <c r="EF236">
        <v>40</v>
      </c>
      <c r="EG236" t="s">
        <v>25</v>
      </c>
      <c r="EH236">
        <v>0</v>
      </c>
      <c r="EI236" t="s">
        <v>3</v>
      </c>
      <c r="EJ236">
        <v>2</v>
      </c>
      <c r="EK236">
        <v>67</v>
      </c>
      <c r="EL236" t="s">
        <v>26</v>
      </c>
      <c r="EM236" t="s">
        <v>27</v>
      </c>
      <c r="EO236" t="s">
        <v>28</v>
      </c>
      <c r="EQ236">
        <v>0</v>
      </c>
      <c r="ER236">
        <v>155.49</v>
      </c>
      <c r="ES236">
        <v>102.24</v>
      </c>
      <c r="ET236">
        <v>2.4900000000000002</v>
      </c>
      <c r="EU236">
        <v>0.38</v>
      </c>
      <c r="EV236">
        <v>50.76</v>
      </c>
      <c r="EW236">
        <v>4.12</v>
      </c>
      <c r="EX236">
        <v>0</v>
      </c>
      <c r="EY236">
        <v>0</v>
      </c>
      <c r="FQ236">
        <v>0</v>
      </c>
      <c r="FR236">
        <v>0</v>
      </c>
      <c r="FS236">
        <v>0</v>
      </c>
      <c r="FX236">
        <v>97</v>
      </c>
      <c r="FY236">
        <v>51</v>
      </c>
      <c r="GA236" t="s">
        <v>3</v>
      </c>
      <c r="GD236">
        <v>1</v>
      </c>
      <c r="GF236">
        <v>-698950062</v>
      </c>
      <c r="GG236">
        <v>2</v>
      </c>
      <c r="GH236">
        <v>1</v>
      </c>
      <c r="GI236">
        <v>2</v>
      </c>
      <c r="GJ236">
        <v>0</v>
      </c>
      <c r="GK236">
        <v>0</v>
      </c>
      <c r="GL236">
        <f t="shared" si="372"/>
        <v>0</v>
      </c>
      <c r="GM236">
        <f t="shared" si="373"/>
        <v>1624657.19</v>
      </c>
      <c r="GN236">
        <f t="shared" si="374"/>
        <v>0</v>
      </c>
      <c r="GO236">
        <f t="shared" si="375"/>
        <v>1624657.19</v>
      </c>
      <c r="GP236">
        <f t="shared" si="376"/>
        <v>0</v>
      </c>
      <c r="GR236">
        <v>0</v>
      </c>
      <c r="GS236">
        <v>3</v>
      </c>
      <c r="GT236">
        <v>0</v>
      </c>
      <c r="GU236" t="s">
        <v>3</v>
      </c>
      <c r="GV236">
        <f t="shared" si="377"/>
        <v>0</v>
      </c>
      <c r="GW236">
        <v>1</v>
      </c>
      <c r="GX236">
        <f t="shared" si="378"/>
        <v>0</v>
      </c>
      <c r="HA236">
        <v>0</v>
      </c>
      <c r="HB236">
        <v>0</v>
      </c>
      <c r="HC236">
        <f t="shared" si="379"/>
        <v>0</v>
      </c>
      <c r="HE236" t="s">
        <v>3</v>
      </c>
      <c r="HF236" t="s">
        <v>3</v>
      </c>
      <c r="HM236" t="s">
        <v>3</v>
      </c>
      <c r="HN236" t="s">
        <v>3</v>
      </c>
      <c r="HO236" t="s">
        <v>3</v>
      </c>
      <c r="HP236" t="s">
        <v>3</v>
      </c>
      <c r="HQ236" t="s">
        <v>3</v>
      </c>
      <c r="HS236">
        <v>0</v>
      </c>
      <c r="IK236">
        <v>0</v>
      </c>
    </row>
    <row r="237" spans="1:255" x14ac:dyDescent="0.2">
      <c r="A237" s="2">
        <v>17</v>
      </c>
      <c r="B237" s="2">
        <v>1</v>
      </c>
      <c r="C237" s="2"/>
      <c r="D237" s="2"/>
      <c r="E237" s="2" t="s">
        <v>394</v>
      </c>
      <c r="F237" s="2" t="s">
        <v>395</v>
      </c>
      <c r="G237" s="2" t="s">
        <v>1293</v>
      </c>
      <c r="H237" s="2" t="s">
        <v>375</v>
      </c>
      <c r="I237" s="2">
        <f>ROUND((2640*1.02)/1000,9)</f>
        <v>2.6928000000000001</v>
      </c>
      <c r="J237" s="2">
        <v>0</v>
      </c>
      <c r="K237" s="2">
        <f>ROUND((2640*1.02)/1000,9)</f>
        <v>2.6928000000000001</v>
      </c>
      <c r="L237" s="2"/>
      <c r="M237" s="2"/>
      <c r="N237" s="2"/>
      <c r="O237" s="2">
        <f t="shared" si="348"/>
        <v>101081.3</v>
      </c>
      <c r="P237" s="2">
        <f t="shared" si="349"/>
        <v>101081.3</v>
      </c>
      <c r="Q237" s="2">
        <f t="shared" ref="Q237:Q246" si="385">(ROUND((ROUND(((ET237)*AV237*I237),2)*BB237),2)+ROUND((ROUND(((AE237-(EU237))*AV237*I237),2)*BS237),2))</f>
        <v>0</v>
      </c>
      <c r="R237" s="2">
        <f t="shared" si="350"/>
        <v>0</v>
      </c>
      <c r="S237" s="2">
        <f t="shared" si="351"/>
        <v>0</v>
      </c>
      <c r="T237" s="2">
        <f t="shared" si="352"/>
        <v>0</v>
      </c>
      <c r="U237" s="2">
        <f t="shared" si="353"/>
        <v>0</v>
      </c>
      <c r="V237" s="2">
        <f t="shared" si="354"/>
        <v>0</v>
      </c>
      <c r="W237" s="2">
        <f t="shared" si="355"/>
        <v>0</v>
      </c>
      <c r="X237" s="2">
        <f t="shared" si="356"/>
        <v>0</v>
      </c>
      <c r="Y237" s="2">
        <f t="shared" si="357"/>
        <v>0</v>
      </c>
      <c r="Z237" s="2"/>
      <c r="AA237" s="2">
        <v>60252778</v>
      </c>
      <c r="AB237" s="2">
        <f t="shared" si="358"/>
        <v>37537.620000000003</v>
      </c>
      <c r="AC237" s="2">
        <f t="shared" si="359"/>
        <v>37537.620000000003</v>
      </c>
      <c r="AD237" s="2">
        <f t="shared" ref="AD237:AD246" si="386">ROUND((((ET237)-(EU237))+AE237),6)</f>
        <v>0</v>
      </c>
      <c r="AE237" s="2">
        <f t="shared" ref="AE237:AE246" si="387">ROUND((EU237),6)</f>
        <v>0</v>
      </c>
      <c r="AF237" s="2">
        <f t="shared" ref="AF237:AF246" si="388">ROUND((EV237),6)</f>
        <v>0</v>
      </c>
      <c r="AG237" s="2">
        <f t="shared" si="360"/>
        <v>0</v>
      </c>
      <c r="AH237" s="2">
        <f t="shared" ref="AH237:AH246" si="389">(EW237)</f>
        <v>0</v>
      </c>
      <c r="AI237" s="2">
        <f t="shared" ref="AI237:AI246" si="390">(EX237)</f>
        <v>0</v>
      </c>
      <c r="AJ237" s="2">
        <f t="shared" si="361"/>
        <v>0</v>
      </c>
      <c r="AK237" s="2">
        <v>37537.620000000003</v>
      </c>
      <c r="AL237" s="2">
        <v>37537.620000000003</v>
      </c>
      <c r="AM237" s="2">
        <v>0</v>
      </c>
      <c r="AN237" s="2">
        <v>0</v>
      </c>
      <c r="AO237" s="2">
        <v>0</v>
      </c>
      <c r="AP237" s="2">
        <v>0</v>
      </c>
      <c r="AQ237" s="2">
        <v>0</v>
      </c>
      <c r="AR237" s="2">
        <v>0</v>
      </c>
      <c r="AS237" s="2">
        <v>0</v>
      </c>
      <c r="AT237" s="2">
        <v>0</v>
      </c>
      <c r="AU237" s="2">
        <v>0</v>
      </c>
      <c r="AV237" s="2">
        <v>1</v>
      </c>
      <c r="AW237" s="2">
        <v>1</v>
      </c>
      <c r="AX237" s="2"/>
      <c r="AY237" s="2"/>
      <c r="AZ237" s="2">
        <v>1</v>
      </c>
      <c r="BA237" s="2">
        <v>1</v>
      </c>
      <c r="BB237" s="2">
        <v>1</v>
      </c>
      <c r="BC237" s="2">
        <v>1</v>
      </c>
      <c r="BD237" s="2" t="s">
        <v>3</v>
      </c>
      <c r="BE237" s="2" t="s">
        <v>3</v>
      </c>
      <c r="BF237" s="2" t="s">
        <v>3</v>
      </c>
      <c r="BG237" s="2" t="s">
        <v>3</v>
      </c>
      <c r="BH237" s="2">
        <v>3</v>
      </c>
      <c r="BI237" s="2">
        <v>2</v>
      </c>
      <c r="BJ237" s="2" t="s">
        <v>396</v>
      </c>
      <c r="BK237" s="2"/>
      <c r="BL237" s="2"/>
      <c r="BM237" s="2">
        <v>1618</v>
      </c>
      <c r="BN237" s="2">
        <v>59540665</v>
      </c>
      <c r="BO237" s="2" t="s">
        <v>3</v>
      </c>
      <c r="BP237" s="2">
        <v>0</v>
      </c>
      <c r="BQ237" s="2">
        <v>201</v>
      </c>
      <c r="BR237" s="2">
        <v>0</v>
      </c>
      <c r="BS237" s="2">
        <v>1</v>
      </c>
      <c r="BT237" s="2">
        <v>1</v>
      </c>
      <c r="BU237" s="2">
        <v>1</v>
      </c>
      <c r="BV237" s="2">
        <v>1</v>
      </c>
      <c r="BW237" s="2">
        <v>1</v>
      </c>
      <c r="BX237" s="2">
        <v>1</v>
      </c>
      <c r="BY237" s="2" t="s">
        <v>3</v>
      </c>
      <c r="BZ237" s="2">
        <v>0</v>
      </c>
      <c r="CA237" s="2">
        <v>0</v>
      </c>
      <c r="CB237" s="2" t="s">
        <v>3</v>
      </c>
      <c r="CC237" s="2"/>
      <c r="CD237" s="2"/>
      <c r="CE237" s="2">
        <v>30</v>
      </c>
      <c r="CF237" s="2">
        <v>0</v>
      </c>
      <c r="CG237" s="2">
        <v>0</v>
      </c>
      <c r="CH237" s="2"/>
      <c r="CI237" s="2"/>
      <c r="CJ237" s="2"/>
      <c r="CK237" s="2"/>
      <c r="CL237" s="2"/>
      <c r="CM237" s="2">
        <v>0</v>
      </c>
      <c r="CN237" s="2" t="s">
        <v>3</v>
      </c>
      <c r="CO237" s="2">
        <v>0</v>
      </c>
      <c r="CP237" s="2">
        <f t="shared" si="362"/>
        <v>101081.3</v>
      </c>
      <c r="CQ237" s="2">
        <f t="shared" si="363"/>
        <v>37537.620000000003</v>
      </c>
      <c r="CR237" s="2">
        <f t="shared" ref="CR237:CR246" si="391">(ROUND((ROUND(((ET237)*AV237*1),2)*BB237),2)+ROUND((ROUND(((AE237-(EU237))*AV237*1),2)*BS237),2))</f>
        <v>0</v>
      </c>
      <c r="CS237" s="2">
        <f t="shared" si="364"/>
        <v>0</v>
      </c>
      <c r="CT237" s="2">
        <f t="shared" si="365"/>
        <v>0</v>
      </c>
      <c r="CU237" s="2">
        <f t="shared" si="366"/>
        <v>0</v>
      </c>
      <c r="CV237" s="2">
        <f t="shared" si="367"/>
        <v>0</v>
      </c>
      <c r="CW237" s="2">
        <f t="shared" si="368"/>
        <v>0</v>
      </c>
      <c r="CX237" s="2">
        <f t="shared" si="369"/>
        <v>0</v>
      </c>
      <c r="CY237" s="2">
        <f t="shared" si="370"/>
        <v>0</v>
      </c>
      <c r="CZ237" s="2">
        <f t="shared" si="371"/>
        <v>0</v>
      </c>
      <c r="DA237" s="2"/>
      <c r="DB237" s="2"/>
      <c r="DC237" s="2" t="s">
        <v>3</v>
      </c>
      <c r="DD237" s="2" t="s">
        <v>3</v>
      </c>
      <c r="DE237" s="2" t="s">
        <v>3</v>
      </c>
      <c r="DF237" s="2" t="s">
        <v>3</v>
      </c>
      <c r="DG237" s="2" t="s">
        <v>3</v>
      </c>
      <c r="DH237" s="2" t="s">
        <v>3</v>
      </c>
      <c r="DI237" s="2" t="s">
        <v>3</v>
      </c>
      <c r="DJ237" s="2" t="s">
        <v>3</v>
      </c>
      <c r="DK237" s="2" t="s">
        <v>3</v>
      </c>
      <c r="DL237" s="2" t="s">
        <v>3</v>
      </c>
      <c r="DM237" s="2" t="s">
        <v>3</v>
      </c>
      <c r="DN237" s="2">
        <v>0</v>
      </c>
      <c r="DO237" s="2">
        <v>0</v>
      </c>
      <c r="DP237" s="2">
        <v>1</v>
      </c>
      <c r="DQ237" s="2">
        <v>1</v>
      </c>
      <c r="DR237" s="2"/>
      <c r="DS237" s="2"/>
      <c r="DT237" s="2"/>
      <c r="DU237" s="2">
        <v>1003</v>
      </c>
      <c r="DV237" s="2" t="s">
        <v>375</v>
      </c>
      <c r="DW237" s="2" t="s">
        <v>375</v>
      </c>
      <c r="DX237" s="2">
        <v>1000</v>
      </c>
      <c r="DY237" s="2"/>
      <c r="DZ237" s="2" t="s">
        <v>3</v>
      </c>
      <c r="EA237" s="2" t="s">
        <v>3</v>
      </c>
      <c r="EB237" s="2" t="s">
        <v>3</v>
      </c>
      <c r="EC237" s="2" t="s">
        <v>3</v>
      </c>
      <c r="ED237" s="2"/>
      <c r="EE237" s="2">
        <v>59540856</v>
      </c>
      <c r="EF237" s="2">
        <v>201</v>
      </c>
      <c r="EG237" s="2" t="s">
        <v>377</v>
      </c>
      <c r="EH237" s="2">
        <v>0</v>
      </c>
      <c r="EI237" s="2" t="s">
        <v>3</v>
      </c>
      <c r="EJ237" s="2">
        <v>2</v>
      </c>
      <c r="EK237" s="2">
        <v>1618</v>
      </c>
      <c r="EL237" s="2" t="s">
        <v>378</v>
      </c>
      <c r="EM237" s="2" t="s">
        <v>379</v>
      </c>
      <c r="EN237" s="2"/>
      <c r="EO237" s="2" t="s">
        <v>3</v>
      </c>
      <c r="EP237" s="2"/>
      <c r="EQ237" s="2">
        <v>0</v>
      </c>
      <c r="ER237" s="2">
        <v>37537.620000000003</v>
      </c>
      <c r="ES237" s="2">
        <v>37537.620000000003</v>
      </c>
      <c r="ET237" s="2">
        <v>0</v>
      </c>
      <c r="EU237" s="2">
        <v>0</v>
      </c>
      <c r="EV237" s="2">
        <v>0</v>
      </c>
      <c r="EW237" s="2">
        <v>0</v>
      </c>
      <c r="EX237" s="2">
        <v>0</v>
      </c>
      <c r="EY237" s="2">
        <v>0</v>
      </c>
      <c r="EZ237" s="2"/>
      <c r="FA237" s="2"/>
      <c r="FB237" s="2"/>
      <c r="FC237" s="2"/>
      <c r="FD237" s="2"/>
      <c r="FE237" s="2"/>
      <c r="FF237" s="2"/>
      <c r="FG237" s="2"/>
      <c r="FH237" s="2"/>
      <c r="FI237" s="2"/>
      <c r="FJ237" s="2"/>
      <c r="FK237" s="2"/>
      <c r="FL237" s="2"/>
      <c r="FM237" s="2"/>
      <c r="FN237" s="2"/>
      <c r="FO237" s="2"/>
      <c r="FP237" s="2"/>
      <c r="FQ237" s="2">
        <v>0</v>
      </c>
      <c r="FR237" s="2">
        <v>0</v>
      </c>
      <c r="FS237" s="2">
        <v>0</v>
      </c>
      <c r="FT237" s="2"/>
      <c r="FU237" s="2"/>
      <c r="FV237" s="2"/>
      <c r="FW237" s="2"/>
      <c r="FX237" s="2">
        <v>0</v>
      </c>
      <c r="FY237" s="2">
        <v>0</v>
      </c>
      <c r="FZ237" s="2"/>
      <c r="GA237" s="2" t="s">
        <v>3</v>
      </c>
      <c r="GB237" s="2"/>
      <c r="GC237" s="2"/>
      <c r="GD237" s="2">
        <v>1</v>
      </c>
      <c r="GE237" s="2"/>
      <c r="GF237" s="2">
        <v>102506605</v>
      </c>
      <c r="GG237" s="2">
        <v>2</v>
      </c>
      <c r="GH237" s="2">
        <v>1</v>
      </c>
      <c r="GI237" s="2">
        <v>-2</v>
      </c>
      <c r="GJ237" s="2">
        <v>0</v>
      </c>
      <c r="GK237" s="2">
        <v>0</v>
      </c>
      <c r="GL237" s="2">
        <f t="shared" si="372"/>
        <v>0</v>
      </c>
      <c r="GM237" s="2">
        <f t="shared" si="373"/>
        <v>101081.3</v>
      </c>
      <c r="GN237" s="2">
        <f t="shared" si="374"/>
        <v>0</v>
      </c>
      <c r="GO237" s="2">
        <f t="shared" si="375"/>
        <v>101081.3</v>
      </c>
      <c r="GP237" s="2">
        <f t="shared" si="376"/>
        <v>0</v>
      </c>
      <c r="GQ237" s="2"/>
      <c r="GR237" s="2">
        <v>0</v>
      </c>
      <c r="GS237" s="2">
        <v>3</v>
      </c>
      <c r="GT237" s="2">
        <v>0</v>
      </c>
      <c r="GU237" s="2" t="s">
        <v>3</v>
      </c>
      <c r="GV237" s="2">
        <f t="shared" si="377"/>
        <v>0</v>
      </c>
      <c r="GW237" s="2">
        <v>1</v>
      </c>
      <c r="GX237" s="2">
        <f t="shared" si="378"/>
        <v>0</v>
      </c>
      <c r="GY237" s="2"/>
      <c r="GZ237" s="2"/>
      <c r="HA237" s="2">
        <v>0</v>
      </c>
      <c r="HB237" s="2">
        <v>0</v>
      </c>
      <c r="HC237" s="2">
        <f t="shared" si="379"/>
        <v>0</v>
      </c>
      <c r="HD237" s="2"/>
      <c r="HE237" s="2" t="s">
        <v>3</v>
      </c>
      <c r="HF237" s="2" t="s">
        <v>3</v>
      </c>
      <c r="HG237" s="2"/>
      <c r="HH237" s="2"/>
      <c r="HI237" s="2"/>
      <c r="HJ237" s="2"/>
      <c r="HK237" s="2"/>
      <c r="HL237" s="2"/>
      <c r="HM237" s="2" t="s">
        <v>3</v>
      </c>
      <c r="HN237" s="2" t="s">
        <v>3</v>
      </c>
      <c r="HO237" s="2" t="s">
        <v>3</v>
      </c>
      <c r="HP237" s="2" t="s">
        <v>3</v>
      </c>
      <c r="HQ237" s="2" t="s">
        <v>3</v>
      </c>
      <c r="HR237" s="2"/>
      <c r="HS237" s="2">
        <v>0</v>
      </c>
      <c r="HT237" s="2"/>
      <c r="HU237" s="2"/>
      <c r="HV237" s="2"/>
      <c r="HW237" s="2"/>
      <c r="HX237" s="2"/>
      <c r="HY237" s="2"/>
      <c r="HZ237" s="2"/>
      <c r="IA237" s="2"/>
      <c r="IB237" s="2"/>
      <c r="IC237" s="2"/>
      <c r="ID237" s="2"/>
      <c r="IE237" s="2"/>
      <c r="IF237" s="2"/>
      <c r="IG237" s="2"/>
      <c r="IH237" s="2"/>
      <c r="II237" s="2"/>
      <c r="IJ237" s="2"/>
      <c r="IK237" s="2">
        <v>0</v>
      </c>
      <c r="IL237" s="2"/>
      <c r="IM237" s="2"/>
      <c r="IN237" s="2"/>
      <c r="IO237" s="2"/>
      <c r="IP237" s="2"/>
      <c r="IQ237" s="2"/>
      <c r="IR237" s="2"/>
      <c r="IS237" s="2"/>
      <c r="IT237" s="2"/>
      <c r="IU237" s="2"/>
    </row>
    <row r="238" spans="1:255" x14ac:dyDescent="0.2">
      <c r="A238">
        <v>17</v>
      </c>
      <c r="B238">
        <v>1</v>
      </c>
      <c r="E238" t="s">
        <v>394</v>
      </c>
      <c r="F238" t="s">
        <v>395</v>
      </c>
      <c r="G238" t="s">
        <v>1293</v>
      </c>
      <c r="H238" t="s">
        <v>375</v>
      </c>
      <c r="I238">
        <f>ROUND((2640*1.02)/1000,9)</f>
        <v>2.6928000000000001</v>
      </c>
      <c r="J238">
        <v>0</v>
      </c>
      <c r="K238">
        <f>ROUND((2640*1.02)/1000,9)</f>
        <v>2.6928000000000001</v>
      </c>
      <c r="O238">
        <f t="shared" si="348"/>
        <v>567066.09</v>
      </c>
      <c r="P238">
        <f t="shared" si="349"/>
        <v>567066.09</v>
      </c>
      <c r="Q238">
        <f t="shared" si="385"/>
        <v>0</v>
      </c>
      <c r="R238">
        <f t="shared" si="350"/>
        <v>0</v>
      </c>
      <c r="S238">
        <f t="shared" si="351"/>
        <v>0</v>
      </c>
      <c r="T238">
        <f t="shared" si="352"/>
        <v>0</v>
      </c>
      <c r="U238">
        <f t="shared" si="353"/>
        <v>0</v>
      </c>
      <c r="V238">
        <f t="shared" si="354"/>
        <v>0</v>
      </c>
      <c r="W238">
        <f t="shared" si="355"/>
        <v>0</v>
      </c>
      <c r="X238">
        <f t="shared" si="356"/>
        <v>0</v>
      </c>
      <c r="Y238">
        <f t="shared" si="357"/>
        <v>0</v>
      </c>
      <c r="AA238">
        <v>60252775</v>
      </c>
      <c r="AB238">
        <f t="shared" si="358"/>
        <v>37537.620000000003</v>
      </c>
      <c r="AC238">
        <f t="shared" si="359"/>
        <v>37537.620000000003</v>
      </c>
      <c r="AD238">
        <f t="shared" si="386"/>
        <v>0</v>
      </c>
      <c r="AE238">
        <f t="shared" si="387"/>
        <v>0</v>
      </c>
      <c r="AF238">
        <f t="shared" si="388"/>
        <v>0</v>
      </c>
      <c r="AG238">
        <f t="shared" si="360"/>
        <v>0</v>
      </c>
      <c r="AH238">
        <f t="shared" si="389"/>
        <v>0</v>
      </c>
      <c r="AI238">
        <f t="shared" si="390"/>
        <v>0</v>
      </c>
      <c r="AJ238">
        <f t="shared" si="361"/>
        <v>0</v>
      </c>
      <c r="AK238">
        <v>37537.620000000003</v>
      </c>
      <c r="AL238">
        <v>37537.620000000003</v>
      </c>
      <c r="AM238">
        <v>0</v>
      </c>
      <c r="AN238">
        <v>0</v>
      </c>
      <c r="AO238">
        <v>0</v>
      </c>
      <c r="AP238">
        <v>0</v>
      </c>
      <c r="AQ238">
        <v>0</v>
      </c>
      <c r="AR238">
        <v>0</v>
      </c>
      <c r="AS238">
        <v>0</v>
      </c>
      <c r="AT238">
        <v>0</v>
      </c>
      <c r="AU238">
        <v>0</v>
      </c>
      <c r="AV238">
        <v>1</v>
      </c>
      <c r="AW238">
        <v>1</v>
      </c>
      <c r="AZ238">
        <v>1</v>
      </c>
      <c r="BA238">
        <v>1</v>
      </c>
      <c r="BB238">
        <v>1</v>
      </c>
      <c r="BC238">
        <v>5.61</v>
      </c>
      <c r="BD238" t="s">
        <v>3</v>
      </c>
      <c r="BE238" t="s">
        <v>3</v>
      </c>
      <c r="BF238" t="s">
        <v>3</v>
      </c>
      <c r="BG238" t="s">
        <v>3</v>
      </c>
      <c r="BH238">
        <v>3</v>
      </c>
      <c r="BI238">
        <v>2</v>
      </c>
      <c r="BJ238" t="s">
        <v>396</v>
      </c>
      <c r="BM238">
        <v>1618</v>
      </c>
      <c r="BN238">
        <v>59540665</v>
      </c>
      <c r="BO238" t="s">
        <v>395</v>
      </c>
      <c r="BP238">
        <v>1</v>
      </c>
      <c r="BQ238">
        <v>201</v>
      </c>
      <c r="BR238">
        <v>0</v>
      </c>
      <c r="BS238">
        <v>1</v>
      </c>
      <c r="BT238">
        <v>1</v>
      </c>
      <c r="BU238">
        <v>1</v>
      </c>
      <c r="BV238">
        <v>1</v>
      </c>
      <c r="BW238">
        <v>1</v>
      </c>
      <c r="BX238">
        <v>1</v>
      </c>
      <c r="BY238" t="s">
        <v>3</v>
      </c>
      <c r="BZ238">
        <v>0</v>
      </c>
      <c r="CA238">
        <v>0</v>
      </c>
      <c r="CB238" t="s">
        <v>3</v>
      </c>
      <c r="CE238">
        <v>30</v>
      </c>
      <c r="CF238">
        <v>0</v>
      </c>
      <c r="CG238">
        <v>0</v>
      </c>
      <c r="CM238">
        <v>0</v>
      </c>
      <c r="CN238" t="s">
        <v>3</v>
      </c>
      <c r="CO238">
        <v>0</v>
      </c>
      <c r="CP238">
        <f t="shared" si="362"/>
        <v>567066.09</v>
      </c>
      <c r="CQ238">
        <f t="shared" si="363"/>
        <v>210586.05</v>
      </c>
      <c r="CR238">
        <f t="shared" si="391"/>
        <v>0</v>
      </c>
      <c r="CS238">
        <f t="shared" si="364"/>
        <v>0</v>
      </c>
      <c r="CT238">
        <f t="shared" si="365"/>
        <v>0</v>
      </c>
      <c r="CU238">
        <f t="shared" si="366"/>
        <v>0</v>
      </c>
      <c r="CV238">
        <f t="shared" si="367"/>
        <v>0</v>
      </c>
      <c r="CW238">
        <f t="shared" si="368"/>
        <v>0</v>
      </c>
      <c r="CX238">
        <f t="shared" si="369"/>
        <v>0</v>
      </c>
      <c r="CY238">
        <f t="shared" si="370"/>
        <v>0</v>
      </c>
      <c r="CZ238">
        <f t="shared" si="371"/>
        <v>0</v>
      </c>
      <c r="DC238" t="s">
        <v>3</v>
      </c>
      <c r="DD238" t="s">
        <v>3</v>
      </c>
      <c r="DE238" t="s">
        <v>3</v>
      </c>
      <c r="DF238" t="s">
        <v>3</v>
      </c>
      <c r="DG238" t="s">
        <v>3</v>
      </c>
      <c r="DH238" t="s">
        <v>3</v>
      </c>
      <c r="DI238" t="s">
        <v>3</v>
      </c>
      <c r="DJ238" t="s">
        <v>3</v>
      </c>
      <c r="DK238" t="s">
        <v>3</v>
      </c>
      <c r="DL238" t="s">
        <v>3</v>
      </c>
      <c r="DM238" t="s">
        <v>3</v>
      </c>
      <c r="DN238">
        <v>0</v>
      </c>
      <c r="DO238">
        <v>0</v>
      </c>
      <c r="DP238">
        <v>1</v>
      </c>
      <c r="DQ238">
        <v>1</v>
      </c>
      <c r="DU238">
        <v>1003</v>
      </c>
      <c r="DV238" t="s">
        <v>375</v>
      </c>
      <c r="DW238" t="s">
        <v>375</v>
      </c>
      <c r="DX238">
        <v>1000</v>
      </c>
      <c r="DZ238" t="s">
        <v>3</v>
      </c>
      <c r="EA238" t="s">
        <v>3</v>
      </c>
      <c r="EB238" t="s">
        <v>3</v>
      </c>
      <c r="EC238" t="s">
        <v>3</v>
      </c>
      <c r="EE238">
        <v>59540856</v>
      </c>
      <c r="EF238">
        <v>201</v>
      </c>
      <c r="EG238" t="s">
        <v>377</v>
      </c>
      <c r="EH238">
        <v>0</v>
      </c>
      <c r="EI238" t="s">
        <v>3</v>
      </c>
      <c r="EJ238">
        <v>2</v>
      </c>
      <c r="EK238">
        <v>1618</v>
      </c>
      <c r="EL238" t="s">
        <v>378</v>
      </c>
      <c r="EM238" t="s">
        <v>379</v>
      </c>
      <c r="EO238" t="s">
        <v>3</v>
      </c>
      <c r="EQ238">
        <v>0</v>
      </c>
      <c r="ER238">
        <v>37537.620000000003</v>
      </c>
      <c r="ES238">
        <v>37537.620000000003</v>
      </c>
      <c r="ET238">
        <v>0</v>
      </c>
      <c r="EU238">
        <v>0</v>
      </c>
      <c r="EV238">
        <v>0</v>
      </c>
      <c r="EW238">
        <v>0</v>
      </c>
      <c r="EX238">
        <v>0</v>
      </c>
      <c r="EY238">
        <v>0</v>
      </c>
      <c r="FQ238">
        <v>0</v>
      </c>
      <c r="FR238">
        <v>0</v>
      </c>
      <c r="FS238">
        <v>0</v>
      </c>
      <c r="FX238">
        <v>0</v>
      </c>
      <c r="FY238">
        <v>0</v>
      </c>
      <c r="GA238" t="s">
        <v>3</v>
      </c>
      <c r="GD238">
        <v>1</v>
      </c>
      <c r="GF238">
        <v>102506605</v>
      </c>
      <c r="GG238">
        <v>2</v>
      </c>
      <c r="GH238">
        <v>1</v>
      </c>
      <c r="GI238">
        <v>2</v>
      </c>
      <c r="GJ238">
        <v>0</v>
      </c>
      <c r="GK238">
        <v>0</v>
      </c>
      <c r="GL238">
        <f t="shared" si="372"/>
        <v>0</v>
      </c>
      <c r="GM238">
        <f t="shared" si="373"/>
        <v>567066.09</v>
      </c>
      <c r="GN238">
        <f t="shared" si="374"/>
        <v>0</v>
      </c>
      <c r="GO238">
        <f t="shared" si="375"/>
        <v>567066.09</v>
      </c>
      <c r="GP238">
        <f t="shared" si="376"/>
        <v>0</v>
      </c>
      <c r="GR238">
        <v>0</v>
      </c>
      <c r="GS238">
        <v>3</v>
      </c>
      <c r="GT238">
        <v>0</v>
      </c>
      <c r="GU238" t="s">
        <v>3</v>
      </c>
      <c r="GV238">
        <f t="shared" si="377"/>
        <v>0</v>
      </c>
      <c r="GW238">
        <v>1</v>
      </c>
      <c r="GX238">
        <f t="shared" si="378"/>
        <v>0</v>
      </c>
      <c r="HA238">
        <v>0</v>
      </c>
      <c r="HB238">
        <v>0</v>
      </c>
      <c r="HC238">
        <f t="shared" si="379"/>
        <v>0</v>
      </c>
      <c r="HE238" t="s">
        <v>3</v>
      </c>
      <c r="HF238" t="s">
        <v>3</v>
      </c>
      <c r="HM238" t="s">
        <v>3</v>
      </c>
      <c r="HN238" t="s">
        <v>3</v>
      </c>
      <c r="HO238" t="s">
        <v>3</v>
      </c>
      <c r="HP238" t="s">
        <v>3</v>
      </c>
      <c r="HQ238" t="s">
        <v>3</v>
      </c>
      <c r="HS238">
        <v>0</v>
      </c>
      <c r="IK238">
        <v>0</v>
      </c>
    </row>
    <row r="239" spans="1:255" x14ac:dyDescent="0.2">
      <c r="A239" s="2">
        <v>17</v>
      </c>
      <c r="B239" s="2">
        <v>1</v>
      </c>
      <c r="C239" s="2"/>
      <c r="D239" s="2"/>
      <c r="E239" s="2" t="s">
        <v>397</v>
      </c>
      <c r="F239" s="2" t="s">
        <v>398</v>
      </c>
      <c r="G239" s="2" t="s">
        <v>1294</v>
      </c>
      <c r="H239" s="2" t="s">
        <v>375</v>
      </c>
      <c r="I239" s="2">
        <f>ROUND((2200*1.02)/1000,9)</f>
        <v>2.2440000000000002</v>
      </c>
      <c r="J239" s="2">
        <v>0</v>
      </c>
      <c r="K239" s="2">
        <f>ROUND((2200*1.02)/1000,9)</f>
        <v>2.2440000000000002</v>
      </c>
      <c r="L239" s="2"/>
      <c r="M239" s="2"/>
      <c r="N239" s="2"/>
      <c r="O239" s="2">
        <f t="shared" si="348"/>
        <v>58551.21</v>
      </c>
      <c r="P239" s="2">
        <f t="shared" si="349"/>
        <v>58551.21</v>
      </c>
      <c r="Q239" s="2">
        <f t="shared" si="385"/>
        <v>0</v>
      </c>
      <c r="R239" s="2">
        <f t="shared" si="350"/>
        <v>0</v>
      </c>
      <c r="S239" s="2">
        <f t="shared" si="351"/>
        <v>0</v>
      </c>
      <c r="T239" s="2">
        <f t="shared" si="352"/>
        <v>0</v>
      </c>
      <c r="U239" s="2">
        <f t="shared" si="353"/>
        <v>0</v>
      </c>
      <c r="V239" s="2">
        <f t="shared" si="354"/>
        <v>0</v>
      </c>
      <c r="W239" s="2">
        <f t="shared" si="355"/>
        <v>0</v>
      </c>
      <c r="X239" s="2">
        <f t="shared" si="356"/>
        <v>0</v>
      </c>
      <c r="Y239" s="2">
        <f t="shared" si="357"/>
        <v>0</v>
      </c>
      <c r="Z239" s="2"/>
      <c r="AA239" s="2">
        <v>60252778</v>
      </c>
      <c r="AB239" s="2">
        <f t="shared" si="358"/>
        <v>26092.34</v>
      </c>
      <c r="AC239" s="2">
        <f t="shared" si="359"/>
        <v>26092.34</v>
      </c>
      <c r="AD239" s="2">
        <f t="shared" si="386"/>
        <v>0</v>
      </c>
      <c r="AE239" s="2">
        <f t="shared" si="387"/>
        <v>0</v>
      </c>
      <c r="AF239" s="2">
        <f t="shared" si="388"/>
        <v>0</v>
      </c>
      <c r="AG239" s="2">
        <f t="shared" si="360"/>
        <v>0</v>
      </c>
      <c r="AH239" s="2">
        <f t="shared" si="389"/>
        <v>0</v>
      </c>
      <c r="AI239" s="2">
        <f t="shared" si="390"/>
        <v>0</v>
      </c>
      <c r="AJ239" s="2">
        <f t="shared" si="361"/>
        <v>0</v>
      </c>
      <c r="AK239" s="2">
        <v>26092.34</v>
      </c>
      <c r="AL239" s="2">
        <v>26092.34</v>
      </c>
      <c r="AM239" s="2">
        <v>0</v>
      </c>
      <c r="AN239" s="2">
        <v>0</v>
      </c>
      <c r="AO239" s="2">
        <v>0</v>
      </c>
      <c r="AP239" s="2">
        <v>0</v>
      </c>
      <c r="AQ239" s="2">
        <v>0</v>
      </c>
      <c r="AR239" s="2">
        <v>0</v>
      </c>
      <c r="AS239" s="2">
        <v>0</v>
      </c>
      <c r="AT239" s="2">
        <v>0</v>
      </c>
      <c r="AU239" s="2">
        <v>0</v>
      </c>
      <c r="AV239" s="2">
        <v>1</v>
      </c>
      <c r="AW239" s="2">
        <v>1</v>
      </c>
      <c r="AX239" s="2"/>
      <c r="AY239" s="2"/>
      <c r="AZ239" s="2">
        <v>1</v>
      </c>
      <c r="BA239" s="2">
        <v>1</v>
      </c>
      <c r="BB239" s="2">
        <v>1</v>
      </c>
      <c r="BC239" s="2">
        <v>1</v>
      </c>
      <c r="BD239" s="2" t="s">
        <v>3</v>
      </c>
      <c r="BE239" s="2" t="s">
        <v>3</v>
      </c>
      <c r="BF239" s="2" t="s">
        <v>3</v>
      </c>
      <c r="BG239" s="2" t="s">
        <v>3</v>
      </c>
      <c r="BH239" s="2">
        <v>3</v>
      </c>
      <c r="BI239" s="2">
        <v>2</v>
      </c>
      <c r="BJ239" s="2" t="s">
        <v>399</v>
      </c>
      <c r="BK239" s="2"/>
      <c r="BL239" s="2"/>
      <c r="BM239" s="2">
        <v>1618</v>
      </c>
      <c r="BN239" s="2">
        <v>59540665</v>
      </c>
      <c r="BO239" s="2" t="s">
        <v>3</v>
      </c>
      <c r="BP239" s="2">
        <v>0</v>
      </c>
      <c r="BQ239" s="2">
        <v>201</v>
      </c>
      <c r="BR239" s="2">
        <v>0</v>
      </c>
      <c r="BS239" s="2">
        <v>1</v>
      </c>
      <c r="BT239" s="2">
        <v>1</v>
      </c>
      <c r="BU239" s="2">
        <v>1</v>
      </c>
      <c r="BV239" s="2">
        <v>1</v>
      </c>
      <c r="BW239" s="2">
        <v>1</v>
      </c>
      <c r="BX239" s="2">
        <v>1</v>
      </c>
      <c r="BY239" s="2" t="s">
        <v>3</v>
      </c>
      <c r="BZ239" s="2">
        <v>0</v>
      </c>
      <c r="CA239" s="2">
        <v>0</v>
      </c>
      <c r="CB239" s="2" t="s">
        <v>3</v>
      </c>
      <c r="CC239" s="2"/>
      <c r="CD239" s="2"/>
      <c r="CE239" s="2">
        <v>30</v>
      </c>
      <c r="CF239" s="2">
        <v>0</v>
      </c>
      <c r="CG239" s="2">
        <v>0</v>
      </c>
      <c r="CH239" s="2"/>
      <c r="CI239" s="2"/>
      <c r="CJ239" s="2"/>
      <c r="CK239" s="2"/>
      <c r="CL239" s="2"/>
      <c r="CM239" s="2">
        <v>0</v>
      </c>
      <c r="CN239" s="2" t="s">
        <v>3</v>
      </c>
      <c r="CO239" s="2">
        <v>0</v>
      </c>
      <c r="CP239" s="2">
        <f t="shared" si="362"/>
        <v>58551.21</v>
      </c>
      <c r="CQ239" s="2">
        <f t="shared" si="363"/>
        <v>26092.34</v>
      </c>
      <c r="CR239" s="2">
        <f t="shared" si="391"/>
        <v>0</v>
      </c>
      <c r="CS239" s="2">
        <f t="shared" si="364"/>
        <v>0</v>
      </c>
      <c r="CT239" s="2">
        <f t="shared" si="365"/>
        <v>0</v>
      </c>
      <c r="CU239" s="2">
        <f t="shared" si="366"/>
        <v>0</v>
      </c>
      <c r="CV239" s="2">
        <f t="shared" si="367"/>
        <v>0</v>
      </c>
      <c r="CW239" s="2">
        <f t="shared" si="368"/>
        <v>0</v>
      </c>
      <c r="CX239" s="2">
        <f t="shared" si="369"/>
        <v>0</v>
      </c>
      <c r="CY239" s="2">
        <f t="shared" si="370"/>
        <v>0</v>
      </c>
      <c r="CZ239" s="2">
        <f t="shared" si="371"/>
        <v>0</v>
      </c>
      <c r="DA239" s="2"/>
      <c r="DB239" s="2"/>
      <c r="DC239" s="2" t="s">
        <v>3</v>
      </c>
      <c r="DD239" s="2" t="s">
        <v>3</v>
      </c>
      <c r="DE239" s="2" t="s">
        <v>3</v>
      </c>
      <c r="DF239" s="2" t="s">
        <v>3</v>
      </c>
      <c r="DG239" s="2" t="s">
        <v>3</v>
      </c>
      <c r="DH239" s="2" t="s">
        <v>3</v>
      </c>
      <c r="DI239" s="2" t="s">
        <v>3</v>
      </c>
      <c r="DJ239" s="2" t="s">
        <v>3</v>
      </c>
      <c r="DK239" s="2" t="s">
        <v>3</v>
      </c>
      <c r="DL239" s="2" t="s">
        <v>3</v>
      </c>
      <c r="DM239" s="2" t="s">
        <v>3</v>
      </c>
      <c r="DN239" s="2">
        <v>0</v>
      </c>
      <c r="DO239" s="2">
        <v>0</v>
      </c>
      <c r="DP239" s="2">
        <v>1</v>
      </c>
      <c r="DQ239" s="2">
        <v>1</v>
      </c>
      <c r="DR239" s="2"/>
      <c r="DS239" s="2"/>
      <c r="DT239" s="2"/>
      <c r="DU239" s="2">
        <v>1003</v>
      </c>
      <c r="DV239" s="2" t="s">
        <v>375</v>
      </c>
      <c r="DW239" s="2" t="s">
        <v>375</v>
      </c>
      <c r="DX239" s="2">
        <v>1000</v>
      </c>
      <c r="DY239" s="2"/>
      <c r="DZ239" s="2" t="s">
        <v>3</v>
      </c>
      <c r="EA239" s="2" t="s">
        <v>3</v>
      </c>
      <c r="EB239" s="2" t="s">
        <v>3</v>
      </c>
      <c r="EC239" s="2" t="s">
        <v>3</v>
      </c>
      <c r="ED239" s="2"/>
      <c r="EE239" s="2">
        <v>59540856</v>
      </c>
      <c r="EF239" s="2">
        <v>201</v>
      </c>
      <c r="EG239" s="2" t="s">
        <v>377</v>
      </c>
      <c r="EH239" s="2">
        <v>0</v>
      </c>
      <c r="EI239" s="2" t="s">
        <v>3</v>
      </c>
      <c r="EJ239" s="2">
        <v>2</v>
      </c>
      <c r="EK239" s="2">
        <v>1618</v>
      </c>
      <c r="EL239" s="2" t="s">
        <v>378</v>
      </c>
      <c r="EM239" s="2" t="s">
        <v>379</v>
      </c>
      <c r="EN239" s="2"/>
      <c r="EO239" s="2" t="s">
        <v>3</v>
      </c>
      <c r="EP239" s="2"/>
      <c r="EQ239" s="2">
        <v>0</v>
      </c>
      <c r="ER239" s="2">
        <v>26092.34</v>
      </c>
      <c r="ES239" s="2">
        <v>26092.34</v>
      </c>
      <c r="ET239" s="2">
        <v>0</v>
      </c>
      <c r="EU239" s="2">
        <v>0</v>
      </c>
      <c r="EV239" s="2">
        <v>0</v>
      </c>
      <c r="EW239" s="2">
        <v>0</v>
      </c>
      <c r="EX239" s="2">
        <v>0</v>
      </c>
      <c r="EY239" s="2">
        <v>0</v>
      </c>
      <c r="EZ239" s="2"/>
      <c r="FA239" s="2"/>
      <c r="FB239" s="2"/>
      <c r="FC239" s="2"/>
      <c r="FD239" s="2"/>
      <c r="FE239" s="2"/>
      <c r="FF239" s="2"/>
      <c r="FG239" s="2"/>
      <c r="FH239" s="2"/>
      <c r="FI239" s="2"/>
      <c r="FJ239" s="2"/>
      <c r="FK239" s="2"/>
      <c r="FL239" s="2"/>
      <c r="FM239" s="2"/>
      <c r="FN239" s="2"/>
      <c r="FO239" s="2"/>
      <c r="FP239" s="2"/>
      <c r="FQ239" s="2">
        <v>0</v>
      </c>
      <c r="FR239" s="2">
        <v>0</v>
      </c>
      <c r="FS239" s="2">
        <v>0</v>
      </c>
      <c r="FT239" s="2"/>
      <c r="FU239" s="2"/>
      <c r="FV239" s="2"/>
      <c r="FW239" s="2"/>
      <c r="FX239" s="2">
        <v>0</v>
      </c>
      <c r="FY239" s="2">
        <v>0</v>
      </c>
      <c r="FZ239" s="2"/>
      <c r="GA239" s="2" t="s">
        <v>3</v>
      </c>
      <c r="GB239" s="2"/>
      <c r="GC239" s="2"/>
      <c r="GD239" s="2">
        <v>1</v>
      </c>
      <c r="GE239" s="2"/>
      <c r="GF239" s="2">
        <v>1972267343</v>
      </c>
      <c r="GG239" s="2">
        <v>2</v>
      </c>
      <c r="GH239" s="2">
        <v>1</v>
      </c>
      <c r="GI239" s="2">
        <v>-2</v>
      </c>
      <c r="GJ239" s="2">
        <v>0</v>
      </c>
      <c r="GK239" s="2">
        <v>0</v>
      </c>
      <c r="GL239" s="2">
        <f t="shared" si="372"/>
        <v>0</v>
      </c>
      <c r="GM239" s="2">
        <f t="shared" si="373"/>
        <v>58551.21</v>
      </c>
      <c r="GN239" s="2">
        <f t="shared" si="374"/>
        <v>0</v>
      </c>
      <c r="GO239" s="2">
        <f t="shared" si="375"/>
        <v>58551.21</v>
      </c>
      <c r="GP239" s="2">
        <f t="shared" si="376"/>
        <v>0</v>
      </c>
      <c r="GQ239" s="2"/>
      <c r="GR239" s="2">
        <v>0</v>
      </c>
      <c r="GS239" s="2">
        <v>3</v>
      </c>
      <c r="GT239" s="2">
        <v>0</v>
      </c>
      <c r="GU239" s="2" t="s">
        <v>3</v>
      </c>
      <c r="GV239" s="2">
        <f t="shared" si="377"/>
        <v>0</v>
      </c>
      <c r="GW239" s="2">
        <v>1</v>
      </c>
      <c r="GX239" s="2">
        <f t="shared" si="378"/>
        <v>0</v>
      </c>
      <c r="GY239" s="2"/>
      <c r="GZ239" s="2"/>
      <c r="HA239" s="2">
        <v>0</v>
      </c>
      <c r="HB239" s="2">
        <v>0</v>
      </c>
      <c r="HC239" s="2">
        <f t="shared" si="379"/>
        <v>0</v>
      </c>
      <c r="HD239" s="2"/>
      <c r="HE239" s="2" t="s">
        <v>3</v>
      </c>
      <c r="HF239" s="2" t="s">
        <v>3</v>
      </c>
      <c r="HG239" s="2"/>
      <c r="HH239" s="2"/>
      <c r="HI239" s="2"/>
      <c r="HJ239" s="2"/>
      <c r="HK239" s="2"/>
      <c r="HL239" s="2"/>
      <c r="HM239" s="2" t="s">
        <v>3</v>
      </c>
      <c r="HN239" s="2" t="s">
        <v>3</v>
      </c>
      <c r="HO239" s="2" t="s">
        <v>3</v>
      </c>
      <c r="HP239" s="2" t="s">
        <v>3</v>
      </c>
      <c r="HQ239" s="2" t="s">
        <v>3</v>
      </c>
      <c r="HR239" s="2"/>
      <c r="HS239" s="2">
        <v>0</v>
      </c>
      <c r="HT239" s="2"/>
      <c r="HU239" s="2"/>
      <c r="HV239" s="2"/>
      <c r="HW239" s="2"/>
      <c r="HX239" s="2"/>
      <c r="HY239" s="2"/>
      <c r="HZ239" s="2"/>
      <c r="IA239" s="2"/>
      <c r="IB239" s="2"/>
      <c r="IC239" s="2"/>
      <c r="ID239" s="2"/>
      <c r="IE239" s="2"/>
      <c r="IF239" s="2"/>
      <c r="IG239" s="2"/>
      <c r="IH239" s="2"/>
      <c r="II239" s="2"/>
      <c r="IJ239" s="2"/>
      <c r="IK239" s="2">
        <v>0</v>
      </c>
      <c r="IL239" s="2"/>
      <c r="IM239" s="2"/>
      <c r="IN239" s="2"/>
      <c r="IO239" s="2"/>
      <c r="IP239" s="2"/>
      <c r="IQ239" s="2"/>
      <c r="IR239" s="2"/>
      <c r="IS239" s="2"/>
      <c r="IT239" s="2"/>
      <c r="IU239" s="2"/>
    </row>
    <row r="240" spans="1:255" x14ac:dyDescent="0.2">
      <c r="A240">
        <v>17</v>
      </c>
      <c r="B240">
        <v>1</v>
      </c>
      <c r="E240" t="s">
        <v>397</v>
      </c>
      <c r="F240" t="s">
        <v>398</v>
      </c>
      <c r="G240" t="s">
        <v>1294</v>
      </c>
      <c r="H240" t="s">
        <v>375</v>
      </c>
      <c r="I240">
        <f>ROUND((2200*1.02)/1000,9)</f>
        <v>2.2440000000000002</v>
      </c>
      <c r="J240">
        <v>0</v>
      </c>
      <c r="K240">
        <f>ROUND((2200*1.02)/1000,9)</f>
        <v>2.2440000000000002</v>
      </c>
      <c r="O240">
        <f t="shared" si="348"/>
        <v>299196.68</v>
      </c>
      <c r="P240">
        <f t="shared" si="349"/>
        <v>299196.68</v>
      </c>
      <c r="Q240">
        <f t="shared" si="385"/>
        <v>0</v>
      </c>
      <c r="R240">
        <f t="shared" si="350"/>
        <v>0</v>
      </c>
      <c r="S240">
        <f t="shared" si="351"/>
        <v>0</v>
      </c>
      <c r="T240">
        <f t="shared" si="352"/>
        <v>0</v>
      </c>
      <c r="U240">
        <f t="shared" si="353"/>
        <v>0</v>
      </c>
      <c r="V240">
        <f t="shared" si="354"/>
        <v>0</v>
      </c>
      <c r="W240">
        <f t="shared" si="355"/>
        <v>0</v>
      </c>
      <c r="X240">
        <f t="shared" si="356"/>
        <v>0</v>
      </c>
      <c r="Y240">
        <f t="shared" si="357"/>
        <v>0</v>
      </c>
      <c r="AA240">
        <v>60252775</v>
      </c>
      <c r="AB240">
        <f t="shared" si="358"/>
        <v>26092.34</v>
      </c>
      <c r="AC240">
        <f t="shared" si="359"/>
        <v>26092.34</v>
      </c>
      <c r="AD240">
        <f t="shared" si="386"/>
        <v>0</v>
      </c>
      <c r="AE240">
        <f t="shared" si="387"/>
        <v>0</v>
      </c>
      <c r="AF240">
        <f t="shared" si="388"/>
        <v>0</v>
      </c>
      <c r="AG240">
        <f t="shared" si="360"/>
        <v>0</v>
      </c>
      <c r="AH240">
        <f t="shared" si="389"/>
        <v>0</v>
      </c>
      <c r="AI240">
        <f t="shared" si="390"/>
        <v>0</v>
      </c>
      <c r="AJ240">
        <f t="shared" si="361"/>
        <v>0</v>
      </c>
      <c r="AK240">
        <v>26092.34</v>
      </c>
      <c r="AL240">
        <v>26092.34</v>
      </c>
      <c r="AM240">
        <v>0</v>
      </c>
      <c r="AN240">
        <v>0</v>
      </c>
      <c r="AO240">
        <v>0</v>
      </c>
      <c r="AP240">
        <v>0</v>
      </c>
      <c r="AQ240">
        <v>0</v>
      </c>
      <c r="AR240">
        <v>0</v>
      </c>
      <c r="AS240">
        <v>0</v>
      </c>
      <c r="AT240">
        <v>0</v>
      </c>
      <c r="AU240">
        <v>0</v>
      </c>
      <c r="AV240">
        <v>1</v>
      </c>
      <c r="AW240">
        <v>1</v>
      </c>
      <c r="AZ240">
        <v>1</v>
      </c>
      <c r="BA240">
        <v>1</v>
      </c>
      <c r="BB240">
        <v>1</v>
      </c>
      <c r="BC240">
        <v>5.1100000000000003</v>
      </c>
      <c r="BD240" t="s">
        <v>3</v>
      </c>
      <c r="BE240" t="s">
        <v>3</v>
      </c>
      <c r="BF240" t="s">
        <v>3</v>
      </c>
      <c r="BG240" t="s">
        <v>3</v>
      </c>
      <c r="BH240">
        <v>3</v>
      </c>
      <c r="BI240">
        <v>2</v>
      </c>
      <c r="BJ240" t="s">
        <v>399</v>
      </c>
      <c r="BM240">
        <v>1618</v>
      </c>
      <c r="BN240">
        <v>59540665</v>
      </c>
      <c r="BO240" t="s">
        <v>398</v>
      </c>
      <c r="BP240">
        <v>1</v>
      </c>
      <c r="BQ240">
        <v>201</v>
      </c>
      <c r="BR240">
        <v>0</v>
      </c>
      <c r="BS240">
        <v>1</v>
      </c>
      <c r="BT240">
        <v>1</v>
      </c>
      <c r="BU240">
        <v>1</v>
      </c>
      <c r="BV240">
        <v>1</v>
      </c>
      <c r="BW240">
        <v>1</v>
      </c>
      <c r="BX240">
        <v>1</v>
      </c>
      <c r="BY240" t="s">
        <v>3</v>
      </c>
      <c r="BZ240">
        <v>0</v>
      </c>
      <c r="CA240">
        <v>0</v>
      </c>
      <c r="CB240" t="s">
        <v>3</v>
      </c>
      <c r="CE240">
        <v>30</v>
      </c>
      <c r="CF240">
        <v>0</v>
      </c>
      <c r="CG240">
        <v>0</v>
      </c>
      <c r="CM240">
        <v>0</v>
      </c>
      <c r="CN240" t="s">
        <v>3</v>
      </c>
      <c r="CO240">
        <v>0</v>
      </c>
      <c r="CP240">
        <f t="shared" si="362"/>
        <v>299196.68</v>
      </c>
      <c r="CQ240">
        <f t="shared" si="363"/>
        <v>133331.85999999999</v>
      </c>
      <c r="CR240">
        <f t="shared" si="391"/>
        <v>0</v>
      </c>
      <c r="CS240">
        <f t="shared" si="364"/>
        <v>0</v>
      </c>
      <c r="CT240">
        <f t="shared" si="365"/>
        <v>0</v>
      </c>
      <c r="CU240">
        <f t="shared" si="366"/>
        <v>0</v>
      </c>
      <c r="CV240">
        <f t="shared" si="367"/>
        <v>0</v>
      </c>
      <c r="CW240">
        <f t="shared" si="368"/>
        <v>0</v>
      </c>
      <c r="CX240">
        <f t="shared" si="369"/>
        <v>0</v>
      </c>
      <c r="CY240">
        <f t="shared" si="370"/>
        <v>0</v>
      </c>
      <c r="CZ240">
        <f t="shared" si="371"/>
        <v>0</v>
      </c>
      <c r="DC240" t="s">
        <v>3</v>
      </c>
      <c r="DD240" t="s">
        <v>3</v>
      </c>
      <c r="DE240" t="s">
        <v>3</v>
      </c>
      <c r="DF240" t="s">
        <v>3</v>
      </c>
      <c r="DG240" t="s">
        <v>3</v>
      </c>
      <c r="DH240" t="s">
        <v>3</v>
      </c>
      <c r="DI240" t="s">
        <v>3</v>
      </c>
      <c r="DJ240" t="s">
        <v>3</v>
      </c>
      <c r="DK240" t="s">
        <v>3</v>
      </c>
      <c r="DL240" t="s">
        <v>3</v>
      </c>
      <c r="DM240" t="s">
        <v>3</v>
      </c>
      <c r="DN240">
        <v>0</v>
      </c>
      <c r="DO240">
        <v>0</v>
      </c>
      <c r="DP240">
        <v>1</v>
      </c>
      <c r="DQ240">
        <v>1</v>
      </c>
      <c r="DU240">
        <v>1003</v>
      </c>
      <c r="DV240" t="s">
        <v>375</v>
      </c>
      <c r="DW240" t="s">
        <v>375</v>
      </c>
      <c r="DX240">
        <v>1000</v>
      </c>
      <c r="DZ240" t="s">
        <v>3</v>
      </c>
      <c r="EA240" t="s">
        <v>3</v>
      </c>
      <c r="EB240" t="s">
        <v>3</v>
      </c>
      <c r="EC240" t="s">
        <v>3</v>
      </c>
      <c r="EE240">
        <v>59540856</v>
      </c>
      <c r="EF240">
        <v>201</v>
      </c>
      <c r="EG240" t="s">
        <v>377</v>
      </c>
      <c r="EH240">
        <v>0</v>
      </c>
      <c r="EI240" t="s">
        <v>3</v>
      </c>
      <c r="EJ240">
        <v>2</v>
      </c>
      <c r="EK240">
        <v>1618</v>
      </c>
      <c r="EL240" t="s">
        <v>378</v>
      </c>
      <c r="EM240" t="s">
        <v>379</v>
      </c>
      <c r="EO240" t="s">
        <v>3</v>
      </c>
      <c r="EQ240">
        <v>0</v>
      </c>
      <c r="ER240">
        <v>26092.34</v>
      </c>
      <c r="ES240">
        <v>26092.34</v>
      </c>
      <c r="ET240">
        <v>0</v>
      </c>
      <c r="EU240">
        <v>0</v>
      </c>
      <c r="EV240">
        <v>0</v>
      </c>
      <c r="EW240">
        <v>0</v>
      </c>
      <c r="EX240">
        <v>0</v>
      </c>
      <c r="EY240">
        <v>0</v>
      </c>
      <c r="FQ240">
        <v>0</v>
      </c>
      <c r="FR240">
        <v>0</v>
      </c>
      <c r="FS240">
        <v>0</v>
      </c>
      <c r="FX240">
        <v>0</v>
      </c>
      <c r="FY240">
        <v>0</v>
      </c>
      <c r="GA240" t="s">
        <v>3</v>
      </c>
      <c r="GD240">
        <v>1</v>
      </c>
      <c r="GF240">
        <v>1972267343</v>
      </c>
      <c r="GG240">
        <v>2</v>
      </c>
      <c r="GH240">
        <v>1</v>
      </c>
      <c r="GI240">
        <v>2</v>
      </c>
      <c r="GJ240">
        <v>0</v>
      </c>
      <c r="GK240">
        <v>0</v>
      </c>
      <c r="GL240">
        <f t="shared" si="372"/>
        <v>0</v>
      </c>
      <c r="GM240">
        <f t="shared" si="373"/>
        <v>299196.68</v>
      </c>
      <c r="GN240">
        <f t="shared" si="374"/>
        <v>0</v>
      </c>
      <c r="GO240">
        <f t="shared" si="375"/>
        <v>299196.68</v>
      </c>
      <c r="GP240">
        <f t="shared" si="376"/>
        <v>0</v>
      </c>
      <c r="GR240">
        <v>0</v>
      </c>
      <c r="GS240">
        <v>3</v>
      </c>
      <c r="GT240">
        <v>0</v>
      </c>
      <c r="GU240" t="s">
        <v>3</v>
      </c>
      <c r="GV240">
        <f t="shared" si="377"/>
        <v>0</v>
      </c>
      <c r="GW240">
        <v>1</v>
      </c>
      <c r="GX240">
        <f t="shared" si="378"/>
        <v>0</v>
      </c>
      <c r="HA240">
        <v>0</v>
      </c>
      <c r="HB240">
        <v>0</v>
      </c>
      <c r="HC240">
        <f t="shared" si="379"/>
        <v>0</v>
      </c>
      <c r="HE240" t="s">
        <v>3</v>
      </c>
      <c r="HF240" t="s">
        <v>3</v>
      </c>
      <c r="HM240" t="s">
        <v>3</v>
      </c>
      <c r="HN240" t="s">
        <v>3</v>
      </c>
      <c r="HO240" t="s">
        <v>3</v>
      </c>
      <c r="HP240" t="s">
        <v>3</v>
      </c>
      <c r="HQ240" t="s">
        <v>3</v>
      </c>
      <c r="HS240">
        <v>0</v>
      </c>
      <c r="IK240">
        <v>0</v>
      </c>
    </row>
    <row r="241" spans="1:255" x14ac:dyDescent="0.2">
      <c r="A241" s="2">
        <v>17</v>
      </c>
      <c r="B241" s="2">
        <v>1</v>
      </c>
      <c r="C241" s="2"/>
      <c r="D241" s="2"/>
      <c r="E241" s="2" t="s">
        <v>400</v>
      </c>
      <c r="F241" s="2" t="s">
        <v>401</v>
      </c>
      <c r="G241" s="2" t="s">
        <v>1295</v>
      </c>
      <c r="H241" s="2" t="s">
        <v>375</v>
      </c>
      <c r="I241" s="2">
        <f>ROUND((11850*1.02)/1000,9)</f>
        <v>12.087</v>
      </c>
      <c r="J241" s="2">
        <v>0</v>
      </c>
      <c r="K241" s="2">
        <f>ROUND((11850*1.02)/1000,9)</f>
        <v>12.087</v>
      </c>
      <c r="L241" s="2"/>
      <c r="M241" s="2"/>
      <c r="N241" s="2"/>
      <c r="O241" s="2">
        <f t="shared" si="348"/>
        <v>178690.7</v>
      </c>
      <c r="P241" s="2">
        <f t="shared" si="349"/>
        <v>178690.7</v>
      </c>
      <c r="Q241" s="2">
        <f t="shared" si="385"/>
        <v>0</v>
      </c>
      <c r="R241" s="2">
        <f t="shared" si="350"/>
        <v>0</v>
      </c>
      <c r="S241" s="2">
        <f t="shared" si="351"/>
        <v>0</v>
      </c>
      <c r="T241" s="2">
        <f t="shared" si="352"/>
        <v>0</v>
      </c>
      <c r="U241" s="2">
        <f t="shared" si="353"/>
        <v>0</v>
      </c>
      <c r="V241" s="2">
        <f t="shared" si="354"/>
        <v>0</v>
      </c>
      <c r="W241" s="2">
        <f t="shared" si="355"/>
        <v>0</v>
      </c>
      <c r="X241" s="2">
        <f t="shared" si="356"/>
        <v>0</v>
      </c>
      <c r="Y241" s="2">
        <f t="shared" si="357"/>
        <v>0</v>
      </c>
      <c r="Z241" s="2"/>
      <c r="AA241" s="2">
        <v>60252778</v>
      </c>
      <c r="AB241" s="2">
        <f t="shared" si="358"/>
        <v>14783.71</v>
      </c>
      <c r="AC241" s="2">
        <f t="shared" si="359"/>
        <v>14783.71</v>
      </c>
      <c r="AD241" s="2">
        <f t="shared" si="386"/>
        <v>0</v>
      </c>
      <c r="AE241" s="2">
        <f t="shared" si="387"/>
        <v>0</v>
      </c>
      <c r="AF241" s="2">
        <f t="shared" si="388"/>
        <v>0</v>
      </c>
      <c r="AG241" s="2">
        <f t="shared" si="360"/>
        <v>0</v>
      </c>
      <c r="AH241" s="2">
        <f t="shared" si="389"/>
        <v>0</v>
      </c>
      <c r="AI241" s="2">
        <f t="shared" si="390"/>
        <v>0</v>
      </c>
      <c r="AJ241" s="2">
        <f t="shared" si="361"/>
        <v>0</v>
      </c>
      <c r="AK241" s="2">
        <v>14783.71</v>
      </c>
      <c r="AL241" s="2">
        <v>14783.71</v>
      </c>
      <c r="AM241" s="2">
        <v>0</v>
      </c>
      <c r="AN241" s="2">
        <v>0</v>
      </c>
      <c r="AO241" s="2">
        <v>0</v>
      </c>
      <c r="AP241" s="2">
        <v>0</v>
      </c>
      <c r="AQ241" s="2">
        <v>0</v>
      </c>
      <c r="AR241" s="2">
        <v>0</v>
      </c>
      <c r="AS241" s="2">
        <v>0</v>
      </c>
      <c r="AT241" s="2">
        <v>0</v>
      </c>
      <c r="AU241" s="2">
        <v>0</v>
      </c>
      <c r="AV241" s="2">
        <v>1</v>
      </c>
      <c r="AW241" s="2">
        <v>1</v>
      </c>
      <c r="AX241" s="2"/>
      <c r="AY241" s="2"/>
      <c r="AZ241" s="2">
        <v>1</v>
      </c>
      <c r="BA241" s="2">
        <v>1</v>
      </c>
      <c r="BB241" s="2">
        <v>1</v>
      </c>
      <c r="BC241" s="2">
        <v>1</v>
      </c>
      <c r="BD241" s="2" t="s">
        <v>3</v>
      </c>
      <c r="BE241" s="2" t="s">
        <v>3</v>
      </c>
      <c r="BF241" s="2" t="s">
        <v>3</v>
      </c>
      <c r="BG241" s="2" t="s">
        <v>3</v>
      </c>
      <c r="BH241" s="2">
        <v>3</v>
      </c>
      <c r="BI241" s="2">
        <v>2</v>
      </c>
      <c r="BJ241" s="2" t="s">
        <v>402</v>
      </c>
      <c r="BK241" s="2"/>
      <c r="BL241" s="2"/>
      <c r="BM241" s="2">
        <v>1618</v>
      </c>
      <c r="BN241" s="2">
        <v>59540665</v>
      </c>
      <c r="BO241" s="2" t="s">
        <v>3</v>
      </c>
      <c r="BP241" s="2">
        <v>0</v>
      </c>
      <c r="BQ241" s="2">
        <v>201</v>
      </c>
      <c r="BR241" s="2">
        <v>0</v>
      </c>
      <c r="BS241" s="2">
        <v>1</v>
      </c>
      <c r="BT241" s="2">
        <v>1</v>
      </c>
      <c r="BU241" s="2">
        <v>1</v>
      </c>
      <c r="BV241" s="2">
        <v>1</v>
      </c>
      <c r="BW241" s="2">
        <v>1</v>
      </c>
      <c r="BX241" s="2">
        <v>1</v>
      </c>
      <c r="BY241" s="2" t="s">
        <v>3</v>
      </c>
      <c r="BZ241" s="2">
        <v>0</v>
      </c>
      <c r="CA241" s="2">
        <v>0</v>
      </c>
      <c r="CB241" s="2" t="s">
        <v>3</v>
      </c>
      <c r="CC241" s="2"/>
      <c r="CD241" s="2"/>
      <c r="CE241" s="2">
        <v>30</v>
      </c>
      <c r="CF241" s="2">
        <v>0</v>
      </c>
      <c r="CG241" s="2">
        <v>0</v>
      </c>
      <c r="CH241" s="2"/>
      <c r="CI241" s="2"/>
      <c r="CJ241" s="2"/>
      <c r="CK241" s="2"/>
      <c r="CL241" s="2"/>
      <c r="CM241" s="2">
        <v>0</v>
      </c>
      <c r="CN241" s="2" t="s">
        <v>3</v>
      </c>
      <c r="CO241" s="2">
        <v>0</v>
      </c>
      <c r="CP241" s="2">
        <f t="shared" si="362"/>
        <v>178690.7</v>
      </c>
      <c r="CQ241" s="2">
        <f t="shared" si="363"/>
        <v>14783.71</v>
      </c>
      <c r="CR241" s="2">
        <f t="shared" si="391"/>
        <v>0</v>
      </c>
      <c r="CS241" s="2">
        <f t="shared" si="364"/>
        <v>0</v>
      </c>
      <c r="CT241" s="2">
        <f t="shared" si="365"/>
        <v>0</v>
      </c>
      <c r="CU241" s="2">
        <f t="shared" si="366"/>
        <v>0</v>
      </c>
      <c r="CV241" s="2">
        <f t="shared" si="367"/>
        <v>0</v>
      </c>
      <c r="CW241" s="2">
        <f t="shared" si="368"/>
        <v>0</v>
      </c>
      <c r="CX241" s="2">
        <f t="shared" si="369"/>
        <v>0</v>
      </c>
      <c r="CY241" s="2">
        <f t="shared" si="370"/>
        <v>0</v>
      </c>
      <c r="CZ241" s="2">
        <f t="shared" si="371"/>
        <v>0</v>
      </c>
      <c r="DA241" s="2"/>
      <c r="DB241" s="2"/>
      <c r="DC241" s="2" t="s">
        <v>3</v>
      </c>
      <c r="DD241" s="2" t="s">
        <v>3</v>
      </c>
      <c r="DE241" s="2" t="s">
        <v>3</v>
      </c>
      <c r="DF241" s="2" t="s">
        <v>3</v>
      </c>
      <c r="DG241" s="2" t="s">
        <v>3</v>
      </c>
      <c r="DH241" s="2" t="s">
        <v>3</v>
      </c>
      <c r="DI241" s="2" t="s">
        <v>3</v>
      </c>
      <c r="DJ241" s="2" t="s">
        <v>3</v>
      </c>
      <c r="DK241" s="2" t="s">
        <v>3</v>
      </c>
      <c r="DL241" s="2" t="s">
        <v>3</v>
      </c>
      <c r="DM241" s="2" t="s">
        <v>3</v>
      </c>
      <c r="DN241" s="2">
        <v>0</v>
      </c>
      <c r="DO241" s="2">
        <v>0</v>
      </c>
      <c r="DP241" s="2">
        <v>1</v>
      </c>
      <c r="DQ241" s="2">
        <v>1</v>
      </c>
      <c r="DR241" s="2"/>
      <c r="DS241" s="2"/>
      <c r="DT241" s="2"/>
      <c r="DU241" s="2">
        <v>1003</v>
      </c>
      <c r="DV241" s="2" t="s">
        <v>375</v>
      </c>
      <c r="DW241" s="2" t="s">
        <v>375</v>
      </c>
      <c r="DX241" s="2">
        <v>1000</v>
      </c>
      <c r="DY241" s="2"/>
      <c r="DZ241" s="2" t="s">
        <v>3</v>
      </c>
      <c r="EA241" s="2" t="s">
        <v>3</v>
      </c>
      <c r="EB241" s="2" t="s">
        <v>3</v>
      </c>
      <c r="EC241" s="2" t="s">
        <v>3</v>
      </c>
      <c r="ED241" s="2"/>
      <c r="EE241" s="2">
        <v>59540856</v>
      </c>
      <c r="EF241" s="2">
        <v>201</v>
      </c>
      <c r="EG241" s="2" t="s">
        <v>377</v>
      </c>
      <c r="EH241" s="2">
        <v>0</v>
      </c>
      <c r="EI241" s="2" t="s">
        <v>3</v>
      </c>
      <c r="EJ241" s="2">
        <v>2</v>
      </c>
      <c r="EK241" s="2">
        <v>1618</v>
      </c>
      <c r="EL241" s="2" t="s">
        <v>378</v>
      </c>
      <c r="EM241" s="2" t="s">
        <v>379</v>
      </c>
      <c r="EN241" s="2"/>
      <c r="EO241" s="2" t="s">
        <v>3</v>
      </c>
      <c r="EP241" s="2"/>
      <c r="EQ241" s="2">
        <v>0</v>
      </c>
      <c r="ER241" s="2">
        <v>14783.71</v>
      </c>
      <c r="ES241" s="2">
        <v>14783.71</v>
      </c>
      <c r="ET241" s="2">
        <v>0</v>
      </c>
      <c r="EU241" s="2">
        <v>0</v>
      </c>
      <c r="EV241" s="2">
        <v>0</v>
      </c>
      <c r="EW241" s="2">
        <v>0</v>
      </c>
      <c r="EX241" s="2">
        <v>0</v>
      </c>
      <c r="EY241" s="2">
        <v>0</v>
      </c>
      <c r="EZ241" s="2"/>
      <c r="FA241" s="2"/>
      <c r="FB241" s="2"/>
      <c r="FC241" s="2"/>
      <c r="FD241" s="2"/>
      <c r="FE241" s="2"/>
      <c r="FF241" s="2"/>
      <c r="FG241" s="2"/>
      <c r="FH241" s="2"/>
      <c r="FI241" s="2"/>
      <c r="FJ241" s="2"/>
      <c r="FK241" s="2"/>
      <c r="FL241" s="2"/>
      <c r="FM241" s="2"/>
      <c r="FN241" s="2"/>
      <c r="FO241" s="2"/>
      <c r="FP241" s="2"/>
      <c r="FQ241" s="2">
        <v>0</v>
      </c>
      <c r="FR241" s="2">
        <v>0</v>
      </c>
      <c r="FS241" s="2">
        <v>0</v>
      </c>
      <c r="FT241" s="2"/>
      <c r="FU241" s="2"/>
      <c r="FV241" s="2"/>
      <c r="FW241" s="2"/>
      <c r="FX241" s="2">
        <v>0</v>
      </c>
      <c r="FY241" s="2">
        <v>0</v>
      </c>
      <c r="FZ241" s="2"/>
      <c r="GA241" s="2" t="s">
        <v>3</v>
      </c>
      <c r="GB241" s="2"/>
      <c r="GC241" s="2"/>
      <c r="GD241" s="2">
        <v>1</v>
      </c>
      <c r="GE241" s="2"/>
      <c r="GF241" s="2">
        <v>-1900559411</v>
      </c>
      <c r="GG241" s="2">
        <v>2</v>
      </c>
      <c r="GH241" s="2">
        <v>1</v>
      </c>
      <c r="GI241" s="2">
        <v>-2</v>
      </c>
      <c r="GJ241" s="2">
        <v>0</v>
      </c>
      <c r="GK241" s="2">
        <v>0</v>
      </c>
      <c r="GL241" s="2">
        <f t="shared" si="372"/>
        <v>0</v>
      </c>
      <c r="GM241" s="2">
        <f t="shared" si="373"/>
        <v>178690.7</v>
      </c>
      <c r="GN241" s="2">
        <f t="shared" si="374"/>
        <v>0</v>
      </c>
      <c r="GO241" s="2">
        <f t="shared" si="375"/>
        <v>178690.7</v>
      </c>
      <c r="GP241" s="2">
        <f t="shared" si="376"/>
        <v>0</v>
      </c>
      <c r="GQ241" s="2"/>
      <c r="GR241" s="2">
        <v>0</v>
      </c>
      <c r="GS241" s="2">
        <v>3</v>
      </c>
      <c r="GT241" s="2">
        <v>0</v>
      </c>
      <c r="GU241" s="2" t="s">
        <v>3</v>
      </c>
      <c r="GV241" s="2">
        <f t="shared" si="377"/>
        <v>0</v>
      </c>
      <c r="GW241" s="2">
        <v>1</v>
      </c>
      <c r="GX241" s="2">
        <f t="shared" si="378"/>
        <v>0</v>
      </c>
      <c r="GY241" s="2"/>
      <c r="GZ241" s="2"/>
      <c r="HA241" s="2">
        <v>0</v>
      </c>
      <c r="HB241" s="2">
        <v>0</v>
      </c>
      <c r="HC241" s="2">
        <f t="shared" si="379"/>
        <v>0</v>
      </c>
      <c r="HD241" s="2"/>
      <c r="HE241" s="2" t="s">
        <v>3</v>
      </c>
      <c r="HF241" s="2" t="s">
        <v>3</v>
      </c>
      <c r="HG241" s="2"/>
      <c r="HH241" s="2"/>
      <c r="HI241" s="2"/>
      <c r="HJ241" s="2"/>
      <c r="HK241" s="2"/>
      <c r="HL241" s="2"/>
      <c r="HM241" s="2" t="s">
        <v>3</v>
      </c>
      <c r="HN241" s="2" t="s">
        <v>3</v>
      </c>
      <c r="HO241" s="2" t="s">
        <v>3</v>
      </c>
      <c r="HP241" s="2" t="s">
        <v>3</v>
      </c>
      <c r="HQ241" s="2" t="s">
        <v>3</v>
      </c>
      <c r="HR241" s="2"/>
      <c r="HS241" s="2">
        <v>0</v>
      </c>
      <c r="HT241" s="2"/>
      <c r="HU241" s="2"/>
      <c r="HV241" s="2"/>
      <c r="HW241" s="2"/>
      <c r="HX241" s="2"/>
      <c r="HY241" s="2"/>
      <c r="HZ241" s="2"/>
      <c r="IA241" s="2"/>
      <c r="IB241" s="2"/>
      <c r="IC241" s="2"/>
      <c r="ID241" s="2"/>
      <c r="IE241" s="2"/>
      <c r="IF241" s="2"/>
      <c r="IG241" s="2"/>
      <c r="IH241" s="2"/>
      <c r="II241" s="2"/>
      <c r="IJ241" s="2"/>
      <c r="IK241" s="2">
        <v>0</v>
      </c>
      <c r="IL241" s="2"/>
      <c r="IM241" s="2"/>
      <c r="IN241" s="2"/>
      <c r="IO241" s="2"/>
      <c r="IP241" s="2"/>
      <c r="IQ241" s="2"/>
      <c r="IR241" s="2"/>
      <c r="IS241" s="2"/>
      <c r="IT241" s="2"/>
      <c r="IU241" s="2"/>
    </row>
    <row r="242" spans="1:255" x14ac:dyDescent="0.2">
      <c r="A242">
        <v>17</v>
      </c>
      <c r="B242">
        <v>1</v>
      </c>
      <c r="E242" t="s">
        <v>400</v>
      </c>
      <c r="F242" t="s">
        <v>401</v>
      </c>
      <c r="G242" t="s">
        <v>1295</v>
      </c>
      <c r="H242" t="s">
        <v>375</v>
      </c>
      <c r="I242">
        <f>ROUND((11850*1.02)/1000,9)</f>
        <v>12.087</v>
      </c>
      <c r="J242">
        <v>0</v>
      </c>
      <c r="K242">
        <f>ROUND((11850*1.02)/1000,9)</f>
        <v>12.087</v>
      </c>
      <c r="O242">
        <f t="shared" si="348"/>
        <v>995307.2</v>
      </c>
      <c r="P242">
        <f t="shared" si="349"/>
        <v>995307.2</v>
      </c>
      <c r="Q242">
        <f t="shared" si="385"/>
        <v>0</v>
      </c>
      <c r="R242">
        <f t="shared" si="350"/>
        <v>0</v>
      </c>
      <c r="S242">
        <f t="shared" si="351"/>
        <v>0</v>
      </c>
      <c r="T242">
        <f t="shared" si="352"/>
        <v>0</v>
      </c>
      <c r="U242">
        <f t="shared" si="353"/>
        <v>0</v>
      </c>
      <c r="V242">
        <f t="shared" si="354"/>
        <v>0</v>
      </c>
      <c r="W242">
        <f t="shared" si="355"/>
        <v>0</v>
      </c>
      <c r="X242">
        <f t="shared" si="356"/>
        <v>0</v>
      </c>
      <c r="Y242">
        <f t="shared" si="357"/>
        <v>0</v>
      </c>
      <c r="AA242">
        <v>60252775</v>
      </c>
      <c r="AB242">
        <f t="shared" si="358"/>
        <v>14783.71</v>
      </c>
      <c r="AC242">
        <f t="shared" si="359"/>
        <v>14783.71</v>
      </c>
      <c r="AD242">
        <f t="shared" si="386"/>
        <v>0</v>
      </c>
      <c r="AE242">
        <f t="shared" si="387"/>
        <v>0</v>
      </c>
      <c r="AF242">
        <f t="shared" si="388"/>
        <v>0</v>
      </c>
      <c r="AG242">
        <f t="shared" si="360"/>
        <v>0</v>
      </c>
      <c r="AH242">
        <f t="shared" si="389"/>
        <v>0</v>
      </c>
      <c r="AI242">
        <f t="shared" si="390"/>
        <v>0</v>
      </c>
      <c r="AJ242">
        <f t="shared" si="361"/>
        <v>0</v>
      </c>
      <c r="AK242">
        <v>14783.71</v>
      </c>
      <c r="AL242">
        <v>14783.71</v>
      </c>
      <c r="AM242">
        <v>0</v>
      </c>
      <c r="AN242">
        <v>0</v>
      </c>
      <c r="AO242">
        <v>0</v>
      </c>
      <c r="AP242">
        <v>0</v>
      </c>
      <c r="AQ242">
        <v>0</v>
      </c>
      <c r="AR242">
        <v>0</v>
      </c>
      <c r="AS242">
        <v>0</v>
      </c>
      <c r="AT242">
        <v>0</v>
      </c>
      <c r="AU242">
        <v>0</v>
      </c>
      <c r="AV242">
        <v>1</v>
      </c>
      <c r="AW242">
        <v>1</v>
      </c>
      <c r="AZ242">
        <v>1</v>
      </c>
      <c r="BA242">
        <v>1</v>
      </c>
      <c r="BB242">
        <v>1</v>
      </c>
      <c r="BC242">
        <v>5.57</v>
      </c>
      <c r="BD242" t="s">
        <v>3</v>
      </c>
      <c r="BE242" t="s">
        <v>3</v>
      </c>
      <c r="BF242" t="s">
        <v>3</v>
      </c>
      <c r="BG242" t="s">
        <v>3</v>
      </c>
      <c r="BH242">
        <v>3</v>
      </c>
      <c r="BI242">
        <v>2</v>
      </c>
      <c r="BJ242" t="s">
        <v>402</v>
      </c>
      <c r="BM242">
        <v>1618</v>
      </c>
      <c r="BN242">
        <v>59540665</v>
      </c>
      <c r="BO242" t="s">
        <v>401</v>
      </c>
      <c r="BP242">
        <v>1</v>
      </c>
      <c r="BQ242">
        <v>201</v>
      </c>
      <c r="BR242">
        <v>0</v>
      </c>
      <c r="BS242">
        <v>1</v>
      </c>
      <c r="BT242">
        <v>1</v>
      </c>
      <c r="BU242">
        <v>1</v>
      </c>
      <c r="BV242">
        <v>1</v>
      </c>
      <c r="BW242">
        <v>1</v>
      </c>
      <c r="BX242">
        <v>1</v>
      </c>
      <c r="BY242" t="s">
        <v>3</v>
      </c>
      <c r="BZ242">
        <v>0</v>
      </c>
      <c r="CA242">
        <v>0</v>
      </c>
      <c r="CB242" t="s">
        <v>3</v>
      </c>
      <c r="CE242">
        <v>30</v>
      </c>
      <c r="CF242">
        <v>0</v>
      </c>
      <c r="CG242">
        <v>0</v>
      </c>
      <c r="CM242">
        <v>0</v>
      </c>
      <c r="CN242" t="s">
        <v>3</v>
      </c>
      <c r="CO242">
        <v>0</v>
      </c>
      <c r="CP242">
        <f t="shared" si="362"/>
        <v>995307.2</v>
      </c>
      <c r="CQ242">
        <f t="shared" si="363"/>
        <v>82345.259999999995</v>
      </c>
      <c r="CR242">
        <f t="shared" si="391"/>
        <v>0</v>
      </c>
      <c r="CS242">
        <f t="shared" si="364"/>
        <v>0</v>
      </c>
      <c r="CT242">
        <f t="shared" si="365"/>
        <v>0</v>
      </c>
      <c r="CU242">
        <f t="shared" si="366"/>
        <v>0</v>
      </c>
      <c r="CV242">
        <f t="shared" si="367"/>
        <v>0</v>
      </c>
      <c r="CW242">
        <f t="shared" si="368"/>
        <v>0</v>
      </c>
      <c r="CX242">
        <f t="shared" si="369"/>
        <v>0</v>
      </c>
      <c r="CY242">
        <f t="shared" si="370"/>
        <v>0</v>
      </c>
      <c r="CZ242">
        <f t="shared" si="371"/>
        <v>0</v>
      </c>
      <c r="DC242" t="s">
        <v>3</v>
      </c>
      <c r="DD242" t="s">
        <v>3</v>
      </c>
      <c r="DE242" t="s">
        <v>3</v>
      </c>
      <c r="DF242" t="s">
        <v>3</v>
      </c>
      <c r="DG242" t="s">
        <v>3</v>
      </c>
      <c r="DH242" t="s">
        <v>3</v>
      </c>
      <c r="DI242" t="s">
        <v>3</v>
      </c>
      <c r="DJ242" t="s">
        <v>3</v>
      </c>
      <c r="DK242" t="s">
        <v>3</v>
      </c>
      <c r="DL242" t="s">
        <v>3</v>
      </c>
      <c r="DM242" t="s">
        <v>3</v>
      </c>
      <c r="DN242">
        <v>0</v>
      </c>
      <c r="DO242">
        <v>0</v>
      </c>
      <c r="DP242">
        <v>1</v>
      </c>
      <c r="DQ242">
        <v>1</v>
      </c>
      <c r="DU242">
        <v>1003</v>
      </c>
      <c r="DV242" t="s">
        <v>375</v>
      </c>
      <c r="DW242" t="s">
        <v>375</v>
      </c>
      <c r="DX242">
        <v>1000</v>
      </c>
      <c r="DZ242" t="s">
        <v>3</v>
      </c>
      <c r="EA242" t="s">
        <v>3</v>
      </c>
      <c r="EB242" t="s">
        <v>3</v>
      </c>
      <c r="EC242" t="s">
        <v>3</v>
      </c>
      <c r="EE242">
        <v>59540856</v>
      </c>
      <c r="EF242">
        <v>201</v>
      </c>
      <c r="EG242" t="s">
        <v>377</v>
      </c>
      <c r="EH242">
        <v>0</v>
      </c>
      <c r="EI242" t="s">
        <v>3</v>
      </c>
      <c r="EJ242">
        <v>2</v>
      </c>
      <c r="EK242">
        <v>1618</v>
      </c>
      <c r="EL242" t="s">
        <v>378</v>
      </c>
      <c r="EM242" t="s">
        <v>379</v>
      </c>
      <c r="EO242" t="s">
        <v>3</v>
      </c>
      <c r="EQ242">
        <v>0</v>
      </c>
      <c r="ER242">
        <v>14783.71</v>
      </c>
      <c r="ES242">
        <v>14783.71</v>
      </c>
      <c r="ET242">
        <v>0</v>
      </c>
      <c r="EU242">
        <v>0</v>
      </c>
      <c r="EV242">
        <v>0</v>
      </c>
      <c r="EW242">
        <v>0</v>
      </c>
      <c r="EX242">
        <v>0</v>
      </c>
      <c r="EY242">
        <v>0</v>
      </c>
      <c r="FQ242">
        <v>0</v>
      </c>
      <c r="FR242">
        <v>0</v>
      </c>
      <c r="FS242">
        <v>0</v>
      </c>
      <c r="FX242">
        <v>0</v>
      </c>
      <c r="FY242">
        <v>0</v>
      </c>
      <c r="GA242" t="s">
        <v>3</v>
      </c>
      <c r="GD242">
        <v>1</v>
      </c>
      <c r="GF242">
        <v>-1900559411</v>
      </c>
      <c r="GG242">
        <v>2</v>
      </c>
      <c r="GH242">
        <v>1</v>
      </c>
      <c r="GI242">
        <v>2</v>
      </c>
      <c r="GJ242">
        <v>0</v>
      </c>
      <c r="GK242">
        <v>0</v>
      </c>
      <c r="GL242">
        <f t="shared" si="372"/>
        <v>0</v>
      </c>
      <c r="GM242">
        <f t="shared" si="373"/>
        <v>995307.2</v>
      </c>
      <c r="GN242">
        <f t="shared" si="374"/>
        <v>0</v>
      </c>
      <c r="GO242">
        <f t="shared" si="375"/>
        <v>995307.2</v>
      </c>
      <c r="GP242">
        <f t="shared" si="376"/>
        <v>0</v>
      </c>
      <c r="GR242">
        <v>0</v>
      </c>
      <c r="GS242">
        <v>3</v>
      </c>
      <c r="GT242">
        <v>0</v>
      </c>
      <c r="GU242" t="s">
        <v>3</v>
      </c>
      <c r="GV242">
        <f t="shared" si="377"/>
        <v>0</v>
      </c>
      <c r="GW242">
        <v>1</v>
      </c>
      <c r="GX242">
        <f t="shared" si="378"/>
        <v>0</v>
      </c>
      <c r="HA242">
        <v>0</v>
      </c>
      <c r="HB242">
        <v>0</v>
      </c>
      <c r="HC242">
        <f t="shared" si="379"/>
        <v>0</v>
      </c>
      <c r="HE242" t="s">
        <v>3</v>
      </c>
      <c r="HF242" t="s">
        <v>3</v>
      </c>
      <c r="HM242" t="s">
        <v>3</v>
      </c>
      <c r="HN242" t="s">
        <v>3</v>
      </c>
      <c r="HO242" t="s">
        <v>3</v>
      </c>
      <c r="HP242" t="s">
        <v>3</v>
      </c>
      <c r="HQ242" t="s">
        <v>3</v>
      </c>
      <c r="HS242">
        <v>0</v>
      </c>
      <c r="IK242">
        <v>0</v>
      </c>
    </row>
    <row r="243" spans="1:255" x14ac:dyDescent="0.2">
      <c r="A243" s="2">
        <v>17</v>
      </c>
      <c r="B243" s="2">
        <v>1</v>
      </c>
      <c r="C243" s="2"/>
      <c r="D243" s="2"/>
      <c r="E243" s="2" t="s">
        <v>403</v>
      </c>
      <c r="F243" s="2" t="s">
        <v>404</v>
      </c>
      <c r="G243" s="2" t="s">
        <v>1296</v>
      </c>
      <c r="H243" s="2" t="s">
        <v>375</v>
      </c>
      <c r="I243" s="2">
        <f>ROUND((1380*1.02)/1000,9)</f>
        <v>1.4076</v>
      </c>
      <c r="J243" s="2">
        <v>0</v>
      </c>
      <c r="K243" s="2">
        <f>ROUND((1380*1.02)/1000,9)</f>
        <v>1.4076</v>
      </c>
      <c r="L243" s="2"/>
      <c r="M243" s="2"/>
      <c r="N243" s="2"/>
      <c r="O243" s="2">
        <f t="shared" si="348"/>
        <v>80535.09</v>
      </c>
      <c r="P243" s="2">
        <f t="shared" si="349"/>
        <v>80535.09</v>
      </c>
      <c r="Q243" s="2">
        <f t="shared" si="385"/>
        <v>0</v>
      </c>
      <c r="R243" s="2">
        <f t="shared" si="350"/>
        <v>0</v>
      </c>
      <c r="S243" s="2">
        <f t="shared" si="351"/>
        <v>0</v>
      </c>
      <c r="T243" s="2">
        <f t="shared" si="352"/>
        <v>0</v>
      </c>
      <c r="U243" s="2">
        <f t="shared" si="353"/>
        <v>0</v>
      </c>
      <c r="V243" s="2">
        <f t="shared" si="354"/>
        <v>0</v>
      </c>
      <c r="W243" s="2">
        <f t="shared" si="355"/>
        <v>0</v>
      </c>
      <c r="X243" s="2">
        <f t="shared" si="356"/>
        <v>0</v>
      </c>
      <c r="Y243" s="2">
        <f t="shared" si="357"/>
        <v>0</v>
      </c>
      <c r="Z243" s="2"/>
      <c r="AA243" s="2">
        <v>60252778</v>
      </c>
      <c r="AB243" s="2">
        <f t="shared" si="358"/>
        <v>57214.47</v>
      </c>
      <c r="AC243" s="2">
        <f t="shared" si="359"/>
        <v>57214.47</v>
      </c>
      <c r="AD243" s="2">
        <f t="shared" si="386"/>
        <v>0</v>
      </c>
      <c r="AE243" s="2">
        <f t="shared" si="387"/>
        <v>0</v>
      </c>
      <c r="AF243" s="2">
        <f t="shared" si="388"/>
        <v>0</v>
      </c>
      <c r="AG243" s="2">
        <f t="shared" si="360"/>
        <v>0</v>
      </c>
      <c r="AH243" s="2">
        <f t="shared" si="389"/>
        <v>0</v>
      </c>
      <c r="AI243" s="2">
        <f t="shared" si="390"/>
        <v>0</v>
      </c>
      <c r="AJ243" s="2">
        <f t="shared" si="361"/>
        <v>0</v>
      </c>
      <c r="AK243" s="2">
        <v>57214.47</v>
      </c>
      <c r="AL243" s="2">
        <v>57214.47</v>
      </c>
      <c r="AM243" s="2">
        <v>0</v>
      </c>
      <c r="AN243" s="2">
        <v>0</v>
      </c>
      <c r="AO243" s="2">
        <v>0</v>
      </c>
      <c r="AP243" s="2">
        <v>0</v>
      </c>
      <c r="AQ243" s="2">
        <v>0</v>
      </c>
      <c r="AR243" s="2">
        <v>0</v>
      </c>
      <c r="AS243" s="2">
        <v>0</v>
      </c>
      <c r="AT243" s="2">
        <v>0</v>
      </c>
      <c r="AU243" s="2">
        <v>0</v>
      </c>
      <c r="AV243" s="2">
        <v>1</v>
      </c>
      <c r="AW243" s="2">
        <v>1</v>
      </c>
      <c r="AX243" s="2"/>
      <c r="AY243" s="2"/>
      <c r="AZ243" s="2">
        <v>1</v>
      </c>
      <c r="BA243" s="2">
        <v>1</v>
      </c>
      <c r="BB243" s="2">
        <v>1</v>
      </c>
      <c r="BC243" s="2">
        <v>1</v>
      </c>
      <c r="BD243" s="2" t="s">
        <v>3</v>
      </c>
      <c r="BE243" s="2" t="s">
        <v>3</v>
      </c>
      <c r="BF243" s="2" t="s">
        <v>3</v>
      </c>
      <c r="BG243" s="2" t="s">
        <v>3</v>
      </c>
      <c r="BH243" s="2">
        <v>3</v>
      </c>
      <c r="BI243" s="2">
        <v>2</v>
      </c>
      <c r="BJ243" s="2" t="s">
        <v>405</v>
      </c>
      <c r="BK243" s="2"/>
      <c r="BL243" s="2"/>
      <c r="BM243" s="2">
        <v>1618</v>
      </c>
      <c r="BN243" s="2">
        <v>59540665</v>
      </c>
      <c r="BO243" s="2" t="s">
        <v>3</v>
      </c>
      <c r="BP243" s="2">
        <v>0</v>
      </c>
      <c r="BQ243" s="2">
        <v>201</v>
      </c>
      <c r="BR243" s="2">
        <v>0</v>
      </c>
      <c r="BS243" s="2">
        <v>1</v>
      </c>
      <c r="BT243" s="2">
        <v>1</v>
      </c>
      <c r="BU243" s="2">
        <v>1</v>
      </c>
      <c r="BV243" s="2">
        <v>1</v>
      </c>
      <c r="BW243" s="2">
        <v>1</v>
      </c>
      <c r="BX243" s="2">
        <v>1</v>
      </c>
      <c r="BY243" s="2" t="s">
        <v>3</v>
      </c>
      <c r="BZ243" s="2">
        <v>0</v>
      </c>
      <c r="CA243" s="2">
        <v>0</v>
      </c>
      <c r="CB243" s="2" t="s">
        <v>3</v>
      </c>
      <c r="CC243" s="2"/>
      <c r="CD243" s="2"/>
      <c r="CE243" s="2">
        <v>30</v>
      </c>
      <c r="CF243" s="2">
        <v>0</v>
      </c>
      <c r="CG243" s="2">
        <v>0</v>
      </c>
      <c r="CH243" s="2"/>
      <c r="CI243" s="2"/>
      <c r="CJ243" s="2"/>
      <c r="CK243" s="2"/>
      <c r="CL243" s="2"/>
      <c r="CM243" s="2">
        <v>0</v>
      </c>
      <c r="CN243" s="2" t="s">
        <v>3</v>
      </c>
      <c r="CO243" s="2">
        <v>0</v>
      </c>
      <c r="CP243" s="2">
        <f t="shared" si="362"/>
        <v>80535.09</v>
      </c>
      <c r="CQ243" s="2">
        <f t="shared" si="363"/>
        <v>57214.47</v>
      </c>
      <c r="CR243" s="2">
        <f t="shared" si="391"/>
        <v>0</v>
      </c>
      <c r="CS243" s="2">
        <f t="shared" si="364"/>
        <v>0</v>
      </c>
      <c r="CT243" s="2">
        <f t="shared" si="365"/>
        <v>0</v>
      </c>
      <c r="CU243" s="2">
        <f t="shared" si="366"/>
        <v>0</v>
      </c>
      <c r="CV243" s="2">
        <f t="shared" si="367"/>
        <v>0</v>
      </c>
      <c r="CW243" s="2">
        <f t="shared" si="368"/>
        <v>0</v>
      </c>
      <c r="CX243" s="2">
        <f t="shared" si="369"/>
        <v>0</v>
      </c>
      <c r="CY243" s="2">
        <f t="shared" si="370"/>
        <v>0</v>
      </c>
      <c r="CZ243" s="2">
        <f t="shared" si="371"/>
        <v>0</v>
      </c>
      <c r="DA243" s="2"/>
      <c r="DB243" s="2"/>
      <c r="DC243" s="2" t="s">
        <v>3</v>
      </c>
      <c r="DD243" s="2" t="s">
        <v>3</v>
      </c>
      <c r="DE243" s="2" t="s">
        <v>3</v>
      </c>
      <c r="DF243" s="2" t="s">
        <v>3</v>
      </c>
      <c r="DG243" s="2" t="s">
        <v>3</v>
      </c>
      <c r="DH243" s="2" t="s">
        <v>3</v>
      </c>
      <c r="DI243" s="2" t="s">
        <v>3</v>
      </c>
      <c r="DJ243" s="2" t="s">
        <v>3</v>
      </c>
      <c r="DK243" s="2" t="s">
        <v>3</v>
      </c>
      <c r="DL243" s="2" t="s">
        <v>3</v>
      </c>
      <c r="DM243" s="2" t="s">
        <v>3</v>
      </c>
      <c r="DN243" s="2">
        <v>0</v>
      </c>
      <c r="DO243" s="2">
        <v>0</v>
      </c>
      <c r="DP243" s="2">
        <v>1</v>
      </c>
      <c r="DQ243" s="2">
        <v>1</v>
      </c>
      <c r="DR243" s="2"/>
      <c r="DS243" s="2"/>
      <c r="DT243" s="2"/>
      <c r="DU243" s="2">
        <v>1003</v>
      </c>
      <c r="DV243" s="2" t="s">
        <v>375</v>
      </c>
      <c r="DW243" s="2" t="s">
        <v>375</v>
      </c>
      <c r="DX243" s="2">
        <v>1000</v>
      </c>
      <c r="DY243" s="2"/>
      <c r="DZ243" s="2" t="s">
        <v>3</v>
      </c>
      <c r="EA243" s="2" t="s">
        <v>3</v>
      </c>
      <c r="EB243" s="2" t="s">
        <v>3</v>
      </c>
      <c r="EC243" s="2" t="s">
        <v>3</v>
      </c>
      <c r="ED243" s="2"/>
      <c r="EE243" s="2">
        <v>59540856</v>
      </c>
      <c r="EF243" s="2">
        <v>201</v>
      </c>
      <c r="EG243" s="2" t="s">
        <v>377</v>
      </c>
      <c r="EH243" s="2">
        <v>0</v>
      </c>
      <c r="EI243" s="2" t="s">
        <v>3</v>
      </c>
      <c r="EJ243" s="2">
        <v>2</v>
      </c>
      <c r="EK243" s="2">
        <v>1618</v>
      </c>
      <c r="EL243" s="2" t="s">
        <v>378</v>
      </c>
      <c r="EM243" s="2" t="s">
        <v>379</v>
      </c>
      <c r="EN243" s="2"/>
      <c r="EO243" s="2" t="s">
        <v>3</v>
      </c>
      <c r="EP243" s="2"/>
      <c r="EQ243" s="2">
        <v>0</v>
      </c>
      <c r="ER243" s="2">
        <v>57214.47</v>
      </c>
      <c r="ES243" s="2">
        <v>57214.47</v>
      </c>
      <c r="ET243" s="2">
        <v>0</v>
      </c>
      <c r="EU243" s="2">
        <v>0</v>
      </c>
      <c r="EV243" s="2">
        <v>0</v>
      </c>
      <c r="EW243" s="2">
        <v>0</v>
      </c>
      <c r="EX243" s="2">
        <v>0</v>
      </c>
      <c r="EY243" s="2">
        <v>0</v>
      </c>
      <c r="EZ243" s="2"/>
      <c r="FA243" s="2"/>
      <c r="FB243" s="2"/>
      <c r="FC243" s="2"/>
      <c r="FD243" s="2"/>
      <c r="FE243" s="2"/>
      <c r="FF243" s="2"/>
      <c r="FG243" s="2"/>
      <c r="FH243" s="2"/>
      <c r="FI243" s="2"/>
      <c r="FJ243" s="2"/>
      <c r="FK243" s="2"/>
      <c r="FL243" s="2"/>
      <c r="FM243" s="2"/>
      <c r="FN243" s="2"/>
      <c r="FO243" s="2"/>
      <c r="FP243" s="2"/>
      <c r="FQ243" s="2">
        <v>0</v>
      </c>
      <c r="FR243" s="2">
        <v>0</v>
      </c>
      <c r="FS243" s="2">
        <v>0</v>
      </c>
      <c r="FT243" s="2"/>
      <c r="FU243" s="2"/>
      <c r="FV243" s="2"/>
      <c r="FW243" s="2"/>
      <c r="FX243" s="2">
        <v>0</v>
      </c>
      <c r="FY243" s="2">
        <v>0</v>
      </c>
      <c r="FZ243" s="2"/>
      <c r="GA243" s="2" t="s">
        <v>3</v>
      </c>
      <c r="GB243" s="2"/>
      <c r="GC243" s="2"/>
      <c r="GD243" s="2">
        <v>1</v>
      </c>
      <c r="GE243" s="2"/>
      <c r="GF243" s="2">
        <v>-370089782</v>
      </c>
      <c r="GG243" s="2">
        <v>2</v>
      </c>
      <c r="GH243" s="2">
        <v>1</v>
      </c>
      <c r="GI243" s="2">
        <v>-2</v>
      </c>
      <c r="GJ243" s="2">
        <v>0</v>
      </c>
      <c r="GK243" s="2">
        <v>0</v>
      </c>
      <c r="GL243" s="2">
        <f t="shared" si="372"/>
        <v>0</v>
      </c>
      <c r="GM243" s="2">
        <f t="shared" si="373"/>
        <v>80535.09</v>
      </c>
      <c r="GN243" s="2">
        <f t="shared" si="374"/>
        <v>0</v>
      </c>
      <c r="GO243" s="2">
        <f t="shared" si="375"/>
        <v>80535.09</v>
      </c>
      <c r="GP243" s="2">
        <f t="shared" si="376"/>
        <v>0</v>
      </c>
      <c r="GQ243" s="2"/>
      <c r="GR243" s="2">
        <v>0</v>
      </c>
      <c r="GS243" s="2">
        <v>3</v>
      </c>
      <c r="GT243" s="2">
        <v>0</v>
      </c>
      <c r="GU243" s="2" t="s">
        <v>3</v>
      </c>
      <c r="GV243" s="2">
        <f t="shared" si="377"/>
        <v>0</v>
      </c>
      <c r="GW243" s="2">
        <v>1</v>
      </c>
      <c r="GX243" s="2">
        <f t="shared" si="378"/>
        <v>0</v>
      </c>
      <c r="GY243" s="2"/>
      <c r="GZ243" s="2"/>
      <c r="HA243" s="2">
        <v>0</v>
      </c>
      <c r="HB243" s="2">
        <v>0</v>
      </c>
      <c r="HC243" s="2">
        <f t="shared" si="379"/>
        <v>0</v>
      </c>
      <c r="HD243" s="2"/>
      <c r="HE243" s="2" t="s">
        <v>3</v>
      </c>
      <c r="HF243" s="2" t="s">
        <v>3</v>
      </c>
      <c r="HG243" s="2"/>
      <c r="HH243" s="2"/>
      <c r="HI243" s="2"/>
      <c r="HJ243" s="2"/>
      <c r="HK243" s="2"/>
      <c r="HL243" s="2"/>
      <c r="HM243" s="2" t="s">
        <v>3</v>
      </c>
      <c r="HN243" s="2" t="s">
        <v>3</v>
      </c>
      <c r="HO243" s="2" t="s">
        <v>3</v>
      </c>
      <c r="HP243" s="2" t="s">
        <v>3</v>
      </c>
      <c r="HQ243" s="2" t="s">
        <v>3</v>
      </c>
      <c r="HR243" s="2"/>
      <c r="HS243" s="2">
        <v>0</v>
      </c>
      <c r="HT243" s="2"/>
      <c r="HU243" s="2"/>
      <c r="HV243" s="2"/>
      <c r="HW243" s="2"/>
      <c r="HX243" s="2"/>
      <c r="HY243" s="2"/>
      <c r="HZ243" s="2"/>
      <c r="IA243" s="2"/>
      <c r="IB243" s="2"/>
      <c r="IC243" s="2"/>
      <c r="ID243" s="2"/>
      <c r="IE243" s="2"/>
      <c r="IF243" s="2"/>
      <c r="IG243" s="2"/>
      <c r="IH243" s="2"/>
      <c r="II243" s="2"/>
      <c r="IJ243" s="2"/>
      <c r="IK243" s="2">
        <v>0</v>
      </c>
      <c r="IL243" s="2"/>
      <c r="IM243" s="2"/>
      <c r="IN243" s="2"/>
      <c r="IO243" s="2"/>
      <c r="IP243" s="2"/>
      <c r="IQ243" s="2"/>
      <c r="IR243" s="2"/>
      <c r="IS243" s="2"/>
      <c r="IT243" s="2"/>
      <c r="IU243" s="2"/>
    </row>
    <row r="244" spans="1:255" x14ac:dyDescent="0.2">
      <c r="A244">
        <v>17</v>
      </c>
      <c r="B244">
        <v>1</v>
      </c>
      <c r="E244" t="s">
        <v>403</v>
      </c>
      <c r="F244" t="s">
        <v>404</v>
      </c>
      <c r="G244" t="s">
        <v>1296</v>
      </c>
      <c r="H244" t="s">
        <v>375</v>
      </c>
      <c r="I244">
        <f>ROUND((1380*1.02)/1000,9)</f>
        <v>1.4076</v>
      </c>
      <c r="J244">
        <v>0</v>
      </c>
      <c r="K244">
        <f>ROUND((1380*1.02)/1000,9)</f>
        <v>1.4076</v>
      </c>
      <c r="O244">
        <f t="shared" si="348"/>
        <v>326972.46999999997</v>
      </c>
      <c r="P244">
        <f t="shared" si="349"/>
        <v>326972.46999999997</v>
      </c>
      <c r="Q244">
        <f t="shared" si="385"/>
        <v>0</v>
      </c>
      <c r="R244">
        <f t="shared" si="350"/>
        <v>0</v>
      </c>
      <c r="S244">
        <f t="shared" si="351"/>
        <v>0</v>
      </c>
      <c r="T244">
        <f t="shared" si="352"/>
        <v>0</v>
      </c>
      <c r="U244">
        <f t="shared" si="353"/>
        <v>0</v>
      </c>
      <c r="V244">
        <f t="shared" si="354"/>
        <v>0</v>
      </c>
      <c r="W244">
        <f t="shared" si="355"/>
        <v>0</v>
      </c>
      <c r="X244">
        <f t="shared" si="356"/>
        <v>0</v>
      </c>
      <c r="Y244">
        <f t="shared" si="357"/>
        <v>0</v>
      </c>
      <c r="AA244">
        <v>60252775</v>
      </c>
      <c r="AB244">
        <f t="shared" si="358"/>
        <v>57214.47</v>
      </c>
      <c r="AC244">
        <f t="shared" si="359"/>
        <v>57214.47</v>
      </c>
      <c r="AD244">
        <f t="shared" si="386"/>
        <v>0</v>
      </c>
      <c r="AE244">
        <f t="shared" si="387"/>
        <v>0</v>
      </c>
      <c r="AF244">
        <f t="shared" si="388"/>
        <v>0</v>
      </c>
      <c r="AG244">
        <f t="shared" si="360"/>
        <v>0</v>
      </c>
      <c r="AH244">
        <f t="shared" si="389"/>
        <v>0</v>
      </c>
      <c r="AI244">
        <f t="shared" si="390"/>
        <v>0</v>
      </c>
      <c r="AJ244">
        <f t="shared" si="361"/>
        <v>0</v>
      </c>
      <c r="AK244">
        <v>57214.47</v>
      </c>
      <c r="AL244">
        <v>57214.47</v>
      </c>
      <c r="AM244">
        <v>0</v>
      </c>
      <c r="AN244">
        <v>0</v>
      </c>
      <c r="AO244">
        <v>0</v>
      </c>
      <c r="AP244">
        <v>0</v>
      </c>
      <c r="AQ244">
        <v>0</v>
      </c>
      <c r="AR244">
        <v>0</v>
      </c>
      <c r="AS244">
        <v>0</v>
      </c>
      <c r="AT244">
        <v>0</v>
      </c>
      <c r="AU244">
        <v>0</v>
      </c>
      <c r="AV244">
        <v>1</v>
      </c>
      <c r="AW244">
        <v>1</v>
      </c>
      <c r="AZ244">
        <v>1</v>
      </c>
      <c r="BA244">
        <v>1</v>
      </c>
      <c r="BB244">
        <v>1</v>
      </c>
      <c r="BC244">
        <v>4.0599999999999996</v>
      </c>
      <c r="BD244" t="s">
        <v>3</v>
      </c>
      <c r="BE244" t="s">
        <v>3</v>
      </c>
      <c r="BF244" t="s">
        <v>3</v>
      </c>
      <c r="BG244" t="s">
        <v>3</v>
      </c>
      <c r="BH244">
        <v>3</v>
      </c>
      <c r="BI244">
        <v>2</v>
      </c>
      <c r="BJ244" t="s">
        <v>405</v>
      </c>
      <c r="BM244">
        <v>1618</v>
      </c>
      <c r="BN244">
        <v>59540665</v>
      </c>
      <c r="BO244" t="s">
        <v>404</v>
      </c>
      <c r="BP244">
        <v>1</v>
      </c>
      <c r="BQ244">
        <v>201</v>
      </c>
      <c r="BR244">
        <v>0</v>
      </c>
      <c r="BS244">
        <v>1</v>
      </c>
      <c r="BT244">
        <v>1</v>
      </c>
      <c r="BU244">
        <v>1</v>
      </c>
      <c r="BV244">
        <v>1</v>
      </c>
      <c r="BW244">
        <v>1</v>
      </c>
      <c r="BX244">
        <v>1</v>
      </c>
      <c r="BY244" t="s">
        <v>3</v>
      </c>
      <c r="BZ244">
        <v>0</v>
      </c>
      <c r="CA244">
        <v>0</v>
      </c>
      <c r="CB244" t="s">
        <v>3</v>
      </c>
      <c r="CE244">
        <v>30</v>
      </c>
      <c r="CF244">
        <v>0</v>
      </c>
      <c r="CG244">
        <v>0</v>
      </c>
      <c r="CM244">
        <v>0</v>
      </c>
      <c r="CN244" t="s">
        <v>3</v>
      </c>
      <c r="CO244">
        <v>0</v>
      </c>
      <c r="CP244">
        <f t="shared" si="362"/>
        <v>326972.46999999997</v>
      </c>
      <c r="CQ244">
        <f t="shared" si="363"/>
        <v>232290.75</v>
      </c>
      <c r="CR244">
        <f t="shared" si="391"/>
        <v>0</v>
      </c>
      <c r="CS244">
        <f t="shared" si="364"/>
        <v>0</v>
      </c>
      <c r="CT244">
        <f t="shared" si="365"/>
        <v>0</v>
      </c>
      <c r="CU244">
        <f t="shared" si="366"/>
        <v>0</v>
      </c>
      <c r="CV244">
        <f t="shared" si="367"/>
        <v>0</v>
      </c>
      <c r="CW244">
        <f t="shared" si="368"/>
        <v>0</v>
      </c>
      <c r="CX244">
        <f t="shared" si="369"/>
        <v>0</v>
      </c>
      <c r="CY244">
        <f t="shared" si="370"/>
        <v>0</v>
      </c>
      <c r="CZ244">
        <f t="shared" si="371"/>
        <v>0</v>
      </c>
      <c r="DC244" t="s">
        <v>3</v>
      </c>
      <c r="DD244" t="s">
        <v>3</v>
      </c>
      <c r="DE244" t="s">
        <v>3</v>
      </c>
      <c r="DF244" t="s">
        <v>3</v>
      </c>
      <c r="DG244" t="s">
        <v>3</v>
      </c>
      <c r="DH244" t="s">
        <v>3</v>
      </c>
      <c r="DI244" t="s">
        <v>3</v>
      </c>
      <c r="DJ244" t="s">
        <v>3</v>
      </c>
      <c r="DK244" t="s">
        <v>3</v>
      </c>
      <c r="DL244" t="s">
        <v>3</v>
      </c>
      <c r="DM244" t="s">
        <v>3</v>
      </c>
      <c r="DN244">
        <v>0</v>
      </c>
      <c r="DO244">
        <v>0</v>
      </c>
      <c r="DP244">
        <v>1</v>
      </c>
      <c r="DQ244">
        <v>1</v>
      </c>
      <c r="DU244">
        <v>1003</v>
      </c>
      <c r="DV244" t="s">
        <v>375</v>
      </c>
      <c r="DW244" t="s">
        <v>375</v>
      </c>
      <c r="DX244">
        <v>1000</v>
      </c>
      <c r="DZ244" t="s">
        <v>3</v>
      </c>
      <c r="EA244" t="s">
        <v>3</v>
      </c>
      <c r="EB244" t="s">
        <v>3</v>
      </c>
      <c r="EC244" t="s">
        <v>3</v>
      </c>
      <c r="EE244">
        <v>59540856</v>
      </c>
      <c r="EF244">
        <v>201</v>
      </c>
      <c r="EG244" t="s">
        <v>377</v>
      </c>
      <c r="EH244">
        <v>0</v>
      </c>
      <c r="EI244" t="s">
        <v>3</v>
      </c>
      <c r="EJ244">
        <v>2</v>
      </c>
      <c r="EK244">
        <v>1618</v>
      </c>
      <c r="EL244" t="s">
        <v>378</v>
      </c>
      <c r="EM244" t="s">
        <v>379</v>
      </c>
      <c r="EO244" t="s">
        <v>3</v>
      </c>
      <c r="EQ244">
        <v>0</v>
      </c>
      <c r="ER244">
        <v>57214.47</v>
      </c>
      <c r="ES244">
        <v>57214.47</v>
      </c>
      <c r="ET244">
        <v>0</v>
      </c>
      <c r="EU244">
        <v>0</v>
      </c>
      <c r="EV244">
        <v>0</v>
      </c>
      <c r="EW244">
        <v>0</v>
      </c>
      <c r="EX244">
        <v>0</v>
      </c>
      <c r="EY244">
        <v>0</v>
      </c>
      <c r="FQ244">
        <v>0</v>
      </c>
      <c r="FR244">
        <v>0</v>
      </c>
      <c r="FS244">
        <v>0</v>
      </c>
      <c r="FX244">
        <v>0</v>
      </c>
      <c r="FY244">
        <v>0</v>
      </c>
      <c r="GA244" t="s">
        <v>3</v>
      </c>
      <c r="GD244">
        <v>1</v>
      </c>
      <c r="GF244">
        <v>-370089782</v>
      </c>
      <c r="GG244">
        <v>2</v>
      </c>
      <c r="GH244">
        <v>1</v>
      </c>
      <c r="GI244">
        <v>2</v>
      </c>
      <c r="GJ244">
        <v>0</v>
      </c>
      <c r="GK244">
        <v>0</v>
      </c>
      <c r="GL244">
        <f t="shared" si="372"/>
        <v>0</v>
      </c>
      <c r="GM244">
        <f t="shared" si="373"/>
        <v>326972.46999999997</v>
      </c>
      <c r="GN244">
        <f t="shared" si="374"/>
        <v>0</v>
      </c>
      <c r="GO244">
        <f t="shared" si="375"/>
        <v>326972.46999999997</v>
      </c>
      <c r="GP244">
        <f t="shared" si="376"/>
        <v>0</v>
      </c>
      <c r="GR244">
        <v>0</v>
      </c>
      <c r="GS244">
        <v>3</v>
      </c>
      <c r="GT244">
        <v>0</v>
      </c>
      <c r="GU244" t="s">
        <v>3</v>
      </c>
      <c r="GV244">
        <f t="shared" si="377"/>
        <v>0</v>
      </c>
      <c r="GW244">
        <v>1</v>
      </c>
      <c r="GX244">
        <f t="shared" si="378"/>
        <v>0</v>
      </c>
      <c r="HA244">
        <v>0</v>
      </c>
      <c r="HB244">
        <v>0</v>
      </c>
      <c r="HC244">
        <f t="shared" si="379"/>
        <v>0</v>
      </c>
      <c r="HE244" t="s">
        <v>3</v>
      </c>
      <c r="HF244" t="s">
        <v>3</v>
      </c>
      <c r="HM244" t="s">
        <v>3</v>
      </c>
      <c r="HN244" t="s">
        <v>3</v>
      </c>
      <c r="HO244" t="s">
        <v>3</v>
      </c>
      <c r="HP244" t="s">
        <v>3</v>
      </c>
      <c r="HQ244" t="s">
        <v>3</v>
      </c>
      <c r="HS244">
        <v>0</v>
      </c>
      <c r="IK244">
        <v>0</v>
      </c>
    </row>
    <row r="245" spans="1:255" x14ac:dyDescent="0.2">
      <c r="A245" s="2">
        <v>17</v>
      </c>
      <c r="B245" s="2">
        <v>1</v>
      </c>
      <c r="C245" s="2"/>
      <c r="D245" s="2"/>
      <c r="E245" s="2" t="s">
        <v>406</v>
      </c>
      <c r="F245" s="2" t="s">
        <v>407</v>
      </c>
      <c r="G245" s="2" t="s">
        <v>408</v>
      </c>
      <c r="H245" s="2" t="s">
        <v>375</v>
      </c>
      <c r="I245" s="2">
        <f>ROUND((400/1000)*1.02,9)</f>
        <v>0.40799999999999997</v>
      </c>
      <c r="J245" s="2">
        <v>0</v>
      </c>
      <c r="K245" s="2">
        <f>ROUND((400/1000)*1.02,9)</f>
        <v>0.40799999999999997</v>
      </c>
      <c r="L245" s="2"/>
      <c r="M245" s="2"/>
      <c r="N245" s="2"/>
      <c r="O245" s="2">
        <f t="shared" si="348"/>
        <v>11012.3</v>
      </c>
      <c r="P245" s="2">
        <f t="shared" si="349"/>
        <v>11012.3</v>
      </c>
      <c r="Q245" s="2">
        <f t="shared" si="385"/>
        <v>0</v>
      </c>
      <c r="R245" s="2">
        <f t="shared" si="350"/>
        <v>0</v>
      </c>
      <c r="S245" s="2">
        <f t="shared" si="351"/>
        <v>0</v>
      </c>
      <c r="T245" s="2">
        <f t="shared" si="352"/>
        <v>0</v>
      </c>
      <c r="U245" s="2">
        <f t="shared" si="353"/>
        <v>0</v>
      </c>
      <c r="V245" s="2">
        <f t="shared" si="354"/>
        <v>0</v>
      </c>
      <c r="W245" s="2">
        <f t="shared" si="355"/>
        <v>0</v>
      </c>
      <c r="X245" s="2">
        <f t="shared" si="356"/>
        <v>0</v>
      </c>
      <c r="Y245" s="2">
        <f t="shared" si="357"/>
        <v>0</v>
      </c>
      <c r="Z245" s="2"/>
      <c r="AA245" s="2">
        <v>60252778</v>
      </c>
      <c r="AB245" s="2">
        <f t="shared" si="358"/>
        <v>26990.94</v>
      </c>
      <c r="AC245" s="2">
        <f t="shared" si="359"/>
        <v>26990.94</v>
      </c>
      <c r="AD245" s="2">
        <f t="shared" si="386"/>
        <v>0</v>
      </c>
      <c r="AE245" s="2">
        <f t="shared" si="387"/>
        <v>0</v>
      </c>
      <c r="AF245" s="2">
        <f t="shared" si="388"/>
        <v>0</v>
      </c>
      <c r="AG245" s="2">
        <f t="shared" si="360"/>
        <v>0</v>
      </c>
      <c r="AH245" s="2">
        <f t="shared" si="389"/>
        <v>0</v>
      </c>
      <c r="AI245" s="2">
        <f t="shared" si="390"/>
        <v>0</v>
      </c>
      <c r="AJ245" s="2">
        <f t="shared" si="361"/>
        <v>0</v>
      </c>
      <c r="AK245" s="2">
        <v>26990.94</v>
      </c>
      <c r="AL245" s="2">
        <v>26990.94</v>
      </c>
      <c r="AM245" s="2">
        <v>0</v>
      </c>
      <c r="AN245" s="2">
        <v>0</v>
      </c>
      <c r="AO245" s="2">
        <v>0</v>
      </c>
      <c r="AP245" s="2">
        <v>0</v>
      </c>
      <c r="AQ245" s="2">
        <v>0</v>
      </c>
      <c r="AR245" s="2">
        <v>0</v>
      </c>
      <c r="AS245" s="2">
        <v>0</v>
      </c>
      <c r="AT245" s="2">
        <v>0</v>
      </c>
      <c r="AU245" s="2">
        <v>0</v>
      </c>
      <c r="AV245" s="2">
        <v>1</v>
      </c>
      <c r="AW245" s="2">
        <v>1</v>
      </c>
      <c r="AX245" s="2"/>
      <c r="AY245" s="2"/>
      <c r="AZ245" s="2">
        <v>1</v>
      </c>
      <c r="BA245" s="2">
        <v>1</v>
      </c>
      <c r="BB245" s="2">
        <v>1</v>
      </c>
      <c r="BC245" s="2">
        <v>1</v>
      </c>
      <c r="BD245" s="2" t="s">
        <v>3</v>
      </c>
      <c r="BE245" s="2" t="s">
        <v>3</v>
      </c>
      <c r="BF245" s="2" t="s">
        <v>3</v>
      </c>
      <c r="BG245" s="2" t="s">
        <v>3</v>
      </c>
      <c r="BH245" s="2">
        <v>3</v>
      </c>
      <c r="BI245" s="2">
        <v>2</v>
      </c>
      <c r="BJ245" s="2" t="s">
        <v>3</v>
      </c>
      <c r="BK245" s="2"/>
      <c r="BL245" s="2"/>
      <c r="BM245" s="2">
        <v>400002</v>
      </c>
      <c r="BN245" s="2">
        <v>0</v>
      </c>
      <c r="BO245" s="2" t="s">
        <v>3</v>
      </c>
      <c r="BP245" s="2">
        <v>0</v>
      </c>
      <c r="BQ245" s="2">
        <v>202</v>
      </c>
      <c r="BR245" s="2">
        <v>0</v>
      </c>
      <c r="BS245" s="2">
        <v>1</v>
      </c>
      <c r="BT245" s="2">
        <v>1</v>
      </c>
      <c r="BU245" s="2">
        <v>1</v>
      </c>
      <c r="BV245" s="2">
        <v>1</v>
      </c>
      <c r="BW245" s="2">
        <v>1</v>
      </c>
      <c r="BX245" s="2">
        <v>1</v>
      </c>
      <c r="BY245" s="2" t="s">
        <v>3</v>
      </c>
      <c r="BZ245" s="2">
        <v>0</v>
      </c>
      <c r="CA245" s="2">
        <v>0</v>
      </c>
      <c r="CB245" s="2" t="s">
        <v>3</v>
      </c>
      <c r="CC245" s="2"/>
      <c r="CD245" s="2"/>
      <c r="CE245" s="2">
        <v>30</v>
      </c>
      <c r="CF245" s="2">
        <v>0</v>
      </c>
      <c r="CG245" s="2">
        <v>0</v>
      </c>
      <c r="CH245" s="2"/>
      <c r="CI245" s="2"/>
      <c r="CJ245" s="2"/>
      <c r="CK245" s="2"/>
      <c r="CL245" s="2"/>
      <c r="CM245" s="2">
        <v>0</v>
      </c>
      <c r="CN245" s="2" t="s">
        <v>3</v>
      </c>
      <c r="CO245" s="2">
        <v>0</v>
      </c>
      <c r="CP245" s="2">
        <f t="shared" si="362"/>
        <v>11012.3</v>
      </c>
      <c r="CQ245" s="2">
        <f t="shared" si="363"/>
        <v>26990.94</v>
      </c>
      <c r="CR245" s="2">
        <f t="shared" si="391"/>
        <v>0</v>
      </c>
      <c r="CS245" s="2">
        <f t="shared" si="364"/>
        <v>0</v>
      </c>
      <c r="CT245" s="2">
        <f t="shared" si="365"/>
        <v>0</v>
      </c>
      <c r="CU245" s="2">
        <f t="shared" si="366"/>
        <v>0</v>
      </c>
      <c r="CV245" s="2">
        <f t="shared" si="367"/>
        <v>0</v>
      </c>
      <c r="CW245" s="2">
        <f t="shared" si="368"/>
        <v>0</v>
      </c>
      <c r="CX245" s="2">
        <f t="shared" si="369"/>
        <v>0</v>
      </c>
      <c r="CY245" s="2">
        <f t="shared" si="370"/>
        <v>0</v>
      </c>
      <c r="CZ245" s="2">
        <f t="shared" si="371"/>
        <v>0</v>
      </c>
      <c r="DA245" s="2"/>
      <c r="DB245" s="2"/>
      <c r="DC245" s="2" t="s">
        <v>3</v>
      </c>
      <c r="DD245" s="2" t="s">
        <v>3</v>
      </c>
      <c r="DE245" s="2" t="s">
        <v>3</v>
      </c>
      <c r="DF245" s="2" t="s">
        <v>3</v>
      </c>
      <c r="DG245" s="2" t="s">
        <v>3</v>
      </c>
      <c r="DH245" s="2" t="s">
        <v>3</v>
      </c>
      <c r="DI245" s="2" t="s">
        <v>3</v>
      </c>
      <c r="DJ245" s="2" t="s">
        <v>3</v>
      </c>
      <c r="DK245" s="2" t="s">
        <v>3</v>
      </c>
      <c r="DL245" s="2" t="s">
        <v>3</v>
      </c>
      <c r="DM245" s="2" t="s">
        <v>3</v>
      </c>
      <c r="DN245" s="2">
        <v>0</v>
      </c>
      <c r="DO245" s="2">
        <v>0</v>
      </c>
      <c r="DP245" s="2">
        <v>1</v>
      </c>
      <c r="DQ245" s="2">
        <v>1</v>
      </c>
      <c r="DR245" s="2"/>
      <c r="DS245" s="2"/>
      <c r="DT245" s="2"/>
      <c r="DU245" s="2">
        <v>1003</v>
      </c>
      <c r="DV245" s="2" t="s">
        <v>375</v>
      </c>
      <c r="DW245" s="2" t="s">
        <v>375</v>
      </c>
      <c r="DX245" s="2">
        <v>1000</v>
      </c>
      <c r="DY245" s="2"/>
      <c r="DZ245" s="2" t="s">
        <v>3</v>
      </c>
      <c r="EA245" s="2" t="s">
        <v>3</v>
      </c>
      <c r="EB245" s="2" t="s">
        <v>3</v>
      </c>
      <c r="EC245" s="2" t="s">
        <v>3</v>
      </c>
      <c r="ED245" s="2"/>
      <c r="EE245" s="2">
        <v>59540864</v>
      </c>
      <c r="EF245" s="2">
        <v>202</v>
      </c>
      <c r="EG245" s="2" t="s">
        <v>386</v>
      </c>
      <c r="EH245" s="2">
        <v>0</v>
      </c>
      <c r="EI245" s="2" t="s">
        <v>3</v>
      </c>
      <c r="EJ245" s="2">
        <v>1</v>
      </c>
      <c r="EK245" s="2">
        <v>400002</v>
      </c>
      <c r="EL245" s="2" t="s">
        <v>387</v>
      </c>
      <c r="EM245" s="2" t="s">
        <v>386</v>
      </c>
      <c r="EN245" s="2"/>
      <c r="EO245" s="2" t="s">
        <v>3</v>
      </c>
      <c r="EP245" s="2"/>
      <c r="EQ245" s="2">
        <v>0</v>
      </c>
      <c r="ER245" s="2">
        <v>0</v>
      </c>
      <c r="ES245" s="2">
        <v>26990.94</v>
      </c>
      <c r="ET245" s="2">
        <v>0</v>
      </c>
      <c r="EU245" s="2">
        <v>0</v>
      </c>
      <c r="EV245" s="2">
        <v>0</v>
      </c>
      <c r="EW245" s="2">
        <v>0</v>
      </c>
      <c r="EX245" s="2">
        <v>0</v>
      </c>
      <c r="EY245" s="2">
        <v>0</v>
      </c>
      <c r="EZ245" s="2"/>
      <c r="FA245" s="2"/>
      <c r="FB245" s="2"/>
      <c r="FC245" s="2"/>
      <c r="FD245" s="2"/>
      <c r="FE245" s="2"/>
      <c r="FF245" s="2"/>
      <c r="FG245" s="2"/>
      <c r="FH245" s="2"/>
      <c r="FI245" s="2"/>
      <c r="FJ245" s="2"/>
      <c r="FK245" s="2"/>
      <c r="FL245" s="2"/>
      <c r="FM245" s="2"/>
      <c r="FN245" s="2"/>
      <c r="FO245" s="2"/>
      <c r="FP245" s="2"/>
      <c r="FQ245" s="2">
        <v>0</v>
      </c>
      <c r="FR245" s="2">
        <v>0</v>
      </c>
      <c r="FS245" s="2">
        <v>0</v>
      </c>
      <c r="FT245" s="2"/>
      <c r="FU245" s="2"/>
      <c r="FV245" s="2"/>
      <c r="FW245" s="2"/>
      <c r="FX245" s="2">
        <v>0</v>
      </c>
      <c r="FY245" s="2">
        <v>0</v>
      </c>
      <c r="FZ245" s="2"/>
      <c r="GA245" s="2" t="s">
        <v>409</v>
      </c>
      <c r="GB245" s="2"/>
      <c r="GC245" s="2"/>
      <c r="GD245" s="2">
        <v>1</v>
      </c>
      <c r="GE245" s="2"/>
      <c r="GF245" s="2">
        <v>-215568633</v>
      </c>
      <c r="GG245" s="2">
        <v>2</v>
      </c>
      <c r="GH245" s="2">
        <v>4</v>
      </c>
      <c r="GI245" s="2">
        <v>-2</v>
      </c>
      <c r="GJ245" s="2">
        <v>0</v>
      </c>
      <c r="GK245" s="2">
        <v>0</v>
      </c>
      <c r="GL245" s="2">
        <f t="shared" si="372"/>
        <v>0</v>
      </c>
      <c r="GM245" s="2">
        <f t="shared" si="373"/>
        <v>11012.3</v>
      </c>
      <c r="GN245" s="2">
        <f t="shared" si="374"/>
        <v>0</v>
      </c>
      <c r="GO245" s="2">
        <f t="shared" si="375"/>
        <v>11012.3</v>
      </c>
      <c r="GP245" s="2">
        <f t="shared" si="376"/>
        <v>0</v>
      </c>
      <c r="GQ245" s="2"/>
      <c r="GR245" s="2">
        <v>0</v>
      </c>
      <c r="GS245" s="2">
        <v>2</v>
      </c>
      <c r="GT245" s="2">
        <v>0</v>
      </c>
      <c r="GU245" s="2" t="s">
        <v>3</v>
      </c>
      <c r="GV245" s="2">
        <f t="shared" si="377"/>
        <v>0</v>
      </c>
      <c r="GW245" s="2">
        <v>1</v>
      </c>
      <c r="GX245" s="2">
        <f t="shared" si="378"/>
        <v>0</v>
      </c>
      <c r="GY245" s="2"/>
      <c r="GZ245" s="2"/>
      <c r="HA245" s="2">
        <v>0</v>
      </c>
      <c r="HB245" s="2">
        <v>0</v>
      </c>
      <c r="HC245" s="2">
        <f t="shared" si="379"/>
        <v>0</v>
      </c>
      <c r="HD245" s="2"/>
      <c r="HE245" s="2" t="s">
        <v>389</v>
      </c>
      <c r="HF245" s="2" t="s">
        <v>34</v>
      </c>
      <c r="HG245" s="2"/>
      <c r="HH245" s="2"/>
      <c r="HI245" s="2"/>
      <c r="HJ245" s="2"/>
      <c r="HK245" s="2"/>
      <c r="HL245" s="2"/>
      <c r="HM245" s="2" t="s">
        <v>3</v>
      </c>
      <c r="HN245" s="2" t="s">
        <v>3</v>
      </c>
      <c r="HO245" s="2" t="s">
        <v>3</v>
      </c>
      <c r="HP245" s="2" t="s">
        <v>3</v>
      </c>
      <c r="HQ245" s="2" t="s">
        <v>3</v>
      </c>
      <c r="HR245" s="2"/>
      <c r="HS245" s="2">
        <v>0</v>
      </c>
      <c r="HT245" s="2"/>
      <c r="HU245" s="2"/>
      <c r="HV245" s="2"/>
      <c r="HW245" s="2"/>
      <c r="HX245" s="2"/>
      <c r="HY245" s="2"/>
      <c r="HZ245" s="2"/>
      <c r="IA245" s="2"/>
      <c r="IB245" s="2"/>
      <c r="IC245" s="2"/>
      <c r="ID245" s="2"/>
      <c r="IE245" s="2"/>
      <c r="IF245" s="2"/>
      <c r="IG245" s="2"/>
      <c r="IH245" s="2"/>
      <c r="II245" s="2"/>
      <c r="IJ245" s="2"/>
      <c r="IK245" s="2">
        <v>0</v>
      </c>
      <c r="IL245" s="2"/>
      <c r="IM245" s="2"/>
      <c r="IN245" s="2"/>
      <c r="IO245" s="2"/>
      <c r="IP245" s="2"/>
      <c r="IQ245" s="2"/>
      <c r="IR245" s="2"/>
      <c r="IS245" s="2"/>
      <c r="IT245" s="2"/>
      <c r="IU245" s="2"/>
    </row>
    <row r="246" spans="1:255" x14ac:dyDescent="0.2">
      <c r="A246">
        <v>17</v>
      </c>
      <c r="B246">
        <v>1</v>
      </c>
      <c r="E246" t="s">
        <v>406</v>
      </c>
      <c r="F246" t="s">
        <v>407</v>
      </c>
      <c r="G246" t="s">
        <v>408</v>
      </c>
      <c r="H246" t="s">
        <v>375</v>
      </c>
      <c r="I246">
        <f>ROUND((400/1000)*1.02,9)</f>
        <v>0.40799999999999997</v>
      </c>
      <c r="J246">
        <v>0</v>
      </c>
      <c r="K246">
        <f>ROUND((400/1000)*1.02,9)</f>
        <v>0.40799999999999997</v>
      </c>
      <c r="O246">
        <f t="shared" si="348"/>
        <v>108801.52</v>
      </c>
      <c r="P246">
        <f t="shared" si="349"/>
        <v>108801.52</v>
      </c>
      <c r="Q246">
        <f t="shared" si="385"/>
        <v>0</v>
      </c>
      <c r="R246">
        <f t="shared" si="350"/>
        <v>0</v>
      </c>
      <c r="S246">
        <f t="shared" si="351"/>
        <v>0</v>
      </c>
      <c r="T246">
        <f t="shared" si="352"/>
        <v>0</v>
      </c>
      <c r="U246">
        <f t="shared" si="353"/>
        <v>0</v>
      </c>
      <c r="V246">
        <f t="shared" si="354"/>
        <v>0</v>
      </c>
      <c r="W246">
        <f t="shared" si="355"/>
        <v>0</v>
      </c>
      <c r="X246">
        <f t="shared" si="356"/>
        <v>0</v>
      </c>
      <c r="Y246">
        <f t="shared" si="357"/>
        <v>0</v>
      </c>
      <c r="AA246">
        <v>60252775</v>
      </c>
      <c r="AB246">
        <f t="shared" si="358"/>
        <v>26990.94</v>
      </c>
      <c r="AC246">
        <f t="shared" si="359"/>
        <v>26990.94</v>
      </c>
      <c r="AD246">
        <f t="shared" si="386"/>
        <v>0</v>
      </c>
      <c r="AE246">
        <f t="shared" si="387"/>
        <v>0</v>
      </c>
      <c r="AF246">
        <f t="shared" si="388"/>
        <v>0</v>
      </c>
      <c r="AG246">
        <f t="shared" si="360"/>
        <v>0</v>
      </c>
      <c r="AH246">
        <f t="shared" si="389"/>
        <v>0</v>
      </c>
      <c r="AI246">
        <f t="shared" si="390"/>
        <v>0</v>
      </c>
      <c r="AJ246">
        <f t="shared" si="361"/>
        <v>0</v>
      </c>
      <c r="AK246">
        <v>26990.94</v>
      </c>
      <c r="AL246">
        <v>26990.94</v>
      </c>
      <c r="AM246">
        <v>0</v>
      </c>
      <c r="AN246">
        <v>0</v>
      </c>
      <c r="AO246">
        <v>0</v>
      </c>
      <c r="AP246">
        <v>0</v>
      </c>
      <c r="AQ246">
        <v>0</v>
      </c>
      <c r="AR246">
        <v>0</v>
      </c>
      <c r="AS246">
        <v>0</v>
      </c>
      <c r="AT246">
        <v>0</v>
      </c>
      <c r="AU246">
        <v>0</v>
      </c>
      <c r="AV246">
        <v>1</v>
      </c>
      <c r="AW246">
        <v>1</v>
      </c>
      <c r="AZ246">
        <v>1</v>
      </c>
      <c r="BA246">
        <v>1</v>
      </c>
      <c r="BB246">
        <v>1</v>
      </c>
      <c r="BC246">
        <v>9.8800000000000008</v>
      </c>
      <c r="BD246" t="s">
        <v>3</v>
      </c>
      <c r="BE246" t="s">
        <v>3</v>
      </c>
      <c r="BF246" t="s">
        <v>3</v>
      </c>
      <c r="BG246" t="s">
        <v>3</v>
      </c>
      <c r="BH246">
        <v>3</v>
      </c>
      <c r="BI246">
        <v>2</v>
      </c>
      <c r="BJ246" t="s">
        <v>3</v>
      </c>
      <c r="BM246">
        <v>400002</v>
      </c>
      <c r="BN246">
        <v>0</v>
      </c>
      <c r="BO246" t="s">
        <v>3</v>
      </c>
      <c r="BP246">
        <v>0</v>
      </c>
      <c r="BQ246">
        <v>202</v>
      </c>
      <c r="BR246">
        <v>0</v>
      </c>
      <c r="BS246">
        <v>1</v>
      </c>
      <c r="BT246">
        <v>1</v>
      </c>
      <c r="BU246">
        <v>1</v>
      </c>
      <c r="BV246">
        <v>1</v>
      </c>
      <c r="BW246">
        <v>1</v>
      </c>
      <c r="BX246">
        <v>1</v>
      </c>
      <c r="BY246" t="s">
        <v>3</v>
      </c>
      <c r="BZ246">
        <v>0</v>
      </c>
      <c r="CA246">
        <v>0</v>
      </c>
      <c r="CB246" t="s">
        <v>3</v>
      </c>
      <c r="CE246">
        <v>30</v>
      </c>
      <c r="CF246">
        <v>0</v>
      </c>
      <c r="CG246">
        <v>0</v>
      </c>
      <c r="CM246">
        <v>0</v>
      </c>
      <c r="CN246" t="s">
        <v>3</v>
      </c>
      <c r="CO246">
        <v>0</v>
      </c>
      <c r="CP246">
        <f t="shared" si="362"/>
        <v>108801.52</v>
      </c>
      <c r="CQ246">
        <f t="shared" si="363"/>
        <v>266670.49</v>
      </c>
      <c r="CR246">
        <f t="shared" si="391"/>
        <v>0</v>
      </c>
      <c r="CS246">
        <f t="shared" si="364"/>
        <v>0</v>
      </c>
      <c r="CT246">
        <f t="shared" si="365"/>
        <v>0</v>
      </c>
      <c r="CU246">
        <f t="shared" si="366"/>
        <v>0</v>
      </c>
      <c r="CV246">
        <f t="shared" si="367"/>
        <v>0</v>
      </c>
      <c r="CW246">
        <f t="shared" si="368"/>
        <v>0</v>
      </c>
      <c r="CX246">
        <f t="shared" si="369"/>
        <v>0</v>
      </c>
      <c r="CY246">
        <f t="shared" si="370"/>
        <v>0</v>
      </c>
      <c r="CZ246">
        <f t="shared" si="371"/>
        <v>0</v>
      </c>
      <c r="DC246" t="s">
        <v>3</v>
      </c>
      <c r="DD246" t="s">
        <v>3</v>
      </c>
      <c r="DE246" t="s">
        <v>3</v>
      </c>
      <c r="DF246" t="s">
        <v>3</v>
      </c>
      <c r="DG246" t="s">
        <v>3</v>
      </c>
      <c r="DH246" t="s">
        <v>3</v>
      </c>
      <c r="DI246" t="s">
        <v>3</v>
      </c>
      <c r="DJ246" t="s">
        <v>3</v>
      </c>
      <c r="DK246" t="s">
        <v>3</v>
      </c>
      <c r="DL246" t="s">
        <v>3</v>
      </c>
      <c r="DM246" t="s">
        <v>3</v>
      </c>
      <c r="DN246">
        <v>0</v>
      </c>
      <c r="DO246">
        <v>0</v>
      </c>
      <c r="DP246">
        <v>1</v>
      </c>
      <c r="DQ246">
        <v>1</v>
      </c>
      <c r="DU246">
        <v>1003</v>
      </c>
      <c r="DV246" t="s">
        <v>375</v>
      </c>
      <c r="DW246" t="s">
        <v>375</v>
      </c>
      <c r="DX246">
        <v>1000</v>
      </c>
      <c r="DZ246" t="s">
        <v>3</v>
      </c>
      <c r="EA246" t="s">
        <v>3</v>
      </c>
      <c r="EB246" t="s">
        <v>3</v>
      </c>
      <c r="EC246" t="s">
        <v>3</v>
      </c>
      <c r="EE246">
        <v>59540864</v>
      </c>
      <c r="EF246">
        <v>202</v>
      </c>
      <c r="EG246" t="s">
        <v>386</v>
      </c>
      <c r="EH246">
        <v>0</v>
      </c>
      <c r="EI246" t="s">
        <v>3</v>
      </c>
      <c r="EJ246">
        <v>1</v>
      </c>
      <c r="EK246">
        <v>400002</v>
      </c>
      <c r="EL246" t="s">
        <v>387</v>
      </c>
      <c r="EM246" t="s">
        <v>386</v>
      </c>
      <c r="EO246" t="s">
        <v>3</v>
      </c>
      <c r="EQ246">
        <v>0</v>
      </c>
      <c r="ER246">
        <v>26990.94</v>
      </c>
      <c r="ES246">
        <v>26990.94</v>
      </c>
      <c r="ET246">
        <v>0</v>
      </c>
      <c r="EU246">
        <v>0</v>
      </c>
      <c r="EV246">
        <v>0</v>
      </c>
      <c r="EW246">
        <v>0</v>
      </c>
      <c r="EX246">
        <v>0</v>
      </c>
      <c r="EY246">
        <v>0</v>
      </c>
      <c r="EZ246">
        <v>5</v>
      </c>
      <c r="FC246">
        <v>1</v>
      </c>
      <c r="FD246">
        <v>18</v>
      </c>
      <c r="FF246">
        <v>313730</v>
      </c>
      <c r="FQ246">
        <v>0</v>
      </c>
      <c r="FR246">
        <v>0</v>
      </c>
      <c r="FS246">
        <v>0</v>
      </c>
      <c r="FX246">
        <v>0</v>
      </c>
      <c r="FY246">
        <v>0</v>
      </c>
      <c r="GA246" t="s">
        <v>409</v>
      </c>
      <c r="GD246">
        <v>1</v>
      </c>
      <c r="GF246">
        <v>-215568633</v>
      </c>
      <c r="GG246">
        <v>2</v>
      </c>
      <c r="GH246">
        <v>3</v>
      </c>
      <c r="GI246">
        <v>5</v>
      </c>
      <c r="GJ246">
        <v>0</v>
      </c>
      <c r="GK246">
        <v>0</v>
      </c>
      <c r="GL246">
        <f t="shared" si="372"/>
        <v>0</v>
      </c>
      <c r="GM246">
        <f t="shared" si="373"/>
        <v>108801.52</v>
      </c>
      <c r="GN246">
        <f t="shared" si="374"/>
        <v>0</v>
      </c>
      <c r="GO246">
        <f t="shared" si="375"/>
        <v>108801.52</v>
      </c>
      <c r="GP246">
        <f t="shared" si="376"/>
        <v>0</v>
      </c>
      <c r="GR246">
        <v>1</v>
      </c>
      <c r="GS246">
        <v>1</v>
      </c>
      <c r="GT246">
        <v>0</v>
      </c>
      <c r="GU246" t="s">
        <v>3</v>
      </c>
      <c r="GV246">
        <f t="shared" si="377"/>
        <v>0</v>
      </c>
      <c r="GW246">
        <v>1</v>
      </c>
      <c r="GX246">
        <f t="shared" si="378"/>
        <v>0</v>
      </c>
      <c r="HA246">
        <v>0</v>
      </c>
      <c r="HB246">
        <v>0</v>
      </c>
      <c r="HC246">
        <f t="shared" si="379"/>
        <v>0</v>
      </c>
      <c r="HE246" t="s">
        <v>389</v>
      </c>
      <c r="HF246" t="s">
        <v>34</v>
      </c>
      <c r="HM246" t="s">
        <v>3</v>
      </c>
      <c r="HN246" t="s">
        <v>3</v>
      </c>
      <c r="HO246" t="s">
        <v>3</v>
      </c>
      <c r="HP246" t="s">
        <v>3</v>
      </c>
      <c r="HQ246" t="s">
        <v>3</v>
      </c>
      <c r="HS246">
        <v>0</v>
      </c>
      <c r="IK246">
        <v>0</v>
      </c>
    </row>
    <row r="247" spans="1:255" x14ac:dyDescent="0.2">
      <c r="A247" s="2">
        <v>17</v>
      </c>
      <c r="B247" s="2">
        <v>1</v>
      </c>
      <c r="C247" s="2">
        <f>ROW(SmtRes!A128)</f>
        <v>128</v>
      </c>
      <c r="D247" s="2">
        <f>ROW(EtalonRes!A145)</f>
        <v>145</v>
      </c>
      <c r="E247" s="2" t="s">
        <v>410</v>
      </c>
      <c r="F247" s="2" t="s">
        <v>411</v>
      </c>
      <c r="G247" s="2" t="s">
        <v>412</v>
      </c>
      <c r="H247" s="2" t="s">
        <v>371</v>
      </c>
      <c r="I247" s="2">
        <f>ROUND(1200/100,9)</f>
        <v>12</v>
      </c>
      <c r="J247" s="2">
        <v>0</v>
      </c>
      <c r="K247" s="2">
        <f>ROUND(1200/100,9)</f>
        <v>12</v>
      </c>
      <c r="L247" s="2"/>
      <c r="M247" s="2"/>
      <c r="N247" s="2"/>
      <c r="O247" s="2">
        <f t="shared" si="348"/>
        <v>2300.59</v>
      </c>
      <c r="P247" s="2">
        <f t="shared" si="349"/>
        <v>1308.8399999999999</v>
      </c>
      <c r="Q247" s="2">
        <f>(ROUND((ROUND((((ET247*1.1))*AV247*I247),2)*BB247),2)+ROUND((ROUND(((AE247-((EU247*1.1)))*AV247*I247),2)*BS247),2))</f>
        <v>114.85</v>
      </c>
      <c r="R247" s="2">
        <f t="shared" si="350"/>
        <v>17.41</v>
      </c>
      <c r="S247" s="2">
        <f t="shared" si="351"/>
        <v>876.9</v>
      </c>
      <c r="T247" s="2">
        <f t="shared" si="352"/>
        <v>0</v>
      </c>
      <c r="U247" s="2">
        <f t="shared" si="353"/>
        <v>71.175060000000002</v>
      </c>
      <c r="V247" s="2">
        <f t="shared" si="354"/>
        <v>0</v>
      </c>
      <c r="W247" s="2">
        <f t="shared" si="355"/>
        <v>0</v>
      </c>
      <c r="X247" s="2">
        <f t="shared" si="356"/>
        <v>867.48</v>
      </c>
      <c r="Y247" s="2">
        <f t="shared" si="357"/>
        <v>456.1</v>
      </c>
      <c r="Z247" s="2"/>
      <c r="AA247" s="2">
        <v>60252778</v>
      </c>
      <c r="AB247" s="2">
        <f t="shared" si="358"/>
        <v>188.006</v>
      </c>
      <c r="AC247" s="2">
        <f t="shared" si="359"/>
        <v>109.07</v>
      </c>
      <c r="AD247" s="2">
        <f>ROUND(((((ET247*1.1))-((EU247*1.1)))+AE247),6)</f>
        <v>9.141</v>
      </c>
      <c r="AE247" s="2">
        <f>ROUND(((EU247*1.1)),6)</f>
        <v>1.3859999999999999</v>
      </c>
      <c r="AF247" s="2">
        <f>ROUND(((EV247*1.1)),6)</f>
        <v>69.795000000000002</v>
      </c>
      <c r="AG247" s="2">
        <f t="shared" si="360"/>
        <v>0</v>
      </c>
      <c r="AH247" s="2">
        <f>((EW247*1.1))</f>
        <v>5.6650000000000009</v>
      </c>
      <c r="AI247" s="2">
        <f>((EX247*1.1))</f>
        <v>0</v>
      </c>
      <c r="AJ247" s="2">
        <f t="shared" si="361"/>
        <v>0</v>
      </c>
      <c r="AK247" s="2">
        <v>180.83</v>
      </c>
      <c r="AL247" s="2">
        <v>109.07</v>
      </c>
      <c r="AM247" s="2">
        <v>8.31</v>
      </c>
      <c r="AN247" s="2">
        <v>1.26</v>
      </c>
      <c r="AO247" s="2">
        <v>63.45</v>
      </c>
      <c r="AP247" s="2">
        <v>0</v>
      </c>
      <c r="AQ247" s="2">
        <v>5.15</v>
      </c>
      <c r="AR247" s="2">
        <v>0</v>
      </c>
      <c r="AS247" s="2">
        <v>0</v>
      </c>
      <c r="AT247" s="2">
        <v>97</v>
      </c>
      <c r="AU247" s="2">
        <v>51</v>
      </c>
      <c r="AV247" s="2">
        <v>1.0469999999999999</v>
      </c>
      <c r="AW247" s="2">
        <v>1</v>
      </c>
      <c r="AX247" s="2"/>
      <c r="AY247" s="2"/>
      <c r="AZ247" s="2">
        <v>1</v>
      </c>
      <c r="BA247" s="2">
        <v>1</v>
      </c>
      <c r="BB247" s="2">
        <v>1</v>
      </c>
      <c r="BC247" s="2">
        <v>1</v>
      </c>
      <c r="BD247" s="2" t="s">
        <v>3</v>
      </c>
      <c r="BE247" s="2" t="s">
        <v>3</v>
      </c>
      <c r="BF247" s="2" t="s">
        <v>3</v>
      </c>
      <c r="BG247" s="2" t="s">
        <v>3</v>
      </c>
      <c r="BH247" s="2">
        <v>0</v>
      </c>
      <c r="BI247" s="2">
        <v>2</v>
      </c>
      <c r="BJ247" s="2" t="s">
        <v>413</v>
      </c>
      <c r="BK247" s="2"/>
      <c r="BL247" s="2"/>
      <c r="BM247" s="2">
        <v>67</v>
      </c>
      <c r="BN247" s="2">
        <v>59540665</v>
      </c>
      <c r="BO247" s="2" t="s">
        <v>411</v>
      </c>
      <c r="BP247" s="2">
        <v>1</v>
      </c>
      <c r="BQ247" s="2">
        <v>40</v>
      </c>
      <c r="BR247" s="2">
        <v>0</v>
      </c>
      <c r="BS247" s="2">
        <v>1</v>
      </c>
      <c r="BT247" s="2">
        <v>1</v>
      </c>
      <c r="BU247" s="2">
        <v>1</v>
      </c>
      <c r="BV247" s="2">
        <v>1</v>
      </c>
      <c r="BW247" s="2">
        <v>1</v>
      </c>
      <c r="BX247" s="2">
        <v>1</v>
      </c>
      <c r="BY247" s="2" t="s">
        <v>3</v>
      </c>
      <c r="BZ247" s="2">
        <v>97</v>
      </c>
      <c r="CA247" s="2">
        <v>51</v>
      </c>
      <c r="CB247" s="2" t="s">
        <v>3</v>
      </c>
      <c r="CC247" s="2"/>
      <c r="CD247" s="2"/>
      <c r="CE247" s="2">
        <v>30</v>
      </c>
      <c r="CF247" s="2">
        <v>0</v>
      </c>
      <c r="CG247" s="2">
        <v>0</v>
      </c>
      <c r="CH247" s="2"/>
      <c r="CI247" s="2"/>
      <c r="CJ247" s="2"/>
      <c r="CK247" s="2"/>
      <c r="CL247" s="2"/>
      <c r="CM247" s="2">
        <v>0</v>
      </c>
      <c r="CN247" s="2" t="s">
        <v>1289</v>
      </c>
      <c r="CO247" s="2">
        <v>0</v>
      </c>
      <c r="CP247" s="2">
        <f t="shared" si="362"/>
        <v>2300.5899999999997</v>
      </c>
      <c r="CQ247" s="2">
        <f t="shared" si="363"/>
        <v>109.07</v>
      </c>
      <c r="CR247" s="2">
        <f>(ROUND((ROUND((((ET247*1.1))*AV247*1),2)*BB247),2)+ROUND((ROUND(((AE247-((EU247*1.1)))*AV247*1),2)*BS247),2))</f>
        <v>9.57</v>
      </c>
      <c r="CS247" s="2">
        <f t="shared" si="364"/>
        <v>1.45</v>
      </c>
      <c r="CT247" s="2">
        <f t="shared" si="365"/>
        <v>73.08</v>
      </c>
      <c r="CU247" s="2">
        <f t="shared" si="366"/>
        <v>0</v>
      </c>
      <c r="CV247" s="2">
        <f t="shared" si="367"/>
        <v>5.9312550000000002</v>
      </c>
      <c r="CW247" s="2">
        <f t="shared" si="368"/>
        <v>0</v>
      </c>
      <c r="CX247" s="2">
        <f t="shared" si="369"/>
        <v>0</v>
      </c>
      <c r="CY247" s="2">
        <f t="shared" si="370"/>
        <v>867.48069999999996</v>
      </c>
      <c r="CZ247" s="2">
        <f t="shared" si="371"/>
        <v>456.09809999999999</v>
      </c>
      <c r="DA247" s="2"/>
      <c r="DB247" s="2">
        <v>15</v>
      </c>
      <c r="DC247" s="2" t="s">
        <v>3</v>
      </c>
      <c r="DD247" s="2" t="s">
        <v>3</v>
      </c>
      <c r="DE247" s="2" t="s">
        <v>24</v>
      </c>
      <c r="DF247" s="2" t="s">
        <v>24</v>
      </c>
      <c r="DG247" s="2" t="s">
        <v>24</v>
      </c>
      <c r="DH247" s="2" t="s">
        <v>3</v>
      </c>
      <c r="DI247" s="2" t="s">
        <v>24</v>
      </c>
      <c r="DJ247" s="2" t="s">
        <v>24</v>
      </c>
      <c r="DK247" s="2" t="s">
        <v>3</v>
      </c>
      <c r="DL247" s="2" t="s">
        <v>3</v>
      </c>
      <c r="DM247" s="2" t="s">
        <v>3</v>
      </c>
      <c r="DN247" s="2">
        <v>0</v>
      </c>
      <c r="DO247" s="2">
        <v>0</v>
      </c>
      <c r="DP247" s="2">
        <v>1</v>
      </c>
      <c r="DQ247" s="2">
        <v>1</v>
      </c>
      <c r="DR247" s="2"/>
      <c r="DS247" s="2"/>
      <c r="DT247" s="2"/>
      <c r="DU247" s="2">
        <v>1003</v>
      </c>
      <c r="DV247" s="2" t="s">
        <v>371</v>
      </c>
      <c r="DW247" s="2" t="s">
        <v>371</v>
      </c>
      <c r="DX247" s="2">
        <v>100</v>
      </c>
      <c r="DY247" s="2"/>
      <c r="DZ247" s="2" t="s">
        <v>3</v>
      </c>
      <c r="EA247" s="2" t="s">
        <v>3</v>
      </c>
      <c r="EB247" s="2" t="s">
        <v>3</v>
      </c>
      <c r="EC247" s="2" t="s">
        <v>3</v>
      </c>
      <c r="ED247" s="2"/>
      <c r="EE247" s="2">
        <v>59540733</v>
      </c>
      <c r="EF247" s="2">
        <v>40</v>
      </c>
      <c r="EG247" s="2" t="s">
        <v>25</v>
      </c>
      <c r="EH247" s="2">
        <v>0</v>
      </c>
      <c r="EI247" s="2" t="s">
        <v>3</v>
      </c>
      <c r="EJ247" s="2">
        <v>2</v>
      </c>
      <c r="EK247" s="2">
        <v>67</v>
      </c>
      <c r="EL247" s="2" t="s">
        <v>26</v>
      </c>
      <c r="EM247" s="2" t="s">
        <v>27</v>
      </c>
      <c r="EN247" s="2"/>
      <c r="EO247" s="2" t="s">
        <v>28</v>
      </c>
      <c r="EP247" s="2"/>
      <c r="EQ247" s="2">
        <v>0</v>
      </c>
      <c r="ER247" s="2">
        <v>180.83</v>
      </c>
      <c r="ES247" s="2">
        <v>109.07</v>
      </c>
      <c r="ET247" s="2">
        <v>8.31</v>
      </c>
      <c r="EU247" s="2">
        <v>1.26</v>
      </c>
      <c r="EV247" s="2">
        <v>63.45</v>
      </c>
      <c r="EW247" s="2">
        <v>5.15</v>
      </c>
      <c r="EX247" s="2">
        <v>0</v>
      </c>
      <c r="EY247" s="2">
        <v>0</v>
      </c>
      <c r="EZ247" s="2"/>
      <c r="FA247" s="2"/>
      <c r="FB247" s="2"/>
      <c r="FC247" s="2"/>
      <c r="FD247" s="2"/>
      <c r="FE247" s="2"/>
      <c r="FF247" s="2"/>
      <c r="FG247" s="2"/>
      <c r="FH247" s="2"/>
      <c r="FI247" s="2"/>
      <c r="FJ247" s="2"/>
      <c r="FK247" s="2"/>
      <c r="FL247" s="2"/>
      <c r="FM247" s="2"/>
      <c r="FN247" s="2"/>
      <c r="FO247" s="2"/>
      <c r="FP247" s="2"/>
      <c r="FQ247" s="2">
        <v>0</v>
      </c>
      <c r="FR247" s="2">
        <v>0</v>
      </c>
      <c r="FS247" s="2">
        <v>0</v>
      </c>
      <c r="FT247" s="2"/>
      <c r="FU247" s="2"/>
      <c r="FV247" s="2"/>
      <c r="FW247" s="2"/>
      <c r="FX247" s="2">
        <v>97</v>
      </c>
      <c r="FY247" s="2">
        <v>51</v>
      </c>
      <c r="FZ247" s="2"/>
      <c r="GA247" s="2" t="s">
        <v>3</v>
      </c>
      <c r="GB247" s="2"/>
      <c r="GC247" s="2"/>
      <c r="GD247" s="2">
        <v>1</v>
      </c>
      <c r="GE247" s="2"/>
      <c r="GF247" s="2">
        <v>-1850871003</v>
      </c>
      <c r="GG247" s="2">
        <v>2</v>
      </c>
      <c r="GH247" s="2">
        <v>1</v>
      </c>
      <c r="GI247" s="2">
        <v>2</v>
      </c>
      <c r="GJ247" s="2">
        <v>0</v>
      </c>
      <c r="GK247" s="2">
        <v>0</v>
      </c>
      <c r="GL247" s="2">
        <f t="shared" si="372"/>
        <v>0</v>
      </c>
      <c r="GM247" s="2">
        <f t="shared" si="373"/>
        <v>3624.17</v>
      </c>
      <c r="GN247" s="2">
        <f t="shared" si="374"/>
        <v>0</v>
      </c>
      <c r="GO247" s="2">
        <f t="shared" si="375"/>
        <v>3624.17</v>
      </c>
      <c r="GP247" s="2">
        <f t="shared" si="376"/>
        <v>0</v>
      </c>
      <c r="GQ247" s="2"/>
      <c r="GR247" s="2">
        <v>0</v>
      </c>
      <c r="GS247" s="2">
        <v>3</v>
      </c>
      <c r="GT247" s="2">
        <v>0</v>
      </c>
      <c r="GU247" s="2" t="s">
        <v>3</v>
      </c>
      <c r="GV247" s="2">
        <f t="shared" si="377"/>
        <v>0</v>
      </c>
      <c r="GW247" s="2">
        <v>1</v>
      </c>
      <c r="GX247" s="2">
        <f t="shared" si="378"/>
        <v>0</v>
      </c>
      <c r="GY247" s="2"/>
      <c r="GZ247" s="2"/>
      <c r="HA247" s="2">
        <v>0</v>
      </c>
      <c r="HB247" s="2">
        <v>0</v>
      </c>
      <c r="HC247" s="2">
        <f t="shared" si="379"/>
        <v>0</v>
      </c>
      <c r="HD247" s="2"/>
      <c r="HE247" s="2" t="s">
        <v>3</v>
      </c>
      <c r="HF247" s="2" t="s">
        <v>3</v>
      </c>
      <c r="HG247" s="2"/>
      <c r="HH247" s="2"/>
      <c r="HI247" s="2"/>
      <c r="HJ247" s="2"/>
      <c r="HK247" s="2"/>
      <c r="HL247" s="2"/>
      <c r="HM247" s="2" t="s">
        <v>3</v>
      </c>
      <c r="HN247" s="2" t="s">
        <v>3</v>
      </c>
      <c r="HO247" s="2" t="s">
        <v>3</v>
      </c>
      <c r="HP247" s="2" t="s">
        <v>3</v>
      </c>
      <c r="HQ247" s="2" t="s">
        <v>3</v>
      </c>
      <c r="HR247" s="2"/>
      <c r="HS247" s="2">
        <v>0</v>
      </c>
      <c r="HT247" s="2"/>
      <c r="HU247" s="2"/>
      <c r="HV247" s="2"/>
      <c r="HW247" s="2"/>
      <c r="HX247" s="2"/>
      <c r="HY247" s="2"/>
      <c r="HZ247" s="2"/>
      <c r="IA247" s="2"/>
      <c r="IB247" s="2"/>
      <c r="IC247" s="2"/>
      <c r="ID247" s="2"/>
      <c r="IE247" s="2"/>
      <c r="IF247" s="2"/>
      <c r="IG247" s="2"/>
      <c r="IH247" s="2"/>
      <c r="II247" s="2"/>
      <c r="IJ247" s="2"/>
      <c r="IK247" s="2">
        <v>0</v>
      </c>
      <c r="IL247" s="2"/>
      <c r="IM247" s="2"/>
      <c r="IN247" s="2"/>
      <c r="IO247" s="2"/>
      <c r="IP247" s="2"/>
      <c r="IQ247" s="2"/>
      <c r="IR247" s="2"/>
      <c r="IS247" s="2"/>
      <c r="IT247" s="2"/>
      <c r="IU247" s="2"/>
    </row>
    <row r="248" spans="1:255" x14ac:dyDescent="0.2">
      <c r="A248">
        <v>17</v>
      </c>
      <c r="B248">
        <v>1</v>
      </c>
      <c r="C248">
        <f>ROW(SmtRes!A134)</f>
        <v>134</v>
      </c>
      <c r="D248">
        <f>ROW(EtalonRes!A152)</f>
        <v>152</v>
      </c>
      <c r="E248" t="s">
        <v>410</v>
      </c>
      <c r="F248" t="s">
        <v>411</v>
      </c>
      <c r="G248" t="s">
        <v>412</v>
      </c>
      <c r="H248" t="s">
        <v>371</v>
      </c>
      <c r="I248">
        <f>ROUND(1200/100,9)</f>
        <v>12</v>
      </c>
      <c r="J248">
        <v>0</v>
      </c>
      <c r="K248">
        <f>ROUND(1200/100,9)</f>
        <v>12</v>
      </c>
      <c r="O248">
        <f t="shared" si="348"/>
        <v>59568.79</v>
      </c>
      <c r="P248">
        <f t="shared" si="349"/>
        <v>9476</v>
      </c>
      <c r="Q248">
        <f>(ROUND((ROUND((((ET248*1.1))*AV248*I248),2)*BB248),2)+ROUND((ROUND(((AE248-((EU248*1.1)))*AV248*I248),2)*BS248),2))</f>
        <v>1872.06</v>
      </c>
      <c r="R248">
        <f t="shared" si="350"/>
        <v>957.38</v>
      </c>
      <c r="S248">
        <f t="shared" si="351"/>
        <v>48220.73</v>
      </c>
      <c r="T248">
        <f t="shared" si="352"/>
        <v>0</v>
      </c>
      <c r="U248">
        <f t="shared" si="353"/>
        <v>71.175060000000002</v>
      </c>
      <c r="V248">
        <f t="shared" si="354"/>
        <v>0</v>
      </c>
      <c r="W248">
        <f t="shared" si="355"/>
        <v>0</v>
      </c>
      <c r="X248">
        <f t="shared" si="356"/>
        <v>47702.77</v>
      </c>
      <c r="Y248">
        <f t="shared" si="357"/>
        <v>25080.84</v>
      </c>
      <c r="AA248">
        <v>60252775</v>
      </c>
      <c r="AB248">
        <f t="shared" si="358"/>
        <v>188.006</v>
      </c>
      <c r="AC248">
        <f t="shared" si="359"/>
        <v>109.07</v>
      </c>
      <c r="AD248">
        <f>ROUND(((((ET248*1.1))-((EU248*1.1)))+AE248),6)</f>
        <v>9.141</v>
      </c>
      <c r="AE248">
        <f>ROUND(((EU248*1.1)),6)</f>
        <v>1.3859999999999999</v>
      </c>
      <c r="AF248">
        <f>ROUND(((EV248*1.1)),6)</f>
        <v>69.795000000000002</v>
      </c>
      <c r="AG248">
        <f t="shared" si="360"/>
        <v>0</v>
      </c>
      <c r="AH248">
        <f>((EW248*1.1))</f>
        <v>5.6650000000000009</v>
      </c>
      <c r="AI248">
        <f>((EX248*1.1))</f>
        <v>0</v>
      </c>
      <c r="AJ248">
        <f t="shared" si="361"/>
        <v>0</v>
      </c>
      <c r="AK248">
        <v>180.83</v>
      </c>
      <c r="AL248">
        <v>109.07</v>
      </c>
      <c r="AM248">
        <v>8.31</v>
      </c>
      <c r="AN248">
        <v>1.26</v>
      </c>
      <c r="AO248">
        <v>63.45</v>
      </c>
      <c r="AP248">
        <v>0</v>
      </c>
      <c r="AQ248">
        <v>5.15</v>
      </c>
      <c r="AR248">
        <v>0</v>
      </c>
      <c r="AS248">
        <v>0</v>
      </c>
      <c r="AT248">
        <v>97</v>
      </c>
      <c r="AU248">
        <v>51</v>
      </c>
      <c r="AV248">
        <v>1.0469999999999999</v>
      </c>
      <c r="AW248">
        <v>1</v>
      </c>
      <c r="AZ248">
        <v>1</v>
      </c>
      <c r="BA248">
        <v>54.99</v>
      </c>
      <c r="BB248">
        <v>16.3</v>
      </c>
      <c r="BC248">
        <v>7.24</v>
      </c>
      <c r="BD248" t="s">
        <v>3</v>
      </c>
      <c r="BE248" t="s">
        <v>3</v>
      </c>
      <c r="BF248" t="s">
        <v>3</v>
      </c>
      <c r="BG248" t="s">
        <v>3</v>
      </c>
      <c r="BH248">
        <v>0</v>
      </c>
      <c r="BI248">
        <v>2</v>
      </c>
      <c r="BJ248" t="s">
        <v>413</v>
      </c>
      <c r="BM248">
        <v>67</v>
      </c>
      <c r="BN248">
        <v>59540665</v>
      </c>
      <c r="BO248" t="s">
        <v>411</v>
      </c>
      <c r="BP248">
        <v>1</v>
      </c>
      <c r="BQ248">
        <v>40</v>
      </c>
      <c r="BR248">
        <v>0</v>
      </c>
      <c r="BS248">
        <v>54.99</v>
      </c>
      <c r="BT248">
        <v>1</v>
      </c>
      <c r="BU248">
        <v>1</v>
      </c>
      <c r="BV248">
        <v>1</v>
      </c>
      <c r="BW248">
        <v>1</v>
      </c>
      <c r="BX248">
        <v>1</v>
      </c>
      <c r="BY248" t="s">
        <v>3</v>
      </c>
      <c r="BZ248">
        <v>97</v>
      </c>
      <c r="CA248">
        <v>51</v>
      </c>
      <c r="CB248" t="s">
        <v>3</v>
      </c>
      <c r="CE248">
        <v>30</v>
      </c>
      <c r="CF248">
        <v>0</v>
      </c>
      <c r="CG248">
        <v>0</v>
      </c>
      <c r="CM248">
        <v>0</v>
      </c>
      <c r="CN248" t="s">
        <v>1289</v>
      </c>
      <c r="CO248">
        <v>0</v>
      </c>
      <c r="CP248">
        <f t="shared" si="362"/>
        <v>59568.79</v>
      </c>
      <c r="CQ248">
        <f t="shared" si="363"/>
        <v>789.67</v>
      </c>
      <c r="CR248">
        <f>(ROUND((ROUND((((ET248*1.1))*AV248*1),2)*BB248),2)+ROUND((ROUND(((AE248-((EU248*1.1)))*AV248*1),2)*BS248),2))</f>
        <v>155.99</v>
      </c>
      <c r="CS248">
        <f t="shared" si="364"/>
        <v>79.739999999999995</v>
      </c>
      <c r="CT248">
        <f t="shared" si="365"/>
        <v>4018.67</v>
      </c>
      <c r="CU248">
        <f t="shared" si="366"/>
        <v>0</v>
      </c>
      <c r="CV248">
        <f t="shared" si="367"/>
        <v>5.9312550000000002</v>
      </c>
      <c r="CW248">
        <f t="shared" si="368"/>
        <v>0</v>
      </c>
      <c r="CX248">
        <f t="shared" si="369"/>
        <v>0</v>
      </c>
      <c r="CY248">
        <f t="shared" si="370"/>
        <v>47702.7667</v>
      </c>
      <c r="CZ248">
        <f t="shared" si="371"/>
        <v>25080.8361</v>
      </c>
      <c r="DB248">
        <v>16</v>
      </c>
      <c r="DC248" t="s">
        <v>3</v>
      </c>
      <c r="DD248" t="s">
        <v>3</v>
      </c>
      <c r="DE248" t="s">
        <v>24</v>
      </c>
      <c r="DF248" t="s">
        <v>24</v>
      </c>
      <c r="DG248" t="s">
        <v>24</v>
      </c>
      <c r="DH248" t="s">
        <v>3</v>
      </c>
      <c r="DI248" t="s">
        <v>24</v>
      </c>
      <c r="DJ248" t="s">
        <v>24</v>
      </c>
      <c r="DK248" t="s">
        <v>3</v>
      </c>
      <c r="DL248" t="s">
        <v>3</v>
      </c>
      <c r="DM248" t="s">
        <v>3</v>
      </c>
      <c r="DN248">
        <v>0</v>
      </c>
      <c r="DO248">
        <v>0</v>
      </c>
      <c r="DP248">
        <v>1</v>
      </c>
      <c r="DQ248">
        <v>1</v>
      </c>
      <c r="DU248">
        <v>1003</v>
      </c>
      <c r="DV248" t="s">
        <v>371</v>
      </c>
      <c r="DW248" t="s">
        <v>371</v>
      </c>
      <c r="DX248">
        <v>100</v>
      </c>
      <c r="DZ248" t="s">
        <v>3</v>
      </c>
      <c r="EA248" t="s">
        <v>3</v>
      </c>
      <c r="EB248" t="s">
        <v>3</v>
      </c>
      <c r="EC248" t="s">
        <v>3</v>
      </c>
      <c r="EE248">
        <v>59540733</v>
      </c>
      <c r="EF248">
        <v>40</v>
      </c>
      <c r="EG248" t="s">
        <v>25</v>
      </c>
      <c r="EH248">
        <v>0</v>
      </c>
      <c r="EI248" t="s">
        <v>3</v>
      </c>
      <c r="EJ248">
        <v>2</v>
      </c>
      <c r="EK248">
        <v>67</v>
      </c>
      <c r="EL248" t="s">
        <v>26</v>
      </c>
      <c r="EM248" t="s">
        <v>27</v>
      </c>
      <c r="EO248" t="s">
        <v>28</v>
      </c>
      <c r="EQ248">
        <v>0</v>
      </c>
      <c r="ER248">
        <v>180.83</v>
      </c>
      <c r="ES248">
        <v>109.07</v>
      </c>
      <c r="ET248">
        <v>8.31</v>
      </c>
      <c r="EU248">
        <v>1.26</v>
      </c>
      <c r="EV248">
        <v>63.45</v>
      </c>
      <c r="EW248">
        <v>5.15</v>
      </c>
      <c r="EX248">
        <v>0</v>
      </c>
      <c r="EY248">
        <v>0</v>
      </c>
      <c r="FQ248">
        <v>0</v>
      </c>
      <c r="FR248">
        <v>0</v>
      </c>
      <c r="FS248">
        <v>0</v>
      </c>
      <c r="FX248">
        <v>97</v>
      </c>
      <c r="FY248">
        <v>51</v>
      </c>
      <c r="GA248" t="s">
        <v>3</v>
      </c>
      <c r="GD248">
        <v>1</v>
      </c>
      <c r="GF248">
        <v>-1850871003</v>
      </c>
      <c r="GG248">
        <v>2</v>
      </c>
      <c r="GH248">
        <v>1</v>
      </c>
      <c r="GI248">
        <v>2</v>
      </c>
      <c r="GJ248">
        <v>0</v>
      </c>
      <c r="GK248">
        <v>0</v>
      </c>
      <c r="GL248">
        <f t="shared" si="372"/>
        <v>0</v>
      </c>
      <c r="GM248">
        <f t="shared" si="373"/>
        <v>132352.4</v>
      </c>
      <c r="GN248">
        <f t="shared" si="374"/>
        <v>0</v>
      </c>
      <c r="GO248">
        <f t="shared" si="375"/>
        <v>132352.4</v>
      </c>
      <c r="GP248">
        <f t="shared" si="376"/>
        <v>0</v>
      </c>
      <c r="GR248">
        <v>0</v>
      </c>
      <c r="GS248">
        <v>3</v>
      </c>
      <c r="GT248">
        <v>0</v>
      </c>
      <c r="GU248" t="s">
        <v>3</v>
      </c>
      <c r="GV248">
        <f t="shared" si="377"/>
        <v>0</v>
      </c>
      <c r="GW248">
        <v>1</v>
      </c>
      <c r="GX248">
        <f t="shared" si="378"/>
        <v>0</v>
      </c>
      <c r="HA248">
        <v>0</v>
      </c>
      <c r="HB248">
        <v>0</v>
      </c>
      <c r="HC248">
        <f t="shared" si="379"/>
        <v>0</v>
      </c>
      <c r="HE248" t="s">
        <v>3</v>
      </c>
      <c r="HF248" t="s">
        <v>3</v>
      </c>
      <c r="HM248" t="s">
        <v>3</v>
      </c>
      <c r="HN248" t="s">
        <v>3</v>
      </c>
      <c r="HO248" t="s">
        <v>3</v>
      </c>
      <c r="HP248" t="s">
        <v>3</v>
      </c>
      <c r="HQ248" t="s">
        <v>3</v>
      </c>
      <c r="HS248">
        <v>0</v>
      </c>
      <c r="IK248">
        <v>0</v>
      </c>
    </row>
    <row r="249" spans="1:255" x14ac:dyDescent="0.2">
      <c r="A249" s="2">
        <v>17</v>
      </c>
      <c r="B249" s="2">
        <v>1</v>
      </c>
      <c r="C249" s="2"/>
      <c r="D249" s="2"/>
      <c r="E249" s="2" t="s">
        <v>414</v>
      </c>
      <c r="F249" s="2" t="s">
        <v>415</v>
      </c>
      <c r="G249" s="2" t="s">
        <v>1297</v>
      </c>
      <c r="H249" s="2" t="s">
        <v>375</v>
      </c>
      <c r="I249" s="2">
        <f>ROUND((1200*1.02)/1000,9)</f>
        <v>1.224</v>
      </c>
      <c r="J249" s="2">
        <v>0</v>
      </c>
      <c r="K249" s="2">
        <f>ROUND((1200*1.02)/1000,9)</f>
        <v>1.224</v>
      </c>
      <c r="L249" s="2"/>
      <c r="M249" s="2"/>
      <c r="N249" s="2"/>
      <c r="O249" s="2">
        <f t="shared" si="348"/>
        <v>95436.43</v>
      </c>
      <c r="P249" s="2">
        <f t="shared" si="349"/>
        <v>95436.43</v>
      </c>
      <c r="Q249" s="2">
        <f>(ROUND((ROUND(((ET249)*AV249*I249),2)*BB249),2)+ROUND((ROUND(((AE249-(EU249))*AV249*I249),2)*BS249),2))</f>
        <v>0</v>
      </c>
      <c r="R249" s="2">
        <f t="shared" si="350"/>
        <v>0</v>
      </c>
      <c r="S249" s="2">
        <f t="shared" si="351"/>
        <v>0</v>
      </c>
      <c r="T249" s="2">
        <f t="shared" si="352"/>
        <v>0</v>
      </c>
      <c r="U249" s="2">
        <f t="shared" si="353"/>
        <v>0</v>
      </c>
      <c r="V249" s="2">
        <f t="shared" si="354"/>
        <v>0</v>
      </c>
      <c r="W249" s="2">
        <f t="shared" si="355"/>
        <v>0</v>
      </c>
      <c r="X249" s="2">
        <f t="shared" si="356"/>
        <v>0</v>
      </c>
      <c r="Y249" s="2">
        <f t="shared" si="357"/>
        <v>0</v>
      </c>
      <c r="Z249" s="2"/>
      <c r="AA249" s="2">
        <v>60252778</v>
      </c>
      <c r="AB249" s="2">
        <f t="shared" si="358"/>
        <v>77970.94</v>
      </c>
      <c r="AC249" s="2">
        <f t="shared" si="359"/>
        <v>77970.94</v>
      </c>
      <c r="AD249" s="2">
        <f>ROUND((((ET249)-(EU249))+AE249),6)</f>
        <v>0</v>
      </c>
      <c r="AE249" s="2">
        <f>ROUND((EU249),6)</f>
        <v>0</v>
      </c>
      <c r="AF249" s="2">
        <f>ROUND((EV249),6)</f>
        <v>0</v>
      </c>
      <c r="AG249" s="2">
        <f t="shared" si="360"/>
        <v>0</v>
      </c>
      <c r="AH249" s="2">
        <f>(EW249)</f>
        <v>0</v>
      </c>
      <c r="AI249" s="2">
        <f>(EX249)</f>
        <v>0</v>
      </c>
      <c r="AJ249" s="2">
        <f t="shared" si="361"/>
        <v>0</v>
      </c>
      <c r="AK249" s="2">
        <v>77970.94</v>
      </c>
      <c r="AL249" s="2">
        <v>77970.94</v>
      </c>
      <c r="AM249" s="2">
        <v>0</v>
      </c>
      <c r="AN249" s="2">
        <v>0</v>
      </c>
      <c r="AO249" s="2">
        <v>0</v>
      </c>
      <c r="AP249" s="2">
        <v>0</v>
      </c>
      <c r="AQ249" s="2">
        <v>0</v>
      </c>
      <c r="AR249" s="2">
        <v>0</v>
      </c>
      <c r="AS249" s="2">
        <v>0</v>
      </c>
      <c r="AT249" s="2">
        <v>0</v>
      </c>
      <c r="AU249" s="2">
        <v>0</v>
      </c>
      <c r="AV249" s="2">
        <v>1</v>
      </c>
      <c r="AW249" s="2">
        <v>1</v>
      </c>
      <c r="AX249" s="2"/>
      <c r="AY249" s="2"/>
      <c r="AZ249" s="2">
        <v>1</v>
      </c>
      <c r="BA249" s="2">
        <v>1</v>
      </c>
      <c r="BB249" s="2">
        <v>1</v>
      </c>
      <c r="BC249" s="2">
        <v>1</v>
      </c>
      <c r="BD249" s="2" t="s">
        <v>3</v>
      </c>
      <c r="BE249" s="2" t="s">
        <v>3</v>
      </c>
      <c r="BF249" s="2" t="s">
        <v>3</v>
      </c>
      <c r="BG249" s="2" t="s">
        <v>3</v>
      </c>
      <c r="BH249" s="2">
        <v>3</v>
      </c>
      <c r="BI249" s="2">
        <v>2</v>
      </c>
      <c r="BJ249" s="2" t="s">
        <v>416</v>
      </c>
      <c r="BK249" s="2"/>
      <c r="BL249" s="2"/>
      <c r="BM249" s="2">
        <v>1618</v>
      </c>
      <c r="BN249" s="2">
        <v>59540665</v>
      </c>
      <c r="BO249" s="2" t="s">
        <v>3</v>
      </c>
      <c r="BP249" s="2">
        <v>0</v>
      </c>
      <c r="BQ249" s="2">
        <v>201</v>
      </c>
      <c r="BR249" s="2">
        <v>0</v>
      </c>
      <c r="BS249" s="2">
        <v>1</v>
      </c>
      <c r="BT249" s="2">
        <v>1</v>
      </c>
      <c r="BU249" s="2">
        <v>1</v>
      </c>
      <c r="BV249" s="2">
        <v>1</v>
      </c>
      <c r="BW249" s="2">
        <v>1</v>
      </c>
      <c r="BX249" s="2">
        <v>1</v>
      </c>
      <c r="BY249" s="2" t="s">
        <v>3</v>
      </c>
      <c r="BZ249" s="2">
        <v>0</v>
      </c>
      <c r="CA249" s="2">
        <v>0</v>
      </c>
      <c r="CB249" s="2" t="s">
        <v>3</v>
      </c>
      <c r="CC249" s="2"/>
      <c r="CD249" s="2"/>
      <c r="CE249" s="2">
        <v>30</v>
      </c>
      <c r="CF249" s="2">
        <v>0</v>
      </c>
      <c r="CG249" s="2">
        <v>0</v>
      </c>
      <c r="CH249" s="2"/>
      <c r="CI249" s="2"/>
      <c r="CJ249" s="2"/>
      <c r="CK249" s="2"/>
      <c r="CL249" s="2"/>
      <c r="CM249" s="2">
        <v>0</v>
      </c>
      <c r="CN249" s="2" t="s">
        <v>3</v>
      </c>
      <c r="CO249" s="2">
        <v>0</v>
      </c>
      <c r="CP249" s="2">
        <f t="shared" si="362"/>
        <v>95436.43</v>
      </c>
      <c r="CQ249" s="2">
        <f t="shared" si="363"/>
        <v>77970.94</v>
      </c>
      <c r="CR249" s="2">
        <f>(ROUND((ROUND(((ET249)*AV249*1),2)*BB249),2)+ROUND((ROUND(((AE249-(EU249))*AV249*1),2)*BS249),2))</f>
        <v>0</v>
      </c>
      <c r="CS249" s="2">
        <f t="shared" si="364"/>
        <v>0</v>
      </c>
      <c r="CT249" s="2">
        <f t="shared" si="365"/>
        <v>0</v>
      </c>
      <c r="CU249" s="2">
        <f t="shared" si="366"/>
        <v>0</v>
      </c>
      <c r="CV249" s="2">
        <f t="shared" si="367"/>
        <v>0</v>
      </c>
      <c r="CW249" s="2">
        <f t="shared" si="368"/>
        <v>0</v>
      </c>
      <c r="CX249" s="2">
        <f t="shared" si="369"/>
        <v>0</v>
      </c>
      <c r="CY249" s="2">
        <f t="shared" si="370"/>
        <v>0</v>
      </c>
      <c r="CZ249" s="2">
        <f t="shared" si="371"/>
        <v>0</v>
      </c>
      <c r="DA249" s="2"/>
      <c r="DB249" s="2"/>
      <c r="DC249" s="2" t="s">
        <v>3</v>
      </c>
      <c r="DD249" s="2" t="s">
        <v>3</v>
      </c>
      <c r="DE249" s="2" t="s">
        <v>3</v>
      </c>
      <c r="DF249" s="2" t="s">
        <v>3</v>
      </c>
      <c r="DG249" s="2" t="s">
        <v>3</v>
      </c>
      <c r="DH249" s="2" t="s">
        <v>3</v>
      </c>
      <c r="DI249" s="2" t="s">
        <v>3</v>
      </c>
      <c r="DJ249" s="2" t="s">
        <v>3</v>
      </c>
      <c r="DK249" s="2" t="s">
        <v>3</v>
      </c>
      <c r="DL249" s="2" t="s">
        <v>3</v>
      </c>
      <c r="DM249" s="2" t="s">
        <v>3</v>
      </c>
      <c r="DN249" s="2">
        <v>0</v>
      </c>
      <c r="DO249" s="2">
        <v>0</v>
      </c>
      <c r="DP249" s="2">
        <v>1</v>
      </c>
      <c r="DQ249" s="2">
        <v>1</v>
      </c>
      <c r="DR249" s="2"/>
      <c r="DS249" s="2"/>
      <c r="DT249" s="2"/>
      <c r="DU249" s="2">
        <v>1003</v>
      </c>
      <c r="DV249" s="2" t="s">
        <v>375</v>
      </c>
      <c r="DW249" s="2" t="s">
        <v>375</v>
      </c>
      <c r="DX249" s="2">
        <v>1000</v>
      </c>
      <c r="DY249" s="2"/>
      <c r="DZ249" s="2" t="s">
        <v>3</v>
      </c>
      <c r="EA249" s="2" t="s">
        <v>3</v>
      </c>
      <c r="EB249" s="2" t="s">
        <v>3</v>
      </c>
      <c r="EC249" s="2" t="s">
        <v>3</v>
      </c>
      <c r="ED249" s="2"/>
      <c r="EE249" s="2">
        <v>59540856</v>
      </c>
      <c r="EF249" s="2">
        <v>201</v>
      </c>
      <c r="EG249" s="2" t="s">
        <v>377</v>
      </c>
      <c r="EH249" s="2">
        <v>0</v>
      </c>
      <c r="EI249" s="2" t="s">
        <v>3</v>
      </c>
      <c r="EJ249" s="2">
        <v>2</v>
      </c>
      <c r="EK249" s="2">
        <v>1618</v>
      </c>
      <c r="EL249" s="2" t="s">
        <v>378</v>
      </c>
      <c r="EM249" s="2" t="s">
        <v>379</v>
      </c>
      <c r="EN249" s="2"/>
      <c r="EO249" s="2" t="s">
        <v>3</v>
      </c>
      <c r="EP249" s="2"/>
      <c r="EQ249" s="2">
        <v>0</v>
      </c>
      <c r="ER249" s="2">
        <v>77970.94</v>
      </c>
      <c r="ES249" s="2">
        <v>77970.94</v>
      </c>
      <c r="ET249" s="2">
        <v>0</v>
      </c>
      <c r="EU249" s="2">
        <v>0</v>
      </c>
      <c r="EV249" s="2">
        <v>0</v>
      </c>
      <c r="EW249" s="2">
        <v>0</v>
      </c>
      <c r="EX249" s="2">
        <v>0</v>
      </c>
      <c r="EY249" s="2">
        <v>0</v>
      </c>
      <c r="EZ249" s="2"/>
      <c r="FA249" s="2"/>
      <c r="FB249" s="2"/>
      <c r="FC249" s="2"/>
      <c r="FD249" s="2"/>
      <c r="FE249" s="2"/>
      <c r="FF249" s="2"/>
      <c r="FG249" s="2"/>
      <c r="FH249" s="2"/>
      <c r="FI249" s="2"/>
      <c r="FJ249" s="2"/>
      <c r="FK249" s="2"/>
      <c r="FL249" s="2"/>
      <c r="FM249" s="2"/>
      <c r="FN249" s="2"/>
      <c r="FO249" s="2"/>
      <c r="FP249" s="2"/>
      <c r="FQ249" s="2">
        <v>0</v>
      </c>
      <c r="FR249" s="2">
        <v>0</v>
      </c>
      <c r="FS249" s="2">
        <v>0</v>
      </c>
      <c r="FT249" s="2"/>
      <c r="FU249" s="2"/>
      <c r="FV249" s="2"/>
      <c r="FW249" s="2"/>
      <c r="FX249" s="2">
        <v>0</v>
      </c>
      <c r="FY249" s="2">
        <v>0</v>
      </c>
      <c r="FZ249" s="2"/>
      <c r="GA249" s="2" t="s">
        <v>3</v>
      </c>
      <c r="GB249" s="2"/>
      <c r="GC249" s="2"/>
      <c r="GD249" s="2">
        <v>1</v>
      </c>
      <c r="GE249" s="2"/>
      <c r="GF249" s="2">
        <v>660444877</v>
      </c>
      <c r="GG249" s="2">
        <v>2</v>
      </c>
      <c r="GH249" s="2">
        <v>1</v>
      </c>
      <c r="GI249" s="2">
        <v>-2</v>
      </c>
      <c r="GJ249" s="2">
        <v>0</v>
      </c>
      <c r="GK249" s="2">
        <v>0</v>
      </c>
      <c r="GL249" s="2">
        <f t="shared" si="372"/>
        <v>0</v>
      </c>
      <c r="GM249" s="2">
        <f t="shared" si="373"/>
        <v>95436.43</v>
      </c>
      <c r="GN249" s="2">
        <f t="shared" si="374"/>
        <v>0</v>
      </c>
      <c r="GO249" s="2">
        <f t="shared" si="375"/>
        <v>95436.43</v>
      </c>
      <c r="GP249" s="2">
        <f t="shared" si="376"/>
        <v>0</v>
      </c>
      <c r="GQ249" s="2"/>
      <c r="GR249" s="2">
        <v>0</v>
      </c>
      <c r="GS249" s="2">
        <v>3</v>
      </c>
      <c r="GT249" s="2">
        <v>0</v>
      </c>
      <c r="GU249" s="2" t="s">
        <v>3</v>
      </c>
      <c r="GV249" s="2">
        <f t="shared" si="377"/>
        <v>0</v>
      </c>
      <c r="GW249" s="2">
        <v>1</v>
      </c>
      <c r="GX249" s="2">
        <f t="shared" si="378"/>
        <v>0</v>
      </c>
      <c r="GY249" s="2"/>
      <c r="GZ249" s="2"/>
      <c r="HA249" s="2">
        <v>0</v>
      </c>
      <c r="HB249" s="2">
        <v>0</v>
      </c>
      <c r="HC249" s="2">
        <f t="shared" si="379"/>
        <v>0</v>
      </c>
      <c r="HD249" s="2"/>
      <c r="HE249" s="2" t="s">
        <v>3</v>
      </c>
      <c r="HF249" s="2" t="s">
        <v>3</v>
      </c>
      <c r="HG249" s="2"/>
      <c r="HH249" s="2"/>
      <c r="HI249" s="2"/>
      <c r="HJ249" s="2"/>
      <c r="HK249" s="2"/>
      <c r="HL249" s="2"/>
      <c r="HM249" s="2" t="s">
        <v>3</v>
      </c>
      <c r="HN249" s="2" t="s">
        <v>3</v>
      </c>
      <c r="HO249" s="2" t="s">
        <v>3</v>
      </c>
      <c r="HP249" s="2" t="s">
        <v>3</v>
      </c>
      <c r="HQ249" s="2" t="s">
        <v>3</v>
      </c>
      <c r="HR249" s="2"/>
      <c r="HS249" s="2">
        <v>0</v>
      </c>
      <c r="HT249" s="2"/>
      <c r="HU249" s="2"/>
      <c r="HV249" s="2"/>
      <c r="HW249" s="2"/>
      <c r="HX249" s="2"/>
      <c r="HY249" s="2"/>
      <c r="HZ249" s="2"/>
      <c r="IA249" s="2"/>
      <c r="IB249" s="2"/>
      <c r="IC249" s="2"/>
      <c r="ID249" s="2"/>
      <c r="IE249" s="2"/>
      <c r="IF249" s="2"/>
      <c r="IG249" s="2"/>
      <c r="IH249" s="2"/>
      <c r="II249" s="2"/>
      <c r="IJ249" s="2"/>
      <c r="IK249" s="2">
        <v>0</v>
      </c>
      <c r="IL249" s="2"/>
      <c r="IM249" s="2"/>
      <c r="IN249" s="2"/>
      <c r="IO249" s="2"/>
      <c r="IP249" s="2"/>
      <c r="IQ249" s="2"/>
      <c r="IR249" s="2"/>
      <c r="IS249" s="2"/>
      <c r="IT249" s="2"/>
      <c r="IU249" s="2"/>
    </row>
    <row r="250" spans="1:255" x14ac:dyDescent="0.2">
      <c r="A250">
        <v>17</v>
      </c>
      <c r="B250">
        <v>1</v>
      </c>
      <c r="E250" t="s">
        <v>414</v>
      </c>
      <c r="F250" t="s">
        <v>415</v>
      </c>
      <c r="G250" t="s">
        <v>1297</v>
      </c>
      <c r="H250" t="s">
        <v>375</v>
      </c>
      <c r="I250">
        <f>ROUND((1200*1.02)/1000,9)</f>
        <v>1.224</v>
      </c>
      <c r="J250">
        <v>0</v>
      </c>
      <c r="K250">
        <f>ROUND((1200*1.02)/1000,9)</f>
        <v>1.224</v>
      </c>
      <c r="O250">
        <f t="shared" si="348"/>
        <v>606975.68999999994</v>
      </c>
      <c r="P250">
        <f t="shared" si="349"/>
        <v>606975.68999999994</v>
      </c>
      <c r="Q250">
        <f>(ROUND((ROUND(((ET250)*AV250*I250),2)*BB250),2)+ROUND((ROUND(((AE250-(EU250))*AV250*I250),2)*BS250),2))</f>
        <v>0</v>
      </c>
      <c r="R250">
        <f t="shared" si="350"/>
        <v>0</v>
      </c>
      <c r="S250">
        <f t="shared" si="351"/>
        <v>0</v>
      </c>
      <c r="T250">
        <f t="shared" si="352"/>
        <v>0</v>
      </c>
      <c r="U250">
        <f t="shared" si="353"/>
        <v>0</v>
      </c>
      <c r="V250">
        <f t="shared" si="354"/>
        <v>0</v>
      </c>
      <c r="W250">
        <f t="shared" si="355"/>
        <v>0</v>
      </c>
      <c r="X250">
        <f t="shared" si="356"/>
        <v>0</v>
      </c>
      <c r="Y250">
        <f t="shared" si="357"/>
        <v>0</v>
      </c>
      <c r="AA250">
        <v>60252775</v>
      </c>
      <c r="AB250">
        <f t="shared" si="358"/>
        <v>77970.94</v>
      </c>
      <c r="AC250">
        <f t="shared" si="359"/>
        <v>77970.94</v>
      </c>
      <c r="AD250">
        <f>ROUND((((ET250)-(EU250))+AE250),6)</f>
        <v>0</v>
      </c>
      <c r="AE250">
        <f>ROUND((EU250),6)</f>
        <v>0</v>
      </c>
      <c r="AF250">
        <f>ROUND((EV250),6)</f>
        <v>0</v>
      </c>
      <c r="AG250">
        <f t="shared" si="360"/>
        <v>0</v>
      </c>
      <c r="AH250">
        <f>(EW250)</f>
        <v>0</v>
      </c>
      <c r="AI250">
        <f>(EX250)</f>
        <v>0</v>
      </c>
      <c r="AJ250">
        <f t="shared" si="361"/>
        <v>0</v>
      </c>
      <c r="AK250">
        <v>77970.94</v>
      </c>
      <c r="AL250">
        <v>77970.94</v>
      </c>
      <c r="AM250">
        <v>0</v>
      </c>
      <c r="AN250">
        <v>0</v>
      </c>
      <c r="AO250">
        <v>0</v>
      </c>
      <c r="AP250">
        <v>0</v>
      </c>
      <c r="AQ250">
        <v>0</v>
      </c>
      <c r="AR250">
        <v>0</v>
      </c>
      <c r="AS250">
        <v>0</v>
      </c>
      <c r="AT250">
        <v>0</v>
      </c>
      <c r="AU250">
        <v>0</v>
      </c>
      <c r="AV250">
        <v>1</v>
      </c>
      <c r="AW250">
        <v>1</v>
      </c>
      <c r="AZ250">
        <v>1</v>
      </c>
      <c r="BA250">
        <v>1</v>
      </c>
      <c r="BB250">
        <v>1</v>
      </c>
      <c r="BC250">
        <v>6.36</v>
      </c>
      <c r="BD250" t="s">
        <v>3</v>
      </c>
      <c r="BE250" t="s">
        <v>3</v>
      </c>
      <c r="BF250" t="s">
        <v>3</v>
      </c>
      <c r="BG250" t="s">
        <v>3</v>
      </c>
      <c r="BH250">
        <v>3</v>
      </c>
      <c r="BI250">
        <v>2</v>
      </c>
      <c r="BJ250" t="s">
        <v>416</v>
      </c>
      <c r="BM250">
        <v>1618</v>
      </c>
      <c r="BN250">
        <v>59540665</v>
      </c>
      <c r="BO250" t="s">
        <v>415</v>
      </c>
      <c r="BP250">
        <v>1</v>
      </c>
      <c r="BQ250">
        <v>201</v>
      </c>
      <c r="BR250">
        <v>0</v>
      </c>
      <c r="BS250">
        <v>1</v>
      </c>
      <c r="BT250">
        <v>1</v>
      </c>
      <c r="BU250">
        <v>1</v>
      </c>
      <c r="BV250">
        <v>1</v>
      </c>
      <c r="BW250">
        <v>1</v>
      </c>
      <c r="BX250">
        <v>1</v>
      </c>
      <c r="BY250" t="s">
        <v>3</v>
      </c>
      <c r="BZ250">
        <v>0</v>
      </c>
      <c r="CA250">
        <v>0</v>
      </c>
      <c r="CB250" t="s">
        <v>3</v>
      </c>
      <c r="CE250">
        <v>30</v>
      </c>
      <c r="CF250">
        <v>0</v>
      </c>
      <c r="CG250">
        <v>0</v>
      </c>
      <c r="CM250">
        <v>0</v>
      </c>
      <c r="CN250" t="s">
        <v>3</v>
      </c>
      <c r="CO250">
        <v>0</v>
      </c>
      <c r="CP250">
        <f t="shared" si="362"/>
        <v>606975.68999999994</v>
      </c>
      <c r="CQ250">
        <f t="shared" si="363"/>
        <v>495895.18</v>
      </c>
      <c r="CR250">
        <f>(ROUND((ROUND(((ET250)*AV250*1),2)*BB250),2)+ROUND((ROUND(((AE250-(EU250))*AV250*1),2)*BS250),2))</f>
        <v>0</v>
      </c>
      <c r="CS250">
        <f t="shared" si="364"/>
        <v>0</v>
      </c>
      <c r="CT250">
        <f t="shared" si="365"/>
        <v>0</v>
      </c>
      <c r="CU250">
        <f t="shared" si="366"/>
        <v>0</v>
      </c>
      <c r="CV250">
        <f t="shared" si="367"/>
        <v>0</v>
      </c>
      <c r="CW250">
        <f t="shared" si="368"/>
        <v>0</v>
      </c>
      <c r="CX250">
        <f t="shared" si="369"/>
        <v>0</v>
      </c>
      <c r="CY250">
        <f t="shared" si="370"/>
        <v>0</v>
      </c>
      <c r="CZ250">
        <f t="shared" si="371"/>
        <v>0</v>
      </c>
      <c r="DC250" t="s">
        <v>3</v>
      </c>
      <c r="DD250" t="s">
        <v>3</v>
      </c>
      <c r="DE250" t="s">
        <v>3</v>
      </c>
      <c r="DF250" t="s">
        <v>3</v>
      </c>
      <c r="DG250" t="s">
        <v>3</v>
      </c>
      <c r="DH250" t="s">
        <v>3</v>
      </c>
      <c r="DI250" t="s">
        <v>3</v>
      </c>
      <c r="DJ250" t="s">
        <v>3</v>
      </c>
      <c r="DK250" t="s">
        <v>3</v>
      </c>
      <c r="DL250" t="s">
        <v>3</v>
      </c>
      <c r="DM250" t="s">
        <v>3</v>
      </c>
      <c r="DN250">
        <v>0</v>
      </c>
      <c r="DO250">
        <v>0</v>
      </c>
      <c r="DP250">
        <v>1</v>
      </c>
      <c r="DQ250">
        <v>1</v>
      </c>
      <c r="DU250">
        <v>1003</v>
      </c>
      <c r="DV250" t="s">
        <v>375</v>
      </c>
      <c r="DW250" t="s">
        <v>375</v>
      </c>
      <c r="DX250">
        <v>1000</v>
      </c>
      <c r="DZ250" t="s">
        <v>3</v>
      </c>
      <c r="EA250" t="s">
        <v>3</v>
      </c>
      <c r="EB250" t="s">
        <v>3</v>
      </c>
      <c r="EC250" t="s">
        <v>3</v>
      </c>
      <c r="EE250">
        <v>59540856</v>
      </c>
      <c r="EF250">
        <v>201</v>
      </c>
      <c r="EG250" t="s">
        <v>377</v>
      </c>
      <c r="EH250">
        <v>0</v>
      </c>
      <c r="EI250" t="s">
        <v>3</v>
      </c>
      <c r="EJ250">
        <v>2</v>
      </c>
      <c r="EK250">
        <v>1618</v>
      </c>
      <c r="EL250" t="s">
        <v>378</v>
      </c>
      <c r="EM250" t="s">
        <v>379</v>
      </c>
      <c r="EO250" t="s">
        <v>3</v>
      </c>
      <c r="EQ250">
        <v>0</v>
      </c>
      <c r="ER250">
        <v>77970.94</v>
      </c>
      <c r="ES250">
        <v>77970.94</v>
      </c>
      <c r="ET250">
        <v>0</v>
      </c>
      <c r="EU250">
        <v>0</v>
      </c>
      <c r="EV250">
        <v>0</v>
      </c>
      <c r="EW250">
        <v>0</v>
      </c>
      <c r="EX250">
        <v>0</v>
      </c>
      <c r="EY250">
        <v>0</v>
      </c>
      <c r="FQ250">
        <v>0</v>
      </c>
      <c r="FR250">
        <v>0</v>
      </c>
      <c r="FS250">
        <v>0</v>
      </c>
      <c r="FX250">
        <v>0</v>
      </c>
      <c r="FY250">
        <v>0</v>
      </c>
      <c r="GA250" t="s">
        <v>3</v>
      </c>
      <c r="GD250">
        <v>1</v>
      </c>
      <c r="GF250">
        <v>660444877</v>
      </c>
      <c r="GG250">
        <v>2</v>
      </c>
      <c r="GH250">
        <v>1</v>
      </c>
      <c r="GI250">
        <v>2</v>
      </c>
      <c r="GJ250">
        <v>0</v>
      </c>
      <c r="GK250">
        <v>0</v>
      </c>
      <c r="GL250">
        <f t="shared" si="372"/>
        <v>0</v>
      </c>
      <c r="GM250">
        <f t="shared" si="373"/>
        <v>606975.68999999994</v>
      </c>
      <c r="GN250">
        <f t="shared" si="374"/>
        <v>0</v>
      </c>
      <c r="GO250">
        <f t="shared" si="375"/>
        <v>606975.68999999994</v>
      </c>
      <c r="GP250">
        <f t="shared" si="376"/>
        <v>0</v>
      </c>
      <c r="GR250">
        <v>0</v>
      </c>
      <c r="GS250">
        <v>3</v>
      </c>
      <c r="GT250">
        <v>0</v>
      </c>
      <c r="GU250" t="s">
        <v>3</v>
      </c>
      <c r="GV250">
        <f t="shared" si="377"/>
        <v>0</v>
      </c>
      <c r="GW250">
        <v>1</v>
      </c>
      <c r="GX250">
        <f t="shared" si="378"/>
        <v>0</v>
      </c>
      <c r="HA250">
        <v>0</v>
      </c>
      <c r="HB250">
        <v>0</v>
      </c>
      <c r="HC250">
        <f t="shared" si="379"/>
        <v>0</v>
      </c>
      <c r="HE250" t="s">
        <v>3</v>
      </c>
      <c r="HF250" t="s">
        <v>3</v>
      </c>
      <c r="HM250" t="s">
        <v>3</v>
      </c>
      <c r="HN250" t="s">
        <v>3</v>
      </c>
      <c r="HO250" t="s">
        <v>3</v>
      </c>
      <c r="HP250" t="s">
        <v>3</v>
      </c>
      <c r="HQ250" t="s">
        <v>3</v>
      </c>
      <c r="HS250">
        <v>0</v>
      </c>
      <c r="IK250">
        <v>0</v>
      </c>
    </row>
    <row r="251" spans="1:255" x14ac:dyDescent="0.2">
      <c r="A251" s="2">
        <v>17</v>
      </c>
      <c r="B251" s="2">
        <v>1</v>
      </c>
      <c r="C251" s="2">
        <f>ROW(SmtRes!A140)</f>
        <v>140</v>
      </c>
      <c r="D251" s="2">
        <f>ROW(EtalonRes!A159)</f>
        <v>159</v>
      </c>
      <c r="E251" s="2" t="s">
        <v>417</v>
      </c>
      <c r="F251" s="2" t="s">
        <v>418</v>
      </c>
      <c r="G251" s="2" t="s">
        <v>419</v>
      </c>
      <c r="H251" s="2" t="s">
        <v>371</v>
      </c>
      <c r="I251" s="2">
        <f>ROUND((650+250)/100,9)</f>
        <v>9</v>
      </c>
      <c r="J251" s="2">
        <v>0</v>
      </c>
      <c r="K251" s="2">
        <f>ROUND((650+250)/100,9)</f>
        <v>9</v>
      </c>
      <c r="L251" s="2"/>
      <c r="M251" s="2"/>
      <c r="N251" s="2"/>
      <c r="O251" s="2">
        <f t="shared" si="348"/>
        <v>2139.1799999999998</v>
      </c>
      <c r="P251" s="2">
        <f t="shared" si="349"/>
        <v>1046.1600000000001</v>
      </c>
      <c r="Q251" s="2">
        <f>(ROUND((ROUND((((ET251*1.1))*AV251*I251),2)*BB251),2)+ROUND((ROUND(((AE251-((EU251*1.1)))*AV251*I251),2)*BS251),2))</f>
        <v>172.27</v>
      </c>
      <c r="R251" s="2">
        <f t="shared" si="350"/>
        <v>26.12</v>
      </c>
      <c r="S251" s="2">
        <f t="shared" si="351"/>
        <v>920.75</v>
      </c>
      <c r="T251" s="2">
        <f t="shared" si="352"/>
        <v>0</v>
      </c>
      <c r="U251" s="2">
        <f t="shared" si="353"/>
        <v>74.733813000000012</v>
      </c>
      <c r="V251" s="2">
        <f t="shared" si="354"/>
        <v>0</v>
      </c>
      <c r="W251" s="2">
        <f t="shared" si="355"/>
        <v>0</v>
      </c>
      <c r="X251" s="2">
        <f t="shared" si="356"/>
        <v>918.46</v>
      </c>
      <c r="Y251" s="2">
        <f t="shared" si="357"/>
        <v>482.9</v>
      </c>
      <c r="Z251" s="2"/>
      <c r="AA251" s="2">
        <v>60252778</v>
      </c>
      <c r="AB251" s="2">
        <f t="shared" si="358"/>
        <v>232.23500000000001</v>
      </c>
      <c r="AC251" s="2">
        <f t="shared" si="359"/>
        <v>116.24</v>
      </c>
      <c r="AD251" s="2">
        <f>ROUND(((((ET251*1.1))-((EU251*1.1)))+AE251),6)</f>
        <v>18.282</v>
      </c>
      <c r="AE251" s="2">
        <f>ROUND(((EU251*1.1)),6)</f>
        <v>2.7719999999999998</v>
      </c>
      <c r="AF251" s="2">
        <f>ROUND(((EV251*1.1)),6)</f>
        <v>97.712999999999994</v>
      </c>
      <c r="AG251" s="2">
        <f t="shared" si="360"/>
        <v>0</v>
      </c>
      <c r="AH251" s="2">
        <f>((EW251*1.1))</f>
        <v>7.9310000000000009</v>
      </c>
      <c r="AI251" s="2">
        <f>((EX251*1.1))</f>
        <v>0</v>
      </c>
      <c r="AJ251" s="2">
        <f t="shared" si="361"/>
        <v>0</v>
      </c>
      <c r="AK251" s="2">
        <v>221.69</v>
      </c>
      <c r="AL251" s="2">
        <v>116.24</v>
      </c>
      <c r="AM251" s="2">
        <v>16.62</v>
      </c>
      <c r="AN251" s="2">
        <v>2.52</v>
      </c>
      <c r="AO251" s="2">
        <v>88.83</v>
      </c>
      <c r="AP251" s="2">
        <v>0</v>
      </c>
      <c r="AQ251" s="2">
        <v>7.21</v>
      </c>
      <c r="AR251" s="2">
        <v>0</v>
      </c>
      <c r="AS251" s="2">
        <v>0</v>
      </c>
      <c r="AT251" s="2">
        <v>97</v>
      </c>
      <c r="AU251" s="2">
        <v>51</v>
      </c>
      <c r="AV251" s="2">
        <v>1.0469999999999999</v>
      </c>
      <c r="AW251" s="2">
        <v>1</v>
      </c>
      <c r="AX251" s="2"/>
      <c r="AY251" s="2"/>
      <c r="AZ251" s="2">
        <v>1</v>
      </c>
      <c r="BA251" s="2">
        <v>1</v>
      </c>
      <c r="BB251" s="2">
        <v>1</v>
      </c>
      <c r="BC251" s="2">
        <v>1</v>
      </c>
      <c r="BD251" s="2" t="s">
        <v>3</v>
      </c>
      <c r="BE251" s="2" t="s">
        <v>3</v>
      </c>
      <c r="BF251" s="2" t="s">
        <v>3</v>
      </c>
      <c r="BG251" s="2" t="s">
        <v>3</v>
      </c>
      <c r="BH251" s="2">
        <v>0</v>
      </c>
      <c r="BI251" s="2">
        <v>2</v>
      </c>
      <c r="BJ251" s="2" t="s">
        <v>420</v>
      </c>
      <c r="BK251" s="2"/>
      <c r="BL251" s="2"/>
      <c r="BM251" s="2">
        <v>67</v>
      </c>
      <c r="BN251" s="2">
        <v>59540665</v>
      </c>
      <c r="BO251" s="2" t="s">
        <v>418</v>
      </c>
      <c r="BP251" s="2">
        <v>1</v>
      </c>
      <c r="BQ251" s="2">
        <v>40</v>
      </c>
      <c r="BR251" s="2">
        <v>0</v>
      </c>
      <c r="BS251" s="2">
        <v>1</v>
      </c>
      <c r="BT251" s="2">
        <v>1</v>
      </c>
      <c r="BU251" s="2">
        <v>1</v>
      </c>
      <c r="BV251" s="2">
        <v>1</v>
      </c>
      <c r="BW251" s="2">
        <v>1</v>
      </c>
      <c r="BX251" s="2">
        <v>1</v>
      </c>
      <c r="BY251" s="2" t="s">
        <v>3</v>
      </c>
      <c r="BZ251" s="2">
        <v>97</v>
      </c>
      <c r="CA251" s="2">
        <v>51</v>
      </c>
      <c r="CB251" s="2" t="s">
        <v>3</v>
      </c>
      <c r="CC251" s="2"/>
      <c r="CD251" s="2"/>
      <c r="CE251" s="2">
        <v>30</v>
      </c>
      <c r="CF251" s="2">
        <v>0</v>
      </c>
      <c r="CG251" s="2">
        <v>0</v>
      </c>
      <c r="CH251" s="2"/>
      <c r="CI251" s="2"/>
      <c r="CJ251" s="2"/>
      <c r="CK251" s="2"/>
      <c r="CL251" s="2"/>
      <c r="CM251" s="2">
        <v>0</v>
      </c>
      <c r="CN251" s="2" t="s">
        <v>1289</v>
      </c>
      <c r="CO251" s="2">
        <v>0</v>
      </c>
      <c r="CP251" s="2">
        <f t="shared" si="362"/>
        <v>2139.1800000000003</v>
      </c>
      <c r="CQ251" s="2">
        <f t="shared" si="363"/>
        <v>116.24</v>
      </c>
      <c r="CR251" s="2">
        <f>(ROUND((ROUND((((ET251*1.1))*AV251*1),2)*BB251),2)+ROUND((ROUND(((AE251-((EU251*1.1)))*AV251*1),2)*BS251),2))</f>
        <v>19.14</v>
      </c>
      <c r="CS251" s="2">
        <f t="shared" si="364"/>
        <v>2.9</v>
      </c>
      <c r="CT251" s="2">
        <f t="shared" si="365"/>
        <v>102.31</v>
      </c>
      <c r="CU251" s="2">
        <f t="shared" si="366"/>
        <v>0</v>
      </c>
      <c r="CV251" s="2">
        <f t="shared" si="367"/>
        <v>8.3037570000000009</v>
      </c>
      <c r="CW251" s="2">
        <f t="shared" si="368"/>
        <v>0</v>
      </c>
      <c r="CX251" s="2">
        <f t="shared" si="369"/>
        <v>0</v>
      </c>
      <c r="CY251" s="2">
        <f t="shared" si="370"/>
        <v>918.46389999999997</v>
      </c>
      <c r="CZ251" s="2">
        <f t="shared" si="371"/>
        <v>482.90370000000001</v>
      </c>
      <c r="DA251" s="2"/>
      <c r="DB251" s="2">
        <v>17</v>
      </c>
      <c r="DC251" s="2" t="s">
        <v>3</v>
      </c>
      <c r="DD251" s="2" t="s">
        <v>3</v>
      </c>
      <c r="DE251" s="2" t="s">
        <v>24</v>
      </c>
      <c r="DF251" s="2" t="s">
        <v>24</v>
      </c>
      <c r="DG251" s="2" t="s">
        <v>24</v>
      </c>
      <c r="DH251" s="2" t="s">
        <v>3</v>
      </c>
      <c r="DI251" s="2" t="s">
        <v>24</v>
      </c>
      <c r="DJ251" s="2" t="s">
        <v>24</v>
      </c>
      <c r="DK251" s="2" t="s">
        <v>3</v>
      </c>
      <c r="DL251" s="2" t="s">
        <v>3</v>
      </c>
      <c r="DM251" s="2" t="s">
        <v>3</v>
      </c>
      <c r="DN251" s="2">
        <v>0</v>
      </c>
      <c r="DO251" s="2">
        <v>0</v>
      </c>
      <c r="DP251" s="2">
        <v>1</v>
      </c>
      <c r="DQ251" s="2">
        <v>1</v>
      </c>
      <c r="DR251" s="2"/>
      <c r="DS251" s="2"/>
      <c r="DT251" s="2"/>
      <c r="DU251" s="2">
        <v>1003</v>
      </c>
      <c r="DV251" s="2" t="s">
        <v>371</v>
      </c>
      <c r="DW251" s="2" t="s">
        <v>371</v>
      </c>
      <c r="DX251" s="2">
        <v>100</v>
      </c>
      <c r="DY251" s="2"/>
      <c r="DZ251" s="2" t="s">
        <v>3</v>
      </c>
      <c r="EA251" s="2" t="s">
        <v>3</v>
      </c>
      <c r="EB251" s="2" t="s">
        <v>3</v>
      </c>
      <c r="EC251" s="2" t="s">
        <v>3</v>
      </c>
      <c r="ED251" s="2"/>
      <c r="EE251" s="2">
        <v>59540733</v>
      </c>
      <c r="EF251" s="2">
        <v>40</v>
      </c>
      <c r="EG251" s="2" t="s">
        <v>25</v>
      </c>
      <c r="EH251" s="2">
        <v>0</v>
      </c>
      <c r="EI251" s="2" t="s">
        <v>3</v>
      </c>
      <c r="EJ251" s="2">
        <v>2</v>
      </c>
      <c r="EK251" s="2">
        <v>67</v>
      </c>
      <c r="EL251" s="2" t="s">
        <v>26</v>
      </c>
      <c r="EM251" s="2" t="s">
        <v>27</v>
      </c>
      <c r="EN251" s="2"/>
      <c r="EO251" s="2" t="s">
        <v>28</v>
      </c>
      <c r="EP251" s="2"/>
      <c r="EQ251" s="2">
        <v>0</v>
      </c>
      <c r="ER251" s="2">
        <v>221.69</v>
      </c>
      <c r="ES251" s="2">
        <v>116.24</v>
      </c>
      <c r="ET251" s="2">
        <v>16.62</v>
      </c>
      <c r="EU251" s="2">
        <v>2.52</v>
      </c>
      <c r="EV251" s="2">
        <v>88.83</v>
      </c>
      <c r="EW251" s="2">
        <v>7.21</v>
      </c>
      <c r="EX251" s="2">
        <v>0</v>
      </c>
      <c r="EY251" s="2">
        <v>0</v>
      </c>
      <c r="EZ251" s="2"/>
      <c r="FA251" s="2"/>
      <c r="FB251" s="2"/>
      <c r="FC251" s="2"/>
      <c r="FD251" s="2"/>
      <c r="FE251" s="2"/>
      <c r="FF251" s="2"/>
      <c r="FG251" s="2"/>
      <c r="FH251" s="2"/>
      <c r="FI251" s="2"/>
      <c r="FJ251" s="2"/>
      <c r="FK251" s="2"/>
      <c r="FL251" s="2"/>
      <c r="FM251" s="2"/>
      <c r="FN251" s="2"/>
      <c r="FO251" s="2"/>
      <c r="FP251" s="2"/>
      <c r="FQ251" s="2">
        <v>0</v>
      </c>
      <c r="FR251" s="2">
        <v>0</v>
      </c>
      <c r="FS251" s="2">
        <v>0</v>
      </c>
      <c r="FT251" s="2"/>
      <c r="FU251" s="2"/>
      <c r="FV251" s="2"/>
      <c r="FW251" s="2"/>
      <c r="FX251" s="2">
        <v>97</v>
      </c>
      <c r="FY251" s="2">
        <v>51</v>
      </c>
      <c r="FZ251" s="2"/>
      <c r="GA251" s="2" t="s">
        <v>3</v>
      </c>
      <c r="GB251" s="2"/>
      <c r="GC251" s="2"/>
      <c r="GD251" s="2">
        <v>1</v>
      </c>
      <c r="GE251" s="2"/>
      <c r="GF251" s="2">
        <v>494421861</v>
      </c>
      <c r="GG251" s="2">
        <v>2</v>
      </c>
      <c r="GH251" s="2">
        <v>1</v>
      </c>
      <c r="GI251" s="2">
        <v>2</v>
      </c>
      <c r="GJ251" s="2">
        <v>0</v>
      </c>
      <c r="GK251" s="2">
        <v>0</v>
      </c>
      <c r="GL251" s="2">
        <f t="shared" si="372"/>
        <v>0</v>
      </c>
      <c r="GM251" s="2">
        <f t="shared" si="373"/>
        <v>3540.54</v>
      </c>
      <c r="GN251" s="2">
        <f t="shared" si="374"/>
        <v>0</v>
      </c>
      <c r="GO251" s="2">
        <f t="shared" si="375"/>
        <v>3540.54</v>
      </c>
      <c r="GP251" s="2">
        <f t="shared" si="376"/>
        <v>0</v>
      </c>
      <c r="GQ251" s="2"/>
      <c r="GR251" s="2">
        <v>0</v>
      </c>
      <c r="GS251" s="2">
        <v>3</v>
      </c>
      <c r="GT251" s="2">
        <v>0</v>
      </c>
      <c r="GU251" s="2" t="s">
        <v>3</v>
      </c>
      <c r="GV251" s="2">
        <f t="shared" si="377"/>
        <v>0</v>
      </c>
      <c r="GW251" s="2">
        <v>1</v>
      </c>
      <c r="GX251" s="2">
        <f t="shared" si="378"/>
        <v>0</v>
      </c>
      <c r="GY251" s="2"/>
      <c r="GZ251" s="2"/>
      <c r="HA251" s="2">
        <v>0</v>
      </c>
      <c r="HB251" s="2">
        <v>0</v>
      </c>
      <c r="HC251" s="2">
        <f t="shared" si="379"/>
        <v>0</v>
      </c>
      <c r="HD251" s="2"/>
      <c r="HE251" s="2" t="s">
        <v>3</v>
      </c>
      <c r="HF251" s="2" t="s">
        <v>3</v>
      </c>
      <c r="HG251" s="2"/>
      <c r="HH251" s="2"/>
      <c r="HI251" s="2"/>
      <c r="HJ251" s="2"/>
      <c r="HK251" s="2"/>
      <c r="HL251" s="2"/>
      <c r="HM251" s="2" t="s">
        <v>3</v>
      </c>
      <c r="HN251" s="2" t="s">
        <v>3</v>
      </c>
      <c r="HO251" s="2" t="s">
        <v>3</v>
      </c>
      <c r="HP251" s="2" t="s">
        <v>3</v>
      </c>
      <c r="HQ251" s="2" t="s">
        <v>3</v>
      </c>
      <c r="HR251" s="2"/>
      <c r="HS251" s="2">
        <v>0</v>
      </c>
      <c r="HT251" s="2"/>
      <c r="HU251" s="2"/>
      <c r="HV251" s="2"/>
      <c r="HW251" s="2"/>
      <c r="HX251" s="2"/>
      <c r="HY251" s="2"/>
      <c r="HZ251" s="2"/>
      <c r="IA251" s="2"/>
      <c r="IB251" s="2"/>
      <c r="IC251" s="2"/>
      <c r="ID251" s="2"/>
      <c r="IE251" s="2"/>
      <c r="IF251" s="2"/>
      <c r="IG251" s="2"/>
      <c r="IH251" s="2"/>
      <c r="II251" s="2"/>
      <c r="IJ251" s="2"/>
      <c r="IK251" s="2">
        <v>0</v>
      </c>
      <c r="IL251" s="2"/>
      <c r="IM251" s="2"/>
      <c r="IN251" s="2"/>
      <c r="IO251" s="2"/>
      <c r="IP251" s="2"/>
      <c r="IQ251" s="2"/>
      <c r="IR251" s="2"/>
      <c r="IS251" s="2"/>
      <c r="IT251" s="2"/>
      <c r="IU251" s="2"/>
    </row>
    <row r="252" spans="1:255" x14ac:dyDescent="0.2">
      <c r="A252">
        <v>17</v>
      </c>
      <c r="B252">
        <v>1</v>
      </c>
      <c r="C252">
        <f>ROW(SmtRes!A146)</f>
        <v>146</v>
      </c>
      <c r="D252">
        <f>ROW(EtalonRes!A166)</f>
        <v>166</v>
      </c>
      <c r="E252" t="s">
        <v>417</v>
      </c>
      <c r="F252" t="s">
        <v>418</v>
      </c>
      <c r="G252" t="s">
        <v>419</v>
      </c>
      <c r="H252" t="s">
        <v>371</v>
      </c>
      <c r="I252">
        <f>ROUND((650+250)/100,9)</f>
        <v>9</v>
      </c>
      <c r="J252">
        <v>0</v>
      </c>
      <c r="K252">
        <f>ROUND((650+250)/100,9)</f>
        <v>9</v>
      </c>
      <c r="O252">
        <f t="shared" si="348"/>
        <v>61014.239999999998</v>
      </c>
      <c r="P252">
        <f t="shared" si="349"/>
        <v>7574.2</v>
      </c>
      <c r="Q252">
        <f>(ROUND((ROUND((((ET252*1.1))*AV252*I252),2)*BB252),2)+ROUND((ROUND(((AE252-((EU252*1.1)))*AV252*I252),2)*BS252),2))</f>
        <v>2808</v>
      </c>
      <c r="R252">
        <f t="shared" si="350"/>
        <v>1436.34</v>
      </c>
      <c r="S252">
        <f t="shared" si="351"/>
        <v>50632.04</v>
      </c>
      <c r="T252">
        <f t="shared" si="352"/>
        <v>0</v>
      </c>
      <c r="U252">
        <f t="shared" si="353"/>
        <v>74.733813000000012</v>
      </c>
      <c r="V252">
        <f t="shared" si="354"/>
        <v>0</v>
      </c>
      <c r="W252">
        <f t="shared" si="355"/>
        <v>0</v>
      </c>
      <c r="X252">
        <f t="shared" si="356"/>
        <v>50506.33</v>
      </c>
      <c r="Y252">
        <f t="shared" si="357"/>
        <v>26554.87</v>
      </c>
      <c r="AA252">
        <v>60252775</v>
      </c>
      <c r="AB252">
        <f t="shared" si="358"/>
        <v>232.23500000000001</v>
      </c>
      <c r="AC252">
        <f t="shared" si="359"/>
        <v>116.24</v>
      </c>
      <c r="AD252">
        <f>ROUND(((((ET252*1.1))-((EU252*1.1)))+AE252),6)</f>
        <v>18.282</v>
      </c>
      <c r="AE252">
        <f>ROUND(((EU252*1.1)),6)</f>
        <v>2.7719999999999998</v>
      </c>
      <c r="AF252">
        <f>ROUND(((EV252*1.1)),6)</f>
        <v>97.712999999999994</v>
      </c>
      <c r="AG252">
        <f t="shared" si="360"/>
        <v>0</v>
      </c>
      <c r="AH252">
        <f>((EW252*1.1))</f>
        <v>7.9310000000000009</v>
      </c>
      <c r="AI252">
        <f>((EX252*1.1))</f>
        <v>0</v>
      </c>
      <c r="AJ252">
        <f t="shared" si="361"/>
        <v>0</v>
      </c>
      <c r="AK252">
        <v>221.69</v>
      </c>
      <c r="AL252">
        <v>116.24</v>
      </c>
      <c r="AM252">
        <v>16.62</v>
      </c>
      <c r="AN252">
        <v>2.52</v>
      </c>
      <c r="AO252">
        <v>88.83</v>
      </c>
      <c r="AP252">
        <v>0</v>
      </c>
      <c r="AQ252">
        <v>7.21</v>
      </c>
      <c r="AR252">
        <v>0</v>
      </c>
      <c r="AS252">
        <v>0</v>
      </c>
      <c r="AT252">
        <v>97</v>
      </c>
      <c r="AU252">
        <v>51</v>
      </c>
      <c r="AV252">
        <v>1.0469999999999999</v>
      </c>
      <c r="AW252">
        <v>1</v>
      </c>
      <c r="AZ252">
        <v>1</v>
      </c>
      <c r="BA252">
        <v>54.99</v>
      </c>
      <c r="BB252">
        <v>16.3</v>
      </c>
      <c r="BC252">
        <v>7.24</v>
      </c>
      <c r="BD252" t="s">
        <v>3</v>
      </c>
      <c r="BE252" t="s">
        <v>3</v>
      </c>
      <c r="BF252" t="s">
        <v>3</v>
      </c>
      <c r="BG252" t="s">
        <v>3</v>
      </c>
      <c r="BH252">
        <v>0</v>
      </c>
      <c r="BI252">
        <v>2</v>
      </c>
      <c r="BJ252" t="s">
        <v>420</v>
      </c>
      <c r="BM252">
        <v>67</v>
      </c>
      <c r="BN252">
        <v>59540665</v>
      </c>
      <c r="BO252" t="s">
        <v>418</v>
      </c>
      <c r="BP252">
        <v>1</v>
      </c>
      <c r="BQ252">
        <v>40</v>
      </c>
      <c r="BR252">
        <v>0</v>
      </c>
      <c r="BS252">
        <v>54.99</v>
      </c>
      <c r="BT252">
        <v>1</v>
      </c>
      <c r="BU252">
        <v>1</v>
      </c>
      <c r="BV252">
        <v>1</v>
      </c>
      <c r="BW252">
        <v>1</v>
      </c>
      <c r="BX252">
        <v>1</v>
      </c>
      <c r="BY252" t="s">
        <v>3</v>
      </c>
      <c r="BZ252">
        <v>97</v>
      </c>
      <c r="CA252">
        <v>51</v>
      </c>
      <c r="CB252" t="s">
        <v>3</v>
      </c>
      <c r="CE252">
        <v>30</v>
      </c>
      <c r="CF252">
        <v>0</v>
      </c>
      <c r="CG252">
        <v>0</v>
      </c>
      <c r="CM252">
        <v>0</v>
      </c>
      <c r="CN252" t="s">
        <v>1289</v>
      </c>
      <c r="CO252">
        <v>0</v>
      </c>
      <c r="CP252">
        <f t="shared" si="362"/>
        <v>61014.240000000005</v>
      </c>
      <c r="CQ252">
        <f t="shared" si="363"/>
        <v>841.58</v>
      </c>
      <c r="CR252">
        <f>(ROUND((ROUND((((ET252*1.1))*AV252*1),2)*BB252),2)+ROUND((ROUND(((AE252-((EU252*1.1)))*AV252*1),2)*BS252),2))</f>
        <v>311.98</v>
      </c>
      <c r="CS252">
        <f t="shared" si="364"/>
        <v>159.47</v>
      </c>
      <c r="CT252">
        <f t="shared" si="365"/>
        <v>5626.03</v>
      </c>
      <c r="CU252">
        <f t="shared" si="366"/>
        <v>0</v>
      </c>
      <c r="CV252">
        <f t="shared" si="367"/>
        <v>8.3037570000000009</v>
      </c>
      <c r="CW252">
        <f t="shared" si="368"/>
        <v>0</v>
      </c>
      <c r="CX252">
        <f t="shared" si="369"/>
        <v>0</v>
      </c>
      <c r="CY252">
        <f t="shared" si="370"/>
        <v>50506.328599999993</v>
      </c>
      <c r="CZ252">
        <f t="shared" si="371"/>
        <v>26554.873799999998</v>
      </c>
      <c r="DB252">
        <v>18</v>
      </c>
      <c r="DC252" t="s">
        <v>3</v>
      </c>
      <c r="DD252" t="s">
        <v>3</v>
      </c>
      <c r="DE252" t="s">
        <v>24</v>
      </c>
      <c r="DF252" t="s">
        <v>24</v>
      </c>
      <c r="DG252" t="s">
        <v>24</v>
      </c>
      <c r="DH252" t="s">
        <v>3</v>
      </c>
      <c r="DI252" t="s">
        <v>24</v>
      </c>
      <c r="DJ252" t="s">
        <v>24</v>
      </c>
      <c r="DK252" t="s">
        <v>3</v>
      </c>
      <c r="DL252" t="s">
        <v>3</v>
      </c>
      <c r="DM252" t="s">
        <v>3</v>
      </c>
      <c r="DN252">
        <v>0</v>
      </c>
      <c r="DO252">
        <v>0</v>
      </c>
      <c r="DP252">
        <v>1</v>
      </c>
      <c r="DQ252">
        <v>1</v>
      </c>
      <c r="DU252">
        <v>1003</v>
      </c>
      <c r="DV252" t="s">
        <v>371</v>
      </c>
      <c r="DW252" t="s">
        <v>371</v>
      </c>
      <c r="DX252">
        <v>100</v>
      </c>
      <c r="DZ252" t="s">
        <v>3</v>
      </c>
      <c r="EA252" t="s">
        <v>3</v>
      </c>
      <c r="EB252" t="s">
        <v>3</v>
      </c>
      <c r="EC252" t="s">
        <v>3</v>
      </c>
      <c r="EE252">
        <v>59540733</v>
      </c>
      <c r="EF252">
        <v>40</v>
      </c>
      <c r="EG252" t="s">
        <v>25</v>
      </c>
      <c r="EH252">
        <v>0</v>
      </c>
      <c r="EI252" t="s">
        <v>3</v>
      </c>
      <c r="EJ252">
        <v>2</v>
      </c>
      <c r="EK252">
        <v>67</v>
      </c>
      <c r="EL252" t="s">
        <v>26</v>
      </c>
      <c r="EM252" t="s">
        <v>27</v>
      </c>
      <c r="EO252" t="s">
        <v>28</v>
      </c>
      <c r="EQ252">
        <v>0</v>
      </c>
      <c r="ER252">
        <v>221.69</v>
      </c>
      <c r="ES252">
        <v>116.24</v>
      </c>
      <c r="ET252">
        <v>16.62</v>
      </c>
      <c r="EU252">
        <v>2.52</v>
      </c>
      <c r="EV252">
        <v>88.83</v>
      </c>
      <c r="EW252">
        <v>7.21</v>
      </c>
      <c r="EX252">
        <v>0</v>
      </c>
      <c r="EY252">
        <v>0</v>
      </c>
      <c r="FQ252">
        <v>0</v>
      </c>
      <c r="FR252">
        <v>0</v>
      </c>
      <c r="FS252">
        <v>0</v>
      </c>
      <c r="FX252">
        <v>97</v>
      </c>
      <c r="FY252">
        <v>51</v>
      </c>
      <c r="GA252" t="s">
        <v>3</v>
      </c>
      <c r="GD252">
        <v>1</v>
      </c>
      <c r="GF252">
        <v>494421861</v>
      </c>
      <c r="GG252">
        <v>2</v>
      </c>
      <c r="GH252">
        <v>1</v>
      </c>
      <c r="GI252">
        <v>2</v>
      </c>
      <c r="GJ252">
        <v>0</v>
      </c>
      <c r="GK252">
        <v>0</v>
      </c>
      <c r="GL252">
        <f t="shared" si="372"/>
        <v>0</v>
      </c>
      <c r="GM252">
        <f t="shared" si="373"/>
        <v>138075.44</v>
      </c>
      <c r="GN252">
        <f t="shared" si="374"/>
        <v>0</v>
      </c>
      <c r="GO252">
        <f t="shared" si="375"/>
        <v>138075.44</v>
      </c>
      <c r="GP252">
        <f t="shared" si="376"/>
        <v>0</v>
      </c>
      <c r="GR252">
        <v>0</v>
      </c>
      <c r="GS252">
        <v>3</v>
      </c>
      <c r="GT252">
        <v>0</v>
      </c>
      <c r="GU252" t="s">
        <v>3</v>
      </c>
      <c r="GV252">
        <f t="shared" si="377"/>
        <v>0</v>
      </c>
      <c r="GW252">
        <v>1</v>
      </c>
      <c r="GX252">
        <f t="shared" si="378"/>
        <v>0</v>
      </c>
      <c r="HA252">
        <v>0</v>
      </c>
      <c r="HB252">
        <v>0</v>
      </c>
      <c r="HC252">
        <f t="shared" si="379"/>
        <v>0</v>
      </c>
      <c r="HE252" t="s">
        <v>3</v>
      </c>
      <c r="HF252" t="s">
        <v>3</v>
      </c>
      <c r="HM252" t="s">
        <v>3</v>
      </c>
      <c r="HN252" t="s">
        <v>3</v>
      </c>
      <c r="HO252" t="s">
        <v>3</v>
      </c>
      <c r="HP252" t="s">
        <v>3</v>
      </c>
      <c r="HQ252" t="s">
        <v>3</v>
      </c>
      <c r="HS252">
        <v>0</v>
      </c>
      <c r="IK252">
        <v>0</v>
      </c>
    </row>
    <row r="253" spans="1:255" x14ac:dyDescent="0.2">
      <c r="A253" s="2">
        <v>17</v>
      </c>
      <c r="B253" s="2">
        <v>1</v>
      </c>
      <c r="C253" s="2"/>
      <c r="D253" s="2"/>
      <c r="E253" s="2" t="s">
        <v>421</v>
      </c>
      <c r="F253" s="2" t="s">
        <v>422</v>
      </c>
      <c r="G253" s="2" t="s">
        <v>1298</v>
      </c>
      <c r="H253" s="2" t="s">
        <v>375</v>
      </c>
      <c r="I253" s="2">
        <f>ROUND((650*1.02)/1000,9)</f>
        <v>0.66300000000000003</v>
      </c>
      <c r="J253" s="2">
        <v>0</v>
      </c>
      <c r="K253" s="2">
        <f>ROUND((650*1.02)/1000,9)</f>
        <v>0.66300000000000003</v>
      </c>
      <c r="L253" s="2"/>
      <c r="M253" s="2"/>
      <c r="N253" s="2"/>
      <c r="O253" s="2">
        <f t="shared" si="348"/>
        <v>90209.68</v>
      </c>
      <c r="P253" s="2">
        <f t="shared" si="349"/>
        <v>90209.68</v>
      </c>
      <c r="Q253" s="2">
        <f>(ROUND((ROUND(((ET253)*AV253*I253),2)*BB253),2)+ROUND((ROUND(((AE253-(EU253))*AV253*I253),2)*BS253),2))</f>
        <v>0</v>
      </c>
      <c r="R253" s="2">
        <f t="shared" si="350"/>
        <v>0</v>
      </c>
      <c r="S253" s="2">
        <f t="shared" si="351"/>
        <v>0</v>
      </c>
      <c r="T253" s="2">
        <f t="shared" si="352"/>
        <v>0</v>
      </c>
      <c r="U253" s="2">
        <f t="shared" si="353"/>
        <v>0</v>
      </c>
      <c r="V253" s="2">
        <f t="shared" si="354"/>
        <v>0</v>
      </c>
      <c r="W253" s="2">
        <f t="shared" si="355"/>
        <v>0</v>
      </c>
      <c r="X253" s="2">
        <f t="shared" si="356"/>
        <v>0</v>
      </c>
      <c r="Y253" s="2">
        <f t="shared" si="357"/>
        <v>0</v>
      </c>
      <c r="Z253" s="2"/>
      <c r="AA253" s="2">
        <v>60252778</v>
      </c>
      <c r="AB253" s="2">
        <f t="shared" si="358"/>
        <v>136062.85999999999</v>
      </c>
      <c r="AC253" s="2">
        <f t="shared" si="359"/>
        <v>136062.85999999999</v>
      </c>
      <c r="AD253" s="2">
        <f>ROUND((((ET253)-(EU253))+AE253),6)</f>
        <v>0</v>
      </c>
      <c r="AE253" s="2">
        <f t="shared" ref="AE253:AF256" si="392">ROUND((EU253),6)</f>
        <v>0</v>
      </c>
      <c r="AF253" s="2">
        <f t="shared" si="392"/>
        <v>0</v>
      </c>
      <c r="AG253" s="2">
        <f t="shared" si="360"/>
        <v>0</v>
      </c>
      <c r="AH253" s="2">
        <f t="shared" ref="AH253:AI256" si="393">(EW253)</f>
        <v>0</v>
      </c>
      <c r="AI253" s="2">
        <f t="shared" si="393"/>
        <v>0</v>
      </c>
      <c r="AJ253" s="2">
        <f t="shared" si="361"/>
        <v>0</v>
      </c>
      <c r="AK253" s="2">
        <v>136062.85999999999</v>
      </c>
      <c r="AL253" s="2">
        <v>136062.85999999999</v>
      </c>
      <c r="AM253" s="2">
        <v>0</v>
      </c>
      <c r="AN253" s="2">
        <v>0</v>
      </c>
      <c r="AO253" s="2">
        <v>0</v>
      </c>
      <c r="AP253" s="2">
        <v>0</v>
      </c>
      <c r="AQ253" s="2">
        <v>0</v>
      </c>
      <c r="AR253" s="2">
        <v>0</v>
      </c>
      <c r="AS253" s="2">
        <v>0</v>
      </c>
      <c r="AT253" s="2">
        <v>0</v>
      </c>
      <c r="AU253" s="2">
        <v>0</v>
      </c>
      <c r="AV253" s="2">
        <v>1</v>
      </c>
      <c r="AW253" s="2">
        <v>1</v>
      </c>
      <c r="AX253" s="2"/>
      <c r="AY253" s="2"/>
      <c r="AZ253" s="2">
        <v>1</v>
      </c>
      <c r="BA253" s="2">
        <v>1</v>
      </c>
      <c r="BB253" s="2">
        <v>1</v>
      </c>
      <c r="BC253" s="2">
        <v>1</v>
      </c>
      <c r="BD253" s="2" t="s">
        <v>3</v>
      </c>
      <c r="BE253" s="2" t="s">
        <v>3</v>
      </c>
      <c r="BF253" s="2" t="s">
        <v>3</v>
      </c>
      <c r="BG253" s="2" t="s">
        <v>3</v>
      </c>
      <c r="BH253" s="2">
        <v>3</v>
      </c>
      <c r="BI253" s="2">
        <v>2</v>
      </c>
      <c r="BJ253" s="2" t="s">
        <v>423</v>
      </c>
      <c r="BK253" s="2"/>
      <c r="BL253" s="2"/>
      <c r="BM253" s="2">
        <v>1618</v>
      </c>
      <c r="BN253" s="2">
        <v>59540665</v>
      </c>
      <c r="BO253" s="2" t="s">
        <v>3</v>
      </c>
      <c r="BP253" s="2">
        <v>0</v>
      </c>
      <c r="BQ253" s="2">
        <v>201</v>
      </c>
      <c r="BR253" s="2">
        <v>0</v>
      </c>
      <c r="BS253" s="2">
        <v>1</v>
      </c>
      <c r="BT253" s="2">
        <v>1</v>
      </c>
      <c r="BU253" s="2">
        <v>1</v>
      </c>
      <c r="BV253" s="2">
        <v>1</v>
      </c>
      <c r="BW253" s="2">
        <v>1</v>
      </c>
      <c r="BX253" s="2">
        <v>1</v>
      </c>
      <c r="BY253" s="2" t="s">
        <v>3</v>
      </c>
      <c r="BZ253" s="2">
        <v>0</v>
      </c>
      <c r="CA253" s="2">
        <v>0</v>
      </c>
      <c r="CB253" s="2" t="s">
        <v>3</v>
      </c>
      <c r="CC253" s="2"/>
      <c r="CD253" s="2"/>
      <c r="CE253" s="2">
        <v>30</v>
      </c>
      <c r="CF253" s="2">
        <v>0</v>
      </c>
      <c r="CG253" s="2">
        <v>0</v>
      </c>
      <c r="CH253" s="2"/>
      <c r="CI253" s="2"/>
      <c r="CJ253" s="2"/>
      <c r="CK253" s="2"/>
      <c r="CL253" s="2"/>
      <c r="CM253" s="2">
        <v>0</v>
      </c>
      <c r="CN253" s="2" t="s">
        <v>3</v>
      </c>
      <c r="CO253" s="2">
        <v>0</v>
      </c>
      <c r="CP253" s="2">
        <f t="shared" si="362"/>
        <v>90209.68</v>
      </c>
      <c r="CQ253" s="2">
        <f t="shared" si="363"/>
        <v>136062.85999999999</v>
      </c>
      <c r="CR253" s="2">
        <f>(ROUND((ROUND(((ET253)*AV253*1),2)*BB253),2)+ROUND((ROUND(((AE253-(EU253))*AV253*1),2)*BS253),2))</f>
        <v>0</v>
      </c>
      <c r="CS253" s="2">
        <f t="shared" si="364"/>
        <v>0</v>
      </c>
      <c r="CT253" s="2">
        <f t="shared" si="365"/>
        <v>0</v>
      </c>
      <c r="CU253" s="2">
        <f t="shared" si="366"/>
        <v>0</v>
      </c>
      <c r="CV253" s="2">
        <f t="shared" si="367"/>
        <v>0</v>
      </c>
      <c r="CW253" s="2">
        <f t="shared" si="368"/>
        <v>0</v>
      </c>
      <c r="CX253" s="2">
        <f t="shared" si="369"/>
        <v>0</v>
      </c>
      <c r="CY253" s="2">
        <f t="shared" si="370"/>
        <v>0</v>
      </c>
      <c r="CZ253" s="2">
        <f t="shared" si="371"/>
        <v>0</v>
      </c>
      <c r="DA253" s="2"/>
      <c r="DB253" s="2"/>
      <c r="DC253" s="2" t="s">
        <v>3</v>
      </c>
      <c r="DD253" s="2" t="s">
        <v>3</v>
      </c>
      <c r="DE253" s="2" t="s">
        <v>3</v>
      </c>
      <c r="DF253" s="2" t="s">
        <v>3</v>
      </c>
      <c r="DG253" s="2" t="s">
        <v>3</v>
      </c>
      <c r="DH253" s="2" t="s">
        <v>3</v>
      </c>
      <c r="DI253" s="2" t="s">
        <v>3</v>
      </c>
      <c r="DJ253" s="2" t="s">
        <v>3</v>
      </c>
      <c r="DK253" s="2" t="s">
        <v>3</v>
      </c>
      <c r="DL253" s="2" t="s">
        <v>3</v>
      </c>
      <c r="DM253" s="2" t="s">
        <v>3</v>
      </c>
      <c r="DN253" s="2">
        <v>0</v>
      </c>
      <c r="DO253" s="2">
        <v>0</v>
      </c>
      <c r="DP253" s="2">
        <v>1</v>
      </c>
      <c r="DQ253" s="2">
        <v>1</v>
      </c>
      <c r="DR253" s="2"/>
      <c r="DS253" s="2"/>
      <c r="DT253" s="2"/>
      <c r="DU253" s="2">
        <v>1003</v>
      </c>
      <c r="DV253" s="2" t="s">
        <v>375</v>
      </c>
      <c r="DW253" s="2" t="s">
        <v>375</v>
      </c>
      <c r="DX253" s="2">
        <v>1000</v>
      </c>
      <c r="DY253" s="2"/>
      <c r="DZ253" s="2" t="s">
        <v>3</v>
      </c>
      <c r="EA253" s="2" t="s">
        <v>3</v>
      </c>
      <c r="EB253" s="2" t="s">
        <v>3</v>
      </c>
      <c r="EC253" s="2" t="s">
        <v>3</v>
      </c>
      <c r="ED253" s="2"/>
      <c r="EE253" s="2">
        <v>59540856</v>
      </c>
      <c r="EF253" s="2">
        <v>201</v>
      </c>
      <c r="EG253" s="2" t="s">
        <v>377</v>
      </c>
      <c r="EH253" s="2">
        <v>0</v>
      </c>
      <c r="EI253" s="2" t="s">
        <v>3</v>
      </c>
      <c r="EJ253" s="2">
        <v>2</v>
      </c>
      <c r="EK253" s="2">
        <v>1618</v>
      </c>
      <c r="EL253" s="2" t="s">
        <v>378</v>
      </c>
      <c r="EM253" s="2" t="s">
        <v>379</v>
      </c>
      <c r="EN253" s="2"/>
      <c r="EO253" s="2" t="s">
        <v>3</v>
      </c>
      <c r="EP253" s="2"/>
      <c r="EQ253" s="2">
        <v>0</v>
      </c>
      <c r="ER253" s="2">
        <v>136062.85999999999</v>
      </c>
      <c r="ES253" s="2">
        <v>136062.85999999999</v>
      </c>
      <c r="ET253" s="2">
        <v>0</v>
      </c>
      <c r="EU253" s="2">
        <v>0</v>
      </c>
      <c r="EV253" s="2">
        <v>0</v>
      </c>
      <c r="EW253" s="2">
        <v>0</v>
      </c>
      <c r="EX253" s="2">
        <v>0</v>
      </c>
      <c r="EY253" s="2">
        <v>0</v>
      </c>
      <c r="EZ253" s="2"/>
      <c r="FA253" s="2"/>
      <c r="FB253" s="2"/>
      <c r="FC253" s="2"/>
      <c r="FD253" s="2"/>
      <c r="FE253" s="2"/>
      <c r="FF253" s="2"/>
      <c r="FG253" s="2"/>
      <c r="FH253" s="2"/>
      <c r="FI253" s="2"/>
      <c r="FJ253" s="2"/>
      <c r="FK253" s="2"/>
      <c r="FL253" s="2"/>
      <c r="FM253" s="2"/>
      <c r="FN253" s="2"/>
      <c r="FO253" s="2"/>
      <c r="FP253" s="2"/>
      <c r="FQ253" s="2">
        <v>0</v>
      </c>
      <c r="FR253" s="2">
        <v>0</v>
      </c>
      <c r="FS253" s="2">
        <v>0</v>
      </c>
      <c r="FT253" s="2"/>
      <c r="FU253" s="2"/>
      <c r="FV253" s="2"/>
      <c r="FW253" s="2"/>
      <c r="FX253" s="2">
        <v>0</v>
      </c>
      <c r="FY253" s="2">
        <v>0</v>
      </c>
      <c r="FZ253" s="2"/>
      <c r="GA253" s="2" t="s">
        <v>3</v>
      </c>
      <c r="GB253" s="2"/>
      <c r="GC253" s="2"/>
      <c r="GD253" s="2">
        <v>1</v>
      </c>
      <c r="GE253" s="2"/>
      <c r="GF253" s="2">
        <v>1709636767</v>
      </c>
      <c r="GG253" s="2">
        <v>2</v>
      </c>
      <c r="GH253" s="2">
        <v>1</v>
      </c>
      <c r="GI253" s="2">
        <v>-2</v>
      </c>
      <c r="GJ253" s="2">
        <v>0</v>
      </c>
      <c r="GK253" s="2">
        <v>0</v>
      </c>
      <c r="GL253" s="2">
        <f t="shared" si="372"/>
        <v>0</v>
      </c>
      <c r="GM253" s="2">
        <f t="shared" si="373"/>
        <v>90209.68</v>
      </c>
      <c r="GN253" s="2">
        <f t="shared" si="374"/>
        <v>0</v>
      </c>
      <c r="GO253" s="2">
        <f t="shared" si="375"/>
        <v>90209.68</v>
      </c>
      <c r="GP253" s="2">
        <f t="shared" si="376"/>
        <v>0</v>
      </c>
      <c r="GQ253" s="2"/>
      <c r="GR253" s="2">
        <v>0</v>
      </c>
      <c r="GS253" s="2">
        <v>3</v>
      </c>
      <c r="GT253" s="2">
        <v>0</v>
      </c>
      <c r="GU253" s="2" t="s">
        <v>3</v>
      </c>
      <c r="GV253" s="2">
        <f t="shared" si="377"/>
        <v>0</v>
      </c>
      <c r="GW253" s="2">
        <v>1</v>
      </c>
      <c r="GX253" s="2">
        <f t="shared" si="378"/>
        <v>0</v>
      </c>
      <c r="GY253" s="2"/>
      <c r="GZ253" s="2"/>
      <c r="HA253" s="2">
        <v>0</v>
      </c>
      <c r="HB253" s="2">
        <v>0</v>
      </c>
      <c r="HC253" s="2">
        <f t="shared" si="379"/>
        <v>0</v>
      </c>
      <c r="HD253" s="2"/>
      <c r="HE253" s="2" t="s">
        <v>3</v>
      </c>
      <c r="HF253" s="2" t="s">
        <v>3</v>
      </c>
      <c r="HG253" s="2"/>
      <c r="HH253" s="2"/>
      <c r="HI253" s="2"/>
      <c r="HJ253" s="2"/>
      <c r="HK253" s="2"/>
      <c r="HL253" s="2"/>
      <c r="HM253" s="2" t="s">
        <v>3</v>
      </c>
      <c r="HN253" s="2" t="s">
        <v>3</v>
      </c>
      <c r="HO253" s="2" t="s">
        <v>3</v>
      </c>
      <c r="HP253" s="2" t="s">
        <v>3</v>
      </c>
      <c r="HQ253" s="2" t="s">
        <v>3</v>
      </c>
      <c r="HR253" s="2"/>
      <c r="HS253" s="2">
        <v>0</v>
      </c>
      <c r="HT253" s="2"/>
      <c r="HU253" s="2"/>
      <c r="HV253" s="2"/>
      <c r="HW253" s="2"/>
      <c r="HX253" s="2"/>
      <c r="HY253" s="2"/>
      <c r="HZ253" s="2"/>
      <c r="IA253" s="2"/>
      <c r="IB253" s="2"/>
      <c r="IC253" s="2"/>
      <c r="ID253" s="2"/>
      <c r="IE253" s="2"/>
      <c r="IF253" s="2"/>
      <c r="IG253" s="2"/>
      <c r="IH253" s="2"/>
      <c r="II253" s="2"/>
      <c r="IJ253" s="2"/>
      <c r="IK253" s="2">
        <v>0</v>
      </c>
      <c r="IL253" s="2"/>
      <c r="IM253" s="2"/>
      <c r="IN253" s="2"/>
      <c r="IO253" s="2"/>
      <c r="IP253" s="2"/>
      <c r="IQ253" s="2"/>
      <c r="IR253" s="2"/>
      <c r="IS253" s="2"/>
      <c r="IT253" s="2"/>
      <c r="IU253" s="2"/>
    </row>
    <row r="254" spans="1:255" x14ac:dyDescent="0.2">
      <c r="A254">
        <v>17</v>
      </c>
      <c r="B254">
        <v>1</v>
      </c>
      <c r="E254" t="s">
        <v>421</v>
      </c>
      <c r="F254" t="s">
        <v>422</v>
      </c>
      <c r="G254" t="s">
        <v>1298</v>
      </c>
      <c r="H254" t="s">
        <v>375</v>
      </c>
      <c r="I254">
        <f>ROUND((650*1.02)/1000,9)</f>
        <v>0.66300000000000003</v>
      </c>
      <c r="J254">
        <v>0</v>
      </c>
      <c r="K254">
        <f>ROUND((650*1.02)/1000,9)</f>
        <v>0.66300000000000003</v>
      </c>
      <c r="O254">
        <f t="shared" si="348"/>
        <v>517803.56</v>
      </c>
      <c r="P254">
        <f t="shared" si="349"/>
        <v>517803.56</v>
      </c>
      <c r="Q254">
        <f>(ROUND((ROUND(((ET254)*AV254*I254),2)*BB254),2)+ROUND((ROUND(((AE254-(EU254))*AV254*I254),2)*BS254),2))</f>
        <v>0</v>
      </c>
      <c r="R254">
        <f t="shared" si="350"/>
        <v>0</v>
      </c>
      <c r="S254">
        <f t="shared" si="351"/>
        <v>0</v>
      </c>
      <c r="T254">
        <f t="shared" si="352"/>
        <v>0</v>
      </c>
      <c r="U254">
        <f t="shared" si="353"/>
        <v>0</v>
      </c>
      <c r="V254">
        <f t="shared" si="354"/>
        <v>0</v>
      </c>
      <c r="W254">
        <f t="shared" si="355"/>
        <v>0</v>
      </c>
      <c r="X254">
        <f t="shared" si="356"/>
        <v>0</v>
      </c>
      <c r="Y254">
        <f t="shared" si="357"/>
        <v>0</v>
      </c>
      <c r="AA254">
        <v>60252775</v>
      </c>
      <c r="AB254">
        <f t="shared" si="358"/>
        <v>136062.85999999999</v>
      </c>
      <c r="AC254">
        <f t="shared" si="359"/>
        <v>136062.85999999999</v>
      </c>
      <c r="AD254">
        <f>ROUND((((ET254)-(EU254))+AE254),6)</f>
        <v>0</v>
      </c>
      <c r="AE254">
        <f t="shared" si="392"/>
        <v>0</v>
      </c>
      <c r="AF254">
        <f t="shared" si="392"/>
        <v>0</v>
      </c>
      <c r="AG254">
        <f t="shared" si="360"/>
        <v>0</v>
      </c>
      <c r="AH254">
        <f t="shared" si="393"/>
        <v>0</v>
      </c>
      <c r="AI254">
        <f t="shared" si="393"/>
        <v>0</v>
      </c>
      <c r="AJ254">
        <f t="shared" si="361"/>
        <v>0</v>
      </c>
      <c r="AK254">
        <v>136062.85999999999</v>
      </c>
      <c r="AL254">
        <v>136062.85999999999</v>
      </c>
      <c r="AM254">
        <v>0</v>
      </c>
      <c r="AN254">
        <v>0</v>
      </c>
      <c r="AO254">
        <v>0</v>
      </c>
      <c r="AP254">
        <v>0</v>
      </c>
      <c r="AQ254">
        <v>0</v>
      </c>
      <c r="AR254">
        <v>0</v>
      </c>
      <c r="AS254">
        <v>0</v>
      </c>
      <c r="AT254">
        <v>0</v>
      </c>
      <c r="AU254">
        <v>0</v>
      </c>
      <c r="AV254">
        <v>1</v>
      </c>
      <c r="AW254">
        <v>1</v>
      </c>
      <c r="AZ254">
        <v>1</v>
      </c>
      <c r="BA254">
        <v>1</v>
      </c>
      <c r="BB254">
        <v>1</v>
      </c>
      <c r="BC254">
        <v>5.74</v>
      </c>
      <c r="BD254" t="s">
        <v>3</v>
      </c>
      <c r="BE254" t="s">
        <v>3</v>
      </c>
      <c r="BF254" t="s">
        <v>3</v>
      </c>
      <c r="BG254" t="s">
        <v>3</v>
      </c>
      <c r="BH254">
        <v>3</v>
      </c>
      <c r="BI254">
        <v>2</v>
      </c>
      <c r="BJ254" t="s">
        <v>423</v>
      </c>
      <c r="BM254">
        <v>1618</v>
      </c>
      <c r="BN254">
        <v>59540665</v>
      </c>
      <c r="BO254" t="s">
        <v>422</v>
      </c>
      <c r="BP254">
        <v>1</v>
      </c>
      <c r="BQ254">
        <v>201</v>
      </c>
      <c r="BR254">
        <v>0</v>
      </c>
      <c r="BS254">
        <v>1</v>
      </c>
      <c r="BT254">
        <v>1</v>
      </c>
      <c r="BU254">
        <v>1</v>
      </c>
      <c r="BV254">
        <v>1</v>
      </c>
      <c r="BW254">
        <v>1</v>
      </c>
      <c r="BX254">
        <v>1</v>
      </c>
      <c r="BY254" t="s">
        <v>3</v>
      </c>
      <c r="BZ254">
        <v>0</v>
      </c>
      <c r="CA254">
        <v>0</v>
      </c>
      <c r="CB254" t="s">
        <v>3</v>
      </c>
      <c r="CE254">
        <v>30</v>
      </c>
      <c r="CF254">
        <v>0</v>
      </c>
      <c r="CG254">
        <v>0</v>
      </c>
      <c r="CM254">
        <v>0</v>
      </c>
      <c r="CN254" t="s">
        <v>3</v>
      </c>
      <c r="CO254">
        <v>0</v>
      </c>
      <c r="CP254">
        <f t="shared" si="362"/>
        <v>517803.56</v>
      </c>
      <c r="CQ254">
        <f t="shared" si="363"/>
        <v>781000.82</v>
      </c>
      <c r="CR254">
        <f>(ROUND((ROUND(((ET254)*AV254*1),2)*BB254),2)+ROUND((ROUND(((AE254-(EU254))*AV254*1),2)*BS254),2))</f>
        <v>0</v>
      </c>
      <c r="CS254">
        <f t="shared" si="364"/>
        <v>0</v>
      </c>
      <c r="CT254">
        <f t="shared" si="365"/>
        <v>0</v>
      </c>
      <c r="CU254">
        <f t="shared" si="366"/>
        <v>0</v>
      </c>
      <c r="CV254">
        <f t="shared" si="367"/>
        <v>0</v>
      </c>
      <c r="CW254">
        <f t="shared" si="368"/>
        <v>0</v>
      </c>
      <c r="CX254">
        <f t="shared" si="369"/>
        <v>0</v>
      </c>
      <c r="CY254">
        <f t="shared" si="370"/>
        <v>0</v>
      </c>
      <c r="CZ254">
        <f t="shared" si="371"/>
        <v>0</v>
      </c>
      <c r="DC254" t="s">
        <v>3</v>
      </c>
      <c r="DD254" t="s">
        <v>3</v>
      </c>
      <c r="DE254" t="s">
        <v>3</v>
      </c>
      <c r="DF254" t="s">
        <v>3</v>
      </c>
      <c r="DG254" t="s">
        <v>3</v>
      </c>
      <c r="DH254" t="s">
        <v>3</v>
      </c>
      <c r="DI254" t="s">
        <v>3</v>
      </c>
      <c r="DJ254" t="s">
        <v>3</v>
      </c>
      <c r="DK254" t="s">
        <v>3</v>
      </c>
      <c r="DL254" t="s">
        <v>3</v>
      </c>
      <c r="DM254" t="s">
        <v>3</v>
      </c>
      <c r="DN254">
        <v>0</v>
      </c>
      <c r="DO254">
        <v>0</v>
      </c>
      <c r="DP254">
        <v>1</v>
      </c>
      <c r="DQ254">
        <v>1</v>
      </c>
      <c r="DU254">
        <v>1003</v>
      </c>
      <c r="DV254" t="s">
        <v>375</v>
      </c>
      <c r="DW254" t="s">
        <v>375</v>
      </c>
      <c r="DX254">
        <v>1000</v>
      </c>
      <c r="DZ254" t="s">
        <v>3</v>
      </c>
      <c r="EA254" t="s">
        <v>3</v>
      </c>
      <c r="EB254" t="s">
        <v>3</v>
      </c>
      <c r="EC254" t="s">
        <v>3</v>
      </c>
      <c r="EE254">
        <v>59540856</v>
      </c>
      <c r="EF254">
        <v>201</v>
      </c>
      <c r="EG254" t="s">
        <v>377</v>
      </c>
      <c r="EH254">
        <v>0</v>
      </c>
      <c r="EI254" t="s">
        <v>3</v>
      </c>
      <c r="EJ254">
        <v>2</v>
      </c>
      <c r="EK254">
        <v>1618</v>
      </c>
      <c r="EL254" t="s">
        <v>378</v>
      </c>
      <c r="EM254" t="s">
        <v>379</v>
      </c>
      <c r="EO254" t="s">
        <v>3</v>
      </c>
      <c r="EQ254">
        <v>0</v>
      </c>
      <c r="ER254">
        <v>136062.85999999999</v>
      </c>
      <c r="ES254">
        <v>136062.85999999999</v>
      </c>
      <c r="ET254">
        <v>0</v>
      </c>
      <c r="EU254">
        <v>0</v>
      </c>
      <c r="EV254">
        <v>0</v>
      </c>
      <c r="EW254">
        <v>0</v>
      </c>
      <c r="EX254">
        <v>0</v>
      </c>
      <c r="EY254">
        <v>0</v>
      </c>
      <c r="FQ254">
        <v>0</v>
      </c>
      <c r="FR254">
        <v>0</v>
      </c>
      <c r="FS254">
        <v>0</v>
      </c>
      <c r="FX254">
        <v>0</v>
      </c>
      <c r="FY254">
        <v>0</v>
      </c>
      <c r="GA254" t="s">
        <v>3</v>
      </c>
      <c r="GD254">
        <v>1</v>
      </c>
      <c r="GF254">
        <v>1709636767</v>
      </c>
      <c r="GG254">
        <v>2</v>
      </c>
      <c r="GH254">
        <v>1</v>
      </c>
      <c r="GI254">
        <v>2</v>
      </c>
      <c r="GJ254">
        <v>0</v>
      </c>
      <c r="GK254">
        <v>0</v>
      </c>
      <c r="GL254">
        <f t="shared" si="372"/>
        <v>0</v>
      </c>
      <c r="GM254">
        <f t="shared" si="373"/>
        <v>517803.56</v>
      </c>
      <c r="GN254">
        <f t="shared" si="374"/>
        <v>0</v>
      </c>
      <c r="GO254">
        <f t="shared" si="375"/>
        <v>517803.56</v>
      </c>
      <c r="GP254">
        <f t="shared" si="376"/>
        <v>0</v>
      </c>
      <c r="GR254">
        <v>0</v>
      </c>
      <c r="GS254">
        <v>3</v>
      </c>
      <c r="GT254">
        <v>0</v>
      </c>
      <c r="GU254" t="s">
        <v>3</v>
      </c>
      <c r="GV254">
        <f t="shared" si="377"/>
        <v>0</v>
      </c>
      <c r="GW254">
        <v>1</v>
      </c>
      <c r="GX254">
        <f t="shared" si="378"/>
        <v>0</v>
      </c>
      <c r="HA254">
        <v>0</v>
      </c>
      <c r="HB254">
        <v>0</v>
      </c>
      <c r="HC254">
        <f t="shared" si="379"/>
        <v>0</v>
      </c>
      <c r="HE254" t="s">
        <v>3</v>
      </c>
      <c r="HF254" t="s">
        <v>3</v>
      </c>
      <c r="HM254" t="s">
        <v>3</v>
      </c>
      <c r="HN254" t="s">
        <v>3</v>
      </c>
      <c r="HO254" t="s">
        <v>3</v>
      </c>
      <c r="HP254" t="s">
        <v>3</v>
      </c>
      <c r="HQ254" t="s">
        <v>3</v>
      </c>
      <c r="HS254">
        <v>0</v>
      </c>
      <c r="IK254">
        <v>0</v>
      </c>
    </row>
    <row r="255" spans="1:255" x14ac:dyDescent="0.2">
      <c r="A255" s="2">
        <v>17</v>
      </c>
      <c r="B255" s="2">
        <v>1</v>
      </c>
      <c r="C255" s="2"/>
      <c r="D255" s="2"/>
      <c r="E255" s="2" t="s">
        <v>424</v>
      </c>
      <c r="F255" s="2" t="s">
        <v>425</v>
      </c>
      <c r="G255" s="2" t="s">
        <v>426</v>
      </c>
      <c r="H255" s="2" t="s">
        <v>375</v>
      </c>
      <c r="I255" s="2">
        <f>ROUND((250/1000)*1.02,9)</f>
        <v>0.255</v>
      </c>
      <c r="J255" s="2">
        <v>0</v>
      </c>
      <c r="K255" s="2">
        <f>ROUND((250/1000)*1.02,9)</f>
        <v>0.255</v>
      </c>
      <c r="L255" s="2"/>
      <c r="M255" s="2"/>
      <c r="N255" s="2"/>
      <c r="O255" s="2">
        <f t="shared" si="348"/>
        <v>24529.61</v>
      </c>
      <c r="P255" s="2">
        <f t="shared" si="349"/>
        <v>24529.61</v>
      </c>
      <c r="Q255" s="2">
        <f>(ROUND((ROUND(((ET255)*AV255*I255),2)*BB255),2)+ROUND((ROUND(((AE255-(EU255))*AV255*I255),2)*BS255),2))</f>
        <v>0</v>
      </c>
      <c r="R255" s="2">
        <f t="shared" si="350"/>
        <v>0</v>
      </c>
      <c r="S255" s="2">
        <f t="shared" si="351"/>
        <v>0</v>
      </c>
      <c r="T255" s="2">
        <f t="shared" si="352"/>
        <v>0</v>
      </c>
      <c r="U255" s="2">
        <f t="shared" si="353"/>
        <v>0</v>
      </c>
      <c r="V255" s="2">
        <f t="shared" si="354"/>
        <v>0</v>
      </c>
      <c r="W255" s="2">
        <f t="shared" si="355"/>
        <v>0</v>
      </c>
      <c r="X255" s="2">
        <f t="shared" si="356"/>
        <v>0</v>
      </c>
      <c r="Y255" s="2">
        <f t="shared" si="357"/>
        <v>0</v>
      </c>
      <c r="Z255" s="2"/>
      <c r="AA255" s="2">
        <v>60252778</v>
      </c>
      <c r="AB255" s="2">
        <f t="shared" si="358"/>
        <v>96194.54</v>
      </c>
      <c r="AC255" s="2">
        <f t="shared" si="359"/>
        <v>96194.54</v>
      </c>
      <c r="AD255" s="2">
        <f>ROUND((((ET255)-(EU255))+AE255),6)</f>
        <v>0</v>
      </c>
      <c r="AE255" s="2">
        <f t="shared" si="392"/>
        <v>0</v>
      </c>
      <c r="AF255" s="2">
        <f t="shared" si="392"/>
        <v>0</v>
      </c>
      <c r="AG255" s="2">
        <f t="shared" si="360"/>
        <v>0</v>
      </c>
      <c r="AH255" s="2">
        <f t="shared" si="393"/>
        <v>0</v>
      </c>
      <c r="AI255" s="2">
        <f t="shared" si="393"/>
        <v>0</v>
      </c>
      <c r="AJ255" s="2">
        <f t="shared" si="361"/>
        <v>0</v>
      </c>
      <c r="AK255" s="2">
        <v>96194.54</v>
      </c>
      <c r="AL255" s="2">
        <v>96194.54</v>
      </c>
      <c r="AM255" s="2">
        <v>0</v>
      </c>
      <c r="AN255" s="2">
        <v>0</v>
      </c>
      <c r="AO255" s="2">
        <v>0</v>
      </c>
      <c r="AP255" s="2">
        <v>0</v>
      </c>
      <c r="AQ255" s="2">
        <v>0</v>
      </c>
      <c r="AR255" s="2">
        <v>0</v>
      </c>
      <c r="AS255" s="2">
        <v>0</v>
      </c>
      <c r="AT255" s="2">
        <v>0</v>
      </c>
      <c r="AU255" s="2">
        <v>0</v>
      </c>
      <c r="AV255" s="2">
        <v>1</v>
      </c>
      <c r="AW255" s="2">
        <v>1</v>
      </c>
      <c r="AX255" s="2"/>
      <c r="AY255" s="2"/>
      <c r="AZ255" s="2">
        <v>1</v>
      </c>
      <c r="BA255" s="2">
        <v>1</v>
      </c>
      <c r="BB255" s="2">
        <v>1</v>
      </c>
      <c r="BC255" s="2">
        <v>1</v>
      </c>
      <c r="BD255" s="2" t="s">
        <v>3</v>
      </c>
      <c r="BE255" s="2" t="s">
        <v>3</v>
      </c>
      <c r="BF255" s="2" t="s">
        <v>3</v>
      </c>
      <c r="BG255" s="2" t="s">
        <v>3</v>
      </c>
      <c r="BH255" s="2">
        <v>3</v>
      </c>
      <c r="BI255" s="2">
        <v>2</v>
      </c>
      <c r="BJ255" s="2" t="s">
        <v>3</v>
      </c>
      <c r="BK255" s="2"/>
      <c r="BL255" s="2"/>
      <c r="BM255" s="2">
        <v>400002</v>
      </c>
      <c r="BN255" s="2">
        <v>0</v>
      </c>
      <c r="BO255" s="2" t="s">
        <v>3</v>
      </c>
      <c r="BP255" s="2">
        <v>0</v>
      </c>
      <c r="BQ255" s="2">
        <v>202</v>
      </c>
      <c r="BR255" s="2">
        <v>0</v>
      </c>
      <c r="BS255" s="2">
        <v>1</v>
      </c>
      <c r="BT255" s="2">
        <v>1</v>
      </c>
      <c r="BU255" s="2">
        <v>1</v>
      </c>
      <c r="BV255" s="2">
        <v>1</v>
      </c>
      <c r="BW255" s="2">
        <v>1</v>
      </c>
      <c r="BX255" s="2">
        <v>1</v>
      </c>
      <c r="BY255" s="2" t="s">
        <v>3</v>
      </c>
      <c r="BZ255" s="2">
        <v>0</v>
      </c>
      <c r="CA255" s="2">
        <v>0</v>
      </c>
      <c r="CB255" s="2" t="s">
        <v>3</v>
      </c>
      <c r="CC255" s="2"/>
      <c r="CD255" s="2"/>
      <c r="CE255" s="2">
        <v>30</v>
      </c>
      <c r="CF255" s="2">
        <v>0</v>
      </c>
      <c r="CG255" s="2">
        <v>0</v>
      </c>
      <c r="CH255" s="2"/>
      <c r="CI255" s="2"/>
      <c r="CJ255" s="2"/>
      <c r="CK255" s="2"/>
      <c r="CL255" s="2"/>
      <c r="CM255" s="2">
        <v>0</v>
      </c>
      <c r="CN255" s="2" t="s">
        <v>3</v>
      </c>
      <c r="CO255" s="2">
        <v>0</v>
      </c>
      <c r="CP255" s="2">
        <f t="shared" si="362"/>
        <v>24529.61</v>
      </c>
      <c r="CQ255" s="2">
        <f t="shared" si="363"/>
        <v>96194.54</v>
      </c>
      <c r="CR255" s="2">
        <f>(ROUND((ROUND(((ET255)*AV255*1),2)*BB255),2)+ROUND((ROUND(((AE255-(EU255))*AV255*1),2)*BS255),2))</f>
        <v>0</v>
      </c>
      <c r="CS255" s="2">
        <f t="shared" si="364"/>
        <v>0</v>
      </c>
      <c r="CT255" s="2">
        <f t="shared" si="365"/>
        <v>0</v>
      </c>
      <c r="CU255" s="2">
        <f t="shared" si="366"/>
        <v>0</v>
      </c>
      <c r="CV255" s="2">
        <f t="shared" si="367"/>
        <v>0</v>
      </c>
      <c r="CW255" s="2">
        <f t="shared" si="368"/>
        <v>0</v>
      </c>
      <c r="CX255" s="2">
        <f t="shared" si="369"/>
        <v>0</v>
      </c>
      <c r="CY255" s="2">
        <f t="shared" si="370"/>
        <v>0</v>
      </c>
      <c r="CZ255" s="2">
        <f t="shared" si="371"/>
        <v>0</v>
      </c>
      <c r="DA255" s="2"/>
      <c r="DB255" s="2"/>
      <c r="DC255" s="2" t="s">
        <v>3</v>
      </c>
      <c r="DD255" s="2" t="s">
        <v>3</v>
      </c>
      <c r="DE255" s="2" t="s">
        <v>3</v>
      </c>
      <c r="DF255" s="2" t="s">
        <v>3</v>
      </c>
      <c r="DG255" s="2" t="s">
        <v>3</v>
      </c>
      <c r="DH255" s="2" t="s">
        <v>3</v>
      </c>
      <c r="DI255" s="2" t="s">
        <v>3</v>
      </c>
      <c r="DJ255" s="2" t="s">
        <v>3</v>
      </c>
      <c r="DK255" s="2" t="s">
        <v>3</v>
      </c>
      <c r="DL255" s="2" t="s">
        <v>3</v>
      </c>
      <c r="DM255" s="2" t="s">
        <v>3</v>
      </c>
      <c r="DN255" s="2">
        <v>0</v>
      </c>
      <c r="DO255" s="2">
        <v>0</v>
      </c>
      <c r="DP255" s="2">
        <v>1</v>
      </c>
      <c r="DQ255" s="2">
        <v>1</v>
      </c>
      <c r="DR255" s="2"/>
      <c r="DS255" s="2"/>
      <c r="DT255" s="2"/>
      <c r="DU255" s="2">
        <v>1003</v>
      </c>
      <c r="DV255" s="2" t="s">
        <v>375</v>
      </c>
      <c r="DW255" s="2" t="s">
        <v>375</v>
      </c>
      <c r="DX255" s="2">
        <v>1000</v>
      </c>
      <c r="DY255" s="2"/>
      <c r="DZ255" s="2" t="s">
        <v>3</v>
      </c>
      <c r="EA255" s="2" t="s">
        <v>3</v>
      </c>
      <c r="EB255" s="2" t="s">
        <v>3</v>
      </c>
      <c r="EC255" s="2" t="s">
        <v>3</v>
      </c>
      <c r="ED255" s="2"/>
      <c r="EE255" s="2">
        <v>59540864</v>
      </c>
      <c r="EF255" s="2">
        <v>202</v>
      </c>
      <c r="EG255" s="2" t="s">
        <v>386</v>
      </c>
      <c r="EH255" s="2">
        <v>0</v>
      </c>
      <c r="EI255" s="2" t="s">
        <v>3</v>
      </c>
      <c r="EJ255" s="2">
        <v>1</v>
      </c>
      <c r="EK255" s="2">
        <v>400002</v>
      </c>
      <c r="EL255" s="2" t="s">
        <v>387</v>
      </c>
      <c r="EM255" s="2" t="s">
        <v>386</v>
      </c>
      <c r="EN255" s="2"/>
      <c r="EO255" s="2" t="s">
        <v>3</v>
      </c>
      <c r="EP255" s="2"/>
      <c r="EQ255" s="2">
        <v>0</v>
      </c>
      <c r="ER255" s="2">
        <v>0</v>
      </c>
      <c r="ES255" s="2">
        <v>96194.54</v>
      </c>
      <c r="ET255" s="2">
        <v>0</v>
      </c>
      <c r="EU255" s="2">
        <v>0</v>
      </c>
      <c r="EV255" s="2">
        <v>0</v>
      </c>
      <c r="EW255" s="2">
        <v>0</v>
      </c>
      <c r="EX255" s="2">
        <v>0</v>
      </c>
      <c r="EY255" s="2">
        <v>0</v>
      </c>
      <c r="EZ255" s="2"/>
      <c r="FA255" s="2"/>
      <c r="FB255" s="2"/>
      <c r="FC255" s="2"/>
      <c r="FD255" s="2"/>
      <c r="FE255" s="2"/>
      <c r="FF255" s="2"/>
      <c r="FG255" s="2"/>
      <c r="FH255" s="2"/>
      <c r="FI255" s="2"/>
      <c r="FJ255" s="2"/>
      <c r="FK255" s="2"/>
      <c r="FL255" s="2"/>
      <c r="FM255" s="2"/>
      <c r="FN255" s="2"/>
      <c r="FO255" s="2"/>
      <c r="FP255" s="2"/>
      <c r="FQ255" s="2">
        <v>0</v>
      </c>
      <c r="FR255" s="2">
        <v>0</v>
      </c>
      <c r="FS255" s="2">
        <v>0</v>
      </c>
      <c r="FT255" s="2"/>
      <c r="FU255" s="2"/>
      <c r="FV255" s="2"/>
      <c r="FW255" s="2"/>
      <c r="FX255" s="2">
        <v>0</v>
      </c>
      <c r="FY255" s="2">
        <v>0</v>
      </c>
      <c r="FZ255" s="2"/>
      <c r="GA255" s="2" t="s">
        <v>427</v>
      </c>
      <c r="GB255" s="2"/>
      <c r="GC255" s="2"/>
      <c r="GD255" s="2">
        <v>1</v>
      </c>
      <c r="GE255" s="2"/>
      <c r="GF255" s="2">
        <v>-1287004641</v>
      </c>
      <c r="GG255" s="2">
        <v>2</v>
      </c>
      <c r="GH255" s="2">
        <v>4</v>
      </c>
      <c r="GI255" s="2">
        <v>-2</v>
      </c>
      <c r="GJ255" s="2">
        <v>0</v>
      </c>
      <c r="GK255" s="2">
        <v>0</v>
      </c>
      <c r="GL255" s="2">
        <f t="shared" si="372"/>
        <v>0</v>
      </c>
      <c r="GM255" s="2">
        <f t="shared" si="373"/>
        <v>24529.61</v>
      </c>
      <c r="GN255" s="2">
        <f t="shared" si="374"/>
        <v>0</v>
      </c>
      <c r="GO255" s="2">
        <f t="shared" si="375"/>
        <v>24529.61</v>
      </c>
      <c r="GP255" s="2">
        <f t="shared" si="376"/>
        <v>0</v>
      </c>
      <c r="GQ255" s="2"/>
      <c r="GR255" s="2">
        <v>0</v>
      </c>
      <c r="GS255" s="2">
        <v>2</v>
      </c>
      <c r="GT255" s="2">
        <v>0</v>
      </c>
      <c r="GU255" s="2" t="s">
        <v>3</v>
      </c>
      <c r="GV255" s="2">
        <f t="shared" si="377"/>
        <v>0</v>
      </c>
      <c r="GW255" s="2">
        <v>1</v>
      </c>
      <c r="GX255" s="2">
        <f t="shared" si="378"/>
        <v>0</v>
      </c>
      <c r="GY255" s="2"/>
      <c r="GZ255" s="2"/>
      <c r="HA255" s="2">
        <v>0</v>
      </c>
      <c r="HB255" s="2">
        <v>0</v>
      </c>
      <c r="HC255" s="2">
        <f t="shared" si="379"/>
        <v>0</v>
      </c>
      <c r="HD255" s="2"/>
      <c r="HE255" s="2" t="s">
        <v>389</v>
      </c>
      <c r="HF255" s="2" t="s">
        <v>34</v>
      </c>
      <c r="HG255" s="2"/>
      <c r="HH255" s="2"/>
      <c r="HI255" s="2"/>
      <c r="HJ255" s="2"/>
      <c r="HK255" s="2"/>
      <c r="HL255" s="2"/>
      <c r="HM255" s="2" t="s">
        <v>3</v>
      </c>
      <c r="HN255" s="2" t="s">
        <v>3</v>
      </c>
      <c r="HO255" s="2" t="s">
        <v>3</v>
      </c>
      <c r="HP255" s="2" t="s">
        <v>3</v>
      </c>
      <c r="HQ255" s="2" t="s">
        <v>3</v>
      </c>
      <c r="HR255" s="2"/>
      <c r="HS255" s="2">
        <v>0</v>
      </c>
      <c r="HT255" s="2"/>
      <c r="HU255" s="2"/>
      <c r="HV255" s="2"/>
      <c r="HW255" s="2"/>
      <c r="HX255" s="2"/>
      <c r="HY255" s="2"/>
      <c r="HZ255" s="2"/>
      <c r="IA255" s="2"/>
      <c r="IB255" s="2"/>
      <c r="IC255" s="2"/>
      <c r="ID255" s="2"/>
      <c r="IE255" s="2"/>
      <c r="IF255" s="2"/>
      <c r="IG255" s="2"/>
      <c r="IH255" s="2"/>
      <c r="II255" s="2"/>
      <c r="IJ255" s="2"/>
      <c r="IK255" s="2">
        <v>0</v>
      </c>
      <c r="IL255" s="2"/>
      <c r="IM255" s="2"/>
      <c r="IN255" s="2"/>
      <c r="IO255" s="2"/>
      <c r="IP255" s="2"/>
      <c r="IQ255" s="2"/>
      <c r="IR255" s="2"/>
      <c r="IS255" s="2"/>
      <c r="IT255" s="2"/>
      <c r="IU255" s="2"/>
    </row>
    <row r="256" spans="1:255" x14ac:dyDescent="0.2">
      <c r="A256">
        <v>17</v>
      </c>
      <c r="B256">
        <v>1</v>
      </c>
      <c r="E256" t="s">
        <v>424</v>
      </c>
      <c r="F256" t="s">
        <v>425</v>
      </c>
      <c r="G256" t="s">
        <v>426</v>
      </c>
      <c r="H256" t="s">
        <v>375</v>
      </c>
      <c r="I256">
        <f>ROUND((250/1000)*1.02,9)</f>
        <v>0.255</v>
      </c>
      <c r="J256">
        <v>0</v>
      </c>
      <c r="K256">
        <f>ROUND((250/1000)*1.02,9)</f>
        <v>0.255</v>
      </c>
      <c r="O256">
        <f t="shared" si="348"/>
        <v>242352.55</v>
      </c>
      <c r="P256">
        <f t="shared" si="349"/>
        <v>242352.55</v>
      </c>
      <c r="Q256">
        <f>(ROUND((ROUND(((ET256)*AV256*I256),2)*BB256),2)+ROUND((ROUND(((AE256-(EU256))*AV256*I256),2)*BS256),2))</f>
        <v>0</v>
      </c>
      <c r="R256">
        <f t="shared" si="350"/>
        <v>0</v>
      </c>
      <c r="S256">
        <f t="shared" si="351"/>
        <v>0</v>
      </c>
      <c r="T256">
        <f t="shared" si="352"/>
        <v>0</v>
      </c>
      <c r="U256">
        <f t="shared" si="353"/>
        <v>0</v>
      </c>
      <c r="V256">
        <f t="shared" si="354"/>
        <v>0</v>
      </c>
      <c r="W256">
        <f t="shared" si="355"/>
        <v>0</v>
      </c>
      <c r="X256">
        <f t="shared" si="356"/>
        <v>0</v>
      </c>
      <c r="Y256">
        <f t="shared" si="357"/>
        <v>0</v>
      </c>
      <c r="AA256">
        <v>60252775</v>
      </c>
      <c r="AB256">
        <f t="shared" si="358"/>
        <v>96194.54</v>
      </c>
      <c r="AC256">
        <f t="shared" si="359"/>
        <v>96194.54</v>
      </c>
      <c r="AD256">
        <f>ROUND((((ET256)-(EU256))+AE256),6)</f>
        <v>0</v>
      </c>
      <c r="AE256">
        <f t="shared" si="392"/>
        <v>0</v>
      </c>
      <c r="AF256">
        <f t="shared" si="392"/>
        <v>0</v>
      </c>
      <c r="AG256">
        <f t="shared" si="360"/>
        <v>0</v>
      </c>
      <c r="AH256">
        <f t="shared" si="393"/>
        <v>0</v>
      </c>
      <c r="AI256">
        <f t="shared" si="393"/>
        <v>0</v>
      </c>
      <c r="AJ256">
        <f t="shared" si="361"/>
        <v>0</v>
      </c>
      <c r="AK256">
        <v>96194.54</v>
      </c>
      <c r="AL256">
        <v>96194.54</v>
      </c>
      <c r="AM256">
        <v>0</v>
      </c>
      <c r="AN256">
        <v>0</v>
      </c>
      <c r="AO256">
        <v>0</v>
      </c>
      <c r="AP256">
        <v>0</v>
      </c>
      <c r="AQ256">
        <v>0</v>
      </c>
      <c r="AR256">
        <v>0</v>
      </c>
      <c r="AS256">
        <v>0</v>
      </c>
      <c r="AT256">
        <v>0</v>
      </c>
      <c r="AU256">
        <v>0</v>
      </c>
      <c r="AV256">
        <v>1</v>
      </c>
      <c r="AW256">
        <v>1</v>
      </c>
      <c r="AZ256">
        <v>1</v>
      </c>
      <c r="BA256">
        <v>1</v>
      </c>
      <c r="BB256">
        <v>1</v>
      </c>
      <c r="BC256">
        <v>9.8800000000000008</v>
      </c>
      <c r="BD256" t="s">
        <v>3</v>
      </c>
      <c r="BE256" t="s">
        <v>3</v>
      </c>
      <c r="BF256" t="s">
        <v>3</v>
      </c>
      <c r="BG256" t="s">
        <v>3</v>
      </c>
      <c r="BH256">
        <v>3</v>
      </c>
      <c r="BI256">
        <v>2</v>
      </c>
      <c r="BJ256" t="s">
        <v>3</v>
      </c>
      <c r="BM256">
        <v>400002</v>
      </c>
      <c r="BN256">
        <v>0</v>
      </c>
      <c r="BO256" t="s">
        <v>3</v>
      </c>
      <c r="BP256">
        <v>0</v>
      </c>
      <c r="BQ256">
        <v>202</v>
      </c>
      <c r="BR256">
        <v>0</v>
      </c>
      <c r="BS256">
        <v>1</v>
      </c>
      <c r="BT256">
        <v>1</v>
      </c>
      <c r="BU256">
        <v>1</v>
      </c>
      <c r="BV256">
        <v>1</v>
      </c>
      <c r="BW256">
        <v>1</v>
      </c>
      <c r="BX256">
        <v>1</v>
      </c>
      <c r="BY256" t="s">
        <v>3</v>
      </c>
      <c r="BZ256">
        <v>0</v>
      </c>
      <c r="CA256">
        <v>0</v>
      </c>
      <c r="CB256" t="s">
        <v>3</v>
      </c>
      <c r="CE256">
        <v>30</v>
      </c>
      <c r="CF256">
        <v>0</v>
      </c>
      <c r="CG256">
        <v>0</v>
      </c>
      <c r="CM256">
        <v>0</v>
      </c>
      <c r="CN256" t="s">
        <v>3</v>
      </c>
      <c r="CO256">
        <v>0</v>
      </c>
      <c r="CP256">
        <f t="shared" si="362"/>
        <v>242352.55</v>
      </c>
      <c r="CQ256">
        <f t="shared" si="363"/>
        <v>950402.06</v>
      </c>
      <c r="CR256">
        <f>(ROUND((ROUND(((ET256)*AV256*1),2)*BB256),2)+ROUND((ROUND(((AE256-(EU256))*AV256*1),2)*BS256),2))</f>
        <v>0</v>
      </c>
      <c r="CS256">
        <f t="shared" si="364"/>
        <v>0</v>
      </c>
      <c r="CT256">
        <f t="shared" si="365"/>
        <v>0</v>
      </c>
      <c r="CU256">
        <f t="shared" si="366"/>
        <v>0</v>
      </c>
      <c r="CV256">
        <f t="shared" si="367"/>
        <v>0</v>
      </c>
      <c r="CW256">
        <f t="shared" si="368"/>
        <v>0</v>
      </c>
      <c r="CX256">
        <f t="shared" si="369"/>
        <v>0</v>
      </c>
      <c r="CY256">
        <f t="shared" si="370"/>
        <v>0</v>
      </c>
      <c r="CZ256">
        <f t="shared" si="371"/>
        <v>0</v>
      </c>
      <c r="DC256" t="s">
        <v>3</v>
      </c>
      <c r="DD256" t="s">
        <v>3</v>
      </c>
      <c r="DE256" t="s">
        <v>3</v>
      </c>
      <c r="DF256" t="s">
        <v>3</v>
      </c>
      <c r="DG256" t="s">
        <v>3</v>
      </c>
      <c r="DH256" t="s">
        <v>3</v>
      </c>
      <c r="DI256" t="s">
        <v>3</v>
      </c>
      <c r="DJ256" t="s">
        <v>3</v>
      </c>
      <c r="DK256" t="s">
        <v>3</v>
      </c>
      <c r="DL256" t="s">
        <v>3</v>
      </c>
      <c r="DM256" t="s">
        <v>3</v>
      </c>
      <c r="DN256">
        <v>0</v>
      </c>
      <c r="DO256">
        <v>0</v>
      </c>
      <c r="DP256">
        <v>1</v>
      </c>
      <c r="DQ256">
        <v>1</v>
      </c>
      <c r="DU256">
        <v>1003</v>
      </c>
      <c r="DV256" t="s">
        <v>375</v>
      </c>
      <c r="DW256" t="s">
        <v>375</v>
      </c>
      <c r="DX256">
        <v>1000</v>
      </c>
      <c r="DZ256" t="s">
        <v>3</v>
      </c>
      <c r="EA256" t="s">
        <v>3</v>
      </c>
      <c r="EB256" t="s">
        <v>3</v>
      </c>
      <c r="EC256" t="s">
        <v>3</v>
      </c>
      <c r="EE256">
        <v>59540864</v>
      </c>
      <c r="EF256">
        <v>202</v>
      </c>
      <c r="EG256" t="s">
        <v>386</v>
      </c>
      <c r="EH256">
        <v>0</v>
      </c>
      <c r="EI256" t="s">
        <v>3</v>
      </c>
      <c r="EJ256">
        <v>1</v>
      </c>
      <c r="EK256">
        <v>400002</v>
      </c>
      <c r="EL256" t="s">
        <v>387</v>
      </c>
      <c r="EM256" t="s">
        <v>386</v>
      </c>
      <c r="EO256" t="s">
        <v>3</v>
      </c>
      <c r="EQ256">
        <v>0</v>
      </c>
      <c r="ER256">
        <v>96194.54</v>
      </c>
      <c r="ES256">
        <v>96194.54</v>
      </c>
      <c r="ET256">
        <v>0</v>
      </c>
      <c r="EU256">
        <v>0</v>
      </c>
      <c r="EV256">
        <v>0</v>
      </c>
      <c r="EW256">
        <v>0</v>
      </c>
      <c r="EX256">
        <v>0</v>
      </c>
      <c r="EY256">
        <v>0</v>
      </c>
      <c r="EZ256">
        <v>5</v>
      </c>
      <c r="FC256">
        <v>1</v>
      </c>
      <c r="FD256">
        <v>18</v>
      </c>
      <c r="FF256">
        <v>1118120</v>
      </c>
      <c r="FQ256">
        <v>0</v>
      </c>
      <c r="FR256">
        <v>0</v>
      </c>
      <c r="FS256">
        <v>0</v>
      </c>
      <c r="FX256">
        <v>0</v>
      </c>
      <c r="FY256">
        <v>0</v>
      </c>
      <c r="GA256" t="s">
        <v>427</v>
      </c>
      <c r="GD256">
        <v>1</v>
      </c>
      <c r="GF256">
        <v>-1287004641</v>
      </c>
      <c r="GG256">
        <v>2</v>
      </c>
      <c r="GH256">
        <v>3</v>
      </c>
      <c r="GI256">
        <v>5</v>
      </c>
      <c r="GJ256">
        <v>0</v>
      </c>
      <c r="GK256">
        <v>0</v>
      </c>
      <c r="GL256">
        <f t="shared" si="372"/>
        <v>0</v>
      </c>
      <c r="GM256">
        <f t="shared" si="373"/>
        <v>242352.55</v>
      </c>
      <c r="GN256">
        <f t="shared" si="374"/>
        <v>0</v>
      </c>
      <c r="GO256">
        <f t="shared" si="375"/>
        <v>242352.55</v>
      </c>
      <c r="GP256">
        <f t="shared" si="376"/>
        <v>0</v>
      </c>
      <c r="GR256">
        <v>1</v>
      </c>
      <c r="GS256">
        <v>1</v>
      </c>
      <c r="GT256">
        <v>0</v>
      </c>
      <c r="GU256" t="s">
        <v>3</v>
      </c>
      <c r="GV256">
        <f t="shared" si="377"/>
        <v>0</v>
      </c>
      <c r="GW256">
        <v>1</v>
      </c>
      <c r="GX256">
        <f t="shared" si="378"/>
        <v>0</v>
      </c>
      <c r="HA256">
        <v>0</v>
      </c>
      <c r="HB256">
        <v>0</v>
      </c>
      <c r="HC256">
        <f t="shared" si="379"/>
        <v>0</v>
      </c>
      <c r="HE256" t="s">
        <v>389</v>
      </c>
      <c r="HF256" t="s">
        <v>34</v>
      </c>
      <c r="HM256" t="s">
        <v>3</v>
      </c>
      <c r="HN256" t="s">
        <v>3</v>
      </c>
      <c r="HO256" t="s">
        <v>3</v>
      </c>
      <c r="HP256" t="s">
        <v>3</v>
      </c>
      <c r="HQ256" t="s">
        <v>3</v>
      </c>
      <c r="HS256">
        <v>0</v>
      </c>
      <c r="IK256">
        <v>0</v>
      </c>
    </row>
    <row r="257" spans="1:255" x14ac:dyDescent="0.2">
      <c r="A257" s="2">
        <v>17</v>
      </c>
      <c r="B257" s="2">
        <v>1</v>
      </c>
      <c r="C257" s="2">
        <f>ROW(SmtRes!A152)</f>
        <v>152</v>
      </c>
      <c r="D257" s="2">
        <f>ROW(EtalonRes!A173)</f>
        <v>173</v>
      </c>
      <c r="E257" s="2" t="s">
        <v>428</v>
      </c>
      <c r="F257" s="2" t="s">
        <v>429</v>
      </c>
      <c r="G257" s="2" t="s">
        <v>430</v>
      </c>
      <c r="H257" s="2" t="s">
        <v>371</v>
      </c>
      <c r="I257" s="2">
        <f>ROUND(75/100,9)</f>
        <v>0.75</v>
      </c>
      <c r="J257" s="2">
        <v>0</v>
      </c>
      <c r="K257" s="2">
        <f>ROUND(75/100,9)</f>
        <v>0.75</v>
      </c>
      <c r="L257" s="2"/>
      <c r="M257" s="2"/>
      <c r="N257" s="2"/>
      <c r="O257" s="2">
        <f t="shared" si="348"/>
        <v>220.22</v>
      </c>
      <c r="P257" s="2">
        <f t="shared" si="349"/>
        <v>100.04</v>
      </c>
      <c r="Q257" s="2">
        <f>(ROUND((ROUND((((ET257*1.1))*AV257*I257),2)*BB257),2)+ROUND((ROUND(((AE257-((EU257*1.1)))*AV257*I257),2)*BS257),2))</f>
        <v>21.53</v>
      </c>
      <c r="R257" s="2">
        <f t="shared" si="350"/>
        <v>3.27</v>
      </c>
      <c r="S257" s="2">
        <f t="shared" si="351"/>
        <v>98.65</v>
      </c>
      <c r="T257" s="2">
        <f t="shared" si="352"/>
        <v>0</v>
      </c>
      <c r="U257" s="2">
        <f t="shared" si="353"/>
        <v>8.0071942499999995</v>
      </c>
      <c r="V257" s="2">
        <f t="shared" si="354"/>
        <v>0</v>
      </c>
      <c r="W257" s="2">
        <f t="shared" si="355"/>
        <v>0</v>
      </c>
      <c r="X257" s="2">
        <f t="shared" si="356"/>
        <v>98.86</v>
      </c>
      <c r="Y257" s="2">
        <f t="shared" si="357"/>
        <v>51.98</v>
      </c>
      <c r="Z257" s="2"/>
      <c r="AA257" s="2">
        <v>60252778</v>
      </c>
      <c r="AB257" s="2">
        <f t="shared" si="358"/>
        <v>286.44400000000002</v>
      </c>
      <c r="AC257" s="2">
        <f t="shared" si="359"/>
        <v>133.38999999999999</v>
      </c>
      <c r="AD257" s="2">
        <f>ROUND(((((ET257*1.1))-((EU257*1.1)))+AE257),6)</f>
        <v>27.422999999999998</v>
      </c>
      <c r="AE257" s="2">
        <f>ROUND(((EU257*1.1)),6)</f>
        <v>4.1689999999999996</v>
      </c>
      <c r="AF257" s="2">
        <f>ROUND(((EV257*1.1)),6)</f>
        <v>125.631</v>
      </c>
      <c r="AG257" s="2">
        <f t="shared" si="360"/>
        <v>0</v>
      </c>
      <c r="AH257" s="2">
        <f>((EW257*1.1))</f>
        <v>10.197000000000001</v>
      </c>
      <c r="AI257" s="2">
        <f>((EX257*1.1))</f>
        <v>0</v>
      </c>
      <c r="AJ257" s="2">
        <f t="shared" si="361"/>
        <v>0</v>
      </c>
      <c r="AK257" s="2">
        <v>272.52999999999997</v>
      </c>
      <c r="AL257" s="2">
        <v>133.38999999999999</v>
      </c>
      <c r="AM257" s="2">
        <v>24.93</v>
      </c>
      <c r="AN257" s="2">
        <v>3.79</v>
      </c>
      <c r="AO257" s="2">
        <v>114.21</v>
      </c>
      <c r="AP257" s="2">
        <v>0</v>
      </c>
      <c r="AQ257" s="2">
        <v>9.27</v>
      </c>
      <c r="AR257" s="2">
        <v>0</v>
      </c>
      <c r="AS257" s="2">
        <v>0</v>
      </c>
      <c r="AT257" s="2">
        <v>97</v>
      </c>
      <c r="AU257" s="2">
        <v>51</v>
      </c>
      <c r="AV257" s="2">
        <v>1.0469999999999999</v>
      </c>
      <c r="AW257" s="2">
        <v>1</v>
      </c>
      <c r="AX257" s="2"/>
      <c r="AY257" s="2"/>
      <c r="AZ257" s="2">
        <v>1</v>
      </c>
      <c r="BA257" s="2">
        <v>1</v>
      </c>
      <c r="BB257" s="2">
        <v>1</v>
      </c>
      <c r="BC257" s="2">
        <v>1</v>
      </c>
      <c r="BD257" s="2" t="s">
        <v>3</v>
      </c>
      <c r="BE257" s="2" t="s">
        <v>3</v>
      </c>
      <c r="BF257" s="2" t="s">
        <v>3</v>
      </c>
      <c r="BG257" s="2" t="s">
        <v>3</v>
      </c>
      <c r="BH257" s="2">
        <v>0</v>
      </c>
      <c r="BI257" s="2">
        <v>2</v>
      </c>
      <c r="BJ257" s="2" t="s">
        <v>431</v>
      </c>
      <c r="BK257" s="2"/>
      <c r="BL257" s="2"/>
      <c r="BM257" s="2">
        <v>67</v>
      </c>
      <c r="BN257" s="2">
        <v>59540665</v>
      </c>
      <c r="BO257" s="2" t="s">
        <v>429</v>
      </c>
      <c r="BP257" s="2">
        <v>1</v>
      </c>
      <c r="BQ257" s="2">
        <v>40</v>
      </c>
      <c r="BR257" s="2">
        <v>0</v>
      </c>
      <c r="BS257" s="2">
        <v>1</v>
      </c>
      <c r="BT257" s="2">
        <v>1</v>
      </c>
      <c r="BU257" s="2">
        <v>1</v>
      </c>
      <c r="BV257" s="2">
        <v>1</v>
      </c>
      <c r="BW257" s="2">
        <v>1</v>
      </c>
      <c r="BX257" s="2">
        <v>1</v>
      </c>
      <c r="BY257" s="2" t="s">
        <v>3</v>
      </c>
      <c r="BZ257" s="2">
        <v>97</v>
      </c>
      <c r="CA257" s="2">
        <v>51</v>
      </c>
      <c r="CB257" s="2" t="s">
        <v>3</v>
      </c>
      <c r="CC257" s="2"/>
      <c r="CD257" s="2"/>
      <c r="CE257" s="2">
        <v>30</v>
      </c>
      <c r="CF257" s="2">
        <v>0</v>
      </c>
      <c r="CG257" s="2">
        <v>0</v>
      </c>
      <c r="CH257" s="2"/>
      <c r="CI257" s="2"/>
      <c r="CJ257" s="2"/>
      <c r="CK257" s="2"/>
      <c r="CL257" s="2"/>
      <c r="CM257" s="2">
        <v>0</v>
      </c>
      <c r="CN257" s="2" t="s">
        <v>1289</v>
      </c>
      <c r="CO257" s="2">
        <v>0</v>
      </c>
      <c r="CP257" s="2">
        <f t="shared" si="362"/>
        <v>220.22000000000003</v>
      </c>
      <c r="CQ257" s="2">
        <f t="shared" si="363"/>
        <v>133.38999999999999</v>
      </c>
      <c r="CR257" s="2">
        <f>(ROUND((ROUND((((ET257*1.1))*AV257*1),2)*BB257),2)+ROUND((ROUND(((AE257-((EU257*1.1)))*AV257*1),2)*BS257),2))</f>
        <v>28.71</v>
      </c>
      <c r="CS257" s="2">
        <f t="shared" si="364"/>
        <v>4.3600000000000003</v>
      </c>
      <c r="CT257" s="2">
        <f t="shared" si="365"/>
        <v>131.54</v>
      </c>
      <c r="CU257" s="2">
        <f t="shared" si="366"/>
        <v>0</v>
      </c>
      <c r="CV257" s="2">
        <f t="shared" si="367"/>
        <v>10.676259</v>
      </c>
      <c r="CW257" s="2">
        <f t="shared" si="368"/>
        <v>0</v>
      </c>
      <c r="CX257" s="2">
        <f t="shared" si="369"/>
        <v>0</v>
      </c>
      <c r="CY257" s="2">
        <f t="shared" si="370"/>
        <v>98.862399999999994</v>
      </c>
      <c r="CZ257" s="2">
        <f t="shared" si="371"/>
        <v>51.979199999999999</v>
      </c>
      <c r="DA257" s="2"/>
      <c r="DB257" s="2">
        <v>19</v>
      </c>
      <c r="DC257" s="2" t="s">
        <v>3</v>
      </c>
      <c r="DD257" s="2" t="s">
        <v>3</v>
      </c>
      <c r="DE257" s="2" t="s">
        <v>24</v>
      </c>
      <c r="DF257" s="2" t="s">
        <v>24</v>
      </c>
      <c r="DG257" s="2" t="s">
        <v>24</v>
      </c>
      <c r="DH257" s="2" t="s">
        <v>3</v>
      </c>
      <c r="DI257" s="2" t="s">
        <v>24</v>
      </c>
      <c r="DJ257" s="2" t="s">
        <v>24</v>
      </c>
      <c r="DK257" s="2" t="s">
        <v>3</v>
      </c>
      <c r="DL257" s="2" t="s">
        <v>3</v>
      </c>
      <c r="DM257" s="2" t="s">
        <v>3</v>
      </c>
      <c r="DN257" s="2">
        <v>0</v>
      </c>
      <c r="DO257" s="2">
        <v>0</v>
      </c>
      <c r="DP257" s="2">
        <v>1</v>
      </c>
      <c r="DQ257" s="2">
        <v>1</v>
      </c>
      <c r="DR257" s="2"/>
      <c r="DS257" s="2"/>
      <c r="DT257" s="2"/>
      <c r="DU257" s="2">
        <v>1003</v>
      </c>
      <c r="DV257" s="2" t="s">
        <v>371</v>
      </c>
      <c r="DW257" s="2" t="s">
        <v>371</v>
      </c>
      <c r="DX257" s="2">
        <v>100</v>
      </c>
      <c r="DY257" s="2"/>
      <c r="DZ257" s="2" t="s">
        <v>3</v>
      </c>
      <c r="EA257" s="2" t="s">
        <v>3</v>
      </c>
      <c r="EB257" s="2" t="s">
        <v>3</v>
      </c>
      <c r="EC257" s="2" t="s">
        <v>3</v>
      </c>
      <c r="ED257" s="2"/>
      <c r="EE257" s="2">
        <v>59540733</v>
      </c>
      <c r="EF257" s="2">
        <v>40</v>
      </c>
      <c r="EG257" s="2" t="s">
        <v>25</v>
      </c>
      <c r="EH257" s="2">
        <v>0</v>
      </c>
      <c r="EI257" s="2" t="s">
        <v>3</v>
      </c>
      <c r="EJ257" s="2">
        <v>2</v>
      </c>
      <c r="EK257" s="2">
        <v>67</v>
      </c>
      <c r="EL257" s="2" t="s">
        <v>26</v>
      </c>
      <c r="EM257" s="2" t="s">
        <v>27</v>
      </c>
      <c r="EN257" s="2"/>
      <c r="EO257" s="2" t="s">
        <v>28</v>
      </c>
      <c r="EP257" s="2"/>
      <c r="EQ257" s="2">
        <v>0</v>
      </c>
      <c r="ER257" s="2">
        <v>272.52999999999997</v>
      </c>
      <c r="ES257" s="2">
        <v>133.38999999999999</v>
      </c>
      <c r="ET257" s="2">
        <v>24.93</v>
      </c>
      <c r="EU257" s="2">
        <v>3.79</v>
      </c>
      <c r="EV257" s="2">
        <v>114.21</v>
      </c>
      <c r="EW257" s="2">
        <v>9.27</v>
      </c>
      <c r="EX257" s="2">
        <v>0</v>
      </c>
      <c r="EY257" s="2">
        <v>0</v>
      </c>
      <c r="EZ257" s="2"/>
      <c r="FA257" s="2"/>
      <c r="FB257" s="2"/>
      <c r="FC257" s="2"/>
      <c r="FD257" s="2"/>
      <c r="FE257" s="2"/>
      <c r="FF257" s="2"/>
      <c r="FG257" s="2"/>
      <c r="FH257" s="2"/>
      <c r="FI257" s="2"/>
      <c r="FJ257" s="2"/>
      <c r="FK257" s="2"/>
      <c r="FL257" s="2"/>
      <c r="FM257" s="2"/>
      <c r="FN257" s="2"/>
      <c r="FO257" s="2"/>
      <c r="FP257" s="2"/>
      <c r="FQ257" s="2">
        <v>0</v>
      </c>
      <c r="FR257" s="2">
        <v>0</v>
      </c>
      <c r="FS257" s="2">
        <v>0</v>
      </c>
      <c r="FT257" s="2"/>
      <c r="FU257" s="2"/>
      <c r="FV257" s="2"/>
      <c r="FW257" s="2"/>
      <c r="FX257" s="2">
        <v>97</v>
      </c>
      <c r="FY257" s="2">
        <v>51</v>
      </c>
      <c r="FZ257" s="2"/>
      <c r="GA257" s="2" t="s">
        <v>3</v>
      </c>
      <c r="GB257" s="2"/>
      <c r="GC257" s="2"/>
      <c r="GD257" s="2">
        <v>1</v>
      </c>
      <c r="GE257" s="2"/>
      <c r="GF257" s="2">
        <v>-760069239</v>
      </c>
      <c r="GG257" s="2">
        <v>2</v>
      </c>
      <c r="GH257" s="2">
        <v>1</v>
      </c>
      <c r="GI257" s="2">
        <v>2</v>
      </c>
      <c r="GJ257" s="2">
        <v>0</v>
      </c>
      <c r="GK257" s="2">
        <v>0</v>
      </c>
      <c r="GL257" s="2">
        <f t="shared" si="372"/>
        <v>0</v>
      </c>
      <c r="GM257" s="2">
        <f t="shared" si="373"/>
        <v>371.06</v>
      </c>
      <c r="GN257" s="2">
        <f t="shared" si="374"/>
        <v>0</v>
      </c>
      <c r="GO257" s="2">
        <f t="shared" si="375"/>
        <v>371.06</v>
      </c>
      <c r="GP257" s="2">
        <f t="shared" si="376"/>
        <v>0</v>
      </c>
      <c r="GQ257" s="2"/>
      <c r="GR257" s="2">
        <v>0</v>
      </c>
      <c r="GS257" s="2">
        <v>3</v>
      </c>
      <c r="GT257" s="2">
        <v>0</v>
      </c>
      <c r="GU257" s="2" t="s">
        <v>3</v>
      </c>
      <c r="GV257" s="2">
        <f t="shared" si="377"/>
        <v>0</v>
      </c>
      <c r="GW257" s="2">
        <v>1</v>
      </c>
      <c r="GX257" s="2">
        <f t="shared" si="378"/>
        <v>0</v>
      </c>
      <c r="GY257" s="2"/>
      <c r="GZ257" s="2"/>
      <c r="HA257" s="2">
        <v>0</v>
      </c>
      <c r="HB257" s="2">
        <v>0</v>
      </c>
      <c r="HC257" s="2">
        <f t="shared" si="379"/>
        <v>0</v>
      </c>
      <c r="HD257" s="2"/>
      <c r="HE257" s="2" t="s">
        <v>3</v>
      </c>
      <c r="HF257" s="2" t="s">
        <v>3</v>
      </c>
      <c r="HG257" s="2"/>
      <c r="HH257" s="2"/>
      <c r="HI257" s="2"/>
      <c r="HJ257" s="2"/>
      <c r="HK257" s="2"/>
      <c r="HL257" s="2"/>
      <c r="HM257" s="2" t="s">
        <v>3</v>
      </c>
      <c r="HN257" s="2" t="s">
        <v>3</v>
      </c>
      <c r="HO257" s="2" t="s">
        <v>3</v>
      </c>
      <c r="HP257" s="2" t="s">
        <v>3</v>
      </c>
      <c r="HQ257" s="2" t="s">
        <v>3</v>
      </c>
      <c r="HR257" s="2"/>
      <c r="HS257" s="2">
        <v>0</v>
      </c>
      <c r="HT257" s="2"/>
      <c r="HU257" s="2"/>
      <c r="HV257" s="2"/>
      <c r="HW257" s="2"/>
      <c r="HX257" s="2"/>
      <c r="HY257" s="2"/>
      <c r="HZ257" s="2"/>
      <c r="IA257" s="2"/>
      <c r="IB257" s="2"/>
      <c r="IC257" s="2"/>
      <c r="ID257" s="2"/>
      <c r="IE257" s="2"/>
      <c r="IF257" s="2"/>
      <c r="IG257" s="2"/>
      <c r="IH257" s="2"/>
      <c r="II257" s="2"/>
      <c r="IJ257" s="2"/>
      <c r="IK257" s="2">
        <v>0</v>
      </c>
      <c r="IL257" s="2"/>
      <c r="IM257" s="2"/>
      <c r="IN257" s="2"/>
      <c r="IO257" s="2"/>
      <c r="IP257" s="2"/>
      <c r="IQ257" s="2"/>
      <c r="IR257" s="2"/>
      <c r="IS257" s="2"/>
      <c r="IT257" s="2"/>
      <c r="IU257" s="2"/>
    </row>
    <row r="258" spans="1:255" x14ac:dyDescent="0.2">
      <c r="A258">
        <v>17</v>
      </c>
      <c r="B258">
        <v>1</v>
      </c>
      <c r="C258">
        <f>ROW(SmtRes!A158)</f>
        <v>158</v>
      </c>
      <c r="D258">
        <f>ROW(EtalonRes!A180)</f>
        <v>180</v>
      </c>
      <c r="E258" t="s">
        <v>428</v>
      </c>
      <c r="F258" t="s">
        <v>429</v>
      </c>
      <c r="G258" t="s">
        <v>430</v>
      </c>
      <c r="H258" t="s">
        <v>371</v>
      </c>
      <c r="I258">
        <f>ROUND(75/100,9)</f>
        <v>0.75</v>
      </c>
      <c r="J258">
        <v>0</v>
      </c>
      <c r="K258">
        <f>ROUND(75/100,9)</f>
        <v>0.75</v>
      </c>
      <c r="O258">
        <f t="shared" si="348"/>
        <v>6497.99</v>
      </c>
      <c r="P258">
        <f t="shared" si="349"/>
        <v>722.29</v>
      </c>
      <c r="Q258">
        <f>(ROUND((ROUND((((ET258*1.1))*AV258*I258),2)*BB258),2)+ROUND((ROUND(((AE258-((EU258*1.1)))*AV258*I258),2)*BS258),2))</f>
        <v>350.94</v>
      </c>
      <c r="R258">
        <f t="shared" si="350"/>
        <v>179.82</v>
      </c>
      <c r="S258">
        <f t="shared" si="351"/>
        <v>5424.76</v>
      </c>
      <c r="T258">
        <f t="shared" si="352"/>
        <v>0</v>
      </c>
      <c r="U258">
        <f t="shared" si="353"/>
        <v>8.0071942499999995</v>
      </c>
      <c r="V258">
        <f t="shared" si="354"/>
        <v>0</v>
      </c>
      <c r="W258">
        <f t="shared" si="355"/>
        <v>0</v>
      </c>
      <c r="X258">
        <f t="shared" si="356"/>
        <v>5436.44</v>
      </c>
      <c r="Y258">
        <f t="shared" si="357"/>
        <v>2858.34</v>
      </c>
      <c r="AA258">
        <v>60252775</v>
      </c>
      <c r="AB258">
        <f t="shared" si="358"/>
        <v>286.44400000000002</v>
      </c>
      <c r="AC258">
        <f t="shared" si="359"/>
        <v>133.38999999999999</v>
      </c>
      <c r="AD258">
        <f>ROUND(((((ET258*1.1))-((EU258*1.1)))+AE258),6)</f>
        <v>27.422999999999998</v>
      </c>
      <c r="AE258">
        <f>ROUND(((EU258*1.1)),6)</f>
        <v>4.1689999999999996</v>
      </c>
      <c r="AF258">
        <f>ROUND(((EV258*1.1)),6)</f>
        <v>125.631</v>
      </c>
      <c r="AG258">
        <f t="shared" si="360"/>
        <v>0</v>
      </c>
      <c r="AH258">
        <f>((EW258*1.1))</f>
        <v>10.197000000000001</v>
      </c>
      <c r="AI258">
        <f>((EX258*1.1))</f>
        <v>0</v>
      </c>
      <c r="AJ258">
        <f t="shared" si="361"/>
        <v>0</v>
      </c>
      <c r="AK258">
        <v>272.52999999999997</v>
      </c>
      <c r="AL258">
        <v>133.38999999999999</v>
      </c>
      <c r="AM258">
        <v>24.93</v>
      </c>
      <c r="AN258">
        <v>3.79</v>
      </c>
      <c r="AO258">
        <v>114.21</v>
      </c>
      <c r="AP258">
        <v>0</v>
      </c>
      <c r="AQ258">
        <v>9.27</v>
      </c>
      <c r="AR258">
        <v>0</v>
      </c>
      <c r="AS258">
        <v>0</v>
      </c>
      <c r="AT258">
        <v>97</v>
      </c>
      <c r="AU258">
        <v>51</v>
      </c>
      <c r="AV258">
        <v>1.0469999999999999</v>
      </c>
      <c r="AW258">
        <v>1</v>
      </c>
      <c r="AZ258">
        <v>1</v>
      </c>
      <c r="BA258">
        <v>54.99</v>
      </c>
      <c r="BB258">
        <v>16.3</v>
      </c>
      <c r="BC258">
        <v>7.22</v>
      </c>
      <c r="BD258" t="s">
        <v>3</v>
      </c>
      <c r="BE258" t="s">
        <v>3</v>
      </c>
      <c r="BF258" t="s">
        <v>3</v>
      </c>
      <c r="BG258" t="s">
        <v>3</v>
      </c>
      <c r="BH258">
        <v>0</v>
      </c>
      <c r="BI258">
        <v>2</v>
      </c>
      <c r="BJ258" t="s">
        <v>431</v>
      </c>
      <c r="BM258">
        <v>67</v>
      </c>
      <c r="BN258">
        <v>59540665</v>
      </c>
      <c r="BO258" t="s">
        <v>429</v>
      </c>
      <c r="BP258">
        <v>1</v>
      </c>
      <c r="BQ258">
        <v>40</v>
      </c>
      <c r="BR258">
        <v>0</v>
      </c>
      <c r="BS258">
        <v>54.99</v>
      </c>
      <c r="BT258">
        <v>1</v>
      </c>
      <c r="BU258">
        <v>1</v>
      </c>
      <c r="BV258">
        <v>1</v>
      </c>
      <c r="BW258">
        <v>1</v>
      </c>
      <c r="BX258">
        <v>1</v>
      </c>
      <c r="BY258" t="s">
        <v>3</v>
      </c>
      <c r="BZ258">
        <v>97</v>
      </c>
      <c r="CA258">
        <v>51</v>
      </c>
      <c r="CB258" t="s">
        <v>3</v>
      </c>
      <c r="CE258">
        <v>30</v>
      </c>
      <c r="CF258">
        <v>0</v>
      </c>
      <c r="CG258">
        <v>0</v>
      </c>
      <c r="CM258">
        <v>0</v>
      </c>
      <c r="CN258" t="s">
        <v>1289</v>
      </c>
      <c r="CO258">
        <v>0</v>
      </c>
      <c r="CP258">
        <f t="shared" si="362"/>
        <v>6497.99</v>
      </c>
      <c r="CQ258">
        <f t="shared" si="363"/>
        <v>963.08</v>
      </c>
      <c r="CR258">
        <f>(ROUND((ROUND((((ET258*1.1))*AV258*1),2)*BB258),2)+ROUND((ROUND(((AE258-((EU258*1.1)))*AV258*1),2)*BS258),2))</f>
        <v>467.97</v>
      </c>
      <c r="CS258">
        <f t="shared" si="364"/>
        <v>239.76</v>
      </c>
      <c r="CT258">
        <f t="shared" si="365"/>
        <v>7233.38</v>
      </c>
      <c r="CU258">
        <f t="shared" si="366"/>
        <v>0</v>
      </c>
      <c r="CV258">
        <f t="shared" si="367"/>
        <v>10.676259</v>
      </c>
      <c r="CW258">
        <f t="shared" si="368"/>
        <v>0</v>
      </c>
      <c r="CX258">
        <f t="shared" si="369"/>
        <v>0</v>
      </c>
      <c r="CY258">
        <f t="shared" si="370"/>
        <v>5436.4426000000003</v>
      </c>
      <c r="CZ258">
        <f t="shared" si="371"/>
        <v>2858.3358000000003</v>
      </c>
      <c r="DB258">
        <v>20</v>
      </c>
      <c r="DC258" t="s">
        <v>3</v>
      </c>
      <c r="DD258" t="s">
        <v>3</v>
      </c>
      <c r="DE258" t="s">
        <v>24</v>
      </c>
      <c r="DF258" t="s">
        <v>24</v>
      </c>
      <c r="DG258" t="s">
        <v>24</v>
      </c>
      <c r="DH258" t="s">
        <v>3</v>
      </c>
      <c r="DI258" t="s">
        <v>24</v>
      </c>
      <c r="DJ258" t="s">
        <v>24</v>
      </c>
      <c r="DK258" t="s">
        <v>3</v>
      </c>
      <c r="DL258" t="s">
        <v>3</v>
      </c>
      <c r="DM258" t="s">
        <v>3</v>
      </c>
      <c r="DN258">
        <v>0</v>
      </c>
      <c r="DO258">
        <v>0</v>
      </c>
      <c r="DP258">
        <v>1</v>
      </c>
      <c r="DQ258">
        <v>1</v>
      </c>
      <c r="DU258">
        <v>1003</v>
      </c>
      <c r="DV258" t="s">
        <v>371</v>
      </c>
      <c r="DW258" t="s">
        <v>371</v>
      </c>
      <c r="DX258">
        <v>100</v>
      </c>
      <c r="DZ258" t="s">
        <v>3</v>
      </c>
      <c r="EA258" t="s">
        <v>3</v>
      </c>
      <c r="EB258" t="s">
        <v>3</v>
      </c>
      <c r="EC258" t="s">
        <v>3</v>
      </c>
      <c r="EE258">
        <v>59540733</v>
      </c>
      <c r="EF258">
        <v>40</v>
      </c>
      <c r="EG258" t="s">
        <v>25</v>
      </c>
      <c r="EH258">
        <v>0</v>
      </c>
      <c r="EI258" t="s">
        <v>3</v>
      </c>
      <c r="EJ258">
        <v>2</v>
      </c>
      <c r="EK258">
        <v>67</v>
      </c>
      <c r="EL258" t="s">
        <v>26</v>
      </c>
      <c r="EM258" t="s">
        <v>27</v>
      </c>
      <c r="EO258" t="s">
        <v>28</v>
      </c>
      <c r="EQ258">
        <v>0</v>
      </c>
      <c r="ER258">
        <v>272.52999999999997</v>
      </c>
      <c r="ES258">
        <v>133.38999999999999</v>
      </c>
      <c r="ET258">
        <v>24.93</v>
      </c>
      <c r="EU258">
        <v>3.79</v>
      </c>
      <c r="EV258">
        <v>114.21</v>
      </c>
      <c r="EW258">
        <v>9.27</v>
      </c>
      <c r="EX258">
        <v>0</v>
      </c>
      <c r="EY258">
        <v>0</v>
      </c>
      <c r="FQ258">
        <v>0</v>
      </c>
      <c r="FR258">
        <v>0</v>
      </c>
      <c r="FS258">
        <v>0</v>
      </c>
      <c r="FX258">
        <v>97</v>
      </c>
      <c r="FY258">
        <v>51</v>
      </c>
      <c r="GA258" t="s">
        <v>3</v>
      </c>
      <c r="GD258">
        <v>1</v>
      </c>
      <c r="GF258">
        <v>-760069239</v>
      </c>
      <c r="GG258">
        <v>2</v>
      </c>
      <c r="GH258">
        <v>1</v>
      </c>
      <c r="GI258">
        <v>2</v>
      </c>
      <c r="GJ258">
        <v>0</v>
      </c>
      <c r="GK258">
        <v>0</v>
      </c>
      <c r="GL258">
        <f t="shared" si="372"/>
        <v>0</v>
      </c>
      <c r="GM258">
        <f t="shared" si="373"/>
        <v>14792.77</v>
      </c>
      <c r="GN258">
        <f t="shared" si="374"/>
        <v>0</v>
      </c>
      <c r="GO258">
        <f t="shared" si="375"/>
        <v>14792.77</v>
      </c>
      <c r="GP258">
        <f t="shared" si="376"/>
        <v>0</v>
      </c>
      <c r="GR258">
        <v>0</v>
      </c>
      <c r="GS258">
        <v>3</v>
      </c>
      <c r="GT258">
        <v>0</v>
      </c>
      <c r="GU258" t="s">
        <v>3</v>
      </c>
      <c r="GV258">
        <f t="shared" si="377"/>
        <v>0</v>
      </c>
      <c r="GW258">
        <v>1</v>
      </c>
      <c r="GX258">
        <f t="shared" si="378"/>
        <v>0</v>
      </c>
      <c r="HA258">
        <v>0</v>
      </c>
      <c r="HB258">
        <v>0</v>
      </c>
      <c r="HC258">
        <f t="shared" si="379"/>
        <v>0</v>
      </c>
      <c r="HE258" t="s">
        <v>3</v>
      </c>
      <c r="HF258" t="s">
        <v>3</v>
      </c>
      <c r="HM258" t="s">
        <v>3</v>
      </c>
      <c r="HN258" t="s">
        <v>3</v>
      </c>
      <c r="HO258" t="s">
        <v>3</v>
      </c>
      <c r="HP258" t="s">
        <v>3</v>
      </c>
      <c r="HQ258" t="s">
        <v>3</v>
      </c>
      <c r="HS258">
        <v>0</v>
      </c>
      <c r="IK258">
        <v>0</v>
      </c>
    </row>
    <row r="259" spans="1:255" x14ac:dyDescent="0.2">
      <c r="A259" s="2">
        <v>17</v>
      </c>
      <c r="B259" s="2">
        <v>1</v>
      </c>
      <c r="C259" s="2"/>
      <c r="D259" s="2"/>
      <c r="E259" s="2" t="s">
        <v>432</v>
      </c>
      <c r="F259" s="2" t="s">
        <v>433</v>
      </c>
      <c r="G259" s="2" t="s">
        <v>1299</v>
      </c>
      <c r="H259" s="2" t="s">
        <v>375</v>
      </c>
      <c r="I259" s="2">
        <f>ROUND((75*1.02)/1000,9)</f>
        <v>7.6499999999999999E-2</v>
      </c>
      <c r="J259" s="2">
        <v>0</v>
      </c>
      <c r="K259" s="2">
        <f>ROUND((75*1.02)/1000,9)</f>
        <v>7.6499999999999999E-2</v>
      </c>
      <c r="L259" s="2"/>
      <c r="M259" s="2"/>
      <c r="N259" s="2"/>
      <c r="O259" s="2">
        <f t="shared" si="348"/>
        <v>16946.88</v>
      </c>
      <c r="P259" s="2">
        <f t="shared" si="349"/>
        <v>16946.88</v>
      </c>
      <c r="Q259" s="2">
        <f>(ROUND((ROUND(((ET259)*AV259*I259),2)*BB259),2)+ROUND((ROUND(((AE259-(EU259))*AV259*I259),2)*BS259),2))</f>
        <v>0</v>
      </c>
      <c r="R259" s="2">
        <f t="shared" si="350"/>
        <v>0</v>
      </c>
      <c r="S259" s="2">
        <f t="shared" si="351"/>
        <v>0</v>
      </c>
      <c r="T259" s="2">
        <f t="shared" si="352"/>
        <v>0</v>
      </c>
      <c r="U259" s="2">
        <f t="shared" si="353"/>
        <v>0</v>
      </c>
      <c r="V259" s="2">
        <f t="shared" si="354"/>
        <v>0</v>
      </c>
      <c r="W259" s="2">
        <f t="shared" si="355"/>
        <v>0</v>
      </c>
      <c r="X259" s="2">
        <f t="shared" si="356"/>
        <v>0</v>
      </c>
      <c r="Y259" s="2">
        <f t="shared" si="357"/>
        <v>0</v>
      </c>
      <c r="Z259" s="2"/>
      <c r="AA259" s="2">
        <v>60252778</v>
      </c>
      <c r="AB259" s="2">
        <f t="shared" si="358"/>
        <v>221527.79</v>
      </c>
      <c r="AC259" s="2">
        <f t="shared" si="359"/>
        <v>221527.79</v>
      </c>
      <c r="AD259" s="2">
        <f>ROUND((((ET259)-(EU259))+AE259),6)</f>
        <v>0</v>
      </c>
      <c r="AE259" s="2">
        <f>ROUND((EU259),6)</f>
        <v>0</v>
      </c>
      <c r="AF259" s="2">
        <f>ROUND((EV259),6)</f>
        <v>0</v>
      </c>
      <c r="AG259" s="2">
        <f t="shared" si="360"/>
        <v>0</v>
      </c>
      <c r="AH259" s="2">
        <f>(EW259)</f>
        <v>0</v>
      </c>
      <c r="AI259" s="2">
        <f>(EX259)</f>
        <v>0</v>
      </c>
      <c r="AJ259" s="2">
        <f t="shared" si="361"/>
        <v>0</v>
      </c>
      <c r="AK259" s="2">
        <v>221527.79</v>
      </c>
      <c r="AL259" s="2">
        <v>221527.79</v>
      </c>
      <c r="AM259" s="2">
        <v>0</v>
      </c>
      <c r="AN259" s="2">
        <v>0</v>
      </c>
      <c r="AO259" s="2">
        <v>0</v>
      </c>
      <c r="AP259" s="2">
        <v>0</v>
      </c>
      <c r="AQ259" s="2">
        <v>0</v>
      </c>
      <c r="AR259" s="2">
        <v>0</v>
      </c>
      <c r="AS259" s="2">
        <v>0</v>
      </c>
      <c r="AT259" s="2">
        <v>0</v>
      </c>
      <c r="AU259" s="2">
        <v>0</v>
      </c>
      <c r="AV259" s="2">
        <v>1</v>
      </c>
      <c r="AW259" s="2">
        <v>1</v>
      </c>
      <c r="AX259" s="2"/>
      <c r="AY259" s="2"/>
      <c r="AZ259" s="2">
        <v>1</v>
      </c>
      <c r="BA259" s="2">
        <v>1</v>
      </c>
      <c r="BB259" s="2">
        <v>1</v>
      </c>
      <c r="BC259" s="2">
        <v>1</v>
      </c>
      <c r="BD259" s="2" t="s">
        <v>3</v>
      </c>
      <c r="BE259" s="2" t="s">
        <v>3</v>
      </c>
      <c r="BF259" s="2" t="s">
        <v>3</v>
      </c>
      <c r="BG259" s="2" t="s">
        <v>3</v>
      </c>
      <c r="BH259" s="2">
        <v>3</v>
      </c>
      <c r="BI259" s="2">
        <v>2</v>
      </c>
      <c r="BJ259" s="2" t="s">
        <v>434</v>
      </c>
      <c r="BK259" s="2"/>
      <c r="BL259" s="2"/>
      <c r="BM259" s="2">
        <v>1618</v>
      </c>
      <c r="BN259" s="2">
        <v>59540665</v>
      </c>
      <c r="BO259" s="2" t="s">
        <v>3</v>
      </c>
      <c r="BP259" s="2">
        <v>0</v>
      </c>
      <c r="BQ259" s="2">
        <v>201</v>
      </c>
      <c r="BR259" s="2">
        <v>0</v>
      </c>
      <c r="BS259" s="2">
        <v>1</v>
      </c>
      <c r="BT259" s="2">
        <v>1</v>
      </c>
      <c r="BU259" s="2">
        <v>1</v>
      </c>
      <c r="BV259" s="2">
        <v>1</v>
      </c>
      <c r="BW259" s="2">
        <v>1</v>
      </c>
      <c r="BX259" s="2">
        <v>1</v>
      </c>
      <c r="BY259" s="2" t="s">
        <v>3</v>
      </c>
      <c r="BZ259" s="2">
        <v>0</v>
      </c>
      <c r="CA259" s="2">
        <v>0</v>
      </c>
      <c r="CB259" s="2" t="s">
        <v>3</v>
      </c>
      <c r="CC259" s="2"/>
      <c r="CD259" s="2"/>
      <c r="CE259" s="2">
        <v>30</v>
      </c>
      <c r="CF259" s="2">
        <v>0</v>
      </c>
      <c r="CG259" s="2">
        <v>0</v>
      </c>
      <c r="CH259" s="2"/>
      <c r="CI259" s="2"/>
      <c r="CJ259" s="2"/>
      <c r="CK259" s="2"/>
      <c r="CL259" s="2"/>
      <c r="CM259" s="2">
        <v>0</v>
      </c>
      <c r="CN259" s="2" t="s">
        <v>3</v>
      </c>
      <c r="CO259" s="2">
        <v>0</v>
      </c>
      <c r="CP259" s="2">
        <f t="shared" si="362"/>
        <v>16946.88</v>
      </c>
      <c r="CQ259" s="2">
        <f t="shared" si="363"/>
        <v>221527.79</v>
      </c>
      <c r="CR259" s="2">
        <f>(ROUND((ROUND(((ET259)*AV259*1),2)*BB259),2)+ROUND((ROUND(((AE259-(EU259))*AV259*1),2)*BS259),2))</f>
        <v>0</v>
      </c>
      <c r="CS259" s="2">
        <f t="shared" si="364"/>
        <v>0</v>
      </c>
      <c r="CT259" s="2">
        <f t="shared" si="365"/>
        <v>0</v>
      </c>
      <c r="CU259" s="2">
        <f t="shared" si="366"/>
        <v>0</v>
      </c>
      <c r="CV259" s="2">
        <f t="shared" si="367"/>
        <v>0</v>
      </c>
      <c r="CW259" s="2">
        <f t="shared" si="368"/>
        <v>0</v>
      </c>
      <c r="CX259" s="2">
        <f t="shared" si="369"/>
        <v>0</v>
      </c>
      <c r="CY259" s="2">
        <f t="shared" si="370"/>
        <v>0</v>
      </c>
      <c r="CZ259" s="2">
        <f t="shared" si="371"/>
        <v>0</v>
      </c>
      <c r="DA259" s="2"/>
      <c r="DB259" s="2"/>
      <c r="DC259" s="2" t="s">
        <v>3</v>
      </c>
      <c r="DD259" s="2" t="s">
        <v>3</v>
      </c>
      <c r="DE259" s="2" t="s">
        <v>3</v>
      </c>
      <c r="DF259" s="2" t="s">
        <v>3</v>
      </c>
      <c r="DG259" s="2" t="s">
        <v>3</v>
      </c>
      <c r="DH259" s="2" t="s">
        <v>3</v>
      </c>
      <c r="DI259" s="2" t="s">
        <v>3</v>
      </c>
      <c r="DJ259" s="2" t="s">
        <v>3</v>
      </c>
      <c r="DK259" s="2" t="s">
        <v>3</v>
      </c>
      <c r="DL259" s="2" t="s">
        <v>3</v>
      </c>
      <c r="DM259" s="2" t="s">
        <v>3</v>
      </c>
      <c r="DN259" s="2">
        <v>0</v>
      </c>
      <c r="DO259" s="2">
        <v>0</v>
      </c>
      <c r="DP259" s="2">
        <v>1</v>
      </c>
      <c r="DQ259" s="2">
        <v>1</v>
      </c>
      <c r="DR259" s="2"/>
      <c r="DS259" s="2"/>
      <c r="DT259" s="2"/>
      <c r="DU259" s="2">
        <v>1003</v>
      </c>
      <c r="DV259" s="2" t="s">
        <v>375</v>
      </c>
      <c r="DW259" s="2" t="s">
        <v>375</v>
      </c>
      <c r="DX259" s="2">
        <v>1000</v>
      </c>
      <c r="DY259" s="2"/>
      <c r="DZ259" s="2" t="s">
        <v>3</v>
      </c>
      <c r="EA259" s="2" t="s">
        <v>3</v>
      </c>
      <c r="EB259" s="2" t="s">
        <v>3</v>
      </c>
      <c r="EC259" s="2" t="s">
        <v>3</v>
      </c>
      <c r="ED259" s="2"/>
      <c r="EE259" s="2">
        <v>59540856</v>
      </c>
      <c r="EF259" s="2">
        <v>201</v>
      </c>
      <c r="EG259" s="2" t="s">
        <v>377</v>
      </c>
      <c r="EH259" s="2">
        <v>0</v>
      </c>
      <c r="EI259" s="2" t="s">
        <v>3</v>
      </c>
      <c r="EJ259" s="2">
        <v>2</v>
      </c>
      <c r="EK259" s="2">
        <v>1618</v>
      </c>
      <c r="EL259" s="2" t="s">
        <v>378</v>
      </c>
      <c r="EM259" s="2" t="s">
        <v>379</v>
      </c>
      <c r="EN259" s="2"/>
      <c r="EO259" s="2" t="s">
        <v>3</v>
      </c>
      <c r="EP259" s="2"/>
      <c r="EQ259" s="2">
        <v>0</v>
      </c>
      <c r="ER259" s="2">
        <v>221527.79</v>
      </c>
      <c r="ES259" s="2">
        <v>221527.79</v>
      </c>
      <c r="ET259" s="2">
        <v>0</v>
      </c>
      <c r="EU259" s="2">
        <v>0</v>
      </c>
      <c r="EV259" s="2">
        <v>0</v>
      </c>
      <c r="EW259" s="2">
        <v>0</v>
      </c>
      <c r="EX259" s="2">
        <v>0</v>
      </c>
      <c r="EY259" s="2">
        <v>0</v>
      </c>
      <c r="EZ259" s="2"/>
      <c r="FA259" s="2"/>
      <c r="FB259" s="2"/>
      <c r="FC259" s="2"/>
      <c r="FD259" s="2"/>
      <c r="FE259" s="2"/>
      <c r="FF259" s="2"/>
      <c r="FG259" s="2"/>
      <c r="FH259" s="2"/>
      <c r="FI259" s="2"/>
      <c r="FJ259" s="2"/>
      <c r="FK259" s="2"/>
      <c r="FL259" s="2"/>
      <c r="FM259" s="2"/>
      <c r="FN259" s="2"/>
      <c r="FO259" s="2"/>
      <c r="FP259" s="2"/>
      <c r="FQ259" s="2">
        <v>0</v>
      </c>
      <c r="FR259" s="2">
        <v>0</v>
      </c>
      <c r="FS259" s="2">
        <v>0</v>
      </c>
      <c r="FT259" s="2"/>
      <c r="FU259" s="2"/>
      <c r="FV259" s="2"/>
      <c r="FW259" s="2"/>
      <c r="FX259" s="2">
        <v>0</v>
      </c>
      <c r="FY259" s="2">
        <v>0</v>
      </c>
      <c r="FZ259" s="2"/>
      <c r="GA259" s="2" t="s">
        <v>3</v>
      </c>
      <c r="GB259" s="2"/>
      <c r="GC259" s="2"/>
      <c r="GD259" s="2">
        <v>1</v>
      </c>
      <c r="GE259" s="2"/>
      <c r="GF259" s="2">
        <v>-652371641</v>
      </c>
      <c r="GG259" s="2">
        <v>2</v>
      </c>
      <c r="GH259" s="2">
        <v>1</v>
      </c>
      <c r="GI259" s="2">
        <v>-2</v>
      </c>
      <c r="GJ259" s="2">
        <v>0</v>
      </c>
      <c r="GK259" s="2">
        <v>0</v>
      </c>
      <c r="GL259" s="2">
        <f t="shared" si="372"/>
        <v>0</v>
      </c>
      <c r="GM259" s="2">
        <f t="shared" si="373"/>
        <v>16946.88</v>
      </c>
      <c r="GN259" s="2">
        <f t="shared" si="374"/>
        <v>0</v>
      </c>
      <c r="GO259" s="2">
        <f t="shared" si="375"/>
        <v>16946.88</v>
      </c>
      <c r="GP259" s="2">
        <f t="shared" si="376"/>
        <v>0</v>
      </c>
      <c r="GQ259" s="2"/>
      <c r="GR259" s="2">
        <v>0</v>
      </c>
      <c r="GS259" s="2">
        <v>3</v>
      </c>
      <c r="GT259" s="2">
        <v>0</v>
      </c>
      <c r="GU259" s="2" t="s">
        <v>3</v>
      </c>
      <c r="GV259" s="2">
        <f t="shared" si="377"/>
        <v>0</v>
      </c>
      <c r="GW259" s="2">
        <v>1</v>
      </c>
      <c r="GX259" s="2">
        <f t="shared" si="378"/>
        <v>0</v>
      </c>
      <c r="GY259" s="2"/>
      <c r="GZ259" s="2"/>
      <c r="HA259" s="2">
        <v>0</v>
      </c>
      <c r="HB259" s="2">
        <v>0</v>
      </c>
      <c r="HC259" s="2">
        <f t="shared" si="379"/>
        <v>0</v>
      </c>
      <c r="HD259" s="2"/>
      <c r="HE259" s="2" t="s">
        <v>3</v>
      </c>
      <c r="HF259" s="2" t="s">
        <v>3</v>
      </c>
      <c r="HG259" s="2"/>
      <c r="HH259" s="2"/>
      <c r="HI259" s="2"/>
      <c r="HJ259" s="2"/>
      <c r="HK259" s="2"/>
      <c r="HL259" s="2"/>
      <c r="HM259" s="2" t="s">
        <v>3</v>
      </c>
      <c r="HN259" s="2" t="s">
        <v>3</v>
      </c>
      <c r="HO259" s="2" t="s">
        <v>3</v>
      </c>
      <c r="HP259" s="2" t="s">
        <v>3</v>
      </c>
      <c r="HQ259" s="2" t="s">
        <v>3</v>
      </c>
      <c r="HR259" s="2"/>
      <c r="HS259" s="2">
        <v>0</v>
      </c>
      <c r="HT259" s="2"/>
      <c r="HU259" s="2"/>
      <c r="HV259" s="2"/>
      <c r="HW259" s="2"/>
      <c r="HX259" s="2"/>
      <c r="HY259" s="2"/>
      <c r="HZ259" s="2"/>
      <c r="IA259" s="2"/>
      <c r="IB259" s="2"/>
      <c r="IC259" s="2"/>
      <c r="ID259" s="2"/>
      <c r="IE259" s="2"/>
      <c r="IF259" s="2"/>
      <c r="IG259" s="2"/>
      <c r="IH259" s="2"/>
      <c r="II259" s="2"/>
      <c r="IJ259" s="2"/>
      <c r="IK259" s="2">
        <v>0</v>
      </c>
      <c r="IL259" s="2"/>
      <c r="IM259" s="2"/>
      <c r="IN259" s="2"/>
      <c r="IO259" s="2"/>
      <c r="IP259" s="2"/>
      <c r="IQ259" s="2"/>
      <c r="IR259" s="2"/>
      <c r="IS259" s="2"/>
      <c r="IT259" s="2"/>
      <c r="IU259" s="2"/>
    </row>
    <row r="260" spans="1:255" x14ac:dyDescent="0.2">
      <c r="A260">
        <v>17</v>
      </c>
      <c r="B260">
        <v>1</v>
      </c>
      <c r="E260" t="s">
        <v>432</v>
      </c>
      <c r="F260" t="s">
        <v>433</v>
      </c>
      <c r="G260" t="s">
        <v>1299</v>
      </c>
      <c r="H260" t="s">
        <v>375</v>
      </c>
      <c r="I260">
        <f>ROUND((75*1.02)/1000,9)</f>
        <v>7.6499999999999999E-2</v>
      </c>
      <c r="J260">
        <v>0</v>
      </c>
      <c r="K260">
        <f>ROUND((75*1.02)/1000,9)</f>
        <v>7.6499999999999999E-2</v>
      </c>
      <c r="O260">
        <f t="shared" si="348"/>
        <v>88123.78</v>
      </c>
      <c r="P260">
        <f t="shared" si="349"/>
        <v>88123.78</v>
      </c>
      <c r="Q260">
        <f>(ROUND((ROUND(((ET260)*AV260*I260),2)*BB260),2)+ROUND((ROUND(((AE260-(EU260))*AV260*I260),2)*BS260),2))</f>
        <v>0</v>
      </c>
      <c r="R260">
        <f t="shared" si="350"/>
        <v>0</v>
      </c>
      <c r="S260">
        <f t="shared" si="351"/>
        <v>0</v>
      </c>
      <c r="T260">
        <f t="shared" si="352"/>
        <v>0</v>
      </c>
      <c r="U260">
        <f t="shared" si="353"/>
        <v>0</v>
      </c>
      <c r="V260">
        <f t="shared" si="354"/>
        <v>0</v>
      </c>
      <c r="W260">
        <f t="shared" si="355"/>
        <v>0</v>
      </c>
      <c r="X260">
        <f t="shared" si="356"/>
        <v>0</v>
      </c>
      <c r="Y260">
        <f t="shared" si="357"/>
        <v>0</v>
      </c>
      <c r="AA260">
        <v>60252775</v>
      </c>
      <c r="AB260">
        <f t="shared" si="358"/>
        <v>221527.79</v>
      </c>
      <c r="AC260">
        <f t="shared" si="359"/>
        <v>221527.79</v>
      </c>
      <c r="AD260">
        <f>ROUND((((ET260)-(EU260))+AE260),6)</f>
        <v>0</v>
      </c>
      <c r="AE260">
        <f>ROUND((EU260),6)</f>
        <v>0</v>
      </c>
      <c r="AF260">
        <f>ROUND((EV260),6)</f>
        <v>0</v>
      </c>
      <c r="AG260">
        <f t="shared" si="360"/>
        <v>0</v>
      </c>
      <c r="AH260">
        <f>(EW260)</f>
        <v>0</v>
      </c>
      <c r="AI260">
        <f>(EX260)</f>
        <v>0</v>
      </c>
      <c r="AJ260">
        <f t="shared" si="361"/>
        <v>0</v>
      </c>
      <c r="AK260">
        <v>221527.79</v>
      </c>
      <c r="AL260">
        <v>221527.79</v>
      </c>
      <c r="AM260">
        <v>0</v>
      </c>
      <c r="AN260">
        <v>0</v>
      </c>
      <c r="AO260">
        <v>0</v>
      </c>
      <c r="AP260">
        <v>0</v>
      </c>
      <c r="AQ260">
        <v>0</v>
      </c>
      <c r="AR260">
        <v>0</v>
      </c>
      <c r="AS260">
        <v>0</v>
      </c>
      <c r="AT260">
        <v>0</v>
      </c>
      <c r="AU260">
        <v>0</v>
      </c>
      <c r="AV260">
        <v>1</v>
      </c>
      <c r="AW260">
        <v>1</v>
      </c>
      <c r="AZ260">
        <v>1</v>
      </c>
      <c r="BA260">
        <v>1</v>
      </c>
      <c r="BB260">
        <v>1</v>
      </c>
      <c r="BC260">
        <v>5.2</v>
      </c>
      <c r="BD260" t="s">
        <v>3</v>
      </c>
      <c r="BE260" t="s">
        <v>3</v>
      </c>
      <c r="BF260" t="s">
        <v>3</v>
      </c>
      <c r="BG260" t="s">
        <v>3</v>
      </c>
      <c r="BH260">
        <v>3</v>
      </c>
      <c r="BI260">
        <v>2</v>
      </c>
      <c r="BJ260" t="s">
        <v>434</v>
      </c>
      <c r="BM260">
        <v>1618</v>
      </c>
      <c r="BN260">
        <v>59540665</v>
      </c>
      <c r="BO260" t="s">
        <v>433</v>
      </c>
      <c r="BP260">
        <v>1</v>
      </c>
      <c r="BQ260">
        <v>201</v>
      </c>
      <c r="BR260">
        <v>0</v>
      </c>
      <c r="BS260">
        <v>1</v>
      </c>
      <c r="BT260">
        <v>1</v>
      </c>
      <c r="BU260">
        <v>1</v>
      </c>
      <c r="BV260">
        <v>1</v>
      </c>
      <c r="BW260">
        <v>1</v>
      </c>
      <c r="BX260">
        <v>1</v>
      </c>
      <c r="BY260" t="s">
        <v>3</v>
      </c>
      <c r="BZ260">
        <v>0</v>
      </c>
      <c r="CA260">
        <v>0</v>
      </c>
      <c r="CB260" t="s">
        <v>3</v>
      </c>
      <c r="CE260">
        <v>30</v>
      </c>
      <c r="CF260">
        <v>0</v>
      </c>
      <c r="CG260">
        <v>0</v>
      </c>
      <c r="CM260">
        <v>0</v>
      </c>
      <c r="CN260" t="s">
        <v>3</v>
      </c>
      <c r="CO260">
        <v>0</v>
      </c>
      <c r="CP260">
        <f t="shared" si="362"/>
        <v>88123.78</v>
      </c>
      <c r="CQ260">
        <f t="shared" si="363"/>
        <v>1151944.51</v>
      </c>
      <c r="CR260">
        <f>(ROUND((ROUND(((ET260)*AV260*1),2)*BB260),2)+ROUND((ROUND(((AE260-(EU260))*AV260*1),2)*BS260),2))</f>
        <v>0</v>
      </c>
      <c r="CS260">
        <f t="shared" si="364"/>
        <v>0</v>
      </c>
      <c r="CT260">
        <f t="shared" si="365"/>
        <v>0</v>
      </c>
      <c r="CU260">
        <f t="shared" si="366"/>
        <v>0</v>
      </c>
      <c r="CV260">
        <f t="shared" si="367"/>
        <v>0</v>
      </c>
      <c r="CW260">
        <f t="shared" si="368"/>
        <v>0</v>
      </c>
      <c r="CX260">
        <f t="shared" si="369"/>
        <v>0</v>
      </c>
      <c r="CY260">
        <f t="shared" si="370"/>
        <v>0</v>
      </c>
      <c r="CZ260">
        <f t="shared" si="371"/>
        <v>0</v>
      </c>
      <c r="DC260" t="s">
        <v>3</v>
      </c>
      <c r="DD260" t="s">
        <v>3</v>
      </c>
      <c r="DE260" t="s">
        <v>3</v>
      </c>
      <c r="DF260" t="s">
        <v>3</v>
      </c>
      <c r="DG260" t="s">
        <v>3</v>
      </c>
      <c r="DH260" t="s">
        <v>3</v>
      </c>
      <c r="DI260" t="s">
        <v>3</v>
      </c>
      <c r="DJ260" t="s">
        <v>3</v>
      </c>
      <c r="DK260" t="s">
        <v>3</v>
      </c>
      <c r="DL260" t="s">
        <v>3</v>
      </c>
      <c r="DM260" t="s">
        <v>3</v>
      </c>
      <c r="DN260">
        <v>0</v>
      </c>
      <c r="DO260">
        <v>0</v>
      </c>
      <c r="DP260">
        <v>1</v>
      </c>
      <c r="DQ260">
        <v>1</v>
      </c>
      <c r="DU260">
        <v>1003</v>
      </c>
      <c r="DV260" t="s">
        <v>375</v>
      </c>
      <c r="DW260" t="s">
        <v>375</v>
      </c>
      <c r="DX260">
        <v>1000</v>
      </c>
      <c r="DZ260" t="s">
        <v>3</v>
      </c>
      <c r="EA260" t="s">
        <v>3</v>
      </c>
      <c r="EB260" t="s">
        <v>3</v>
      </c>
      <c r="EC260" t="s">
        <v>3</v>
      </c>
      <c r="EE260">
        <v>59540856</v>
      </c>
      <c r="EF260">
        <v>201</v>
      </c>
      <c r="EG260" t="s">
        <v>377</v>
      </c>
      <c r="EH260">
        <v>0</v>
      </c>
      <c r="EI260" t="s">
        <v>3</v>
      </c>
      <c r="EJ260">
        <v>2</v>
      </c>
      <c r="EK260">
        <v>1618</v>
      </c>
      <c r="EL260" t="s">
        <v>378</v>
      </c>
      <c r="EM260" t="s">
        <v>379</v>
      </c>
      <c r="EO260" t="s">
        <v>3</v>
      </c>
      <c r="EQ260">
        <v>0</v>
      </c>
      <c r="ER260">
        <v>221527.79</v>
      </c>
      <c r="ES260">
        <v>221527.79</v>
      </c>
      <c r="ET260">
        <v>0</v>
      </c>
      <c r="EU260">
        <v>0</v>
      </c>
      <c r="EV260">
        <v>0</v>
      </c>
      <c r="EW260">
        <v>0</v>
      </c>
      <c r="EX260">
        <v>0</v>
      </c>
      <c r="EY260">
        <v>0</v>
      </c>
      <c r="FQ260">
        <v>0</v>
      </c>
      <c r="FR260">
        <v>0</v>
      </c>
      <c r="FS260">
        <v>0</v>
      </c>
      <c r="FX260">
        <v>0</v>
      </c>
      <c r="FY260">
        <v>0</v>
      </c>
      <c r="GA260" t="s">
        <v>3</v>
      </c>
      <c r="GD260">
        <v>1</v>
      </c>
      <c r="GF260">
        <v>-652371641</v>
      </c>
      <c r="GG260">
        <v>2</v>
      </c>
      <c r="GH260">
        <v>1</v>
      </c>
      <c r="GI260">
        <v>2</v>
      </c>
      <c r="GJ260">
        <v>0</v>
      </c>
      <c r="GK260">
        <v>0</v>
      </c>
      <c r="GL260">
        <f t="shared" si="372"/>
        <v>0</v>
      </c>
      <c r="GM260">
        <f t="shared" si="373"/>
        <v>88123.78</v>
      </c>
      <c r="GN260">
        <f t="shared" si="374"/>
        <v>0</v>
      </c>
      <c r="GO260">
        <f t="shared" si="375"/>
        <v>88123.78</v>
      </c>
      <c r="GP260">
        <f t="shared" si="376"/>
        <v>0</v>
      </c>
      <c r="GR260">
        <v>0</v>
      </c>
      <c r="GS260">
        <v>3</v>
      </c>
      <c r="GT260">
        <v>0</v>
      </c>
      <c r="GU260" t="s">
        <v>3</v>
      </c>
      <c r="GV260">
        <f t="shared" si="377"/>
        <v>0</v>
      </c>
      <c r="GW260">
        <v>1</v>
      </c>
      <c r="GX260">
        <f t="shared" si="378"/>
        <v>0</v>
      </c>
      <c r="HA260">
        <v>0</v>
      </c>
      <c r="HB260">
        <v>0</v>
      </c>
      <c r="HC260">
        <f t="shared" si="379"/>
        <v>0</v>
      </c>
      <c r="HE260" t="s">
        <v>3</v>
      </c>
      <c r="HF260" t="s">
        <v>3</v>
      </c>
      <c r="HM260" t="s">
        <v>3</v>
      </c>
      <c r="HN260" t="s">
        <v>3</v>
      </c>
      <c r="HO260" t="s">
        <v>3</v>
      </c>
      <c r="HP260" t="s">
        <v>3</v>
      </c>
      <c r="HQ260" t="s">
        <v>3</v>
      </c>
      <c r="HS260">
        <v>0</v>
      </c>
      <c r="IK260">
        <v>0</v>
      </c>
    </row>
    <row r="261" spans="1:255" x14ac:dyDescent="0.2">
      <c r="A261" s="2">
        <v>17</v>
      </c>
      <c r="B261" s="2">
        <v>1</v>
      </c>
      <c r="C261" s="2">
        <f>ROW(SmtRes!A170)</f>
        <v>170</v>
      </c>
      <c r="D261" s="2">
        <f>ROW(EtalonRes!A195)</f>
        <v>195</v>
      </c>
      <c r="E261" s="2" t="s">
        <v>435</v>
      </c>
      <c r="F261" s="2" t="s">
        <v>436</v>
      </c>
      <c r="G261" s="2" t="s">
        <v>437</v>
      </c>
      <c r="H261" s="2" t="s">
        <v>438</v>
      </c>
      <c r="I261" s="2">
        <f>ROUND(70/100,9)</f>
        <v>0.7</v>
      </c>
      <c r="J261" s="2">
        <v>0</v>
      </c>
      <c r="K261" s="2">
        <f>ROUND(70/100,9)</f>
        <v>0.7</v>
      </c>
      <c r="L261" s="2"/>
      <c r="M261" s="2"/>
      <c r="N261" s="2"/>
      <c r="O261" s="2">
        <f t="shared" si="348"/>
        <v>612.16999999999996</v>
      </c>
      <c r="P261" s="2">
        <f t="shared" si="349"/>
        <v>36.93</v>
      </c>
      <c r="Q261" s="2">
        <f>(ROUND((ROUND((((ET261*1.1))*AV261*I261),2)*BB261),2)+ROUND((ROUND(((AE261-((EU261*1.1)))*AV261*I261),2)*BS261),2))</f>
        <v>146.07</v>
      </c>
      <c r="R261" s="2">
        <f t="shared" si="350"/>
        <v>16.38</v>
      </c>
      <c r="S261" s="2">
        <f t="shared" si="351"/>
        <v>429.17</v>
      </c>
      <c r="T261" s="2">
        <f t="shared" si="352"/>
        <v>0</v>
      </c>
      <c r="U261" s="2">
        <f t="shared" si="353"/>
        <v>34.835415999999995</v>
      </c>
      <c r="V261" s="2">
        <f t="shared" si="354"/>
        <v>0</v>
      </c>
      <c r="W261" s="2">
        <f t="shared" si="355"/>
        <v>0</v>
      </c>
      <c r="X261" s="2">
        <f t="shared" si="356"/>
        <v>432.18</v>
      </c>
      <c r="Y261" s="2">
        <f t="shared" si="357"/>
        <v>227.23</v>
      </c>
      <c r="Z261" s="2"/>
      <c r="AA261" s="2">
        <v>60252778</v>
      </c>
      <c r="AB261" s="2">
        <f t="shared" si="358"/>
        <v>818.976</v>
      </c>
      <c r="AC261" s="2">
        <f t="shared" si="359"/>
        <v>48.8</v>
      </c>
      <c r="AD261" s="2">
        <f>ROUND(((((ET261*1.1))-((EU261*1.1)))+AE261),6)</f>
        <v>195.56899999999999</v>
      </c>
      <c r="AE261" s="2">
        <f>ROUND(((EU261*1.1)),6)</f>
        <v>21.934000000000001</v>
      </c>
      <c r="AF261" s="2">
        <f>ROUND(((EV261*1.1)),6)</f>
        <v>574.60699999999997</v>
      </c>
      <c r="AG261" s="2">
        <f t="shared" si="360"/>
        <v>0</v>
      </c>
      <c r="AH261" s="2">
        <f>((EW261*1.1))</f>
        <v>46.64</v>
      </c>
      <c r="AI261" s="2">
        <f>((EX261*1.1))</f>
        <v>0</v>
      </c>
      <c r="AJ261" s="2">
        <f t="shared" si="361"/>
        <v>0</v>
      </c>
      <c r="AK261" s="2">
        <v>748.96</v>
      </c>
      <c r="AL261" s="2">
        <v>48.8</v>
      </c>
      <c r="AM261" s="2">
        <v>177.79</v>
      </c>
      <c r="AN261" s="2">
        <v>19.940000000000001</v>
      </c>
      <c r="AO261" s="2">
        <v>522.37</v>
      </c>
      <c r="AP261" s="2">
        <v>0</v>
      </c>
      <c r="AQ261" s="2">
        <v>42.4</v>
      </c>
      <c r="AR261" s="2">
        <v>0</v>
      </c>
      <c r="AS261" s="2">
        <v>0</v>
      </c>
      <c r="AT261" s="2">
        <v>97</v>
      </c>
      <c r="AU261" s="2">
        <v>51</v>
      </c>
      <c r="AV261" s="2">
        <v>1.0669999999999999</v>
      </c>
      <c r="AW261" s="2">
        <v>1.081</v>
      </c>
      <c r="AX261" s="2"/>
      <c r="AY261" s="2"/>
      <c r="AZ261" s="2">
        <v>1</v>
      </c>
      <c r="BA261" s="2">
        <v>1</v>
      </c>
      <c r="BB261" s="2">
        <v>1</v>
      </c>
      <c r="BC261" s="2">
        <v>1</v>
      </c>
      <c r="BD261" s="2" t="s">
        <v>3</v>
      </c>
      <c r="BE261" s="2" t="s">
        <v>3</v>
      </c>
      <c r="BF261" s="2" t="s">
        <v>3</v>
      </c>
      <c r="BG261" s="2" t="s">
        <v>3</v>
      </c>
      <c r="BH261" s="2">
        <v>0</v>
      </c>
      <c r="BI261" s="2">
        <v>2</v>
      </c>
      <c r="BJ261" s="2" t="s">
        <v>439</v>
      </c>
      <c r="BK261" s="2"/>
      <c r="BL261" s="2"/>
      <c r="BM261" s="2">
        <v>67</v>
      </c>
      <c r="BN261" s="2">
        <v>59540665</v>
      </c>
      <c r="BO261" s="2" t="s">
        <v>436</v>
      </c>
      <c r="BP261" s="2">
        <v>1</v>
      </c>
      <c r="BQ261" s="2">
        <v>40</v>
      </c>
      <c r="BR261" s="2">
        <v>0</v>
      </c>
      <c r="BS261" s="2">
        <v>1</v>
      </c>
      <c r="BT261" s="2">
        <v>1</v>
      </c>
      <c r="BU261" s="2">
        <v>1</v>
      </c>
      <c r="BV261" s="2">
        <v>1</v>
      </c>
      <c r="BW261" s="2">
        <v>1</v>
      </c>
      <c r="BX261" s="2">
        <v>1</v>
      </c>
      <c r="BY261" s="2" t="s">
        <v>3</v>
      </c>
      <c r="BZ261" s="2">
        <v>97</v>
      </c>
      <c r="CA261" s="2">
        <v>51</v>
      </c>
      <c r="CB261" s="2" t="s">
        <v>3</v>
      </c>
      <c r="CC261" s="2"/>
      <c r="CD261" s="2"/>
      <c r="CE261" s="2">
        <v>30</v>
      </c>
      <c r="CF261" s="2">
        <v>0</v>
      </c>
      <c r="CG261" s="2">
        <v>0</v>
      </c>
      <c r="CH261" s="2"/>
      <c r="CI261" s="2"/>
      <c r="CJ261" s="2"/>
      <c r="CK261" s="2"/>
      <c r="CL261" s="2"/>
      <c r="CM261" s="2">
        <v>0</v>
      </c>
      <c r="CN261" s="2" t="s">
        <v>1290</v>
      </c>
      <c r="CO261" s="2">
        <v>0</v>
      </c>
      <c r="CP261" s="2">
        <f t="shared" si="362"/>
        <v>612.17000000000007</v>
      </c>
      <c r="CQ261" s="2">
        <f t="shared" si="363"/>
        <v>52.75</v>
      </c>
      <c r="CR261" s="2">
        <f>(ROUND((ROUND((((ET261*1.1))*AV261*1),2)*BB261),2)+ROUND((ROUND(((AE261-((EU261*1.1)))*AV261*1),2)*BS261),2))</f>
        <v>208.67</v>
      </c>
      <c r="CS261" s="2">
        <f t="shared" si="364"/>
        <v>23.4</v>
      </c>
      <c r="CT261" s="2">
        <f t="shared" si="365"/>
        <v>613.11</v>
      </c>
      <c r="CU261" s="2">
        <f t="shared" si="366"/>
        <v>0</v>
      </c>
      <c r="CV261" s="2">
        <f t="shared" si="367"/>
        <v>49.764879999999998</v>
      </c>
      <c r="CW261" s="2">
        <f t="shared" si="368"/>
        <v>0</v>
      </c>
      <c r="CX261" s="2">
        <f t="shared" si="369"/>
        <v>0</v>
      </c>
      <c r="CY261" s="2">
        <f t="shared" si="370"/>
        <v>432.18349999999998</v>
      </c>
      <c r="CZ261" s="2">
        <f t="shared" si="371"/>
        <v>227.23050000000001</v>
      </c>
      <c r="DA261" s="2"/>
      <c r="DB261" s="2"/>
      <c r="DC261" s="2" t="s">
        <v>3</v>
      </c>
      <c r="DD261" s="2" t="s">
        <v>3</v>
      </c>
      <c r="DE261" s="2" t="s">
        <v>24</v>
      </c>
      <c r="DF261" s="2" t="s">
        <v>24</v>
      </c>
      <c r="DG261" s="2" t="s">
        <v>24</v>
      </c>
      <c r="DH261" s="2" t="s">
        <v>3</v>
      </c>
      <c r="DI261" s="2" t="s">
        <v>24</v>
      </c>
      <c r="DJ261" s="2" t="s">
        <v>24</v>
      </c>
      <c r="DK261" s="2" t="s">
        <v>3</v>
      </c>
      <c r="DL261" s="2" t="s">
        <v>3</v>
      </c>
      <c r="DM261" s="2" t="s">
        <v>3</v>
      </c>
      <c r="DN261" s="2">
        <v>0</v>
      </c>
      <c r="DO261" s="2">
        <v>0</v>
      </c>
      <c r="DP261" s="2">
        <v>1</v>
      </c>
      <c r="DQ261" s="2">
        <v>1</v>
      </c>
      <c r="DR261" s="2"/>
      <c r="DS261" s="2"/>
      <c r="DT261" s="2"/>
      <c r="DU261" s="2">
        <v>1013</v>
      </c>
      <c r="DV261" s="2" t="s">
        <v>438</v>
      </c>
      <c r="DW261" s="2" t="s">
        <v>438</v>
      </c>
      <c r="DX261" s="2">
        <v>1</v>
      </c>
      <c r="DY261" s="2"/>
      <c r="DZ261" s="2" t="s">
        <v>3</v>
      </c>
      <c r="EA261" s="2" t="s">
        <v>3</v>
      </c>
      <c r="EB261" s="2" t="s">
        <v>3</v>
      </c>
      <c r="EC261" s="2" t="s">
        <v>3</v>
      </c>
      <c r="ED261" s="2"/>
      <c r="EE261" s="2">
        <v>59540733</v>
      </c>
      <c r="EF261" s="2">
        <v>40</v>
      </c>
      <c r="EG261" s="2" t="s">
        <v>25</v>
      </c>
      <c r="EH261" s="2">
        <v>0</v>
      </c>
      <c r="EI261" s="2" t="s">
        <v>3</v>
      </c>
      <c r="EJ261" s="2">
        <v>2</v>
      </c>
      <c r="EK261" s="2">
        <v>67</v>
      </c>
      <c r="EL261" s="2" t="s">
        <v>26</v>
      </c>
      <c r="EM261" s="2" t="s">
        <v>27</v>
      </c>
      <c r="EN261" s="2"/>
      <c r="EO261" s="2" t="s">
        <v>76</v>
      </c>
      <c r="EP261" s="2"/>
      <c r="EQ261" s="2">
        <v>0</v>
      </c>
      <c r="ER261" s="2">
        <v>748.96</v>
      </c>
      <c r="ES261" s="2">
        <v>48.8</v>
      </c>
      <c r="ET261" s="2">
        <v>177.79</v>
      </c>
      <c r="EU261" s="2">
        <v>19.940000000000001</v>
      </c>
      <c r="EV261" s="2">
        <v>522.37</v>
      </c>
      <c r="EW261" s="2">
        <v>42.4</v>
      </c>
      <c r="EX261" s="2">
        <v>0</v>
      </c>
      <c r="EY261" s="2">
        <v>0</v>
      </c>
      <c r="EZ261" s="2"/>
      <c r="FA261" s="2"/>
      <c r="FB261" s="2"/>
      <c r="FC261" s="2"/>
      <c r="FD261" s="2"/>
      <c r="FE261" s="2"/>
      <c r="FF261" s="2"/>
      <c r="FG261" s="2"/>
      <c r="FH261" s="2"/>
      <c r="FI261" s="2"/>
      <c r="FJ261" s="2"/>
      <c r="FK261" s="2"/>
      <c r="FL261" s="2"/>
      <c r="FM261" s="2"/>
      <c r="FN261" s="2"/>
      <c r="FO261" s="2"/>
      <c r="FP261" s="2"/>
      <c r="FQ261" s="2">
        <v>0</v>
      </c>
      <c r="FR261" s="2">
        <v>0</v>
      </c>
      <c r="FS261" s="2">
        <v>0</v>
      </c>
      <c r="FT261" s="2"/>
      <c r="FU261" s="2"/>
      <c r="FV261" s="2"/>
      <c r="FW261" s="2"/>
      <c r="FX261" s="2">
        <v>97</v>
      </c>
      <c r="FY261" s="2">
        <v>51</v>
      </c>
      <c r="FZ261" s="2"/>
      <c r="GA261" s="2" t="s">
        <v>3</v>
      </c>
      <c r="GB261" s="2"/>
      <c r="GC261" s="2"/>
      <c r="GD261" s="2">
        <v>1</v>
      </c>
      <c r="GE261" s="2"/>
      <c r="GF261" s="2">
        <v>-1765872044</v>
      </c>
      <c r="GG261" s="2">
        <v>2</v>
      </c>
      <c r="GH261" s="2">
        <v>1</v>
      </c>
      <c r="GI261" s="2">
        <v>2</v>
      </c>
      <c r="GJ261" s="2">
        <v>0</v>
      </c>
      <c r="GK261" s="2">
        <v>0</v>
      </c>
      <c r="GL261" s="2">
        <f t="shared" si="372"/>
        <v>0</v>
      </c>
      <c r="GM261" s="2">
        <f t="shared" si="373"/>
        <v>1271.58</v>
      </c>
      <c r="GN261" s="2">
        <f t="shared" si="374"/>
        <v>0</v>
      </c>
      <c r="GO261" s="2">
        <f t="shared" si="375"/>
        <v>1271.58</v>
      </c>
      <c r="GP261" s="2">
        <f t="shared" si="376"/>
        <v>0</v>
      </c>
      <c r="GQ261" s="2"/>
      <c r="GR261" s="2">
        <v>0</v>
      </c>
      <c r="GS261" s="2">
        <v>3</v>
      </c>
      <c r="GT261" s="2">
        <v>0</v>
      </c>
      <c r="GU261" s="2" t="s">
        <v>3</v>
      </c>
      <c r="GV261" s="2">
        <f t="shared" si="377"/>
        <v>0</v>
      </c>
      <c r="GW261" s="2">
        <v>1</v>
      </c>
      <c r="GX261" s="2">
        <f t="shared" si="378"/>
        <v>0</v>
      </c>
      <c r="GY261" s="2"/>
      <c r="GZ261" s="2"/>
      <c r="HA261" s="2">
        <v>0</v>
      </c>
      <c r="HB261" s="2">
        <v>0</v>
      </c>
      <c r="HC261" s="2">
        <f t="shared" si="379"/>
        <v>0</v>
      </c>
      <c r="HD261" s="2"/>
      <c r="HE261" s="2" t="s">
        <v>3</v>
      </c>
      <c r="HF261" s="2" t="s">
        <v>3</v>
      </c>
      <c r="HG261" s="2"/>
      <c r="HH261" s="2"/>
      <c r="HI261" s="2"/>
      <c r="HJ261" s="2"/>
      <c r="HK261" s="2"/>
      <c r="HL261" s="2"/>
      <c r="HM261" s="2" t="s">
        <v>3</v>
      </c>
      <c r="HN261" s="2" t="s">
        <v>3</v>
      </c>
      <c r="HO261" s="2" t="s">
        <v>3</v>
      </c>
      <c r="HP261" s="2" t="s">
        <v>3</v>
      </c>
      <c r="HQ261" s="2" t="s">
        <v>3</v>
      </c>
      <c r="HR261" s="2"/>
      <c r="HS261" s="2">
        <v>0</v>
      </c>
      <c r="HT261" s="2"/>
      <c r="HU261" s="2"/>
      <c r="HV261" s="2"/>
      <c r="HW261" s="2"/>
      <c r="HX261" s="2"/>
      <c r="HY261" s="2"/>
      <c r="HZ261" s="2"/>
      <c r="IA261" s="2"/>
      <c r="IB261" s="2"/>
      <c r="IC261" s="2"/>
      <c r="ID261" s="2"/>
      <c r="IE261" s="2"/>
      <c r="IF261" s="2"/>
      <c r="IG261" s="2"/>
      <c r="IH261" s="2"/>
      <c r="II261" s="2"/>
      <c r="IJ261" s="2"/>
      <c r="IK261" s="2">
        <v>0</v>
      </c>
      <c r="IL261" s="2"/>
      <c r="IM261" s="2"/>
      <c r="IN261" s="2"/>
      <c r="IO261" s="2"/>
      <c r="IP261" s="2"/>
      <c r="IQ261" s="2"/>
      <c r="IR261" s="2"/>
      <c r="IS261" s="2"/>
      <c r="IT261" s="2"/>
      <c r="IU261" s="2"/>
    </row>
    <row r="262" spans="1:255" x14ac:dyDescent="0.2">
      <c r="A262">
        <v>17</v>
      </c>
      <c r="B262">
        <v>1</v>
      </c>
      <c r="C262">
        <f>ROW(SmtRes!A182)</f>
        <v>182</v>
      </c>
      <c r="D262">
        <f>ROW(EtalonRes!A210)</f>
        <v>210</v>
      </c>
      <c r="E262" t="s">
        <v>435</v>
      </c>
      <c r="F262" t="s">
        <v>436</v>
      </c>
      <c r="G262" t="s">
        <v>437</v>
      </c>
      <c r="H262" t="s">
        <v>438</v>
      </c>
      <c r="I262">
        <f>ROUND(70/100,9)</f>
        <v>0.7</v>
      </c>
      <c r="J262">
        <v>0</v>
      </c>
      <c r="K262">
        <f>ROUND(70/100,9)</f>
        <v>0.7</v>
      </c>
      <c r="O262">
        <f t="shared" si="348"/>
        <v>26191.65</v>
      </c>
      <c r="P262">
        <f t="shared" si="349"/>
        <v>485.26</v>
      </c>
      <c r="Q262">
        <f>(ROUND((ROUND((((ET262*1.1))*AV262*I262),2)*BB262),2)+ROUND((ROUND(((AE262-((EU262*1.1)))*AV262*I262),2)*BS262),2))</f>
        <v>2106.33</v>
      </c>
      <c r="R262">
        <f t="shared" si="350"/>
        <v>900.74</v>
      </c>
      <c r="S262">
        <f t="shared" si="351"/>
        <v>23600.06</v>
      </c>
      <c r="T262">
        <f t="shared" si="352"/>
        <v>0</v>
      </c>
      <c r="U262">
        <f t="shared" si="353"/>
        <v>34.835415999999995</v>
      </c>
      <c r="V262">
        <f t="shared" si="354"/>
        <v>0</v>
      </c>
      <c r="W262">
        <f t="shared" si="355"/>
        <v>0</v>
      </c>
      <c r="X262">
        <f t="shared" si="356"/>
        <v>23765.78</v>
      </c>
      <c r="Y262">
        <f t="shared" si="357"/>
        <v>12495.41</v>
      </c>
      <c r="AA262">
        <v>60252775</v>
      </c>
      <c r="AB262">
        <f t="shared" si="358"/>
        <v>818.976</v>
      </c>
      <c r="AC262">
        <f t="shared" si="359"/>
        <v>48.8</v>
      </c>
      <c r="AD262">
        <f>ROUND(((((ET262*1.1))-((EU262*1.1)))+AE262),6)</f>
        <v>195.56899999999999</v>
      </c>
      <c r="AE262">
        <f>ROUND(((EU262*1.1)),6)</f>
        <v>21.934000000000001</v>
      </c>
      <c r="AF262">
        <f>ROUND(((EV262*1.1)),6)</f>
        <v>574.60699999999997</v>
      </c>
      <c r="AG262">
        <f t="shared" si="360"/>
        <v>0</v>
      </c>
      <c r="AH262">
        <f>((EW262*1.1))</f>
        <v>46.64</v>
      </c>
      <c r="AI262">
        <f>((EX262*1.1))</f>
        <v>0</v>
      </c>
      <c r="AJ262">
        <f t="shared" si="361"/>
        <v>0</v>
      </c>
      <c r="AK262">
        <v>748.96</v>
      </c>
      <c r="AL262">
        <v>48.8</v>
      </c>
      <c r="AM262">
        <v>177.79</v>
      </c>
      <c r="AN262">
        <v>19.940000000000001</v>
      </c>
      <c r="AO262">
        <v>522.37</v>
      </c>
      <c r="AP262">
        <v>0</v>
      </c>
      <c r="AQ262">
        <v>42.4</v>
      </c>
      <c r="AR262">
        <v>0</v>
      </c>
      <c r="AS262">
        <v>0</v>
      </c>
      <c r="AT262">
        <v>97</v>
      </c>
      <c r="AU262">
        <v>51</v>
      </c>
      <c r="AV262">
        <v>1.0669999999999999</v>
      </c>
      <c r="AW262">
        <v>1.081</v>
      </c>
      <c r="AZ262">
        <v>1</v>
      </c>
      <c r="BA262">
        <v>54.99</v>
      </c>
      <c r="BB262">
        <v>14.42</v>
      </c>
      <c r="BC262">
        <v>13.14</v>
      </c>
      <c r="BD262" t="s">
        <v>3</v>
      </c>
      <c r="BE262" t="s">
        <v>3</v>
      </c>
      <c r="BF262" t="s">
        <v>3</v>
      </c>
      <c r="BG262" t="s">
        <v>3</v>
      </c>
      <c r="BH262">
        <v>0</v>
      </c>
      <c r="BI262">
        <v>2</v>
      </c>
      <c r="BJ262" t="s">
        <v>439</v>
      </c>
      <c r="BM262">
        <v>67</v>
      </c>
      <c r="BN262">
        <v>59540665</v>
      </c>
      <c r="BO262" t="s">
        <v>436</v>
      </c>
      <c r="BP262">
        <v>1</v>
      </c>
      <c r="BQ262">
        <v>40</v>
      </c>
      <c r="BR262">
        <v>0</v>
      </c>
      <c r="BS262">
        <v>54.99</v>
      </c>
      <c r="BT262">
        <v>1</v>
      </c>
      <c r="BU262">
        <v>1</v>
      </c>
      <c r="BV262">
        <v>1</v>
      </c>
      <c r="BW262">
        <v>1</v>
      </c>
      <c r="BX262">
        <v>1</v>
      </c>
      <c r="BY262" t="s">
        <v>3</v>
      </c>
      <c r="BZ262">
        <v>97</v>
      </c>
      <c r="CA262">
        <v>51</v>
      </c>
      <c r="CB262" t="s">
        <v>3</v>
      </c>
      <c r="CE262">
        <v>30</v>
      </c>
      <c r="CF262">
        <v>0</v>
      </c>
      <c r="CG262">
        <v>0</v>
      </c>
      <c r="CM262">
        <v>0</v>
      </c>
      <c r="CN262" t="s">
        <v>1290</v>
      </c>
      <c r="CO262">
        <v>0</v>
      </c>
      <c r="CP262">
        <f t="shared" si="362"/>
        <v>26191.65</v>
      </c>
      <c r="CQ262">
        <f t="shared" si="363"/>
        <v>693.14</v>
      </c>
      <c r="CR262">
        <f>(ROUND((ROUND((((ET262*1.1))*AV262*1),2)*BB262),2)+ROUND((ROUND(((AE262-((EU262*1.1)))*AV262*1),2)*BS262),2))</f>
        <v>3009.02</v>
      </c>
      <c r="CS262">
        <f t="shared" si="364"/>
        <v>1286.77</v>
      </c>
      <c r="CT262">
        <f t="shared" si="365"/>
        <v>33714.92</v>
      </c>
      <c r="CU262">
        <f t="shared" si="366"/>
        <v>0</v>
      </c>
      <c r="CV262">
        <f t="shared" si="367"/>
        <v>49.764879999999998</v>
      </c>
      <c r="CW262">
        <f t="shared" si="368"/>
        <v>0</v>
      </c>
      <c r="CX262">
        <f t="shared" si="369"/>
        <v>0</v>
      </c>
      <c r="CY262">
        <f t="shared" si="370"/>
        <v>23765.776000000002</v>
      </c>
      <c r="CZ262">
        <f t="shared" si="371"/>
        <v>12495.408000000001</v>
      </c>
      <c r="DC262" t="s">
        <v>3</v>
      </c>
      <c r="DD262" t="s">
        <v>3</v>
      </c>
      <c r="DE262" t="s">
        <v>24</v>
      </c>
      <c r="DF262" t="s">
        <v>24</v>
      </c>
      <c r="DG262" t="s">
        <v>24</v>
      </c>
      <c r="DH262" t="s">
        <v>3</v>
      </c>
      <c r="DI262" t="s">
        <v>24</v>
      </c>
      <c r="DJ262" t="s">
        <v>24</v>
      </c>
      <c r="DK262" t="s">
        <v>3</v>
      </c>
      <c r="DL262" t="s">
        <v>3</v>
      </c>
      <c r="DM262" t="s">
        <v>3</v>
      </c>
      <c r="DN262">
        <v>0</v>
      </c>
      <c r="DO262">
        <v>0</v>
      </c>
      <c r="DP262">
        <v>1</v>
      </c>
      <c r="DQ262">
        <v>1</v>
      </c>
      <c r="DU262">
        <v>1013</v>
      </c>
      <c r="DV262" t="s">
        <v>438</v>
      </c>
      <c r="DW262" t="s">
        <v>438</v>
      </c>
      <c r="DX262">
        <v>1</v>
      </c>
      <c r="DZ262" t="s">
        <v>3</v>
      </c>
      <c r="EA262" t="s">
        <v>3</v>
      </c>
      <c r="EB262" t="s">
        <v>3</v>
      </c>
      <c r="EC262" t="s">
        <v>3</v>
      </c>
      <c r="EE262">
        <v>59540733</v>
      </c>
      <c r="EF262">
        <v>40</v>
      </c>
      <c r="EG262" t="s">
        <v>25</v>
      </c>
      <c r="EH262">
        <v>0</v>
      </c>
      <c r="EI262" t="s">
        <v>3</v>
      </c>
      <c r="EJ262">
        <v>2</v>
      </c>
      <c r="EK262">
        <v>67</v>
      </c>
      <c r="EL262" t="s">
        <v>26</v>
      </c>
      <c r="EM262" t="s">
        <v>27</v>
      </c>
      <c r="EO262" t="s">
        <v>76</v>
      </c>
      <c r="EQ262">
        <v>0</v>
      </c>
      <c r="ER262">
        <v>748.96</v>
      </c>
      <c r="ES262">
        <v>48.8</v>
      </c>
      <c r="ET262">
        <v>177.79</v>
      </c>
      <c r="EU262">
        <v>19.940000000000001</v>
      </c>
      <c r="EV262">
        <v>522.37</v>
      </c>
      <c r="EW262">
        <v>42.4</v>
      </c>
      <c r="EX262">
        <v>0</v>
      </c>
      <c r="EY262">
        <v>0</v>
      </c>
      <c r="FQ262">
        <v>0</v>
      </c>
      <c r="FR262">
        <v>0</v>
      </c>
      <c r="FS262">
        <v>0</v>
      </c>
      <c r="FX262">
        <v>97</v>
      </c>
      <c r="FY262">
        <v>51</v>
      </c>
      <c r="GA262" t="s">
        <v>3</v>
      </c>
      <c r="GD262">
        <v>1</v>
      </c>
      <c r="GF262">
        <v>-1765872044</v>
      </c>
      <c r="GG262">
        <v>2</v>
      </c>
      <c r="GH262">
        <v>1</v>
      </c>
      <c r="GI262">
        <v>2</v>
      </c>
      <c r="GJ262">
        <v>0</v>
      </c>
      <c r="GK262">
        <v>0</v>
      </c>
      <c r="GL262">
        <f t="shared" si="372"/>
        <v>0</v>
      </c>
      <c r="GM262">
        <f t="shared" si="373"/>
        <v>62452.84</v>
      </c>
      <c r="GN262">
        <f t="shared" si="374"/>
        <v>0</v>
      </c>
      <c r="GO262">
        <f t="shared" si="375"/>
        <v>62452.84</v>
      </c>
      <c r="GP262">
        <f t="shared" si="376"/>
        <v>0</v>
      </c>
      <c r="GR262">
        <v>0</v>
      </c>
      <c r="GS262">
        <v>3</v>
      </c>
      <c r="GT262">
        <v>0</v>
      </c>
      <c r="GU262" t="s">
        <v>3</v>
      </c>
      <c r="GV262">
        <f t="shared" si="377"/>
        <v>0</v>
      </c>
      <c r="GW262">
        <v>1</v>
      </c>
      <c r="GX262">
        <f t="shared" si="378"/>
        <v>0</v>
      </c>
      <c r="HA262">
        <v>0</v>
      </c>
      <c r="HB262">
        <v>0</v>
      </c>
      <c r="HC262">
        <f t="shared" si="379"/>
        <v>0</v>
      </c>
      <c r="HE262" t="s">
        <v>3</v>
      </c>
      <c r="HF262" t="s">
        <v>3</v>
      </c>
      <c r="HM262" t="s">
        <v>3</v>
      </c>
      <c r="HN262" t="s">
        <v>3</v>
      </c>
      <c r="HO262" t="s">
        <v>3</v>
      </c>
      <c r="HP262" t="s">
        <v>3</v>
      </c>
      <c r="HQ262" t="s">
        <v>3</v>
      </c>
      <c r="HS262">
        <v>0</v>
      </c>
      <c r="IK262">
        <v>0</v>
      </c>
    </row>
    <row r="263" spans="1:255" x14ac:dyDescent="0.2">
      <c r="A263" s="2">
        <v>17</v>
      </c>
      <c r="B263" s="2">
        <v>1</v>
      </c>
      <c r="C263" s="2"/>
      <c r="D263" s="2"/>
      <c r="E263" s="2" t="s">
        <v>440</v>
      </c>
      <c r="F263" s="2" t="s">
        <v>441</v>
      </c>
      <c r="G263" s="2" t="s">
        <v>442</v>
      </c>
      <c r="H263" s="2" t="s">
        <v>375</v>
      </c>
      <c r="I263" s="2">
        <f>ROUND((70/1000)*1.02,9)</f>
        <v>7.1400000000000005E-2</v>
      </c>
      <c r="J263" s="2">
        <v>0</v>
      </c>
      <c r="K263" s="2">
        <f>ROUND((70/1000)*1.02,9)</f>
        <v>7.1400000000000005E-2</v>
      </c>
      <c r="L263" s="2"/>
      <c r="M263" s="2"/>
      <c r="N263" s="2"/>
      <c r="O263" s="2">
        <f t="shared" si="348"/>
        <v>43766.58</v>
      </c>
      <c r="P263" s="2">
        <f t="shared" si="349"/>
        <v>43766.58</v>
      </c>
      <c r="Q263" s="2">
        <f>(ROUND((ROUND(((ET263)*AV263*I263),2)*BB263),2)+ROUND((ROUND(((AE263-(EU263))*AV263*I263),2)*BS263),2))</f>
        <v>0</v>
      </c>
      <c r="R263" s="2">
        <f t="shared" si="350"/>
        <v>0</v>
      </c>
      <c r="S263" s="2">
        <f t="shared" si="351"/>
        <v>0</v>
      </c>
      <c r="T263" s="2">
        <f t="shared" si="352"/>
        <v>0</v>
      </c>
      <c r="U263" s="2">
        <f t="shared" si="353"/>
        <v>0</v>
      </c>
      <c r="V263" s="2">
        <f t="shared" si="354"/>
        <v>0</v>
      </c>
      <c r="W263" s="2">
        <f t="shared" si="355"/>
        <v>0</v>
      </c>
      <c r="X263" s="2">
        <f t="shared" si="356"/>
        <v>0</v>
      </c>
      <c r="Y263" s="2">
        <f t="shared" si="357"/>
        <v>0</v>
      </c>
      <c r="Z263" s="2"/>
      <c r="AA263" s="2">
        <v>60252778</v>
      </c>
      <c r="AB263" s="2">
        <f t="shared" si="358"/>
        <v>612977.31999999995</v>
      </c>
      <c r="AC263" s="2">
        <f t="shared" si="359"/>
        <v>612977.31999999995</v>
      </c>
      <c r="AD263" s="2">
        <f>ROUND((((ET263)-(EU263))+AE263),6)</f>
        <v>0</v>
      </c>
      <c r="AE263" s="2">
        <f>ROUND((EU263),6)</f>
        <v>0</v>
      </c>
      <c r="AF263" s="2">
        <f>ROUND((EV263),6)</f>
        <v>0</v>
      </c>
      <c r="AG263" s="2">
        <f t="shared" si="360"/>
        <v>0</v>
      </c>
      <c r="AH263" s="2">
        <f>(EW263)</f>
        <v>0</v>
      </c>
      <c r="AI263" s="2">
        <f>(EX263)</f>
        <v>0</v>
      </c>
      <c r="AJ263" s="2">
        <f t="shared" si="361"/>
        <v>0</v>
      </c>
      <c r="AK263" s="2">
        <v>612977.32000000007</v>
      </c>
      <c r="AL263" s="2">
        <v>612977.32000000007</v>
      </c>
      <c r="AM263" s="2">
        <v>0</v>
      </c>
      <c r="AN263" s="2">
        <v>0</v>
      </c>
      <c r="AO263" s="2">
        <v>0</v>
      </c>
      <c r="AP263" s="2">
        <v>0</v>
      </c>
      <c r="AQ263" s="2">
        <v>0</v>
      </c>
      <c r="AR263" s="2">
        <v>0</v>
      </c>
      <c r="AS263" s="2">
        <v>0</v>
      </c>
      <c r="AT263" s="2">
        <v>0</v>
      </c>
      <c r="AU263" s="2">
        <v>0</v>
      </c>
      <c r="AV263" s="2">
        <v>1</v>
      </c>
      <c r="AW263" s="2">
        <v>1</v>
      </c>
      <c r="AX263" s="2"/>
      <c r="AY263" s="2"/>
      <c r="AZ263" s="2">
        <v>1</v>
      </c>
      <c r="BA263" s="2">
        <v>1</v>
      </c>
      <c r="BB263" s="2">
        <v>1</v>
      </c>
      <c r="BC263" s="2">
        <v>1</v>
      </c>
      <c r="BD263" s="2" t="s">
        <v>3</v>
      </c>
      <c r="BE263" s="2" t="s">
        <v>3</v>
      </c>
      <c r="BF263" s="2" t="s">
        <v>3</v>
      </c>
      <c r="BG263" s="2" t="s">
        <v>3</v>
      </c>
      <c r="BH263" s="2">
        <v>3</v>
      </c>
      <c r="BI263" s="2">
        <v>2</v>
      </c>
      <c r="BJ263" s="2" t="s">
        <v>3</v>
      </c>
      <c r="BK263" s="2"/>
      <c r="BL263" s="2"/>
      <c r="BM263" s="2">
        <v>400002</v>
      </c>
      <c r="BN263" s="2">
        <v>0</v>
      </c>
      <c r="BO263" s="2" t="s">
        <v>3</v>
      </c>
      <c r="BP263" s="2">
        <v>0</v>
      </c>
      <c r="BQ263" s="2">
        <v>202</v>
      </c>
      <c r="BR263" s="2">
        <v>0</v>
      </c>
      <c r="BS263" s="2">
        <v>1</v>
      </c>
      <c r="BT263" s="2">
        <v>1</v>
      </c>
      <c r="BU263" s="2">
        <v>1</v>
      </c>
      <c r="BV263" s="2">
        <v>1</v>
      </c>
      <c r="BW263" s="2">
        <v>1</v>
      </c>
      <c r="BX263" s="2">
        <v>1</v>
      </c>
      <c r="BY263" s="2" t="s">
        <v>3</v>
      </c>
      <c r="BZ263" s="2">
        <v>0</v>
      </c>
      <c r="CA263" s="2">
        <v>0</v>
      </c>
      <c r="CB263" s="2" t="s">
        <v>3</v>
      </c>
      <c r="CC263" s="2"/>
      <c r="CD263" s="2"/>
      <c r="CE263" s="2">
        <v>30</v>
      </c>
      <c r="CF263" s="2">
        <v>0</v>
      </c>
      <c r="CG263" s="2">
        <v>0</v>
      </c>
      <c r="CH263" s="2"/>
      <c r="CI263" s="2"/>
      <c r="CJ263" s="2"/>
      <c r="CK263" s="2"/>
      <c r="CL263" s="2"/>
      <c r="CM263" s="2">
        <v>0</v>
      </c>
      <c r="CN263" s="2" t="s">
        <v>3</v>
      </c>
      <c r="CO263" s="2">
        <v>0</v>
      </c>
      <c r="CP263" s="2">
        <f t="shared" si="362"/>
        <v>43766.58</v>
      </c>
      <c r="CQ263" s="2">
        <f t="shared" si="363"/>
        <v>612977.31999999995</v>
      </c>
      <c r="CR263" s="2">
        <f>(ROUND((ROUND(((ET263)*AV263*1),2)*BB263),2)+ROUND((ROUND(((AE263-(EU263))*AV263*1),2)*BS263),2))</f>
        <v>0</v>
      </c>
      <c r="CS263" s="2">
        <f t="shared" si="364"/>
        <v>0</v>
      </c>
      <c r="CT263" s="2">
        <f t="shared" si="365"/>
        <v>0</v>
      </c>
      <c r="CU263" s="2">
        <f t="shared" si="366"/>
        <v>0</v>
      </c>
      <c r="CV263" s="2">
        <f t="shared" si="367"/>
        <v>0</v>
      </c>
      <c r="CW263" s="2">
        <f t="shared" si="368"/>
        <v>0</v>
      </c>
      <c r="CX263" s="2">
        <f t="shared" si="369"/>
        <v>0</v>
      </c>
      <c r="CY263" s="2">
        <f t="shared" si="370"/>
        <v>0</v>
      </c>
      <c r="CZ263" s="2">
        <f t="shared" si="371"/>
        <v>0</v>
      </c>
      <c r="DA263" s="2"/>
      <c r="DB263" s="2"/>
      <c r="DC263" s="2" t="s">
        <v>3</v>
      </c>
      <c r="DD263" s="2" t="s">
        <v>3</v>
      </c>
      <c r="DE263" s="2" t="s">
        <v>3</v>
      </c>
      <c r="DF263" s="2" t="s">
        <v>3</v>
      </c>
      <c r="DG263" s="2" t="s">
        <v>3</v>
      </c>
      <c r="DH263" s="2" t="s">
        <v>3</v>
      </c>
      <c r="DI263" s="2" t="s">
        <v>3</v>
      </c>
      <c r="DJ263" s="2" t="s">
        <v>3</v>
      </c>
      <c r="DK263" s="2" t="s">
        <v>3</v>
      </c>
      <c r="DL263" s="2" t="s">
        <v>3</v>
      </c>
      <c r="DM263" s="2" t="s">
        <v>3</v>
      </c>
      <c r="DN263" s="2">
        <v>0</v>
      </c>
      <c r="DO263" s="2">
        <v>0</v>
      </c>
      <c r="DP263" s="2">
        <v>1</v>
      </c>
      <c r="DQ263" s="2">
        <v>1</v>
      </c>
      <c r="DR263" s="2"/>
      <c r="DS263" s="2"/>
      <c r="DT263" s="2"/>
      <c r="DU263" s="2">
        <v>1003</v>
      </c>
      <c r="DV263" s="2" t="s">
        <v>375</v>
      </c>
      <c r="DW263" s="2" t="s">
        <v>375</v>
      </c>
      <c r="DX263" s="2">
        <v>1000</v>
      </c>
      <c r="DY263" s="2"/>
      <c r="DZ263" s="2" t="s">
        <v>3</v>
      </c>
      <c r="EA263" s="2" t="s">
        <v>3</v>
      </c>
      <c r="EB263" s="2" t="s">
        <v>3</v>
      </c>
      <c r="EC263" s="2" t="s">
        <v>3</v>
      </c>
      <c r="ED263" s="2"/>
      <c r="EE263" s="2">
        <v>59540864</v>
      </c>
      <c r="EF263" s="2">
        <v>202</v>
      </c>
      <c r="EG263" s="2" t="s">
        <v>386</v>
      </c>
      <c r="EH263" s="2">
        <v>0</v>
      </c>
      <c r="EI263" s="2" t="s">
        <v>3</v>
      </c>
      <c r="EJ263" s="2">
        <v>1</v>
      </c>
      <c r="EK263" s="2">
        <v>400002</v>
      </c>
      <c r="EL263" s="2" t="s">
        <v>387</v>
      </c>
      <c r="EM263" s="2" t="s">
        <v>386</v>
      </c>
      <c r="EN263" s="2"/>
      <c r="EO263" s="2" t="s">
        <v>3</v>
      </c>
      <c r="EP263" s="2"/>
      <c r="EQ263" s="2">
        <v>0</v>
      </c>
      <c r="ER263" s="2">
        <v>0</v>
      </c>
      <c r="ES263" s="2">
        <v>612977.32000000007</v>
      </c>
      <c r="ET263" s="2">
        <v>0</v>
      </c>
      <c r="EU263" s="2">
        <v>0</v>
      </c>
      <c r="EV263" s="2">
        <v>0</v>
      </c>
      <c r="EW263" s="2">
        <v>0</v>
      </c>
      <c r="EX263" s="2">
        <v>0</v>
      </c>
      <c r="EY263" s="2">
        <v>0</v>
      </c>
      <c r="EZ263" s="2"/>
      <c r="FA263" s="2"/>
      <c r="FB263" s="2"/>
      <c r="FC263" s="2"/>
      <c r="FD263" s="2"/>
      <c r="FE263" s="2"/>
      <c r="FF263" s="2"/>
      <c r="FG263" s="2"/>
      <c r="FH263" s="2"/>
      <c r="FI263" s="2"/>
      <c r="FJ263" s="2"/>
      <c r="FK263" s="2"/>
      <c r="FL263" s="2"/>
      <c r="FM263" s="2"/>
      <c r="FN263" s="2"/>
      <c r="FO263" s="2"/>
      <c r="FP263" s="2"/>
      <c r="FQ263" s="2">
        <v>0</v>
      </c>
      <c r="FR263" s="2">
        <v>0</v>
      </c>
      <c r="FS263" s="2">
        <v>0</v>
      </c>
      <c r="FT263" s="2"/>
      <c r="FU263" s="2"/>
      <c r="FV263" s="2"/>
      <c r="FW263" s="2"/>
      <c r="FX263" s="2">
        <v>0</v>
      </c>
      <c r="FY263" s="2">
        <v>0</v>
      </c>
      <c r="FZ263" s="2"/>
      <c r="GA263" s="2" t="s">
        <v>443</v>
      </c>
      <c r="GB263" s="2"/>
      <c r="GC263" s="2"/>
      <c r="GD263" s="2">
        <v>1</v>
      </c>
      <c r="GE263" s="2"/>
      <c r="GF263" s="2">
        <v>1066834285</v>
      </c>
      <c r="GG263" s="2">
        <v>2</v>
      </c>
      <c r="GH263" s="2">
        <v>4</v>
      </c>
      <c r="GI263" s="2">
        <v>-2</v>
      </c>
      <c r="GJ263" s="2">
        <v>0</v>
      </c>
      <c r="GK263" s="2">
        <v>0</v>
      </c>
      <c r="GL263" s="2">
        <f t="shared" si="372"/>
        <v>0</v>
      </c>
      <c r="GM263" s="2">
        <f t="shared" si="373"/>
        <v>43766.58</v>
      </c>
      <c r="GN263" s="2">
        <f t="shared" si="374"/>
        <v>0</v>
      </c>
      <c r="GO263" s="2">
        <f t="shared" si="375"/>
        <v>43766.58</v>
      </c>
      <c r="GP263" s="2">
        <f t="shared" si="376"/>
        <v>0</v>
      </c>
      <c r="GQ263" s="2"/>
      <c r="GR263" s="2">
        <v>0</v>
      </c>
      <c r="GS263" s="2">
        <v>2</v>
      </c>
      <c r="GT263" s="2">
        <v>0</v>
      </c>
      <c r="GU263" s="2" t="s">
        <v>3</v>
      </c>
      <c r="GV263" s="2">
        <f t="shared" si="377"/>
        <v>0</v>
      </c>
      <c r="GW263" s="2">
        <v>1</v>
      </c>
      <c r="GX263" s="2">
        <f t="shared" si="378"/>
        <v>0</v>
      </c>
      <c r="GY263" s="2"/>
      <c r="GZ263" s="2"/>
      <c r="HA263" s="2">
        <v>0</v>
      </c>
      <c r="HB263" s="2">
        <v>0</v>
      </c>
      <c r="HC263" s="2">
        <f t="shared" si="379"/>
        <v>0</v>
      </c>
      <c r="HD263" s="2"/>
      <c r="HE263" s="2" t="s">
        <v>389</v>
      </c>
      <c r="HF263" s="2" t="s">
        <v>34</v>
      </c>
      <c r="HG263" s="2"/>
      <c r="HH263" s="2"/>
      <c r="HI263" s="2"/>
      <c r="HJ263" s="2"/>
      <c r="HK263" s="2"/>
      <c r="HL263" s="2"/>
      <c r="HM263" s="2" t="s">
        <v>3</v>
      </c>
      <c r="HN263" s="2" t="s">
        <v>3</v>
      </c>
      <c r="HO263" s="2" t="s">
        <v>3</v>
      </c>
      <c r="HP263" s="2" t="s">
        <v>3</v>
      </c>
      <c r="HQ263" s="2" t="s">
        <v>3</v>
      </c>
      <c r="HR263" s="2"/>
      <c r="HS263" s="2">
        <v>0</v>
      </c>
      <c r="HT263" s="2"/>
      <c r="HU263" s="2"/>
      <c r="HV263" s="2"/>
      <c r="HW263" s="2"/>
      <c r="HX263" s="2"/>
      <c r="HY263" s="2"/>
      <c r="HZ263" s="2"/>
      <c r="IA263" s="2"/>
      <c r="IB263" s="2"/>
      <c r="IC263" s="2"/>
      <c r="ID263" s="2"/>
      <c r="IE263" s="2"/>
      <c r="IF263" s="2"/>
      <c r="IG263" s="2"/>
      <c r="IH263" s="2"/>
      <c r="II263" s="2"/>
      <c r="IJ263" s="2"/>
      <c r="IK263" s="2">
        <v>0</v>
      </c>
      <c r="IL263" s="2"/>
      <c r="IM263" s="2"/>
      <c r="IN263" s="2"/>
      <c r="IO263" s="2"/>
      <c r="IP263" s="2"/>
      <c r="IQ263" s="2"/>
      <c r="IR263" s="2"/>
      <c r="IS263" s="2"/>
      <c r="IT263" s="2"/>
      <c r="IU263" s="2"/>
    </row>
    <row r="264" spans="1:255" x14ac:dyDescent="0.2">
      <c r="A264">
        <v>17</v>
      </c>
      <c r="B264">
        <v>1</v>
      </c>
      <c r="E264" t="s">
        <v>440</v>
      </c>
      <c r="F264" t="s">
        <v>441</v>
      </c>
      <c r="G264" t="s">
        <v>442</v>
      </c>
      <c r="H264" t="s">
        <v>375</v>
      </c>
      <c r="I264">
        <f>ROUND((70/1000)*1.02,9)</f>
        <v>7.1400000000000005E-2</v>
      </c>
      <c r="J264">
        <v>0</v>
      </c>
      <c r="K264">
        <f>ROUND((70/1000)*1.02,9)</f>
        <v>7.1400000000000005E-2</v>
      </c>
      <c r="O264">
        <f t="shared" si="348"/>
        <v>432413.81</v>
      </c>
      <c r="P264">
        <f t="shared" si="349"/>
        <v>432413.81</v>
      </c>
      <c r="Q264">
        <f>(ROUND((ROUND(((ET264)*AV264*I264),2)*BB264),2)+ROUND((ROUND(((AE264-(EU264))*AV264*I264),2)*BS264),2))</f>
        <v>0</v>
      </c>
      <c r="R264">
        <f t="shared" si="350"/>
        <v>0</v>
      </c>
      <c r="S264">
        <f t="shared" si="351"/>
        <v>0</v>
      </c>
      <c r="T264">
        <f t="shared" si="352"/>
        <v>0</v>
      </c>
      <c r="U264">
        <f t="shared" si="353"/>
        <v>0</v>
      </c>
      <c r="V264">
        <f t="shared" si="354"/>
        <v>0</v>
      </c>
      <c r="W264">
        <f t="shared" si="355"/>
        <v>0</v>
      </c>
      <c r="X264">
        <f t="shared" si="356"/>
        <v>0</v>
      </c>
      <c r="Y264">
        <f t="shared" si="357"/>
        <v>0</v>
      </c>
      <c r="AA264">
        <v>60252775</v>
      </c>
      <c r="AB264">
        <f t="shared" si="358"/>
        <v>612977.31999999995</v>
      </c>
      <c r="AC264">
        <f t="shared" si="359"/>
        <v>612977.31999999995</v>
      </c>
      <c r="AD264">
        <f>ROUND((((ET264)-(EU264))+AE264),6)</f>
        <v>0</v>
      </c>
      <c r="AE264">
        <f>ROUND((EU264),6)</f>
        <v>0</v>
      </c>
      <c r="AF264">
        <f>ROUND((EV264),6)</f>
        <v>0</v>
      </c>
      <c r="AG264">
        <f t="shared" si="360"/>
        <v>0</v>
      </c>
      <c r="AH264">
        <f>(EW264)</f>
        <v>0</v>
      </c>
      <c r="AI264">
        <f>(EX264)</f>
        <v>0</v>
      </c>
      <c r="AJ264">
        <f t="shared" si="361"/>
        <v>0</v>
      </c>
      <c r="AK264">
        <v>612977.32000000007</v>
      </c>
      <c r="AL264">
        <v>612977.32000000007</v>
      </c>
      <c r="AM264">
        <v>0</v>
      </c>
      <c r="AN264">
        <v>0</v>
      </c>
      <c r="AO264">
        <v>0</v>
      </c>
      <c r="AP264">
        <v>0</v>
      </c>
      <c r="AQ264">
        <v>0</v>
      </c>
      <c r="AR264">
        <v>0</v>
      </c>
      <c r="AS264">
        <v>0</v>
      </c>
      <c r="AT264">
        <v>0</v>
      </c>
      <c r="AU264">
        <v>0</v>
      </c>
      <c r="AV264">
        <v>1</v>
      </c>
      <c r="AW264">
        <v>1</v>
      </c>
      <c r="AZ264">
        <v>1</v>
      </c>
      <c r="BA264">
        <v>1</v>
      </c>
      <c r="BB264">
        <v>1</v>
      </c>
      <c r="BC264">
        <v>9.8800000000000008</v>
      </c>
      <c r="BD264" t="s">
        <v>3</v>
      </c>
      <c r="BE264" t="s">
        <v>3</v>
      </c>
      <c r="BF264" t="s">
        <v>3</v>
      </c>
      <c r="BG264" t="s">
        <v>3</v>
      </c>
      <c r="BH264">
        <v>3</v>
      </c>
      <c r="BI264">
        <v>2</v>
      </c>
      <c r="BJ264" t="s">
        <v>3</v>
      </c>
      <c r="BM264">
        <v>400002</v>
      </c>
      <c r="BN264">
        <v>0</v>
      </c>
      <c r="BO264" t="s">
        <v>3</v>
      </c>
      <c r="BP264">
        <v>0</v>
      </c>
      <c r="BQ264">
        <v>202</v>
      </c>
      <c r="BR264">
        <v>0</v>
      </c>
      <c r="BS264">
        <v>1</v>
      </c>
      <c r="BT264">
        <v>1</v>
      </c>
      <c r="BU264">
        <v>1</v>
      </c>
      <c r="BV264">
        <v>1</v>
      </c>
      <c r="BW264">
        <v>1</v>
      </c>
      <c r="BX264">
        <v>1</v>
      </c>
      <c r="BY264" t="s">
        <v>3</v>
      </c>
      <c r="BZ264">
        <v>0</v>
      </c>
      <c r="CA264">
        <v>0</v>
      </c>
      <c r="CB264" t="s">
        <v>3</v>
      </c>
      <c r="CE264">
        <v>30</v>
      </c>
      <c r="CF264">
        <v>0</v>
      </c>
      <c r="CG264">
        <v>0</v>
      </c>
      <c r="CM264">
        <v>0</v>
      </c>
      <c r="CN264" t="s">
        <v>3</v>
      </c>
      <c r="CO264">
        <v>0</v>
      </c>
      <c r="CP264">
        <f t="shared" si="362"/>
        <v>432413.81</v>
      </c>
      <c r="CQ264">
        <f t="shared" si="363"/>
        <v>6056215.9199999999</v>
      </c>
      <c r="CR264">
        <f>(ROUND((ROUND(((ET264)*AV264*1),2)*BB264),2)+ROUND((ROUND(((AE264-(EU264))*AV264*1),2)*BS264),2))</f>
        <v>0</v>
      </c>
      <c r="CS264">
        <f t="shared" si="364"/>
        <v>0</v>
      </c>
      <c r="CT264">
        <f t="shared" si="365"/>
        <v>0</v>
      </c>
      <c r="CU264">
        <f t="shared" si="366"/>
        <v>0</v>
      </c>
      <c r="CV264">
        <f t="shared" si="367"/>
        <v>0</v>
      </c>
      <c r="CW264">
        <f t="shared" si="368"/>
        <v>0</v>
      </c>
      <c r="CX264">
        <f t="shared" si="369"/>
        <v>0</v>
      </c>
      <c r="CY264">
        <f t="shared" si="370"/>
        <v>0</v>
      </c>
      <c r="CZ264">
        <f t="shared" si="371"/>
        <v>0</v>
      </c>
      <c r="DC264" t="s">
        <v>3</v>
      </c>
      <c r="DD264" t="s">
        <v>3</v>
      </c>
      <c r="DE264" t="s">
        <v>3</v>
      </c>
      <c r="DF264" t="s">
        <v>3</v>
      </c>
      <c r="DG264" t="s">
        <v>3</v>
      </c>
      <c r="DH264" t="s">
        <v>3</v>
      </c>
      <c r="DI264" t="s">
        <v>3</v>
      </c>
      <c r="DJ264" t="s">
        <v>3</v>
      </c>
      <c r="DK264" t="s">
        <v>3</v>
      </c>
      <c r="DL264" t="s">
        <v>3</v>
      </c>
      <c r="DM264" t="s">
        <v>3</v>
      </c>
      <c r="DN264">
        <v>0</v>
      </c>
      <c r="DO264">
        <v>0</v>
      </c>
      <c r="DP264">
        <v>1</v>
      </c>
      <c r="DQ264">
        <v>1</v>
      </c>
      <c r="DU264">
        <v>1003</v>
      </c>
      <c r="DV264" t="s">
        <v>375</v>
      </c>
      <c r="DW264" t="s">
        <v>375</v>
      </c>
      <c r="DX264">
        <v>1000</v>
      </c>
      <c r="DZ264" t="s">
        <v>3</v>
      </c>
      <c r="EA264" t="s">
        <v>3</v>
      </c>
      <c r="EB264" t="s">
        <v>3</v>
      </c>
      <c r="EC264" t="s">
        <v>3</v>
      </c>
      <c r="EE264">
        <v>59540864</v>
      </c>
      <c r="EF264">
        <v>202</v>
      </c>
      <c r="EG264" t="s">
        <v>386</v>
      </c>
      <c r="EH264">
        <v>0</v>
      </c>
      <c r="EI264" t="s">
        <v>3</v>
      </c>
      <c r="EJ264">
        <v>1</v>
      </c>
      <c r="EK264">
        <v>400002</v>
      </c>
      <c r="EL264" t="s">
        <v>387</v>
      </c>
      <c r="EM264" t="s">
        <v>386</v>
      </c>
      <c r="EO264" t="s">
        <v>3</v>
      </c>
      <c r="EQ264">
        <v>0</v>
      </c>
      <c r="ER264">
        <v>612977.32000000007</v>
      </c>
      <c r="ES264">
        <v>612977.32000000007</v>
      </c>
      <c r="ET264">
        <v>0</v>
      </c>
      <c r="EU264">
        <v>0</v>
      </c>
      <c r="EV264">
        <v>0</v>
      </c>
      <c r="EW264">
        <v>0</v>
      </c>
      <c r="EX264">
        <v>0</v>
      </c>
      <c r="EY264">
        <v>0</v>
      </c>
      <c r="EZ264">
        <v>5</v>
      </c>
      <c r="FC264">
        <v>1</v>
      </c>
      <c r="FD264">
        <v>18</v>
      </c>
      <c r="FF264">
        <v>7124960</v>
      </c>
      <c r="FQ264">
        <v>0</v>
      </c>
      <c r="FR264">
        <v>0</v>
      </c>
      <c r="FS264">
        <v>0</v>
      </c>
      <c r="FX264">
        <v>0</v>
      </c>
      <c r="FY264">
        <v>0</v>
      </c>
      <c r="GA264" t="s">
        <v>443</v>
      </c>
      <c r="GD264">
        <v>1</v>
      </c>
      <c r="GF264">
        <v>1066834285</v>
      </c>
      <c r="GG264">
        <v>2</v>
      </c>
      <c r="GH264">
        <v>3</v>
      </c>
      <c r="GI264">
        <v>5</v>
      </c>
      <c r="GJ264">
        <v>0</v>
      </c>
      <c r="GK264">
        <v>0</v>
      </c>
      <c r="GL264">
        <f t="shared" si="372"/>
        <v>0</v>
      </c>
      <c r="GM264">
        <f t="shared" si="373"/>
        <v>432413.81</v>
      </c>
      <c r="GN264">
        <f t="shared" si="374"/>
        <v>0</v>
      </c>
      <c r="GO264">
        <f t="shared" si="375"/>
        <v>432413.81</v>
      </c>
      <c r="GP264">
        <f t="shared" si="376"/>
        <v>0</v>
      </c>
      <c r="GR264">
        <v>1</v>
      </c>
      <c r="GS264">
        <v>1</v>
      </c>
      <c r="GT264">
        <v>0</v>
      </c>
      <c r="GU264" t="s">
        <v>3</v>
      </c>
      <c r="GV264">
        <f t="shared" si="377"/>
        <v>0</v>
      </c>
      <c r="GW264">
        <v>1</v>
      </c>
      <c r="GX264">
        <f t="shared" si="378"/>
        <v>0</v>
      </c>
      <c r="HA264">
        <v>0</v>
      </c>
      <c r="HB264">
        <v>0</v>
      </c>
      <c r="HC264">
        <f t="shared" si="379"/>
        <v>0</v>
      </c>
      <c r="HE264" t="s">
        <v>389</v>
      </c>
      <c r="HF264" t="s">
        <v>34</v>
      </c>
      <c r="HM264" t="s">
        <v>3</v>
      </c>
      <c r="HN264" t="s">
        <v>3</v>
      </c>
      <c r="HO264" t="s">
        <v>3</v>
      </c>
      <c r="HP264" t="s">
        <v>3</v>
      </c>
      <c r="HQ264" t="s">
        <v>3</v>
      </c>
      <c r="HS264">
        <v>0</v>
      </c>
      <c r="IK264">
        <v>0</v>
      </c>
    </row>
    <row r="266" spans="1:255" x14ac:dyDescent="0.2">
      <c r="A266" s="3">
        <v>51</v>
      </c>
      <c r="B266" s="3">
        <f>B223</f>
        <v>1</v>
      </c>
      <c r="C266" s="3">
        <f>A223</f>
        <v>4</v>
      </c>
      <c r="D266" s="3">
        <f>ROW(A223)</f>
        <v>223</v>
      </c>
      <c r="E266" s="3"/>
      <c r="F266" s="3" t="str">
        <f>IF(F223&lt;&gt;"",F223,"")</f>
        <v/>
      </c>
      <c r="G266" s="3" t="str">
        <f>IF(G223&lt;&gt;"",G223,"")</f>
        <v>Кабельная продукция</v>
      </c>
      <c r="H266" s="3">
        <v>0</v>
      </c>
      <c r="I266" s="3"/>
      <c r="J266" s="3"/>
      <c r="K266" s="3"/>
      <c r="L266" s="3"/>
      <c r="M266" s="3"/>
      <c r="N266" s="3"/>
      <c r="O266" s="3">
        <f t="shared" ref="O266:T266" si="394">ROUND(AB266,2)</f>
        <v>1104969.18</v>
      </c>
      <c r="P266" s="3">
        <f t="shared" si="394"/>
        <v>1080759.04</v>
      </c>
      <c r="Q266" s="3">
        <f t="shared" si="394"/>
        <v>1199.95</v>
      </c>
      <c r="R266" s="3">
        <f t="shared" si="394"/>
        <v>177.77</v>
      </c>
      <c r="S266" s="3">
        <f t="shared" si="394"/>
        <v>23010.19</v>
      </c>
      <c r="T266" s="3">
        <f t="shared" si="394"/>
        <v>0</v>
      </c>
      <c r="U266" s="3">
        <f>AH266</f>
        <v>1867.6525235500003</v>
      </c>
      <c r="V266" s="3">
        <f>AI266</f>
        <v>0</v>
      </c>
      <c r="W266" s="3">
        <f>ROUND(AJ266,2)</f>
        <v>0</v>
      </c>
      <c r="X266" s="3">
        <f>ROUND(AK266,2)</f>
        <v>22492.31</v>
      </c>
      <c r="Y266" s="3">
        <f>ROUND(AL266,2)</f>
        <v>11825.86</v>
      </c>
      <c r="Z266" s="3"/>
      <c r="AA266" s="3"/>
      <c r="AB266" s="3">
        <f>ROUND(SUMIF(AA227:AA264,"=60252778",O227:O264),2)</f>
        <v>1104969.18</v>
      </c>
      <c r="AC266" s="3">
        <f>ROUND(SUMIF(AA227:AA264,"=60252778",P227:P264),2)</f>
        <v>1080759.04</v>
      </c>
      <c r="AD266" s="3">
        <f>ROUND(SUMIF(AA227:AA264,"=60252778",Q227:Q264),2)</f>
        <v>1199.95</v>
      </c>
      <c r="AE266" s="3">
        <f>ROUND(SUMIF(AA227:AA264,"=60252778",R227:R264),2)</f>
        <v>177.77</v>
      </c>
      <c r="AF266" s="3">
        <f>ROUND(SUMIF(AA227:AA264,"=60252778",S227:S264),2)</f>
        <v>23010.19</v>
      </c>
      <c r="AG266" s="3">
        <f>ROUND(SUMIF(AA227:AA264,"=60252778",T227:T264),2)</f>
        <v>0</v>
      </c>
      <c r="AH266" s="3">
        <f>SUMIF(AA227:AA264,"=60252778",U227:U264)</f>
        <v>1867.6525235500003</v>
      </c>
      <c r="AI266" s="3">
        <f>SUMIF(AA227:AA264,"=60252778",V227:V264)</f>
        <v>0</v>
      </c>
      <c r="AJ266" s="3">
        <f>ROUND(SUMIF(AA227:AA264,"=60252778",W227:W264),2)</f>
        <v>0</v>
      </c>
      <c r="AK266" s="3">
        <f>ROUND(SUMIF(AA227:AA264,"=60252778",X227:X264),2)</f>
        <v>22492.31</v>
      </c>
      <c r="AL266" s="3">
        <f>ROUND(SUMIF(AA227:AA264,"=60252778",Y227:Y264),2)</f>
        <v>11825.86</v>
      </c>
      <c r="AM266" s="3"/>
      <c r="AN266" s="3"/>
      <c r="AO266" s="3">
        <f t="shared" ref="AO266:BD266" si="395">ROUND(BX266,2)</f>
        <v>0</v>
      </c>
      <c r="AP266" s="3">
        <f t="shared" si="395"/>
        <v>0</v>
      </c>
      <c r="AQ266" s="3">
        <f t="shared" si="395"/>
        <v>0</v>
      </c>
      <c r="AR266" s="3">
        <f t="shared" si="395"/>
        <v>1139287.3500000001</v>
      </c>
      <c r="AS266" s="3">
        <f t="shared" si="395"/>
        <v>0</v>
      </c>
      <c r="AT266" s="3">
        <f t="shared" si="395"/>
        <v>1139287.3500000001</v>
      </c>
      <c r="AU266" s="3">
        <f t="shared" si="395"/>
        <v>0</v>
      </c>
      <c r="AV266" s="3">
        <f t="shared" si="395"/>
        <v>1080759.04</v>
      </c>
      <c r="AW266" s="3">
        <f t="shared" si="395"/>
        <v>1080759.04</v>
      </c>
      <c r="AX266" s="3">
        <f t="shared" si="395"/>
        <v>0</v>
      </c>
      <c r="AY266" s="3">
        <f t="shared" si="395"/>
        <v>1080759.04</v>
      </c>
      <c r="AZ266" s="3">
        <f t="shared" si="395"/>
        <v>0</v>
      </c>
      <c r="BA266" s="3">
        <f t="shared" si="395"/>
        <v>0</v>
      </c>
      <c r="BB266" s="3">
        <f t="shared" si="395"/>
        <v>0</v>
      </c>
      <c r="BC266" s="3">
        <f t="shared" si="395"/>
        <v>0</v>
      </c>
      <c r="BD266" s="3">
        <f t="shared" si="395"/>
        <v>0</v>
      </c>
      <c r="BE266" s="3"/>
      <c r="BF266" s="3"/>
      <c r="BG266" s="3"/>
      <c r="BH266" s="3"/>
      <c r="BI266" s="3"/>
      <c r="BJ266" s="3"/>
      <c r="BK266" s="3"/>
      <c r="BL266" s="3"/>
      <c r="BM266" s="3"/>
      <c r="BN266" s="3"/>
      <c r="BO266" s="3"/>
      <c r="BP266" s="3"/>
      <c r="BQ266" s="3"/>
      <c r="BR266" s="3"/>
      <c r="BS266" s="3"/>
      <c r="BT266" s="3"/>
      <c r="BU266" s="3"/>
      <c r="BV266" s="3"/>
      <c r="BW266" s="3"/>
      <c r="BX266" s="3">
        <f>ROUND(SUMIF(AA227:AA264,"=60252778",FQ227:FQ264),2)</f>
        <v>0</v>
      </c>
      <c r="BY266" s="3">
        <f>ROUND(SUMIF(AA227:AA264,"=60252778",FR227:FR264),2)</f>
        <v>0</v>
      </c>
      <c r="BZ266" s="3">
        <f>ROUND(SUMIF(AA227:AA264,"=60252778",GL227:GL264),2)</f>
        <v>0</v>
      </c>
      <c r="CA266" s="3">
        <f>ROUND(SUMIF(AA227:AA264,"=60252778",GM227:GM264),2)</f>
        <v>1139287.3500000001</v>
      </c>
      <c r="CB266" s="3">
        <f>ROUND(SUMIF(AA227:AA264,"=60252778",GN227:GN264),2)</f>
        <v>0</v>
      </c>
      <c r="CC266" s="3">
        <f>ROUND(SUMIF(AA227:AA264,"=60252778",GO227:GO264),2)</f>
        <v>1139287.3500000001</v>
      </c>
      <c r="CD266" s="3">
        <f>ROUND(SUMIF(AA227:AA264,"=60252778",GP227:GP264),2)</f>
        <v>0</v>
      </c>
      <c r="CE266" s="3">
        <f>AC266-BX266</f>
        <v>1080759.04</v>
      </c>
      <c r="CF266" s="3">
        <f>AC266-BY266</f>
        <v>1080759.04</v>
      </c>
      <c r="CG266" s="3">
        <f>BX266-BZ266</f>
        <v>0</v>
      </c>
      <c r="CH266" s="3">
        <f>AC266-BX266-BY266+BZ266</f>
        <v>1080759.04</v>
      </c>
      <c r="CI266" s="3">
        <f>BY266-BZ266</f>
        <v>0</v>
      </c>
      <c r="CJ266" s="3">
        <f>ROUND(SUMIF(AA227:AA264,"=60252778",GX227:GX264),2)</f>
        <v>0</v>
      </c>
      <c r="CK266" s="3">
        <f>ROUND(SUMIF(AA227:AA264,"=60252778",GY227:GY264),2)</f>
        <v>0</v>
      </c>
      <c r="CL266" s="3">
        <f>ROUND(SUMIF(AA227:AA264,"=60252778",GZ227:GZ264),2)</f>
        <v>0</v>
      </c>
      <c r="CM266" s="3">
        <f>ROUND(SUMIF(AA227:AA264,"=60252778",HD227:HD264),2)</f>
        <v>0</v>
      </c>
      <c r="CN266" s="3"/>
      <c r="CO266" s="3"/>
      <c r="CP266" s="3"/>
      <c r="CQ266" s="3"/>
      <c r="CR266" s="3"/>
      <c r="CS266" s="3"/>
      <c r="CT266" s="3"/>
      <c r="CU266" s="3"/>
      <c r="CV266" s="3"/>
      <c r="CW266" s="3"/>
      <c r="CX266" s="3"/>
      <c r="CY266" s="3"/>
      <c r="CZ266" s="3"/>
      <c r="DA266" s="3"/>
      <c r="DB266" s="3"/>
      <c r="DC266" s="3"/>
      <c r="DD266" s="3"/>
      <c r="DE266" s="3"/>
      <c r="DF266" s="3"/>
      <c r="DG266" s="4">
        <f t="shared" ref="DG266:DL266" si="396">ROUND(DT266,2)</f>
        <v>7153796.7199999997</v>
      </c>
      <c r="DH266" s="4">
        <f t="shared" si="396"/>
        <v>5869164.75</v>
      </c>
      <c r="DI266" s="4">
        <f t="shared" si="396"/>
        <v>19301.63</v>
      </c>
      <c r="DJ266" s="4">
        <f t="shared" si="396"/>
        <v>9775.58</v>
      </c>
      <c r="DK266" s="4">
        <f t="shared" si="396"/>
        <v>1265330.3400000001</v>
      </c>
      <c r="DL266" s="4">
        <f t="shared" si="396"/>
        <v>0</v>
      </c>
      <c r="DM266" s="4">
        <f>DZ266</f>
        <v>1867.6525235500003</v>
      </c>
      <c r="DN266" s="4">
        <f>EA266</f>
        <v>0</v>
      </c>
      <c r="DO266" s="4">
        <f>ROUND(EB266,2)</f>
        <v>0</v>
      </c>
      <c r="DP266" s="4">
        <f>ROUND(EC266,2)</f>
        <v>1236852.75</v>
      </c>
      <c r="DQ266" s="4">
        <f>ROUND(ED266,2)</f>
        <v>650304.03</v>
      </c>
      <c r="DR266" s="4"/>
      <c r="DS266" s="4"/>
      <c r="DT266" s="4">
        <f>ROUND(SUMIF(AA227:AA264,"=60252775",O227:O264),2)</f>
        <v>7153796.7199999997</v>
      </c>
      <c r="DU266" s="4">
        <f>ROUND(SUMIF(AA227:AA264,"=60252775",P227:P264),2)</f>
        <v>5869164.75</v>
      </c>
      <c r="DV266" s="4">
        <f>ROUND(SUMIF(AA227:AA264,"=60252775",Q227:Q264),2)</f>
        <v>19301.63</v>
      </c>
      <c r="DW266" s="4">
        <f>ROUND(SUMIF(AA227:AA264,"=60252775",R227:R264),2)</f>
        <v>9775.58</v>
      </c>
      <c r="DX266" s="4">
        <f>ROUND(SUMIF(AA227:AA264,"=60252775",S227:S264),2)</f>
        <v>1265330.3400000001</v>
      </c>
      <c r="DY266" s="4">
        <f>ROUND(SUMIF(AA227:AA264,"=60252775",T227:T264),2)</f>
        <v>0</v>
      </c>
      <c r="DZ266" s="4">
        <f>SUMIF(AA227:AA264,"=60252775",U227:U264)</f>
        <v>1867.6525235500003</v>
      </c>
      <c r="EA266" s="4">
        <f>SUMIF(AA227:AA264,"=60252775",V227:V264)</f>
        <v>0</v>
      </c>
      <c r="EB266" s="4">
        <f>ROUND(SUMIF(AA227:AA264,"=60252775",W227:W264),2)</f>
        <v>0</v>
      </c>
      <c r="EC266" s="4">
        <f>ROUND(SUMIF(AA227:AA264,"=60252775",X227:X264),2)</f>
        <v>1236852.75</v>
      </c>
      <c r="ED266" s="4">
        <f>ROUND(SUMIF(AA227:AA264,"=60252775",Y227:Y264),2)</f>
        <v>650304.03</v>
      </c>
      <c r="EE266" s="4"/>
      <c r="EF266" s="4"/>
      <c r="EG266" s="4">
        <f t="shared" ref="EG266:EV266" si="397">ROUND(FP266,2)</f>
        <v>0</v>
      </c>
      <c r="EH266" s="4">
        <f t="shared" si="397"/>
        <v>0</v>
      </c>
      <c r="EI266" s="4">
        <f t="shared" si="397"/>
        <v>0</v>
      </c>
      <c r="EJ266" s="4">
        <f t="shared" si="397"/>
        <v>9040953.5</v>
      </c>
      <c r="EK266" s="4">
        <f t="shared" si="397"/>
        <v>0</v>
      </c>
      <c r="EL266" s="4">
        <f t="shared" si="397"/>
        <v>9040953.5</v>
      </c>
      <c r="EM266" s="4">
        <f t="shared" si="397"/>
        <v>0</v>
      </c>
      <c r="EN266" s="4">
        <f t="shared" si="397"/>
        <v>5869164.75</v>
      </c>
      <c r="EO266" s="4">
        <f t="shared" si="397"/>
        <v>5869164.75</v>
      </c>
      <c r="EP266" s="4">
        <f t="shared" si="397"/>
        <v>0</v>
      </c>
      <c r="EQ266" s="4">
        <f t="shared" si="397"/>
        <v>5869164.75</v>
      </c>
      <c r="ER266" s="4">
        <f t="shared" si="397"/>
        <v>0</v>
      </c>
      <c r="ES266" s="4">
        <f t="shared" si="397"/>
        <v>0</v>
      </c>
      <c r="ET266" s="4">
        <f t="shared" si="397"/>
        <v>0</v>
      </c>
      <c r="EU266" s="4">
        <f t="shared" si="397"/>
        <v>0</v>
      </c>
      <c r="EV266" s="4">
        <f t="shared" si="397"/>
        <v>0</v>
      </c>
      <c r="EW266" s="4"/>
      <c r="EX266" s="4"/>
      <c r="EY266" s="4"/>
      <c r="EZ266" s="4"/>
      <c r="FA266" s="4"/>
      <c r="FB266" s="4"/>
      <c r="FC266" s="4"/>
      <c r="FD266" s="4"/>
      <c r="FE266" s="4"/>
      <c r="FF266" s="4"/>
      <c r="FG266" s="4"/>
      <c r="FH266" s="4"/>
      <c r="FI266" s="4"/>
      <c r="FJ266" s="4"/>
      <c r="FK266" s="4"/>
      <c r="FL266" s="4"/>
      <c r="FM266" s="4"/>
      <c r="FN266" s="4"/>
      <c r="FO266" s="4"/>
      <c r="FP266" s="4">
        <f>ROUND(SUMIF(AA227:AA264,"=60252775",FQ227:FQ264),2)</f>
        <v>0</v>
      </c>
      <c r="FQ266" s="4">
        <f>ROUND(SUMIF(AA227:AA264,"=60252775",FR227:FR264),2)</f>
        <v>0</v>
      </c>
      <c r="FR266" s="4">
        <f>ROUND(SUMIF(AA227:AA264,"=60252775",GL227:GL264),2)</f>
        <v>0</v>
      </c>
      <c r="FS266" s="4">
        <f>ROUND(SUMIF(AA227:AA264,"=60252775",GM227:GM264),2)</f>
        <v>9040953.5</v>
      </c>
      <c r="FT266" s="4">
        <f>ROUND(SUMIF(AA227:AA264,"=60252775",GN227:GN264),2)</f>
        <v>0</v>
      </c>
      <c r="FU266" s="4">
        <f>ROUND(SUMIF(AA227:AA264,"=60252775",GO227:GO264),2)</f>
        <v>9040953.5</v>
      </c>
      <c r="FV266" s="4">
        <f>ROUND(SUMIF(AA227:AA264,"=60252775",GP227:GP264),2)</f>
        <v>0</v>
      </c>
      <c r="FW266" s="4">
        <f>DU266-FP266</f>
        <v>5869164.75</v>
      </c>
      <c r="FX266" s="4">
        <f>DU266-FQ266</f>
        <v>5869164.75</v>
      </c>
      <c r="FY266" s="4">
        <f>FP266-FR266</f>
        <v>0</v>
      </c>
      <c r="FZ266" s="4">
        <f>DU266-FP266-FQ266+FR266</f>
        <v>5869164.75</v>
      </c>
      <c r="GA266" s="4">
        <f>FQ266-FR266</f>
        <v>0</v>
      </c>
      <c r="GB266" s="4">
        <f>ROUND(SUMIF(AA227:AA264,"=60252775",GX227:GX264),2)</f>
        <v>0</v>
      </c>
      <c r="GC266" s="4">
        <f>ROUND(SUMIF(AA227:AA264,"=60252775",GY227:GY264),2)</f>
        <v>0</v>
      </c>
      <c r="GD266" s="4">
        <f>ROUND(SUMIF(AA227:AA264,"=60252775",GZ227:GZ264),2)</f>
        <v>0</v>
      </c>
      <c r="GE266" s="4">
        <f>ROUND(SUMIF(AA227:AA264,"=60252775",HD227:HD264),2)</f>
        <v>0</v>
      </c>
      <c r="GF266" s="4"/>
      <c r="GG266" s="4"/>
      <c r="GH266" s="4"/>
      <c r="GI266" s="4"/>
      <c r="GJ266" s="4"/>
      <c r="GK266" s="4"/>
      <c r="GL266" s="4"/>
      <c r="GM266" s="4"/>
      <c r="GN266" s="4"/>
      <c r="GO266" s="4"/>
      <c r="GP266" s="4"/>
      <c r="GQ266" s="4"/>
      <c r="GR266" s="4"/>
      <c r="GS266" s="4"/>
      <c r="GT266" s="4"/>
      <c r="GU266" s="4"/>
      <c r="GV266" s="4"/>
      <c r="GW266" s="4"/>
      <c r="GX266" s="4">
        <v>0</v>
      </c>
    </row>
    <row r="268" spans="1:255" x14ac:dyDescent="0.2">
      <c r="A268" s="5">
        <v>50</v>
      </c>
      <c r="B268" s="5">
        <v>0</v>
      </c>
      <c r="C268" s="5">
        <v>0</v>
      </c>
      <c r="D268" s="5">
        <v>1</v>
      </c>
      <c r="E268" s="5">
        <v>201</v>
      </c>
      <c r="F268" s="5">
        <f>ROUND(Source!O266,O268)</f>
        <v>1104969.18</v>
      </c>
      <c r="G268" s="5" t="s">
        <v>313</v>
      </c>
      <c r="H268" s="5" t="s">
        <v>314</v>
      </c>
      <c r="I268" s="5"/>
      <c r="J268" s="5"/>
      <c r="K268" s="5">
        <v>201</v>
      </c>
      <c r="L268" s="5">
        <v>1</v>
      </c>
      <c r="M268" s="5">
        <v>3</v>
      </c>
      <c r="N268" s="5" t="s">
        <v>3</v>
      </c>
      <c r="O268" s="5">
        <v>2</v>
      </c>
      <c r="P268" s="5">
        <f>ROUND(Source!DG266,O268)</f>
        <v>7153796.7199999997</v>
      </c>
      <c r="Q268" s="5"/>
      <c r="R268" s="5"/>
      <c r="S268" s="5"/>
      <c r="T268" s="5"/>
      <c r="U268" s="5"/>
      <c r="V268" s="5"/>
      <c r="W268" s="5">
        <v>1104969.18</v>
      </c>
      <c r="X268" s="5">
        <v>1</v>
      </c>
      <c r="Y268" s="5">
        <v>1104969.18</v>
      </c>
      <c r="Z268" s="5">
        <v>7153796.7199999997</v>
      </c>
      <c r="AA268" s="5">
        <v>1</v>
      </c>
      <c r="AB268" s="5">
        <v>7153796.7199999997</v>
      </c>
    </row>
    <row r="269" spans="1:255" x14ac:dyDescent="0.2">
      <c r="A269" s="5">
        <v>50</v>
      </c>
      <c r="B269" s="5">
        <v>0</v>
      </c>
      <c r="C269" s="5">
        <v>0</v>
      </c>
      <c r="D269" s="5">
        <v>1</v>
      </c>
      <c r="E269" s="5">
        <v>202</v>
      </c>
      <c r="F269" s="5">
        <f>ROUND(Source!P266,O269)</f>
        <v>1080759.04</v>
      </c>
      <c r="G269" s="5" t="s">
        <v>315</v>
      </c>
      <c r="H269" s="5" t="s">
        <v>316</v>
      </c>
      <c r="I269" s="5"/>
      <c r="J269" s="5"/>
      <c r="K269" s="5">
        <v>202</v>
      </c>
      <c r="L269" s="5">
        <v>2</v>
      </c>
      <c r="M269" s="5">
        <v>3</v>
      </c>
      <c r="N269" s="5" t="s">
        <v>3</v>
      </c>
      <c r="O269" s="5">
        <v>2</v>
      </c>
      <c r="P269" s="5">
        <f>ROUND(Source!DH266,O269)</f>
        <v>5869164.75</v>
      </c>
      <c r="Q269" s="5"/>
      <c r="R269" s="5"/>
      <c r="S269" s="5"/>
      <c r="T269" s="5"/>
      <c r="U269" s="5"/>
      <c r="V269" s="5"/>
      <c r="W269" s="5">
        <v>1080759.04</v>
      </c>
      <c r="X269" s="5">
        <v>1</v>
      </c>
      <c r="Y269" s="5">
        <v>1080759.04</v>
      </c>
      <c r="Z269" s="5">
        <v>5869164.75</v>
      </c>
      <c r="AA269" s="5">
        <v>1</v>
      </c>
      <c r="AB269" s="5">
        <v>5869164.75</v>
      </c>
    </row>
    <row r="270" spans="1:255" x14ac:dyDescent="0.2">
      <c r="A270" s="5">
        <v>50</v>
      </c>
      <c r="B270" s="5">
        <v>0</v>
      </c>
      <c r="C270" s="5">
        <v>0</v>
      </c>
      <c r="D270" s="5">
        <v>1</v>
      </c>
      <c r="E270" s="5">
        <v>222</v>
      </c>
      <c r="F270" s="5">
        <f>ROUND(Source!AO266,O270)</f>
        <v>0</v>
      </c>
      <c r="G270" s="5" t="s">
        <v>317</v>
      </c>
      <c r="H270" s="5" t="s">
        <v>318</v>
      </c>
      <c r="I270" s="5"/>
      <c r="J270" s="5"/>
      <c r="K270" s="5">
        <v>222</v>
      </c>
      <c r="L270" s="5">
        <v>3</v>
      </c>
      <c r="M270" s="5">
        <v>3</v>
      </c>
      <c r="N270" s="5" t="s">
        <v>3</v>
      </c>
      <c r="O270" s="5">
        <v>2</v>
      </c>
      <c r="P270" s="5">
        <f>ROUND(Source!EG266,O270)</f>
        <v>0</v>
      </c>
      <c r="Q270" s="5"/>
      <c r="R270" s="5"/>
      <c r="S270" s="5"/>
      <c r="T270" s="5"/>
      <c r="U270" s="5"/>
      <c r="V270" s="5"/>
      <c r="W270" s="5">
        <v>0</v>
      </c>
      <c r="X270" s="5">
        <v>1</v>
      </c>
      <c r="Y270" s="5">
        <v>0</v>
      </c>
      <c r="Z270" s="5">
        <v>0</v>
      </c>
      <c r="AA270" s="5">
        <v>1</v>
      </c>
      <c r="AB270" s="5">
        <v>0</v>
      </c>
    </row>
    <row r="271" spans="1:255" x14ac:dyDescent="0.2">
      <c r="A271" s="5">
        <v>50</v>
      </c>
      <c r="B271" s="5">
        <v>0</v>
      </c>
      <c r="C271" s="5">
        <v>0</v>
      </c>
      <c r="D271" s="5">
        <v>1</v>
      </c>
      <c r="E271" s="5">
        <v>225</v>
      </c>
      <c r="F271" s="5">
        <f>ROUND(Source!AV266,O271)</f>
        <v>1080759.04</v>
      </c>
      <c r="G271" s="5" t="s">
        <v>319</v>
      </c>
      <c r="H271" s="5" t="s">
        <v>320</v>
      </c>
      <c r="I271" s="5"/>
      <c r="J271" s="5"/>
      <c r="K271" s="5">
        <v>225</v>
      </c>
      <c r="L271" s="5">
        <v>4</v>
      </c>
      <c r="M271" s="5">
        <v>3</v>
      </c>
      <c r="N271" s="5" t="s">
        <v>3</v>
      </c>
      <c r="O271" s="5">
        <v>2</v>
      </c>
      <c r="P271" s="5">
        <f>ROUND(Source!EN266,O271)</f>
        <v>5869164.75</v>
      </c>
      <c r="Q271" s="5"/>
      <c r="R271" s="5"/>
      <c r="S271" s="5"/>
      <c r="T271" s="5"/>
      <c r="U271" s="5"/>
      <c r="V271" s="5"/>
      <c r="W271" s="5">
        <v>1080759.04</v>
      </c>
      <c r="X271" s="5">
        <v>1</v>
      </c>
      <c r="Y271" s="5">
        <v>1080759.04</v>
      </c>
      <c r="Z271" s="5">
        <v>5869164.75</v>
      </c>
      <c r="AA271" s="5">
        <v>1</v>
      </c>
      <c r="AB271" s="5">
        <v>5869164.75</v>
      </c>
    </row>
    <row r="272" spans="1:255" x14ac:dyDescent="0.2">
      <c r="A272" s="5">
        <v>50</v>
      </c>
      <c r="B272" s="5">
        <v>0</v>
      </c>
      <c r="C272" s="5">
        <v>0</v>
      </c>
      <c r="D272" s="5">
        <v>1</v>
      </c>
      <c r="E272" s="5">
        <v>226</v>
      </c>
      <c r="F272" s="5">
        <f>ROUND(Source!AW266,O272)</f>
        <v>1080759.04</v>
      </c>
      <c r="G272" s="5" t="s">
        <v>321</v>
      </c>
      <c r="H272" s="5" t="s">
        <v>322</v>
      </c>
      <c r="I272" s="5"/>
      <c r="J272" s="5"/>
      <c r="K272" s="5">
        <v>226</v>
      </c>
      <c r="L272" s="5">
        <v>5</v>
      </c>
      <c r="M272" s="5">
        <v>3</v>
      </c>
      <c r="N272" s="5" t="s">
        <v>3</v>
      </c>
      <c r="O272" s="5">
        <v>2</v>
      </c>
      <c r="P272" s="5">
        <f>ROUND(Source!EO266,O272)</f>
        <v>5869164.75</v>
      </c>
      <c r="Q272" s="5"/>
      <c r="R272" s="5"/>
      <c r="S272" s="5"/>
      <c r="T272" s="5"/>
      <c r="U272" s="5"/>
      <c r="V272" s="5"/>
      <c r="W272" s="5">
        <v>1080759.04</v>
      </c>
      <c r="X272" s="5">
        <v>1</v>
      </c>
      <c r="Y272" s="5">
        <v>1080759.04</v>
      </c>
      <c r="Z272" s="5">
        <v>5869164.75</v>
      </c>
      <c r="AA272" s="5">
        <v>1</v>
      </c>
      <c r="AB272" s="5">
        <v>5869164.75</v>
      </c>
    </row>
    <row r="273" spans="1:28" x14ac:dyDescent="0.2">
      <c r="A273" s="5">
        <v>50</v>
      </c>
      <c r="B273" s="5">
        <v>0</v>
      </c>
      <c r="C273" s="5">
        <v>0</v>
      </c>
      <c r="D273" s="5">
        <v>1</v>
      </c>
      <c r="E273" s="5">
        <v>227</v>
      </c>
      <c r="F273" s="5">
        <f>ROUND(Source!AX266,O273)</f>
        <v>0</v>
      </c>
      <c r="G273" s="5" t="s">
        <v>323</v>
      </c>
      <c r="H273" s="5" t="s">
        <v>324</v>
      </c>
      <c r="I273" s="5"/>
      <c r="J273" s="5"/>
      <c r="K273" s="5">
        <v>227</v>
      </c>
      <c r="L273" s="5">
        <v>6</v>
      </c>
      <c r="M273" s="5">
        <v>3</v>
      </c>
      <c r="N273" s="5" t="s">
        <v>3</v>
      </c>
      <c r="O273" s="5">
        <v>2</v>
      </c>
      <c r="P273" s="5">
        <f>ROUND(Source!EP266,O273)</f>
        <v>0</v>
      </c>
      <c r="Q273" s="5"/>
      <c r="R273" s="5"/>
      <c r="S273" s="5"/>
      <c r="T273" s="5"/>
      <c r="U273" s="5"/>
      <c r="V273" s="5"/>
      <c r="W273" s="5">
        <v>0</v>
      </c>
      <c r="X273" s="5">
        <v>1</v>
      </c>
      <c r="Y273" s="5">
        <v>0</v>
      </c>
      <c r="Z273" s="5">
        <v>0</v>
      </c>
      <c r="AA273" s="5">
        <v>1</v>
      </c>
      <c r="AB273" s="5">
        <v>0</v>
      </c>
    </row>
    <row r="274" spans="1:28" x14ac:dyDescent="0.2">
      <c r="A274" s="5">
        <v>50</v>
      </c>
      <c r="B274" s="5">
        <v>0</v>
      </c>
      <c r="C274" s="5">
        <v>0</v>
      </c>
      <c r="D274" s="5">
        <v>1</v>
      </c>
      <c r="E274" s="5">
        <v>228</v>
      </c>
      <c r="F274" s="5">
        <f>ROUND(Source!AY266,O274)</f>
        <v>1080759.04</v>
      </c>
      <c r="G274" s="5" t="s">
        <v>325</v>
      </c>
      <c r="H274" s="5" t="s">
        <v>326</v>
      </c>
      <c r="I274" s="5"/>
      <c r="J274" s="5"/>
      <c r="K274" s="5">
        <v>228</v>
      </c>
      <c r="L274" s="5">
        <v>7</v>
      </c>
      <c r="M274" s="5">
        <v>3</v>
      </c>
      <c r="N274" s="5" t="s">
        <v>3</v>
      </c>
      <c r="O274" s="5">
        <v>2</v>
      </c>
      <c r="P274" s="5">
        <f>ROUND(Source!EQ266,O274)</f>
        <v>5869164.75</v>
      </c>
      <c r="Q274" s="5"/>
      <c r="R274" s="5"/>
      <c r="S274" s="5"/>
      <c r="T274" s="5"/>
      <c r="U274" s="5"/>
      <c r="V274" s="5"/>
      <c r="W274" s="5">
        <v>1080759.04</v>
      </c>
      <c r="X274" s="5">
        <v>1</v>
      </c>
      <c r="Y274" s="5">
        <v>1080759.04</v>
      </c>
      <c r="Z274" s="5">
        <v>5869164.75</v>
      </c>
      <c r="AA274" s="5">
        <v>1</v>
      </c>
      <c r="AB274" s="5">
        <v>5869164.75</v>
      </c>
    </row>
    <row r="275" spans="1:28" x14ac:dyDescent="0.2">
      <c r="A275" s="5">
        <v>50</v>
      </c>
      <c r="B275" s="5">
        <v>0</v>
      </c>
      <c r="C275" s="5">
        <v>0</v>
      </c>
      <c r="D275" s="5">
        <v>1</v>
      </c>
      <c r="E275" s="5">
        <v>216</v>
      </c>
      <c r="F275" s="5">
        <f>ROUND(Source!AP266,O275)</f>
        <v>0</v>
      </c>
      <c r="G275" s="5" t="s">
        <v>327</v>
      </c>
      <c r="H275" s="5" t="s">
        <v>328</v>
      </c>
      <c r="I275" s="5"/>
      <c r="J275" s="5"/>
      <c r="K275" s="5">
        <v>216</v>
      </c>
      <c r="L275" s="5">
        <v>8</v>
      </c>
      <c r="M275" s="5">
        <v>3</v>
      </c>
      <c r="N275" s="5" t="s">
        <v>3</v>
      </c>
      <c r="O275" s="5">
        <v>2</v>
      </c>
      <c r="P275" s="5">
        <f>ROUND(Source!EH266,O275)</f>
        <v>0</v>
      </c>
      <c r="Q275" s="5"/>
      <c r="R275" s="5"/>
      <c r="S275" s="5"/>
      <c r="T275" s="5"/>
      <c r="U275" s="5"/>
      <c r="V275" s="5"/>
      <c r="W275" s="5">
        <v>0</v>
      </c>
      <c r="X275" s="5">
        <v>1</v>
      </c>
      <c r="Y275" s="5">
        <v>0</v>
      </c>
      <c r="Z275" s="5">
        <v>0</v>
      </c>
      <c r="AA275" s="5">
        <v>1</v>
      </c>
      <c r="AB275" s="5">
        <v>0</v>
      </c>
    </row>
    <row r="276" spans="1:28" x14ac:dyDescent="0.2">
      <c r="A276" s="5">
        <v>50</v>
      </c>
      <c r="B276" s="5">
        <v>0</v>
      </c>
      <c r="C276" s="5">
        <v>0</v>
      </c>
      <c r="D276" s="5">
        <v>1</v>
      </c>
      <c r="E276" s="5">
        <v>223</v>
      </c>
      <c r="F276" s="5">
        <f>ROUND(Source!AQ266,O276)</f>
        <v>0</v>
      </c>
      <c r="G276" s="5" t="s">
        <v>329</v>
      </c>
      <c r="H276" s="5" t="s">
        <v>330</v>
      </c>
      <c r="I276" s="5"/>
      <c r="J276" s="5"/>
      <c r="K276" s="5">
        <v>223</v>
      </c>
      <c r="L276" s="5">
        <v>9</v>
      </c>
      <c r="M276" s="5">
        <v>3</v>
      </c>
      <c r="N276" s="5" t="s">
        <v>3</v>
      </c>
      <c r="O276" s="5">
        <v>2</v>
      </c>
      <c r="P276" s="5">
        <f>ROUND(Source!EI266,O276)</f>
        <v>0</v>
      </c>
      <c r="Q276" s="5"/>
      <c r="R276" s="5"/>
      <c r="S276" s="5"/>
      <c r="T276" s="5"/>
      <c r="U276" s="5"/>
      <c r="V276" s="5"/>
      <c r="W276" s="5">
        <v>0</v>
      </c>
      <c r="X276" s="5">
        <v>1</v>
      </c>
      <c r="Y276" s="5">
        <v>0</v>
      </c>
      <c r="Z276" s="5">
        <v>0</v>
      </c>
      <c r="AA276" s="5">
        <v>1</v>
      </c>
      <c r="AB276" s="5">
        <v>0</v>
      </c>
    </row>
    <row r="277" spans="1:28" x14ac:dyDescent="0.2">
      <c r="A277" s="5">
        <v>50</v>
      </c>
      <c r="B277" s="5">
        <v>0</v>
      </c>
      <c r="C277" s="5">
        <v>0</v>
      </c>
      <c r="D277" s="5">
        <v>1</v>
      </c>
      <c r="E277" s="5">
        <v>229</v>
      </c>
      <c r="F277" s="5">
        <f>ROUND(Source!AZ266,O277)</f>
        <v>0</v>
      </c>
      <c r="G277" s="5" t="s">
        <v>331</v>
      </c>
      <c r="H277" s="5" t="s">
        <v>332</v>
      </c>
      <c r="I277" s="5"/>
      <c r="J277" s="5"/>
      <c r="K277" s="5">
        <v>229</v>
      </c>
      <c r="L277" s="5">
        <v>10</v>
      </c>
      <c r="M277" s="5">
        <v>3</v>
      </c>
      <c r="N277" s="5" t="s">
        <v>3</v>
      </c>
      <c r="O277" s="5">
        <v>2</v>
      </c>
      <c r="P277" s="5">
        <f>ROUND(Source!ER266,O277)</f>
        <v>0</v>
      </c>
      <c r="Q277" s="5"/>
      <c r="R277" s="5"/>
      <c r="S277" s="5"/>
      <c r="T277" s="5"/>
      <c r="U277" s="5"/>
      <c r="V277" s="5"/>
      <c r="W277" s="5">
        <v>0</v>
      </c>
      <c r="X277" s="5">
        <v>1</v>
      </c>
      <c r="Y277" s="5">
        <v>0</v>
      </c>
      <c r="Z277" s="5">
        <v>0</v>
      </c>
      <c r="AA277" s="5">
        <v>1</v>
      </c>
      <c r="AB277" s="5">
        <v>0</v>
      </c>
    </row>
    <row r="278" spans="1:28" x14ac:dyDescent="0.2">
      <c r="A278" s="5">
        <v>50</v>
      </c>
      <c r="B278" s="5">
        <v>0</v>
      </c>
      <c r="C278" s="5">
        <v>0</v>
      </c>
      <c r="D278" s="5">
        <v>1</v>
      </c>
      <c r="E278" s="5">
        <v>203</v>
      </c>
      <c r="F278" s="5">
        <f>ROUND(Source!Q266,O278)</f>
        <v>1199.95</v>
      </c>
      <c r="G278" s="5" t="s">
        <v>333</v>
      </c>
      <c r="H278" s="5" t="s">
        <v>334</v>
      </c>
      <c r="I278" s="5"/>
      <c r="J278" s="5"/>
      <c r="K278" s="5">
        <v>203</v>
      </c>
      <c r="L278" s="5">
        <v>11</v>
      </c>
      <c r="M278" s="5">
        <v>3</v>
      </c>
      <c r="N278" s="5" t="s">
        <v>3</v>
      </c>
      <c r="O278" s="5">
        <v>2</v>
      </c>
      <c r="P278" s="5">
        <f>ROUND(Source!DI266,O278)</f>
        <v>19301.63</v>
      </c>
      <c r="Q278" s="5"/>
      <c r="R278" s="5"/>
      <c r="S278" s="5"/>
      <c r="T278" s="5"/>
      <c r="U278" s="5"/>
      <c r="V278" s="5"/>
      <c r="W278" s="5">
        <v>1199.95</v>
      </c>
      <c r="X278" s="5">
        <v>1</v>
      </c>
      <c r="Y278" s="5">
        <v>1199.95</v>
      </c>
      <c r="Z278" s="5">
        <v>19301.63</v>
      </c>
      <c r="AA278" s="5">
        <v>1</v>
      </c>
      <c r="AB278" s="5">
        <v>19301.63</v>
      </c>
    </row>
    <row r="279" spans="1:28" x14ac:dyDescent="0.2">
      <c r="A279" s="5">
        <v>50</v>
      </c>
      <c r="B279" s="5">
        <v>0</v>
      </c>
      <c r="C279" s="5">
        <v>0</v>
      </c>
      <c r="D279" s="5">
        <v>1</v>
      </c>
      <c r="E279" s="5">
        <v>231</v>
      </c>
      <c r="F279" s="5">
        <f>ROUND(Source!BB266,O279)</f>
        <v>0</v>
      </c>
      <c r="G279" s="5" t="s">
        <v>335</v>
      </c>
      <c r="H279" s="5" t="s">
        <v>336</v>
      </c>
      <c r="I279" s="5"/>
      <c r="J279" s="5"/>
      <c r="K279" s="5">
        <v>231</v>
      </c>
      <c r="L279" s="5">
        <v>12</v>
      </c>
      <c r="M279" s="5">
        <v>3</v>
      </c>
      <c r="N279" s="5" t="s">
        <v>3</v>
      </c>
      <c r="O279" s="5">
        <v>2</v>
      </c>
      <c r="P279" s="5">
        <f>ROUND(Source!ET266,O279)</f>
        <v>0</v>
      </c>
      <c r="Q279" s="5"/>
      <c r="R279" s="5"/>
      <c r="S279" s="5"/>
      <c r="T279" s="5"/>
      <c r="U279" s="5"/>
      <c r="V279" s="5"/>
      <c r="W279" s="5">
        <v>0</v>
      </c>
      <c r="X279" s="5">
        <v>1</v>
      </c>
      <c r="Y279" s="5">
        <v>0</v>
      </c>
      <c r="Z279" s="5">
        <v>0</v>
      </c>
      <c r="AA279" s="5">
        <v>1</v>
      </c>
      <c r="AB279" s="5">
        <v>0</v>
      </c>
    </row>
    <row r="280" spans="1:28" x14ac:dyDescent="0.2">
      <c r="A280" s="5">
        <v>50</v>
      </c>
      <c r="B280" s="5">
        <v>0</v>
      </c>
      <c r="C280" s="5">
        <v>0</v>
      </c>
      <c r="D280" s="5">
        <v>1</v>
      </c>
      <c r="E280" s="5">
        <v>204</v>
      </c>
      <c r="F280" s="5">
        <f>ROUND(Source!R266,O280)</f>
        <v>177.77</v>
      </c>
      <c r="G280" s="5" t="s">
        <v>337</v>
      </c>
      <c r="H280" s="5" t="s">
        <v>338</v>
      </c>
      <c r="I280" s="5"/>
      <c r="J280" s="5"/>
      <c r="K280" s="5">
        <v>204</v>
      </c>
      <c r="L280" s="5">
        <v>13</v>
      </c>
      <c r="M280" s="5">
        <v>3</v>
      </c>
      <c r="N280" s="5" t="s">
        <v>3</v>
      </c>
      <c r="O280" s="5">
        <v>2</v>
      </c>
      <c r="P280" s="5">
        <f>ROUND(Source!DJ266,O280)</f>
        <v>9775.58</v>
      </c>
      <c r="Q280" s="5"/>
      <c r="R280" s="5"/>
      <c r="S280" s="5"/>
      <c r="T280" s="5"/>
      <c r="U280" s="5"/>
      <c r="V280" s="5"/>
      <c r="W280" s="5">
        <v>177.77</v>
      </c>
      <c r="X280" s="5">
        <v>1</v>
      </c>
      <c r="Y280" s="5">
        <v>177.77</v>
      </c>
      <c r="Z280" s="5">
        <v>9775.58</v>
      </c>
      <c r="AA280" s="5">
        <v>1</v>
      </c>
      <c r="AB280" s="5">
        <v>9775.58</v>
      </c>
    </row>
    <row r="281" spans="1:28" x14ac:dyDescent="0.2">
      <c r="A281" s="5">
        <v>50</v>
      </c>
      <c r="B281" s="5">
        <v>0</v>
      </c>
      <c r="C281" s="5">
        <v>0</v>
      </c>
      <c r="D281" s="5">
        <v>1</v>
      </c>
      <c r="E281" s="5">
        <v>205</v>
      </c>
      <c r="F281" s="5">
        <f>ROUND(Source!S266,O281)</f>
        <v>23010.19</v>
      </c>
      <c r="G281" s="5" t="s">
        <v>339</v>
      </c>
      <c r="H281" s="5" t="s">
        <v>340</v>
      </c>
      <c r="I281" s="5"/>
      <c r="J281" s="5"/>
      <c r="K281" s="5">
        <v>205</v>
      </c>
      <c r="L281" s="5">
        <v>14</v>
      </c>
      <c r="M281" s="5">
        <v>3</v>
      </c>
      <c r="N281" s="5" t="s">
        <v>3</v>
      </c>
      <c r="O281" s="5">
        <v>2</v>
      </c>
      <c r="P281" s="5">
        <f>ROUND(Source!DK266,O281)</f>
        <v>1265330.3400000001</v>
      </c>
      <c r="Q281" s="5"/>
      <c r="R281" s="5"/>
      <c r="S281" s="5"/>
      <c r="T281" s="5"/>
      <c r="U281" s="5"/>
      <c r="V281" s="5"/>
      <c r="W281" s="5">
        <v>23010.19</v>
      </c>
      <c r="X281" s="5">
        <v>1</v>
      </c>
      <c r="Y281" s="5">
        <v>23010.19</v>
      </c>
      <c r="Z281" s="5">
        <v>1265330.3400000001</v>
      </c>
      <c r="AA281" s="5">
        <v>1</v>
      </c>
      <c r="AB281" s="5">
        <v>1265330.3400000001</v>
      </c>
    </row>
    <row r="282" spans="1:28" x14ac:dyDescent="0.2">
      <c r="A282" s="5">
        <v>50</v>
      </c>
      <c r="B282" s="5">
        <v>0</v>
      </c>
      <c r="C282" s="5">
        <v>0</v>
      </c>
      <c r="D282" s="5">
        <v>1</v>
      </c>
      <c r="E282" s="5">
        <v>232</v>
      </c>
      <c r="F282" s="5">
        <f>ROUND(Source!BC266,O282)</f>
        <v>0</v>
      </c>
      <c r="G282" s="5" t="s">
        <v>341</v>
      </c>
      <c r="H282" s="5" t="s">
        <v>342</v>
      </c>
      <c r="I282" s="5"/>
      <c r="J282" s="5"/>
      <c r="K282" s="5">
        <v>232</v>
      </c>
      <c r="L282" s="5">
        <v>15</v>
      </c>
      <c r="M282" s="5">
        <v>3</v>
      </c>
      <c r="N282" s="5" t="s">
        <v>3</v>
      </c>
      <c r="O282" s="5">
        <v>2</v>
      </c>
      <c r="P282" s="5">
        <f>ROUND(Source!EU266,O282)</f>
        <v>0</v>
      </c>
      <c r="Q282" s="5"/>
      <c r="R282" s="5"/>
      <c r="S282" s="5"/>
      <c r="T282" s="5"/>
      <c r="U282" s="5"/>
      <c r="V282" s="5"/>
      <c r="W282" s="5">
        <v>0</v>
      </c>
      <c r="X282" s="5">
        <v>1</v>
      </c>
      <c r="Y282" s="5">
        <v>0</v>
      </c>
      <c r="Z282" s="5">
        <v>0</v>
      </c>
      <c r="AA282" s="5">
        <v>1</v>
      </c>
      <c r="AB282" s="5">
        <v>0</v>
      </c>
    </row>
    <row r="283" spans="1:28" x14ac:dyDescent="0.2">
      <c r="A283" s="5">
        <v>50</v>
      </c>
      <c r="B283" s="5">
        <v>0</v>
      </c>
      <c r="C283" s="5">
        <v>0</v>
      </c>
      <c r="D283" s="5">
        <v>1</v>
      </c>
      <c r="E283" s="5">
        <v>214</v>
      </c>
      <c r="F283" s="5">
        <f>ROUND(Source!AS266,O283)</f>
        <v>0</v>
      </c>
      <c r="G283" s="5" t="s">
        <v>343</v>
      </c>
      <c r="H283" s="5" t="s">
        <v>344</v>
      </c>
      <c r="I283" s="5"/>
      <c r="J283" s="5"/>
      <c r="K283" s="5">
        <v>214</v>
      </c>
      <c r="L283" s="5">
        <v>16</v>
      </c>
      <c r="M283" s="5">
        <v>3</v>
      </c>
      <c r="N283" s="5" t="s">
        <v>3</v>
      </c>
      <c r="O283" s="5">
        <v>2</v>
      </c>
      <c r="P283" s="5">
        <f>ROUND(Source!EK266,O283)</f>
        <v>0</v>
      </c>
      <c r="Q283" s="5"/>
      <c r="R283" s="5"/>
      <c r="S283" s="5"/>
      <c r="T283" s="5"/>
      <c r="U283" s="5"/>
      <c r="V283" s="5"/>
      <c r="W283" s="5">
        <v>0</v>
      </c>
      <c r="X283" s="5">
        <v>1</v>
      </c>
      <c r="Y283" s="5">
        <v>0</v>
      </c>
      <c r="Z283" s="5">
        <v>0</v>
      </c>
      <c r="AA283" s="5">
        <v>1</v>
      </c>
      <c r="AB283" s="5">
        <v>0</v>
      </c>
    </row>
    <row r="284" spans="1:28" x14ac:dyDescent="0.2">
      <c r="A284" s="5">
        <v>50</v>
      </c>
      <c r="B284" s="5">
        <v>0</v>
      </c>
      <c r="C284" s="5">
        <v>0</v>
      </c>
      <c r="D284" s="5">
        <v>1</v>
      </c>
      <c r="E284" s="5">
        <v>215</v>
      </c>
      <c r="F284" s="5">
        <f>ROUND(Source!AT266,O284)</f>
        <v>1139287.3500000001</v>
      </c>
      <c r="G284" s="5" t="s">
        <v>345</v>
      </c>
      <c r="H284" s="5" t="s">
        <v>346</v>
      </c>
      <c r="I284" s="5"/>
      <c r="J284" s="5"/>
      <c r="K284" s="5">
        <v>215</v>
      </c>
      <c r="L284" s="5">
        <v>17</v>
      </c>
      <c r="M284" s="5">
        <v>3</v>
      </c>
      <c r="N284" s="5" t="s">
        <v>3</v>
      </c>
      <c r="O284" s="5">
        <v>2</v>
      </c>
      <c r="P284" s="5">
        <f>ROUND(Source!EL266,O284)</f>
        <v>9040953.5</v>
      </c>
      <c r="Q284" s="5"/>
      <c r="R284" s="5"/>
      <c r="S284" s="5"/>
      <c r="T284" s="5"/>
      <c r="U284" s="5"/>
      <c r="V284" s="5"/>
      <c r="W284" s="5">
        <v>1139287.3500000001</v>
      </c>
      <c r="X284" s="5">
        <v>1</v>
      </c>
      <c r="Y284" s="5">
        <v>1139287.3500000001</v>
      </c>
      <c r="Z284" s="5">
        <v>9040953.5</v>
      </c>
      <c r="AA284" s="5">
        <v>1</v>
      </c>
      <c r="AB284" s="5">
        <v>9040953.5</v>
      </c>
    </row>
    <row r="285" spans="1:28" x14ac:dyDescent="0.2">
      <c r="A285" s="5">
        <v>50</v>
      </c>
      <c r="B285" s="5">
        <v>0</v>
      </c>
      <c r="C285" s="5">
        <v>0</v>
      </c>
      <c r="D285" s="5">
        <v>1</v>
      </c>
      <c r="E285" s="5">
        <v>217</v>
      </c>
      <c r="F285" s="5">
        <f>ROUND(Source!AU266,O285)</f>
        <v>0</v>
      </c>
      <c r="G285" s="5" t="s">
        <v>347</v>
      </c>
      <c r="H285" s="5" t="s">
        <v>348</v>
      </c>
      <c r="I285" s="5"/>
      <c r="J285" s="5"/>
      <c r="K285" s="5">
        <v>217</v>
      </c>
      <c r="L285" s="5">
        <v>18</v>
      </c>
      <c r="M285" s="5">
        <v>3</v>
      </c>
      <c r="N285" s="5" t="s">
        <v>3</v>
      </c>
      <c r="O285" s="5">
        <v>2</v>
      </c>
      <c r="P285" s="5">
        <f>ROUND(Source!EM266,O285)</f>
        <v>0</v>
      </c>
      <c r="Q285" s="5"/>
      <c r="R285" s="5"/>
      <c r="S285" s="5"/>
      <c r="T285" s="5"/>
      <c r="U285" s="5"/>
      <c r="V285" s="5"/>
      <c r="W285" s="5">
        <v>0</v>
      </c>
      <c r="X285" s="5">
        <v>1</v>
      </c>
      <c r="Y285" s="5">
        <v>0</v>
      </c>
      <c r="Z285" s="5">
        <v>0</v>
      </c>
      <c r="AA285" s="5">
        <v>1</v>
      </c>
      <c r="AB285" s="5">
        <v>0</v>
      </c>
    </row>
    <row r="286" spans="1:28" x14ac:dyDescent="0.2">
      <c r="A286" s="5">
        <v>50</v>
      </c>
      <c r="B286" s="5">
        <v>0</v>
      </c>
      <c r="C286" s="5">
        <v>0</v>
      </c>
      <c r="D286" s="5">
        <v>1</v>
      </c>
      <c r="E286" s="5">
        <v>230</v>
      </c>
      <c r="F286" s="5">
        <f>ROUND(Source!BA266,O286)</f>
        <v>0</v>
      </c>
      <c r="G286" s="5" t="s">
        <v>349</v>
      </c>
      <c r="H286" s="5" t="s">
        <v>350</v>
      </c>
      <c r="I286" s="5"/>
      <c r="J286" s="5"/>
      <c r="K286" s="5">
        <v>230</v>
      </c>
      <c r="L286" s="5">
        <v>19</v>
      </c>
      <c r="M286" s="5">
        <v>3</v>
      </c>
      <c r="N286" s="5" t="s">
        <v>3</v>
      </c>
      <c r="O286" s="5">
        <v>2</v>
      </c>
      <c r="P286" s="5">
        <f>ROUND(Source!ES266,O286)</f>
        <v>0</v>
      </c>
      <c r="Q286" s="5"/>
      <c r="R286" s="5"/>
      <c r="S286" s="5"/>
      <c r="T286" s="5"/>
      <c r="U286" s="5"/>
      <c r="V286" s="5"/>
      <c r="W286" s="5">
        <v>0</v>
      </c>
      <c r="X286" s="5">
        <v>1</v>
      </c>
      <c r="Y286" s="5">
        <v>0</v>
      </c>
      <c r="Z286" s="5">
        <v>0</v>
      </c>
      <c r="AA286" s="5">
        <v>1</v>
      </c>
      <c r="AB286" s="5">
        <v>0</v>
      </c>
    </row>
    <row r="287" spans="1:28" x14ac:dyDescent="0.2">
      <c r="A287" s="5">
        <v>50</v>
      </c>
      <c r="B287" s="5">
        <v>0</v>
      </c>
      <c r="C287" s="5">
        <v>0</v>
      </c>
      <c r="D287" s="5">
        <v>1</v>
      </c>
      <c r="E287" s="5">
        <v>206</v>
      </c>
      <c r="F287" s="5">
        <f>ROUND(Source!T266,O287)</f>
        <v>0</v>
      </c>
      <c r="G287" s="5" t="s">
        <v>351</v>
      </c>
      <c r="H287" s="5" t="s">
        <v>352</v>
      </c>
      <c r="I287" s="5"/>
      <c r="J287" s="5"/>
      <c r="K287" s="5">
        <v>206</v>
      </c>
      <c r="L287" s="5">
        <v>20</v>
      </c>
      <c r="M287" s="5">
        <v>3</v>
      </c>
      <c r="N287" s="5" t="s">
        <v>3</v>
      </c>
      <c r="O287" s="5">
        <v>2</v>
      </c>
      <c r="P287" s="5">
        <f>ROUND(Source!DL266,O287)</f>
        <v>0</v>
      </c>
      <c r="Q287" s="5"/>
      <c r="R287" s="5"/>
      <c r="S287" s="5"/>
      <c r="T287" s="5"/>
      <c r="U287" s="5"/>
      <c r="V287" s="5"/>
      <c r="W287" s="5">
        <v>0</v>
      </c>
      <c r="X287" s="5">
        <v>1</v>
      </c>
      <c r="Y287" s="5">
        <v>0</v>
      </c>
      <c r="Z287" s="5">
        <v>0</v>
      </c>
      <c r="AA287" s="5">
        <v>1</v>
      </c>
      <c r="AB287" s="5">
        <v>0</v>
      </c>
    </row>
    <row r="288" spans="1:28" x14ac:dyDescent="0.2">
      <c r="A288" s="5">
        <v>50</v>
      </c>
      <c r="B288" s="5">
        <v>0</v>
      </c>
      <c r="C288" s="5">
        <v>0</v>
      </c>
      <c r="D288" s="5">
        <v>1</v>
      </c>
      <c r="E288" s="5">
        <v>207</v>
      </c>
      <c r="F288" s="5">
        <f>Source!U266</f>
        <v>1867.6525235500003</v>
      </c>
      <c r="G288" s="5" t="s">
        <v>353</v>
      </c>
      <c r="H288" s="5" t="s">
        <v>354</v>
      </c>
      <c r="I288" s="5"/>
      <c r="J288" s="5"/>
      <c r="K288" s="5">
        <v>207</v>
      </c>
      <c r="L288" s="5">
        <v>21</v>
      </c>
      <c r="M288" s="5">
        <v>3</v>
      </c>
      <c r="N288" s="5" t="s">
        <v>3</v>
      </c>
      <c r="O288" s="5">
        <v>-1</v>
      </c>
      <c r="P288" s="5">
        <f>Source!DM266</f>
        <v>1867.6525235500003</v>
      </c>
      <c r="Q288" s="5"/>
      <c r="R288" s="5"/>
      <c r="S288" s="5"/>
      <c r="T288" s="5"/>
      <c r="U288" s="5"/>
      <c r="V288" s="5"/>
      <c r="W288" s="5">
        <v>1867.6525235500001</v>
      </c>
      <c r="X288" s="5">
        <v>1</v>
      </c>
      <c r="Y288" s="5">
        <v>1867.6525235500001</v>
      </c>
      <c r="Z288" s="5">
        <v>1867.6525235500001</v>
      </c>
      <c r="AA288" s="5">
        <v>1</v>
      </c>
      <c r="AB288" s="5">
        <v>1867.6525235500001</v>
      </c>
    </row>
    <row r="289" spans="1:255" x14ac:dyDescent="0.2">
      <c r="A289" s="5">
        <v>50</v>
      </c>
      <c r="B289" s="5">
        <v>0</v>
      </c>
      <c r="C289" s="5">
        <v>0</v>
      </c>
      <c r="D289" s="5">
        <v>1</v>
      </c>
      <c r="E289" s="5">
        <v>208</v>
      </c>
      <c r="F289" s="5">
        <f>Source!V266</f>
        <v>0</v>
      </c>
      <c r="G289" s="5" t="s">
        <v>355</v>
      </c>
      <c r="H289" s="5" t="s">
        <v>356</v>
      </c>
      <c r="I289" s="5"/>
      <c r="J289" s="5"/>
      <c r="K289" s="5">
        <v>208</v>
      </c>
      <c r="L289" s="5">
        <v>22</v>
      </c>
      <c r="M289" s="5">
        <v>3</v>
      </c>
      <c r="N289" s="5" t="s">
        <v>3</v>
      </c>
      <c r="O289" s="5">
        <v>-1</v>
      </c>
      <c r="P289" s="5">
        <f>Source!DN266</f>
        <v>0</v>
      </c>
      <c r="Q289" s="5"/>
      <c r="R289" s="5"/>
      <c r="S289" s="5"/>
      <c r="T289" s="5"/>
      <c r="U289" s="5"/>
      <c r="V289" s="5"/>
      <c r="W289" s="5">
        <v>0</v>
      </c>
      <c r="X289" s="5">
        <v>1</v>
      </c>
      <c r="Y289" s="5">
        <v>0</v>
      </c>
      <c r="Z289" s="5">
        <v>0</v>
      </c>
      <c r="AA289" s="5">
        <v>1</v>
      </c>
      <c r="AB289" s="5">
        <v>0</v>
      </c>
    </row>
    <row r="290" spans="1:255" x14ac:dyDescent="0.2">
      <c r="A290" s="5">
        <v>50</v>
      </c>
      <c r="B290" s="5">
        <v>0</v>
      </c>
      <c r="C290" s="5">
        <v>0</v>
      </c>
      <c r="D290" s="5">
        <v>1</v>
      </c>
      <c r="E290" s="5">
        <v>209</v>
      </c>
      <c r="F290" s="5">
        <f>ROUND(Source!W266,O290)</f>
        <v>0</v>
      </c>
      <c r="G290" s="5" t="s">
        <v>357</v>
      </c>
      <c r="H290" s="5" t="s">
        <v>358</v>
      </c>
      <c r="I290" s="5"/>
      <c r="J290" s="5"/>
      <c r="K290" s="5">
        <v>209</v>
      </c>
      <c r="L290" s="5">
        <v>23</v>
      </c>
      <c r="M290" s="5">
        <v>3</v>
      </c>
      <c r="N290" s="5" t="s">
        <v>3</v>
      </c>
      <c r="O290" s="5">
        <v>2</v>
      </c>
      <c r="P290" s="5">
        <f>ROUND(Source!DO266,O290)</f>
        <v>0</v>
      </c>
      <c r="Q290" s="5"/>
      <c r="R290" s="5"/>
      <c r="S290" s="5"/>
      <c r="T290" s="5"/>
      <c r="U290" s="5"/>
      <c r="V290" s="5"/>
      <c r="W290" s="5">
        <v>0</v>
      </c>
      <c r="X290" s="5">
        <v>1</v>
      </c>
      <c r="Y290" s="5">
        <v>0</v>
      </c>
      <c r="Z290" s="5">
        <v>0</v>
      </c>
      <c r="AA290" s="5">
        <v>1</v>
      </c>
      <c r="AB290" s="5">
        <v>0</v>
      </c>
    </row>
    <row r="291" spans="1:255" x14ac:dyDescent="0.2">
      <c r="A291" s="5">
        <v>50</v>
      </c>
      <c r="B291" s="5">
        <v>0</v>
      </c>
      <c r="C291" s="5">
        <v>0</v>
      </c>
      <c r="D291" s="5">
        <v>1</v>
      </c>
      <c r="E291" s="5">
        <v>233</v>
      </c>
      <c r="F291" s="5">
        <f>ROUND(Source!BD266,O291)</f>
        <v>0</v>
      </c>
      <c r="G291" s="5" t="s">
        <v>359</v>
      </c>
      <c r="H291" s="5" t="s">
        <v>360</v>
      </c>
      <c r="I291" s="5"/>
      <c r="J291" s="5"/>
      <c r="K291" s="5">
        <v>233</v>
      </c>
      <c r="L291" s="5">
        <v>24</v>
      </c>
      <c r="M291" s="5">
        <v>3</v>
      </c>
      <c r="N291" s="5" t="s">
        <v>3</v>
      </c>
      <c r="O291" s="5">
        <v>2</v>
      </c>
      <c r="P291" s="5">
        <f>ROUND(Source!EV266,O291)</f>
        <v>0</v>
      </c>
      <c r="Q291" s="5"/>
      <c r="R291" s="5"/>
      <c r="S291" s="5"/>
      <c r="T291" s="5"/>
      <c r="U291" s="5"/>
      <c r="V291" s="5"/>
      <c r="W291" s="5">
        <v>0</v>
      </c>
      <c r="X291" s="5">
        <v>1</v>
      </c>
      <c r="Y291" s="5">
        <v>0</v>
      </c>
      <c r="Z291" s="5">
        <v>0</v>
      </c>
      <c r="AA291" s="5">
        <v>1</v>
      </c>
      <c r="AB291" s="5">
        <v>0</v>
      </c>
    </row>
    <row r="292" spans="1:255" x14ac:dyDescent="0.2">
      <c r="A292" s="5">
        <v>50</v>
      </c>
      <c r="B292" s="5">
        <v>0</v>
      </c>
      <c r="C292" s="5">
        <v>0</v>
      </c>
      <c r="D292" s="5">
        <v>1</v>
      </c>
      <c r="E292" s="5">
        <v>210</v>
      </c>
      <c r="F292" s="5">
        <f>ROUND(Source!X266,O292)</f>
        <v>22492.31</v>
      </c>
      <c r="G292" s="5" t="s">
        <v>361</v>
      </c>
      <c r="H292" s="5" t="s">
        <v>362</v>
      </c>
      <c r="I292" s="5"/>
      <c r="J292" s="5"/>
      <c r="K292" s="5">
        <v>210</v>
      </c>
      <c r="L292" s="5">
        <v>25</v>
      </c>
      <c r="M292" s="5">
        <v>3</v>
      </c>
      <c r="N292" s="5" t="s">
        <v>3</v>
      </c>
      <c r="O292" s="5">
        <v>2</v>
      </c>
      <c r="P292" s="5">
        <f>ROUND(Source!DP266,O292)</f>
        <v>1236852.75</v>
      </c>
      <c r="Q292" s="5"/>
      <c r="R292" s="5"/>
      <c r="S292" s="5"/>
      <c r="T292" s="5"/>
      <c r="U292" s="5"/>
      <c r="V292" s="5"/>
      <c r="W292" s="5">
        <v>22492.31</v>
      </c>
      <c r="X292" s="5">
        <v>1</v>
      </c>
      <c r="Y292" s="5">
        <v>22492.31</v>
      </c>
      <c r="Z292" s="5">
        <v>1236852.75</v>
      </c>
      <c r="AA292" s="5">
        <v>1</v>
      </c>
      <c r="AB292" s="5">
        <v>1236852.75</v>
      </c>
    </row>
    <row r="293" spans="1:255" x14ac:dyDescent="0.2">
      <c r="A293" s="5">
        <v>50</v>
      </c>
      <c r="B293" s="5">
        <v>0</v>
      </c>
      <c r="C293" s="5">
        <v>0</v>
      </c>
      <c r="D293" s="5">
        <v>1</v>
      </c>
      <c r="E293" s="5">
        <v>211</v>
      </c>
      <c r="F293" s="5">
        <f>ROUND(Source!Y266,O293)</f>
        <v>11825.86</v>
      </c>
      <c r="G293" s="5" t="s">
        <v>363</v>
      </c>
      <c r="H293" s="5" t="s">
        <v>364</v>
      </c>
      <c r="I293" s="5"/>
      <c r="J293" s="5"/>
      <c r="K293" s="5">
        <v>211</v>
      </c>
      <c r="L293" s="5">
        <v>26</v>
      </c>
      <c r="M293" s="5">
        <v>3</v>
      </c>
      <c r="N293" s="5" t="s">
        <v>3</v>
      </c>
      <c r="O293" s="5">
        <v>2</v>
      </c>
      <c r="P293" s="5">
        <f>ROUND(Source!DQ266,O293)</f>
        <v>650304.03</v>
      </c>
      <c r="Q293" s="5"/>
      <c r="R293" s="5"/>
      <c r="S293" s="5"/>
      <c r="T293" s="5"/>
      <c r="U293" s="5"/>
      <c r="V293" s="5"/>
      <c r="W293" s="5">
        <v>11825.86</v>
      </c>
      <c r="X293" s="5">
        <v>1</v>
      </c>
      <c r="Y293" s="5">
        <v>11825.86</v>
      </c>
      <c r="Z293" s="5">
        <v>650304.03</v>
      </c>
      <c r="AA293" s="5">
        <v>1</v>
      </c>
      <c r="AB293" s="5">
        <v>650304.03</v>
      </c>
    </row>
    <row r="294" spans="1:255" x14ac:dyDescent="0.2">
      <c r="A294" s="5">
        <v>50</v>
      </c>
      <c r="B294" s="5">
        <v>0</v>
      </c>
      <c r="C294" s="5">
        <v>0</v>
      </c>
      <c r="D294" s="5">
        <v>1</v>
      </c>
      <c r="E294" s="5">
        <v>224</v>
      </c>
      <c r="F294" s="5">
        <f>ROUND(Source!AR266,O294)</f>
        <v>1139287.3500000001</v>
      </c>
      <c r="G294" s="5" t="s">
        <v>365</v>
      </c>
      <c r="H294" s="5" t="s">
        <v>366</v>
      </c>
      <c r="I294" s="5"/>
      <c r="J294" s="5"/>
      <c r="K294" s="5">
        <v>224</v>
      </c>
      <c r="L294" s="5">
        <v>27</v>
      </c>
      <c r="M294" s="5">
        <v>3</v>
      </c>
      <c r="N294" s="5" t="s">
        <v>3</v>
      </c>
      <c r="O294" s="5">
        <v>2</v>
      </c>
      <c r="P294" s="5">
        <f>ROUND(Source!EJ266,O294)</f>
        <v>9040953.5</v>
      </c>
      <c r="Q294" s="5"/>
      <c r="R294" s="5"/>
      <c r="S294" s="5"/>
      <c r="T294" s="5"/>
      <c r="U294" s="5"/>
      <c r="V294" s="5"/>
      <c r="W294" s="5">
        <v>1139287.3500000001</v>
      </c>
      <c r="X294" s="5">
        <v>1</v>
      </c>
      <c r="Y294" s="5">
        <v>1139287.3500000001</v>
      </c>
      <c r="Z294" s="5">
        <v>9040953.5</v>
      </c>
      <c r="AA294" s="5">
        <v>1</v>
      </c>
      <c r="AB294" s="5">
        <v>9040953.5</v>
      </c>
    </row>
    <row r="296" spans="1:255" x14ac:dyDescent="0.2">
      <c r="A296" s="1">
        <v>4</v>
      </c>
      <c r="B296" s="1">
        <v>1</v>
      </c>
      <c r="C296" s="1"/>
      <c r="D296" s="1">
        <f>ROW(A411)</f>
        <v>411</v>
      </c>
      <c r="E296" s="1"/>
      <c r="F296" s="1" t="s">
        <v>3</v>
      </c>
      <c r="G296" s="1" t="s">
        <v>444</v>
      </c>
      <c r="H296" s="1" t="s">
        <v>3</v>
      </c>
      <c r="I296" s="1">
        <v>0</v>
      </c>
      <c r="J296" s="1"/>
      <c r="K296" s="1">
        <v>-1</v>
      </c>
      <c r="L296" s="1"/>
      <c r="M296" s="1" t="s">
        <v>3</v>
      </c>
      <c r="N296" s="1"/>
      <c r="O296" s="1"/>
      <c r="P296" s="1"/>
      <c r="Q296" s="1"/>
      <c r="R296" s="1"/>
      <c r="S296" s="1">
        <v>0</v>
      </c>
      <c r="T296" s="1">
        <v>0</v>
      </c>
      <c r="U296" s="1" t="s">
        <v>3</v>
      </c>
      <c r="V296" s="1">
        <v>2</v>
      </c>
      <c r="W296" s="1"/>
      <c r="X296" s="1"/>
      <c r="Y296" s="1"/>
      <c r="Z296" s="1"/>
      <c r="AA296" s="1"/>
      <c r="AB296" s="1" t="s">
        <v>3</v>
      </c>
      <c r="AC296" s="1" t="s">
        <v>3</v>
      </c>
      <c r="AD296" s="1" t="s">
        <v>3</v>
      </c>
      <c r="AE296" s="1" t="s">
        <v>3</v>
      </c>
      <c r="AF296" s="1" t="s">
        <v>3</v>
      </c>
      <c r="AG296" s="1" t="s">
        <v>3</v>
      </c>
      <c r="AH296" s="1"/>
      <c r="AI296" s="1"/>
      <c r="AJ296" s="1"/>
      <c r="AK296" s="1"/>
      <c r="AL296" s="1"/>
      <c r="AM296" s="1"/>
      <c r="AN296" s="1"/>
      <c r="AO296" s="1"/>
      <c r="AP296" s="1" t="s">
        <v>3</v>
      </c>
      <c r="AQ296" s="1" t="s">
        <v>3</v>
      </c>
      <c r="AR296" s="1" t="s">
        <v>3</v>
      </c>
      <c r="AS296" s="1"/>
      <c r="AT296" s="1"/>
      <c r="AU296" s="1"/>
      <c r="AV296" s="1"/>
      <c r="AW296" s="1"/>
      <c r="AX296" s="1"/>
      <c r="AY296" s="1"/>
      <c r="AZ296" s="1" t="s">
        <v>3</v>
      </c>
      <c r="BA296" s="1"/>
      <c r="BB296" s="1" t="s">
        <v>3</v>
      </c>
      <c r="BC296" s="1" t="s">
        <v>3</v>
      </c>
      <c r="BD296" s="1" t="s">
        <v>3</v>
      </c>
      <c r="BE296" s="1" t="s">
        <v>3</v>
      </c>
      <c r="BF296" s="1" t="s">
        <v>3</v>
      </c>
      <c r="BG296" s="1" t="s">
        <v>3</v>
      </c>
      <c r="BH296" s="1" t="s">
        <v>3</v>
      </c>
      <c r="BI296" s="1" t="s">
        <v>3</v>
      </c>
      <c r="BJ296" s="1" t="s">
        <v>3</v>
      </c>
      <c r="BK296" s="1" t="s">
        <v>3</v>
      </c>
      <c r="BL296" s="1" t="s">
        <v>3</v>
      </c>
      <c r="BM296" s="1" t="s">
        <v>3</v>
      </c>
      <c r="BN296" s="1" t="s">
        <v>3</v>
      </c>
      <c r="BO296" s="1" t="s">
        <v>3</v>
      </c>
      <c r="BP296" s="1" t="s">
        <v>3</v>
      </c>
      <c r="BQ296" s="1"/>
      <c r="BR296" s="1"/>
      <c r="BS296" s="1"/>
      <c r="BT296" s="1"/>
      <c r="BU296" s="1"/>
      <c r="BV296" s="1"/>
      <c r="BW296" s="1"/>
      <c r="BX296" s="1">
        <v>0</v>
      </c>
      <c r="BY296" s="1"/>
      <c r="BZ296" s="1"/>
      <c r="CA296" s="1"/>
      <c r="CB296" s="1"/>
      <c r="CC296" s="1"/>
      <c r="CD296" s="1"/>
      <c r="CE296" s="1"/>
      <c r="CF296" s="1"/>
      <c r="CG296" s="1"/>
      <c r="CH296" s="1"/>
      <c r="CI296" s="1"/>
      <c r="CJ296" s="1">
        <v>0</v>
      </c>
    </row>
    <row r="298" spans="1:255" x14ac:dyDescent="0.2">
      <c r="A298" s="3">
        <v>52</v>
      </c>
      <c r="B298" s="3">
        <f t="shared" ref="B298:G298" si="398">B411</f>
        <v>1</v>
      </c>
      <c r="C298" s="3">
        <f t="shared" si="398"/>
        <v>4</v>
      </c>
      <c r="D298" s="3">
        <f t="shared" si="398"/>
        <v>296</v>
      </c>
      <c r="E298" s="3">
        <f t="shared" si="398"/>
        <v>0</v>
      </c>
      <c r="F298" s="3" t="str">
        <f t="shared" si="398"/>
        <v/>
      </c>
      <c r="G298" s="3" t="str">
        <f t="shared" si="398"/>
        <v>Кабельные металлоконструкции</v>
      </c>
      <c r="H298" s="3"/>
      <c r="I298" s="3"/>
      <c r="J298" s="3"/>
      <c r="K298" s="3"/>
      <c r="L298" s="3"/>
      <c r="M298" s="3"/>
      <c r="N298" s="3"/>
      <c r="O298" s="3">
        <f t="shared" ref="O298:AT298" si="399">O411</f>
        <v>1584577.65</v>
      </c>
      <c r="P298" s="3">
        <f t="shared" si="399"/>
        <v>1556163.96</v>
      </c>
      <c r="Q298" s="3">
        <f t="shared" si="399"/>
        <v>13200.15</v>
      </c>
      <c r="R298" s="3">
        <f t="shared" si="399"/>
        <v>4785.47</v>
      </c>
      <c r="S298" s="3">
        <f t="shared" si="399"/>
        <v>15213.54</v>
      </c>
      <c r="T298" s="3">
        <f t="shared" si="399"/>
        <v>0</v>
      </c>
      <c r="U298" s="3">
        <f t="shared" si="399"/>
        <v>1234.8722969797502</v>
      </c>
      <c r="V298" s="3">
        <f t="shared" si="399"/>
        <v>0</v>
      </c>
      <c r="W298" s="3">
        <f t="shared" si="399"/>
        <v>0</v>
      </c>
      <c r="X298" s="3">
        <f t="shared" si="399"/>
        <v>19399.04</v>
      </c>
      <c r="Y298" s="3">
        <f t="shared" si="399"/>
        <v>10199.5</v>
      </c>
      <c r="Z298" s="3">
        <f t="shared" si="399"/>
        <v>0</v>
      </c>
      <c r="AA298" s="3">
        <f t="shared" si="399"/>
        <v>0</v>
      </c>
      <c r="AB298" s="3">
        <f t="shared" si="399"/>
        <v>1584577.65</v>
      </c>
      <c r="AC298" s="3">
        <f t="shared" si="399"/>
        <v>1556163.96</v>
      </c>
      <c r="AD298" s="3">
        <f t="shared" si="399"/>
        <v>13200.15</v>
      </c>
      <c r="AE298" s="3">
        <f t="shared" si="399"/>
        <v>4785.47</v>
      </c>
      <c r="AF298" s="3">
        <f t="shared" si="399"/>
        <v>15213.54</v>
      </c>
      <c r="AG298" s="3">
        <f t="shared" si="399"/>
        <v>0</v>
      </c>
      <c r="AH298" s="3">
        <f t="shared" si="399"/>
        <v>1234.8722969797502</v>
      </c>
      <c r="AI298" s="3">
        <f t="shared" si="399"/>
        <v>0</v>
      </c>
      <c r="AJ298" s="3">
        <f t="shared" si="399"/>
        <v>0</v>
      </c>
      <c r="AK298" s="3">
        <f t="shared" si="399"/>
        <v>19399.04</v>
      </c>
      <c r="AL298" s="3">
        <f t="shared" si="399"/>
        <v>10199.5</v>
      </c>
      <c r="AM298" s="3">
        <f t="shared" si="399"/>
        <v>0</v>
      </c>
      <c r="AN298" s="3">
        <f t="shared" si="399"/>
        <v>0</v>
      </c>
      <c r="AO298" s="3">
        <f t="shared" si="399"/>
        <v>0</v>
      </c>
      <c r="AP298" s="3">
        <f t="shared" si="399"/>
        <v>0</v>
      </c>
      <c r="AQ298" s="3">
        <f t="shared" si="399"/>
        <v>0</v>
      </c>
      <c r="AR298" s="3">
        <f t="shared" si="399"/>
        <v>1614176.19</v>
      </c>
      <c r="AS298" s="3">
        <f t="shared" si="399"/>
        <v>0</v>
      </c>
      <c r="AT298" s="3">
        <f t="shared" si="399"/>
        <v>1614176.19</v>
      </c>
      <c r="AU298" s="3">
        <f t="shared" ref="AU298:BZ298" si="400">AU411</f>
        <v>0</v>
      </c>
      <c r="AV298" s="3">
        <f t="shared" si="400"/>
        <v>1556163.96</v>
      </c>
      <c r="AW298" s="3">
        <f t="shared" si="400"/>
        <v>1556163.96</v>
      </c>
      <c r="AX298" s="3">
        <f t="shared" si="400"/>
        <v>0</v>
      </c>
      <c r="AY298" s="3">
        <f t="shared" si="400"/>
        <v>1556163.96</v>
      </c>
      <c r="AZ298" s="3">
        <f t="shared" si="400"/>
        <v>0</v>
      </c>
      <c r="BA298" s="3">
        <f t="shared" si="400"/>
        <v>0</v>
      </c>
      <c r="BB298" s="3">
        <f t="shared" si="400"/>
        <v>0</v>
      </c>
      <c r="BC298" s="3">
        <f t="shared" si="400"/>
        <v>0</v>
      </c>
      <c r="BD298" s="3">
        <f t="shared" si="400"/>
        <v>0</v>
      </c>
      <c r="BE298" s="3">
        <f t="shared" si="400"/>
        <v>0</v>
      </c>
      <c r="BF298" s="3">
        <f t="shared" si="400"/>
        <v>0</v>
      </c>
      <c r="BG298" s="3">
        <f t="shared" si="400"/>
        <v>0</v>
      </c>
      <c r="BH298" s="3">
        <f t="shared" si="400"/>
        <v>0</v>
      </c>
      <c r="BI298" s="3">
        <f t="shared" si="400"/>
        <v>0</v>
      </c>
      <c r="BJ298" s="3">
        <f t="shared" si="400"/>
        <v>0</v>
      </c>
      <c r="BK298" s="3">
        <f t="shared" si="400"/>
        <v>0</v>
      </c>
      <c r="BL298" s="3">
        <f t="shared" si="400"/>
        <v>0</v>
      </c>
      <c r="BM298" s="3">
        <f t="shared" si="400"/>
        <v>0</v>
      </c>
      <c r="BN298" s="3">
        <f t="shared" si="400"/>
        <v>0</v>
      </c>
      <c r="BO298" s="3">
        <f t="shared" si="400"/>
        <v>0</v>
      </c>
      <c r="BP298" s="3">
        <f t="shared" si="400"/>
        <v>0</v>
      </c>
      <c r="BQ298" s="3">
        <f t="shared" si="400"/>
        <v>0</v>
      </c>
      <c r="BR298" s="3">
        <f t="shared" si="400"/>
        <v>0</v>
      </c>
      <c r="BS298" s="3">
        <f t="shared" si="400"/>
        <v>0</v>
      </c>
      <c r="BT298" s="3">
        <f t="shared" si="400"/>
        <v>0</v>
      </c>
      <c r="BU298" s="3">
        <f t="shared" si="400"/>
        <v>0</v>
      </c>
      <c r="BV298" s="3">
        <f t="shared" si="400"/>
        <v>0</v>
      </c>
      <c r="BW298" s="3">
        <f t="shared" si="400"/>
        <v>0</v>
      </c>
      <c r="BX298" s="3">
        <f t="shared" si="400"/>
        <v>0</v>
      </c>
      <c r="BY298" s="3">
        <f t="shared" si="400"/>
        <v>0</v>
      </c>
      <c r="BZ298" s="3">
        <f t="shared" si="400"/>
        <v>0</v>
      </c>
      <c r="CA298" s="3">
        <f t="shared" ref="CA298:DF298" si="401">CA411</f>
        <v>1614176.19</v>
      </c>
      <c r="CB298" s="3">
        <f t="shared" si="401"/>
        <v>0</v>
      </c>
      <c r="CC298" s="3">
        <f t="shared" si="401"/>
        <v>1614176.19</v>
      </c>
      <c r="CD298" s="3">
        <f t="shared" si="401"/>
        <v>0</v>
      </c>
      <c r="CE298" s="3">
        <f t="shared" si="401"/>
        <v>1556163.96</v>
      </c>
      <c r="CF298" s="3">
        <f t="shared" si="401"/>
        <v>1556163.96</v>
      </c>
      <c r="CG298" s="3">
        <f t="shared" si="401"/>
        <v>0</v>
      </c>
      <c r="CH298" s="3">
        <f t="shared" si="401"/>
        <v>1556163.96</v>
      </c>
      <c r="CI298" s="3">
        <f t="shared" si="401"/>
        <v>0</v>
      </c>
      <c r="CJ298" s="3">
        <f t="shared" si="401"/>
        <v>0</v>
      </c>
      <c r="CK298" s="3">
        <f t="shared" si="401"/>
        <v>0</v>
      </c>
      <c r="CL298" s="3">
        <f t="shared" si="401"/>
        <v>0</v>
      </c>
      <c r="CM298" s="3">
        <f t="shared" si="401"/>
        <v>0</v>
      </c>
      <c r="CN298" s="3">
        <f t="shared" si="401"/>
        <v>0</v>
      </c>
      <c r="CO298" s="3">
        <f t="shared" si="401"/>
        <v>0</v>
      </c>
      <c r="CP298" s="3">
        <f t="shared" si="401"/>
        <v>0</v>
      </c>
      <c r="CQ298" s="3">
        <f t="shared" si="401"/>
        <v>0</v>
      </c>
      <c r="CR298" s="3">
        <f t="shared" si="401"/>
        <v>0</v>
      </c>
      <c r="CS298" s="3">
        <f t="shared" si="401"/>
        <v>0</v>
      </c>
      <c r="CT298" s="3">
        <f t="shared" si="401"/>
        <v>0</v>
      </c>
      <c r="CU298" s="3">
        <f t="shared" si="401"/>
        <v>0</v>
      </c>
      <c r="CV298" s="3">
        <f t="shared" si="401"/>
        <v>0</v>
      </c>
      <c r="CW298" s="3">
        <f t="shared" si="401"/>
        <v>0</v>
      </c>
      <c r="CX298" s="3">
        <f t="shared" si="401"/>
        <v>0</v>
      </c>
      <c r="CY298" s="3">
        <f t="shared" si="401"/>
        <v>0</v>
      </c>
      <c r="CZ298" s="3">
        <f t="shared" si="401"/>
        <v>0</v>
      </c>
      <c r="DA298" s="3">
        <f t="shared" si="401"/>
        <v>0</v>
      </c>
      <c r="DB298" s="3">
        <f t="shared" si="401"/>
        <v>0</v>
      </c>
      <c r="DC298" s="3">
        <f t="shared" si="401"/>
        <v>0</v>
      </c>
      <c r="DD298" s="3">
        <f t="shared" si="401"/>
        <v>0</v>
      </c>
      <c r="DE298" s="3">
        <f t="shared" si="401"/>
        <v>0</v>
      </c>
      <c r="DF298" s="3">
        <f t="shared" si="401"/>
        <v>0</v>
      </c>
      <c r="DG298" s="4">
        <f t="shared" ref="DG298:EL298" si="402">DG411</f>
        <v>11299750.789999999</v>
      </c>
      <c r="DH298" s="4">
        <f t="shared" si="402"/>
        <v>10108974.880000001</v>
      </c>
      <c r="DI298" s="4">
        <f t="shared" si="402"/>
        <v>354183.34</v>
      </c>
      <c r="DJ298" s="4">
        <f t="shared" si="402"/>
        <v>263152.99</v>
      </c>
      <c r="DK298" s="4">
        <f t="shared" si="402"/>
        <v>836592.57</v>
      </c>
      <c r="DL298" s="4">
        <f t="shared" si="402"/>
        <v>0</v>
      </c>
      <c r="DM298" s="4">
        <f t="shared" si="402"/>
        <v>1234.8722969797502</v>
      </c>
      <c r="DN298" s="4">
        <f t="shared" si="402"/>
        <v>0</v>
      </c>
      <c r="DO298" s="4">
        <f t="shared" si="402"/>
        <v>0</v>
      </c>
      <c r="DP298" s="4">
        <f t="shared" si="402"/>
        <v>1066753.2</v>
      </c>
      <c r="DQ298" s="4">
        <f t="shared" si="402"/>
        <v>560870.23</v>
      </c>
      <c r="DR298" s="4">
        <f t="shared" si="402"/>
        <v>0</v>
      </c>
      <c r="DS298" s="4">
        <f t="shared" si="402"/>
        <v>0</v>
      </c>
      <c r="DT298" s="4">
        <f t="shared" si="402"/>
        <v>11299750.789999999</v>
      </c>
      <c r="DU298" s="4">
        <f t="shared" si="402"/>
        <v>10108974.880000001</v>
      </c>
      <c r="DV298" s="4">
        <f t="shared" si="402"/>
        <v>354183.34</v>
      </c>
      <c r="DW298" s="4">
        <f t="shared" si="402"/>
        <v>263152.99</v>
      </c>
      <c r="DX298" s="4">
        <f t="shared" si="402"/>
        <v>836592.57</v>
      </c>
      <c r="DY298" s="4">
        <f t="shared" si="402"/>
        <v>0</v>
      </c>
      <c r="DZ298" s="4">
        <f t="shared" si="402"/>
        <v>1234.8722969797502</v>
      </c>
      <c r="EA298" s="4">
        <f t="shared" si="402"/>
        <v>0</v>
      </c>
      <c r="EB298" s="4">
        <f t="shared" si="402"/>
        <v>0</v>
      </c>
      <c r="EC298" s="4">
        <f t="shared" si="402"/>
        <v>1066753.2</v>
      </c>
      <c r="ED298" s="4">
        <f t="shared" si="402"/>
        <v>560870.23</v>
      </c>
      <c r="EE298" s="4">
        <f t="shared" si="402"/>
        <v>0</v>
      </c>
      <c r="EF298" s="4">
        <f t="shared" si="402"/>
        <v>0</v>
      </c>
      <c r="EG298" s="4">
        <f t="shared" si="402"/>
        <v>0</v>
      </c>
      <c r="EH298" s="4">
        <f t="shared" si="402"/>
        <v>0</v>
      </c>
      <c r="EI298" s="4">
        <f t="shared" si="402"/>
        <v>0</v>
      </c>
      <c r="EJ298" s="4">
        <f t="shared" si="402"/>
        <v>12927374.220000001</v>
      </c>
      <c r="EK298" s="4">
        <f t="shared" si="402"/>
        <v>0</v>
      </c>
      <c r="EL298" s="4">
        <f t="shared" si="402"/>
        <v>12927374.220000001</v>
      </c>
      <c r="EM298" s="4">
        <f t="shared" ref="EM298:FR298" si="403">EM411</f>
        <v>0</v>
      </c>
      <c r="EN298" s="4">
        <f t="shared" si="403"/>
        <v>10108974.880000001</v>
      </c>
      <c r="EO298" s="4">
        <f t="shared" si="403"/>
        <v>10108974.880000001</v>
      </c>
      <c r="EP298" s="4">
        <f t="shared" si="403"/>
        <v>0</v>
      </c>
      <c r="EQ298" s="4">
        <f t="shared" si="403"/>
        <v>10108974.880000001</v>
      </c>
      <c r="ER298" s="4">
        <f t="shared" si="403"/>
        <v>0</v>
      </c>
      <c r="ES298" s="4">
        <f t="shared" si="403"/>
        <v>0</v>
      </c>
      <c r="ET298" s="4">
        <f t="shared" si="403"/>
        <v>0</v>
      </c>
      <c r="EU298" s="4">
        <f t="shared" si="403"/>
        <v>0</v>
      </c>
      <c r="EV298" s="4">
        <f t="shared" si="403"/>
        <v>0</v>
      </c>
      <c r="EW298" s="4">
        <f t="shared" si="403"/>
        <v>0</v>
      </c>
      <c r="EX298" s="4">
        <f t="shared" si="403"/>
        <v>0</v>
      </c>
      <c r="EY298" s="4">
        <f t="shared" si="403"/>
        <v>0</v>
      </c>
      <c r="EZ298" s="4">
        <f t="shared" si="403"/>
        <v>0</v>
      </c>
      <c r="FA298" s="4">
        <f t="shared" si="403"/>
        <v>0</v>
      </c>
      <c r="FB298" s="4">
        <f t="shared" si="403"/>
        <v>0</v>
      </c>
      <c r="FC298" s="4">
        <f t="shared" si="403"/>
        <v>0</v>
      </c>
      <c r="FD298" s="4">
        <f t="shared" si="403"/>
        <v>0</v>
      </c>
      <c r="FE298" s="4">
        <f t="shared" si="403"/>
        <v>0</v>
      </c>
      <c r="FF298" s="4">
        <f t="shared" si="403"/>
        <v>0</v>
      </c>
      <c r="FG298" s="4">
        <f t="shared" si="403"/>
        <v>0</v>
      </c>
      <c r="FH298" s="4">
        <f t="shared" si="403"/>
        <v>0</v>
      </c>
      <c r="FI298" s="4">
        <f t="shared" si="403"/>
        <v>0</v>
      </c>
      <c r="FJ298" s="4">
        <f t="shared" si="403"/>
        <v>0</v>
      </c>
      <c r="FK298" s="4">
        <f t="shared" si="403"/>
        <v>0</v>
      </c>
      <c r="FL298" s="4">
        <f t="shared" si="403"/>
        <v>0</v>
      </c>
      <c r="FM298" s="4">
        <f t="shared" si="403"/>
        <v>0</v>
      </c>
      <c r="FN298" s="4">
        <f t="shared" si="403"/>
        <v>0</v>
      </c>
      <c r="FO298" s="4">
        <f t="shared" si="403"/>
        <v>0</v>
      </c>
      <c r="FP298" s="4">
        <f t="shared" si="403"/>
        <v>0</v>
      </c>
      <c r="FQ298" s="4">
        <f t="shared" si="403"/>
        <v>0</v>
      </c>
      <c r="FR298" s="4">
        <f t="shared" si="403"/>
        <v>0</v>
      </c>
      <c r="FS298" s="4">
        <f t="shared" ref="FS298:GX298" si="404">FS411</f>
        <v>12927374.220000001</v>
      </c>
      <c r="FT298" s="4">
        <f t="shared" si="404"/>
        <v>0</v>
      </c>
      <c r="FU298" s="4">
        <f t="shared" si="404"/>
        <v>12927374.220000001</v>
      </c>
      <c r="FV298" s="4">
        <f t="shared" si="404"/>
        <v>0</v>
      </c>
      <c r="FW298" s="4">
        <f t="shared" si="404"/>
        <v>10108974.880000001</v>
      </c>
      <c r="FX298" s="4">
        <f t="shared" si="404"/>
        <v>10108974.880000001</v>
      </c>
      <c r="FY298" s="4">
        <f t="shared" si="404"/>
        <v>0</v>
      </c>
      <c r="FZ298" s="4">
        <f t="shared" si="404"/>
        <v>10108974.880000001</v>
      </c>
      <c r="GA298" s="4">
        <f t="shared" si="404"/>
        <v>0</v>
      </c>
      <c r="GB298" s="4">
        <f t="shared" si="404"/>
        <v>0</v>
      </c>
      <c r="GC298" s="4">
        <f t="shared" si="404"/>
        <v>0</v>
      </c>
      <c r="GD298" s="4">
        <f t="shared" si="404"/>
        <v>0</v>
      </c>
      <c r="GE298" s="4">
        <f t="shared" si="404"/>
        <v>0</v>
      </c>
      <c r="GF298" s="4">
        <f t="shared" si="404"/>
        <v>0</v>
      </c>
      <c r="GG298" s="4">
        <f t="shared" si="404"/>
        <v>0</v>
      </c>
      <c r="GH298" s="4">
        <f t="shared" si="404"/>
        <v>0</v>
      </c>
      <c r="GI298" s="4">
        <f t="shared" si="404"/>
        <v>0</v>
      </c>
      <c r="GJ298" s="4">
        <f t="shared" si="404"/>
        <v>0</v>
      </c>
      <c r="GK298" s="4">
        <f t="shared" si="404"/>
        <v>0</v>
      </c>
      <c r="GL298" s="4">
        <f t="shared" si="404"/>
        <v>0</v>
      </c>
      <c r="GM298" s="4">
        <f t="shared" si="404"/>
        <v>0</v>
      </c>
      <c r="GN298" s="4">
        <f t="shared" si="404"/>
        <v>0</v>
      </c>
      <c r="GO298" s="4">
        <f t="shared" si="404"/>
        <v>0</v>
      </c>
      <c r="GP298" s="4">
        <f t="shared" si="404"/>
        <v>0</v>
      </c>
      <c r="GQ298" s="4">
        <f t="shared" si="404"/>
        <v>0</v>
      </c>
      <c r="GR298" s="4">
        <f t="shared" si="404"/>
        <v>0</v>
      </c>
      <c r="GS298" s="4">
        <f t="shared" si="404"/>
        <v>0</v>
      </c>
      <c r="GT298" s="4">
        <f t="shared" si="404"/>
        <v>0</v>
      </c>
      <c r="GU298" s="4">
        <f t="shared" si="404"/>
        <v>0</v>
      </c>
      <c r="GV298" s="4">
        <f t="shared" si="404"/>
        <v>0</v>
      </c>
      <c r="GW298" s="4">
        <f t="shared" si="404"/>
        <v>0</v>
      </c>
      <c r="GX298" s="4">
        <f t="shared" si="404"/>
        <v>0</v>
      </c>
    </row>
    <row r="300" spans="1:255" x14ac:dyDescent="0.2">
      <c r="A300" s="2">
        <v>17</v>
      </c>
      <c r="B300" s="2">
        <v>1</v>
      </c>
      <c r="C300" s="2">
        <f>ROW(SmtRes!A188)</f>
        <v>188</v>
      </c>
      <c r="D300" s="2">
        <f>ROW(EtalonRes!A218)</f>
        <v>218</v>
      </c>
      <c r="E300" s="2" t="s">
        <v>445</v>
      </c>
      <c r="F300" s="2" t="s">
        <v>446</v>
      </c>
      <c r="G300" s="2" t="s">
        <v>447</v>
      </c>
      <c r="H300" s="2" t="s">
        <v>448</v>
      </c>
      <c r="I300" s="2">
        <f>ROUND(ROUND(((583*(3*3.673))+(68*(3*2.544))+(85*(3*3.856))+(685*(2.447*3))+(57*(3*1.695))+(136*(3*1.291))+(85*(3*1.355))+(68*(3*1.278))+(1132*(3*0.74))+(57*(3*0.733))+(2*0.279)+(8*0.639)+(4*0.437)+(8*1.049)+(3*0.8157)+(2*0.65)+(6*0.195)+(18*0.176)+(1*0.184)+(93*0.123)+(20*0.101)+(20*0.1666)+(101*0.174)+(18*0.1108)+(0.1*728)+(0.066*1361)+(0.0555*40))/1000,4),9)</f>
        <v>17.241399999999999</v>
      </c>
      <c r="J300" s="2">
        <v>0</v>
      </c>
      <c r="K300" s="2">
        <f>ROUND(ROUND(((583*(3*3.673))+(68*(3*2.544))+(85*(3*3.856))+(685*(2.447*3))+(57*(3*1.695))+(136*(3*1.291))+(85*(3*1.355))+(68*(3*1.278))+(1132*(3*0.74))+(57*(3*0.733))+(2*0.279)+(8*0.639)+(4*0.437)+(8*1.049)+(3*0.8157)+(2*0.65)+(6*0.195)+(18*0.176)+(1*0.184)+(93*0.123)+(20*0.101)+(20*0.1666)+(101*0.174)+(18*0.1108)+(0.1*728)+(0.066*1361)+(0.0555*40))/1000,4),9)</f>
        <v>17.241399999999999</v>
      </c>
      <c r="L300" s="2"/>
      <c r="M300" s="2"/>
      <c r="N300" s="2"/>
      <c r="O300" s="2">
        <f t="shared" ref="O300:O331" si="405">ROUND(CP300,2)</f>
        <v>28433.52</v>
      </c>
      <c r="P300" s="2">
        <f t="shared" ref="P300:P331" si="406">ROUND((ROUND((AC300*AW300*I300),2)*BC300),2)</f>
        <v>1280.17</v>
      </c>
      <c r="Q300" s="2">
        <f>(ROUND((ROUND((((ET300*1.1))*AV300*I300),2)*BB300),2)+ROUND((ROUND(((AE300-((EU300*1.1)))*AV300*I300),2)*BS300),2))</f>
        <v>12793.22</v>
      </c>
      <c r="R300" s="2">
        <f t="shared" ref="R300:R331" si="407">ROUND((ROUND((AE300*AV300*I300),2)*BS300),2)</f>
        <v>4718.6000000000004</v>
      </c>
      <c r="S300" s="2">
        <f t="shared" ref="S300:S331" si="408">ROUND((ROUND((AF300*AV300*I300),2)*BA300),2)</f>
        <v>14360.13</v>
      </c>
      <c r="T300" s="2">
        <f t="shared" ref="T300:T331" si="409">ROUND(CU300*I300,2)</f>
        <v>0</v>
      </c>
      <c r="U300" s="2">
        <f t="shared" ref="U300:U331" si="410">CV300*I300</f>
        <v>1165.6012263060002</v>
      </c>
      <c r="V300" s="2">
        <f t="shared" ref="V300:V331" si="411">CW300*I300</f>
        <v>0</v>
      </c>
      <c r="W300" s="2">
        <f t="shared" ref="W300:W331" si="412">ROUND(CX300*I300,2)</f>
        <v>0</v>
      </c>
      <c r="X300" s="2">
        <f t="shared" ref="X300:X331" si="413">ROUND(CY300,2)</f>
        <v>18506.37</v>
      </c>
      <c r="Y300" s="2">
        <f t="shared" ref="Y300:Y331" si="414">ROUND(CZ300,2)</f>
        <v>9730.15</v>
      </c>
      <c r="Z300" s="2"/>
      <c r="AA300" s="2">
        <v>60252778</v>
      </c>
      <c r="AB300" s="2">
        <f t="shared" ref="AB300:AB331" si="415">ROUND((AC300+AD300+AF300),6)</f>
        <v>1578.4449999999999</v>
      </c>
      <c r="AC300" s="2">
        <f t="shared" ref="AC300:AC331" si="416">ROUND((ES300),6)</f>
        <v>74.25</v>
      </c>
      <c r="AD300" s="2">
        <f>ROUND(((((ET300*1.1))-((EU300*1.1)))+AE300),6)</f>
        <v>708.697</v>
      </c>
      <c r="AE300" s="2">
        <f t="shared" ref="AE300:AF303" si="417">ROUND(((EU300*1.1)),6)</f>
        <v>261.39299999999997</v>
      </c>
      <c r="AF300" s="2">
        <f t="shared" si="417"/>
        <v>795.49800000000005</v>
      </c>
      <c r="AG300" s="2">
        <f t="shared" ref="AG300:AG331" si="418">ROUND((AP300),6)</f>
        <v>0</v>
      </c>
      <c r="AH300" s="2">
        <f t="shared" ref="AH300:AI303" si="419">((EW300*1.1))</f>
        <v>64.570000000000007</v>
      </c>
      <c r="AI300" s="2">
        <f t="shared" si="419"/>
        <v>0</v>
      </c>
      <c r="AJ300" s="2">
        <f t="shared" ref="AJ300:AJ331" si="420">(AS300)</f>
        <v>0</v>
      </c>
      <c r="AK300" s="2">
        <v>1441.7</v>
      </c>
      <c r="AL300" s="2">
        <v>74.25</v>
      </c>
      <c r="AM300" s="2">
        <v>644.27</v>
      </c>
      <c r="AN300" s="2">
        <v>237.63</v>
      </c>
      <c r="AO300" s="2">
        <v>723.18</v>
      </c>
      <c r="AP300" s="2">
        <v>0</v>
      </c>
      <c r="AQ300" s="2">
        <v>58.7</v>
      </c>
      <c r="AR300" s="2">
        <v>0</v>
      </c>
      <c r="AS300" s="2">
        <v>0</v>
      </c>
      <c r="AT300" s="2">
        <v>97</v>
      </c>
      <c r="AU300" s="2">
        <v>51</v>
      </c>
      <c r="AV300" s="2">
        <v>1.0469999999999999</v>
      </c>
      <c r="AW300" s="2">
        <v>1</v>
      </c>
      <c r="AX300" s="2"/>
      <c r="AY300" s="2"/>
      <c r="AZ300" s="2">
        <v>1</v>
      </c>
      <c r="BA300" s="2">
        <v>1</v>
      </c>
      <c r="BB300" s="2">
        <v>1</v>
      </c>
      <c r="BC300" s="2">
        <v>1</v>
      </c>
      <c r="BD300" s="2" t="s">
        <v>3</v>
      </c>
      <c r="BE300" s="2" t="s">
        <v>3</v>
      </c>
      <c r="BF300" s="2" t="s">
        <v>3</v>
      </c>
      <c r="BG300" s="2" t="s">
        <v>3</v>
      </c>
      <c r="BH300" s="2">
        <v>0</v>
      </c>
      <c r="BI300" s="2">
        <v>2</v>
      </c>
      <c r="BJ300" s="2" t="s">
        <v>449</v>
      </c>
      <c r="BK300" s="2"/>
      <c r="BL300" s="2"/>
      <c r="BM300" s="2">
        <v>67</v>
      </c>
      <c r="BN300" s="2">
        <v>59540665</v>
      </c>
      <c r="BO300" s="2" t="s">
        <v>446</v>
      </c>
      <c r="BP300" s="2">
        <v>1</v>
      </c>
      <c r="BQ300" s="2">
        <v>40</v>
      </c>
      <c r="BR300" s="2">
        <v>0</v>
      </c>
      <c r="BS300" s="2">
        <v>1</v>
      </c>
      <c r="BT300" s="2">
        <v>1</v>
      </c>
      <c r="BU300" s="2">
        <v>1</v>
      </c>
      <c r="BV300" s="2">
        <v>1</v>
      </c>
      <c r="BW300" s="2">
        <v>1</v>
      </c>
      <c r="BX300" s="2">
        <v>1</v>
      </c>
      <c r="BY300" s="2" t="s">
        <v>3</v>
      </c>
      <c r="BZ300" s="2">
        <v>97</v>
      </c>
      <c r="CA300" s="2">
        <v>51</v>
      </c>
      <c r="CB300" s="2" t="s">
        <v>3</v>
      </c>
      <c r="CC300" s="2"/>
      <c r="CD300" s="2"/>
      <c r="CE300" s="2">
        <v>30</v>
      </c>
      <c r="CF300" s="2">
        <v>0</v>
      </c>
      <c r="CG300" s="2">
        <v>0</v>
      </c>
      <c r="CH300" s="2"/>
      <c r="CI300" s="2"/>
      <c r="CJ300" s="2"/>
      <c r="CK300" s="2"/>
      <c r="CL300" s="2"/>
      <c r="CM300" s="2">
        <v>0</v>
      </c>
      <c r="CN300" s="2" t="s">
        <v>1290</v>
      </c>
      <c r="CO300" s="2">
        <v>0</v>
      </c>
      <c r="CP300" s="2">
        <f t="shared" ref="CP300:CP331" si="421">(P300+Q300+S300)</f>
        <v>28433.519999999997</v>
      </c>
      <c r="CQ300" s="2">
        <f t="shared" ref="CQ300:CQ331" si="422">ROUND((ROUND((AC300*AW300*1),2)*BC300),2)</f>
        <v>74.25</v>
      </c>
      <c r="CR300" s="2">
        <f>(ROUND((ROUND((((ET300*1.1))*AV300*1),2)*BB300),2)+ROUND((ROUND(((AE300-((EU300*1.1)))*AV300*1),2)*BS300),2))</f>
        <v>742.01</v>
      </c>
      <c r="CS300" s="2">
        <f t="shared" ref="CS300:CS331" si="423">ROUND((ROUND((AE300*AV300*1),2)*BS300),2)</f>
        <v>273.68</v>
      </c>
      <c r="CT300" s="2">
        <f t="shared" ref="CT300:CT331" si="424">ROUND((ROUND((AF300*AV300*1),2)*BA300),2)</f>
        <v>832.89</v>
      </c>
      <c r="CU300" s="2">
        <f t="shared" ref="CU300:CU331" si="425">AG300</f>
        <v>0</v>
      </c>
      <c r="CV300" s="2">
        <f t="shared" ref="CV300:CV331" si="426">(AH300*AV300)</f>
        <v>67.604790000000008</v>
      </c>
      <c r="CW300" s="2">
        <f t="shared" ref="CW300:CW331" si="427">AI300</f>
        <v>0</v>
      </c>
      <c r="CX300" s="2">
        <f t="shared" ref="CX300:CX331" si="428">AJ300</f>
        <v>0</v>
      </c>
      <c r="CY300" s="2">
        <f t="shared" ref="CY300:CY331" si="429">(((S300+R300)*AT300)/100)</f>
        <v>18506.3681</v>
      </c>
      <c r="CZ300" s="2">
        <f t="shared" ref="CZ300:CZ331" si="430">(((S300+R300)*AU300)/100)</f>
        <v>9730.1522999999997</v>
      </c>
      <c r="DA300" s="2"/>
      <c r="DB300" s="2"/>
      <c r="DC300" s="2" t="s">
        <v>3</v>
      </c>
      <c r="DD300" s="2" t="s">
        <v>3</v>
      </c>
      <c r="DE300" s="2" t="s">
        <v>24</v>
      </c>
      <c r="DF300" s="2" t="s">
        <v>24</v>
      </c>
      <c r="DG300" s="2" t="s">
        <v>24</v>
      </c>
      <c r="DH300" s="2" t="s">
        <v>3</v>
      </c>
      <c r="DI300" s="2" t="s">
        <v>24</v>
      </c>
      <c r="DJ300" s="2" t="s">
        <v>24</v>
      </c>
      <c r="DK300" s="2" t="s">
        <v>3</v>
      </c>
      <c r="DL300" s="2" t="s">
        <v>3</v>
      </c>
      <c r="DM300" s="2" t="s">
        <v>3</v>
      </c>
      <c r="DN300" s="2">
        <v>0</v>
      </c>
      <c r="DO300" s="2">
        <v>0</v>
      </c>
      <c r="DP300" s="2">
        <v>1</v>
      </c>
      <c r="DQ300" s="2">
        <v>1</v>
      </c>
      <c r="DR300" s="2"/>
      <c r="DS300" s="2"/>
      <c r="DT300" s="2"/>
      <c r="DU300" s="2">
        <v>1013</v>
      </c>
      <c r="DV300" s="2" t="s">
        <v>448</v>
      </c>
      <c r="DW300" s="2" t="s">
        <v>448</v>
      </c>
      <c r="DX300" s="2">
        <v>1</v>
      </c>
      <c r="DY300" s="2"/>
      <c r="DZ300" s="2" t="s">
        <v>3</v>
      </c>
      <c r="EA300" s="2" t="s">
        <v>3</v>
      </c>
      <c r="EB300" s="2" t="s">
        <v>3</v>
      </c>
      <c r="EC300" s="2" t="s">
        <v>3</v>
      </c>
      <c r="ED300" s="2"/>
      <c r="EE300" s="2">
        <v>59540733</v>
      </c>
      <c r="EF300" s="2">
        <v>40</v>
      </c>
      <c r="EG300" s="2" t="s">
        <v>25</v>
      </c>
      <c r="EH300" s="2">
        <v>0</v>
      </c>
      <c r="EI300" s="2" t="s">
        <v>3</v>
      </c>
      <c r="EJ300" s="2">
        <v>2</v>
      </c>
      <c r="EK300" s="2">
        <v>67</v>
      </c>
      <c r="EL300" s="2" t="s">
        <v>26</v>
      </c>
      <c r="EM300" s="2" t="s">
        <v>27</v>
      </c>
      <c r="EN300" s="2"/>
      <c r="EO300" s="2" t="s">
        <v>76</v>
      </c>
      <c r="EP300" s="2"/>
      <c r="EQ300" s="2">
        <v>0</v>
      </c>
      <c r="ER300" s="2">
        <v>1441.7</v>
      </c>
      <c r="ES300" s="2">
        <v>74.25</v>
      </c>
      <c r="ET300" s="2">
        <v>644.27</v>
      </c>
      <c r="EU300" s="2">
        <v>237.63</v>
      </c>
      <c r="EV300" s="2">
        <v>723.18</v>
      </c>
      <c r="EW300" s="2">
        <v>58.7</v>
      </c>
      <c r="EX300" s="2">
        <v>0</v>
      </c>
      <c r="EY300" s="2">
        <v>0</v>
      </c>
      <c r="EZ300" s="2"/>
      <c r="FA300" s="2"/>
      <c r="FB300" s="2"/>
      <c r="FC300" s="2"/>
      <c r="FD300" s="2"/>
      <c r="FE300" s="2"/>
      <c r="FF300" s="2"/>
      <c r="FG300" s="2"/>
      <c r="FH300" s="2"/>
      <c r="FI300" s="2"/>
      <c r="FJ300" s="2"/>
      <c r="FK300" s="2"/>
      <c r="FL300" s="2"/>
      <c r="FM300" s="2"/>
      <c r="FN300" s="2"/>
      <c r="FO300" s="2"/>
      <c r="FP300" s="2"/>
      <c r="FQ300" s="2">
        <v>0</v>
      </c>
      <c r="FR300" s="2">
        <v>0</v>
      </c>
      <c r="FS300" s="2">
        <v>0</v>
      </c>
      <c r="FT300" s="2"/>
      <c r="FU300" s="2"/>
      <c r="FV300" s="2"/>
      <c r="FW300" s="2"/>
      <c r="FX300" s="2">
        <v>97</v>
      </c>
      <c r="FY300" s="2">
        <v>51</v>
      </c>
      <c r="FZ300" s="2"/>
      <c r="GA300" s="2" t="s">
        <v>3</v>
      </c>
      <c r="GB300" s="2"/>
      <c r="GC300" s="2"/>
      <c r="GD300" s="2">
        <v>1</v>
      </c>
      <c r="GE300" s="2"/>
      <c r="GF300" s="2">
        <v>521844260</v>
      </c>
      <c r="GG300" s="2">
        <v>2</v>
      </c>
      <c r="GH300" s="2">
        <v>1</v>
      </c>
      <c r="GI300" s="2">
        <v>2</v>
      </c>
      <c r="GJ300" s="2">
        <v>0</v>
      </c>
      <c r="GK300" s="2">
        <v>0</v>
      </c>
      <c r="GL300" s="2">
        <f t="shared" ref="GL300:GL331" si="431">ROUND(IF(AND(BH300=3,BI300=3,FS300&lt;&gt;0),P300,0),2)</f>
        <v>0</v>
      </c>
      <c r="GM300" s="2">
        <f t="shared" ref="GM300:GM331" si="432">ROUND(O300+X300+Y300,2)+GX300</f>
        <v>56670.04</v>
      </c>
      <c r="GN300" s="2">
        <f t="shared" ref="GN300:GN331" si="433">IF(OR(BI300=0,BI300=1),GM300-GX300,0)</f>
        <v>0</v>
      </c>
      <c r="GO300" s="2">
        <f t="shared" ref="GO300:GO331" si="434">IF(BI300=2,GM300-GX300,0)</f>
        <v>56670.04</v>
      </c>
      <c r="GP300" s="2">
        <f t="shared" ref="GP300:GP331" si="435">IF(BI300=4,GM300-GX300,0)</f>
        <v>0</v>
      </c>
      <c r="GQ300" s="2"/>
      <c r="GR300" s="2">
        <v>0</v>
      </c>
      <c r="GS300" s="2">
        <v>3</v>
      </c>
      <c r="GT300" s="2">
        <v>0</v>
      </c>
      <c r="GU300" s="2" t="s">
        <v>3</v>
      </c>
      <c r="GV300" s="2">
        <f t="shared" ref="GV300:GV331" si="436">ROUND((GT300),6)</f>
        <v>0</v>
      </c>
      <c r="GW300" s="2">
        <v>1</v>
      </c>
      <c r="GX300" s="2">
        <f t="shared" ref="GX300:GX331" si="437">ROUND(HC300*I300,2)</f>
        <v>0</v>
      </c>
      <c r="GY300" s="2"/>
      <c r="GZ300" s="2"/>
      <c r="HA300" s="2">
        <v>0</v>
      </c>
      <c r="HB300" s="2">
        <v>0</v>
      </c>
      <c r="HC300" s="2">
        <f t="shared" ref="HC300:HC331" si="438">GV300*GW300</f>
        <v>0</v>
      </c>
      <c r="HD300" s="2"/>
      <c r="HE300" s="2" t="s">
        <v>3</v>
      </c>
      <c r="HF300" s="2" t="s">
        <v>3</v>
      </c>
      <c r="HG300" s="2"/>
      <c r="HH300" s="2"/>
      <c r="HI300" s="2"/>
      <c r="HJ300" s="2"/>
      <c r="HK300" s="2"/>
      <c r="HL300" s="2"/>
      <c r="HM300" s="2" t="s">
        <v>3</v>
      </c>
      <c r="HN300" s="2" t="s">
        <v>3</v>
      </c>
      <c r="HO300" s="2" t="s">
        <v>3</v>
      </c>
      <c r="HP300" s="2" t="s">
        <v>3</v>
      </c>
      <c r="HQ300" s="2" t="s">
        <v>3</v>
      </c>
      <c r="HR300" s="2"/>
      <c r="HS300" s="2">
        <v>0</v>
      </c>
      <c r="HT300" s="2"/>
      <c r="HU300" s="2"/>
      <c r="HV300" s="2"/>
      <c r="HW300" s="2"/>
      <c r="HX300" s="2"/>
      <c r="HY300" s="2"/>
      <c r="HZ300" s="2"/>
      <c r="IA300" s="2"/>
      <c r="IB300" s="2"/>
      <c r="IC300" s="2"/>
      <c r="ID300" s="2"/>
      <c r="IE300" s="2"/>
      <c r="IF300" s="2"/>
      <c r="IG300" s="2"/>
      <c r="IH300" s="2"/>
      <c r="II300" s="2"/>
      <c r="IJ300" s="2"/>
      <c r="IK300" s="2">
        <v>0</v>
      </c>
      <c r="IL300" s="2"/>
      <c r="IM300" s="2"/>
      <c r="IN300" s="2"/>
      <c r="IO300" s="2"/>
      <c r="IP300" s="2"/>
      <c r="IQ300" s="2"/>
      <c r="IR300" s="2"/>
      <c r="IS300" s="2"/>
      <c r="IT300" s="2"/>
      <c r="IU300" s="2"/>
    </row>
    <row r="301" spans="1:255" x14ac:dyDescent="0.2">
      <c r="A301">
        <v>17</v>
      </c>
      <c r="B301">
        <v>1</v>
      </c>
      <c r="C301">
        <f>ROW(SmtRes!A194)</f>
        <v>194</v>
      </c>
      <c r="D301">
        <f>ROW(EtalonRes!A226)</f>
        <v>226</v>
      </c>
      <c r="E301" t="s">
        <v>445</v>
      </c>
      <c r="F301" t="s">
        <v>446</v>
      </c>
      <c r="G301" t="s">
        <v>447</v>
      </c>
      <c r="H301" t="s">
        <v>448</v>
      </c>
      <c r="I301">
        <f>ROUND(ROUND(((583*(3*3.673))+(68*(3*2.544))+(85*(3*3.856))+(685*(2.447*3))+(57*(3*1.695))+(136*(3*1.291))+(85*(3*1.355))+(68*(3*1.278))+(1132*(3*0.74))+(57*(3*0.733))+(2*0.279)+(8*0.639)+(4*0.437)+(8*1.049)+(3*0.8157)+(2*0.65)+(6*0.195)+(18*0.176)+(1*0.184)+(93*0.123)+(20*0.101)+(20*0.1666)+(101*0.174)+(18*0.1108)+(0.1*728)+(0.066*1361)+(0.0555*40))/1000,4),9)</f>
        <v>17.241399999999999</v>
      </c>
      <c r="J301">
        <v>0</v>
      </c>
      <c r="K301">
        <f>ROUND(ROUND(((583*(3*3.673))+(68*(3*2.544))+(85*(3*3.856))+(685*(2.447*3))+(57*(3*1.695))+(136*(3*1.291))+(85*(3*1.355))+(68*(3*1.278))+(1132*(3*0.74))+(57*(3*0.733))+(2*0.279)+(8*0.639)+(4*0.437)+(8*1.049)+(3*0.8157)+(2*0.65)+(6*0.195)+(18*0.176)+(1*0.184)+(93*0.123)+(20*0.101)+(20*0.1666)+(101*0.174)+(18*0.1108)+(0.1*728)+(0.066*1361)+(0.0555*40))/1000,4),9)</f>
        <v>17.241399999999999</v>
      </c>
      <c r="O301">
        <f t="shared" si="405"/>
        <v>1151785.69</v>
      </c>
      <c r="P301">
        <f t="shared" si="406"/>
        <v>15170.01</v>
      </c>
      <c r="Q301">
        <f>(ROUND((ROUND((((ET301*1.1))*AV301*I301),2)*BB301),2)+ROUND((ROUND(((AE301-((EU301*1.1)))*AV301*I301),2)*BS301),2))</f>
        <v>346952.13</v>
      </c>
      <c r="R301">
        <f t="shared" si="407"/>
        <v>259475.81</v>
      </c>
      <c r="S301">
        <f t="shared" si="408"/>
        <v>789663.55</v>
      </c>
      <c r="T301">
        <f t="shared" si="409"/>
        <v>0</v>
      </c>
      <c r="U301">
        <f t="shared" si="410"/>
        <v>1165.6012263060002</v>
      </c>
      <c r="V301">
        <f t="shared" si="411"/>
        <v>0</v>
      </c>
      <c r="W301">
        <f t="shared" si="412"/>
        <v>0</v>
      </c>
      <c r="X301">
        <f t="shared" si="413"/>
        <v>1017665.18</v>
      </c>
      <c r="Y301">
        <f t="shared" si="414"/>
        <v>535061.06999999995</v>
      </c>
      <c r="AA301">
        <v>60252775</v>
      </c>
      <c r="AB301">
        <f t="shared" si="415"/>
        <v>1578.4449999999999</v>
      </c>
      <c r="AC301">
        <f t="shared" si="416"/>
        <v>74.25</v>
      </c>
      <c r="AD301">
        <f>ROUND(((((ET301*1.1))-((EU301*1.1)))+AE301),6)</f>
        <v>708.697</v>
      </c>
      <c r="AE301">
        <f t="shared" si="417"/>
        <v>261.39299999999997</v>
      </c>
      <c r="AF301">
        <f t="shared" si="417"/>
        <v>795.49800000000005</v>
      </c>
      <c r="AG301">
        <f t="shared" si="418"/>
        <v>0</v>
      </c>
      <c r="AH301">
        <f t="shared" si="419"/>
        <v>64.570000000000007</v>
      </c>
      <c r="AI301">
        <f t="shared" si="419"/>
        <v>0</v>
      </c>
      <c r="AJ301">
        <f t="shared" si="420"/>
        <v>0</v>
      </c>
      <c r="AK301">
        <v>1441.7</v>
      </c>
      <c r="AL301">
        <v>74.25</v>
      </c>
      <c r="AM301">
        <v>644.27</v>
      </c>
      <c r="AN301">
        <v>237.63</v>
      </c>
      <c r="AO301">
        <v>723.18</v>
      </c>
      <c r="AP301">
        <v>0</v>
      </c>
      <c r="AQ301">
        <v>58.7</v>
      </c>
      <c r="AR301">
        <v>0</v>
      </c>
      <c r="AS301">
        <v>0</v>
      </c>
      <c r="AT301">
        <v>97</v>
      </c>
      <c r="AU301">
        <v>51</v>
      </c>
      <c r="AV301">
        <v>1.0469999999999999</v>
      </c>
      <c r="AW301">
        <v>1</v>
      </c>
      <c r="AZ301">
        <v>1</v>
      </c>
      <c r="BA301">
        <v>54.99</v>
      </c>
      <c r="BB301">
        <v>27.12</v>
      </c>
      <c r="BC301">
        <v>11.85</v>
      </c>
      <c r="BD301" t="s">
        <v>3</v>
      </c>
      <c r="BE301" t="s">
        <v>3</v>
      </c>
      <c r="BF301" t="s">
        <v>3</v>
      </c>
      <c r="BG301" t="s">
        <v>3</v>
      </c>
      <c r="BH301">
        <v>0</v>
      </c>
      <c r="BI301">
        <v>2</v>
      </c>
      <c r="BJ301" t="s">
        <v>449</v>
      </c>
      <c r="BM301">
        <v>67</v>
      </c>
      <c r="BN301">
        <v>59540665</v>
      </c>
      <c r="BO301" t="s">
        <v>446</v>
      </c>
      <c r="BP301">
        <v>1</v>
      </c>
      <c r="BQ301">
        <v>40</v>
      </c>
      <c r="BR301">
        <v>0</v>
      </c>
      <c r="BS301">
        <v>54.99</v>
      </c>
      <c r="BT301">
        <v>1</v>
      </c>
      <c r="BU301">
        <v>1</v>
      </c>
      <c r="BV301">
        <v>1</v>
      </c>
      <c r="BW301">
        <v>1</v>
      </c>
      <c r="BX301">
        <v>1</v>
      </c>
      <c r="BY301" t="s">
        <v>3</v>
      </c>
      <c r="BZ301">
        <v>97</v>
      </c>
      <c r="CA301">
        <v>51</v>
      </c>
      <c r="CB301" t="s">
        <v>3</v>
      </c>
      <c r="CE301">
        <v>30</v>
      </c>
      <c r="CF301">
        <v>0</v>
      </c>
      <c r="CG301">
        <v>0</v>
      </c>
      <c r="CM301">
        <v>0</v>
      </c>
      <c r="CN301" t="s">
        <v>1290</v>
      </c>
      <c r="CO301">
        <v>0</v>
      </c>
      <c r="CP301">
        <f t="shared" si="421"/>
        <v>1151785.69</v>
      </c>
      <c r="CQ301">
        <f t="shared" si="422"/>
        <v>879.86</v>
      </c>
      <c r="CR301">
        <f>(ROUND((ROUND((((ET301*1.1))*AV301*1),2)*BB301),2)+ROUND((ROUND(((AE301-((EU301*1.1)))*AV301*1),2)*BS301),2))</f>
        <v>20123.310000000001</v>
      </c>
      <c r="CS301">
        <f t="shared" si="423"/>
        <v>15049.66</v>
      </c>
      <c r="CT301">
        <f t="shared" si="424"/>
        <v>45800.62</v>
      </c>
      <c r="CU301">
        <f t="shared" si="425"/>
        <v>0</v>
      </c>
      <c r="CV301">
        <f t="shared" si="426"/>
        <v>67.604790000000008</v>
      </c>
      <c r="CW301">
        <f t="shared" si="427"/>
        <v>0</v>
      </c>
      <c r="CX301">
        <f t="shared" si="428"/>
        <v>0</v>
      </c>
      <c r="CY301">
        <f t="shared" si="429"/>
        <v>1017665.1792000001</v>
      </c>
      <c r="CZ301">
        <f t="shared" si="430"/>
        <v>535061.07360000012</v>
      </c>
      <c r="DC301" t="s">
        <v>3</v>
      </c>
      <c r="DD301" t="s">
        <v>3</v>
      </c>
      <c r="DE301" t="s">
        <v>24</v>
      </c>
      <c r="DF301" t="s">
        <v>24</v>
      </c>
      <c r="DG301" t="s">
        <v>24</v>
      </c>
      <c r="DH301" t="s">
        <v>3</v>
      </c>
      <c r="DI301" t="s">
        <v>24</v>
      </c>
      <c r="DJ301" t="s">
        <v>24</v>
      </c>
      <c r="DK301" t="s">
        <v>3</v>
      </c>
      <c r="DL301" t="s">
        <v>3</v>
      </c>
      <c r="DM301" t="s">
        <v>3</v>
      </c>
      <c r="DN301">
        <v>0</v>
      </c>
      <c r="DO301">
        <v>0</v>
      </c>
      <c r="DP301">
        <v>1</v>
      </c>
      <c r="DQ301">
        <v>1</v>
      </c>
      <c r="DU301">
        <v>1013</v>
      </c>
      <c r="DV301" t="s">
        <v>448</v>
      </c>
      <c r="DW301" t="s">
        <v>448</v>
      </c>
      <c r="DX301">
        <v>1</v>
      </c>
      <c r="DZ301" t="s">
        <v>3</v>
      </c>
      <c r="EA301" t="s">
        <v>3</v>
      </c>
      <c r="EB301" t="s">
        <v>3</v>
      </c>
      <c r="EC301" t="s">
        <v>3</v>
      </c>
      <c r="EE301">
        <v>59540733</v>
      </c>
      <c r="EF301">
        <v>40</v>
      </c>
      <c r="EG301" t="s">
        <v>25</v>
      </c>
      <c r="EH301">
        <v>0</v>
      </c>
      <c r="EI301" t="s">
        <v>3</v>
      </c>
      <c r="EJ301">
        <v>2</v>
      </c>
      <c r="EK301">
        <v>67</v>
      </c>
      <c r="EL301" t="s">
        <v>26</v>
      </c>
      <c r="EM301" t="s">
        <v>27</v>
      </c>
      <c r="EO301" t="s">
        <v>76</v>
      </c>
      <c r="EQ301">
        <v>0</v>
      </c>
      <c r="ER301">
        <v>1441.7</v>
      </c>
      <c r="ES301">
        <v>74.25</v>
      </c>
      <c r="ET301">
        <v>644.27</v>
      </c>
      <c r="EU301">
        <v>237.63</v>
      </c>
      <c r="EV301">
        <v>723.18</v>
      </c>
      <c r="EW301">
        <v>58.7</v>
      </c>
      <c r="EX301">
        <v>0</v>
      </c>
      <c r="EY301">
        <v>0</v>
      </c>
      <c r="FQ301">
        <v>0</v>
      </c>
      <c r="FR301">
        <v>0</v>
      </c>
      <c r="FS301">
        <v>0</v>
      </c>
      <c r="FX301">
        <v>97</v>
      </c>
      <c r="FY301">
        <v>51</v>
      </c>
      <c r="GA301" t="s">
        <v>3</v>
      </c>
      <c r="GD301">
        <v>1</v>
      </c>
      <c r="GF301">
        <v>521844260</v>
      </c>
      <c r="GG301">
        <v>2</v>
      </c>
      <c r="GH301">
        <v>1</v>
      </c>
      <c r="GI301">
        <v>2</v>
      </c>
      <c r="GJ301">
        <v>0</v>
      </c>
      <c r="GK301">
        <v>0</v>
      </c>
      <c r="GL301">
        <f t="shared" si="431"/>
        <v>0</v>
      </c>
      <c r="GM301">
        <f t="shared" si="432"/>
        <v>2704511.94</v>
      </c>
      <c r="GN301">
        <f t="shared" si="433"/>
        <v>0</v>
      </c>
      <c r="GO301">
        <f t="shared" si="434"/>
        <v>2704511.94</v>
      </c>
      <c r="GP301">
        <f t="shared" si="435"/>
        <v>0</v>
      </c>
      <c r="GR301">
        <v>0</v>
      </c>
      <c r="GS301">
        <v>3</v>
      </c>
      <c r="GT301">
        <v>0</v>
      </c>
      <c r="GU301" t="s">
        <v>3</v>
      </c>
      <c r="GV301">
        <f t="shared" si="436"/>
        <v>0</v>
      </c>
      <c r="GW301">
        <v>1</v>
      </c>
      <c r="GX301">
        <f t="shared" si="437"/>
        <v>0</v>
      </c>
      <c r="HA301">
        <v>0</v>
      </c>
      <c r="HB301">
        <v>0</v>
      </c>
      <c r="HC301">
        <f t="shared" si="438"/>
        <v>0</v>
      </c>
      <c r="HE301" t="s">
        <v>3</v>
      </c>
      <c r="HF301" t="s">
        <v>3</v>
      </c>
      <c r="HM301" t="s">
        <v>3</v>
      </c>
      <c r="HN301" t="s">
        <v>3</v>
      </c>
      <c r="HO301" t="s">
        <v>3</v>
      </c>
      <c r="HP301" t="s">
        <v>3</v>
      </c>
      <c r="HQ301" t="s">
        <v>3</v>
      </c>
      <c r="HS301">
        <v>0</v>
      </c>
      <c r="IK301">
        <v>0</v>
      </c>
    </row>
    <row r="302" spans="1:255" x14ac:dyDescent="0.2">
      <c r="A302" s="2">
        <v>17</v>
      </c>
      <c r="B302" s="2">
        <v>1</v>
      </c>
      <c r="C302" s="2">
        <f>ROW(SmtRes!A200)</f>
        <v>200</v>
      </c>
      <c r="D302" s="2">
        <f>ROW(EtalonRes!A234)</f>
        <v>234</v>
      </c>
      <c r="E302" s="2" t="s">
        <v>450</v>
      </c>
      <c r="F302" s="2" t="s">
        <v>451</v>
      </c>
      <c r="G302" s="2" t="s">
        <v>452</v>
      </c>
      <c r="H302" s="2" t="s">
        <v>448</v>
      </c>
      <c r="I302" s="2">
        <f>ROUND(ROUND(((4*(3*4.956))+(4*(3*2.511))+(3*0.1763)+(3*0.413)+(17*1.813)+(93*0.344)+(93*0.2927))/1000,4),9)</f>
        <v>0.18140000000000001</v>
      </c>
      <c r="J302" s="2">
        <v>0</v>
      </c>
      <c r="K302" s="2">
        <f>ROUND(ROUND(((4*(3*4.956))+(4*(3*2.511))+(3*0.1763)+(3*0.413)+(17*1.813)+(93*0.344)+(93*0.2927))/1000,4),9)</f>
        <v>0.18140000000000001</v>
      </c>
      <c r="L302" s="2"/>
      <c r="M302" s="2"/>
      <c r="N302" s="2"/>
      <c r="O302" s="2">
        <f t="shared" si="405"/>
        <v>254.16</v>
      </c>
      <c r="P302" s="2">
        <f t="shared" si="406"/>
        <v>9.92</v>
      </c>
      <c r="Q302" s="2">
        <f>(ROUND((ROUND((((ET302*1.1))*AV302*I302),2)*BB302),2)+ROUND((ROUND(((AE302-((EU302*1.1)))*AV302*I302),2)*BS302),2))</f>
        <v>114.26</v>
      </c>
      <c r="R302" s="2">
        <f t="shared" si="407"/>
        <v>41.21</v>
      </c>
      <c r="S302" s="2">
        <f t="shared" si="408"/>
        <v>129.97999999999999</v>
      </c>
      <c r="T302" s="2">
        <f t="shared" si="409"/>
        <v>0</v>
      </c>
      <c r="U302" s="2">
        <f t="shared" si="410"/>
        <v>10.550378190000002</v>
      </c>
      <c r="V302" s="2">
        <f t="shared" si="411"/>
        <v>0</v>
      </c>
      <c r="W302" s="2">
        <f t="shared" si="412"/>
        <v>0</v>
      </c>
      <c r="X302" s="2">
        <f t="shared" si="413"/>
        <v>166.05</v>
      </c>
      <c r="Y302" s="2">
        <f t="shared" si="414"/>
        <v>87.31</v>
      </c>
      <c r="Z302" s="2"/>
      <c r="AA302" s="2">
        <v>60252778</v>
      </c>
      <c r="AB302" s="2">
        <f t="shared" si="415"/>
        <v>1340.6369999999999</v>
      </c>
      <c r="AC302" s="2">
        <f t="shared" si="416"/>
        <v>54.66</v>
      </c>
      <c r="AD302" s="2">
        <f>ROUND(((((ET302*1.1))-((EU302*1.1)))+AE302),6)</f>
        <v>601.601</v>
      </c>
      <c r="AE302" s="2">
        <f t="shared" si="417"/>
        <v>216.97499999999999</v>
      </c>
      <c r="AF302" s="2">
        <f t="shared" si="417"/>
        <v>684.37599999999998</v>
      </c>
      <c r="AG302" s="2">
        <f t="shared" si="418"/>
        <v>0</v>
      </c>
      <c r="AH302" s="2">
        <f t="shared" si="419"/>
        <v>55.550000000000004</v>
      </c>
      <c r="AI302" s="2">
        <f t="shared" si="419"/>
        <v>0</v>
      </c>
      <c r="AJ302" s="2">
        <f t="shared" si="420"/>
        <v>0</v>
      </c>
      <c r="AK302" s="2">
        <v>1223.73</v>
      </c>
      <c r="AL302" s="2">
        <v>54.66</v>
      </c>
      <c r="AM302" s="2">
        <v>546.91</v>
      </c>
      <c r="AN302" s="2">
        <v>197.25</v>
      </c>
      <c r="AO302" s="2">
        <v>622.16</v>
      </c>
      <c r="AP302" s="2">
        <v>0</v>
      </c>
      <c r="AQ302" s="2">
        <v>50.5</v>
      </c>
      <c r="AR302" s="2">
        <v>0</v>
      </c>
      <c r="AS302" s="2">
        <v>0</v>
      </c>
      <c r="AT302" s="2">
        <v>97</v>
      </c>
      <c r="AU302" s="2">
        <v>51</v>
      </c>
      <c r="AV302" s="2">
        <v>1.0469999999999999</v>
      </c>
      <c r="AW302" s="2">
        <v>1</v>
      </c>
      <c r="AX302" s="2"/>
      <c r="AY302" s="2"/>
      <c r="AZ302" s="2">
        <v>1</v>
      </c>
      <c r="BA302" s="2">
        <v>1</v>
      </c>
      <c r="BB302" s="2">
        <v>1</v>
      </c>
      <c r="BC302" s="2">
        <v>1</v>
      </c>
      <c r="BD302" s="2" t="s">
        <v>3</v>
      </c>
      <c r="BE302" s="2" t="s">
        <v>3</v>
      </c>
      <c r="BF302" s="2" t="s">
        <v>3</v>
      </c>
      <c r="BG302" s="2" t="s">
        <v>3</v>
      </c>
      <c r="BH302" s="2">
        <v>0</v>
      </c>
      <c r="BI302" s="2">
        <v>2</v>
      </c>
      <c r="BJ302" s="2" t="s">
        <v>453</v>
      </c>
      <c r="BK302" s="2"/>
      <c r="BL302" s="2"/>
      <c r="BM302" s="2">
        <v>67</v>
      </c>
      <c r="BN302" s="2">
        <v>59540665</v>
      </c>
      <c r="BO302" s="2" t="s">
        <v>451</v>
      </c>
      <c r="BP302" s="2">
        <v>1</v>
      </c>
      <c r="BQ302" s="2">
        <v>40</v>
      </c>
      <c r="BR302" s="2">
        <v>0</v>
      </c>
      <c r="BS302" s="2">
        <v>1</v>
      </c>
      <c r="BT302" s="2">
        <v>1</v>
      </c>
      <c r="BU302" s="2">
        <v>1</v>
      </c>
      <c r="BV302" s="2">
        <v>1</v>
      </c>
      <c r="BW302" s="2">
        <v>1</v>
      </c>
      <c r="BX302" s="2">
        <v>1</v>
      </c>
      <c r="BY302" s="2" t="s">
        <v>3</v>
      </c>
      <c r="BZ302" s="2">
        <v>97</v>
      </c>
      <c r="CA302" s="2">
        <v>51</v>
      </c>
      <c r="CB302" s="2" t="s">
        <v>3</v>
      </c>
      <c r="CC302" s="2"/>
      <c r="CD302" s="2"/>
      <c r="CE302" s="2">
        <v>30</v>
      </c>
      <c r="CF302" s="2">
        <v>0</v>
      </c>
      <c r="CG302" s="2">
        <v>0</v>
      </c>
      <c r="CH302" s="2"/>
      <c r="CI302" s="2"/>
      <c r="CJ302" s="2"/>
      <c r="CK302" s="2"/>
      <c r="CL302" s="2"/>
      <c r="CM302" s="2">
        <v>0</v>
      </c>
      <c r="CN302" s="2" t="s">
        <v>1290</v>
      </c>
      <c r="CO302" s="2">
        <v>0</v>
      </c>
      <c r="CP302" s="2">
        <f t="shared" si="421"/>
        <v>254.16</v>
      </c>
      <c r="CQ302" s="2">
        <f t="shared" si="422"/>
        <v>54.66</v>
      </c>
      <c r="CR302" s="2">
        <f>(ROUND((ROUND((((ET302*1.1))*AV302*1),2)*BB302),2)+ROUND((ROUND(((AE302-((EU302*1.1)))*AV302*1),2)*BS302),2))</f>
        <v>629.88</v>
      </c>
      <c r="CS302" s="2">
        <f t="shared" si="423"/>
        <v>227.17</v>
      </c>
      <c r="CT302" s="2">
        <f t="shared" si="424"/>
        <v>716.54</v>
      </c>
      <c r="CU302" s="2">
        <f t="shared" si="425"/>
        <v>0</v>
      </c>
      <c r="CV302" s="2">
        <f t="shared" si="426"/>
        <v>58.160850000000003</v>
      </c>
      <c r="CW302" s="2">
        <f t="shared" si="427"/>
        <v>0</v>
      </c>
      <c r="CX302" s="2">
        <f t="shared" si="428"/>
        <v>0</v>
      </c>
      <c r="CY302" s="2">
        <f t="shared" si="429"/>
        <v>166.05430000000001</v>
      </c>
      <c r="CZ302" s="2">
        <f t="shared" si="430"/>
        <v>87.306899999999999</v>
      </c>
      <c r="DA302" s="2"/>
      <c r="DB302" s="2"/>
      <c r="DC302" s="2" t="s">
        <v>3</v>
      </c>
      <c r="DD302" s="2" t="s">
        <v>3</v>
      </c>
      <c r="DE302" s="2" t="s">
        <v>24</v>
      </c>
      <c r="DF302" s="2" t="s">
        <v>24</v>
      </c>
      <c r="DG302" s="2" t="s">
        <v>24</v>
      </c>
      <c r="DH302" s="2" t="s">
        <v>3</v>
      </c>
      <c r="DI302" s="2" t="s">
        <v>24</v>
      </c>
      <c r="DJ302" s="2" t="s">
        <v>24</v>
      </c>
      <c r="DK302" s="2" t="s">
        <v>3</v>
      </c>
      <c r="DL302" s="2" t="s">
        <v>3</v>
      </c>
      <c r="DM302" s="2" t="s">
        <v>3</v>
      </c>
      <c r="DN302" s="2">
        <v>0</v>
      </c>
      <c r="DO302" s="2">
        <v>0</v>
      </c>
      <c r="DP302" s="2">
        <v>1</v>
      </c>
      <c r="DQ302" s="2">
        <v>1</v>
      </c>
      <c r="DR302" s="2"/>
      <c r="DS302" s="2"/>
      <c r="DT302" s="2"/>
      <c r="DU302" s="2">
        <v>1013</v>
      </c>
      <c r="DV302" s="2" t="s">
        <v>448</v>
      </c>
      <c r="DW302" s="2" t="s">
        <v>448</v>
      </c>
      <c r="DX302" s="2">
        <v>1</v>
      </c>
      <c r="DY302" s="2"/>
      <c r="DZ302" s="2" t="s">
        <v>3</v>
      </c>
      <c r="EA302" s="2" t="s">
        <v>3</v>
      </c>
      <c r="EB302" s="2" t="s">
        <v>3</v>
      </c>
      <c r="EC302" s="2" t="s">
        <v>3</v>
      </c>
      <c r="ED302" s="2"/>
      <c r="EE302" s="2">
        <v>59540733</v>
      </c>
      <c r="EF302" s="2">
        <v>40</v>
      </c>
      <c r="EG302" s="2" t="s">
        <v>25</v>
      </c>
      <c r="EH302" s="2">
        <v>0</v>
      </c>
      <c r="EI302" s="2" t="s">
        <v>3</v>
      </c>
      <c r="EJ302" s="2">
        <v>2</v>
      </c>
      <c r="EK302" s="2">
        <v>67</v>
      </c>
      <c r="EL302" s="2" t="s">
        <v>26</v>
      </c>
      <c r="EM302" s="2" t="s">
        <v>27</v>
      </c>
      <c r="EN302" s="2"/>
      <c r="EO302" s="2" t="s">
        <v>76</v>
      </c>
      <c r="EP302" s="2"/>
      <c r="EQ302" s="2">
        <v>0</v>
      </c>
      <c r="ER302" s="2">
        <v>1223.73</v>
      </c>
      <c r="ES302" s="2">
        <v>54.66</v>
      </c>
      <c r="ET302" s="2">
        <v>546.91</v>
      </c>
      <c r="EU302" s="2">
        <v>197.25</v>
      </c>
      <c r="EV302" s="2">
        <v>622.16</v>
      </c>
      <c r="EW302" s="2">
        <v>50.5</v>
      </c>
      <c r="EX302" s="2">
        <v>0</v>
      </c>
      <c r="EY302" s="2">
        <v>0</v>
      </c>
      <c r="EZ302" s="2"/>
      <c r="FA302" s="2"/>
      <c r="FB302" s="2"/>
      <c r="FC302" s="2"/>
      <c r="FD302" s="2"/>
      <c r="FE302" s="2"/>
      <c r="FF302" s="2"/>
      <c r="FG302" s="2"/>
      <c r="FH302" s="2"/>
      <c r="FI302" s="2"/>
      <c r="FJ302" s="2"/>
      <c r="FK302" s="2"/>
      <c r="FL302" s="2"/>
      <c r="FM302" s="2"/>
      <c r="FN302" s="2"/>
      <c r="FO302" s="2"/>
      <c r="FP302" s="2"/>
      <c r="FQ302" s="2">
        <v>0</v>
      </c>
      <c r="FR302" s="2">
        <v>0</v>
      </c>
      <c r="FS302" s="2">
        <v>0</v>
      </c>
      <c r="FT302" s="2"/>
      <c r="FU302" s="2"/>
      <c r="FV302" s="2"/>
      <c r="FW302" s="2"/>
      <c r="FX302" s="2">
        <v>97</v>
      </c>
      <c r="FY302" s="2">
        <v>51</v>
      </c>
      <c r="FZ302" s="2"/>
      <c r="GA302" s="2" t="s">
        <v>3</v>
      </c>
      <c r="GB302" s="2"/>
      <c r="GC302" s="2"/>
      <c r="GD302" s="2">
        <v>1</v>
      </c>
      <c r="GE302" s="2"/>
      <c r="GF302" s="2">
        <v>2019421971</v>
      </c>
      <c r="GG302" s="2">
        <v>2</v>
      </c>
      <c r="GH302" s="2">
        <v>1</v>
      </c>
      <c r="GI302" s="2">
        <v>2</v>
      </c>
      <c r="GJ302" s="2">
        <v>0</v>
      </c>
      <c r="GK302" s="2">
        <v>0</v>
      </c>
      <c r="GL302" s="2">
        <f t="shared" si="431"/>
        <v>0</v>
      </c>
      <c r="GM302" s="2">
        <f t="shared" si="432"/>
        <v>507.52</v>
      </c>
      <c r="GN302" s="2">
        <f t="shared" si="433"/>
        <v>0</v>
      </c>
      <c r="GO302" s="2">
        <f t="shared" si="434"/>
        <v>507.52</v>
      </c>
      <c r="GP302" s="2">
        <f t="shared" si="435"/>
        <v>0</v>
      </c>
      <c r="GQ302" s="2"/>
      <c r="GR302" s="2">
        <v>0</v>
      </c>
      <c r="GS302" s="2">
        <v>3</v>
      </c>
      <c r="GT302" s="2">
        <v>0</v>
      </c>
      <c r="GU302" s="2" t="s">
        <v>3</v>
      </c>
      <c r="GV302" s="2">
        <f t="shared" si="436"/>
        <v>0</v>
      </c>
      <c r="GW302" s="2">
        <v>1</v>
      </c>
      <c r="GX302" s="2">
        <f t="shared" si="437"/>
        <v>0</v>
      </c>
      <c r="GY302" s="2"/>
      <c r="GZ302" s="2"/>
      <c r="HA302" s="2">
        <v>0</v>
      </c>
      <c r="HB302" s="2">
        <v>0</v>
      </c>
      <c r="HC302" s="2">
        <f t="shared" si="438"/>
        <v>0</v>
      </c>
      <c r="HD302" s="2"/>
      <c r="HE302" s="2" t="s">
        <v>3</v>
      </c>
      <c r="HF302" s="2" t="s">
        <v>3</v>
      </c>
      <c r="HG302" s="2"/>
      <c r="HH302" s="2"/>
      <c r="HI302" s="2"/>
      <c r="HJ302" s="2"/>
      <c r="HK302" s="2"/>
      <c r="HL302" s="2"/>
      <c r="HM302" s="2" t="s">
        <v>3</v>
      </c>
      <c r="HN302" s="2" t="s">
        <v>3</v>
      </c>
      <c r="HO302" s="2" t="s">
        <v>3</v>
      </c>
      <c r="HP302" s="2" t="s">
        <v>3</v>
      </c>
      <c r="HQ302" s="2" t="s">
        <v>3</v>
      </c>
      <c r="HR302" s="2"/>
      <c r="HS302" s="2">
        <v>0</v>
      </c>
      <c r="HT302" s="2"/>
      <c r="HU302" s="2"/>
      <c r="HV302" s="2"/>
      <c r="HW302" s="2"/>
      <c r="HX302" s="2"/>
      <c r="HY302" s="2"/>
      <c r="HZ302" s="2"/>
      <c r="IA302" s="2"/>
      <c r="IB302" s="2"/>
      <c r="IC302" s="2"/>
      <c r="ID302" s="2"/>
      <c r="IE302" s="2"/>
      <c r="IF302" s="2"/>
      <c r="IG302" s="2"/>
      <c r="IH302" s="2"/>
      <c r="II302" s="2"/>
      <c r="IJ302" s="2"/>
      <c r="IK302" s="2">
        <v>0</v>
      </c>
      <c r="IL302" s="2"/>
      <c r="IM302" s="2"/>
      <c r="IN302" s="2"/>
      <c r="IO302" s="2"/>
      <c r="IP302" s="2"/>
      <c r="IQ302" s="2"/>
      <c r="IR302" s="2"/>
      <c r="IS302" s="2"/>
      <c r="IT302" s="2"/>
      <c r="IU302" s="2"/>
    </row>
    <row r="303" spans="1:255" x14ac:dyDescent="0.2">
      <c r="A303">
        <v>17</v>
      </c>
      <c r="B303">
        <v>1</v>
      </c>
      <c r="C303">
        <f>ROW(SmtRes!A206)</f>
        <v>206</v>
      </c>
      <c r="D303">
        <f>ROW(EtalonRes!A242)</f>
        <v>242</v>
      </c>
      <c r="E303" t="s">
        <v>450</v>
      </c>
      <c r="F303" t="s">
        <v>451</v>
      </c>
      <c r="G303" t="s">
        <v>452</v>
      </c>
      <c r="H303" t="s">
        <v>448</v>
      </c>
      <c r="I303">
        <f>ROUND(ROUND(((4*(3*4.956))+(4*(3*2.511))+(3*0.1763)+(3*0.413)+(17*1.813)+(93*0.344)+(93*0.2927))/1000,4),9)</f>
        <v>0.18140000000000001</v>
      </c>
      <c r="J303">
        <v>0</v>
      </c>
      <c r="K303">
        <f>ROUND(ROUND(((4*(3*4.956))+(4*(3*2.511))+(3*0.1763)+(3*0.413)+(17*1.813)+(93*0.344)+(93*0.2927))/1000,4),9)</f>
        <v>0.18140000000000001</v>
      </c>
      <c r="O303">
        <f t="shared" si="405"/>
        <v>10320.31</v>
      </c>
      <c r="P303">
        <f t="shared" si="406"/>
        <v>120.83</v>
      </c>
      <c r="Q303">
        <f>(ROUND((ROUND((((ET303*1.1))*AV303*I303),2)*BB303),2)+ROUND((ROUND(((AE303-((EU303*1.1)))*AV303*I303),2)*BS303),2))</f>
        <v>3051.88</v>
      </c>
      <c r="R303">
        <f t="shared" si="407"/>
        <v>2266.14</v>
      </c>
      <c r="S303">
        <f t="shared" si="408"/>
        <v>7147.6</v>
      </c>
      <c r="T303">
        <f t="shared" si="409"/>
        <v>0</v>
      </c>
      <c r="U303">
        <f t="shared" si="410"/>
        <v>10.550378190000002</v>
      </c>
      <c r="V303">
        <f t="shared" si="411"/>
        <v>0</v>
      </c>
      <c r="W303">
        <f t="shared" si="412"/>
        <v>0</v>
      </c>
      <c r="X303">
        <f t="shared" si="413"/>
        <v>9131.33</v>
      </c>
      <c r="Y303">
        <f t="shared" si="414"/>
        <v>4801.01</v>
      </c>
      <c r="AA303">
        <v>60252775</v>
      </c>
      <c r="AB303">
        <f t="shared" si="415"/>
        <v>1340.6369999999999</v>
      </c>
      <c r="AC303">
        <f t="shared" si="416"/>
        <v>54.66</v>
      </c>
      <c r="AD303">
        <f>ROUND(((((ET303*1.1))-((EU303*1.1)))+AE303),6)</f>
        <v>601.601</v>
      </c>
      <c r="AE303">
        <f t="shared" si="417"/>
        <v>216.97499999999999</v>
      </c>
      <c r="AF303">
        <f t="shared" si="417"/>
        <v>684.37599999999998</v>
      </c>
      <c r="AG303">
        <f t="shared" si="418"/>
        <v>0</v>
      </c>
      <c r="AH303">
        <f t="shared" si="419"/>
        <v>55.550000000000004</v>
      </c>
      <c r="AI303">
        <f t="shared" si="419"/>
        <v>0</v>
      </c>
      <c r="AJ303">
        <f t="shared" si="420"/>
        <v>0</v>
      </c>
      <c r="AK303">
        <v>1223.73</v>
      </c>
      <c r="AL303">
        <v>54.66</v>
      </c>
      <c r="AM303">
        <v>546.91</v>
      </c>
      <c r="AN303">
        <v>197.25</v>
      </c>
      <c r="AO303">
        <v>622.16</v>
      </c>
      <c r="AP303">
        <v>0</v>
      </c>
      <c r="AQ303">
        <v>50.5</v>
      </c>
      <c r="AR303">
        <v>0</v>
      </c>
      <c r="AS303">
        <v>0</v>
      </c>
      <c r="AT303">
        <v>97</v>
      </c>
      <c r="AU303">
        <v>51</v>
      </c>
      <c r="AV303">
        <v>1.0469999999999999</v>
      </c>
      <c r="AW303">
        <v>1</v>
      </c>
      <c r="AZ303">
        <v>1</v>
      </c>
      <c r="BA303">
        <v>54.99</v>
      </c>
      <c r="BB303">
        <v>26.71</v>
      </c>
      <c r="BC303">
        <v>12.18</v>
      </c>
      <c r="BD303" t="s">
        <v>3</v>
      </c>
      <c r="BE303" t="s">
        <v>3</v>
      </c>
      <c r="BF303" t="s">
        <v>3</v>
      </c>
      <c r="BG303" t="s">
        <v>3</v>
      </c>
      <c r="BH303">
        <v>0</v>
      </c>
      <c r="BI303">
        <v>2</v>
      </c>
      <c r="BJ303" t="s">
        <v>453</v>
      </c>
      <c r="BM303">
        <v>67</v>
      </c>
      <c r="BN303">
        <v>59540665</v>
      </c>
      <c r="BO303" t="s">
        <v>451</v>
      </c>
      <c r="BP303">
        <v>1</v>
      </c>
      <c r="BQ303">
        <v>40</v>
      </c>
      <c r="BR303">
        <v>0</v>
      </c>
      <c r="BS303">
        <v>54.99</v>
      </c>
      <c r="BT303">
        <v>1</v>
      </c>
      <c r="BU303">
        <v>1</v>
      </c>
      <c r="BV303">
        <v>1</v>
      </c>
      <c r="BW303">
        <v>1</v>
      </c>
      <c r="BX303">
        <v>1</v>
      </c>
      <c r="BY303" t="s">
        <v>3</v>
      </c>
      <c r="BZ303">
        <v>97</v>
      </c>
      <c r="CA303">
        <v>51</v>
      </c>
      <c r="CB303" t="s">
        <v>3</v>
      </c>
      <c r="CE303">
        <v>30</v>
      </c>
      <c r="CF303">
        <v>0</v>
      </c>
      <c r="CG303">
        <v>0</v>
      </c>
      <c r="CM303">
        <v>0</v>
      </c>
      <c r="CN303" t="s">
        <v>1290</v>
      </c>
      <c r="CO303">
        <v>0</v>
      </c>
      <c r="CP303">
        <f t="shared" si="421"/>
        <v>10320.310000000001</v>
      </c>
      <c r="CQ303">
        <f t="shared" si="422"/>
        <v>665.76</v>
      </c>
      <c r="CR303">
        <f>(ROUND((ROUND((((ET303*1.1))*AV303*1),2)*BB303),2)+ROUND((ROUND(((AE303-((EU303*1.1)))*AV303*1),2)*BS303),2))</f>
        <v>16824.09</v>
      </c>
      <c r="CS303">
        <f t="shared" si="423"/>
        <v>12492.08</v>
      </c>
      <c r="CT303">
        <f t="shared" si="424"/>
        <v>39402.53</v>
      </c>
      <c r="CU303">
        <f t="shared" si="425"/>
        <v>0</v>
      </c>
      <c r="CV303">
        <f t="shared" si="426"/>
        <v>58.160850000000003</v>
      </c>
      <c r="CW303">
        <f t="shared" si="427"/>
        <v>0</v>
      </c>
      <c r="CX303">
        <f t="shared" si="428"/>
        <v>0</v>
      </c>
      <c r="CY303">
        <f t="shared" si="429"/>
        <v>9131.3278000000009</v>
      </c>
      <c r="CZ303">
        <f t="shared" si="430"/>
        <v>4801.0073999999995</v>
      </c>
      <c r="DC303" t="s">
        <v>3</v>
      </c>
      <c r="DD303" t="s">
        <v>3</v>
      </c>
      <c r="DE303" t="s">
        <v>24</v>
      </c>
      <c r="DF303" t="s">
        <v>24</v>
      </c>
      <c r="DG303" t="s">
        <v>24</v>
      </c>
      <c r="DH303" t="s">
        <v>3</v>
      </c>
      <c r="DI303" t="s">
        <v>24</v>
      </c>
      <c r="DJ303" t="s">
        <v>24</v>
      </c>
      <c r="DK303" t="s">
        <v>3</v>
      </c>
      <c r="DL303" t="s">
        <v>3</v>
      </c>
      <c r="DM303" t="s">
        <v>3</v>
      </c>
      <c r="DN303">
        <v>0</v>
      </c>
      <c r="DO303">
        <v>0</v>
      </c>
      <c r="DP303">
        <v>1</v>
      </c>
      <c r="DQ303">
        <v>1</v>
      </c>
      <c r="DU303">
        <v>1013</v>
      </c>
      <c r="DV303" t="s">
        <v>448</v>
      </c>
      <c r="DW303" t="s">
        <v>448</v>
      </c>
      <c r="DX303">
        <v>1</v>
      </c>
      <c r="DZ303" t="s">
        <v>3</v>
      </c>
      <c r="EA303" t="s">
        <v>3</v>
      </c>
      <c r="EB303" t="s">
        <v>3</v>
      </c>
      <c r="EC303" t="s">
        <v>3</v>
      </c>
      <c r="EE303">
        <v>59540733</v>
      </c>
      <c r="EF303">
        <v>40</v>
      </c>
      <c r="EG303" t="s">
        <v>25</v>
      </c>
      <c r="EH303">
        <v>0</v>
      </c>
      <c r="EI303" t="s">
        <v>3</v>
      </c>
      <c r="EJ303">
        <v>2</v>
      </c>
      <c r="EK303">
        <v>67</v>
      </c>
      <c r="EL303" t="s">
        <v>26</v>
      </c>
      <c r="EM303" t="s">
        <v>27</v>
      </c>
      <c r="EO303" t="s">
        <v>76</v>
      </c>
      <c r="EQ303">
        <v>0</v>
      </c>
      <c r="ER303">
        <v>1223.73</v>
      </c>
      <c r="ES303">
        <v>54.66</v>
      </c>
      <c r="ET303">
        <v>546.91</v>
      </c>
      <c r="EU303">
        <v>197.25</v>
      </c>
      <c r="EV303">
        <v>622.16</v>
      </c>
      <c r="EW303">
        <v>50.5</v>
      </c>
      <c r="EX303">
        <v>0</v>
      </c>
      <c r="EY303">
        <v>0</v>
      </c>
      <c r="FQ303">
        <v>0</v>
      </c>
      <c r="FR303">
        <v>0</v>
      </c>
      <c r="FS303">
        <v>0</v>
      </c>
      <c r="FX303">
        <v>97</v>
      </c>
      <c r="FY303">
        <v>51</v>
      </c>
      <c r="GA303" t="s">
        <v>3</v>
      </c>
      <c r="GD303">
        <v>1</v>
      </c>
      <c r="GF303">
        <v>2019421971</v>
      </c>
      <c r="GG303">
        <v>2</v>
      </c>
      <c r="GH303">
        <v>1</v>
      </c>
      <c r="GI303">
        <v>2</v>
      </c>
      <c r="GJ303">
        <v>0</v>
      </c>
      <c r="GK303">
        <v>0</v>
      </c>
      <c r="GL303">
        <f t="shared" si="431"/>
        <v>0</v>
      </c>
      <c r="GM303">
        <f t="shared" si="432"/>
        <v>24252.65</v>
      </c>
      <c r="GN303">
        <f t="shared" si="433"/>
        <v>0</v>
      </c>
      <c r="GO303">
        <f t="shared" si="434"/>
        <v>24252.65</v>
      </c>
      <c r="GP303">
        <f t="shared" si="435"/>
        <v>0</v>
      </c>
      <c r="GR303">
        <v>0</v>
      </c>
      <c r="GS303">
        <v>3</v>
      </c>
      <c r="GT303">
        <v>0</v>
      </c>
      <c r="GU303" t="s">
        <v>3</v>
      </c>
      <c r="GV303">
        <f t="shared" si="436"/>
        <v>0</v>
      </c>
      <c r="GW303">
        <v>1</v>
      </c>
      <c r="GX303">
        <f t="shared" si="437"/>
        <v>0</v>
      </c>
      <c r="HA303">
        <v>0</v>
      </c>
      <c r="HB303">
        <v>0</v>
      </c>
      <c r="HC303">
        <f t="shared" si="438"/>
        <v>0</v>
      </c>
      <c r="HE303" t="s">
        <v>3</v>
      </c>
      <c r="HF303" t="s">
        <v>3</v>
      </c>
      <c r="HM303" t="s">
        <v>3</v>
      </c>
      <c r="HN303" t="s">
        <v>3</v>
      </c>
      <c r="HO303" t="s">
        <v>3</v>
      </c>
      <c r="HP303" t="s">
        <v>3</v>
      </c>
      <c r="HQ303" t="s">
        <v>3</v>
      </c>
      <c r="HS303">
        <v>0</v>
      </c>
      <c r="IK303">
        <v>0</v>
      </c>
    </row>
    <row r="304" spans="1:255" x14ac:dyDescent="0.2">
      <c r="A304" s="2">
        <v>17</v>
      </c>
      <c r="B304" s="2">
        <v>1</v>
      </c>
      <c r="C304" s="2"/>
      <c r="D304" s="2"/>
      <c r="E304" s="2" t="s">
        <v>454</v>
      </c>
      <c r="F304" s="2" t="s">
        <v>455</v>
      </c>
      <c r="G304" s="2" t="s">
        <v>456</v>
      </c>
      <c r="H304" s="2" t="s">
        <v>457</v>
      </c>
      <c r="I304" s="2">
        <f>ROUND(12/3,9)</f>
        <v>4</v>
      </c>
      <c r="J304" s="2">
        <v>0</v>
      </c>
      <c r="K304" s="2">
        <f>ROUND(12/3,9)</f>
        <v>4</v>
      </c>
      <c r="L304" s="2"/>
      <c r="M304" s="2"/>
      <c r="N304" s="2"/>
      <c r="O304" s="2">
        <f t="shared" si="405"/>
        <v>1533.72</v>
      </c>
      <c r="P304" s="2">
        <f t="shared" si="406"/>
        <v>1533.72</v>
      </c>
      <c r="Q304" s="2">
        <f t="shared" ref="Q304:Q349" si="439">(ROUND((ROUND(((ET304)*AV304*I304),2)*BB304),2)+ROUND((ROUND(((AE304-(EU304))*AV304*I304),2)*BS304),2))</f>
        <v>0</v>
      </c>
      <c r="R304" s="2">
        <f t="shared" si="407"/>
        <v>0</v>
      </c>
      <c r="S304" s="2">
        <f t="shared" si="408"/>
        <v>0</v>
      </c>
      <c r="T304" s="2">
        <f t="shared" si="409"/>
        <v>0</v>
      </c>
      <c r="U304" s="2">
        <f t="shared" si="410"/>
        <v>0</v>
      </c>
      <c r="V304" s="2">
        <f t="shared" si="411"/>
        <v>0</v>
      </c>
      <c r="W304" s="2">
        <f t="shared" si="412"/>
        <v>0</v>
      </c>
      <c r="X304" s="2">
        <f t="shared" si="413"/>
        <v>0</v>
      </c>
      <c r="Y304" s="2">
        <f t="shared" si="414"/>
        <v>0</v>
      </c>
      <c r="Z304" s="2"/>
      <c r="AA304" s="2">
        <v>60252778</v>
      </c>
      <c r="AB304" s="2">
        <f t="shared" si="415"/>
        <v>383.43</v>
      </c>
      <c r="AC304" s="2">
        <f t="shared" si="416"/>
        <v>383.43</v>
      </c>
      <c r="AD304" s="2">
        <f t="shared" ref="AD304:AD349" si="440">ROUND((((ET304)-(EU304))+AE304),6)</f>
        <v>0</v>
      </c>
      <c r="AE304" s="2">
        <f t="shared" ref="AE304:AE349" si="441">ROUND((EU304),6)</f>
        <v>0</v>
      </c>
      <c r="AF304" s="2">
        <f t="shared" ref="AF304:AF349" si="442">ROUND((EV304),6)</f>
        <v>0</v>
      </c>
      <c r="AG304" s="2">
        <f t="shared" si="418"/>
        <v>0</v>
      </c>
      <c r="AH304" s="2">
        <f t="shared" ref="AH304:AH349" si="443">(EW304)</f>
        <v>0</v>
      </c>
      <c r="AI304" s="2">
        <f t="shared" ref="AI304:AI349" si="444">(EX304)</f>
        <v>0</v>
      </c>
      <c r="AJ304" s="2">
        <f t="shared" si="420"/>
        <v>0</v>
      </c>
      <c r="AK304" s="2">
        <v>383.43</v>
      </c>
      <c r="AL304" s="2">
        <v>383.43</v>
      </c>
      <c r="AM304" s="2">
        <v>0</v>
      </c>
      <c r="AN304" s="2">
        <v>0</v>
      </c>
      <c r="AO304" s="2">
        <v>0</v>
      </c>
      <c r="AP304" s="2">
        <v>0</v>
      </c>
      <c r="AQ304" s="2">
        <v>0</v>
      </c>
      <c r="AR304" s="2">
        <v>0</v>
      </c>
      <c r="AS304" s="2">
        <v>0</v>
      </c>
      <c r="AT304" s="2">
        <v>0</v>
      </c>
      <c r="AU304" s="2">
        <v>0</v>
      </c>
      <c r="AV304" s="2">
        <v>1</v>
      </c>
      <c r="AW304" s="2">
        <v>1</v>
      </c>
      <c r="AX304" s="2"/>
      <c r="AY304" s="2"/>
      <c r="AZ304" s="2">
        <v>1</v>
      </c>
      <c r="BA304" s="2">
        <v>1</v>
      </c>
      <c r="BB304" s="2">
        <v>1</v>
      </c>
      <c r="BC304" s="2">
        <v>1</v>
      </c>
      <c r="BD304" s="2" t="s">
        <v>3</v>
      </c>
      <c r="BE304" s="2" t="s">
        <v>3</v>
      </c>
      <c r="BF304" s="2" t="s">
        <v>3</v>
      </c>
      <c r="BG304" s="2" t="s">
        <v>3</v>
      </c>
      <c r="BH304" s="2">
        <v>3</v>
      </c>
      <c r="BI304" s="2">
        <v>2</v>
      </c>
      <c r="BJ304" s="2" t="s">
        <v>458</v>
      </c>
      <c r="BK304" s="2"/>
      <c r="BL304" s="2"/>
      <c r="BM304" s="2">
        <v>1618</v>
      </c>
      <c r="BN304" s="2">
        <v>59540665</v>
      </c>
      <c r="BO304" s="2" t="s">
        <v>3</v>
      </c>
      <c r="BP304" s="2">
        <v>0</v>
      </c>
      <c r="BQ304" s="2">
        <v>201</v>
      </c>
      <c r="BR304" s="2">
        <v>0</v>
      </c>
      <c r="BS304" s="2">
        <v>1</v>
      </c>
      <c r="BT304" s="2">
        <v>1</v>
      </c>
      <c r="BU304" s="2">
        <v>1</v>
      </c>
      <c r="BV304" s="2">
        <v>1</v>
      </c>
      <c r="BW304" s="2">
        <v>1</v>
      </c>
      <c r="BX304" s="2">
        <v>1</v>
      </c>
      <c r="BY304" s="2" t="s">
        <v>3</v>
      </c>
      <c r="BZ304" s="2">
        <v>0</v>
      </c>
      <c r="CA304" s="2">
        <v>0</v>
      </c>
      <c r="CB304" s="2" t="s">
        <v>3</v>
      </c>
      <c r="CC304" s="2"/>
      <c r="CD304" s="2"/>
      <c r="CE304" s="2">
        <v>30</v>
      </c>
      <c r="CF304" s="2">
        <v>0</v>
      </c>
      <c r="CG304" s="2">
        <v>0</v>
      </c>
      <c r="CH304" s="2"/>
      <c r="CI304" s="2"/>
      <c r="CJ304" s="2"/>
      <c r="CK304" s="2"/>
      <c r="CL304" s="2"/>
      <c r="CM304" s="2">
        <v>0</v>
      </c>
      <c r="CN304" s="2" t="s">
        <v>3</v>
      </c>
      <c r="CO304" s="2">
        <v>0</v>
      </c>
      <c r="CP304" s="2">
        <f t="shared" si="421"/>
        <v>1533.72</v>
      </c>
      <c r="CQ304" s="2">
        <f t="shared" si="422"/>
        <v>383.43</v>
      </c>
      <c r="CR304" s="2">
        <f t="shared" ref="CR304:CR349" si="445">(ROUND((ROUND(((ET304)*AV304*1),2)*BB304),2)+ROUND((ROUND(((AE304-(EU304))*AV304*1),2)*BS304),2))</f>
        <v>0</v>
      </c>
      <c r="CS304" s="2">
        <f t="shared" si="423"/>
        <v>0</v>
      </c>
      <c r="CT304" s="2">
        <f t="shared" si="424"/>
        <v>0</v>
      </c>
      <c r="CU304" s="2">
        <f t="shared" si="425"/>
        <v>0</v>
      </c>
      <c r="CV304" s="2">
        <f t="shared" si="426"/>
        <v>0</v>
      </c>
      <c r="CW304" s="2">
        <f t="shared" si="427"/>
        <v>0</v>
      </c>
      <c r="CX304" s="2">
        <f t="shared" si="428"/>
        <v>0</v>
      </c>
      <c r="CY304" s="2">
        <f t="shared" si="429"/>
        <v>0</v>
      </c>
      <c r="CZ304" s="2">
        <f t="shared" si="430"/>
        <v>0</v>
      </c>
      <c r="DA304" s="2"/>
      <c r="DB304" s="2"/>
      <c r="DC304" s="2" t="s">
        <v>3</v>
      </c>
      <c r="DD304" s="2" t="s">
        <v>3</v>
      </c>
      <c r="DE304" s="2" t="s">
        <v>3</v>
      </c>
      <c r="DF304" s="2" t="s">
        <v>3</v>
      </c>
      <c r="DG304" s="2" t="s">
        <v>3</v>
      </c>
      <c r="DH304" s="2" t="s">
        <v>3</v>
      </c>
      <c r="DI304" s="2" t="s">
        <v>3</v>
      </c>
      <c r="DJ304" s="2" t="s">
        <v>3</v>
      </c>
      <c r="DK304" s="2" t="s">
        <v>3</v>
      </c>
      <c r="DL304" s="2" t="s">
        <v>3</v>
      </c>
      <c r="DM304" s="2" t="s">
        <v>3</v>
      </c>
      <c r="DN304" s="2">
        <v>0</v>
      </c>
      <c r="DO304" s="2">
        <v>0</v>
      </c>
      <c r="DP304" s="2">
        <v>1</v>
      </c>
      <c r="DQ304" s="2">
        <v>1</v>
      </c>
      <c r="DR304" s="2"/>
      <c r="DS304" s="2"/>
      <c r="DT304" s="2"/>
      <c r="DU304" s="2">
        <v>1010</v>
      </c>
      <c r="DV304" s="2" t="s">
        <v>457</v>
      </c>
      <c r="DW304" s="2" t="s">
        <v>457</v>
      </c>
      <c r="DX304" s="2">
        <v>1</v>
      </c>
      <c r="DY304" s="2"/>
      <c r="DZ304" s="2" t="s">
        <v>3</v>
      </c>
      <c r="EA304" s="2" t="s">
        <v>3</v>
      </c>
      <c r="EB304" s="2" t="s">
        <v>3</v>
      </c>
      <c r="EC304" s="2" t="s">
        <v>3</v>
      </c>
      <c r="ED304" s="2"/>
      <c r="EE304" s="2">
        <v>59540856</v>
      </c>
      <c r="EF304" s="2">
        <v>201</v>
      </c>
      <c r="EG304" s="2" t="s">
        <v>377</v>
      </c>
      <c r="EH304" s="2">
        <v>0</v>
      </c>
      <c r="EI304" s="2" t="s">
        <v>3</v>
      </c>
      <c r="EJ304" s="2">
        <v>2</v>
      </c>
      <c r="EK304" s="2">
        <v>1618</v>
      </c>
      <c r="EL304" s="2" t="s">
        <v>378</v>
      </c>
      <c r="EM304" s="2" t="s">
        <v>379</v>
      </c>
      <c r="EN304" s="2"/>
      <c r="EO304" s="2" t="s">
        <v>3</v>
      </c>
      <c r="EP304" s="2"/>
      <c r="EQ304" s="2">
        <v>0</v>
      </c>
      <c r="ER304" s="2">
        <v>383.43</v>
      </c>
      <c r="ES304" s="2">
        <v>383.43</v>
      </c>
      <c r="ET304" s="2">
        <v>0</v>
      </c>
      <c r="EU304" s="2">
        <v>0</v>
      </c>
      <c r="EV304" s="2">
        <v>0</v>
      </c>
      <c r="EW304" s="2">
        <v>0</v>
      </c>
      <c r="EX304" s="2">
        <v>0</v>
      </c>
      <c r="EY304" s="2">
        <v>0</v>
      </c>
      <c r="EZ304" s="2"/>
      <c r="FA304" s="2"/>
      <c r="FB304" s="2"/>
      <c r="FC304" s="2"/>
      <c r="FD304" s="2"/>
      <c r="FE304" s="2"/>
      <c r="FF304" s="2"/>
      <c r="FG304" s="2"/>
      <c r="FH304" s="2"/>
      <c r="FI304" s="2"/>
      <c r="FJ304" s="2"/>
      <c r="FK304" s="2"/>
      <c r="FL304" s="2"/>
      <c r="FM304" s="2"/>
      <c r="FN304" s="2"/>
      <c r="FO304" s="2"/>
      <c r="FP304" s="2"/>
      <c r="FQ304" s="2">
        <v>0</v>
      </c>
      <c r="FR304" s="2">
        <v>0</v>
      </c>
      <c r="FS304" s="2">
        <v>0</v>
      </c>
      <c r="FT304" s="2"/>
      <c r="FU304" s="2"/>
      <c r="FV304" s="2"/>
      <c r="FW304" s="2"/>
      <c r="FX304" s="2">
        <v>0</v>
      </c>
      <c r="FY304" s="2">
        <v>0</v>
      </c>
      <c r="FZ304" s="2"/>
      <c r="GA304" s="2" t="s">
        <v>3</v>
      </c>
      <c r="GB304" s="2"/>
      <c r="GC304" s="2"/>
      <c r="GD304" s="2">
        <v>1</v>
      </c>
      <c r="GE304" s="2"/>
      <c r="GF304" s="2">
        <v>-1501625872</v>
      </c>
      <c r="GG304" s="2">
        <v>2</v>
      </c>
      <c r="GH304" s="2">
        <v>1</v>
      </c>
      <c r="GI304" s="2">
        <v>-2</v>
      </c>
      <c r="GJ304" s="2">
        <v>0</v>
      </c>
      <c r="GK304" s="2">
        <v>0</v>
      </c>
      <c r="GL304" s="2">
        <f t="shared" si="431"/>
        <v>0</v>
      </c>
      <c r="GM304" s="2">
        <f t="shared" si="432"/>
        <v>1533.72</v>
      </c>
      <c r="GN304" s="2">
        <f t="shared" si="433"/>
        <v>0</v>
      </c>
      <c r="GO304" s="2">
        <f t="shared" si="434"/>
        <v>1533.72</v>
      </c>
      <c r="GP304" s="2">
        <f t="shared" si="435"/>
        <v>0</v>
      </c>
      <c r="GQ304" s="2"/>
      <c r="GR304" s="2">
        <v>0</v>
      </c>
      <c r="GS304" s="2">
        <v>3</v>
      </c>
      <c r="GT304" s="2">
        <v>0</v>
      </c>
      <c r="GU304" s="2" t="s">
        <v>3</v>
      </c>
      <c r="GV304" s="2">
        <f t="shared" si="436"/>
        <v>0</v>
      </c>
      <c r="GW304" s="2">
        <v>1</v>
      </c>
      <c r="GX304" s="2">
        <f t="shared" si="437"/>
        <v>0</v>
      </c>
      <c r="GY304" s="2"/>
      <c r="GZ304" s="2"/>
      <c r="HA304" s="2">
        <v>0</v>
      </c>
      <c r="HB304" s="2">
        <v>0</v>
      </c>
      <c r="HC304" s="2">
        <f t="shared" si="438"/>
        <v>0</v>
      </c>
      <c r="HD304" s="2"/>
      <c r="HE304" s="2" t="s">
        <v>3</v>
      </c>
      <c r="HF304" s="2" t="s">
        <v>3</v>
      </c>
      <c r="HG304" s="2"/>
      <c r="HH304" s="2"/>
      <c r="HI304" s="2"/>
      <c r="HJ304" s="2"/>
      <c r="HK304" s="2"/>
      <c r="HL304" s="2"/>
      <c r="HM304" s="2" t="s">
        <v>3</v>
      </c>
      <c r="HN304" s="2" t="s">
        <v>3</v>
      </c>
      <c r="HO304" s="2" t="s">
        <v>3</v>
      </c>
      <c r="HP304" s="2" t="s">
        <v>3</v>
      </c>
      <c r="HQ304" s="2" t="s">
        <v>3</v>
      </c>
      <c r="HR304" s="2"/>
      <c r="HS304" s="2">
        <v>0</v>
      </c>
      <c r="HT304" s="2"/>
      <c r="HU304" s="2"/>
      <c r="HV304" s="2"/>
      <c r="HW304" s="2"/>
      <c r="HX304" s="2"/>
      <c r="HY304" s="2"/>
      <c r="HZ304" s="2"/>
      <c r="IA304" s="2"/>
      <c r="IB304" s="2"/>
      <c r="IC304" s="2"/>
      <c r="ID304" s="2"/>
      <c r="IE304" s="2"/>
      <c r="IF304" s="2"/>
      <c r="IG304" s="2"/>
      <c r="IH304" s="2"/>
      <c r="II304" s="2"/>
      <c r="IJ304" s="2"/>
      <c r="IK304" s="2">
        <v>0</v>
      </c>
      <c r="IL304" s="2"/>
      <c r="IM304" s="2"/>
      <c r="IN304" s="2"/>
      <c r="IO304" s="2"/>
      <c r="IP304" s="2"/>
      <c r="IQ304" s="2"/>
      <c r="IR304" s="2"/>
      <c r="IS304" s="2"/>
      <c r="IT304" s="2"/>
      <c r="IU304" s="2"/>
    </row>
    <row r="305" spans="1:255" x14ac:dyDescent="0.2">
      <c r="A305">
        <v>17</v>
      </c>
      <c r="B305">
        <v>1</v>
      </c>
      <c r="E305" t="s">
        <v>454</v>
      </c>
      <c r="F305" t="s">
        <v>455</v>
      </c>
      <c r="G305" t="s">
        <v>456</v>
      </c>
      <c r="H305" t="s">
        <v>457</v>
      </c>
      <c r="I305">
        <f>ROUND(12/3,9)</f>
        <v>4</v>
      </c>
      <c r="J305">
        <v>0</v>
      </c>
      <c r="K305">
        <f>ROUND(12/3,9)</f>
        <v>4</v>
      </c>
      <c r="O305">
        <f t="shared" si="405"/>
        <v>13496.74</v>
      </c>
      <c r="P305">
        <f t="shared" si="406"/>
        <v>13496.74</v>
      </c>
      <c r="Q305">
        <f t="shared" si="439"/>
        <v>0</v>
      </c>
      <c r="R305">
        <f t="shared" si="407"/>
        <v>0</v>
      </c>
      <c r="S305">
        <f t="shared" si="408"/>
        <v>0</v>
      </c>
      <c r="T305">
        <f t="shared" si="409"/>
        <v>0</v>
      </c>
      <c r="U305">
        <f t="shared" si="410"/>
        <v>0</v>
      </c>
      <c r="V305">
        <f t="shared" si="411"/>
        <v>0</v>
      </c>
      <c r="W305">
        <f t="shared" si="412"/>
        <v>0</v>
      </c>
      <c r="X305">
        <f t="shared" si="413"/>
        <v>0</v>
      </c>
      <c r="Y305">
        <f t="shared" si="414"/>
        <v>0</v>
      </c>
      <c r="AA305">
        <v>60252775</v>
      </c>
      <c r="AB305">
        <f t="shared" si="415"/>
        <v>383.43</v>
      </c>
      <c r="AC305">
        <f t="shared" si="416"/>
        <v>383.43</v>
      </c>
      <c r="AD305">
        <f t="shared" si="440"/>
        <v>0</v>
      </c>
      <c r="AE305">
        <f t="shared" si="441"/>
        <v>0</v>
      </c>
      <c r="AF305">
        <f t="shared" si="442"/>
        <v>0</v>
      </c>
      <c r="AG305">
        <f t="shared" si="418"/>
        <v>0</v>
      </c>
      <c r="AH305">
        <f t="shared" si="443"/>
        <v>0</v>
      </c>
      <c r="AI305">
        <f t="shared" si="444"/>
        <v>0</v>
      </c>
      <c r="AJ305">
        <f t="shared" si="420"/>
        <v>0</v>
      </c>
      <c r="AK305">
        <v>383.43</v>
      </c>
      <c r="AL305">
        <v>383.43</v>
      </c>
      <c r="AM305">
        <v>0</v>
      </c>
      <c r="AN305">
        <v>0</v>
      </c>
      <c r="AO305">
        <v>0</v>
      </c>
      <c r="AP305">
        <v>0</v>
      </c>
      <c r="AQ305">
        <v>0</v>
      </c>
      <c r="AR305">
        <v>0</v>
      </c>
      <c r="AS305">
        <v>0</v>
      </c>
      <c r="AT305">
        <v>0</v>
      </c>
      <c r="AU305">
        <v>0</v>
      </c>
      <c r="AV305">
        <v>1</v>
      </c>
      <c r="AW305">
        <v>1</v>
      </c>
      <c r="AZ305">
        <v>1</v>
      </c>
      <c r="BA305">
        <v>1</v>
      </c>
      <c r="BB305">
        <v>1</v>
      </c>
      <c r="BC305">
        <v>8.8000000000000007</v>
      </c>
      <c r="BD305" t="s">
        <v>3</v>
      </c>
      <c r="BE305" t="s">
        <v>3</v>
      </c>
      <c r="BF305" t="s">
        <v>3</v>
      </c>
      <c r="BG305" t="s">
        <v>3</v>
      </c>
      <c r="BH305">
        <v>3</v>
      </c>
      <c r="BI305">
        <v>2</v>
      </c>
      <c r="BJ305" t="s">
        <v>458</v>
      </c>
      <c r="BM305">
        <v>1618</v>
      </c>
      <c r="BN305">
        <v>59540665</v>
      </c>
      <c r="BO305" t="s">
        <v>455</v>
      </c>
      <c r="BP305">
        <v>1</v>
      </c>
      <c r="BQ305">
        <v>201</v>
      </c>
      <c r="BR305">
        <v>0</v>
      </c>
      <c r="BS305">
        <v>1</v>
      </c>
      <c r="BT305">
        <v>1</v>
      </c>
      <c r="BU305">
        <v>1</v>
      </c>
      <c r="BV305">
        <v>1</v>
      </c>
      <c r="BW305">
        <v>1</v>
      </c>
      <c r="BX305">
        <v>1</v>
      </c>
      <c r="BY305" t="s">
        <v>3</v>
      </c>
      <c r="BZ305">
        <v>0</v>
      </c>
      <c r="CA305">
        <v>0</v>
      </c>
      <c r="CB305" t="s">
        <v>3</v>
      </c>
      <c r="CE305">
        <v>30</v>
      </c>
      <c r="CF305">
        <v>0</v>
      </c>
      <c r="CG305">
        <v>0</v>
      </c>
      <c r="CM305">
        <v>0</v>
      </c>
      <c r="CN305" t="s">
        <v>3</v>
      </c>
      <c r="CO305">
        <v>0</v>
      </c>
      <c r="CP305">
        <f t="shared" si="421"/>
        <v>13496.74</v>
      </c>
      <c r="CQ305">
        <f t="shared" si="422"/>
        <v>3374.18</v>
      </c>
      <c r="CR305">
        <f t="shared" si="445"/>
        <v>0</v>
      </c>
      <c r="CS305">
        <f t="shared" si="423"/>
        <v>0</v>
      </c>
      <c r="CT305">
        <f t="shared" si="424"/>
        <v>0</v>
      </c>
      <c r="CU305">
        <f t="shared" si="425"/>
        <v>0</v>
      </c>
      <c r="CV305">
        <f t="shared" si="426"/>
        <v>0</v>
      </c>
      <c r="CW305">
        <f t="shared" si="427"/>
        <v>0</v>
      </c>
      <c r="CX305">
        <f t="shared" si="428"/>
        <v>0</v>
      </c>
      <c r="CY305">
        <f t="shared" si="429"/>
        <v>0</v>
      </c>
      <c r="CZ305">
        <f t="shared" si="430"/>
        <v>0</v>
      </c>
      <c r="DC305" t="s">
        <v>3</v>
      </c>
      <c r="DD305" t="s">
        <v>3</v>
      </c>
      <c r="DE305" t="s">
        <v>3</v>
      </c>
      <c r="DF305" t="s">
        <v>3</v>
      </c>
      <c r="DG305" t="s">
        <v>3</v>
      </c>
      <c r="DH305" t="s">
        <v>3</v>
      </c>
      <c r="DI305" t="s">
        <v>3</v>
      </c>
      <c r="DJ305" t="s">
        <v>3</v>
      </c>
      <c r="DK305" t="s">
        <v>3</v>
      </c>
      <c r="DL305" t="s">
        <v>3</v>
      </c>
      <c r="DM305" t="s">
        <v>3</v>
      </c>
      <c r="DN305">
        <v>0</v>
      </c>
      <c r="DO305">
        <v>0</v>
      </c>
      <c r="DP305">
        <v>1</v>
      </c>
      <c r="DQ305">
        <v>1</v>
      </c>
      <c r="DU305">
        <v>1010</v>
      </c>
      <c r="DV305" t="s">
        <v>457</v>
      </c>
      <c r="DW305" t="s">
        <v>457</v>
      </c>
      <c r="DX305">
        <v>1</v>
      </c>
      <c r="DZ305" t="s">
        <v>3</v>
      </c>
      <c r="EA305" t="s">
        <v>3</v>
      </c>
      <c r="EB305" t="s">
        <v>3</v>
      </c>
      <c r="EC305" t="s">
        <v>3</v>
      </c>
      <c r="EE305">
        <v>59540856</v>
      </c>
      <c r="EF305">
        <v>201</v>
      </c>
      <c r="EG305" t="s">
        <v>377</v>
      </c>
      <c r="EH305">
        <v>0</v>
      </c>
      <c r="EI305" t="s">
        <v>3</v>
      </c>
      <c r="EJ305">
        <v>2</v>
      </c>
      <c r="EK305">
        <v>1618</v>
      </c>
      <c r="EL305" t="s">
        <v>378</v>
      </c>
      <c r="EM305" t="s">
        <v>379</v>
      </c>
      <c r="EO305" t="s">
        <v>3</v>
      </c>
      <c r="EQ305">
        <v>0</v>
      </c>
      <c r="ER305">
        <v>383.43</v>
      </c>
      <c r="ES305">
        <v>383.43</v>
      </c>
      <c r="ET305">
        <v>0</v>
      </c>
      <c r="EU305">
        <v>0</v>
      </c>
      <c r="EV305">
        <v>0</v>
      </c>
      <c r="EW305">
        <v>0</v>
      </c>
      <c r="EX305">
        <v>0</v>
      </c>
      <c r="EY305">
        <v>0</v>
      </c>
      <c r="FQ305">
        <v>0</v>
      </c>
      <c r="FR305">
        <v>0</v>
      </c>
      <c r="FS305">
        <v>0</v>
      </c>
      <c r="FX305">
        <v>0</v>
      </c>
      <c r="FY305">
        <v>0</v>
      </c>
      <c r="GA305" t="s">
        <v>3</v>
      </c>
      <c r="GD305">
        <v>1</v>
      </c>
      <c r="GF305">
        <v>-1501625872</v>
      </c>
      <c r="GG305">
        <v>2</v>
      </c>
      <c r="GH305">
        <v>1</v>
      </c>
      <c r="GI305">
        <v>2</v>
      </c>
      <c r="GJ305">
        <v>0</v>
      </c>
      <c r="GK305">
        <v>0</v>
      </c>
      <c r="GL305">
        <f t="shared" si="431"/>
        <v>0</v>
      </c>
      <c r="GM305">
        <f t="shared" si="432"/>
        <v>13496.74</v>
      </c>
      <c r="GN305">
        <f t="shared" si="433"/>
        <v>0</v>
      </c>
      <c r="GO305">
        <f t="shared" si="434"/>
        <v>13496.74</v>
      </c>
      <c r="GP305">
        <f t="shared" si="435"/>
        <v>0</v>
      </c>
      <c r="GR305">
        <v>0</v>
      </c>
      <c r="GS305">
        <v>3</v>
      </c>
      <c r="GT305">
        <v>0</v>
      </c>
      <c r="GU305" t="s">
        <v>3</v>
      </c>
      <c r="GV305">
        <f t="shared" si="436"/>
        <v>0</v>
      </c>
      <c r="GW305">
        <v>1</v>
      </c>
      <c r="GX305">
        <f t="shared" si="437"/>
        <v>0</v>
      </c>
      <c r="HA305">
        <v>0</v>
      </c>
      <c r="HB305">
        <v>0</v>
      </c>
      <c r="HC305">
        <f t="shared" si="438"/>
        <v>0</v>
      </c>
      <c r="HE305" t="s">
        <v>3</v>
      </c>
      <c r="HF305" t="s">
        <v>3</v>
      </c>
      <c r="HM305" t="s">
        <v>3</v>
      </c>
      <c r="HN305" t="s">
        <v>3</v>
      </c>
      <c r="HO305" t="s">
        <v>3</v>
      </c>
      <c r="HP305" t="s">
        <v>3</v>
      </c>
      <c r="HQ305" t="s">
        <v>3</v>
      </c>
      <c r="HS305">
        <v>0</v>
      </c>
      <c r="IK305">
        <v>0</v>
      </c>
    </row>
    <row r="306" spans="1:255" x14ac:dyDescent="0.2">
      <c r="A306" s="2">
        <v>17</v>
      </c>
      <c r="B306" s="2">
        <v>1</v>
      </c>
      <c r="C306" s="2"/>
      <c r="D306" s="2"/>
      <c r="E306" s="2" t="s">
        <v>459</v>
      </c>
      <c r="F306" s="2" t="s">
        <v>460</v>
      </c>
      <c r="G306" s="2" t="s">
        <v>461</v>
      </c>
      <c r="H306" s="2" t="s">
        <v>457</v>
      </c>
      <c r="I306" s="2">
        <v>4</v>
      </c>
      <c r="J306" s="2">
        <v>0</v>
      </c>
      <c r="K306" s="2">
        <v>4</v>
      </c>
      <c r="L306" s="2"/>
      <c r="M306" s="2"/>
      <c r="N306" s="2"/>
      <c r="O306" s="2">
        <f t="shared" si="405"/>
        <v>2586.8000000000002</v>
      </c>
      <c r="P306" s="2">
        <f t="shared" si="406"/>
        <v>2586.8000000000002</v>
      </c>
      <c r="Q306" s="2">
        <f t="shared" si="439"/>
        <v>0</v>
      </c>
      <c r="R306" s="2">
        <f t="shared" si="407"/>
        <v>0</v>
      </c>
      <c r="S306" s="2">
        <f t="shared" si="408"/>
        <v>0</v>
      </c>
      <c r="T306" s="2">
        <f t="shared" si="409"/>
        <v>0</v>
      </c>
      <c r="U306" s="2">
        <f t="shared" si="410"/>
        <v>0</v>
      </c>
      <c r="V306" s="2">
        <f t="shared" si="411"/>
        <v>0</v>
      </c>
      <c r="W306" s="2">
        <f t="shared" si="412"/>
        <v>0</v>
      </c>
      <c r="X306" s="2">
        <f t="shared" si="413"/>
        <v>0</v>
      </c>
      <c r="Y306" s="2">
        <f t="shared" si="414"/>
        <v>0</v>
      </c>
      <c r="Z306" s="2"/>
      <c r="AA306" s="2">
        <v>60252778</v>
      </c>
      <c r="AB306" s="2">
        <f t="shared" si="415"/>
        <v>646.70000000000005</v>
      </c>
      <c r="AC306" s="2">
        <f t="shared" si="416"/>
        <v>646.70000000000005</v>
      </c>
      <c r="AD306" s="2">
        <f t="shared" si="440"/>
        <v>0</v>
      </c>
      <c r="AE306" s="2">
        <f t="shared" si="441"/>
        <v>0</v>
      </c>
      <c r="AF306" s="2">
        <f t="shared" si="442"/>
        <v>0</v>
      </c>
      <c r="AG306" s="2">
        <f t="shared" si="418"/>
        <v>0</v>
      </c>
      <c r="AH306" s="2">
        <f t="shared" si="443"/>
        <v>0</v>
      </c>
      <c r="AI306" s="2">
        <f t="shared" si="444"/>
        <v>0</v>
      </c>
      <c r="AJ306" s="2">
        <f t="shared" si="420"/>
        <v>0</v>
      </c>
      <c r="AK306" s="2">
        <v>646.70000000000005</v>
      </c>
      <c r="AL306" s="2">
        <v>646.70000000000005</v>
      </c>
      <c r="AM306" s="2">
        <v>0</v>
      </c>
      <c r="AN306" s="2">
        <v>0</v>
      </c>
      <c r="AO306" s="2">
        <v>0</v>
      </c>
      <c r="AP306" s="2">
        <v>0</v>
      </c>
      <c r="AQ306" s="2">
        <v>0</v>
      </c>
      <c r="AR306" s="2">
        <v>0</v>
      </c>
      <c r="AS306" s="2">
        <v>0</v>
      </c>
      <c r="AT306" s="2">
        <v>0</v>
      </c>
      <c r="AU306" s="2">
        <v>0</v>
      </c>
      <c r="AV306" s="2">
        <v>1</v>
      </c>
      <c r="AW306" s="2">
        <v>1</v>
      </c>
      <c r="AX306" s="2"/>
      <c r="AY306" s="2"/>
      <c r="AZ306" s="2">
        <v>1</v>
      </c>
      <c r="BA306" s="2">
        <v>1</v>
      </c>
      <c r="BB306" s="2">
        <v>1</v>
      </c>
      <c r="BC306" s="2">
        <v>1</v>
      </c>
      <c r="BD306" s="2" t="s">
        <v>3</v>
      </c>
      <c r="BE306" s="2" t="s">
        <v>3</v>
      </c>
      <c r="BF306" s="2" t="s">
        <v>3</v>
      </c>
      <c r="BG306" s="2" t="s">
        <v>3</v>
      </c>
      <c r="BH306" s="2">
        <v>3</v>
      </c>
      <c r="BI306" s="2">
        <v>2</v>
      </c>
      <c r="BJ306" s="2" t="s">
        <v>462</v>
      </c>
      <c r="BK306" s="2"/>
      <c r="BL306" s="2"/>
      <c r="BM306" s="2">
        <v>1618</v>
      </c>
      <c r="BN306" s="2">
        <v>59540665</v>
      </c>
      <c r="BO306" s="2" t="s">
        <v>3</v>
      </c>
      <c r="BP306" s="2">
        <v>0</v>
      </c>
      <c r="BQ306" s="2">
        <v>201</v>
      </c>
      <c r="BR306" s="2">
        <v>0</v>
      </c>
      <c r="BS306" s="2">
        <v>1</v>
      </c>
      <c r="BT306" s="2">
        <v>1</v>
      </c>
      <c r="BU306" s="2">
        <v>1</v>
      </c>
      <c r="BV306" s="2">
        <v>1</v>
      </c>
      <c r="BW306" s="2">
        <v>1</v>
      </c>
      <c r="BX306" s="2">
        <v>1</v>
      </c>
      <c r="BY306" s="2" t="s">
        <v>3</v>
      </c>
      <c r="BZ306" s="2">
        <v>0</v>
      </c>
      <c r="CA306" s="2">
        <v>0</v>
      </c>
      <c r="CB306" s="2" t="s">
        <v>3</v>
      </c>
      <c r="CC306" s="2"/>
      <c r="CD306" s="2"/>
      <c r="CE306" s="2">
        <v>30</v>
      </c>
      <c r="CF306" s="2">
        <v>0</v>
      </c>
      <c r="CG306" s="2">
        <v>0</v>
      </c>
      <c r="CH306" s="2"/>
      <c r="CI306" s="2"/>
      <c r="CJ306" s="2"/>
      <c r="CK306" s="2"/>
      <c r="CL306" s="2"/>
      <c r="CM306" s="2">
        <v>0</v>
      </c>
      <c r="CN306" s="2" t="s">
        <v>3</v>
      </c>
      <c r="CO306" s="2">
        <v>0</v>
      </c>
      <c r="CP306" s="2">
        <f t="shared" si="421"/>
        <v>2586.8000000000002</v>
      </c>
      <c r="CQ306" s="2">
        <f t="shared" si="422"/>
        <v>646.70000000000005</v>
      </c>
      <c r="CR306" s="2">
        <f t="shared" si="445"/>
        <v>0</v>
      </c>
      <c r="CS306" s="2">
        <f t="shared" si="423"/>
        <v>0</v>
      </c>
      <c r="CT306" s="2">
        <f t="shared" si="424"/>
        <v>0</v>
      </c>
      <c r="CU306" s="2">
        <f t="shared" si="425"/>
        <v>0</v>
      </c>
      <c r="CV306" s="2">
        <f t="shared" si="426"/>
        <v>0</v>
      </c>
      <c r="CW306" s="2">
        <f t="shared" si="427"/>
        <v>0</v>
      </c>
      <c r="CX306" s="2">
        <f t="shared" si="428"/>
        <v>0</v>
      </c>
      <c r="CY306" s="2">
        <f t="shared" si="429"/>
        <v>0</v>
      </c>
      <c r="CZ306" s="2">
        <f t="shared" si="430"/>
        <v>0</v>
      </c>
      <c r="DA306" s="2"/>
      <c r="DB306" s="2"/>
      <c r="DC306" s="2" t="s">
        <v>3</v>
      </c>
      <c r="DD306" s="2" t="s">
        <v>3</v>
      </c>
      <c r="DE306" s="2" t="s">
        <v>3</v>
      </c>
      <c r="DF306" s="2" t="s">
        <v>3</v>
      </c>
      <c r="DG306" s="2" t="s">
        <v>3</v>
      </c>
      <c r="DH306" s="2" t="s">
        <v>3</v>
      </c>
      <c r="DI306" s="2" t="s">
        <v>3</v>
      </c>
      <c r="DJ306" s="2" t="s">
        <v>3</v>
      </c>
      <c r="DK306" s="2" t="s">
        <v>3</v>
      </c>
      <c r="DL306" s="2" t="s">
        <v>3</v>
      </c>
      <c r="DM306" s="2" t="s">
        <v>3</v>
      </c>
      <c r="DN306" s="2">
        <v>0</v>
      </c>
      <c r="DO306" s="2">
        <v>0</v>
      </c>
      <c r="DP306" s="2">
        <v>1</v>
      </c>
      <c r="DQ306" s="2">
        <v>1</v>
      </c>
      <c r="DR306" s="2"/>
      <c r="DS306" s="2"/>
      <c r="DT306" s="2"/>
      <c r="DU306" s="2">
        <v>1010</v>
      </c>
      <c r="DV306" s="2" t="s">
        <v>457</v>
      </c>
      <c r="DW306" s="2" t="s">
        <v>457</v>
      </c>
      <c r="DX306" s="2">
        <v>1</v>
      </c>
      <c r="DY306" s="2"/>
      <c r="DZ306" s="2" t="s">
        <v>3</v>
      </c>
      <c r="EA306" s="2" t="s">
        <v>3</v>
      </c>
      <c r="EB306" s="2" t="s">
        <v>3</v>
      </c>
      <c r="EC306" s="2" t="s">
        <v>3</v>
      </c>
      <c r="ED306" s="2"/>
      <c r="EE306" s="2">
        <v>59540856</v>
      </c>
      <c r="EF306" s="2">
        <v>201</v>
      </c>
      <c r="EG306" s="2" t="s">
        <v>377</v>
      </c>
      <c r="EH306" s="2">
        <v>0</v>
      </c>
      <c r="EI306" s="2" t="s">
        <v>3</v>
      </c>
      <c r="EJ306" s="2">
        <v>2</v>
      </c>
      <c r="EK306" s="2">
        <v>1618</v>
      </c>
      <c r="EL306" s="2" t="s">
        <v>378</v>
      </c>
      <c r="EM306" s="2" t="s">
        <v>379</v>
      </c>
      <c r="EN306" s="2"/>
      <c r="EO306" s="2" t="s">
        <v>3</v>
      </c>
      <c r="EP306" s="2"/>
      <c r="EQ306" s="2">
        <v>0</v>
      </c>
      <c r="ER306" s="2">
        <v>646.70000000000005</v>
      </c>
      <c r="ES306" s="2">
        <v>646.70000000000005</v>
      </c>
      <c r="ET306" s="2">
        <v>0</v>
      </c>
      <c r="EU306" s="2">
        <v>0</v>
      </c>
      <c r="EV306" s="2">
        <v>0</v>
      </c>
      <c r="EW306" s="2">
        <v>0</v>
      </c>
      <c r="EX306" s="2">
        <v>0</v>
      </c>
      <c r="EY306" s="2">
        <v>0</v>
      </c>
      <c r="EZ306" s="2"/>
      <c r="FA306" s="2"/>
      <c r="FB306" s="2"/>
      <c r="FC306" s="2"/>
      <c r="FD306" s="2"/>
      <c r="FE306" s="2"/>
      <c r="FF306" s="2"/>
      <c r="FG306" s="2"/>
      <c r="FH306" s="2"/>
      <c r="FI306" s="2"/>
      <c r="FJ306" s="2"/>
      <c r="FK306" s="2"/>
      <c r="FL306" s="2"/>
      <c r="FM306" s="2"/>
      <c r="FN306" s="2"/>
      <c r="FO306" s="2"/>
      <c r="FP306" s="2"/>
      <c r="FQ306" s="2">
        <v>0</v>
      </c>
      <c r="FR306" s="2">
        <v>0</v>
      </c>
      <c r="FS306" s="2">
        <v>0</v>
      </c>
      <c r="FT306" s="2"/>
      <c r="FU306" s="2"/>
      <c r="FV306" s="2"/>
      <c r="FW306" s="2"/>
      <c r="FX306" s="2">
        <v>0</v>
      </c>
      <c r="FY306" s="2">
        <v>0</v>
      </c>
      <c r="FZ306" s="2"/>
      <c r="GA306" s="2" t="s">
        <v>3</v>
      </c>
      <c r="GB306" s="2"/>
      <c r="GC306" s="2"/>
      <c r="GD306" s="2">
        <v>1</v>
      </c>
      <c r="GE306" s="2"/>
      <c r="GF306" s="2">
        <v>488872579</v>
      </c>
      <c r="GG306" s="2">
        <v>2</v>
      </c>
      <c r="GH306" s="2">
        <v>1</v>
      </c>
      <c r="GI306" s="2">
        <v>-2</v>
      </c>
      <c r="GJ306" s="2">
        <v>0</v>
      </c>
      <c r="GK306" s="2">
        <v>0</v>
      </c>
      <c r="GL306" s="2">
        <f t="shared" si="431"/>
        <v>0</v>
      </c>
      <c r="GM306" s="2">
        <f t="shared" si="432"/>
        <v>2586.8000000000002</v>
      </c>
      <c r="GN306" s="2">
        <f t="shared" si="433"/>
        <v>0</v>
      </c>
      <c r="GO306" s="2">
        <f t="shared" si="434"/>
        <v>2586.8000000000002</v>
      </c>
      <c r="GP306" s="2">
        <f t="shared" si="435"/>
        <v>0</v>
      </c>
      <c r="GQ306" s="2"/>
      <c r="GR306" s="2">
        <v>0</v>
      </c>
      <c r="GS306" s="2">
        <v>3</v>
      </c>
      <c r="GT306" s="2">
        <v>0</v>
      </c>
      <c r="GU306" s="2" t="s">
        <v>3</v>
      </c>
      <c r="GV306" s="2">
        <f t="shared" si="436"/>
        <v>0</v>
      </c>
      <c r="GW306" s="2">
        <v>1</v>
      </c>
      <c r="GX306" s="2">
        <f t="shared" si="437"/>
        <v>0</v>
      </c>
      <c r="GY306" s="2"/>
      <c r="GZ306" s="2"/>
      <c r="HA306" s="2">
        <v>0</v>
      </c>
      <c r="HB306" s="2">
        <v>0</v>
      </c>
      <c r="HC306" s="2">
        <f t="shared" si="438"/>
        <v>0</v>
      </c>
      <c r="HD306" s="2"/>
      <c r="HE306" s="2" t="s">
        <v>3</v>
      </c>
      <c r="HF306" s="2" t="s">
        <v>3</v>
      </c>
      <c r="HG306" s="2"/>
      <c r="HH306" s="2"/>
      <c r="HI306" s="2"/>
      <c r="HJ306" s="2"/>
      <c r="HK306" s="2"/>
      <c r="HL306" s="2"/>
      <c r="HM306" s="2" t="s">
        <v>3</v>
      </c>
      <c r="HN306" s="2" t="s">
        <v>3</v>
      </c>
      <c r="HO306" s="2" t="s">
        <v>3</v>
      </c>
      <c r="HP306" s="2" t="s">
        <v>3</v>
      </c>
      <c r="HQ306" s="2" t="s">
        <v>3</v>
      </c>
      <c r="HR306" s="2"/>
      <c r="HS306" s="2">
        <v>0</v>
      </c>
      <c r="HT306" s="2"/>
      <c r="HU306" s="2"/>
      <c r="HV306" s="2"/>
      <c r="HW306" s="2"/>
      <c r="HX306" s="2"/>
      <c r="HY306" s="2"/>
      <c r="HZ306" s="2"/>
      <c r="IA306" s="2"/>
      <c r="IB306" s="2"/>
      <c r="IC306" s="2"/>
      <c r="ID306" s="2"/>
      <c r="IE306" s="2"/>
      <c r="IF306" s="2"/>
      <c r="IG306" s="2"/>
      <c r="IH306" s="2"/>
      <c r="II306" s="2"/>
      <c r="IJ306" s="2"/>
      <c r="IK306" s="2">
        <v>0</v>
      </c>
      <c r="IL306" s="2"/>
      <c r="IM306" s="2"/>
      <c r="IN306" s="2"/>
      <c r="IO306" s="2"/>
      <c r="IP306" s="2"/>
      <c r="IQ306" s="2"/>
      <c r="IR306" s="2"/>
      <c r="IS306" s="2"/>
      <c r="IT306" s="2"/>
      <c r="IU306" s="2"/>
    </row>
    <row r="307" spans="1:255" x14ac:dyDescent="0.2">
      <c r="A307">
        <v>17</v>
      </c>
      <c r="B307">
        <v>1</v>
      </c>
      <c r="E307" t="s">
        <v>459</v>
      </c>
      <c r="F307" t="s">
        <v>460</v>
      </c>
      <c r="G307" t="s">
        <v>461</v>
      </c>
      <c r="H307" t="s">
        <v>457</v>
      </c>
      <c r="I307">
        <v>4</v>
      </c>
      <c r="J307">
        <v>0</v>
      </c>
      <c r="K307">
        <v>4</v>
      </c>
      <c r="O307">
        <f t="shared" si="405"/>
        <v>15857.08</v>
      </c>
      <c r="P307">
        <f t="shared" si="406"/>
        <v>15857.08</v>
      </c>
      <c r="Q307">
        <f t="shared" si="439"/>
        <v>0</v>
      </c>
      <c r="R307">
        <f t="shared" si="407"/>
        <v>0</v>
      </c>
      <c r="S307">
        <f t="shared" si="408"/>
        <v>0</v>
      </c>
      <c r="T307">
        <f t="shared" si="409"/>
        <v>0</v>
      </c>
      <c r="U307">
        <f t="shared" si="410"/>
        <v>0</v>
      </c>
      <c r="V307">
        <f t="shared" si="411"/>
        <v>0</v>
      </c>
      <c r="W307">
        <f t="shared" si="412"/>
        <v>0</v>
      </c>
      <c r="X307">
        <f t="shared" si="413"/>
        <v>0</v>
      </c>
      <c r="Y307">
        <f t="shared" si="414"/>
        <v>0</v>
      </c>
      <c r="AA307">
        <v>60252775</v>
      </c>
      <c r="AB307">
        <f t="shared" si="415"/>
        <v>646.70000000000005</v>
      </c>
      <c r="AC307">
        <f t="shared" si="416"/>
        <v>646.70000000000005</v>
      </c>
      <c r="AD307">
        <f t="shared" si="440"/>
        <v>0</v>
      </c>
      <c r="AE307">
        <f t="shared" si="441"/>
        <v>0</v>
      </c>
      <c r="AF307">
        <f t="shared" si="442"/>
        <v>0</v>
      </c>
      <c r="AG307">
        <f t="shared" si="418"/>
        <v>0</v>
      </c>
      <c r="AH307">
        <f t="shared" si="443"/>
        <v>0</v>
      </c>
      <c r="AI307">
        <f t="shared" si="444"/>
        <v>0</v>
      </c>
      <c r="AJ307">
        <f t="shared" si="420"/>
        <v>0</v>
      </c>
      <c r="AK307">
        <v>646.70000000000005</v>
      </c>
      <c r="AL307">
        <v>646.70000000000005</v>
      </c>
      <c r="AM307">
        <v>0</v>
      </c>
      <c r="AN307">
        <v>0</v>
      </c>
      <c r="AO307">
        <v>0</v>
      </c>
      <c r="AP307">
        <v>0</v>
      </c>
      <c r="AQ307">
        <v>0</v>
      </c>
      <c r="AR307">
        <v>0</v>
      </c>
      <c r="AS307">
        <v>0</v>
      </c>
      <c r="AT307">
        <v>0</v>
      </c>
      <c r="AU307">
        <v>0</v>
      </c>
      <c r="AV307">
        <v>1</v>
      </c>
      <c r="AW307">
        <v>1</v>
      </c>
      <c r="AZ307">
        <v>1</v>
      </c>
      <c r="BA307">
        <v>1</v>
      </c>
      <c r="BB307">
        <v>1</v>
      </c>
      <c r="BC307">
        <v>6.13</v>
      </c>
      <c r="BD307" t="s">
        <v>3</v>
      </c>
      <c r="BE307" t="s">
        <v>3</v>
      </c>
      <c r="BF307" t="s">
        <v>3</v>
      </c>
      <c r="BG307" t="s">
        <v>3</v>
      </c>
      <c r="BH307">
        <v>3</v>
      </c>
      <c r="BI307">
        <v>2</v>
      </c>
      <c r="BJ307" t="s">
        <v>462</v>
      </c>
      <c r="BM307">
        <v>1618</v>
      </c>
      <c r="BN307">
        <v>59540665</v>
      </c>
      <c r="BO307" t="s">
        <v>460</v>
      </c>
      <c r="BP307">
        <v>1</v>
      </c>
      <c r="BQ307">
        <v>201</v>
      </c>
      <c r="BR307">
        <v>0</v>
      </c>
      <c r="BS307">
        <v>1</v>
      </c>
      <c r="BT307">
        <v>1</v>
      </c>
      <c r="BU307">
        <v>1</v>
      </c>
      <c r="BV307">
        <v>1</v>
      </c>
      <c r="BW307">
        <v>1</v>
      </c>
      <c r="BX307">
        <v>1</v>
      </c>
      <c r="BY307" t="s">
        <v>3</v>
      </c>
      <c r="BZ307">
        <v>0</v>
      </c>
      <c r="CA307">
        <v>0</v>
      </c>
      <c r="CB307" t="s">
        <v>3</v>
      </c>
      <c r="CE307">
        <v>30</v>
      </c>
      <c r="CF307">
        <v>0</v>
      </c>
      <c r="CG307">
        <v>0</v>
      </c>
      <c r="CM307">
        <v>0</v>
      </c>
      <c r="CN307" t="s">
        <v>3</v>
      </c>
      <c r="CO307">
        <v>0</v>
      </c>
      <c r="CP307">
        <f t="shared" si="421"/>
        <v>15857.08</v>
      </c>
      <c r="CQ307">
        <f t="shared" si="422"/>
        <v>3964.27</v>
      </c>
      <c r="CR307">
        <f t="shared" si="445"/>
        <v>0</v>
      </c>
      <c r="CS307">
        <f t="shared" si="423"/>
        <v>0</v>
      </c>
      <c r="CT307">
        <f t="shared" si="424"/>
        <v>0</v>
      </c>
      <c r="CU307">
        <f t="shared" si="425"/>
        <v>0</v>
      </c>
      <c r="CV307">
        <f t="shared" si="426"/>
        <v>0</v>
      </c>
      <c r="CW307">
        <f t="shared" si="427"/>
        <v>0</v>
      </c>
      <c r="CX307">
        <f t="shared" si="428"/>
        <v>0</v>
      </c>
      <c r="CY307">
        <f t="shared" si="429"/>
        <v>0</v>
      </c>
      <c r="CZ307">
        <f t="shared" si="430"/>
        <v>0</v>
      </c>
      <c r="DC307" t="s">
        <v>3</v>
      </c>
      <c r="DD307" t="s">
        <v>3</v>
      </c>
      <c r="DE307" t="s">
        <v>3</v>
      </c>
      <c r="DF307" t="s">
        <v>3</v>
      </c>
      <c r="DG307" t="s">
        <v>3</v>
      </c>
      <c r="DH307" t="s">
        <v>3</v>
      </c>
      <c r="DI307" t="s">
        <v>3</v>
      </c>
      <c r="DJ307" t="s">
        <v>3</v>
      </c>
      <c r="DK307" t="s">
        <v>3</v>
      </c>
      <c r="DL307" t="s">
        <v>3</v>
      </c>
      <c r="DM307" t="s">
        <v>3</v>
      </c>
      <c r="DN307">
        <v>0</v>
      </c>
      <c r="DO307">
        <v>0</v>
      </c>
      <c r="DP307">
        <v>1</v>
      </c>
      <c r="DQ307">
        <v>1</v>
      </c>
      <c r="DU307">
        <v>1010</v>
      </c>
      <c r="DV307" t="s">
        <v>457</v>
      </c>
      <c r="DW307" t="s">
        <v>457</v>
      </c>
      <c r="DX307">
        <v>1</v>
      </c>
      <c r="DZ307" t="s">
        <v>3</v>
      </c>
      <c r="EA307" t="s">
        <v>3</v>
      </c>
      <c r="EB307" t="s">
        <v>3</v>
      </c>
      <c r="EC307" t="s">
        <v>3</v>
      </c>
      <c r="EE307">
        <v>59540856</v>
      </c>
      <c r="EF307">
        <v>201</v>
      </c>
      <c r="EG307" t="s">
        <v>377</v>
      </c>
      <c r="EH307">
        <v>0</v>
      </c>
      <c r="EI307" t="s">
        <v>3</v>
      </c>
      <c r="EJ307">
        <v>2</v>
      </c>
      <c r="EK307">
        <v>1618</v>
      </c>
      <c r="EL307" t="s">
        <v>378</v>
      </c>
      <c r="EM307" t="s">
        <v>379</v>
      </c>
      <c r="EO307" t="s">
        <v>3</v>
      </c>
      <c r="EQ307">
        <v>0</v>
      </c>
      <c r="ER307">
        <v>646.70000000000005</v>
      </c>
      <c r="ES307">
        <v>646.70000000000005</v>
      </c>
      <c r="ET307">
        <v>0</v>
      </c>
      <c r="EU307">
        <v>0</v>
      </c>
      <c r="EV307">
        <v>0</v>
      </c>
      <c r="EW307">
        <v>0</v>
      </c>
      <c r="EX307">
        <v>0</v>
      </c>
      <c r="EY307">
        <v>0</v>
      </c>
      <c r="FQ307">
        <v>0</v>
      </c>
      <c r="FR307">
        <v>0</v>
      </c>
      <c r="FS307">
        <v>0</v>
      </c>
      <c r="FX307">
        <v>0</v>
      </c>
      <c r="FY307">
        <v>0</v>
      </c>
      <c r="GA307" t="s">
        <v>3</v>
      </c>
      <c r="GD307">
        <v>1</v>
      </c>
      <c r="GF307">
        <v>488872579</v>
      </c>
      <c r="GG307">
        <v>2</v>
      </c>
      <c r="GH307">
        <v>1</v>
      </c>
      <c r="GI307">
        <v>2</v>
      </c>
      <c r="GJ307">
        <v>0</v>
      </c>
      <c r="GK307">
        <v>0</v>
      </c>
      <c r="GL307">
        <f t="shared" si="431"/>
        <v>0</v>
      </c>
      <c r="GM307">
        <f t="shared" si="432"/>
        <v>15857.08</v>
      </c>
      <c r="GN307">
        <f t="shared" si="433"/>
        <v>0</v>
      </c>
      <c r="GO307">
        <f t="shared" si="434"/>
        <v>15857.08</v>
      </c>
      <c r="GP307">
        <f t="shared" si="435"/>
        <v>0</v>
      </c>
      <c r="GR307">
        <v>0</v>
      </c>
      <c r="GS307">
        <v>3</v>
      </c>
      <c r="GT307">
        <v>0</v>
      </c>
      <c r="GU307" t="s">
        <v>3</v>
      </c>
      <c r="GV307">
        <f t="shared" si="436"/>
        <v>0</v>
      </c>
      <c r="GW307">
        <v>1</v>
      </c>
      <c r="GX307">
        <f t="shared" si="437"/>
        <v>0</v>
      </c>
      <c r="HA307">
        <v>0</v>
      </c>
      <c r="HB307">
        <v>0</v>
      </c>
      <c r="HC307">
        <f t="shared" si="438"/>
        <v>0</v>
      </c>
      <c r="HE307" t="s">
        <v>3</v>
      </c>
      <c r="HF307" t="s">
        <v>3</v>
      </c>
      <c r="HM307" t="s">
        <v>3</v>
      </c>
      <c r="HN307" t="s">
        <v>3</v>
      </c>
      <c r="HO307" t="s">
        <v>3</v>
      </c>
      <c r="HP307" t="s">
        <v>3</v>
      </c>
      <c r="HQ307" t="s">
        <v>3</v>
      </c>
      <c r="HS307">
        <v>0</v>
      </c>
      <c r="IK307">
        <v>0</v>
      </c>
    </row>
    <row r="308" spans="1:255" x14ac:dyDescent="0.2">
      <c r="A308" s="2">
        <v>17</v>
      </c>
      <c r="B308" s="2">
        <v>1</v>
      </c>
      <c r="C308" s="2"/>
      <c r="D308" s="2"/>
      <c r="E308" s="2" t="s">
        <v>463</v>
      </c>
      <c r="F308" s="2" t="s">
        <v>464</v>
      </c>
      <c r="G308" s="2" t="s">
        <v>465</v>
      </c>
      <c r="H308" s="2" t="s">
        <v>457</v>
      </c>
      <c r="I308" s="2">
        <v>583</v>
      </c>
      <c r="J308" s="2">
        <v>0</v>
      </c>
      <c r="K308" s="2">
        <v>583</v>
      </c>
      <c r="L308" s="2"/>
      <c r="M308" s="2"/>
      <c r="N308" s="2"/>
      <c r="O308" s="2">
        <f t="shared" si="405"/>
        <v>414891.95</v>
      </c>
      <c r="P308" s="2">
        <f t="shared" si="406"/>
        <v>414891.95</v>
      </c>
      <c r="Q308" s="2">
        <f t="shared" si="439"/>
        <v>0</v>
      </c>
      <c r="R308" s="2">
        <f t="shared" si="407"/>
        <v>0</v>
      </c>
      <c r="S308" s="2">
        <f t="shared" si="408"/>
        <v>0</v>
      </c>
      <c r="T308" s="2">
        <f t="shared" si="409"/>
        <v>0</v>
      </c>
      <c r="U308" s="2">
        <f t="shared" si="410"/>
        <v>0</v>
      </c>
      <c r="V308" s="2">
        <f t="shared" si="411"/>
        <v>0</v>
      </c>
      <c r="W308" s="2">
        <f t="shared" si="412"/>
        <v>0</v>
      </c>
      <c r="X308" s="2">
        <f t="shared" si="413"/>
        <v>0</v>
      </c>
      <c r="Y308" s="2">
        <f t="shared" si="414"/>
        <v>0</v>
      </c>
      <c r="Z308" s="2"/>
      <c r="AA308" s="2">
        <v>60252778</v>
      </c>
      <c r="AB308" s="2">
        <f t="shared" si="415"/>
        <v>711.65</v>
      </c>
      <c r="AC308" s="2">
        <f t="shared" si="416"/>
        <v>711.65</v>
      </c>
      <c r="AD308" s="2">
        <f t="shared" si="440"/>
        <v>0</v>
      </c>
      <c r="AE308" s="2">
        <f t="shared" si="441"/>
        <v>0</v>
      </c>
      <c r="AF308" s="2">
        <f t="shared" si="442"/>
        <v>0</v>
      </c>
      <c r="AG308" s="2">
        <f t="shared" si="418"/>
        <v>0</v>
      </c>
      <c r="AH308" s="2">
        <f t="shared" si="443"/>
        <v>0</v>
      </c>
      <c r="AI308" s="2">
        <f t="shared" si="444"/>
        <v>0</v>
      </c>
      <c r="AJ308" s="2">
        <f t="shared" si="420"/>
        <v>0</v>
      </c>
      <c r="AK308" s="2">
        <v>711.65</v>
      </c>
      <c r="AL308" s="2">
        <v>711.65</v>
      </c>
      <c r="AM308" s="2">
        <v>0</v>
      </c>
      <c r="AN308" s="2">
        <v>0</v>
      </c>
      <c r="AO308" s="2">
        <v>0</v>
      </c>
      <c r="AP308" s="2">
        <v>0</v>
      </c>
      <c r="AQ308" s="2">
        <v>0</v>
      </c>
      <c r="AR308" s="2">
        <v>0</v>
      </c>
      <c r="AS308" s="2">
        <v>0</v>
      </c>
      <c r="AT308" s="2">
        <v>0</v>
      </c>
      <c r="AU308" s="2">
        <v>0</v>
      </c>
      <c r="AV308" s="2">
        <v>1</v>
      </c>
      <c r="AW308" s="2">
        <v>1</v>
      </c>
      <c r="AX308" s="2"/>
      <c r="AY308" s="2"/>
      <c r="AZ308" s="2">
        <v>1</v>
      </c>
      <c r="BA308" s="2">
        <v>1</v>
      </c>
      <c r="BB308" s="2">
        <v>1</v>
      </c>
      <c r="BC308" s="2">
        <v>1</v>
      </c>
      <c r="BD308" s="2" t="s">
        <v>3</v>
      </c>
      <c r="BE308" s="2" t="s">
        <v>3</v>
      </c>
      <c r="BF308" s="2" t="s">
        <v>3</v>
      </c>
      <c r="BG308" s="2" t="s">
        <v>3</v>
      </c>
      <c r="BH308" s="2">
        <v>3</v>
      </c>
      <c r="BI308" s="2">
        <v>2</v>
      </c>
      <c r="BJ308" s="2" t="s">
        <v>466</v>
      </c>
      <c r="BK308" s="2"/>
      <c r="BL308" s="2"/>
      <c r="BM308" s="2">
        <v>1618</v>
      </c>
      <c r="BN308" s="2">
        <v>59540665</v>
      </c>
      <c r="BO308" s="2" t="s">
        <v>3</v>
      </c>
      <c r="BP308" s="2">
        <v>0</v>
      </c>
      <c r="BQ308" s="2">
        <v>201</v>
      </c>
      <c r="BR308" s="2">
        <v>0</v>
      </c>
      <c r="BS308" s="2">
        <v>1</v>
      </c>
      <c r="BT308" s="2">
        <v>1</v>
      </c>
      <c r="BU308" s="2">
        <v>1</v>
      </c>
      <c r="BV308" s="2">
        <v>1</v>
      </c>
      <c r="BW308" s="2">
        <v>1</v>
      </c>
      <c r="BX308" s="2">
        <v>1</v>
      </c>
      <c r="BY308" s="2" t="s">
        <v>3</v>
      </c>
      <c r="BZ308" s="2">
        <v>0</v>
      </c>
      <c r="CA308" s="2">
        <v>0</v>
      </c>
      <c r="CB308" s="2" t="s">
        <v>3</v>
      </c>
      <c r="CC308" s="2"/>
      <c r="CD308" s="2"/>
      <c r="CE308" s="2">
        <v>30</v>
      </c>
      <c r="CF308" s="2">
        <v>0</v>
      </c>
      <c r="CG308" s="2">
        <v>0</v>
      </c>
      <c r="CH308" s="2"/>
      <c r="CI308" s="2"/>
      <c r="CJ308" s="2"/>
      <c r="CK308" s="2"/>
      <c r="CL308" s="2"/>
      <c r="CM308" s="2">
        <v>0</v>
      </c>
      <c r="CN308" s="2" t="s">
        <v>3</v>
      </c>
      <c r="CO308" s="2">
        <v>0</v>
      </c>
      <c r="CP308" s="2">
        <f t="shared" si="421"/>
        <v>414891.95</v>
      </c>
      <c r="CQ308" s="2">
        <f t="shared" si="422"/>
        <v>711.65</v>
      </c>
      <c r="CR308" s="2">
        <f t="shared" si="445"/>
        <v>0</v>
      </c>
      <c r="CS308" s="2">
        <f t="shared" si="423"/>
        <v>0</v>
      </c>
      <c r="CT308" s="2">
        <f t="shared" si="424"/>
        <v>0</v>
      </c>
      <c r="CU308" s="2">
        <f t="shared" si="425"/>
        <v>0</v>
      </c>
      <c r="CV308" s="2">
        <f t="shared" si="426"/>
        <v>0</v>
      </c>
      <c r="CW308" s="2">
        <f t="shared" si="427"/>
        <v>0</v>
      </c>
      <c r="CX308" s="2">
        <f t="shared" si="428"/>
        <v>0</v>
      </c>
      <c r="CY308" s="2">
        <f t="shared" si="429"/>
        <v>0</v>
      </c>
      <c r="CZ308" s="2">
        <f t="shared" si="430"/>
        <v>0</v>
      </c>
      <c r="DA308" s="2"/>
      <c r="DB308" s="2"/>
      <c r="DC308" s="2" t="s">
        <v>3</v>
      </c>
      <c r="DD308" s="2" t="s">
        <v>3</v>
      </c>
      <c r="DE308" s="2" t="s">
        <v>3</v>
      </c>
      <c r="DF308" s="2" t="s">
        <v>3</v>
      </c>
      <c r="DG308" s="2" t="s">
        <v>3</v>
      </c>
      <c r="DH308" s="2" t="s">
        <v>3</v>
      </c>
      <c r="DI308" s="2" t="s">
        <v>3</v>
      </c>
      <c r="DJ308" s="2" t="s">
        <v>3</v>
      </c>
      <c r="DK308" s="2" t="s">
        <v>3</v>
      </c>
      <c r="DL308" s="2" t="s">
        <v>3</v>
      </c>
      <c r="DM308" s="2" t="s">
        <v>3</v>
      </c>
      <c r="DN308" s="2">
        <v>0</v>
      </c>
      <c r="DO308" s="2">
        <v>0</v>
      </c>
      <c r="DP308" s="2">
        <v>1</v>
      </c>
      <c r="DQ308" s="2">
        <v>1</v>
      </c>
      <c r="DR308" s="2"/>
      <c r="DS308" s="2"/>
      <c r="DT308" s="2"/>
      <c r="DU308" s="2">
        <v>1010</v>
      </c>
      <c r="DV308" s="2" t="s">
        <v>457</v>
      </c>
      <c r="DW308" s="2" t="s">
        <v>457</v>
      </c>
      <c r="DX308" s="2">
        <v>1</v>
      </c>
      <c r="DY308" s="2"/>
      <c r="DZ308" s="2" t="s">
        <v>3</v>
      </c>
      <c r="EA308" s="2" t="s">
        <v>3</v>
      </c>
      <c r="EB308" s="2" t="s">
        <v>3</v>
      </c>
      <c r="EC308" s="2" t="s">
        <v>3</v>
      </c>
      <c r="ED308" s="2"/>
      <c r="EE308" s="2">
        <v>59540856</v>
      </c>
      <c r="EF308" s="2">
        <v>201</v>
      </c>
      <c r="EG308" s="2" t="s">
        <v>377</v>
      </c>
      <c r="EH308" s="2">
        <v>0</v>
      </c>
      <c r="EI308" s="2" t="s">
        <v>3</v>
      </c>
      <c r="EJ308" s="2">
        <v>2</v>
      </c>
      <c r="EK308" s="2">
        <v>1618</v>
      </c>
      <c r="EL308" s="2" t="s">
        <v>378</v>
      </c>
      <c r="EM308" s="2" t="s">
        <v>379</v>
      </c>
      <c r="EN308" s="2"/>
      <c r="EO308" s="2" t="s">
        <v>3</v>
      </c>
      <c r="EP308" s="2"/>
      <c r="EQ308" s="2">
        <v>0</v>
      </c>
      <c r="ER308" s="2">
        <v>711.65</v>
      </c>
      <c r="ES308" s="2">
        <v>711.65</v>
      </c>
      <c r="ET308" s="2">
        <v>0</v>
      </c>
      <c r="EU308" s="2">
        <v>0</v>
      </c>
      <c r="EV308" s="2">
        <v>0</v>
      </c>
      <c r="EW308" s="2">
        <v>0</v>
      </c>
      <c r="EX308" s="2">
        <v>0</v>
      </c>
      <c r="EY308" s="2">
        <v>0</v>
      </c>
      <c r="EZ308" s="2"/>
      <c r="FA308" s="2"/>
      <c r="FB308" s="2"/>
      <c r="FC308" s="2"/>
      <c r="FD308" s="2"/>
      <c r="FE308" s="2"/>
      <c r="FF308" s="2"/>
      <c r="FG308" s="2"/>
      <c r="FH308" s="2"/>
      <c r="FI308" s="2"/>
      <c r="FJ308" s="2"/>
      <c r="FK308" s="2"/>
      <c r="FL308" s="2"/>
      <c r="FM308" s="2"/>
      <c r="FN308" s="2"/>
      <c r="FO308" s="2"/>
      <c r="FP308" s="2"/>
      <c r="FQ308" s="2">
        <v>0</v>
      </c>
      <c r="FR308" s="2">
        <v>0</v>
      </c>
      <c r="FS308" s="2">
        <v>0</v>
      </c>
      <c r="FT308" s="2"/>
      <c r="FU308" s="2"/>
      <c r="FV308" s="2"/>
      <c r="FW308" s="2"/>
      <c r="FX308" s="2">
        <v>0</v>
      </c>
      <c r="FY308" s="2">
        <v>0</v>
      </c>
      <c r="FZ308" s="2"/>
      <c r="GA308" s="2" t="s">
        <v>3</v>
      </c>
      <c r="GB308" s="2"/>
      <c r="GC308" s="2"/>
      <c r="GD308" s="2">
        <v>1</v>
      </c>
      <c r="GE308" s="2"/>
      <c r="GF308" s="2">
        <v>-1385427998</v>
      </c>
      <c r="GG308" s="2">
        <v>2</v>
      </c>
      <c r="GH308" s="2">
        <v>1</v>
      </c>
      <c r="GI308" s="2">
        <v>-2</v>
      </c>
      <c r="GJ308" s="2">
        <v>0</v>
      </c>
      <c r="GK308" s="2">
        <v>0</v>
      </c>
      <c r="GL308" s="2">
        <f t="shared" si="431"/>
        <v>0</v>
      </c>
      <c r="GM308" s="2">
        <f t="shared" si="432"/>
        <v>414891.95</v>
      </c>
      <c r="GN308" s="2">
        <f t="shared" si="433"/>
        <v>0</v>
      </c>
      <c r="GO308" s="2">
        <f t="shared" si="434"/>
        <v>414891.95</v>
      </c>
      <c r="GP308" s="2">
        <f t="shared" si="435"/>
        <v>0</v>
      </c>
      <c r="GQ308" s="2"/>
      <c r="GR308" s="2">
        <v>0</v>
      </c>
      <c r="GS308" s="2">
        <v>3</v>
      </c>
      <c r="GT308" s="2">
        <v>0</v>
      </c>
      <c r="GU308" s="2" t="s">
        <v>3</v>
      </c>
      <c r="GV308" s="2">
        <f t="shared" si="436"/>
        <v>0</v>
      </c>
      <c r="GW308" s="2">
        <v>1</v>
      </c>
      <c r="GX308" s="2">
        <f t="shared" si="437"/>
        <v>0</v>
      </c>
      <c r="GY308" s="2"/>
      <c r="GZ308" s="2"/>
      <c r="HA308" s="2">
        <v>0</v>
      </c>
      <c r="HB308" s="2">
        <v>0</v>
      </c>
      <c r="HC308" s="2">
        <f t="shared" si="438"/>
        <v>0</v>
      </c>
      <c r="HD308" s="2"/>
      <c r="HE308" s="2" t="s">
        <v>3</v>
      </c>
      <c r="HF308" s="2" t="s">
        <v>3</v>
      </c>
      <c r="HG308" s="2"/>
      <c r="HH308" s="2"/>
      <c r="HI308" s="2"/>
      <c r="HJ308" s="2"/>
      <c r="HK308" s="2"/>
      <c r="HL308" s="2"/>
      <c r="HM308" s="2" t="s">
        <v>3</v>
      </c>
      <c r="HN308" s="2" t="s">
        <v>3</v>
      </c>
      <c r="HO308" s="2" t="s">
        <v>3</v>
      </c>
      <c r="HP308" s="2" t="s">
        <v>3</v>
      </c>
      <c r="HQ308" s="2" t="s">
        <v>3</v>
      </c>
      <c r="HR308" s="2"/>
      <c r="HS308" s="2">
        <v>0</v>
      </c>
      <c r="HT308" s="2"/>
      <c r="HU308" s="2"/>
      <c r="HV308" s="2"/>
      <c r="HW308" s="2"/>
      <c r="HX308" s="2"/>
      <c r="HY308" s="2"/>
      <c r="HZ308" s="2"/>
      <c r="IA308" s="2"/>
      <c r="IB308" s="2"/>
      <c r="IC308" s="2"/>
      <c r="ID308" s="2"/>
      <c r="IE308" s="2"/>
      <c r="IF308" s="2"/>
      <c r="IG308" s="2"/>
      <c r="IH308" s="2"/>
      <c r="II308" s="2"/>
      <c r="IJ308" s="2"/>
      <c r="IK308" s="2">
        <v>0</v>
      </c>
      <c r="IL308" s="2"/>
      <c r="IM308" s="2"/>
      <c r="IN308" s="2"/>
      <c r="IO308" s="2"/>
      <c r="IP308" s="2"/>
      <c r="IQ308" s="2"/>
      <c r="IR308" s="2"/>
      <c r="IS308" s="2"/>
      <c r="IT308" s="2"/>
      <c r="IU308" s="2"/>
    </row>
    <row r="309" spans="1:255" x14ac:dyDescent="0.2">
      <c r="A309">
        <v>17</v>
      </c>
      <c r="B309">
        <v>1</v>
      </c>
      <c r="E309" t="s">
        <v>463</v>
      </c>
      <c r="F309" t="s">
        <v>464</v>
      </c>
      <c r="G309" t="s">
        <v>465</v>
      </c>
      <c r="H309" t="s">
        <v>457</v>
      </c>
      <c r="I309">
        <v>583</v>
      </c>
      <c r="J309">
        <v>0</v>
      </c>
      <c r="K309">
        <v>583</v>
      </c>
      <c r="O309">
        <f t="shared" si="405"/>
        <v>2543287.65</v>
      </c>
      <c r="P309">
        <f t="shared" si="406"/>
        <v>2543287.65</v>
      </c>
      <c r="Q309">
        <f t="shared" si="439"/>
        <v>0</v>
      </c>
      <c r="R309">
        <f t="shared" si="407"/>
        <v>0</v>
      </c>
      <c r="S309">
        <f t="shared" si="408"/>
        <v>0</v>
      </c>
      <c r="T309">
        <f t="shared" si="409"/>
        <v>0</v>
      </c>
      <c r="U309">
        <f t="shared" si="410"/>
        <v>0</v>
      </c>
      <c r="V309">
        <f t="shared" si="411"/>
        <v>0</v>
      </c>
      <c r="W309">
        <f t="shared" si="412"/>
        <v>0</v>
      </c>
      <c r="X309">
        <f t="shared" si="413"/>
        <v>0</v>
      </c>
      <c r="Y309">
        <f t="shared" si="414"/>
        <v>0</v>
      </c>
      <c r="AA309">
        <v>60252775</v>
      </c>
      <c r="AB309">
        <f t="shared" si="415"/>
        <v>711.65</v>
      </c>
      <c r="AC309">
        <f t="shared" si="416"/>
        <v>711.65</v>
      </c>
      <c r="AD309">
        <f t="shared" si="440"/>
        <v>0</v>
      </c>
      <c r="AE309">
        <f t="shared" si="441"/>
        <v>0</v>
      </c>
      <c r="AF309">
        <f t="shared" si="442"/>
        <v>0</v>
      </c>
      <c r="AG309">
        <f t="shared" si="418"/>
        <v>0</v>
      </c>
      <c r="AH309">
        <f t="shared" si="443"/>
        <v>0</v>
      </c>
      <c r="AI309">
        <f t="shared" si="444"/>
        <v>0</v>
      </c>
      <c r="AJ309">
        <f t="shared" si="420"/>
        <v>0</v>
      </c>
      <c r="AK309">
        <v>711.65</v>
      </c>
      <c r="AL309">
        <v>711.65</v>
      </c>
      <c r="AM309">
        <v>0</v>
      </c>
      <c r="AN309">
        <v>0</v>
      </c>
      <c r="AO309">
        <v>0</v>
      </c>
      <c r="AP309">
        <v>0</v>
      </c>
      <c r="AQ309">
        <v>0</v>
      </c>
      <c r="AR309">
        <v>0</v>
      </c>
      <c r="AS309">
        <v>0</v>
      </c>
      <c r="AT309">
        <v>0</v>
      </c>
      <c r="AU309">
        <v>0</v>
      </c>
      <c r="AV309">
        <v>1</v>
      </c>
      <c r="AW309">
        <v>1</v>
      </c>
      <c r="AZ309">
        <v>1</v>
      </c>
      <c r="BA309">
        <v>1</v>
      </c>
      <c r="BB309">
        <v>1</v>
      </c>
      <c r="BC309">
        <v>6.13</v>
      </c>
      <c r="BD309" t="s">
        <v>3</v>
      </c>
      <c r="BE309" t="s">
        <v>3</v>
      </c>
      <c r="BF309" t="s">
        <v>3</v>
      </c>
      <c r="BG309" t="s">
        <v>3</v>
      </c>
      <c r="BH309">
        <v>3</v>
      </c>
      <c r="BI309">
        <v>2</v>
      </c>
      <c r="BJ309" t="s">
        <v>466</v>
      </c>
      <c r="BM309">
        <v>1618</v>
      </c>
      <c r="BN309">
        <v>59540665</v>
      </c>
      <c r="BO309" t="s">
        <v>464</v>
      </c>
      <c r="BP309">
        <v>1</v>
      </c>
      <c r="BQ309">
        <v>201</v>
      </c>
      <c r="BR309">
        <v>0</v>
      </c>
      <c r="BS309">
        <v>1</v>
      </c>
      <c r="BT309">
        <v>1</v>
      </c>
      <c r="BU309">
        <v>1</v>
      </c>
      <c r="BV309">
        <v>1</v>
      </c>
      <c r="BW309">
        <v>1</v>
      </c>
      <c r="BX309">
        <v>1</v>
      </c>
      <c r="BY309" t="s">
        <v>3</v>
      </c>
      <c r="BZ309">
        <v>0</v>
      </c>
      <c r="CA309">
        <v>0</v>
      </c>
      <c r="CB309" t="s">
        <v>3</v>
      </c>
      <c r="CE309">
        <v>30</v>
      </c>
      <c r="CF309">
        <v>0</v>
      </c>
      <c r="CG309">
        <v>0</v>
      </c>
      <c r="CM309">
        <v>0</v>
      </c>
      <c r="CN309" t="s">
        <v>3</v>
      </c>
      <c r="CO309">
        <v>0</v>
      </c>
      <c r="CP309">
        <f t="shared" si="421"/>
        <v>2543287.65</v>
      </c>
      <c r="CQ309">
        <f t="shared" si="422"/>
        <v>4362.41</v>
      </c>
      <c r="CR309">
        <f t="shared" si="445"/>
        <v>0</v>
      </c>
      <c r="CS309">
        <f t="shared" si="423"/>
        <v>0</v>
      </c>
      <c r="CT309">
        <f t="shared" si="424"/>
        <v>0</v>
      </c>
      <c r="CU309">
        <f t="shared" si="425"/>
        <v>0</v>
      </c>
      <c r="CV309">
        <f t="shared" si="426"/>
        <v>0</v>
      </c>
      <c r="CW309">
        <f t="shared" si="427"/>
        <v>0</v>
      </c>
      <c r="CX309">
        <f t="shared" si="428"/>
        <v>0</v>
      </c>
      <c r="CY309">
        <f t="shared" si="429"/>
        <v>0</v>
      </c>
      <c r="CZ309">
        <f t="shared" si="430"/>
        <v>0</v>
      </c>
      <c r="DC309" t="s">
        <v>3</v>
      </c>
      <c r="DD309" t="s">
        <v>3</v>
      </c>
      <c r="DE309" t="s">
        <v>3</v>
      </c>
      <c r="DF309" t="s">
        <v>3</v>
      </c>
      <c r="DG309" t="s">
        <v>3</v>
      </c>
      <c r="DH309" t="s">
        <v>3</v>
      </c>
      <c r="DI309" t="s">
        <v>3</v>
      </c>
      <c r="DJ309" t="s">
        <v>3</v>
      </c>
      <c r="DK309" t="s">
        <v>3</v>
      </c>
      <c r="DL309" t="s">
        <v>3</v>
      </c>
      <c r="DM309" t="s">
        <v>3</v>
      </c>
      <c r="DN309">
        <v>0</v>
      </c>
      <c r="DO309">
        <v>0</v>
      </c>
      <c r="DP309">
        <v>1</v>
      </c>
      <c r="DQ309">
        <v>1</v>
      </c>
      <c r="DU309">
        <v>1010</v>
      </c>
      <c r="DV309" t="s">
        <v>457</v>
      </c>
      <c r="DW309" t="s">
        <v>457</v>
      </c>
      <c r="DX309">
        <v>1</v>
      </c>
      <c r="DZ309" t="s">
        <v>3</v>
      </c>
      <c r="EA309" t="s">
        <v>3</v>
      </c>
      <c r="EB309" t="s">
        <v>3</v>
      </c>
      <c r="EC309" t="s">
        <v>3</v>
      </c>
      <c r="EE309">
        <v>59540856</v>
      </c>
      <c r="EF309">
        <v>201</v>
      </c>
      <c r="EG309" t="s">
        <v>377</v>
      </c>
      <c r="EH309">
        <v>0</v>
      </c>
      <c r="EI309" t="s">
        <v>3</v>
      </c>
      <c r="EJ309">
        <v>2</v>
      </c>
      <c r="EK309">
        <v>1618</v>
      </c>
      <c r="EL309" t="s">
        <v>378</v>
      </c>
      <c r="EM309" t="s">
        <v>379</v>
      </c>
      <c r="EO309" t="s">
        <v>3</v>
      </c>
      <c r="EQ309">
        <v>0</v>
      </c>
      <c r="ER309">
        <v>711.65</v>
      </c>
      <c r="ES309">
        <v>711.65</v>
      </c>
      <c r="ET309">
        <v>0</v>
      </c>
      <c r="EU309">
        <v>0</v>
      </c>
      <c r="EV309">
        <v>0</v>
      </c>
      <c r="EW309">
        <v>0</v>
      </c>
      <c r="EX309">
        <v>0</v>
      </c>
      <c r="EY309">
        <v>0</v>
      </c>
      <c r="FQ309">
        <v>0</v>
      </c>
      <c r="FR309">
        <v>0</v>
      </c>
      <c r="FS309">
        <v>0</v>
      </c>
      <c r="FX309">
        <v>0</v>
      </c>
      <c r="FY309">
        <v>0</v>
      </c>
      <c r="GA309" t="s">
        <v>3</v>
      </c>
      <c r="GD309">
        <v>1</v>
      </c>
      <c r="GF309">
        <v>-1385427998</v>
      </c>
      <c r="GG309">
        <v>2</v>
      </c>
      <c r="GH309">
        <v>1</v>
      </c>
      <c r="GI309">
        <v>2</v>
      </c>
      <c r="GJ309">
        <v>0</v>
      </c>
      <c r="GK309">
        <v>0</v>
      </c>
      <c r="GL309">
        <f t="shared" si="431"/>
        <v>0</v>
      </c>
      <c r="GM309">
        <f t="shared" si="432"/>
        <v>2543287.65</v>
      </c>
      <c r="GN309">
        <f t="shared" si="433"/>
        <v>0</v>
      </c>
      <c r="GO309">
        <f t="shared" si="434"/>
        <v>2543287.65</v>
      </c>
      <c r="GP309">
        <f t="shared" si="435"/>
        <v>0</v>
      </c>
      <c r="GR309">
        <v>0</v>
      </c>
      <c r="GS309">
        <v>3</v>
      </c>
      <c r="GT309">
        <v>0</v>
      </c>
      <c r="GU309" t="s">
        <v>3</v>
      </c>
      <c r="GV309">
        <f t="shared" si="436"/>
        <v>0</v>
      </c>
      <c r="GW309">
        <v>1</v>
      </c>
      <c r="GX309">
        <f t="shared" si="437"/>
        <v>0</v>
      </c>
      <c r="HA309">
        <v>0</v>
      </c>
      <c r="HB309">
        <v>0</v>
      </c>
      <c r="HC309">
        <f t="shared" si="438"/>
        <v>0</v>
      </c>
      <c r="HE309" t="s">
        <v>3</v>
      </c>
      <c r="HF309" t="s">
        <v>3</v>
      </c>
      <c r="HM309" t="s">
        <v>3</v>
      </c>
      <c r="HN309" t="s">
        <v>3</v>
      </c>
      <c r="HO309" t="s">
        <v>3</v>
      </c>
      <c r="HP309" t="s">
        <v>3</v>
      </c>
      <c r="HQ309" t="s">
        <v>3</v>
      </c>
      <c r="HS309">
        <v>0</v>
      </c>
      <c r="IK309">
        <v>0</v>
      </c>
    </row>
    <row r="310" spans="1:255" x14ac:dyDescent="0.2">
      <c r="A310" s="2">
        <v>17</v>
      </c>
      <c r="B310" s="2">
        <v>1</v>
      </c>
      <c r="C310" s="2"/>
      <c r="D310" s="2"/>
      <c r="E310" s="2" t="s">
        <v>467</v>
      </c>
      <c r="F310" s="2" t="s">
        <v>468</v>
      </c>
      <c r="G310" s="2" t="s">
        <v>469</v>
      </c>
      <c r="H310" s="2" t="s">
        <v>37</v>
      </c>
      <c r="I310" s="2">
        <v>68</v>
      </c>
      <c r="J310" s="2">
        <v>0</v>
      </c>
      <c r="K310" s="2">
        <v>68</v>
      </c>
      <c r="L310" s="2"/>
      <c r="M310" s="2"/>
      <c r="N310" s="2"/>
      <c r="O310" s="2">
        <f t="shared" si="405"/>
        <v>98466.72</v>
      </c>
      <c r="P310" s="2">
        <f t="shared" si="406"/>
        <v>98466.72</v>
      </c>
      <c r="Q310" s="2">
        <f t="shared" si="439"/>
        <v>0</v>
      </c>
      <c r="R310" s="2">
        <f t="shared" si="407"/>
        <v>0</v>
      </c>
      <c r="S310" s="2">
        <f t="shared" si="408"/>
        <v>0</v>
      </c>
      <c r="T310" s="2">
        <f t="shared" si="409"/>
        <v>0</v>
      </c>
      <c r="U310" s="2">
        <f t="shared" si="410"/>
        <v>0</v>
      </c>
      <c r="V310" s="2">
        <f t="shared" si="411"/>
        <v>0</v>
      </c>
      <c r="W310" s="2">
        <f t="shared" si="412"/>
        <v>0</v>
      </c>
      <c r="X310" s="2">
        <f t="shared" si="413"/>
        <v>0</v>
      </c>
      <c r="Y310" s="2">
        <f t="shared" si="414"/>
        <v>0</v>
      </c>
      <c r="Z310" s="2"/>
      <c r="AA310" s="2">
        <v>60252778</v>
      </c>
      <c r="AB310" s="2">
        <f t="shared" si="415"/>
        <v>1448.04</v>
      </c>
      <c r="AC310" s="2">
        <f t="shared" si="416"/>
        <v>1448.04</v>
      </c>
      <c r="AD310" s="2">
        <f t="shared" si="440"/>
        <v>0</v>
      </c>
      <c r="AE310" s="2">
        <f t="shared" si="441"/>
        <v>0</v>
      </c>
      <c r="AF310" s="2">
        <f t="shared" si="442"/>
        <v>0</v>
      </c>
      <c r="AG310" s="2">
        <f t="shared" si="418"/>
        <v>0</v>
      </c>
      <c r="AH310" s="2">
        <f t="shared" si="443"/>
        <v>0</v>
      </c>
      <c r="AI310" s="2">
        <f t="shared" si="444"/>
        <v>0</v>
      </c>
      <c r="AJ310" s="2">
        <f t="shared" si="420"/>
        <v>0</v>
      </c>
      <c r="AK310" s="2">
        <v>1448.0400000000002</v>
      </c>
      <c r="AL310" s="2">
        <v>1448.0400000000002</v>
      </c>
      <c r="AM310" s="2">
        <v>0</v>
      </c>
      <c r="AN310" s="2">
        <v>0</v>
      </c>
      <c r="AO310" s="2">
        <v>0</v>
      </c>
      <c r="AP310" s="2">
        <v>0</v>
      </c>
      <c r="AQ310" s="2">
        <v>0</v>
      </c>
      <c r="AR310" s="2">
        <v>0</v>
      </c>
      <c r="AS310" s="2">
        <v>0</v>
      </c>
      <c r="AT310" s="2">
        <v>0</v>
      </c>
      <c r="AU310" s="2">
        <v>0</v>
      </c>
      <c r="AV310" s="2">
        <v>1</v>
      </c>
      <c r="AW310" s="2">
        <v>1</v>
      </c>
      <c r="AX310" s="2"/>
      <c r="AY310" s="2"/>
      <c r="AZ310" s="2">
        <v>1</v>
      </c>
      <c r="BA310" s="2">
        <v>1</v>
      </c>
      <c r="BB310" s="2">
        <v>1</v>
      </c>
      <c r="BC310" s="2">
        <v>1</v>
      </c>
      <c r="BD310" s="2" t="s">
        <v>3</v>
      </c>
      <c r="BE310" s="2" t="s">
        <v>3</v>
      </c>
      <c r="BF310" s="2" t="s">
        <v>3</v>
      </c>
      <c r="BG310" s="2" t="s">
        <v>3</v>
      </c>
      <c r="BH310" s="2">
        <v>3</v>
      </c>
      <c r="BI310" s="2">
        <v>2</v>
      </c>
      <c r="BJ310" s="2" t="s">
        <v>3</v>
      </c>
      <c r="BK310" s="2"/>
      <c r="BL310" s="2"/>
      <c r="BM310" s="2">
        <v>400002</v>
      </c>
      <c r="BN310" s="2">
        <v>0</v>
      </c>
      <c r="BO310" s="2" t="s">
        <v>3</v>
      </c>
      <c r="BP310" s="2">
        <v>0</v>
      </c>
      <c r="BQ310" s="2">
        <v>202</v>
      </c>
      <c r="BR310" s="2">
        <v>0</v>
      </c>
      <c r="BS310" s="2">
        <v>1</v>
      </c>
      <c r="BT310" s="2">
        <v>1</v>
      </c>
      <c r="BU310" s="2">
        <v>1</v>
      </c>
      <c r="BV310" s="2">
        <v>1</v>
      </c>
      <c r="BW310" s="2">
        <v>1</v>
      </c>
      <c r="BX310" s="2">
        <v>1</v>
      </c>
      <c r="BY310" s="2" t="s">
        <v>3</v>
      </c>
      <c r="BZ310" s="2">
        <v>0</v>
      </c>
      <c r="CA310" s="2">
        <v>0</v>
      </c>
      <c r="CB310" s="2" t="s">
        <v>3</v>
      </c>
      <c r="CC310" s="2"/>
      <c r="CD310" s="2"/>
      <c r="CE310" s="2">
        <v>30</v>
      </c>
      <c r="CF310" s="2">
        <v>0</v>
      </c>
      <c r="CG310" s="2">
        <v>0</v>
      </c>
      <c r="CH310" s="2"/>
      <c r="CI310" s="2"/>
      <c r="CJ310" s="2"/>
      <c r="CK310" s="2"/>
      <c r="CL310" s="2"/>
      <c r="CM310" s="2">
        <v>0</v>
      </c>
      <c r="CN310" s="2" t="s">
        <v>3</v>
      </c>
      <c r="CO310" s="2">
        <v>0</v>
      </c>
      <c r="CP310" s="2">
        <f t="shared" si="421"/>
        <v>98466.72</v>
      </c>
      <c r="CQ310" s="2">
        <f t="shared" si="422"/>
        <v>1448.04</v>
      </c>
      <c r="CR310" s="2">
        <f t="shared" si="445"/>
        <v>0</v>
      </c>
      <c r="CS310" s="2">
        <f t="shared" si="423"/>
        <v>0</v>
      </c>
      <c r="CT310" s="2">
        <f t="shared" si="424"/>
        <v>0</v>
      </c>
      <c r="CU310" s="2">
        <f t="shared" si="425"/>
        <v>0</v>
      </c>
      <c r="CV310" s="2">
        <f t="shared" si="426"/>
        <v>0</v>
      </c>
      <c r="CW310" s="2">
        <f t="shared" si="427"/>
        <v>0</v>
      </c>
      <c r="CX310" s="2">
        <f t="shared" si="428"/>
        <v>0</v>
      </c>
      <c r="CY310" s="2">
        <f t="shared" si="429"/>
        <v>0</v>
      </c>
      <c r="CZ310" s="2">
        <f t="shared" si="430"/>
        <v>0</v>
      </c>
      <c r="DA310" s="2"/>
      <c r="DB310" s="2"/>
      <c r="DC310" s="2" t="s">
        <v>3</v>
      </c>
      <c r="DD310" s="2" t="s">
        <v>3</v>
      </c>
      <c r="DE310" s="2" t="s">
        <v>3</v>
      </c>
      <c r="DF310" s="2" t="s">
        <v>3</v>
      </c>
      <c r="DG310" s="2" t="s">
        <v>3</v>
      </c>
      <c r="DH310" s="2" t="s">
        <v>3</v>
      </c>
      <c r="DI310" s="2" t="s">
        <v>3</v>
      </c>
      <c r="DJ310" s="2" t="s">
        <v>3</v>
      </c>
      <c r="DK310" s="2" t="s">
        <v>3</v>
      </c>
      <c r="DL310" s="2" t="s">
        <v>3</v>
      </c>
      <c r="DM310" s="2" t="s">
        <v>3</v>
      </c>
      <c r="DN310" s="2">
        <v>0</v>
      </c>
      <c r="DO310" s="2">
        <v>0</v>
      </c>
      <c r="DP310" s="2">
        <v>1</v>
      </c>
      <c r="DQ310" s="2">
        <v>1</v>
      </c>
      <c r="DR310" s="2"/>
      <c r="DS310" s="2"/>
      <c r="DT310" s="2"/>
      <c r="DU310" s="2">
        <v>1013</v>
      </c>
      <c r="DV310" s="2" t="s">
        <v>37</v>
      </c>
      <c r="DW310" s="2" t="s">
        <v>37</v>
      </c>
      <c r="DX310" s="2">
        <v>1</v>
      </c>
      <c r="DY310" s="2"/>
      <c r="DZ310" s="2" t="s">
        <v>3</v>
      </c>
      <c r="EA310" s="2" t="s">
        <v>3</v>
      </c>
      <c r="EB310" s="2" t="s">
        <v>3</v>
      </c>
      <c r="EC310" s="2" t="s">
        <v>3</v>
      </c>
      <c r="ED310" s="2"/>
      <c r="EE310" s="2">
        <v>59540864</v>
      </c>
      <c r="EF310" s="2">
        <v>202</v>
      </c>
      <c r="EG310" s="2" t="s">
        <v>386</v>
      </c>
      <c r="EH310" s="2">
        <v>0</v>
      </c>
      <c r="EI310" s="2" t="s">
        <v>3</v>
      </c>
      <c r="EJ310" s="2">
        <v>1</v>
      </c>
      <c r="EK310" s="2">
        <v>400002</v>
      </c>
      <c r="EL310" s="2" t="s">
        <v>387</v>
      </c>
      <c r="EM310" s="2" t="s">
        <v>386</v>
      </c>
      <c r="EN310" s="2"/>
      <c r="EO310" s="2" t="s">
        <v>3</v>
      </c>
      <c r="EP310" s="2"/>
      <c r="EQ310" s="2">
        <v>0</v>
      </c>
      <c r="ER310" s="2">
        <v>0</v>
      </c>
      <c r="ES310" s="2">
        <v>1448.0400000000002</v>
      </c>
      <c r="ET310" s="2">
        <v>0</v>
      </c>
      <c r="EU310" s="2">
        <v>0</v>
      </c>
      <c r="EV310" s="2">
        <v>0</v>
      </c>
      <c r="EW310" s="2">
        <v>0</v>
      </c>
      <c r="EX310" s="2">
        <v>0</v>
      </c>
      <c r="EY310" s="2">
        <v>0</v>
      </c>
      <c r="EZ310" s="2"/>
      <c r="FA310" s="2"/>
      <c r="FB310" s="2"/>
      <c r="FC310" s="2"/>
      <c r="FD310" s="2"/>
      <c r="FE310" s="2"/>
      <c r="FF310" s="2"/>
      <c r="FG310" s="2"/>
      <c r="FH310" s="2"/>
      <c r="FI310" s="2"/>
      <c r="FJ310" s="2"/>
      <c r="FK310" s="2"/>
      <c r="FL310" s="2"/>
      <c r="FM310" s="2"/>
      <c r="FN310" s="2"/>
      <c r="FO310" s="2"/>
      <c r="FP310" s="2"/>
      <c r="FQ310" s="2">
        <v>0</v>
      </c>
      <c r="FR310" s="2">
        <v>0</v>
      </c>
      <c r="FS310" s="2">
        <v>0</v>
      </c>
      <c r="FT310" s="2"/>
      <c r="FU310" s="2"/>
      <c r="FV310" s="2"/>
      <c r="FW310" s="2"/>
      <c r="FX310" s="2">
        <v>0</v>
      </c>
      <c r="FY310" s="2">
        <v>0</v>
      </c>
      <c r="FZ310" s="2"/>
      <c r="GA310" s="2" t="s">
        <v>470</v>
      </c>
      <c r="GB310" s="2"/>
      <c r="GC310" s="2"/>
      <c r="GD310" s="2">
        <v>1</v>
      </c>
      <c r="GE310" s="2"/>
      <c r="GF310" s="2">
        <v>1002559062</v>
      </c>
      <c r="GG310" s="2">
        <v>2</v>
      </c>
      <c r="GH310" s="2">
        <v>4</v>
      </c>
      <c r="GI310" s="2">
        <v>-2</v>
      </c>
      <c r="GJ310" s="2">
        <v>0</v>
      </c>
      <c r="GK310" s="2">
        <v>0</v>
      </c>
      <c r="GL310" s="2">
        <f t="shared" si="431"/>
        <v>0</v>
      </c>
      <c r="GM310" s="2">
        <f t="shared" si="432"/>
        <v>98466.72</v>
      </c>
      <c r="GN310" s="2">
        <f t="shared" si="433"/>
        <v>0</v>
      </c>
      <c r="GO310" s="2">
        <f t="shared" si="434"/>
        <v>98466.72</v>
      </c>
      <c r="GP310" s="2">
        <f t="shared" si="435"/>
        <v>0</v>
      </c>
      <c r="GQ310" s="2"/>
      <c r="GR310" s="2">
        <v>0</v>
      </c>
      <c r="GS310" s="2">
        <v>2</v>
      </c>
      <c r="GT310" s="2">
        <v>0</v>
      </c>
      <c r="GU310" s="2" t="s">
        <v>3</v>
      </c>
      <c r="GV310" s="2">
        <f t="shared" si="436"/>
        <v>0</v>
      </c>
      <c r="GW310" s="2">
        <v>1</v>
      </c>
      <c r="GX310" s="2">
        <f t="shared" si="437"/>
        <v>0</v>
      </c>
      <c r="GY310" s="2"/>
      <c r="GZ310" s="2"/>
      <c r="HA310" s="2">
        <v>0</v>
      </c>
      <c r="HB310" s="2">
        <v>0</v>
      </c>
      <c r="HC310" s="2">
        <f t="shared" si="438"/>
        <v>0</v>
      </c>
      <c r="HD310" s="2"/>
      <c r="HE310" s="2" t="s">
        <v>389</v>
      </c>
      <c r="HF310" s="2" t="s">
        <v>34</v>
      </c>
      <c r="HG310" s="2"/>
      <c r="HH310" s="2"/>
      <c r="HI310" s="2"/>
      <c r="HJ310" s="2"/>
      <c r="HK310" s="2"/>
      <c r="HL310" s="2"/>
      <c r="HM310" s="2" t="s">
        <v>3</v>
      </c>
      <c r="HN310" s="2" t="s">
        <v>3</v>
      </c>
      <c r="HO310" s="2" t="s">
        <v>3</v>
      </c>
      <c r="HP310" s="2" t="s">
        <v>3</v>
      </c>
      <c r="HQ310" s="2" t="s">
        <v>3</v>
      </c>
      <c r="HR310" s="2"/>
      <c r="HS310" s="2">
        <v>0</v>
      </c>
      <c r="HT310" s="2"/>
      <c r="HU310" s="2"/>
      <c r="HV310" s="2"/>
      <c r="HW310" s="2"/>
      <c r="HX310" s="2"/>
      <c r="HY310" s="2"/>
      <c r="HZ310" s="2"/>
      <c r="IA310" s="2"/>
      <c r="IB310" s="2"/>
      <c r="IC310" s="2"/>
      <c r="ID310" s="2"/>
      <c r="IE310" s="2"/>
      <c r="IF310" s="2"/>
      <c r="IG310" s="2"/>
      <c r="IH310" s="2"/>
      <c r="II310" s="2"/>
      <c r="IJ310" s="2"/>
      <c r="IK310" s="2">
        <v>0</v>
      </c>
      <c r="IL310" s="2"/>
      <c r="IM310" s="2"/>
      <c r="IN310" s="2"/>
      <c r="IO310" s="2"/>
      <c r="IP310" s="2"/>
      <c r="IQ310" s="2"/>
      <c r="IR310" s="2"/>
      <c r="IS310" s="2"/>
      <c r="IT310" s="2"/>
      <c r="IU310" s="2"/>
    </row>
    <row r="311" spans="1:255" x14ac:dyDescent="0.2">
      <c r="A311">
        <v>17</v>
      </c>
      <c r="B311">
        <v>1</v>
      </c>
      <c r="E311" t="s">
        <v>467</v>
      </c>
      <c r="F311" t="s">
        <v>468</v>
      </c>
      <c r="G311" t="s">
        <v>469</v>
      </c>
      <c r="H311" t="s">
        <v>37</v>
      </c>
      <c r="I311">
        <v>68</v>
      </c>
      <c r="J311">
        <v>0</v>
      </c>
      <c r="K311">
        <v>68</v>
      </c>
      <c r="O311">
        <f t="shared" si="405"/>
        <v>972851.19</v>
      </c>
      <c r="P311">
        <f t="shared" si="406"/>
        <v>972851.19</v>
      </c>
      <c r="Q311">
        <f t="shared" si="439"/>
        <v>0</v>
      </c>
      <c r="R311">
        <f t="shared" si="407"/>
        <v>0</v>
      </c>
      <c r="S311">
        <f t="shared" si="408"/>
        <v>0</v>
      </c>
      <c r="T311">
        <f t="shared" si="409"/>
        <v>0</v>
      </c>
      <c r="U311">
        <f t="shared" si="410"/>
        <v>0</v>
      </c>
      <c r="V311">
        <f t="shared" si="411"/>
        <v>0</v>
      </c>
      <c r="W311">
        <f t="shared" si="412"/>
        <v>0</v>
      </c>
      <c r="X311">
        <f t="shared" si="413"/>
        <v>0</v>
      </c>
      <c r="Y311">
        <f t="shared" si="414"/>
        <v>0</v>
      </c>
      <c r="AA311">
        <v>60252775</v>
      </c>
      <c r="AB311">
        <f t="shared" si="415"/>
        <v>1448.04</v>
      </c>
      <c r="AC311">
        <f t="shared" si="416"/>
        <v>1448.04</v>
      </c>
      <c r="AD311">
        <f t="shared" si="440"/>
        <v>0</v>
      </c>
      <c r="AE311">
        <f t="shared" si="441"/>
        <v>0</v>
      </c>
      <c r="AF311">
        <f t="shared" si="442"/>
        <v>0</v>
      </c>
      <c r="AG311">
        <f t="shared" si="418"/>
        <v>0</v>
      </c>
      <c r="AH311">
        <f t="shared" si="443"/>
        <v>0</v>
      </c>
      <c r="AI311">
        <f t="shared" si="444"/>
        <v>0</v>
      </c>
      <c r="AJ311">
        <f t="shared" si="420"/>
        <v>0</v>
      </c>
      <c r="AK311">
        <v>1448.0400000000002</v>
      </c>
      <c r="AL311">
        <v>1448.0400000000002</v>
      </c>
      <c r="AM311">
        <v>0</v>
      </c>
      <c r="AN311">
        <v>0</v>
      </c>
      <c r="AO311">
        <v>0</v>
      </c>
      <c r="AP311">
        <v>0</v>
      </c>
      <c r="AQ311">
        <v>0</v>
      </c>
      <c r="AR311">
        <v>0</v>
      </c>
      <c r="AS311">
        <v>0</v>
      </c>
      <c r="AT311">
        <v>0</v>
      </c>
      <c r="AU311">
        <v>0</v>
      </c>
      <c r="AV311">
        <v>1</v>
      </c>
      <c r="AW311">
        <v>1</v>
      </c>
      <c r="AZ311">
        <v>1</v>
      </c>
      <c r="BA311">
        <v>1</v>
      </c>
      <c r="BB311">
        <v>1</v>
      </c>
      <c r="BC311">
        <v>9.8800000000000008</v>
      </c>
      <c r="BD311" t="s">
        <v>3</v>
      </c>
      <c r="BE311" t="s">
        <v>3</v>
      </c>
      <c r="BF311" t="s">
        <v>3</v>
      </c>
      <c r="BG311" t="s">
        <v>3</v>
      </c>
      <c r="BH311">
        <v>3</v>
      </c>
      <c r="BI311">
        <v>2</v>
      </c>
      <c r="BJ311" t="s">
        <v>3</v>
      </c>
      <c r="BM311">
        <v>400002</v>
      </c>
      <c r="BN311">
        <v>0</v>
      </c>
      <c r="BO311" t="s">
        <v>3</v>
      </c>
      <c r="BP311">
        <v>0</v>
      </c>
      <c r="BQ311">
        <v>202</v>
      </c>
      <c r="BR311">
        <v>0</v>
      </c>
      <c r="BS311">
        <v>1</v>
      </c>
      <c r="BT311">
        <v>1</v>
      </c>
      <c r="BU311">
        <v>1</v>
      </c>
      <c r="BV311">
        <v>1</v>
      </c>
      <c r="BW311">
        <v>1</v>
      </c>
      <c r="BX311">
        <v>1</v>
      </c>
      <c r="BY311" t="s">
        <v>3</v>
      </c>
      <c r="BZ311">
        <v>0</v>
      </c>
      <c r="CA311">
        <v>0</v>
      </c>
      <c r="CB311" t="s">
        <v>3</v>
      </c>
      <c r="CE311">
        <v>30</v>
      </c>
      <c r="CF311">
        <v>0</v>
      </c>
      <c r="CG311">
        <v>0</v>
      </c>
      <c r="CM311">
        <v>0</v>
      </c>
      <c r="CN311" t="s">
        <v>3</v>
      </c>
      <c r="CO311">
        <v>0</v>
      </c>
      <c r="CP311">
        <f t="shared" si="421"/>
        <v>972851.19</v>
      </c>
      <c r="CQ311">
        <f t="shared" si="422"/>
        <v>14306.64</v>
      </c>
      <c r="CR311">
        <f t="shared" si="445"/>
        <v>0</v>
      </c>
      <c r="CS311">
        <f t="shared" si="423"/>
        <v>0</v>
      </c>
      <c r="CT311">
        <f t="shared" si="424"/>
        <v>0</v>
      </c>
      <c r="CU311">
        <f t="shared" si="425"/>
        <v>0</v>
      </c>
      <c r="CV311">
        <f t="shared" si="426"/>
        <v>0</v>
      </c>
      <c r="CW311">
        <f t="shared" si="427"/>
        <v>0</v>
      </c>
      <c r="CX311">
        <f t="shared" si="428"/>
        <v>0</v>
      </c>
      <c r="CY311">
        <f t="shared" si="429"/>
        <v>0</v>
      </c>
      <c r="CZ311">
        <f t="shared" si="430"/>
        <v>0</v>
      </c>
      <c r="DC311" t="s">
        <v>3</v>
      </c>
      <c r="DD311" t="s">
        <v>3</v>
      </c>
      <c r="DE311" t="s">
        <v>3</v>
      </c>
      <c r="DF311" t="s">
        <v>3</v>
      </c>
      <c r="DG311" t="s">
        <v>3</v>
      </c>
      <c r="DH311" t="s">
        <v>3</v>
      </c>
      <c r="DI311" t="s">
        <v>3</v>
      </c>
      <c r="DJ311" t="s">
        <v>3</v>
      </c>
      <c r="DK311" t="s">
        <v>3</v>
      </c>
      <c r="DL311" t="s">
        <v>3</v>
      </c>
      <c r="DM311" t="s">
        <v>3</v>
      </c>
      <c r="DN311">
        <v>0</v>
      </c>
      <c r="DO311">
        <v>0</v>
      </c>
      <c r="DP311">
        <v>1</v>
      </c>
      <c r="DQ311">
        <v>1</v>
      </c>
      <c r="DU311">
        <v>1013</v>
      </c>
      <c r="DV311" t="s">
        <v>37</v>
      </c>
      <c r="DW311" t="s">
        <v>37</v>
      </c>
      <c r="DX311">
        <v>1</v>
      </c>
      <c r="DZ311" t="s">
        <v>3</v>
      </c>
      <c r="EA311" t="s">
        <v>3</v>
      </c>
      <c r="EB311" t="s">
        <v>3</v>
      </c>
      <c r="EC311" t="s">
        <v>3</v>
      </c>
      <c r="EE311">
        <v>59540864</v>
      </c>
      <c r="EF311">
        <v>202</v>
      </c>
      <c r="EG311" t="s">
        <v>386</v>
      </c>
      <c r="EH311">
        <v>0</v>
      </c>
      <c r="EI311" t="s">
        <v>3</v>
      </c>
      <c r="EJ311">
        <v>1</v>
      </c>
      <c r="EK311">
        <v>400002</v>
      </c>
      <c r="EL311" t="s">
        <v>387</v>
      </c>
      <c r="EM311" t="s">
        <v>386</v>
      </c>
      <c r="EO311" t="s">
        <v>3</v>
      </c>
      <c r="EQ311">
        <v>0</v>
      </c>
      <c r="ER311">
        <v>1448.0400000000002</v>
      </c>
      <c r="ES311">
        <v>1448.0400000000002</v>
      </c>
      <c r="ET311">
        <v>0</v>
      </c>
      <c r="EU311">
        <v>0</v>
      </c>
      <c r="EV311">
        <v>0</v>
      </c>
      <c r="EW311">
        <v>0</v>
      </c>
      <c r="EX311">
        <v>0</v>
      </c>
      <c r="EY311">
        <v>0</v>
      </c>
      <c r="EZ311">
        <v>5</v>
      </c>
      <c r="FC311">
        <v>1</v>
      </c>
      <c r="FD311">
        <v>18</v>
      </c>
      <c r="FF311">
        <v>16831.38</v>
      </c>
      <c r="FQ311">
        <v>0</v>
      </c>
      <c r="FR311">
        <v>0</v>
      </c>
      <c r="FS311">
        <v>0</v>
      </c>
      <c r="FX311">
        <v>0</v>
      </c>
      <c r="FY311">
        <v>0</v>
      </c>
      <c r="GA311" t="s">
        <v>470</v>
      </c>
      <c r="GD311">
        <v>1</v>
      </c>
      <c r="GF311">
        <v>1002559062</v>
      </c>
      <c r="GG311">
        <v>2</v>
      </c>
      <c r="GH311">
        <v>3</v>
      </c>
      <c r="GI311">
        <v>5</v>
      </c>
      <c r="GJ311">
        <v>0</v>
      </c>
      <c r="GK311">
        <v>0</v>
      </c>
      <c r="GL311">
        <f t="shared" si="431"/>
        <v>0</v>
      </c>
      <c r="GM311">
        <f t="shared" si="432"/>
        <v>972851.19</v>
      </c>
      <c r="GN311">
        <f t="shared" si="433"/>
        <v>0</v>
      </c>
      <c r="GO311">
        <f t="shared" si="434"/>
        <v>972851.19</v>
      </c>
      <c r="GP311">
        <f t="shared" si="435"/>
        <v>0</v>
      </c>
      <c r="GR311">
        <v>1</v>
      </c>
      <c r="GS311">
        <v>1</v>
      </c>
      <c r="GT311">
        <v>0</v>
      </c>
      <c r="GU311" t="s">
        <v>3</v>
      </c>
      <c r="GV311">
        <f t="shared" si="436"/>
        <v>0</v>
      </c>
      <c r="GW311">
        <v>1</v>
      </c>
      <c r="GX311">
        <f t="shared" si="437"/>
        <v>0</v>
      </c>
      <c r="HA311">
        <v>0</v>
      </c>
      <c r="HB311">
        <v>0</v>
      </c>
      <c r="HC311">
        <f t="shared" si="438"/>
        <v>0</v>
      </c>
      <c r="HE311" t="s">
        <v>389</v>
      </c>
      <c r="HF311" t="s">
        <v>34</v>
      </c>
      <c r="HM311" t="s">
        <v>3</v>
      </c>
      <c r="HN311" t="s">
        <v>3</v>
      </c>
      <c r="HO311" t="s">
        <v>3</v>
      </c>
      <c r="HP311" t="s">
        <v>3</v>
      </c>
      <c r="HQ311" t="s">
        <v>3</v>
      </c>
      <c r="HS311">
        <v>0</v>
      </c>
      <c r="IK311">
        <v>0</v>
      </c>
    </row>
    <row r="312" spans="1:255" x14ac:dyDescent="0.2">
      <c r="A312" s="2">
        <v>17</v>
      </c>
      <c r="B312" s="2">
        <v>1</v>
      </c>
      <c r="C312" s="2"/>
      <c r="D312" s="2"/>
      <c r="E312" s="2" t="s">
        <v>471</v>
      </c>
      <c r="F312" s="2" t="s">
        <v>464</v>
      </c>
      <c r="G312" s="2" t="s">
        <v>465</v>
      </c>
      <c r="H312" s="2" t="s">
        <v>457</v>
      </c>
      <c r="I312" s="2">
        <v>85</v>
      </c>
      <c r="J312" s="2">
        <v>0</v>
      </c>
      <c r="K312" s="2">
        <v>85</v>
      </c>
      <c r="L312" s="2"/>
      <c r="M312" s="2"/>
      <c r="N312" s="2"/>
      <c r="O312" s="2">
        <f t="shared" si="405"/>
        <v>60490.25</v>
      </c>
      <c r="P312" s="2">
        <f t="shared" si="406"/>
        <v>60490.25</v>
      </c>
      <c r="Q312" s="2">
        <f t="shared" si="439"/>
        <v>0</v>
      </c>
      <c r="R312" s="2">
        <f t="shared" si="407"/>
        <v>0</v>
      </c>
      <c r="S312" s="2">
        <f t="shared" si="408"/>
        <v>0</v>
      </c>
      <c r="T312" s="2">
        <f t="shared" si="409"/>
        <v>0</v>
      </c>
      <c r="U312" s="2">
        <f t="shared" si="410"/>
        <v>0</v>
      </c>
      <c r="V312" s="2">
        <f t="shared" si="411"/>
        <v>0</v>
      </c>
      <c r="W312" s="2">
        <f t="shared" si="412"/>
        <v>0</v>
      </c>
      <c r="X312" s="2">
        <f t="shared" si="413"/>
        <v>0</v>
      </c>
      <c r="Y312" s="2">
        <f t="shared" si="414"/>
        <v>0</v>
      </c>
      <c r="Z312" s="2"/>
      <c r="AA312" s="2">
        <v>60252778</v>
      </c>
      <c r="AB312" s="2">
        <f t="shared" si="415"/>
        <v>711.65</v>
      </c>
      <c r="AC312" s="2">
        <f t="shared" si="416"/>
        <v>711.65</v>
      </c>
      <c r="AD312" s="2">
        <f t="shared" si="440"/>
        <v>0</v>
      </c>
      <c r="AE312" s="2">
        <f t="shared" si="441"/>
        <v>0</v>
      </c>
      <c r="AF312" s="2">
        <f t="shared" si="442"/>
        <v>0</v>
      </c>
      <c r="AG312" s="2">
        <f t="shared" si="418"/>
        <v>0</v>
      </c>
      <c r="AH312" s="2">
        <f t="shared" si="443"/>
        <v>0</v>
      </c>
      <c r="AI312" s="2">
        <f t="shared" si="444"/>
        <v>0</v>
      </c>
      <c r="AJ312" s="2">
        <f t="shared" si="420"/>
        <v>0</v>
      </c>
      <c r="AK312" s="2">
        <v>711.65</v>
      </c>
      <c r="AL312" s="2">
        <v>711.65</v>
      </c>
      <c r="AM312" s="2">
        <v>0</v>
      </c>
      <c r="AN312" s="2">
        <v>0</v>
      </c>
      <c r="AO312" s="2">
        <v>0</v>
      </c>
      <c r="AP312" s="2">
        <v>0</v>
      </c>
      <c r="AQ312" s="2">
        <v>0</v>
      </c>
      <c r="AR312" s="2">
        <v>0</v>
      </c>
      <c r="AS312" s="2">
        <v>0</v>
      </c>
      <c r="AT312" s="2">
        <v>0</v>
      </c>
      <c r="AU312" s="2">
        <v>0</v>
      </c>
      <c r="AV312" s="2">
        <v>1</v>
      </c>
      <c r="AW312" s="2">
        <v>1</v>
      </c>
      <c r="AX312" s="2"/>
      <c r="AY312" s="2"/>
      <c r="AZ312" s="2">
        <v>1</v>
      </c>
      <c r="BA312" s="2">
        <v>1</v>
      </c>
      <c r="BB312" s="2">
        <v>1</v>
      </c>
      <c r="BC312" s="2">
        <v>1</v>
      </c>
      <c r="BD312" s="2" t="s">
        <v>3</v>
      </c>
      <c r="BE312" s="2" t="s">
        <v>3</v>
      </c>
      <c r="BF312" s="2" t="s">
        <v>3</v>
      </c>
      <c r="BG312" s="2" t="s">
        <v>3</v>
      </c>
      <c r="BH312" s="2">
        <v>3</v>
      </c>
      <c r="BI312" s="2">
        <v>2</v>
      </c>
      <c r="BJ312" s="2" t="s">
        <v>466</v>
      </c>
      <c r="BK312" s="2"/>
      <c r="BL312" s="2"/>
      <c r="BM312" s="2">
        <v>1618</v>
      </c>
      <c r="BN312" s="2">
        <v>59540665</v>
      </c>
      <c r="BO312" s="2" t="s">
        <v>3</v>
      </c>
      <c r="BP312" s="2">
        <v>0</v>
      </c>
      <c r="BQ312" s="2">
        <v>201</v>
      </c>
      <c r="BR312" s="2">
        <v>0</v>
      </c>
      <c r="BS312" s="2">
        <v>1</v>
      </c>
      <c r="BT312" s="2">
        <v>1</v>
      </c>
      <c r="BU312" s="2">
        <v>1</v>
      </c>
      <c r="BV312" s="2">
        <v>1</v>
      </c>
      <c r="BW312" s="2">
        <v>1</v>
      </c>
      <c r="BX312" s="2">
        <v>1</v>
      </c>
      <c r="BY312" s="2" t="s">
        <v>3</v>
      </c>
      <c r="BZ312" s="2">
        <v>0</v>
      </c>
      <c r="CA312" s="2">
        <v>0</v>
      </c>
      <c r="CB312" s="2" t="s">
        <v>3</v>
      </c>
      <c r="CC312" s="2"/>
      <c r="CD312" s="2"/>
      <c r="CE312" s="2">
        <v>30</v>
      </c>
      <c r="CF312" s="2">
        <v>0</v>
      </c>
      <c r="CG312" s="2">
        <v>0</v>
      </c>
      <c r="CH312" s="2"/>
      <c r="CI312" s="2"/>
      <c r="CJ312" s="2"/>
      <c r="CK312" s="2"/>
      <c r="CL312" s="2"/>
      <c r="CM312" s="2">
        <v>0</v>
      </c>
      <c r="CN312" s="2" t="s">
        <v>3</v>
      </c>
      <c r="CO312" s="2">
        <v>0</v>
      </c>
      <c r="CP312" s="2">
        <f t="shared" si="421"/>
        <v>60490.25</v>
      </c>
      <c r="CQ312" s="2">
        <f t="shared" si="422"/>
        <v>711.65</v>
      </c>
      <c r="CR312" s="2">
        <f t="shared" si="445"/>
        <v>0</v>
      </c>
      <c r="CS312" s="2">
        <f t="shared" si="423"/>
        <v>0</v>
      </c>
      <c r="CT312" s="2">
        <f t="shared" si="424"/>
        <v>0</v>
      </c>
      <c r="CU312" s="2">
        <f t="shared" si="425"/>
        <v>0</v>
      </c>
      <c r="CV312" s="2">
        <f t="shared" si="426"/>
        <v>0</v>
      </c>
      <c r="CW312" s="2">
        <f t="shared" si="427"/>
        <v>0</v>
      </c>
      <c r="CX312" s="2">
        <f t="shared" si="428"/>
        <v>0</v>
      </c>
      <c r="CY312" s="2">
        <f t="shared" si="429"/>
        <v>0</v>
      </c>
      <c r="CZ312" s="2">
        <f t="shared" si="430"/>
        <v>0</v>
      </c>
      <c r="DA312" s="2"/>
      <c r="DB312" s="2"/>
      <c r="DC312" s="2" t="s">
        <v>3</v>
      </c>
      <c r="DD312" s="2" t="s">
        <v>3</v>
      </c>
      <c r="DE312" s="2" t="s">
        <v>3</v>
      </c>
      <c r="DF312" s="2" t="s">
        <v>3</v>
      </c>
      <c r="DG312" s="2" t="s">
        <v>3</v>
      </c>
      <c r="DH312" s="2" t="s">
        <v>3</v>
      </c>
      <c r="DI312" s="2" t="s">
        <v>3</v>
      </c>
      <c r="DJ312" s="2" t="s">
        <v>3</v>
      </c>
      <c r="DK312" s="2" t="s">
        <v>3</v>
      </c>
      <c r="DL312" s="2" t="s">
        <v>3</v>
      </c>
      <c r="DM312" s="2" t="s">
        <v>3</v>
      </c>
      <c r="DN312" s="2">
        <v>0</v>
      </c>
      <c r="DO312" s="2">
        <v>0</v>
      </c>
      <c r="DP312" s="2">
        <v>1</v>
      </c>
      <c r="DQ312" s="2">
        <v>1</v>
      </c>
      <c r="DR312" s="2"/>
      <c r="DS312" s="2"/>
      <c r="DT312" s="2"/>
      <c r="DU312" s="2">
        <v>1010</v>
      </c>
      <c r="DV312" s="2" t="s">
        <v>457</v>
      </c>
      <c r="DW312" s="2" t="s">
        <v>457</v>
      </c>
      <c r="DX312" s="2">
        <v>1</v>
      </c>
      <c r="DY312" s="2"/>
      <c r="DZ312" s="2" t="s">
        <v>3</v>
      </c>
      <c r="EA312" s="2" t="s">
        <v>3</v>
      </c>
      <c r="EB312" s="2" t="s">
        <v>3</v>
      </c>
      <c r="EC312" s="2" t="s">
        <v>3</v>
      </c>
      <c r="ED312" s="2"/>
      <c r="EE312" s="2">
        <v>59540856</v>
      </c>
      <c r="EF312" s="2">
        <v>201</v>
      </c>
      <c r="EG312" s="2" t="s">
        <v>377</v>
      </c>
      <c r="EH312" s="2">
        <v>0</v>
      </c>
      <c r="EI312" s="2" t="s">
        <v>3</v>
      </c>
      <c r="EJ312" s="2">
        <v>2</v>
      </c>
      <c r="EK312" s="2">
        <v>1618</v>
      </c>
      <c r="EL312" s="2" t="s">
        <v>378</v>
      </c>
      <c r="EM312" s="2" t="s">
        <v>379</v>
      </c>
      <c r="EN312" s="2"/>
      <c r="EO312" s="2" t="s">
        <v>3</v>
      </c>
      <c r="EP312" s="2"/>
      <c r="EQ312" s="2">
        <v>0</v>
      </c>
      <c r="ER312" s="2">
        <v>711.65</v>
      </c>
      <c r="ES312" s="2">
        <v>711.65</v>
      </c>
      <c r="ET312" s="2">
        <v>0</v>
      </c>
      <c r="EU312" s="2">
        <v>0</v>
      </c>
      <c r="EV312" s="2">
        <v>0</v>
      </c>
      <c r="EW312" s="2">
        <v>0</v>
      </c>
      <c r="EX312" s="2">
        <v>0</v>
      </c>
      <c r="EY312" s="2">
        <v>0</v>
      </c>
      <c r="EZ312" s="2"/>
      <c r="FA312" s="2"/>
      <c r="FB312" s="2"/>
      <c r="FC312" s="2"/>
      <c r="FD312" s="2"/>
      <c r="FE312" s="2"/>
      <c r="FF312" s="2"/>
      <c r="FG312" s="2"/>
      <c r="FH312" s="2"/>
      <c r="FI312" s="2"/>
      <c r="FJ312" s="2"/>
      <c r="FK312" s="2"/>
      <c r="FL312" s="2"/>
      <c r="FM312" s="2"/>
      <c r="FN312" s="2"/>
      <c r="FO312" s="2"/>
      <c r="FP312" s="2"/>
      <c r="FQ312" s="2">
        <v>0</v>
      </c>
      <c r="FR312" s="2">
        <v>0</v>
      </c>
      <c r="FS312" s="2">
        <v>0</v>
      </c>
      <c r="FT312" s="2"/>
      <c r="FU312" s="2"/>
      <c r="FV312" s="2"/>
      <c r="FW312" s="2"/>
      <c r="FX312" s="2">
        <v>0</v>
      </c>
      <c r="FY312" s="2">
        <v>0</v>
      </c>
      <c r="FZ312" s="2"/>
      <c r="GA312" s="2" t="s">
        <v>3</v>
      </c>
      <c r="GB312" s="2"/>
      <c r="GC312" s="2"/>
      <c r="GD312" s="2">
        <v>1</v>
      </c>
      <c r="GE312" s="2"/>
      <c r="GF312" s="2">
        <v>-1385427998</v>
      </c>
      <c r="GG312" s="2">
        <v>2</v>
      </c>
      <c r="GH312" s="2">
        <v>1</v>
      </c>
      <c r="GI312" s="2">
        <v>-2</v>
      </c>
      <c r="GJ312" s="2">
        <v>0</v>
      </c>
      <c r="GK312" s="2">
        <v>0</v>
      </c>
      <c r="GL312" s="2">
        <f t="shared" si="431"/>
        <v>0</v>
      </c>
      <c r="GM312" s="2">
        <f t="shared" si="432"/>
        <v>60490.25</v>
      </c>
      <c r="GN312" s="2">
        <f t="shared" si="433"/>
        <v>0</v>
      </c>
      <c r="GO312" s="2">
        <f t="shared" si="434"/>
        <v>60490.25</v>
      </c>
      <c r="GP312" s="2">
        <f t="shared" si="435"/>
        <v>0</v>
      </c>
      <c r="GQ312" s="2"/>
      <c r="GR312" s="2">
        <v>0</v>
      </c>
      <c r="GS312" s="2">
        <v>3</v>
      </c>
      <c r="GT312" s="2">
        <v>0</v>
      </c>
      <c r="GU312" s="2" t="s">
        <v>3</v>
      </c>
      <c r="GV312" s="2">
        <f t="shared" si="436"/>
        <v>0</v>
      </c>
      <c r="GW312" s="2">
        <v>1</v>
      </c>
      <c r="GX312" s="2">
        <f t="shared" si="437"/>
        <v>0</v>
      </c>
      <c r="GY312" s="2"/>
      <c r="GZ312" s="2"/>
      <c r="HA312" s="2">
        <v>0</v>
      </c>
      <c r="HB312" s="2">
        <v>0</v>
      </c>
      <c r="HC312" s="2">
        <f t="shared" si="438"/>
        <v>0</v>
      </c>
      <c r="HD312" s="2"/>
      <c r="HE312" s="2" t="s">
        <v>3</v>
      </c>
      <c r="HF312" s="2" t="s">
        <v>3</v>
      </c>
      <c r="HG312" s="2"/>
      <c r="HH312" s="2"/>
      <c r="HI312" s="2"/>
      <c r="HJ312" s="2"/>
      <c r="HK312" s="2"/>
      <c r="HL312" s="2"/>
      <c r="HM312" s="2" t="s">
        <v>3</v>
      </c>
      <c r="HN312" s="2" t="s">
        <v>3</v>
      </c>
      <c r="HO312" s="2" t="s">
        <v>3</v>
      </c>
      <c r="HP312" s="2" t="s">
        <v>3</v>
      </c>
      <c r="HQ312" s="2" t="s">
        <v>3</v>
      </c>
      <c r="HR312" s="2"/>
      <c r="HS312" s="2">
        <v>0</v>
      </c>
      <c r="HT312" s="2"/>
      <c r="HU312" s="2"/>
      <c r="HV312" s="2"/>
      <c r="HW312" s="2"/>
      <c r="HX312" s="2"/>
      <c r="HY312" s="2"/>
      <c r="HZ312" s="2"/>
      <c r="IA312" s="2"/>
      <c r="IB312" s="2"/>
      <c r="IC312" s="2"/>
      <c r="ID312" s="2"/>
      <c r="IE312" s="2"/>
      <c r="IF312" s="2"/>
      <c r="IG312" s="2"/>
      <c r="IH312" s="2"/>
      <c r="II312" s="2"/>
      <c r="IJ312" s="2"/>
      <c r="IK312" s="2">
        <v>0</v>
      </c>
      <c r="IL312" s="2"/>
      <c r="IM312" s="2"/>
      <c r="IN312" s="2"/>
      <c r="IO312" s="2"/>
      <c r="IP312" s="2"/>
      <c r="IQ312" s="2"/>
      <c r="IR312" s="2"/>
      <c r="IS312" s="2"/>
      <c r="IT312" s="2"/>
      <c r="IU312" s="2"/>
    </row>
    <row r="313" spans="1:255" x14ac:dyDescent="0.2">
      <c r="A313">
        <v>17</v>
      </c>
      <c r="B313">
        <v>1</v>
      </c>
      <c r="E313" t="s">
        <v>471</v>
      </c>
      <c r="F313" t="s">
        <v>464</v>
      </c>
      <c r="G313" t="s">
        <v>465</v>
      </c>
      <c r="H313" t="s">
        <v>457</v>
      </c>
      <c r="I313">
        <v>85</v>
      </c>
      <c r="J313">
        <v>0</v>
      </c>
      <c r="K313">
        <v>85</v>
      </c>
      <c r="O313">
        <f t="shared" si="405"/>
        <v>370805.23</v>
      </c>
      <c r="P313">
        <f t="shared" si="406"/>
        <v>370805.23</v>
      </c>
      <c r="Q313">
        <f t="shared" si="439"/>
        <v>0</v>
      </c>
      <c r="R313">
        <f t="shared" si="407"/>
        <v>0</v>
      </c>
      <c r="S313">
        <f t="shared" si="408"/>
        <v>0</v>
      </c>
      <c r="T313">
        <f t="shared" si="409"/>
        <v>0</v>
      </c>
      <c r="U313">
        <f t="shared" si="410"/>
        <v>0</v>
      </c>
      <c r="V313">
        <f t="shared" si="411"/>
        <v>0</v>
      </c>
      <c r="W313">
        <f t="shared" si="412"/>
        <v>0</v>
      </c>
      <c r="X313">
        <f t="shared" si="413"/>
        <v>0</v>
      </c>
      <c r="Y313">
        <f t="shared" si="414"/>
        <v>0</v>
      </c>
      <c r="AA313">
        <v>60252775</v>
      </c>
      <c r="AB313">
        <f t="shared" si="415"/>
        <v>711.65</v>
      </c>
      <c r="AC313">
        <f t="shared" si="416"/>
        <v>711.65</v>
      </c>
      <c r="AD313">
        <f t="shared" si="440"/>
        <v>0</v>
      </c>
      <c r="AE313">
        <f t="shared" si="441"/>
        <v>0</v>
      </c>
      <c r="AF313">
        <f t="shared" si="442"/>
        <v>0</v>
      </c>
      <c r="AG313">
        <f t="shared" si="418"/>
        <v>0</v>
      </c>
      <c r="AH313">
        <f t="shared" si="443"/>
        <v>0</v>
      </c>
      <c r="AI313">
        <f t="shared" si="444"/>
        <v>0</v>
      </c>
      <c r="AJ313">
        <f t="shared" si="420"/>
        <v>0</v>
      </c>
      <c r="AK313">
        <v>711.65</v>
      </c>
      <c r="AL313">
        <v>711.65</v>
      </c>
      <c r="AM313">
        <v>0</v>
      </c>
      <c r="AN313">
        <v>0</v>
      </c>
      <c r="AO313">
        <v>0</v>
      </c>
      <c r="AP313">
        <v>0</v>
      </c>
      <c r="AQ313">
        <v>0</v>
      </c>
      <c r="AR313">
        <v>0</v>
      </c>
      <c r="AS313">
        <v>0</v>
      </c>
      <c r="AT313">
        <v>0</v>
      </c>
      <c r="AU313">
        <v>0</v>
      </c>
      <c r="AV313">
        <v>1</v>
      </c>
      <c r="AW313">
        <v>1</v>
      </c>
      <c r="AZ313">
        <v>1</v>
      </c>
      <c r="BA313">
        <v>1</v>
      </c>
      <c r="BB313">
        <v>1</v>
      </c>
      <c r="BC313">
        <v>6.13</v>
      </c>
      <c r="BD313" t="s">
        <v>3</v>
      </c>
      <c r="BE313" t="s">
        <v>3</v>
      </c>
      <c r="BF313" t="s">
        <v>3</v>
      </c>
      <c r="BG313" t="s">
        <v>3</v>
      </c>
      <c r="BH313">
        <v>3</v>
      </c>
      <c r="BI313">
        <v>2</v>
      </c>
      <c r="BJ313" t="s">
        <v>466</v>
      </c>
      <c r="BM313">
        <v>1618</v>
      </c>
      <c r="BN313">
        <v>59540665</v>
      </c>
      <c r="BO313" t="s">
        <v>464</v>
      </c>
      <c r="BP313">
        <v>1</v>
      </c>
      <c r="BQ313">
        <v>201</v>
      </c>
      <c r="BR313">
        <v>0</v>
      </c>
      <c r="BS313">
        <v>1</v>
      </c>
      <c r="BT313">
        <v>1</v>
      </c>
      <c r="BU313">
        <v>1</v>
      </c>
      <c r="BV313">
        <v>1</v>
      </c>
      <c r="BW313">
        <v>1</v>
      </c>
      <c r="BX313">
        <v>1</v>
      </c>
      <c r="BY313" t="s">
        <v>3</v>
      </c>
      <c r="BZ313">
        <v>0</v>
      </c>
      <c r="CA313">
        <v>0</v>
      </c>
      <c r="CB313" t="s">
        <v>3</v>
      </c>
      <c r="CE313">
        <v>30</v>
      </c>
      <c r="CF313">
        <v>0</v>
      </c>
      <c r="CG313">
        <v>0</v>
      </c>
      <c r="CM313">
        <v>0</v>
      </c>
      <c r="CN313" t="s">
        <v>3</v>
      </c>
      <c r="CO313">
        <v>0</v>
      </c>
      <c r="CP313">
        <f t="shared" si="421"/>
        <v>370805.23</v>
      </c>
      <c r="CQ313">
        <f t="shared" si="422"/>
        <v>4362.41</v>
      </c>
      <c r="CR313">
        <f t="shared" si="445"/>
        <v>0</v>
      </c>
      <c r="CS313">
        <f t="shared" si="423"/>
        <v>0</v>
      </c>
      <c r="CT313">
        <f t="shared" si="424"/>
        <v>0</v>
      </c>
      <c r="CU313">
        <f t="shared" si="425"/>
        <v>0</v>
      </c>
      <c r="CV313">
        <f t="shared" si="426"/>
        <v>0</v>
      </c>
      <c r="CW313">
        <f t="shared" si="427"/>
        <v>0</v>
      </c>
      <c r="CX313">
        <f t="shared" si="428"/>
        <v>0</v>
      </c>
      <c r="CY313">
        <f t="shared" si="429"/>
        <v>0</v>
      </c>
      <c r="CZ313">
        <f t="shared" si="430"/>
        <v>0</v>
      </c>
      <c r="DC313" t="s">
        <v>3</v>
      </c>
      <c r="DD313" t="s">
        <v>3</v>
      </c>
      <c r="DE313" t="s">
        <v>3</v>
      </c>
      <c r="DF313" t="s">
        <v>3</v>
      </c>
      <c r="DG313" t="s">
        <v>3</v>
      </c>
      <c r="DH313" t="s">
        <v>3</v>
      </c>
      <c r="DI313" t="s">
        <v>3</v>
      </c>
      <c r="DJ313" t="s">
        <v>3</v>
      </c>
      <c r="DK313" t="s">
        <v>3</v>
      </c>
      <c r="DL313" t="s">
        <v>3</v>
      </c>
      <c r="DM313" t="s">
        <v>3</v>
      </c>
      <c r="DN313">
        <v>0</v>
      </c>
      <c r="DO313">
        <v>0</v>
      </c>
      <c r="DP313">
        <v>1</v>
      </c>
      <c r="DQ313">
        <v>1</v>
      </c>
      <c r="DU313">
        <v>1010</v>
      </c>
      <c r="DV313" t="s">
        <v>457</v>
      </c>
      <c r="DW313" t="s">
        <v>457</v>
      </c>
      <c r="DX313">
        <v>1</v>
      </c>
      <c r="DZ313" t="s">
        <v>3</v>
      </c>
      <c r="EA313" t="s">
        <v>3</v>
      </c>
      <c r="EB313" t="s">
        <v>3</v>
      </c>
      <c r="EC313" t="s">
        <v>3</v>
      </c>
      <c r="EE313">
        <v>59540856</v>
      </c>
      <c r="EF313">
        <v>201</v>
      </c>
      <c r="EG313" t="s">
        <v>377</v>
      </c>
      <c r="EH313">
        <v>0</v>
      </c>
      <c r="EI313" t="s">
        <v>3</v>
      </c>
      <c r="EJ313">
        <v>2</v>
      </c>
      <c r="EK313">
        <v>1618</v>
      </c>
      <c r="EL313" t="s">
        <v>378</v>
      </c>
      <c r="EM313" t="s">
        <v>379</v>
      </c>
      <c r="EO313" t="s">
        <v>3</v>
      </c>
      <c r="EQ313">
        <v>0</v>
      </c>
      <c r="ER313">
        <v>711.65</v>
      </c>
      <c r="ES313">
        <v>711.65</v>
      </c>
      <c r="ET313">
        <v>0</v>
      </c>
      <c r="EU313">
        <v>0</v>
      </c>
      <c r="EV313">
        <v>0</v>
      </c>
      <c r="EW313">
        <v>0</v>
      </c>
      <c r="EX313">
        <v>0</v>
      </c>
      <c r="EY313">
        <v>0</v>
      </c>
      <c r="FQ313">
        <v>0</v>
      </c>
      <c r="FR313">
        <v>0</v>
      </c>
      <c r="FS313">
        <v>0</v>
      </c>
      <c r="FX313">
        <v>0</v>
      </c>
      <c r="FY313">
        <v>0</v>
      </c>
      <c r="GA313" t="s">
        <v>3</v>
      </c>
      <c r="GD313">
        <v>1</v>
      </c>
      <c r="GF313">
        <v>-1385427998</v>
      </c>
      <c r="GG313">
        <v>2</v>
      </c>
      <c r="GH313">
        <v>1</v>
      </c>
      <c r="GI313">
        <v>2</v>
      </c>
      <c r="GJ313">
        <v>0</v>
      </c>
      <c r="GK313">
        <v>0</v>
      </c>
      <c r="GL313">
        <f t="shared" si="431"/>
        <v>0</v>
      </c>
      <c r="GM313">
        <f t="shared" si="432"/>
        <v>370805.23</v>
      </c>
      <c r="GN313">
        <f t="shared" si="433"/>
        <v>0</v>
      </c>
      <c r="GO313">
        <f t="shared" si="434"/>
        <v>370805.23</v>
      </c>
      <c r="GP313">
        <f t="shared" si="435"/>
        <v>0</v>
      </c>
      <c r="GR313">
        <v>0</v>
      </c>
      <c r="GS313">
        <v>3</v>
      </c>
      <c r="GT313">
        <v>0</v>
      </c>
      <c r="GU313" t="s">
        <v>3</v>
      </c>
      <c r="GV313">
        <f t="shared" si="436"/>
        <v>0</v>
      </c>
      <c r="GW313">
        <v>1</v>
      </c>
      <c r="GX313">
        <f t="shared" si="437"/>
        <v>0</v>
      </c>
      <c r="HA313">
        <v>0</v>
      </c>
      <c r="HB313">
        <v>0</v>
      </c>
      <c r="HC313">
        <f t="shared" si="438"/>
        <v>0</v>
      </c>
      <c r="HE313" t="s">
        <v>3</v>
      </c>
      <c r="HF313" t="s">
        <v>3</v>
      </c>
      <c r="HM313" t="s">
        <v>3</v>
      </c>
      <c r="HN313" t="s">
        <v>3</v>
      </c>
      <c r="HO313" t="s">
        <v>3</v>
      </c>
      <c r="HP313" t="s">
        <v>3</v>
      </c>
      <c r="HQ313" t="s">
        <v>3</v>
      </c>
      <c r="HS313">
        <v>0</v>
      </c>
      <c r="IK313">
        <v>0</v>
      </c>
    </row>
    <row r="314" spans="1:255" x14ac:dyDescent="0.2">
      <c r="A314" s="2">
        <v>17</v>
      </c>
      <c r="B314" s="2">
        <v>1</v>
      </c>
      <c r="C314" s="2"/>
      <c r="D314" s="2"/>
      <c r="E314" s="2" t="s">
        <v>472</v>
      </c>
      <c r="F314" s="2" t="s">
        <v>473</v>
      </c>
      <c r="G314" s="2" t="s">
        <v>474</v>
      </c>
      <c r="H314" s="2" t="s">
        <v>457</v>
      </c>
      <c r="I314" s="2">
        <v>685</v>
      </c>
      <c r="J314" s="2">
        <v>0</v>
      </c>
      <c r="K314" s="2">
        <v>685</v>
      </c>
      <c r="L314" s="2"/>
      <c r="M314" s="2"/>
      <c r="N314" s="2"/>
      <c r="O314" s="2">
        <f t="shared" si="405"/>
        <v>376784.25</v>
      </c>
      <c r="P314" s="2">
        <f t="shared" si="406"/>
        <v>376784.25</v>
      </c>
      <c r="Q314" s="2">
        <f t="shared" si="439"/>
        <v>0</v>
      </c>
      <c r="R314" s="2">
        <f t="shared" si="407"/>
        <v>0</v>
      </c>
      <c r="S314" s="2">
        <f t="shared" si="408"/>
        <v>0</v>
      </c>
      <c r="T314" s="2">
        <f t="shared" si="409"/>
        <v>0</v>
      </c>
      <c r="U314" s="2">
        <f t="shared" si="410"/>
        <v>0</v>
      </c>
      <c r="V314" s="2">
        <f t="shared" si="411"/>
        <v>0</v>
      </c>
      <c r="W314" s="2">
        <f t="shared" si="412"/>
        <v>0</v>
      </c>
      <c r="X314" s="2">
        <f t="shared" si="413"/>
        <v>0</v>
      </c>
      <c r="Y314" s="2">
        <f t="shared" si="414"/>
        <v>0</v>
      </c>
      <c r="Z314" s="2"/>
      <c r="AA314" s="2">
        <v>60252778</v>
      </c>
      <c r="AB314" s="2">
        <f t="shared" si="415"/>
        <v>550.04999999999995</v>
      </c>
      <c r="AC314" s="2">
        <f t="shared" si="416"/>
        <v>550.04999999999995</v>
      </c>
      <c r="AD314" s="2">
        <f t="shared" si="440"/>
        <v>0</v>
      </c>
      <c r="AE314" s="2">
        <f t="shared" si="441"/>
        <v>0</v>
      </c>
      <c r="AF314" s="2">
        <f t="shared" si="442"/>
        <v>0</v>
      </c>
      <c r="AG314" s="2">
        <f t="shared" si="418"/>
        <v>0</v>
      </c>
      <c r="AH314" s="2">
        <f t="shared" si="443"/>
        <v>0</v>
      </c>
      <c r="AI314" s="2">
        <f t="shared" si="444"/>
        <v>0</v>
      </c>
      <c r="AJ314" s="2">
        <f t="shared" si="420"/>
        <v>0</v>
      </c>
      <c r="AK314" s="2">
        <v>550.04999999999995</v>
      </c>
      <c r="AL314" s="2">
        <v>550.04999999999995</v>
      </c>
      <c r="AM314" s="2">
        <v>0</v>
      </c>
      <c r="AN314" s="2">
        <v>0</v>
      </c>
      <c r="AO314" s="2">
        <v>0</v>
      </c>
      <c r="AP314" s="2">
        <v>0</v>
      </c>
      <c r="AQ314" s="2">
        <v>0</v>
      </c>
      <c r="AR314" s="2">
        <v>0</v>
      </c>
      <c r="AS314" s="2">
        <v>0</v>
      </c>
      <c r="AT314" s="2">
        <v>0</v>
      </c>
      <c r="AU314" s="2">
        <v>0</v>
      </c>
      <c r="AV314" s="2">
        <v>1</v>
      </c>
      <c r="AW314" s="2">
        <v>1</v>
      </c>
      <c r="AX314" s="2"/>
      <c r="AY314" s="2"/>
      <c r="AZ314" s="2">
        <v>1</v>
      </c>
      <c r="BA314" s="2">
        <v>1</v>
      </c>
      <c r="BB314" s="2">
        <v>1</v>
      </c>
      <c r="BC314" s="2">
        <v>1</v>
      </c>
      <c r="BD314" s="2" t="s">
        <v>3</v>
      </c>
      <c r="BE314" s="2" t="s">
        <v>3</v>
      </c>
      <c r="BF314" s="2" t="s">
        <v>3</v>
      </c>
      <c r="BG314" s="2" t="s">
        <v>3</v>
      </c>
      <c r="BH314" s="2">
        <v>3</v>
      </c>
      <c r="BI314" s="2">
        <v>2</v>
      </c>
      <c r="BJ314" s="2" t="s">
        <v>475</v>
      </c>
      <c r="BK314" s="2"/>
      <c r="BL314" s="2"/>
      <c r="BM314" s="2">
        <v>1618</v>
      </c>
      <c r="BN314" s="2">
        <v>59540665</v>
      </c>
      <c r="BO314" s="2" t="s">
        <v>3</v>
      </c>
      <c r="BP314" s="2">
        <v>0</v>
      </c>
      <c r="BQ314" s="2">
        <v>201</v>
      </c>
      <c r="BR314" s="2">
        <v>0</v>
      </c>
      <c r="BS314" s="2">
        <v>1</v>
      </c>
      <c r="BT314" s="2">
        <v>1</v>
      </c>
      <c r="BU314" s="2">
        <v>1</v>
      </c>
      <c r="BV314" s="2">
        <v>1</v>
      </c>
      <c r="BW314" s="2">
        <v>1</v>
      </c>
      <c r="BX314" s="2">
        <v>1</v>
      </c>
      <c r="BY314" s="2" t="s">
        <v>3</v>
      </c>
      <c r="BZ314" s="2">
        <v>0</v>
      </c>
      <c r="CA314" s="2">
        <v>0</v>
      </c>
      <c r="CB314" s="2" t="s">
        <v>3</v>
      </c>
      <c r="CC314" s="2"/>
      <c r="CD314" s="2"/>
      <c r="CE314" s="2">
        <v>30</v>
      </c>
      <c r="CF314" s="2">
        <v>0</v>
      </c>
      <c r="CG314" s="2">
        <v>0</v>
      </c>
      <c r="CH314" s="2"/>
      <c r="CI314" s="2"/>
      <c r="CJ314" s="2"/>
      <c r="CK314" s="2"/>
      <c r="CL314" s="2"/>
      <c r="CM314" s="2">
        <v>0</v>
      </c>
      <c r="CN314" s="2" t="s">
        <v>3</v>
      </c>
      <c r="CO314" s="2">
        <v>0</v>
      </c>
      <c r="CP314" s="2">
        <f t="shared" si="421"/>
        <v>376784.25</v>
      </c>
      <c r="CQ314" s="2">
        <f t="shared" si="422"/>
        <v>550.04999999999995</v>
      </c>
      <c r="CR314" s="2">
        <f t="shared" si="445"/>
        <v>0</v>
      </c>
      <c r="CS314" s="2">
        <f t="shared" si="423"/>
        <v>0</v>
      </c>
      <c r="CT314" s="2">
        <f t="shared" si="424"/>
        <v>0</v>
      </c>
      <c r="CU314" s="2">
        <f t="shared" si="425"/>
        <v>0</v>
      </c>
      <c r="CV314" s="2">
        <f t="shared" si="426"/>
        <v>0</v>
      </c>
      <c r="CW314" s="2">
        <f t="shared" si="427"/>
        <v>0</v>
      </c>
      <c r="CX314" s="2">
        <f t="shared" si="428"/>
        <v>0</v>
      </c>
      <c r="CY314" s="2">
        <f t="shared" si="429"/>
        <v>0</v>
      </c>
      <c r="CZ314" s="2">
        <f t="shared" si="430"/>
        <v>0</v>
      </c>
      <c r="DA314" s="2"/>
      <c r="DB314" s="2"/>
      <c r="DC314" s="2" t="s">
        <v>3</v>
      </c>
      <c r="DD314" s="2" t="s">
        <v>3</v>
      </c>
      <c r="DE314" s="2" t="s">
        <v>3</v>
      </c>
      <c r="DF314" s="2" t="s">
        <v>3</v>
      </c>
      <c r="DG314" s="2" t="s">
        <v>3</v>
      </c>
      <c r="DH314" s="2" t="s">
        <v>3</v>
      </c>
      <c r="DI314" s="2" t="s">
        <v>3</v>
      </c>
      <c r="DJ314" s="2" t="s">
        <v>3</v>
      </c>
      <c r="DK314" s="2" t="s">
        <v>3</v>
      </c>
      <c r="DL314" s="2" t="s">
        <v>3</v>
      </c>
      <c r="DM314" s="2" t="s">
        <v>3</v>
      </c>
      <c r="DN314" s="2">
        <v>0</v>
      </c>
      <c r="DO314" s="2">
        <v>0</v>
      </c>
      <c r="DP314" s="2">
        <v>1</v>
      </c>
      <c r="DQ314" s="2">
        <v>1</v>
      </c>
      <c r="DR314" s="2"/>
      <c r="DS314" s="2"/>
      <c r="DT314" s="2"/>
      <c r="DU314" s="2">
        <v>1010</v>
      </c>
      <c r="DV314" s="2" t="s">
        <v>457</v>
      </c>
      <c r="DW314" s="2" t="s">
        <v>457</v>
      </c>
      <c r="DX314" s="2">
        <v>1</v>
      </c>
      <c r="DY314" s="2"/>
      <c r="DZ314" s="2" t="s">
        <v>3</v>
      </c>
      <c r="EA314" s="2" t="s">
        <v>3</v>
      </c>
      <c r="EB314" s="2" t="s">
        <v>3</v>
      </c>
      <c r="EC314" s="2" t="s">
        <v>3</v>
      </c>
      <c r="ED314" s="2"/>
      <c r="EE314" s="2">
        <v>59540856</v>
      </c>
      <c r="EF314" s="2">
        <v>201</v>
      </c>
      <c r="EG314" s="2" t="s">
        <v>377</v>
      </c>
      <c r="EH314" s="2">
        <v>0</v>
      </c>
      <c r="EI314" s="2" t="s">
        <v>3</v>
      </c>
      <c r="EJ314" s="2">
        <v>2</v>
      </c>
      <c r="EK314" s="2">
        <v>1618</v>
      </c>
      <c r="EL314" s="2" t="s">
        <v>378</v>
      </c>
      <c r="EM314" s="2" t="s">
        <v>379</v>
      </c>
      <c r="EN314" s="2"/>
      <c r="EO314" s="2" t="s">
        <v>3</v>
      </c>
      <c r="EP314" s="2"/>
      <c r="EQ314" s="2">
        <v>0</v>
      </c>
      <c r="ER314" s="2">
        <v>550.04999999999995</v>
      </c>
      <c r="ES314" s="2">
        <v>550.04999999999995</v>
      </c>
      <c r="ET314" s="2">
        <v>0</v>
      </c>
      <c r="EU314" s="2">
        <v>0</v>
      </c>
      <c r="EV314" s="2">
        <v>0</v>
      </c>
      <c r="EW314" s="2">
        <v>0</v>
      </c>
      <c r="EX314" s="2">
        <v>0</v>
      </c>
      <c r="EY314" s="2">
        <v>0</v>
      </c>
      <c r="EZ314" s="2"/>
      <c r="FA314" s="2"/>
      <c r="FB314" s="2"/>
      <c r="FC314" s="2"/>
      <c r="FD314" s="2"/>
      <c r="FE314" s="2"/>
      <c r="FF314" s="2"/>
      <c r="FG314" s="2"/>
      <c r="FH314" s="2"/>
      <c r="FI314" s="2"/>
      <c r="FJ314" s="2"/>
      <c r="FK314" s="2"/>
      <c r="FL314" s="2"/>
      <c r="FM314" s="2"/>
      <c r="FN314" s="2"/>
      <c r="FO314" s="2"/>
      <c r="FP314" s="2"/>
      <c r="FQ314" s="2">
        <v>0</v>
      </c>
      <c r="FR314" s="2">
        <v>0</v>
      </c>
      <c r="FS314" s="2">
        <v>0</v>
      </c>
      <c r="FT314" s="2"/>
      <c r="FU314" s="2"/>
      <c r="FV314" s="2"/>
      <c r="FW314" s="2"/>
      <c r="FX314" s="2">
        <v>0</v>
      </c>
      <c r="FY314" s="2">
        <v>0</v>
      </c>
      <c r="FZ314" s="2"/>
      <c r="GA314" s="2" t="s">
        <v>3</v>
      </c>
      <c r="GB314" s="2"/>
      <c r="GC314" s="2"/>
      <c r="GD314" s="2">
        <v>1</v>
      </c>
      <c r="GE314" s="2"/>
      <c r="GF314" s="2">
        <v>1784434575</v>
      </c>
      <c r="GG314" s="2">
        <v>2</v>
      </c>
      <c r="GH314" s="2">
        <v>1</v>
      </c>
      <c r="GI314" s="2">
        <v>-2</v>
      </c>
      <c r="GJ314" s="2">
        <v>0</v>
      </c>
      <c r="GK314" s="2">
        <v>0</v>
      </c>
      <c r="GL314" s="2">
        <f t="shared" si="431"/>
        <v>0</v>
      </c>
      <c r="GM314" s="2">
        <f t="shared" si="432"/>
        <v>376784.25</v>
      </c>
      <c r="GN314" s="2">
        <f t="shared" si="433"/>
        <v>0</v>
      </c>
      <c r="GO314" s="2">
        <f t="shared" si="434"/>
        <v>376784.25</v>
      </c>
      <c r="GP314" s="2">
        <f t="shared" si="435"/>
        <v>0</v>
      </c>
      <c r="GQ314" s="2"/>
      <c r="GR314" s="2">
        <v>0</v>
      </c>
      <c r="GS314" s="2">
        <v>3</v>
      </c>
      <c r="GT314" s="2">
        <v>0</v>
      </c>
      <c r="GU314" s="2" t="s">
        <v>3</v>
      </c>
      <c r="GV314" s="2">
        <f t="shared" si="436"/>
        <v>0</v>
      </c>
      <c r="GW314" s="2">
        <v>1</v>
      </c>
      <c r="GX314" s="2">
        <f t="shared" si="437"/>
        <v>0</v>
      </c>
      <c r="GY314" s="2"/>
      <c r="GZ314" s="2"/>
      <c r="HA314" s="2">
        <v>0</v>
      </c>
      <c r="HB314" s="2">
        <v>0</v>
      </c>
      <c r="HC314" s="2">
        <f t="shared" si="438"/>
        <v>0</v>
      </c>
      <c r="HD314" s="2"/>
      <c r="HE314" s="2" t="s">
        <v>3</v>
      </c>
      <c r="HF314" s="2" t="s">
        <v>3</v>
      </c>
      <c r="HG314" s="2"/>
      <c r="HH314" s="2"/>
      <c r="HI314" s="2"/>
      <c r="HJ314" s="2"/>
      <c r="HK314" s="2"/>
      <c r="HL314" s="2"/>
      <c r="HM314" s="2" t="s">
        <v>3</v>
      </c>
      <c r="HN314" s="2" t="s">
        <v>3</v>
      </c>
      <c r="HO314" s="2" t="s">
        <v>3</v>
      </c>
      <c r="HP314" s="2" t="s">
        <v>3</v>
      </c>
      <c r="HQ314" s="2" t="s">
        <v>3</v>
      </c>
      <c r="HR314" s="2"/>
      <c r="HS314" s="2">
        <v>0</v>
      </c>
      <c r="HT314" s="2"/>
      <c r="HU314" s="2"/>
      <c r="HV314" s="2"/>
      <c r="HW314" s="2"/>
      <c r="HX314" s="2"/>
      <c r="HY314" s="2"/>
      <c r="HZ314" s="2"/>
      <c r="IA314" s="2"/>
      <c r="IB314" s="2"/>
      <c r="IC314" s="2"/>
      <c r="ID314" s="2"/>
      <c r="IE314" s="2"/>
      <c r="IF314" s="2"/>
      <c r="IG314" s="2"/>
      <c r="IH314" s="2"/>
      <c r="II314" s="2"/>
      <c r="IJ314" s="2"/>
      <c r="IK314" s="2">
        <v>0</v>
      </c>
      <c r="IL314" s="2"/>
      <c r="IM314" s="2"/>
      <c r="IN314" s="2"/>
      <c r="IO314" s="2"/>
      <c r="IP314" s="2"/>
      <c r="IQ314" s="2"/>
      <c r="IR314" s="2"/>
      <c r="IS314" s="2"/>
      <c r="IT314" s="2"/>
      <c r="IU314" s="2"/>
    </row>
    <row r="315" spans="1:255" x14ac:dyDescent="0.2">
      <c r="A315">
        <v>17</v>
      </c>
      <c r="B315">
        <v>1</v>
      </c>
      <c r="E315" t="s">
        <v>472</v>
      </c>
      <c r="F315" t="s">
        <v>473</v>
      </c>
      <c r="G315" t="s">
        <v>474</v>
      </c>
      <c r="H315" t="s">
        <v>457</v>
      </c>
      <c r="I315">
        <v>685</v>
      </c>
      <c r="J315">
        <v>0</v>
      </c>
      <c r="K315">
        <v>685</v>
      </c>
      <c r="O315">
        <f t="shared" si="405"/>
        <v>2309687.4500000002</v>
      </c>
      <c r="P315">
        <f t="shared" si="406"/>
        <v>2309687.4500000002</v>
      </c>
      <c r="Q315">
        <f t="shared" si="439"/>
        <v>0</v>
      </c>
      <c r="R315">
        <f t="shared" si="407"/>
        <v>0</v>
      </c>
      <c r="S315">
        <f t="shared" si="408"/>
        <v>0</v>
      </c>
      <c r="T315">
        <f t="shared" si="409"/>
        <v>0</v>
      </c>
      <c r="U315">
        <f t="shared" si="410"/>
        <v>0</v>
      </c>
      <c r="V315">
        <f t="shared" si="411"/>
        <v>0</v>
      </c>
      <c r="W315">
        <f t="shared" si="412"/>
        <v>0</v>
      </c>
      <c r="X315">
        <f t="shared" si="413"/>
        <v>0</v>
      </c>
      <c r="Y315">
        <f t="shared" si="414"/>
        <v>0</v>
      </c>
      <c r="AA315">
        <v>60252775</v>
      </c>
      <c r="AB315">
        <f t="shared" si="415"/>
        <v>550.04999999999995</v>
      </c>
      <c r="AC315">
        <f t="shared" si="416"/>
        <v>550.04999999999995</v>
      </c>
      <c r="AD315">
        <f t="shared" si="440"/>
        <v>0</v>
      </c>
      <c r="AE315">
        <f t="shared" si="441"/>
        <v>0</v>
      </c>
      <c r="AF315">
        <f t="shared" si="442"/>
        <v>0</v>
      </c>
      <c r="AG315">
        <f t="shared" si="418"/>
        <v>0</v>
      </c>
      <c r="AH315">
        <f t="shared" si="443"/>
        <v>0</v>
      </c>
      <c r="AI315">
        <f t="shared" si="444"/>
        <v>0</v>
      </c>
      <c r="AJ315">
        <f t="shared" si="420"/>
        <v>0</v>
      </c>
      <c r="AK315">
        <v>550.04999999999995</v>
      </c>
      <c r="AL315">
        <v>550.04999999999995</v>
      </c>
      <c r="AM315">
        <v>0</v>
      </c>
      <c r="AN315">
        <v>0</v>
      </c>
      <c r="AO315">
        <v>0</v>
      </c>
      <c r="AP315">
        <v>0</v>
      </c>
      <c r="AQ315">
        <v>0</v>
      </c>
      <c r="AR315">
        <v>0</v>
      </c>
      <c r="AS315">
        <v>0</v>
      </c>
      <c r="AT315">
        <v>0</v>
      </c>
      <c r="AU315">
        <v>0</v>
      </c>
      <c r="AV315">
        <v>1</v>
      </c>
      <c r="AW315">
        <v>1</v>
      </c>
      <c r="AZ315">
        <v>1</v>
      </c>
      <c r="BA315">
        <v>1</v>
      </c>
      <c r="BB315">
        <v>1</v>
      </c>
      <c r="BC315">
        <v>6.13</v>
      </c>
      <c r="BD315" t="s">
        <v>3</v>
      </c>
      <c r="BE315" t="s">
        <v>3</v>
      </c>
      <c r="BF315" t="s">
        <v>3</v>
      </c>
      <c r="BG315" t="s">
        <v>3</v>
      </c>
      <c r="BH315">
        <v>3</v>
      </c>
      <c r="BI315">
        <v>2</v>
      </c>
      <c r="BJ315" t="s">
        <v>475</v>
      </c>
      <c r="BM315">
        <v>1618</v>
      </c>
      <c r="BN315">
        <v>59540665</v>
      </c>
      <c r="BO315" t="s">
        <v>473</v>
      </c>
      <c r="BP315">
        <v>1</v>
      </c>
      <c r="BQ315">
        <v>201</v>
      </c>
      <c r="BR315">
        <v>0</v>
      </c>
      <c r="BS315">
        <v>1</v>
      </c>
      <c r="BT315">
        <v>1</v>
      </c>
      <c r="BU315">
        <v>1</v>
      </c>
      <c r="BV315">
        <v>1</v>
      </c>
      <c r="BW315">
        <v>1</v>
      </c>
      <c r="BX315">
        <v>1</v>
      </c>
      <c r="BY315" t="s">
        <v>3</v>
      </c>
      <c r="BZ315">
        <v>0</v>
      </c>
      <c r="CA315">
        <v>0</v>
      </c>
      <c r="CB315" t="s">
        <v>3</v>
      </c>
      <c r="CE315">
        <v>30</v>
      </c>
      <c r="CF315">
        <v>0</v>
      </c>
      <c r="CG315">
        <v>0</v>
      </c>
      <c r="CM315">
        <v>0</v>
      </c>
      <c r="CN315" t="s">
        <v>3</v>
      </c>
      <c r="CO315">
        <v>0</v>
      </c>
      <c r="CP315">
        <f t="shared" si="421"/>
        <v>2309687.4500000002</v>
      </c>
      <c r="CQ315">
        <f t="shared" si="422"/>
        <v>3371.81</v>
      </c>
      <c r="CR315">
        <f t="shared" si="445"/>
        <v>0</v>
      </c>
      <c r="CS315">
        <f t="shared" si="423"/>
        <v>0</v>
      </c>
      <c r="CT315">
        <f t="shared" si="424"/>
        <v>0</v>
      </c>
      <c r="CU315">
        <f t="shared" si="425"/>
        <v>0</v>
      </c>
      <c r="CV315">
        <f t="shared" si="426"/>
        <v>0</v>
      </c>
      <c r="CW315">
        <f t="shared" si="427"/>
        <v>0</v>
      </c>
      <c r="CX315">
        <f t="shared" si="428"/>
        <v>0</v>
      </c>
      <c r="CY315">
        <f t="shared" si="429"/>
        <v>0</v>
      </c>
      <c r="CZ315">
        <f t="shared" si="430"/>
        <v>0</v>
      </c>
      <c r="DC315" t="s">
        <v>3</v>
      </c>
      <c r="DD315" t="s">
        <v>3</v>
      </c>
      <c r="DE315" t="s">
        <v>3</v>
      </c>
      <c r="DF315" t="s">
        <v>3</v>
      </c>
      <c r="DG315" t="s">
        <v>3</v>
      </c>
      <c r="DH315" t="s">
        <v>3</v>
      </c>
      <c r="DI315" t="s">
        <v>3</v>
      </c>
      <c r="DJ315" t="s">
        <v>3</v>
      </c>
      <c r="DK315" t="s">
        <v>3</v>
      </c>
      <c r="DL315" t="s">
        <v>3</v>
      </c>
      <c r="DM315" t="s">
        <v>3</v>
      </c>
      <c r="DN315">
        <v>0</v>
      </c>
      <c r="DO315">
        <v>0</v>
      </c>
      <c r="DP315">
        <v>1</v>
      </c>
      <c r="DQ315">
        <v>1</v>
      </c>
      <c r="DU315">
        <v>1010</v>
      </c>
      <c r="DV315" t="s">
        <v>457</v>
      </c>
      <c r="DW315" t="s">
        <v>457</v>
      </c>
      <c r="DX315">
        <v>1</v>
      </c>
      <c r="DZ315" t="s">
        <v>3</v>
      </c>
      <c r="EA315" t="s">
        <v>3</v>
      </c>
      <c r="EB315" t="s">
        <v>3</v>
      </c>
      <c r="EC315" t="s">
        <v>3</v>
      </c>
      <c r="EE315">
        <v>59540856</v>
      </c>
      <c r="EF315">
        <v>201</v>
      </c>
      <c r="EG315" t="s">
        <v>377</v>
      </c>
      <c r="EH315">
        <v>0</v>
      </c>
      <c r="EI315" t="s">
        <v>3</v>
      </c>
      <c r="EJ315">
        <v>2</v>
      </c>
      <c r="EK315">
        <v>1618</v>
      </c>
      <c r="EL315" t="s">
        <v>378</v>
      </c>
      <c r="EM315" t="s">
        <v>379</v>
      </c>
      <c r="EO315" t="s">
        <v>3</v>
      </c>
      <c r="EQ315">
        <v>0</v>
      </c>
      <c r="ER315">
        <v>550.04999999999995</v>
      </c>
      <c r="ES315">
        <v>550.04999999999995</v>
      </c>
      <c r="ET315">
        <v>0</v>
      </c>
      <c r="EU315">
        <v>0</v>
      </c>
      <c r="EV315">
        <v>0</v>
      </c>
      <c r="EW315">
        <v>0</v>
      </c>
      <c r="EX315">
        <v>0</v>
      </c>
      <c r="EY315">
        <v>0</v>
      </c>
      <c r="FQ315">
        <v>0</v>
      </c>
      <c r="FR315">
        <v>0</v>
      </c>
      <c r="FS315">
        <v>0</v>
      </c>
      <c r="FX315">
        <v>0</v>
      </c>
      <c r="FY315">
        <v>0</v>
      </c>
      <c r="GA315" t="s">
        <v>3</v>
      </c>
      <c r="GD315">
        <v>1</v>
      </c>
      <c r="GF315">
        <v>1784434575</v>
      </c>
      <c r="GG315">
        <v>2</v>
      </c>
      <c r="GH315">
        <v>1</v>
      </c>
      <c r="GI315">
        <v>2</v>
      </c>
      <c r="GJ315">
        <v>0</v>
      </c>
      <c r="GK315">
        <v>0</v>
      </c>
      <c r="GL315">
        <f t="shared" si="431"/>
        <v>0</v>
      </c>
      <c r="GM315">
        <f t="shared" si="432"/>
        <v>2309687.4500000002</v>
      </c>
      <c r="GN315">
        <f t="shared" si="433"/>
        <v>0</v>
      </c>
      <c r="GO315">
        <f t="shared" si="434"/>
        <v>2309687.4500000002</v>
      </c>
      <c r="GP315">
        <f t="shared" si="435"/>
        <v>0</v>
      </c>
      <c r="GR315">
        <v>0</v>
      </c>
      <c r="GS315">
        <v>3</v>
      </c>
      <c r="GT315">
        <v>0</v>
      </c>
      <c r="GU315" t="s">
        <v>3</v>
      </c>
      <c r="GV315">
        <f t="shared" si="436"/>
        <v>0</v>
      </c>
      <c r="GW315">
        <v>1</v>
      </c>
      <c r="GX315">
        <f t="shared" si="437"/>
        <v>0</v>
      </c>
      <c r="HA315">
        <v>0</v>
      </c>
      <c r="HB315">
        <v>0</v>
      </c>
      <c r="HC315">
        <f t="shared" si="438"/>
        <v>0</v>
      </c>
      <c r="HE315" t="s">
        <v>3</v>
      </c>
      <c r="HF315" t="s">
        <v>3</v>
      </c>
      <c r="HM315" t="s">
        <v>3</v>
      </c>
      <c r="HN315" t="s">
        <v>3</v>
      </c>
      <c r="HO315" t="s">
        <v>3</v>
      </c>
      <c r="HP315" t="s">
        <v>3</v>
      </c>
      <c r="HQ315" t="s">
        <v>3</v>
      </c>
      <c r="HS315">
        <v>0</v>
      </c>
      <c r="IK315">
        <v>0</v>
      </c>
    </row>
    <row r="316" spans="1:255" x14ac:dyDescent="0.2">
      <c r="A316" s="2">
        <v>17</v>
      </c>
      <c r="B316" s="2">
        <v>1</v>
      </c>
      <c r="C316" s="2"/>
      <c r="D316" s="2"/>
      <c r="E316" s="2" t="s">
        <v>476</v>
      </c>
      <c r="F316" s="2" t="s">
        <v>477</v>
      </c>
      <c r="G316" s="2" t="s">
        <v>478</v>
      </c>
      <c r="H316" s="2" t="s">
        <v>37</v>
      </c>
      <c r="I316" s="2">
        <v>57</v>
      </c>
      <c r="J316" s="2">
        <v>0</v>
      </c>
      <c r="K316" s="2">
        <v>57</v>
      </c>
      <c r="L316" s="2"/>
      <c r="M316" s="2"/>
      <c r="N316" s="2"/>
      <c r="O316" s="2">
        <f t="shared" si="405"/>
        <v>63602.31</v>
      </c>
      <c r="P316" s="2">
        <f t="shared" si="406"/>
        <v>63602.31</v>
      </c>
      <c r="Q316" s="2">
        <f t="shared" si="439"/>
        <v>0</v>
      </c>
      <c r="R316" s="2">
        <f t="shared" si="407"/>
        <v>0</v>
      </c>
      <c r="S316" s="2">
        <f t="shared" si="408"/>
        <v>0</v>
      </c>
      <c r="T316" s="2">
        <f t="shared" si="409"/>
        <v>0</v>
      </c>
      <c r="U316" s="2">
        <f t="shared" si="410"/>
        <v>0</v>
      </c>
      <c r="V316" s="2">
        <f t="shared" si="411"/>
        <v>0</v>
      </c>
      <c r="W316" s="2">
        <f t="shared" si="412"/>
        <v>0</v>
      </c>
      <c r="X316" s="2">
        <f t="shared" si="413"/>
        <v>0</v>
      </c>
      <c r="Y316" s="2">
        <f t="shared" si="414"/>
        <v>0</v>
      </c>
      <c r="Z316" s="2"/>
      <c r="AA316" s="2">
        <v>60252778</v>
      </c>
      <c r="AB316" s="2">
        <f t="shared" si="415"/>
        <v>1115.83</v>
      </c>
      <c r="AC316" s="2">
        <f t="shared" si="416"/>
        <v>1115.83</v>
      </c>
      <c r="AD316" s="2">
        <f t="shared" si="440"/>
        <v>0</v>
      </c>
      <c r="AE316" s="2">
        <f t="shared" si="441"/>
        <v>0</v>
      </c>
      <c r="AF316" s="2">
        <f t="shared" si="442"/>
        <v>0</v>
      </c>
      <c r="AG316" s="2">
        <f t="shared" si="418"/>
        <v>0</v>
      </c>
      <c r="AH316" s="2">
        <f t="shared" si="443"/>
        <v>0</v>
      </c>
      <c r="AI316" s="2">
        <f t="shared" si="444"/>
        <v>0</v>
      </c>
      <c r="AJ316" s="2">
        <f t="shared" si="420"/>
        <v>0</v>
      </c>
      <c r="AK316" s="2">
        <v>1115.8300000000002</v>
      </c>
      <c r="AL316" s="2">
        <v>1115.8300000000002</v>
      </c>
      <c r="AM316" s="2">
        <v>0</v>
      </c>
      <c r="AN316" s="2">
        <v>0</v>
      </c>
      <c r="AO316" s="2">
        <v>0</v>
      </c>
      <c r="AP316" s="2">
        <v>0</v>
      </c>
      <c r="AQ316" s="2">
        <v>0</v>
      </c>
      <c r="AR316" s="2">
        <v>0</v>
      </c>
      <c r="AS316" s="2">
        <v>0</v>
      </c>
      <c r="AT316" s="2">
        <v>0</v>
      </c>
      <c r="AU316" s="2">
        <v>0</v>
      </c>
      <c r="AV316" s="2">
        <v>1</v>
      </c>
      <c r="AW316" s="2">
        <v>1</v>
      </c>
      <c r="AX316" s="2"/>
      <c r="AY316" s="2"/>
      <c r="AZ316" s="2">
        <v>1</v>
      </c>
      <c r="BA316" s="2">
        <v>1</v>
      </c>
      <c r="BB316" s="2">
        <v>1</v>
      </c>
      <c r="BC316" s="2">
        <v>1</v>
      </c>
      <c r="BD316" s="2" t="s">
        <v>3</v>
      </c>
      <c r="BE316" s="2" t="s">
        <v>3</v>
      </c>
      <c r="BF316" s="2" t="s">
        <v>3</v>
      </c>
      <c r="BG316" s="2" t="s">
        <v>3</v>
      </c>
      <c r="BH316" s="2">
        <v>3</v>
      </c>
      <c r="BI316" s="2">
        <v>2</v>
      </c>
      <c r="BJ316" s="2" t="s">
        <v>3</v>
      </c>
      <c r="BK316" s="2"/>
      <c r="BL316" s="2"/>
      <c r="BM316" s="2">
        <v>400002</v>
      </c>
      <c r="BN316" s="2">
        <v>0</v>
      </c>
      <c r="BO316" s="2" t="s">
        <v>3</v>
      </c>
      <c r="BP316" s="2">
        <v>0</v>
      </c>
      <c r="BQ316" s="2">
        <v>202</v>
      </c>
      <c r="BR316" s="2">
        <v>0</v>
      </c>
      <c r="BS316" s="2">
        <v>1</v>
      </c>
      <c r="BT316" s="2">
        <v>1</v>
      </c>
      <c r="BU316" s="2">
        <v>1</v>
      </c>
      <c r="BV316" s="2">
        <v>1</v>
      </c>
      <c r="BW316" s="2">
        <v>1</v>
      </c>
      <c r="BX316" s="2">
        <v>1</v>
      </c>
      <c r="BY316" s="2" t="s">
        <v>3</v>
      </c>
      <c r="BZ316" s="2">
        <v>0</v>
      </c>
      <c r="CA316" s="2">
        <v>0</v>
      </c>
      <c r="CB316" s="2" t="s">
        <v>3</v>
      </c>
      <c r="CC316" s="2"/>
      <c r="CD316" s="2"/>
      <c r="CE316" s="2">
        <v>30</v>
      </c>
      <c r="CF316" s="2">
        <v>0</v>
      </c>
      <c r="CG316" s="2">
        <v>0</v>
      </c>
      <c r="CH316" s="2"/>
      <c r="CI316" s="2"/>
      <c r="CJ316" s="2"/>
      <c r="CK316" s="2"/>
      <c r="CL316" s="2"/>
      <c r="CM316" s="2">
        <v>0</v>
      </c>
      <c r="CN316" s="2" t="s">
        <v>3</v>
      </c>
      <c r="CO316" s="2">
        <v>0</v>
      </c>
      <c r="CP316" s="2">
        <f t="shared" si="421"/>
        <v>63602.31</v>
      </c>
      <c r="CQ316" s="2">
        <f t="shared" si="422"/>
        <v>1115.83</v>
      </c>
      <c r="CR316" s="2">
        <f t="shared" si="445"/>
        <v>0</v>
      </c>
      <c r="CS316" s="2">
        <f t="shared" si="423"/>
        <v>0</v>
      </c>
      <c r="CT316" s="2">
        <f t="shared" si="424"/>
        <v>0</v>
      </c>
      <c r="CU316" s="2">
        <f t="shared" si="425"/>
        <v>0</v>
      </c>
      <c r="CV316" s="2">
        <f t="shared" si="426"/>
        <v>0</v>
      </c>
      <c r="CW316" s="2">
        <f t="shared" si="427"/>
        <v>0</v>
      </c>
      <c r="CX316" s="2">
        <f t="shared" si="428"/>
        <v>0</v>
      </c>
      <c r="CY316" s="2">
        <f t="shared" si="429"/>
        <v>0</v>
      </c>
      <c r="CZ316" s="2">
        <f t="shared" si="430"/>
        <v>0</v>
      </c>
      <c r="DA316" s="2"/>
      <c r="DB316" s="2"/>
      <c r="DC316" s="2" t="s">
        <v>3</v>
      </c>
      <c r="DD316" s="2" t="s">
        <v>3</v>
      </c>
      <c r="DE316" s="2" t="s">
        <v>3</v>
      </c>
      <c r="DF316" s="2" t="s">
        <v>3</v>
      </c>
      <c r="DG316" s="2" t="s">
        <v>3</v>
      </c>
      <c r="DH316" s="2" t="s">
        <v>3</v>
      </c>
      <c r="DI316" s="2" t="s">
        <v>3</v>
      </c>
      <c r="DJ316" s="2" t="s">
        <v>3</v>
      </c>
      <c r="DK316" s="2" t="s">
        <v>3</v>
      </c>
      <c r="DL316" s="2" t="s">
        <v>3</v>
      </c>
      <c r="DM316" s="2" t="s">
        <v>3</v>
      </c>
      <c r="DN316" s="2">
        <v>0</v>
      </c>
      <c r="DO316" s="2">
        <v>0</v>
      </c>
      <c r="DP316" s="2">
        <v>1</v>
      </c>
      <c r="DQ316" s="2">
        <v>1</v>
      </c>
      <c r="DR316" s="2"/>
      <c r="DS316" s="2"/>
      <c r="DT316" s="2"/>
      <c r="DU316" s="2">
        <v>1013</v>
      </c>
      <c r="DV316" s="2" t="s">
        <v>37</v>
      </c>
      <c r="DW316" s="2" t="s">
        <v>37</v>
      </c>
      <c r="DX316" s="2">
        <v>1</v>
      </c>
      <c r="DY316" s="2"/>
      <c r="DZ316" s="2" t="s">
        <v>3</v>
      </c>
      <c r="EA316" s="2" t="s">
        <v>3</v>
      </c>
      <c r="EB316" s="2" t="s">
        <v>3</v>
      </c>
      <c r="EC316" s="2" t="s">
        <v>3</v>
      </c>
      <c r="ED316" s="2"/>
      <c r="EE316" s="2">
        <v>59540864</v>
      </c>
      <c r="EF316" s="2">
        <v>202</v>
      </c>
      <c r="EG316" s="2" t="s">
        <v>386</v>
      </c>
      <c r="EH316" s="2">
        <v>0</v>
      </c>
      <c r="EI316" s="2" t="s">
        <v>3</v>
      </c>
      <c r="EJ316" s="2">
        <v>1</v>
      </c>
      <c r="EK316" s="2">
        <v>400002</v>
      </c>
      <c r="EL316" s="2" t="s">
        <v>387</v>
      </c>
      <c r="EM316" s="2" t="s">
        <v>386</v>
      </c>
      <c r="EN316" s="2"/>
      <c r="EO316" s="2" t="s">
        <v>3</v>
      </c>
      <c r="EP316" s="2"/>
      <c r="EQ316" s="2">
        <v>0</v>
      </c>
      <c r="ER316" s="2">
        <v>0</v>
      </c>
      <c r="ES316" s="2">
        <v>1115.8300000000002</v>
      </c>
      <c r="ET316" s="2">
        <v>0</v>
      </c>
      <c r="EU316" s="2">
        <v>0</v>
      </c>
      <c r="EV316" s="2">
        <v>0</v>
      </c>
      <c r="EW316" s="2">
        <v>0</v>
      </c>
      <c r="EX316" s="2">
        <v>0</v>
      </c>
      <c r="EY316" s="2">
        <v>0</v>
      </c>
      <c r="EZ316" s="2"/>
      <c r="FA316" s="2"/>
      <c r="FB316" s="2"/>
      <c r="FC316" s="2"/>
      <c r="FD316" s="2"/>
      <c r="FE316" s="2"/>
      <c r="FF316" s="2"/>
      <c r="FG316" s="2"/>
      <c r="FH316" s="2"/>
      <c r="FI316" s="2"/>
      <c r="FJ316" s="2"/>
      <c r="FK316" s="2"/>
      <c r="FL316" s="2"/>
      <c r="FM316" s="2"/>
      <c r="FN316" s="2"/>
      <c r="FO316" s="2"/>
      <c r="FP316" s="2"/>
      <c r="FQ316" s="2">
        <v>0</v>
      </c>
      <c r="FR316" s="2">
        <v>0</v>
      </c>
      <c r="FS316" s="2">
        <v>0</v>
      </c>
      <c r="FT316" s="2"/>
      <c r="FU316" s="2"/>
      <c r="FV316" s="2"/>
      <c r="FW316" s="2"/>
      <c r="FX316" s="2">
        <v>0</v>
      </c>
      <c r="FY316" s="2">
        <v>0</v>
      </c>
      <c r="FZ316" s="2"/>
      <c r="GA316" s="2" t="s">
        <v>479</v>
      </c>
      <c r="GB316" s="2"/>
      <c r="GC316" s="2"/>
      <c r="GD316" s="2">
        <v>1</v>
      </c>
      <c r="GE316" s="2"/>
      <c r="GF316" s="2">
        <v>473104566</v>
      </c>
      <c r="GG316" s="2">
        <v>2</v>
      </c>
      <c r="GH316" s="2">
        <v>4</v>
      </c>
      <c r="GI316" s="2">
        <v>-2</v>
      </c>
      <c r="GJ316" s="2">
        <v>0</v>
      </c>
      <c r="GK316" s="2">
        <v>0</v>
      </c>
      <c r="GL316" s="2">
        <f t="shared" si="431"/>
        <v>0</v>
      </c>
      <c r="GM316" s="2">
        <f t="shared" si="432"/>
        <v>63602.31</v>
      </c>
      <c r="GN316" s="2">
        <f t="shared" si="433"/>
        <v>0</v>
      </c>
      <c r="GO316" s="2">
        <f t="shared" si="434"/>
        <v>63602.31</v>
      </c>
      <c r="GP316" s="2">
        <f t="shared" si="435"/>
        <v>0</v>
      </c>
      <c r="GQ316" s="2"/>
      <c r="GR316" s="2">
        <v>0</v>
      </c>
      <c r="GS316" s="2">
        <v>2</v>
      </c>
      <c r="GT316" s="2">
        <v>0</v>
      </c>
      <c r="GU316" s="2" t="s">
        <v>3</v>
      </c>
      <c r="GV316" s="2">
        <f t="shared" si="436"/>
        <v>0</v>
      </c>
      <c r="GW316" s="2">
        <v>1</v>
      </c>
      <c r="GX316" s="2">
        <f t="shared" si="437"/>
        <v>0</v>
      </c>
      <c r="GY316" s="2"/>
      <c r="GZ316" s="2"/>
      <c r="HA316" s="2">
        <v>0</v>
      </c>
      <c r="HB316" s="2">
        <v>0</v>
      </c>
      <c r="HC316" s="2">
        <f t="shared" si="438"/>
        <v>0</v>
      </c>
      <c r="HD316" s="2"/>
      <c r="HE316" s="2" t="s">
        <v>389</v>
      </c>
      <c r="HF316" s="2" t="s">
        <v>34</v>
      </c>
      <c r="HG316" s="2"/>
      <c r="HH316" s="2"/>
      <c r="HI316" s="2"/>
      <c r="HJ316" s="2"/>
      <c r="HK316" s="2"/>
      <c r="HL316" s="2"/>
      <c r="HM316" s="2" t="s">
        <v>3</v>
      </c>
      <c r="HN316" s="2" t="s">
        <v>3</v>
      </c>
      <c r="HO316" s="2" t="s">
        <v>3</v>
      </c>
      <c r="HP316" s="2" t="s">
        <v>3</v>
      </c>
      <c r="HQ316" s="2" t="s">
        <v>3</v>
      </c>
      <c r="HR316" s="2"/>
      <c r="HS316" s="2">
        <v>0</v>
      </c>
      <c r="HT316" s="2"/>
      <c r="HU316" s="2"/>
      <c r="HV316" s="2"/>
      <c r="HW316" s="2"/>
      <c r="HX316" s="2"/>
      <c r="HY316" s="2"/>
      <c r="HZ316" s="2"/>
      <c r="IA316" s="2"/>
      <c r="IB316" s="2"/>
      <c r="IC316" s="2"/>
      <c r="ID316" s="2"/>
      <c r="IE316" s="2"/>
      <c r="IF316" s="2"/>
      <c r="IG316" s="2"/>
      <c r="IH316" s="2"/>
      <c r="II316" s="2"/>
      <c r="IJ316" s="2"/>
      <c r="IK316" s="2">
        <v>0</v>
      </c>
      <c r="IL316" s="2"/>
      <c r="IM316" s="2"/>
      <c r="IN316" s="2"/>
      <c r="IO316" s="2"/>
      <c r="IP316" s="2"/>
      <c r="IQ316" s="2"/>
      <c r="IR316" s="2"/>
      <c r="IS316" s="2"/>
      <c r="IT316" s="2"/>
      <c r="IU316" s="2"/>
    </row>
    <row r="317" spans="1:255" x14ac:dyDescent="0.2">
      <c r="A317">
        <v>17</v>
      </c>
      <c r="B317">
        <v>1</v>
      </c>
      <c r="E317" t="s">
        <v>476</v>
      </c>
      <c r="F317" t="s">
        <v>477</v>
      </c>
      <c r="G317" t="s">
        <v>478</v>
      </c>
      <c r="H317" t="s">
        <v>37</v>
      </c>
      <c r="I317">
        <v>57</v>
      </c>
      <c r="J317">
        <v>0</v>
      </c>
      <c r="K317">
        <v>57</v>
      </c>
      <c r="O317">
        <f t="shared" si="405"/>
        <v>628390.81999999995</v>
      </c>
      <c r="P317">
        <f t="shared" si="406"/>
        <v>628390.81999999995</v>
      </c>
      <c r="Q317">
        <f t="shared" si="439"/>
        <v>0</v>
      </c>
      <c r="R317">
        <f t="shared" si="407"/>
        <v>0</v>
      </c>
      <c r="S317">
        <f t="shared" si="408"/>
        <v>0</v>
      </c>
      <c r="T317">
        <f t="shared" si="409"/>
        <v>0</v>
      </c>
      <c r="U317">
        <f t="shared" si="410"/>
        <v>0</v>
      </c>
      <c r="V317">
        <f t="shared" si="411"/>
        <v>0</v>
      </c>
      <c r="W317">
        <f t="shared" si="412"/>
        <v>0</v>
      </c>
      <c r="X317">
        <f t="shared" si="413"/>
        <v>0</v>
      </c>
      <c r="Y317">
        <f t="shared" si="414"/>
        <v>0</v>
      </c>
      <c r="AA317">
        <v>60252775</v>
      </c>
      <c r="AB317">
        <f t="shared" si="415"/>
        <v>1115.83</v>
      </c>
      <c r="AC317">
        <f t="shared" si="416"/>
        <v>1115.83</v>
      </c>
      <c r="AD317">
        <f t="shared" si="440"/>
        <v>0</v>
      </c>
      <c r="AE317">
        <f t="shared" si="441"/>
        <v>0</v>
      </c>
      <c r="AF317">
        <f t="shared" si="442"/>
        <v>0</v>
      </c>
      <c r="AG317">
        <f t="shared" si="418"/>
        <v>0</v>
      </c>
      <c r="AH317">
        <f t="shared" si="443"/>
        <v>0</v>
      </c>
      <c r="AI317">
        <f t="shared" si="444"/>
        <v>0</v>
      </c>
      <c r="AJ317">
        <f t="shared" si="420"/>
        <v>0</v>
      </c>
      <c r="AK317">
        <v>1115.8300000000002</v>
      </c>
      <c r="AL317">
        <v>1115.8300000000002</v>
      </c>
      <c r="AM317">
        <v>0</v>
      </c>
      <c r="AN317">
        <v>0</v>
      </c>
      <c r="AO317">
        <v>0</v>
      </c>
      <c r="AP317">
        <v>0</v>
      </c>
      <c r="AQ317">
        <v>0</v>
      </c>
      <c r="AR317">
        <v>0</v>
      </c>
      <c r="AS317">
        <v>0</v>
      </c>
      <c r="AT317">
        <v>0</v>
      </c>
      <c r="AU317">
        <v>0</v>
      </c>
      <c r="AV317">
        <v>1</v>
      </c>
      <c r="AW317">
        <v>1</v>
      </c>
      <c r="AZ317">
        <v>1</v>
      </c>
      <c r="BA317">
        <v>1</v>
      </c>
      <c r="BB317">
        <v>1</v>
      </c>
      <c r="BC317">
        <v>9.8800000000000008</v>
      </c>
      <c r="BD317" t="s">
        <v>3</v>
      </c>
      <c r="BE317" t="s">
        <v>3</v>
      </c>
      <c r="BF317" t="s">
        <v>3</v>
      </c>
      <c r="BG317" t="s">
        <v>3</v>
      </c>
      <c r="BH317">
        <v>3</v>
      </c>
      <c r="BI317">
        <v>2</v>
      </c>
      <c r="BJ317" t="s">
        <v>3</v>
      </c>
      <c r="BM317">
        <v>400002</v>
      </c>
      <c r="BN317">
        <v>0</v>
      </c>
      <c r="BO317" t="s">
        <v>3</v>
      </c>
      <c r="BP317">
        <v>0</v>
      </c>
      <c r="BQ317">
        <v>202</v>
      </c>
      <c r="BR317">
        <v>0</v>
      </c>
      <c r="BS317">
        <v>1</v>
      </c>
      <c r="BT317">
        <v>1</v>
      </c>
      <c r="BU317">
        <v>1</v>
      </c>
      <c r="BV317">
        <v>1</v>
      </c>
      <c r="BW317">
        <v>1</v>
      </c>
      <c r="BX317">
        <v>1</v>
      </c>
      <c r="BY317" t="s">
        <v>3</v>
      </c>
      <c r="BZ317">
        <v>0</v>
      </c>
      <c r="CA317">
        <v>0</v>
      </c>
      <c r="CB317" t="s">
        <v>3</v>
      </c>
      <c r="CE317">
        <v>30</v>
      </c>
      <c r="CF317">
        <v>0</v>
      </c>
      <c r="CG317">
        <v>0</v>
      </c>
      <c r="CM317">
        <v>0</v>
      </c>
      <c r="CN317" t="s">
        <v>3</v>
      </c>
      <c r="CO317">
        <v>0</v>
      </c>
      <c r="CP317">
        <f t="shared" si="421"/>
        <v>628390.81999999995</v>
      </c>
      <c r="CQ317">
        <f t="shared" si="422"/>
        <v>11024.4</v>
      </c>
      <c r="CR317">
        <f t="shared" si="445"/>
        <v>0</v>
      </c>
      <c r="CS317">
        <f t="shared" si="423"/>
        <v>0</v>
      </c>
      <c r="CT317">
        <f t="shared" si="424"/>
        <v>0</v>
      </c>
      <c r="CU317">
        <f t="shared" si="425"/>
        <v>0</v>
      </c>
      <c r="CV317">
        <f t="shared" si="426"/>
        <v>0</v>
      </c>
      <c r="CW317">
        <f t="shared" si="427"/>
        <v>0</v>
      </c>
      <c r="CX317">
        <f t="shared" si="428"/>
        <v>0</v>
      </c>
      <c r="CY317">
        <f t="shared" si="429"/>
        <v>0</v>
      </c>
      <c r="CZ317">
        <f t="shared" si="430"/>
        <v>0</v>
      </c>
      <c r="DC317" t="s">
        <v>3</v>
      </c>
      <c r="DD317" t="s">
        <v>3</v>
      </c>
      <c r="DE317" t="s">
        <v>3</v>
      </c>
      <c r="DF317" t="s">
        <v>3</v>
      </c>
      <c r="DG317" t="s">
        <v>3</v>
      </c>
      <c r="DH317" t="s">
        <v>3</v>
      </c>
      <c r="DI317" t="s">
        <v>3</v>
      </c>
      <c r="DJ317" t="s">
        <v>3</v>
      </c>
      <c r="DK317" t="s">
        <v>3</v>
      </c>
      <c r="DL317" t="s">
        <v>3</v>
      </c>
      <c r="DM317" t="s">
        <v>3</v>
      </c>
      <c r="DN317">
        <v>0</v>
      </c>
      <c r="DO317">
        <v>0</v>
      </c>
      <c r="DP317">
        <v>1</v>
      </c>
      <c r="DQ317">
        <v>1</v>
      </c>
      <c r="DU317">
        <v>1013</v>
      </c>
      <c r="DV317" t="s">
        <v>37</v>
      </c>
      <c r="DW317" t="s">
        <v>37</v>
      </c>
      <c r="DX317">
        <v>1</v>
      </c>
      <c r="DZ317" t="s">
        <v>3</v>
      </c>
      <c r="EA317" t="s">
        <v>3</v>
      </c>
      <c r="EB317" t="s">
        <v>3</v>
      </c>
      <c r="EC317" t="s">
        <v>3</v>
      </c>
      <c r="EE317">
        <v>59540864</v>
      </c>
      <c r="EF317">
        <v>202</v>
      </c>
      <c r="EG317" t="s">
        <v>386</v>
      </c>
      <c r="EH317">
        <v>0</v>
      </c>
      <c r="EI317" t="s">
        <v>3</v>
      </c>
      <c r="EJ317">
        <v>1</v>
      </c>
      <c r="EK317">
        <v>400002</v>
      </c>
      <c r="EL317" t="s">
        <v>387</v>
      </c>
      <c r="EM317" t="s">
        <v>386</v>
      </c>
      <c r="EO317" t="s">
        <v>3</v>
      </c>
      <c r="EQ317">
        <v>0</v>
      </c>
      <c r="ER317">
        <v>1115.8300000000002</v>
      </c>
      <c r="ES317">
        <v>1115.8300000000002</v>
      </c>
      <c r="ET317">
        <v>0</v>
      </c>
      <c r="EU317">
        <v>0</v>
      </c>
      <c r="EV317">
        <v>0</v>
      </c>
      <c r="EW317">
        <v>0</v>
      </c>
      <c r="EX317">
        <v>0</v>
      </c>
      <c r="EY317">
        <v>0</v>
      </c>
      <c r="EZ317">
        <v>5</v>
      </c>
      <c r="FC317">
        <v>1</v>
      </c>
      <c r="FD317">
        <v>18</v>
      </c>
      <c r="FF317">
        <v>12969.84</v>
      </c>
      <c r="FQ317">
        <v>0</v>
      </c>
      <c r="FR317">
        <v>0</v>
      </c>
      <c r="FS317">
        <v>0</v>
      </c>
      <c r="FX317">
        <v>0</v>
      </c>
      <c r="FY317">
        <v>0</v>
      </c>
      <c r="GA317" t="s">
        <v>479</v>
      </c>
      <c r="GD317">
        <v>1</v>
      </c>
      <c r="GF317">
        <v>473104566</v>
      </c>
      <c r="GG317">
        <v>2</v>
      </c>
      <c r="GH317">
        <v>3</v>
      </c>
      <c r="GI317">
        <v>5</v>
      </c>
      <c r="GJ317">
        <v>0</v>
      </c>
      <c r="GK317">
        <v>0</v>
      </c>
      <c r="GL317">
        <f t="shared" si="431"/>
        <v>0</v>
      </c>
      <c r="GM317">
        <f t="shared" si="432"/>
        <v>628390.81999999995</v>
      </c>
      <c r="GN317">
        <f t="shared" si="433"/>
        <v>0</v>
      </c>
      <c r="GO317">
        <f t="shared" si="434"/>
        <v>628390.81999999995</v>
      </c>
      <c r="GP317">
        <f t="shared" si="435"/>
        <v>0</v>
      </c>
      <c r="GR317">
        <v>1</v>
      </c>
      <c r="GS317">
        <v>1</v>
      </c>
      <c r="GT317">
        <v>0</v>
      </c>
      <c r="GU317" t="s">
        <v>3</v>
      </c>
      <c r="GV317">
        <f t="shared" si="436"/>
        <v>0</v>
      </c>
      <c r="GW317">
        <v>1</v>
      </c>
      <c r="GX317">
        <f t="shared" si="437"/>
        <v>0</v>
      </c>
      <c r="HA317">
        <v>0</v>
      </c>
      <c r="HB317">
        <v>0</v>
      </c>
      <c r="HC317">
        <f t="shared" si="438"/>
        <v>0</v>
      </c>
      <c r="HE317" t="s">
        <v>389</v>
      </c>
      <c r="HF317" t="s">
        <v>34</v>
      </c>
      <c r="HM317" t="s">
        <v>3</v>
      </c>
      <c r="HN317" t="s">
        <v>3</v>
      </c>
      <c r="HO317" t="s">
        <v>3</v>
      </c>
      <c r="HP317" t="s">
        <v>3</v>
      </c>
      <c r="HQ317" t="s">
        <v>3</v>
      </c>
      <c r="HS317">
        <v>0</v>
      </c>
      <c r="IK317">
        <v>0</v>
      </c>
    </row>
    <row r="318" spans="1:255" x14ac:dyDescent="0.2">
      <c r="A318" s="2">
        <v>17</v>
      </c>
      <c r="B318" s="2">
        <v>1</v>
      </c>
      <c r="C318" s="2"/>
      <c r="D318" s="2"/>
      <c r="E318" s="2" t="s">
        <v>480</v>
      </c>
      <c r="F318" s="2" t="s">
        <v>481</v>
      </c>
      <c r="G318" s="2" t="s">
        <v>482</v>
      </c>
      <c r="H318" s="2" t="s">
        <v>457</v>
      </c>
      <c r="I318" s="2">
        <v>4</v>
      </c>
      <c r="J318" s="2">
        <v>0</v>
      </c>
      <c r="K318" s="2">
        <v>4</v>
      </c>
      <c r="L318" s="2"/>
      <c r="M318" s="2"/>
      <c r="N318" s="2"/>
      <c r="O318" s="2">
        <f t="shared" si="405"/>
        <v>1748.56</v>
      </c>
      <c r="P318" s="2">
        <f t="shared" si="406"/>
        <v>1748.56</v>
      </c>
      <c r="Q318" s="2">
        <f t="shared" si="439"/>
        <v>0</v>
      </c>
      <c r="R318" s="2">
        <f t="shared" si="407"/>
        <v>0</v>
      </c>
      <c r="S318" s="2">
        <f t="shared" si="408"/>
        <v>0</v>
      </c>
      <c r="T318" s="2">
        <f t="shared" si="409"/>
        <v>0</v>
      </c>
      <c r="U318" s="2">
        <f t="shared" si="410"/>
        <v>0</v>
      </c>
      <c r="V318" s="2">
        <f t="shared" si="411"/>
        <v>0</v>
      </c>
      <c r="W318" s="2">
        <f t="shared" si="412"/>
        <v>0</v>
      </c>
      <c r="X318" s="2">
        <f t="shared" si="413"/>
        <v>0</v>
      </c>
      <c r="Y318" s="2">
        <f t="shared" si="414"/>
        <v>0</v>
      </c>
      <c r="Z318" s="2"/>
      <c r="AA318" s="2">
        <v>60252778</v>
      </c>
      <c r="AB318" s="2">
        <f t="shared" si="415"/>
        <v>437.14</v>
      </c>
      <c r="AC318" s="2">
        <f t="shared" si="416"/>
        <v>437.14</v>
      </c>
      <c r="AD318" s="2">
        <f t="shared" si="440"/>
        <v>0</v>
      </c>
      <c r="AE318" s="2">
        <f t="shared" si="441"/>
        <v>0</v>
      </c>
      <c r="AF318" s="2">
        <f t="shared" si="442"/>
        <v>0</v>
      </c>
      <c r="AG318" s="2">
        <f t="shared" si="418"/>
        <v>0</v>
      </c>
      <c r="AH318" s="2">
        <f t="shared" si="443"/>
        <v>0</v>
      </c>
      <c r="AI318" s="2">
        <f t="shared" si="444"/>
        <v>0</v>
      </c>
      <c r="AJ318" s="2">
        <f t="shared" si="420"/>
        <v>0</v>
      </c>
      <c r="AK318" s="2">
        <v>437.14</v>
      </c>
      <c r="AL318" s="2">
        <v>437.14</v>
      </c>
      <c r="AM318" s="2">
        <v>0</v>
      </c>
      <c r="AN318" s="2">
        <v>0</v>
      </c>
      <c r="AO318" s="2">
        <v>0</v>
      </c>
      <c r="AP318" s="2">
        <v>0</v>
      </c>
      <c r="AQ318" s="2">
        <v>0</v>
      </c>
      <c r="AR318" s="2">
        <v>0</v>
      </c>
      <c r="AS318" s="2">
        <v>0</v>
      </c>
      <c r="AT318" s="2">
        <v>0</v>
      </c>
      <c r="AU318" s="2">
        <v>0</v>
      </c>
      <c r="AV318" s="2">
        <v>1</v>
      </c>
      <c r="AW318" s="2">
        <v>1</v>
      </c>
      <c r="AX318" s="2"/>
      <c r="AY318" s="2"/>
      <c r="AZ318" s="2">
        <v>1</v>
      </c>
      <c r="BA318" s="2">
        <v>1</v>
      </c>
      <c r="BB318" s="2">
        <v>1</v>
      </c>
      <c r="BC318" s="2">
        <v>1</v>
      </c>
      <c r="BD318" s="2" t="s">
        <v>3</v>
      </c>
      <c r="BE318" s="2" t="s">
        <v>3</v>
      </c>
      <c r="BF318" s="2" t="s">
        <v>3</v>
      </c>
      <c r="BG318" s="2" t="s">
        <v>3</v>
      </c>
      <c r="BH318" s="2">
        <v>3</v>
      </c>
      <c r="BI318" s="2">
        <v>2</v>
      </c>
      <c r="BJ318" s="2" t="s">
        <v>483</v>
      </c>
      <c r="BK318" s="2"/>
      <c r="BL318" s="2"/>
      <c r="BM318" s="2">
        <v>1618</v>
      </c>
      <c r="BN318" s="2">
        <v>59540665</v>
      </c>
      <c r="BO318" s="2" t="s">
        <v>3</v>
      </c>
      <c r="BP318" s="2">
        <v>0</v>
      </c>
      <c r="BQ318" s="2">
        <v>201</v>
      </c>
      <c r="BR318" s="2">
        <v>0</v>
      </c>
      <c r="BS318" s="2">
        <v>1</v>
      </c>
      <c r="BT318" s="2">
        <v>1</v>
      </c>
      <c r="BU318" s="2">
        <v>1</v>
      </c>
      <c r="BV318" s="2">
        <v>1</v>
      </c>
      <c r="BW318" s="2">
        <v>1</v>
      </c>
      <c r="BX318" s="2">
        <v>1</v>
      </c>
      <c r="BY318" s="2" t="s">
        <v>3</v>
      </c>
      <c r="BZ318" s="2">
        <v>0</v>
      </c>
      <c r="CA318" s="2">
        <v>0</v>
      </c>
      <c r="CB318" s="2" t="s">
        <v>3</v>
      </c>
      <c r="CC318" s="2"/>
      <c r="CD318" s="2"/>
      <c r="CE318" s="2">
        <v>30</v>
      </c>
      <c r="CF318" s="2">
        <v>0</v>
      </c>
      <c r="CG318" s="2">
        <v>0</v>
      </c>
      <c r="CH318" s="2"/>
      <c r="CI318" s="2"/>
      <c r="CJ318" s="2"/>
      <c r="CK318" s="2"/>
      <c r="CL318" s="2"/>
      <c r="CM318" s="2">
        <v>0</v>
      </c>
      <c r="CN318" s="2" t="s">
        <v>3</v>
      </c>
      <c r="CO318" s="2">
        <v>0</v>
      </c>
      <c r="CP318" s="2">
        <f t="shared" si="421"/>
        <v>1748.56</v>
      </c>
      <c r="CQ318" s="2">
        <f t="shared" si="422"/>
        <v>437.14</v>
      </c>
      <c r="CR318" s="2">
        <f t="shared" si="445"/>
        <v>0</v>
      </c>
      <c r="CS318" s="2">
        <f t="shared" si="423"/>
        <v>0</v>
      </c>
      <c r="CT318" s="2">
        <f t="shared" si="424"/>
        <v>0</v>
      </c>
      <c r="CU318" s="2">
        <f t="shared" si="425"/>
        <v>0</v>
      </c>
      <c r="CV318" s="2">
        <f t="shared" si="426"/>
        <v>0</v>
      </c>
      <c r="CW318" s="2">
        <f t="shared" si="427"/>
        <v>0</v>
      </c>
      <c r="CX318" s="2">
        <f t="shared" si="428"/>
        <v>0</v>
      </c>
      <c r="CY318" s="2">
        <f t="shared" si="429"/>
        <v>0</v>
      </c>
      <c r="CZ318" s="2">
        <f t="shared" si="430"/>
        <v>0</v>
      </c>
      <c r="DA318" s="2"/>
      <c r="DB318" s="2"/>
      <c r="DC318" s="2" t="s">
        <v>3</v>
      </c>
      <c r="DD318" s="2" t="s">
        <v>3</v>
      </c>
      <c r="DE318" s="2" t="s">
        <v>3</v>
      </c>
      <c r="DF318" s="2" t="s">
        <v>3</v>
      </c>
      <c r="DG318" s="2" t="s">
        <v>3</v>
      </c>
      <c r="DH318" s="2" t="s">
        <v>3</v>
      </c>
      <c r="DI318" s="2" t="s">
        <v>3</v>
      </c>
      <c r="DJ318" s="2" t="s">
        <v>3</v>
      </c>
      <c r="DK318" s="2" t="s">
        <v>3</v>
      </c>
      <c r="DL318" s="2" t="s">
        <v>3</v>
      </c>
      <c r="DM318" s="2" t="s">
        <v>3</v>
      </c>
      <c r="DN318" s="2">
        <v>0</v>
      </c>
      <c r="DO318" s="2">
        <v>0</v>
      </c>
      <c r="DP318" s="2">
        <v>1</v>
      </c>
      <c r="DQ318" s="2">
        <v>1</v>
      </c>
      <c r="DR318" s="2"/>
      <c r="DS318" s="2"/>
      <c r="DT318" s="2"/>
      <c r="DU318" s="2">
        <v>1010</v>
      </c>
      <c r="DV318" s="2" t="s">
        <v>457</v>
      </c>
      <c r="DW318" s="2" t="s">
        <v>457</v>
      </c>
      <c r="DX318" s="2">
        <v>1</v>
      </c>
      <c r="DY318" s="2"/>
      <c r="DZ318" s="2" t="s">
        <v>3</v>
      </c>
      <c r="EA318" s="2" t="s">
        <v>3</v>
      </c>
      <c r="EB318" s="2" t="s">
        <v>3</v>
      </c>
      <c r="EC318" s="2" t="s">
        <v>3</v>
      </c>
      <c r="ED318" s="2"/>
      <c r="EE318" s="2">
        <v>59540856</v>
      </c>
      <c r="EF318" s="2">
        <v>201</v>
      </c>
      <c r="EG318" s="2" t="s">
        <v>377</v>
      </c>
      <c r="EH318" s="2">
        <v>0</v>
      </c>
      <c r="EI318" s="2" t="s">
        <v>3</v>
      </c>
      <c r="EJ318" s="2">
        <v>2</v>
      </c>
      <c r="EK318" s="2">
        <v>1618</v>
      </c>
      <c r="EL318" s="2" t="s">
        <v>378</v>
      </c>
      <c r="EM318" s="2" t="s">
        <v>379</v>
      </c>
      <c r="EN318" s="2"/>
      <c r="EO318" s="2" t="s">
        <v>3</v>
      </c>
      <c r="EP318" s="2"/>
      <c r="EQ318" s="2">
        <v>0</v>
      </c>
      <c r="ER318" s="2">
        <v>437.14</v>
      </c>
      <c r="ES318" s="2">
        <v>437.14</v>
      </c>
      <c r="ET318" s="2">
        <v>0</v>
      </c>
      <c r="EU318" s="2">
        <v>0</v>
      </c>
      <c r="EV318" s="2">
        <v>0</v>
      </c>
      <c r="EW318" s="2">
        <v>0</v>
      </c>
      <c r="EX318" s="2">
        <v>0</v>
      </c>
      <c r="EY318" s="2">
        <v>0</v>
      </c>
      <c r="EZ318" s="2"/>
      <c r="FA318" s="2"/>
      <c r="FB318" s="2"/>
      <c r="FC318" s="2"/>
      <c r="FD318" s="2"/>
      <c r="FE318" s="2"/>
      <c r="FF318" s="2"/>
      <c r="FG318" s="2"/>
      <c r="FH318" s="2"/>
      <c r="FI318" s="2"/>
      <c r="FJ318" s="2"/>
      <c r="FK318" s="2"/>
      <c r="FL318" s="2"/>
      <c r="FM318" s="2"/>
      <c r="FN318" s="2"/>
      <c r="FO318" s="2"/>
      <c r="FP318" s="2"/>
      <c r="FQ318" s="2">
        <v>0</v>
      </c>
      <c r="FR318" s="2">
        <v>0</v>
      </c>
      <c r="FS318" s="2">
        <v>0</v>
      </c>
      <c r="FT318" s="2"/>
      <c r="FU318" s="2"/>
      <c r="FV318" s="2"/>
      <c r="FW318" s="2"/>
      <c r="FX318" s="2">
        <v>0</v>
      </c>
      <c r="FY318" s="2">
        <v>0</v>
      </c>
      <c r="FZ318" s="2"/>
      <c r="GA318" s="2" t="s">
        <v>3</v>
      </c>
      <c r="GB318" s="2"/>
      <c r="GC318" s="2"/>
      <c r="GD318" s="2">
        <v>1</v>
      </c>
      <c r="GE318" s="2"/>
      <c r="GF318" s="2">
        <v>1500670310</v>
      </c>
      <c r="GG318" s="2">
        <v>2</v>
      </c>
      <c r="GH318" s="2">
        <v>1</v>
      </c>
      <c r="GI318" s="2">
        <v>-2</v>
      </c>
      <c r="GJ318" s="2">
        <v>0</v>
      </c>
      <c r="GK318" s="2">
        <v>0</v>
      </c>
      <c r="GL318" s="2">
        <f t="shared" si="431"/>
        <v>0</v>
      </c>
      <c r="GM318" s="2">
        <f t="shared" si="432"/>
        <v>1748.56</v>
      </c>
      <c r="GN318" s="2">
        <f t="shared" si="433"/>
        <v>0</v>
      </c>
      <c r="GO318" s="2">
        <f t="shared" si="434"/>
        <v>1748.56</v>
      </c>
      <c r="GP318" s="2">
        <f t="shared" si="435"/>
        <v>0</v>
      </c>
      <c r="GQ318" s="2"/>
      <c r="GR318" s="2">
        <v>0</v>
      </c>
      <c r="GS318" s="2">
        <v>3</v>
      </c>
      <c r="GT318" s="2">
        <v>0</v>
      </c>
      <c r="GU318" s="2" t="s">
        <v>3</v>
      </c>
      <c r="GV318" s="2">
        <f t="shared" si="436"/>
        <v>0</v>
      </c>
      <c r="GW318" s="2">
        <v>1</v>
      </c>
      <c r="GX318" s="2">
        <f t="shared" si="437"/>
        <v>0</v>
      </c>
      <c r="GY318" s="2"/>
      <c r="GZ318" s="2"/>
      <c r="HA318" s="2">
        <v>0</v>
      </c>
      <c r="HB318" s="2">
        <v>0</v>
      </c>
      <c r="HC318" s="2">
        <f t="shared" si="438"/>
        <v>0</v>
      </c>
      <c r="HD318" s="2"/>
      <c r="HE318" s="2" t="s">
        <v>3</v>
      </c>
      <c r="HF318" s="2" t="s">
        <v>3</v>
      </c>
      <c r="HG318" s="2"/>
      <c r="HH318" s="2"/>
      <c r="HI318" s="2"/>
      <c r="HJ318" s="2"/>
      <c r="HK318" s="2"/>
      <c r="HL318" s="2"/>
      <c r="HM318" s="2" t="s">
        <v>3</v>
      </c>
      <c r="HN318" s="2" t="s">
        <v>3</v>
      </c>
      <c r="HO318" s="2" t="s">
        <v>3</v>
      </c>
      <c r="HP318" s="2" t="s">
        <v>3</v>
      </c>
      <c r="HQ318" s="2" t="s">
        <v>3</v>
      </c>
      <c r="HR318" s="2"/>
      <c r="HS318" s="2">
        <v>0</v>
      </c>
      <c r="HT318" s="2"/>
      <c r="HU318" s="2"/>
      <c r="HV318" s="2"/>
      <c r="HW318" s="2"/>
      <c r="HX318" s="2"/>
      <c r="HY318" s="2"/>
      <c r="HZ318" s="2"/>
      <c r="IA318" s="2"/>
      <c r="IB318" s="2"/>
      <c r="IC318" s="2"/>
      <c r="ID318" s="2"/>
      <c r="IE318" s="2"/>
      <c r="IF318" s="2"/>
      <c r="IG318" s="2"/>
      <c r="IH318" s="2"/>
      <c r="II318" s="2"/>
      <c r="IJ318" s="2"/>
      <c r="IK318" s="2">
        <v>0</v>
      </c>
      <c r="IL318" s="2"/>
      <c r="IM318" s="2"/>
      <c r="IN318" s="2"/>
      <c r="IO318" s="2"/>
      <c r="IP318" s="2"/>
      <c r="IQ318" s="2"/>
      <c r="IR318" s="2"/>
      <c r="IS318" s="2"/>
      <c r="IT318" s="2"/>
      <c r="IU318" s="2"/>
    </row>
    <row r="319" spans="1:255" x14ac:dyDescent="0.2">
      <c r="A319">
        <v>17</v>
      </c>
      <c r="B319">
        <v>1</v>
      </c>
      <c r="E319" t="s">
        <v>480</v>
      </c>
      <c r="F319" t="s">
        <v>481</v>
      </c>
      <c r="G319" t="s">
        <v>482</v>
      </c>
      <c r="H319" t="s">
        <v>457</v>
      </c>
      <c r="I319">
        <v>4</v>
      </c>
      <c r="J319">
        <v>0</v>
      </c>
      <c r="K319">
        <v>4</v>
      </c>
      <c r="O319">
        <f t="shared" si="405"/>
        <v>8585.43</v>
      </c>
      <c r="P319">
        <f t="shared" si="406"/>
        <v>8585.43</v>
      </c>
      <c r="Q319">
        <f t="shared" si="439"/>
        <v>0</v>
      </c>
      <c r="R319">
        <f t="shared" si="407"/>
        <v>0</v>
      </c>
      <c r="S319">
        <f t="shared" si="408"/>
        <v>0</v>
      </c>
      <c r="T319">
        <f t="shared" si="409"/>
        <v>0</v>
      </c>
      <c r="U319">
        <f t="shared" si="410"/>
        <v>0</v>
      </c>
      <c r="V319">
        <f t="shared" si="411"/>
        <v>0</v>
      </c>
      <c r="W319">
        <f t="shared" si="412"/>
        <v>0</v>
      </c>
      <c r="X319">
        <f t="shared" si="413"/>
        <v>0</v>
      </c>
      <c r="Y319">
        <f t="shared" si="414"/>
        <v>0</v>
      </c>
      <c r="AA319">
        <v>60252775</v>
      </c>
      <c r="AB319">
        <f t="shared" si="415"/>
        <v>437.14</v>
      </c>
      <c r="AC319">
        <f t="shared" si="416"/>
        <v>437.14</v>
      </c>
      <c r="AD319">
        <f t="shared" si="440"/>
        <v>0</v>
      </c>
      <c r="AE319">
        <f t="shared" si="441"/>
        <v>0</v>
      </c>
      <c r="AF319">
        <f t="shared" si="442"/>
        <v>0</v>
      </c>
      <c r="AG319">
        <f t="shared" si="418"/>
        <v>0</v>
      </c>
      <c r="AH319">
        <f t="shared" si="443"/>
        <v>0</v>
      </c>
      <c r="AI319">
        <f t="shared" si="444"/>
        <v>0</v>
      </c>
      <c r="AJ319">
        <f t="shared" si="420"/>
        <v>0</v>
      </c>
      <c r="AK319">
        <v>437.14</v>
      </c>
      <c r="AL319">
        <v>437.14</v>
      </c>
      <c r="AM319">
        <v>0</v>
      </c>
      <c r="AN319">
        <v>0</v>
      </c>
      <c r="AO319">
        <v>0</v>
      </c>
      <c r="AP319">
        <v>0</v>
      </c>
      <c r="AQ319">
        <v>0</v>
      </c>
      <c r="AR319">
        <v>0</v>
      </c>
      <c r="AS319">
        <v>0</v>
      </c>
      <c r="AT319">
        <v>0</v>
      </c>
      <c r="AU319">
        <v>0</v>
      </c>
      <c r="AV319">
        <v>1</v>
      </c>
      <c r="AW319">
        <v>1</v>
      </c>
      <c r="AZ319">
        <v>1</v>
      </c>
      <c r="BA319">
        <v>1</v>
      </c>
      <c r="BB319">
        <v>1</v>
      </c>
      <c r="BC319">
        <v>4.91</v>
      </c>
      <c r="BD319" t="s">
        <v>3</v>
      </c>
      <c r="BE319" t="s">
        <v>3</v>
      </c>
      <c r="BF319" t="s">
        <v>3</v>
      </c>
      <c r="BG319" t="s">
        <v>3</v>
      </c>
      <c r="BH319">
        <v>3</v>
      </c>
      <c r="BI319">
        <v>2</v>
      </c>
      <c r="BJ319" t="s">
        <v>483</v>
      </c>
      <c r="BM319">
        <v>1618</v>
      </c>
      <c r="BN319">
        <v>59540665</v>
      </c>
      <c r="BO319" t="s">
        <v>481</v>
      </c>
      <c r="BP319">
        <v>1</v>
      </c>
      <c r="BQ319">
        <v>201</v>
      </c>
      <c r="BR319">
        <v>0</v>
      </c>
      <c r="BS319">
        <v>1</v>
      </c>
      <c r="BT319">
        <v>1</v>
      </c>
      <c r="BU319">
        <v>1</v>
      </c>
      <c r="BV319">
        <v>1</v>
      </c>
      <c r="BW319">
        <v>1</v>
      </c>
      <c r="BX319">
        <v>1</v>
      </c>
      <c r="BY319" t="s">
        <v>3</v>
      </c>
      <c r="BZ319">
        <v>0</v>
      </c>
      <c r="CA319">
        <v>0</v>
      </c>
      <c r="CB319" t="s">
        <v>3</v>
      </c>
      <c r="CE319">
        <v>30</v>
      </c>
      <c r="CF319">
        <v>0</v>
      </c>
      <c r="CG319">
        <v>0</v>
      </c>
      <c r="CM319">
        <v>0</v>
      </c>
      <c r="CN319" t="s">
        <v>3</v>
      </c>
      <c r="CO319">
        <v>0</v>
      </c>
      <c r="CP319">
        <f t="shared" si="421"/>
        <v>8585.43</v>
      </c>
      <c r="CQ319">
        <f t="shared" si="422"/>
        <v>2146.36</v>
      </c>
      <c r="CR319">
        <f t="shared" si="445"/>
        <v>0</v>
      </c>
      <c r="CS319">
        <f t="shared" si="423"/>
        <v>0</v>
      </c>
      <c r="CT319">
        <f t="shared" si="424"/>
        <v>0</v>
      </c>
      <c r="CU319">
        <f t="shared" si="425"/>
        <v>0</v>
      </c>
      <c r="CV319">
        <f t="shared" si="426"/>
        <v>0</v>
      </c>
      <c r="CW319">
        <f t="shared" si="427"/>
        <v>0</v>
      </c>
      <c r="CX319">
        <f t="shared" si="428"/>
        <v>0</v>
      </c>
      <c r="CY319">
        <f t="shared" si="429"/>
        <v>0</v>
      </c>
      <c r="CZ319">
        <f t="shared" si="430"/>
        <v>0</v>
      </c>
      <c r="DC319" t="s">
        <v>3</v>
      </c>
      <c r="DD319" t="s">
        <v>3</v>
      </c>
      <c r="DE319" t="s">
        <v>3</v>
      </c>
      <c r="DF319" t="s">
        <v>3</v>
      </c>
      <c r="DG319" t="s">
        <v>3</v>
      </c>
      <c r="DH319" t="s">
        <v>3</v>
      </c>
      <c r="DI319" t="s">
        <v>3</v>
      </c>
      <c r="DJ319" t="s">
        <v>3</v>
      </c>
      <c r="DK319" t="s">
        <v>3</v>
      </c>
      <c r="DL319" t="s">
        <v>3</v>
      </c>
      <c r="DM319" t="s">
        <v>3</v>
      </c>
      <c r="DN319">
        <v>0</v>
      </c>
      <c r="DO319">
        <v>0</v>
      </c>
      <c r="DP319">
        <v>1</v>
      </c>
      <c r="DQ319">
        <v>1</v>
      </c>
      <c r="DU319">
        <v>1010</v>
      </c>
      <c r="DV319" t="s">
        <v>457</v>
      </c>
      <c r="DW319" t="s">
        <v>457</v>
      </c>
      <c r="DX319">
        <v>1</v>
      </c>
      <c r="DZ319" t="s">
        <v>3</v>
      </c>
      <c r="EA319" t="s">
        <v>3</v>
      </c>
      <c r="EB319" t="s">
        <v>3</v>
      </c>
      <c r="EC319" t="s">
        <v>3</v>
      </c>
      <c r="EE319">
        <v>59540856</v>
      </c>
      <c r="EF319">
        <v>201</v>
      </c>
      <c r="EG319" t="s">
        <v>377</v>
      </c>
      <c r="EH319">
        <v>0</v>
      </c>
      <c r="EI319" t="s">
        <v>3</v>
      </c>
      <c r="EJ319">
        <v>2</v>
      </c>
      <c r="EK319">
        <v>1618</v>
      </c>
      <c r="EL319" t="s">
        <v>378</v>
      </c>
      <c r="EM319" t="s">
        <v>379</v>
      </c>
      <c r="EO319" t="s">
        <v>3</v>
      </c>
      <c r="EQ319">
        <v>0</v>
      </c>
      <c r="ER319">
        <v>437.14</v>
      </c>
      <c r="ES319">
        <v>437.14</v>
      </c>
      <c r="ET319">
        <v>0</v>
      </c>
      <c r="EU319">
        <v>0</v>
      </c>
      <c r="EV319">
        <v>0</v>
      </c>
      <c r="EW319">
        <v>0</v>
      </c>
      <c r="EX319">
        <v>0</v>
      </c>
      <c r="EY319">
        <v>0</v>
      </c>
      <c r="FQ319">
        <v>0</v>
      </c>
      <c r="FR319">
        <v>0</v>
      </c>
      <c r="FS319">
        <v>0</v>
      </c>
      <c r="FX319">
        <v>0</v>
      </c>
      <c r="FY319">
        <v>0</v>
      </c>
      <c r="GA319" t="s">
        <v>3</v>
      </c>
      <c r="GD319">
        <v>1</v>
      </c>
      <c r="GF319">
        <v>1500670310</v>
      </c>
      <c r="GG319">
        <v>2</v>
      </c>
      <c r="GH319">
        <v>1</v>
      </c>
      <c r="GI319">
        <v>2</v>
      </c>
      <c r="GJ319">
        <v>0</v>
      </c>
      <c r="GK319">
        <v>0</v>
      </c>
      <c r="GL319">
        <f t="shared" si="431"/>
        <v>0</v>
      </c>
      <c r="GM319">
        <f t="shared" si="432"/>
        <v>8585.43</v>
      </c>
      <c r="GN319">
        <f t="shared" si="433"/>
        <v>0</v>
      </c>
      <c r="GO319">
        <f t="shared" si="434"/>
        <v>8585.43</v>
      </c>
      <c r="GP319">
        <f t="shared" si="435"/>
        <v>0</v>
      </c>
      <c r="GR319">
        <v>0</v>
      </c>
      <c r="GS319">
        <v>3</v>
      </c>
      <c r="GT319">
        <v>0</v>
      </c>
      <c r="GU319" t="s">
        <v>3</v>
      </c>
      <c r="GV319">
        <f t="shared" si="436"/>
        <v>0</v>
      </c>
      <c r="GW319">
        <v>1</v>
      </c>
      <c r="GX319">
        <f t="shared" si="437"/>
        <v>0</v>
      </c>
      <c r="HA319">
        <v>0</v>
      </c>
      <c r="HB319">
        <v>0</v>
      </c>
      <c r="HC319">
        <f t="shared" si="438"/>
        <v>0</v>
      </c>
      <c r="HE319" t="s">
        <v>3</v>
      </c>
      <c r="HF319" t="s">
        <v>3</v>
      </c>
      <c r="HM319" t="s">
        <v>3</v>
      </c>
      <c r="HN319" t="s">
        <v>3</v>
      </c>
      <c r="HO319" t="s">
        <v>3</v>
      </c>
      <c r="HP319" t="s">
        <v>3</v>
      </c>
      <c r="HQ319" t="s">
        <v>3</v>
      </c>
      <c r="HS319">
        <v>0</v>
      </c>
      <c r="IK319">
        <v>0</v>
      </c>
    </row>
    <row r="320" spans="1:255" x14ac:dyDescent="0.2">
      <c r="A320" s="2">
        <v>17</v>
      </c>
      <c r="B320" s="2">
        <v>1</v>
      </c>
      <c r="C320" s="2"/>
      <c r="D320" s="2"/>
      <c r="E320" s="2" t="s">
        <v>484</v>
      </c>
      <c r="F320" s="2" t="s">
        <v>485</v>
      </c>
      <c r="G320" s="2" t="s">
        <v>486</v>
      </c>
      <c r="H320" s="2" t="s">
        <v>457</v>
      </c>
      <c r="I320" s="2">
        <v>136</v>
      </c>
      <c r="J320" s="2">
        <v>0</v>
      </c>
      <c r="K320" s="2">
        <v>136</v>
      </c>
      <c r="L320" s="2"/>
      <c r="M320" s="2"/>
      <c r="N320" s="2"/>
      <c r="O320" s="2">
        <f t="shared" si="405"/>
        <v>32196.639999999999</v>
      </c>
      <c r="P320" s="2">
        <f t="shared" si="406"/>
        <v>32196.639999999999</v>
      </c>
      <c r="Q320" s="2">
        <f t="shared" si="439"/>
        <v>0</v>
      </c>
      <c r="R320" s="2">
        <f t="shared" si="407"/>
        <v>0</v>
      </c>
      <c r="S320" s="2">
        <f t="shared" si="408"/>
        <v>0</v>
      </c>
      <c r="T320" s="2">
        <f t="shared" si="409"/>
        <v>0</v>
      </c>
      <c r="U320" s="2">
        <f t="shared" si="410"/>
        <v>0</v>
      </c>
      <c r="V320" s="2">
        <f t="shared" si="411"/>
        <v>0</v>
      </c>
      <c r="W320" s="2">
        <f t="shared" si="412"/>
        <v>0</v>
      </c>
      <c r="X320" s="2">
        <f t="shared" si="413"/>
        <v>0</v>
      </c>
      <c r="Y320" s="2">
        <f t="shared" si="414"/>
        <v>0</v>
      </c>
      <c r="Z320" s="2"/>
      <c r="AA320" s="2">
        <v>60252778</v>
      </c>
      <c r="AB320" s="2">
        <f t="shared" si="415"/>
        <v>236.74</v>
      </c>
      <c r="AC320" s="2">
        <f t="shared" si="416"/>
        <v>236.74</v>
      </c>
      <c r="AD320" s="2">
        <f t="shared" si="440"/>
        <v>0</v>
      </c>
      <c r="AE320" s="2">
        <f t="shared" si="441"/>
        <v>0</v>
      </c>
      <c r="AF320" s="2">
        <f t="shared" si="442"/>
        <v>0</v>
      </c>
      <c r="AG320" s="2">
        <f t="shared" si="418"/>
        <v>0</v>
      </c>
      <c r="AH320" s="2">
        <f t="shared" si="443"/>
        <v>0</v>
      </c>
      <c r="AI320" s="2">
        <f t="shared" si="444"/>
        <v>0</v>
      </c>
      <c r="AJ320" s="2">
        <f t="shared" si="420"/>
        <v>0</v>
      </c>
      <c r="AK320" s="2">
        <v>236.74</v>
      </c>
      <c r="AL320" s="2">
        <v>236.74</v>
      </c>
      <c r="AM320" s="2">
        <v>0</v>
      </c>
      <c r="AN320" s="2">
        <v>0</v>
      </c>
      <c r="AO320" s="2">
        <v>0</v>
      </c>
      <c r="AP320" s="2">
        <v>0</v>
      </c>
      <c r="AQ320" s="2">
        <v>0</v>
      </c>
      <c r="AR320" s="2">
        <v>0</v>
      </c>
      <c r="AS320" s="2">
        <v>0</v>
      </c>
      <c r="AT320" s="2">
        <v>0</v>
      </c>
      <c r="AU320" s="2">
        <v>0</v>
      </c>
      <c r="AV320" s="2">
        <v>1</v>
      </c>
      <c r="AW320" s="2">
        <v>1</v>
      </c>
      <c r="AX320" s="2"/>
      <c r="AY320" s="2"/>
      <c r="AZ320" s="2">
        <v>1</v>
      </c>
      <c r="BA320" s="2">
        <v>1</v>
      </c>
      <c r="BB320" s="2">
        <v>1</v>
      </c>
      <c r="BC320" s="2">
        <v>1</v>
      </c>
      <c r="BD320" s="2" t="s">
        <v>3</v>
      </c>
      <c r="BE320" s="2" t="s">
        <v>3</v>
      </c>
      <c r="BF320" s="2" t="s">
        <v>3</v>
      </c>
      <c r="BG320" s="2" t="s">
        <v>3</v>
      </c>
      <c r="BH320" s="2">
        <v>3</v>
      </c>
      <c r="BI320" s="2">
        <v>2</v>
      </c>
      <c r="BJ320" s="2" t="s">
        <v>487</v>
      </c>
      <c r="BK320" s="2"/>
      <c r="BL320" s="2"/>
      <c r="BM320" s="2">
        <v>1618</v>
      </c>
      <c r="BN320" s="2">
        <v>59540665</v>
      </c>
      <c r="BO320" s="2" t="s">
        <v>3</v>
      </c>
      <c r="BP320" s="2">
        <v>0</v>
      </c>
      <c r="BQ320" s="2">
        <v>201</v>
      </c>
      <c r="BR320" s="2">
        <v>0</v>
      </c>
      <c r="BS320" s="2">
        <v>1</v>
      </c>
      <c r="BT320" s="2">
        <v>1</v>
      </c>
      <c r="BU320" s="2">
        <v>1</v>
      </c>
      <c r="BV320" s="2">
        <v>1</v>
      </c>
      <c r="BW320" s="2">
        <v>1</v>
      </c>
      <c r="BX320" s="2">
        <v>1</v>
      </c>
      <c r="BY320" s="2" t="s">
        <v>3</v>
      </c>
      <c r="BZ320" s="2">
        <v>0</v>
      </c>
      <c r="CA320" s="2">
        <v>0</v>
      </c>
      <c r="CB320" s="2" t="s">
        <v>3</v>
      </c>
      <c r="CC320" s="2"/>
      <c r="CD320" s="2"/>
      <c r="CE320" s="2">
        <v>30</v>
      </c>
      <c r="CF320" s="2">
        <v>0</v>
      </c>
      <c r="CG320" s="2">
        <v>0</v>
      </c>
      <c r="CH320" s="2"/>
      <c r="CI320" s="2"/>
      <c r="CJ320" s="2"/>
      <c r="CK320" s="2"/>
      <c r="CL320" s="2"/>
      <c r="CM320" s="2">
        <v>0</v>
      </c>
      <c r="CN320" s="2" t="s">
        <v>3</v>
      </c>
      <c r="CO320" s="2">
        <v>0</v>
      </c>
      <c r="CP320" s="2">
        <f t="shared" si="421"/>
        <v>32196.639999999999</v>
      </c>
      <c r="CQ320" s="2">
        <f t="shared" si="422"/>
        <v>236.74</v>
      </c>
      <c r="CR320" s="2">
        <f t="shared" si="445"/>
        <v>0</v>
      </c>
      <c r="CS320" s="2">
        <f t="shared" si="423"/>
        <v>0</v>
      </c>
      <c r="CT320" s="2">
        <f t="shared" si="424"/>
        <v>0</v>
      </c>
      <c r="CU320" s="2">
        <f t="shared" si="425"/>
        <v>0</v>
      </c>
      <c r="CV320" s="2">
        <f t="shared" si="426"/>
        <v>0</v>
      </c>
      <c r="CW320" s="2">
        <f t="shared" si="427"/>
        <v>0</v>
      </c>
      <c r="CX320" s="2">
        <f t="shared" si="428"/>
        <v>0</v>
      </c>
      <c r="CY320" s="2">
        <f t="shared" si="429"/>
        <v>0</v>
      </c>
      <c r="CZ320" s="2">
        <f t="shared" si="430"/>
        <v>0</v>
      </c>
      <c r="DA320" s="2"/>
      <c r="DB320" s="2"/>
      <c r="DC320" s="2" t="s">
        <v>3</v>
      </c>
      <c r="DD320" s="2" t="s">
        <v>3</v>
      </c>
      <c r="DE320" s="2" t="s">
        <v>3</v>
      </c>
      <c r="DF320" s="2" t="s">
        <v>3</v>
      </c>
      <c r="DG320" s="2" t="s">
        <v>3</v>
      </c>
      <c r="DH320" s="2" t="s">
        <v>3</v>
      </c>
      <c r="DI320" s="2" t="s">
        <v>3</v>
      </c>
      <c r="DJ320" s="2" t="s">
        <v>3</v>
      </c>
      <c r="DK320" s="2" t="s">
        <v>3</v>
      </c>
      <c r="DL320" s="2" t="s">
        <v>3</v>
      </c>
      <c r="DM320" s="2" t="s">
        <v>3</v>
      </c>
      <c r="DN320" s="2">
        <v>0</v>
      </c>
      <c r="DO320" s="2">
        <v>0</v>
      </c>
      <c r="DP320" s="2">
        <v>1</v>
      </c>
      <c r="DQ320" s="2">
        <v>1</v>
      </c>
      <c r="DR320" s="2"/>
      <c r="DS320" s="2"/>
      <c r="DT320" s="2"/>
      <c r="DU320" s="2">
        <v>1010</v>
      </c>
      <c r="DV320" s="2" t="s">
        <v>457</v>
      </c>
      <c r="DW320" s="2" t="s">
        <v>457</v>
      </c>
      <c r="DX320" s="2">
        <v>1</v>
      </c>
      <c r="DY320" s="2"/>
      <c r="DZ320" s="2" t="s">
        <v>3</v>
      </c>
      <c r="EA320" s="2" t="s">
        <v>3</v>
      </c>
      <c r="EB320" s="2" t="s">
        <v>3</v>
      </c>
      <c r="EC320" s="2" t="s">
        <v>3</v>
      </c>
      <c r="ED320" s="2"/>
      <c r="EE320" s="2">
        <v>59540856</v>
      </c>
      <c r="EF320" s="2">
        <v>201</v>
      </c>
      <c r="EG320" s="2" t="s">
        <v>377</v>
      </c>
      <c r="EH320" s="2">
        <v>0</v>
      </c>
      <c r="EI320" s="2" t="s">
        <v>3</v>
      </c>
      <c r="EJ320" s="2">
        <v>2</v>
      </c>
      <c r="EK320" s="2">
        <v>1618</v>
      </c>
      <c r="EL320" s="2" t="s">
        <v>378</v>
      </c>
      <c r="EM320" s="2" t="s">
        <v>379</v>
      </c>
      <c r="EN320" s="2"/>
      <c r="EO320" s="2" t="s">
        <v>3</v>
      </c>
      <c r="EP320" s="2"/>
      <c r="EQ320" s="2">
        <v>0</v>
      </c>
      <c r="ER320" s="2">
        <v>236.74</v>
      </c>
      <c r="ES320" s="2">
        <v>236.74</v>
      </c>
      <c r="ET320" s="2">
        <v>0</v>
      </c>
      <c r="EU320" s="2">
        <v>0</v>
      </c>
      <c r="EV320" s="2">
        <v>0</v>
      </c>
      <c r="EW320" s="2">
        <v>0</v>
      </c>
      <c r="EX320" s="2">
        <v>0</v>
      </c>
      <c r="EY320" s="2">
        <v>0</v>
      </c>
      <c r="EZ320" s="2"/>
      <c r="FA320" s="2"/>
      <c r="FB320" s="2"/>
      <c r="FC320" s="2"/>
      <c r="FD320" s="2"/>
      <c r="FE320" s="2"/>
      <c r="FF320" s="2"/>
      <c r="FG320" s="2"/>
      <c r="FH320" s="2"/>
      <c r="FI320" s="2"/>
      <c r="FJ320" s="2"/>
      <c r="FK320" s="2"/>
      <c r="FL320" s="2"/>
      <c r="FM320" s="2"/>
      <c r="FN320" s="2"/>
      <c r="FO320" s="2"/>
      <c r="FP320" s="2"/>
      <c r="FQ320" s="2">
        <v>0</v>
      </c>
      <c r="FR320" s="2">
        <v>0</v>
      </c>
      <c r="FS320" s="2">
        <v>0</v>
      </c>
      <c r="FT320" s="2"/>
      <c r="FU320" s="2"/>
      <c r="FV320" s="2"/>
      <c r="FW320" s="2"/>
      <c r="FX320" s="2">
        <v>0</v>
      </c>
      <c r="FY320" s="2">
        <v>0</v>
      </c>
      <c r="FZ320" s="2"/>
      <c r="GA320" s="2" t="s">
        <v>3</v>
      </c>
      <c r="GB320" s="2"/>
      <c r="GC320" s="2"/>
      <c r="GD320" s="2">
        <v>1</v>
      </c>
      <c r="GE320" s="2"/>
      <c r="GF320" s="2">
        <v>-1898109876</v>
      </c>
      <c r="GG320" s="2">
        <v>2</v>
      </c>
      <c r="GH320" s="2">
        <v>1</v>
      </c>
      <c r="GI320" s="2">
        <v>-2</v>
      </c>
      <c r="GJ320" s="2">
        <v>0</v>
      </c>
      <c r="GK320" s="2">
        <v>0</v>
      </c>
      <c r="GL320" s="2">
        <f t="shared" si="431"/>
        <v>0</v>
      </c>
      <c r="GM320" s="2">
        <f t="shared" si="432"/>
        <v>32196.639999999999</v>
      </c>
      <c r="GN320" s="2">
        <f t="shared" si="433"/>
        <v>0</v>
      </c>
      <c r="GO320" s="2">
        <f t="shared" si="434"/>
        <v>32196.639999999999</v>
      </c>
      <c r="GP320" s="2">
        <f t="shared" si="435"/>
        <v>0</v>
      </c>
      <c r="GQ320" s="2"/>
      <c r="GR320" s="2">
        <v>0</v>
      </c>
      <c r="GS320" s="2">
        <v>3</v>
      </c>
      <c r="GT320" s="2">
        <v>0</v>
      </c>
      <c r="GU320" s="2" t="s">
        <v>3</v>
      </c>
      <c r="GV320" s="2">
        <f t="shared" si="436"/>
        <v>0</v>
      </c>
      <c r="GW320" s="2">
        <v>1</v>
      </c>
      <c r="GX320" s="2">
        <f t="shared" si="437"/>
        <v>0</v>
      </c>
      <c r="GY320" s="2"/>
      <c r="GZ320" s="2"/>
      <c r="HA320" s="2">
        <v>0</v>
      </c>
      <c r="HB320" s="2">
        <v>0</v>
      </c>
      <c r="HC320" s="2">
        <f t="shared" si="438"/>
        <v>0</v>
      </c>
      <c r="HD320" s="2"/>
      <c r="HE320" s="2" t="s">
        <v>3</v>
      </c>
      <c r="HF320" s="2" t="s">
        <v>3</v>
      </c>
      <c r="HG320" s="2"/>
      <c r="HH320" s="2"/>
      <c r="HI320" s="2"/>
      <c r="HJ320" s="2"/>
      <c r="HK320" s="2"/>
      <c r="HL320" s="2"/>
      <c r="HM320" s="2" t="s">
        <v>3</v>
      </c>
      <c r="HN320" s="2" t="s">
        <v>3</v>
      </c>
      <c r="HO320" s="2" t="s">
        <v>3</v>
      </c>
      <c r="HP320" s="2" t="s">
        <v>3</v>
      </c>
      <c r="HQ320" s="2" t="s">
        <v>3</v>
      </c>
      <c r="HR320" s="2"/>
      <c r="HS320" s="2">
        <v>0</v>
      </c>
      <c r="HT320" s="2"/>
      <c r="HU320" s="2"/>
      <c r="HV320" s="2"/>
      <c r="HW320" s="2"/>
      <c r="HX320" s="2"/>
      <c r="HY320" s="2"/>
      <c r="HZ320" s="2"/>
      <c r="IA320" s="2"/>
      <c r="IB320" s="2"/>
      <c r="IC320" s="2"/>
      <c r="ID320" s="2"/>
      <c r="IE320" s="2"/>
      <c r="IF320" s="2"/>
      <c r="IG320" s="2"/>
      <c r="IH320" s="2"/>
      <c r="II320" s="2"/>
      <c r="IJ320" s="2"/>
      <c r="IK320" s="2">
        <v>0</v>
      </c>
      <c r="IL320" s="2"/>
      <c r="IM320" s="2"/>
      <c r="IN320" s="2"/>
      <c r="IO320" s="2"/>
      <c r="IP320" s="2"/>
      <c r="IQ320" s="2"/>
      <c r="IR320" s="2"/>
      <c r="IS320" s="2"/>
      <c r="IT320" s="2"/>
      <c r="IU320" s="2"/>
    </row>
    <row r="321" spans="1:255" x14ac:dyDescent="0.2">
      <c r="A321">
        <v>17</v>
      </c>
      <c r="B321">
        <v>1</v>
      </c>
      <c r="E321" t="s">
        <v>484</v>
      </c>
      <c r="F321" t="s">
        <v>485</v>
      </c>
      <c r="G321" t="s">
        <v>486</v>
      </c>
      <c r="H321" t="s">
        <v>457</v>
      </c>
      <c r="I321">
        <v>136</v>
      </c>
      <c r="J321">
        <v>0</v>
      </c>
      <c r="K321">
        <v>136</v>
      </c>
      <c r="O321">
        <f t="shared" si="405"/>
        <v>122347.23</v>
      </c>
      <c r="P321">
        <f t="shared" si="406"/>
        <v>122347.23</v>
      </c>
      <c r="Q321">
        <f t="shared" si="439"/>
        <v>0</v>
      </c>
      <c r="R321">
        <f t="shared" si="407"/>
        <v>0</v>
      </c>
      <c r="S321">
        <f t="shared" si="408"/>
        <v>0</v>
      </c>
      <c r="T321">
        <f t="shared" si="409"/>
        <v>0</v>
      </c>
      <c r="U321">
        <f t="shared" si="410"/>
        <v>0</v>
      </c>
      <c r="V321">
        <f t="shared" si="411"/>
        <v>0</v>
      </c>
      <c r="W321">
        <f t="shared" si="412"/>
        <v>0</v>
      </c>
      <c r="X321">
        <f t="shared" si="413"/>
        <v>0</v>
      </c>
      <c r="Y321">
        <f t="shared" si="414"/>
        <v>0</v>
      </c>
      <c r="AA321">
        <v>60252775</v>
      </c>
      <c r="AB321">
        <f t="shared" si="415"/>
        <v>236.74</v>
      </c>
      <c r="AC321">
        <f t="shared" si="416"/>
        <v>236.74</v>
      </c>
      <c r="AD321">
        <f t="shared" si="440"/>
        <v>0</v>
      </c>
      <c r="AE321">
        <f t="shared" si="441"/>
        <v>0</v>
      </c>
      <c r="AF321">
        <f t="shared" si="442"/>
        <v>0</v>
      </c>
      <c r="AG321">
        <f t="shared" si="418"/>
        <v>0</v>
      </c>
      <c r="AH321">
        <f t="shared" si="443"/>
        <v>0</v>
      </c>
      <c r="AI321">
        <f t="shared" si="444"/>
        <v>0</v>
      </c>
      <c r="AJ321">
        <f t="shared" si="420"/>
        <v>0</v>
      </c>
      <c r="AK321">
        <v>236.74</v>
      </c>
      <c r="AL321">
        <v>236.74</v>
      </c>
      <c r="AM321">
        <v>0</v>
      </c>
      <c r="AN321">
        <v>0</v>
      </c>
      <c r="AO321">
        <v>0</v>
      </c>
      <c r="AP321">
        <v>0</v>
      </c>
      <c r="AQ321">
        <v>0</v>
      </c>
      <c r="AR321">
        <v>0</v>
      </c>
      <c r="AS321">
        <v>0</v>
      </c>
      <c r="AT321">
        <v>0</v>
      </c>
      <c r="AU321">
        <v>0</v>
      </c>
      <c r="AV321">
        <v>1</v>
      </c>
      <c r="AW321">
        <v>1</v>
      </c>
      <c r="AZ321">
        <v>1</v>
      </c>
      <c r="BA321">
        <v>1</v>
      </c>
      <c r="BB321">
        <v>1</v>
      </c>
      <c r="BC321">
        <v>3.8</v>
      </c>
      <c r="BD321" t="s">
        <v>3</v>
      </c>
      <c r="BE321" t="s">
        <v>3</v>
      </c>
      <c r="BF321" t="s">
        <v>3</v>
      </c>
      <c r="BG321" t="s">
        <v>3</v>
      </c>
      <c r="BH321">
        <v>3</v>
      </c>
      <c r="BI321">
        <v>2</v>
      </c>
      <c r="BJ321" t="s">
        <v>487</v>
      </c>
      <c r="BM321">
        <v>1618</v>
      </c>
      <c r="BN321">
        <v>59540665</v>
      </c>
      <c r="BO321" t="s">
        <v>485</v>
      </c>
      <c r="BP321">
        <v>1</v>
      </c>
      <c r="BQ321">
        <v>201</v>
      </c>
      <c r="BR321">
        <v>0</v>
      </c>
      <c r="BS321">
        <v>1</v>
      </c>
      <c r="BT321">
        <v>1</v>
      </c>
      <c r="BU321">
        <v>1</v>
      </c>
      <c r="BV321">
        <v>1</v>
      </c>
      <c r="BW321">
        <v>1</v>
      </c>
      <c r="BX321">
        <v>1</v>
      </c>
      <c r="BY321" t="s">
        <v>3</v>
      </c>
      <c r="BZ321">
        <v>0</v>
      </c>
      <c r="CA321">
        <v>0</v>
      </c>
      <c r="CB321" t="s">
        <v>3</v>
      </c>
      <c r="CE321">
        <v>30</v>
      </c>
      <c r="CF321">
        <v>0</v>
      </c>
      <c r="CG321">
        <v>0</v>
      </c>
      <c r="CM321">
        <v>0</v>
      </c>
      <c r="CN321" t="s">
        <v>3</v>
      </c>
      <c r="CO321">
        <v>0</v>
      </c>
      <c r="CP321">
        <f t="shared" si="421"/>
        <v>122347.23</v>
      </c>
      <c r="CQ321">
        <f t="shared" si="422"/>
        <v>899.61</v>
      </c>
      <c r="CR321">
        <f t="shared" si="445"/>
        <v>0</v>
      </c>
      <c r="CS321">
        <f t="shared" si="423"/>
        <v>0</v>
      </c>
      <c r="CT321">
        <f t="shared" si="424"/>
        <v>0</v>
      </c>
      <c r="CU321">
        <f t="shared" si="425"/>
        <v>0</v>
      </c>
      <c r="CV321">
        <f t="shared" si="426"/>
        <v>0</v>
      </c>
      <c r="CW321">
        <f t="shared" si="427"/>
        <v>0</v>
      </c>
      <c r="CX321">
        <f t="shared" si="428"/>
        <v>0</v>
      </c>
      <c r="CY321">
        <f t="shared" si="429"/>
        <v>0</v>
      </c>
      <c r="CZ321">
        <f t="shared" si="430"/>
        <v>0</v>
      </c>
      <c r="DC321" t="s">
        <v>3</v>
      </c>
      <c r="DD321" t="s">
        <v>3</v>
      </c>
      <c r="DE321" t="s">
        <v>3</v>
      </c>
      <c r="DF321" t="s">
        <v>3</v>
      </c>
      <c r="DG321" t="s">
        <v>3</v>
      </c>
      <c r="DH321" t="s">
        <v>3</v>
      </c>
      <c r="DI321" t="s">
        <v>3</v>
      </c>
      <c r="DJ321" t="s">
        <v>3</v>
      </c>
      <c r="DK321" t="s">
        <v>3</v>
      </c>
      <c r="DL321" t="s">
        <v>3</v>
      </c>
      <c r="DM321" t="s">
        <v>3</v>
      </c>
      <c r="DN321">
        <v>0</v>
      </c>
      <c r="DO321">
        <v>0</v>
      </c>
      <c r="DP321">
        <v>1</v>
      </c>
      <c r="DQ321">
        <v>1</v>
      </c>
      <c r="DU321">
        <v>1010</v>
      </c>
      <c r="DV321" t="s">
        <v>457</v>
      </c>
      <c r="DW321" t="s">
        <v>457</v>
      </c>
      <c r="DX321">
        <v>1</v>
      </c>
      <c r="DZ321" t="s">
        <v>3</v>
      </c>
      <c r="EA321" t="s">
        <v>3</v>
      </c>
      <c r="EB321" t="s">
        <v>3</v>
      </c>
      <c r="EC321" t="s">
        <v>3</v>
      </c>
      <c r="EE321">
        <v>59540856</v>
      </c>
      <c r="EF321">
        <v>201</v>
      </c>
      <c r="EG321" t="s">
        <v>377</v>
      </c>
      <c r="EH321">
        <v>0</v>
      </c>
      <c r="EI321" t="s">
        <v>3</v>
      </c>
      <c r="EJ321">
        <v>2</v>
      </c>
      <c r="EK321">
        <v>1618</v>
      </c>
      <c r="EL321" t="s">
        <v>378</v>
      </c>
      <c r="EM321" t="s">
        <v>379</v>
      </c>
      <c r="EO321" t="s">
        <v>3</v>
      </c>
      <c r="EQ321">
        <v>0</v>
      </c>
      <c r="ER321">
        <v>236.74</v>
      </c>
      <c r="ES321">
        <v>236.74</v>
      </c>
      <c r="ET321">
        <v>0</v>
      </c>
      <c r="EU321">
        <v>0</v>
      </c>
      <c r="EV321">
        <v>0</v>
      </c>
      <c r="EW321">
        <v>0</v>
      </c>
      <c r="EX321">
        <v>0</v>
      </c>
      <c r="EY321">
        <v>0</v>
      </c>
      <c r="FQ321">
        <v>0</v>
      </c>
      <c r="FR321">
        <v>0</v>
      </c>
      <c r="FS321">
        <v>0</v>
      </c>
      <c r="FX321">
        <v>0</v>
      </c>
      <c r="FY321">
        <v>0</v>
      </c>
      <c r="GA321" t="s">
        <v>3</v>
      </c>
      <c r="GD321">
        <v>1</v>
      </c>
      <c r="GF321">
        <v>-1898109876</v>
      </c>
      <c r="GG321">
        <v>2</v>
      </c>
      <c r="GH321">
        <v>1</v>
      </c>
      <c r="GI321">
        <v>2</v>
      </c>
      <c r="GJ321">
        <v>0</v>
      </c>
      <c r="GK321">
        <v>0</v>
      </c>
      <c r="GL321">
        <f t="shared" si="431"/>
        <v>0</v>
      </c>
      <c r="GM321">
        <f t="shared" si="432"/>
        <v>122347.23</v>
      </c>
      <c r="GN321">
        <f t="shared" si="433"/>
        <v>0</v>
      </c>
      <c r="GO321">
        <f t="shared" si="434"/>
        <v>122347.23</v>
      </c>
      <c r="GP321">
        <f t="shared" si="435"/>
        <v>0</v>
      </c>
      <c r="GR321">
        <v>0</v>
      </c>
      <c r="GS321">
        <v>3</v>
      </c>
      <c r="GT321">
        <v>0</v>
      </c>
      <c r="GU321" t="s">
        <v>3</v>
      </c>
      <c r="GV321">
        <f t="shared" si="436"/>
        <v>0</v>
      </c>
      <c r="GW321">
        <v>1</v>
      </c>
      <c r="GX321">
        <f t="shared" si="437"/>
        <v>0</v>
      </c>
      <c r="HA321">
        <v>0</v>
      </c>
      <c r="HB321">
        <v>0</v>
      </c>
      <c r="HC321">
        <f t="shared" si="438"/>
        <v>0</v>
      </c>
      <c r="HE321" t="s">
        <v>3</v>
      </c>
      <c r="HF321" t="s">
        <v>3</v>
      </c>
      <c r="HM321" t="s">
        <v>3</v>
      </c>
      <c r="HN321" t="s">
        <v>3</v>
      </c>
      <c r="HO321" t="s">
        <v>3</v>
      </c>
      <c r="HP321" t="s">
        <v>3</v>
      </c>
      <c r="HQ321" t="s">
        <v>3</v>
      </c>
      <c r="HS321">
        <v>0</v>
      </c>
      <c r="IK321">
        <v>0</v>
      </c>
    </row>
    <row r="322" spans="1:255" x14ac:dyDescent="0.2">
      <c r="A322" s="2">
        <v>17</v>
      </c>
      <c r="B322" s="2">
        <v>1</v>
      </c>
      <c r="C322" s="2"/>
      <c r="D322" s="2"/>
      <c r="E322" s="2" t="s">
        <v>488</v>
      </c>
      <c r="F322" s="2" t="s">
        <v>485</v>
      </c>
      <c r="G322" s="2" t="s">
        <v>489</v>
      </c>
      <c r="H322" s="2" t="s">
        <v>457</v>
      </c>
      <c r="I322" s="2">
        <v>85</v>
      </c>
      <c r="J322" s="2">
        <v>0</v>
      </c>
      <c r="K322" s="2">
        <v>85</v>
      </c>
      <c r="L322" s="2"/>
      <c r="M322" s="2"/>
      <c r="N322" s="2"/>
      <c r="O322" s="2">
        <f t="shared" si="405"/>
        <v>20122.900000000001</v>
      </c>
      <c r="P322" s="2">
        <f t="shared" si="406"/>
        <v>20122.900000000001</v>
      </c>
      <c r="Q322" s="2">
        <f t="shared" si="439"/>
        <v>0</v>
      </c>
      <c r="R322" s="2">
        <f t="shared" si="407"/>
        <v>0</v>
      </c>
      <c r="S322" s="2">
        <f t="shared" si="408"/>
        <v>0</v>
      </c>
      <c r="T322" s="2">
        <f t="shared" si="409"/>
        <v>0</v>
      </c>
      <c r="U322" s="2">
        <f t="shared" si="410"/>
        <v>0</v>
      </c>
      <c r="V322" s="2">
        <f t="shared" si="411"/>
        <v>0</v>
      </c>
      <c r="W322" s="2">
        <f t="shared" si="412"/>
        <v>0</v>
      </c>
      <c r="X322" s="2">
        <f t="shared" si="413"/>
        <v>0</v>
      </c>
      <c r="Y322" s="2">
        <f t="shared" si="414"/>
        <v>0</v>
      </c>
      <c r="Z322" s="2"/>
      <c r="AA322" s="2">
        <v>60252778</v>
      </c>
      <c r="AB322" s="2">
        <f t="shared" si="415"/>
        <v>236.74</v>
      </c>
      <c r="AC322" s="2">
        <f t="shared" si="416"/>
        <v>236.74</v>
      </c>
      <c r="AD322" s="2">
        <f t="shared" si="440"/>
        <v>0</v>
      </c>
      <c r="AE322" s="2">
        <f t="shared" si="441"/>
        <v>0</v>
      </c>
      <c r="AF322" s="2">
        <f t="shared" si="442"/>
        <v>0</v>
      </c>
      <c r="AG322" s="2">
        <f t="shared" si="418"/>
        <v>0</v>
      </c>
      <c r="AH322" s="2">
        <f t="shared" si="443"/>
        <v>0</v>
      </c>
      <c r="AI322" s="2">
        <f t="shared" si="444"/>
        <v>0</v>
      </c>
      <c r="AJ322" s="2">
        <f t="shared" si="420"/>
        <v>0</v>
      </c>
      <c r="AK322" s="2">
        <v>236.74</v>
      </c>
      <c r="AL322" s="2">
        <v>236.74</v>
      </c>
      <c r="AM322" s="2">
        <v>0</v>
      </c>
      <c r="AN322" s="2">
        <v>0</v>
      </c>
      <c r="AO322" s="2">
        <v>0</v>
      </c>
      <c r="AP322" s="2">
        <v>0</v>
      </c>
      <c r="AQ322" s="2">
        <v>0</v>
      </c>
      <c r="AR322" s="2">
        <v>0</v>
      </c>
      <c r="AS322" s="2">
        <v>0</v>
      </c>
      <c r="AT322" s="2">
        <v>0</v>
      </c>
      <c r="AU322" s="2">
        <v>0</v>
      </c>
      <c r="AV322" s="2">
        <v>1</v>
      </c>
      <c r="AW322" s="2">
        <v>1</v>
      </c>
      <c r="AX322" s="2"/>
      <c r="AY322" s="2"/>
      <c r="AZ322" s="2">
        <v>1</v>
      </c>
      <c r="BA322" s="2">
        <v>1</v>
      </c>
      <c r="BB322" s="2">
        <v>1</v>
      </c>
      <c r="BC322" s="2">
        <v>1</v>
      </c>
      <c r="BD322" s="2" t="s">
        <v>3</v>
      </c>
      <c r="BE322" s="2" t="s">
        <v>3</v>
      </c>
      <c r="BF322" s="2" t="s">
        <v>3</v>
      </c>
      <c r="BG322" s="2" t="s">
        <v>3</v>
      </c>
      <c r="BH322" s="2">
        <v>3</v>
      </c>
      <c r="BI322" s="2">
        <v>2</v>
      </c>
      <c r="BJ322" s="2" t="s">
        <v>487</v>
      </c>
      <c r="BK322" s="2"/>
      <c r="BL322" s="2"/>
      <c r="BM322" s="2">
        <v>1618</v>
      </c>
      <c r="BN322" s="2">
        <v>59540665</v>
      </c>
      <c r="BO322" s="2" t="s">
        <v>3</v>
      </c>
      <c r="BP322" s="2">
        <v>0</v>
      </c>
      <c r="BQ322" s="2">
        <v>201</v>
      </c>
      <c r="BR322" s="2">
        <v>0</v>
      </c>
      <c r="BS322" s="2">
        <v>1</v>
      </c>
      <c r="BT322" s="2">
        <v>1</v>
      </c>
      <c r="BU322" s="2">
        <v>1</v>
      </c>
      <c r="BV322" s="2">
        <v>1</v>
      </c>
      <c r="BW322" s="2">
        <v>1</v>
      </c>
      <c r="BX322" s="2">
        <v>1</v>
      </c>
      <c r="BY322" s="2" t="s">
        <v>3</v>
      </c>
      <c r="BZ322" s="2">
        <v>0</v>
      </c>
      <c r="CA322" s="2">
        <v>0</v>
      </c>
      <c r="CB322" s="2" t="s">
        <v>3</v>
      </c>
      <c r="CC322" s="2"/>
      <c r="CD322" s="2"/>
      <c r="CE322" s="2">
        <v>30</v>
      </c>
      <c r="CF322" s="2">
        <v>0</v>
      </c>
      <c r="CG322" s="2">
        <v>0</v>
      </c>
      <c r="CH322" s="2"/>
      <c r="CI322" s="2"/>
      <c r="CJ322" s="2"/>
      <c r="CK322" s="2"/>
      <c r="CL322" s="2"/>
      <c r="CM322" s="2">
        <v>0</v>
      </c>
      <c r="CN322" s="2" t="s">
        <v>3</v>
      </c>
      <c r="CO322" s="2">
        <v>0</v>
      </c>
      <c r="CP322" s="2">
        <f t="shared" si="421"/>
        <v>20122.900000000001</v>
      </c>
      <c r="CQ322" s="2">
        <f t="shared" si="422"/>
        <v>236.74</v>
      </c>
      <c r="CR322" s="2">
        <f t="shared" si="445"/>
        <v>0</v>
      </c>
      <c r="CS322" s="2">
        <f t="shared" si="423"/>
        <v>0</v>
      </c>
      <c r="CT322" s="2">
        <f t="shared" si="424"/>
        <v>0</v>
      </c>
      <c r="CU322" s="2">
        <f t="shared" si="425"/>
        <v>0</v>
      </c>
      <c r="CV322" s="2">
        <f t="shared" si="426"/>
        <v>0</v>
      </c>
      <c r="CW322" s="2">
        <f t="shared" si="427"/>
        <v>0</v>
      </c>
      <c r="CX322" s="2">
        <f t="shared" si="428"/>
        <v>0</v>
      </c>
      <c r="CY322" s="2">
        <f t="shared" si="429"/>
        <v>0</v>
      </c>
      <c r="CZ322" s="2">
        <f t="shared" si="430"/>
        <v>0</v>
      </c>
      <c r="DA322" s="2"/>
      <c r="DB322" s="2"/>
      <c r="DC322" s="2" t="s">
        <v>3</v>
      </c>
      <c r="DD322" s="2" t="s">
        <v>3</v>
      </c>
      <c r="DE322" s="2" t="s">
        <v>3</v>
      </c>
      <c r="DF322" s="2" t="s">
        <v>3</v>
      </c>
      <c r="DG322" s="2" t="s">
        <v>3</v>
      </c>
      <c r="DH322" s="2" t="s">
        <v>3</v>
      </c>
      <c r="DI322" s="2" t="s">
        <v>3</v>
      </c>
      <c r="DJ322" s="2" t="s">
        <v>3</v>
      </c>
      <c r="DK322" s="2" t="s">
        <v>3</v>
      </c>
      <c r="DL322" s="2" t="s">
        <v>3</v>
      </c>
      <c r="DM322" s="2" t="s">
        <v>3</v>
      </c>
      <c r="DN322" s="2">
        <v>0</v>
      </c>
      <c r="DO322" s="2">
        <v>0</v>
      </c>
      <c r="DP322" s="2">
        <v>1</v>
      </c>
      <c r="DQ322" s="2">
        <v>1</v>
      </c>
      <c r="DR322" s="2"/>
      <c r="DS322" s="2"/>
      <c r="DT322" s="2"/>
      <c r="DU322" s="2">
        <v>1010</v>
      </c>
      <c r="DV322" s="2" t="s">
        <v>457</v>
      </c>
      <c r="DW322" s="2" t="s">
        <v>457</v>
      </c>
      <c r="DX322" s="2">
        <v>1</v>
      </c>
      <c r="DY322" s="2"/>
      <c r="DZ322" s="2" t="s">
        <v>3</v>
      </c>
      <c r="EA322" s="2" t="s">
        <v>3</v>
      </c>
      <c r="EB322" s="2" t="s">
        <v>3</v>
      </c>
      <c r="EC322" s="2" t="s">
        <v>3</v>
      </c>
      <c r="ED322" s="2"/>
      <c r="EE322" s="2">
        <v>59540856</v>
      </c>
      <c r="EF322" s="2">
        <v>201</v>
      </c>
      <c r="EG322" s="2" t="s">
        <v>377</v>
      </c>
      <c r="EH322" s="2">
        <v>0</v>
      </c>
      <c r="EI322" s="2" t="s">
        <v>3</v>
      </c>
      <c r="EJ322" s="2">
        <v>2</v>
      </c>
      <c r="EK322" s="2">
        <v>1618</v>
      </c>
      <c r="EL322" s="2" t="s">
        <v>378</v>
      </c>
      <c r="EM322" s="2" t="s">
        <v>379</v>
      </c>
      <c r="EN322" s="2"/>
      <c r="EO322" s="2" t="s">
        <v>3</v>
      </c>
      <c r="EP322" s="2"/>
      <c r="EQ322" s="2">
        <v>0</v>
      </c>
      <c r="ER322" s="2">
        <v>236.74</v>
      </c>
      <c r="ES322" s="2">
        <v>236.74</v>
      </c>
      <c r="ET322" s="2">
        <v>0</v>
      </c>
      <c r="EU322" s="2">
        <v>0</v>
      </c>
      <c r="EV322" s="2">
        <v>0</v>
      </c>
      <c r="EW322" s="2">
        <v>0</v>
      </c>
      <c r="EX322" s="2">
        <v>0</v>
      </c>
      <c r="EY322" s="2">
        <v>0</v>
      </c>
      <c r="EZ322" s="2"/>
      <c r="FA322" s="2"/>
      <c r="FB322" s="2"/>
      <c r="FC322" s="2"/>
      <c r="FD322" s="2"/>
      <c r="FE322" s="2"/>
      <c r="FF322" s="2"/>
      <c r="FG322" s="2"/>
      <c r="FH322" s="2"/>
      <c r="FI322" s="2"/>
      <c r="FJ322" s="2"/>
      <c r="FK322" s="2"/>
      <c r="FL322" s="2"/>
      <c r="FM322" s="2"/>
      <c r="FN322" s="2"/>
      <c r="FO322" s="2"/>
      <c r="FP322" s="2"/>
      <c r="FQ322" s="2">
        <v>0</v>
      </c>
      <c r="FR322" s="2">
        <v>0</v>
      </c>
      <c r="FS322" s="2">
        <v>0</v>
      </c>
      <c r="FT322" s="2"/>
      <c r="FU322" s="2"/>
      <c r="FV322" s="2"/>
      <c r="FW322" s="2"/>
      <c r="FX322" s="2">
        <v>0</v>
      </c>
      <c r="FY322" s="2">
        <v>0</v>
      </c>
      <c r="FZ322" s="2"/>
      <c r="GA322" s="2" t="s">
        <v>3</v>
      </c>
      <c r="GB322" s="2"/>
      <c r="GC322" s="2"/>
      <c r="GD322" s="2">
        <v>1</v>
      </c>
      <c r="GE322" s="2"/>
      <c r="GF322" s="2">
        <v>-629675506</v>
      </c>
      <c r="GG322" s="2">
        <v>2</v>
      </c>
      <c r="GH322" s="2">
        <v>1</v>
      </c>
      <c r="GI322" s="2">
        <v>-2</v>
      </c>
      <c r="GJ322" s="2">
        <v>0</v>
      </c>
      <c r="GK322" s="2">
        <v>0</v>
      </c>
      <c r="GL322" s="2">
        <f t="shared" si="431"/>
        <v>0</v>
      </c>
      <c r="GM322" s="2">
        <f t="shared" si="432"/>
        <v>20122.900000000001</v>
      </c>
      <c r="GN322" s="2">
        <f t="shared" si="433"/>
        <v>0</v>
      </c>
      <c r="GO322" s="2">
        <f t="shared" si="434"/>
        <v>20122.900000000001</v>
      </c>
      <c r="GP322" s="2">
        <f t="shared" si="435"/>
        <v>0</v>
      </c>
      <c r="GQ322" s="2"/>
      <c r="GR322" s="2">
        <v>0</v>
      </c>
      <c r="GS322" s="2">
        <v>3</v>
      </c>
      <c r="GT322" s="2">
        <v>0</v>
      </c>
      <c r="GU322" s="2" t="s">
        <v>3</v>
      </c>
      <c r="GV322" s="2">
        <f t="shared" si="436"/>
        <v>0</v>
      </c>
      <c r="GW322" s="2">
        <v>1</v>
      </c>
      <c r="GX322" s="2">
        <f t="shared" si="437"/>
        <v>0</v>
      </c>
      <c r="GY322" s="2"/>
      <c r="GZ322" s="2"/>
      <c r="HA322" s="2">
        <v>0</v>
      </c>
      <c r="HB322" s="2">
        <v>0</v>
      </c>
      <c r="HC322" s="2">
        <f t="shared" si="438"/>
        <v>0</v>
      </c>
      <c r="HD322" s="2"/>
      <c r="HE322" s="2" t="s">
        <v>3</v>
      </c>
      <c r="HF322" s="2" t="s">
        <v>3</v>
      </c>
      <c r="HG322" s="2"/>
      <c r="HH322" s="2"/>
      <c r="HI322" s="2"/>
      <c r="HJ322" s="2"/>
      <c r="HK322" s="2"/>
      <c r="HL322" s="2"/>
      <c r="HM322" s="2" t="s">
        <v>3</v>
      </c>
      <c r="HN322" s="2" t="s">
        <v>3</v>
      </c>
      <c r="HO322" s="2" t="s">
        <v>3</v>
      </c>
      <c r="HP322" s="2" t="s">
        <v>3</v>
      </c>
      <c r="HQ322" s="2" t="s">
        <v>3</v>
      </c>
      <c r="HR322" s="2"/>
      <c r="HS322" s="2">
        <v>0</v>
      </c>
      <c r="HT322" s="2"/>
      <c r="HU322" s="2"/>
      <c r="HV322" s="2"/>
      <c r="HW322" s="2"/>
      <c r="HX322" s="2"/>
      <c r="HY322" s="2"/>
      <c r="HZ322" s="2"/>
      <c r="IA322" s="2"/>
      <c r="IB322" s="2"/>
      <c r="IC322" s="2"/>
      <c r="ID322" s="2"/>
      <c r="IE322" s="2"/>
      <c r="IF322" s="2"/>
      <c r="IG322" s="2"/>
      <c r="IH322" s="2"/>
      <c r="II322" s="2"/>
      <c r="IJ322" s="2"/>
      <c r="IK322" s="2">
        <v>0</v>
      </c>
      <c r="IL322" s="2"/>
      <c r="IM322" s="2"/>
      <c r="IN322" s="2"/>
      <c r="IO322" s="2"/>
      <c r="IP322" s="2"/>
      <c r="IQ322" s="2"/>
      <c r="IR322" s="2"/>
      <c r="IS322" s="2"/>
      <c r="IT322" s="2"/>
      <c r="IU322" s="2"/>
    </row>
    <row r="323" spans="1:255" x14ac:dyDescent="0.2">
      <c r="A323">
        <v>17</v>
      </c>
      <c r="B323">
        <v>1</v>
      </c>
      <c r="E323" t="s">
        <v>488</v>
      </c>
      <c r="F323" t="s">
        <v>485</v>
      </c>
      <c r="G323" t="s">
        <v>489</v>
      </c>
      <c r="H323" t="s">
        <v>457</v>
      </c>
      <c r="I323">
        <v>85</v>
      </c>
      <c r="J323">
        <v>0</v>
      </c>
      <c r="K323">
        <v>85</v>
      </c>
      <c r="O323">
        <f t="shared" si="405"/>
        <v>76467.02</v>
      </c>
      <c r="P323">
        <f t="shared" si="406"/>
        <v>76467.02</v>
      </c>
      <c r="Q323">
        <f t="shared" si="439"/>
        <v>0</v>
      </c>
      <c r="R323">
        <f t="shared" si="407"/>
        <v>0</v>
      </c>
      <c r="S323">
        <f t="shared" si="408"/>
        <v>0</v>
      </c>
      <c r="T323">
        <f t="shared" si="409"/>
        <v>0</v>
      </c>
      <c r="U323">
        <f t="shared" si="410"/>
        <v>0</v>
      </c>
      <c r="V323">
        <f t="shared" si="411"/>
        <v>0</v>
      </c>
      <c r="W323">
        <f t="shared" si="412"/>
        <v>0</v>
      </c>
      <c r="X323">
        <f t="shared" si="413"/>
        <v>0</v>
      </c>
      <c r="Y323">
        <f t="shared" si="414"/>
        <v>0</v>
      </c>
      <c r="AA323">
        <v>60252775</v>
      </c>
      <c r="AB323">
        <f t="shared" si="415"/>
        <v>236.74</v>
      </c>
      <c r="AC323">
        <f t="shared" si="416"/>
        <v>236.74</v>
      </c>
      <c r="AD323">
        <f t="shared" si="440"/>
        <v>0</v>
      </c>
      <c r="AE323">
        <f t="shared" si="441"/>
        <v>0</v>
      </c>
      <c r="AF323">
        <f t="shared" si="442"/>
        <v>0</v>
      </c>
      <c r="AG323">
        <f t="shared" si="418"/>
        <v>0</v>
      </c>
      <c r="AH323">
        <f t="shared" si="443"/>
        <v>0</v>
      </c>
      <c r="AI323">
        <f t="shared" si="444"/>
        <v>0</v>
      </c>
      <c r="AJ323">
        <f t="shared" si="420"/>
        <v>0</v>
      </c>
      <c r="AK323">
        <v>236.74</v>
      </c>
      <c r="AL323">
        <v>236.74</v>
      </c>
      <c r="AM323">
        <v>0</v>
      </c>
      <c r="AN323">
        <v>0</v>
      </c>
      <c r="AO323">
        <v>0</v>
      </c>
      <c r="AP323">
        <v>0</v>
      </c>
      <c r="AQ323">
        <v>0</v>
      </c>
      <c r="AR323">
        <v>0</v>
      </c>
      <c r="AS323">
        <v>0</v>
      </c>
      <c r="AT323">
        <v>0</v>
      </c>
      <c r="AU323">
        <v>0</v>
      </c>
      <c r="AV323">
        <v>1</v>
      </c>
      <c r="AW323">
        <v>1</v>
      </c>
      <c r="AZ323">
        <v>1</v>
      </c>
      <c r="BA323">
        <v>1</v>
      </c>
      <c r="BB323">
        <v>1</v>
      </c>
      <c r="BC323">
        <v>3.8</v>
      </c>
      <c r="BD323" t="s">
        <v>3</v>
      </c>
      <c r="BE323" t="s">
        <v>3</v>
      </c>
      <c r="BF323" t="s">
        <v>3</v>
      </c>
      <c r="BG323" t="s">
        <v>3</v>
      </c>
      <c r="BH323">
        <v>3</v>
      </c>
      <c r="BI323">
        <v>2</v>
      </c>
      <c r="BJ323" t="s">
        <v>487</v>
      </c>
      <c r="BM323">
        <v>1618</v>
      </c>
      <c r="BN323">
        <v>59540665</v>
      </c>
      <c r="BO323" t="s">
        <v>485</v>
      </c>
      <c r="BP323">
        <v>1</v>
      </c>
      <c r="BQ323">
        <v>201</v>
      </c>
      <c r="BR323">
        <v>0</v>
      </c>
      <c r="BS323">
        <v>1</v>
      </c>
      <c r="BT323">
        <v>1</v>
      </c>
      <c r="BU323">
        <v>1</v>
      </c>
      <c r="BV323">
        <v>1</v>
      </c>
      <c r="BW323">
        <v>1</v>
      </c>
      <c r="BX323">
        <v>1</v>
      </c>
      <c r="BY323" t="s">
        <v>3</v>
      </c>
      <c r="BZ323">
        <v>0</v>
      </c>
      <c r="CA323">
        <v>0</v>
      </c>
      <c r="CB323" t="s">
        <v>3</v>
      </c>
      <c r="CE323">
        <v>30</v>
      </c>
      <c r="CF323">
        <v>0</v>
      </c>
      <c r="CG323">
        <v>0</v>
      </c>
      <c r="CM323">
        <v>0</v>
      </c>
      <c r="CN323" t="s">
        <v>3</v>
      </c>
      <c r="CO323">
        <v>0</v>
      </c>
      <c r="CP323">
        <f t="shared" si="421"/>
        <v>76467.02</v>
      </c>
      <c r="CQ323">
        <f t="shared" si="422"/>
        <v>899.61</v>
      </c>
      <c r="CR323">
        <f t="shared" si="445"/>
        <v>0</v>
      </c>
      <c r="CS323">
        <f t="shared" si="423"/>
        <v>0</v>
      </c>
      <c r="CT323">
        <f t="shared" si="424"/>
        <v>0</v>
      </c>
      <c r="CU323">
        <f t="shared" si="425"/>
        <v>0</v>
      </c>
      <c r="CV323">
        <f t="shared" si="426"/>
        <v>0</v>
      </c>
      <c r="CW323">
        <f t="shared" si="427"/>
        <v>0</v>
      </c>
      <c r="CX323">
        <f t="shared" si="428"/>
        <v>0</v>
      </c>
      <c r="CY323">
        <f t="shared" si="429"/>
        <v>0</v>
      </c>
      <c r="CZ323">
        <f t="shared" si="430"/>
        <v>0</v>
      </c>
      <c r="DC323" t="s">
        <v>3</v>
      </c>
      <c r="DD323" t="s">
        <v>3</v>
      </c>
      <c r="DE323" t="s">
        <v>3</v>
      </c>
      <c r="DF323" t="s">
        <v>3</v>
      </c>
      <c r="DG323" t="s">
        <v>3</v>
      </c>
      <c r="DH323" t="s">
        <v>3</v>
      </c>
      <c r="DI323" t="s">
        <v>3</v>
      </c>
      <c r="DJ323" t="s">
        <v>3</v>
      </c>
      <c r="DK323" t="s">
        <v>3</v>
      </c>
      <c r="DL323" t="s">
        <v>3</v>
      </c>
      <c r="DM323" t="s">
        <v>3</v>
      </c>
      <c r="DN323">
        <v>0</v>
      </c>
      <c r="DO323">
        <v>0</v>
      </c>
      <c r="DP323">
        <v>1</v>
      </c>
      <c r="DQ323">
        <v>1</v>
      </c>
      <c r="DU323">
        <v>1010</v>
      </c>
      <c r="DV323" t="s">
        <v>457</v>
      </c>
      <c r="DW323" t="s">
        <v>457</v>
      </c>
      <c r="DX323">
        <v>1</v>
      </c>
      <c r="DZ323" t="s">
        <v>3</v>
      </c>
      <c r="EA323" t="s">
        <v>3</v>
      </c>
      <c r="EB323" t="s">
        <v>3</v>
      </c>
      <c r="EC323" t="s">
        <v>3</v>
      </c>
      <c r="EE323">
        <v>59540856</v>
      </c>
      <c r="EF323">
        <v>201</v>
      </c>
      <c r="EG323" t="s">
        <v>377</v>
      </c>
      <c r="EH323">
        <v>0</v>
      </c>
      <c r="EI323" t="s">
        <v>3</v>
      </c>
      <c r="EJ323">
        <v>2</v>
      </c>
      <c r="EK323">
        <v>1618</v>
      </c>
      <c r="EL323" t="s">
        <v>378</v>
      </c>
      <c r="EM323" t="s">
        <v>379</v>
      </c>
      <c r="EO323" t="s">
        <v>3</v>
      </c>
      <c r="EQ323">
        <v>0</v>
      </c>
      <c r="ER323">
        <v>236.74</v>
      </c>
      <c r="ES323">
        <v>236.74</v>
      </c>
      <c r="ET323">
        <v>0</v>
      </c>
      <c r="EU323">
        <v>0</v>
      </c>
      <c r="EV323">
        <v>0</v>
      </c>
      <c r="EW323">
        <v>0</v>
      </c>
      <c r="EX323">
        <v>0</v>
      </c>
      <c r="EY323">
        <v>0</v>
      </c>
      <c r="FQ323">
        <v>0</v>
      </c>
      <c r="FR323">
        <v>0</v>
      </c>
      <c r="FS323">
        <v>0</v>
      </c>
      <c r="FX323">
        <v>0</v>
      </c>
      <c r="FY323">
        <v>0</v>
      </c>
      <c r="GA323" t="s">
        <v>3</v>
      </c>
      <c r="GD323">
        <v>1</v>
      </c>
      <c r="GF323">
        <v>-629675506</v>
      </c>
      <c r="GG323">
        <v>2</v>
      </c>
      <c r="GH323">
        <v>1</v>
      </c>
      <c r="GI323">
        <v>2</v>
      </c>
      <c r="GJ323">
        <v>0</v>
      </c>
      <c r="GK323">
        <v>0</v>
      </c>
      <c r="GL323">
        <f t="shared" si="431"/>
        <v>0</v>
      </c>
      <c r="GM323">
        <f t="shared" si="432"/>
        <v>76467.02</v>
      </c>
      <c r="GN323">
        <f t="shared" si="433"/>
        <v>0</v>
      </c>
      <c r="GO323">
        <f t="shared" si="434"/>
        <v>76467.02</v>
      </c>
      <c r="GP323">
        <f t="shared" si="435"/>
        <v>0</v>
      </c>
      <c r="GR323">
        <v>0</v>
      </c>
      <c r="GS323">
        <v>3</v>
      </c>
      <c r="GT323">
        <v>0</v>
      </c>
      <c r="GU323" t="s">
        <v>3</v>
      </c>
      <c r="GV323">
        <f t="shared" si="436"/>
        <v>0</v>
      </c>
      <c r="GW323">
        <v>1</v>
      </c>
      <c r="GX323">
        <f t="shared" si="437"/>
        <v>0</v>
      </c>
      <c r="HA323">
        <v>0</v>
      </c>
      <c r="HB323">
        <v>0</v>
      </c>
      <c r="HC323">
        <f t="shared" si="438"/>
        <v>0</v>
      </c>
      <c r="HE323" t="s">
        <v>3</v>
      </c>
      <c r="HF323" t="s">
        <v>3</v>
      </c>
      <c r="HM323" t="s">
        <v>3</v>
      </c>
      <c r="HN323" t="s">
        <v>3</v>
      </c>
      <c r="HO323" t="s">
        <v>3</v>
      </c>
      <c r="HP323" t="s">
        <v>3</v>
      </c>
      <c r="HQ323" t="s">
        <v>3</v>
      </c>
      <c r="HS323">
        <v>0</v>
      </c>
      <c r="IK323">
        <v>0</v>
      </c>
    </row>
    <row r="324" spans="1:255" x14ac:dyDescent="0.2">
      <c r="A324" s="2">
        <v>17</v>
      </c>
      <c r="B324" s="2">
        <v>1</v>
      </c>
      <c r="C324" s="2"/>
      <c r="D324" s="2"/>
      <c r="E324" s="2" t="s">
        <v>490</v>
      </c>
      <c r="F324" s="2" t="s">
        <v>491</v>
      </c>
      <c r="G324" s="2" t="s">
        <v>492</v>
      </c>
      <c r="H324" s="2" t="s">
        <v>37</v>
      </c>
      <c r="I324" s="2">
        <v>68</v>
      </c>
      <c r="J324" s="2">
        <v>0</v>
      </c>
      <c r="K324" s="2">
        <v>68</v>
      </c>
      <c r="L324" s="2"/>
      <c r="M324" s="2"/>
      <c r="N324" s="2"/>
      <c r="O324" s="2">
        <f t="shared" si="405"/>
        <v>51409.36</v>
      </c>
      <c r="P324" s="2">
        <f t="shared" si="406"/>
        <v>51409.36</v>
      </c>
      <c r="Q324" s="2">
        <f t="shared" si="439"/>
        <v>0</v>
      </c>
      <c r="R324" s="2">
        <f t="shared" si="407"/>
        <v>0</v>
      </c>
      <c r="S324" s="2">
        <f t="shared" si="408"/>
        <v>0</v>
      </c>
      <c r="T324" s="2">
        <f t="shared" si="409"/>
        <v>0</v>
      </c>
      <c r="U324" s="2">
        <f t="shared" si="410"/>
        <v>0</v>
      </c>
      <c r="V324" s="2">
        <f t="shared" si="411"/>
        <v>0</v>
      </c>
      <c r="W324" s="2">
        <f t="shared" si="412"/>
        <v>0</v>
      </c>
      <c r="X324" s="2">
        <f t="shared" si="413"/>
        <v>0</v>
      </c>
      <c r="Y324" s="2">
        <f t="shared" si="414"/>
        <v>0</v>
      </c>
      <c r="Z324" s="2"/>
      <c r="AA324" s="2">
        <v>60252778</v>
      </c>
      <c r="AB324" s="2">
        <f t="shared" si="415"/>
        <v>756.02</v>
      </c>
      <c r="AC324" s="2">
        <f t="shared" si="416"/>
        <v>756.02</v>
      </c>
      <c r="AD324" s="2">
        <f t="shared" si="440"/>
        <v>0</v>
      </c>
      <c r="AE324" s="2">
        <f t="shared" si="441"/>
        <v>0</v>
      </c>
      <c r="AF324" s="2">
        <f t="shared" si="442"/>
        <v>0</v>
      </c>
      <c r="AG324" s="2">
        <f t="shared" si="418"/>
        <v>0</v>
      </c>
      <c r="AH324" s="2">
        <f t="shared" si="443"/>
        <v>0</v>
      </c>
      <c r="AI324" s="2">
        <f t="shared" si="444"/>
        <v>0</v>
      </c>
      <c r="AJ324" s="2">
        <f t="shared" si="420"/>
        <v>0</v>
      </c>
      <c r="AK324" s="2">
        <v>756.0200000000001</v>
      </c>
      <c r="AL324" s="2">
        <v>756.0200000000001</v>
      </c>
      <c r="AM324" s="2">
        <v>0</v>
      </c>
      <c r="AN324" s="2">
        <v>0</v>
      </c>
      <c r="AO324" s="2">
        <v>0</v>
      </c>
      <c r="AP324" s="2">
        <v>0</v>
      </c>
      <c r="AQ324" s="2">
        <v>0</v>
      </c>
      <c r="AR324" s="2">
        <v>0</v>
      </c>
      <c r="AS324" s="2">
        <v>0</v>
      </c>
      <c r="AT324" s="2">
        <v>0</v>
      </c>
      <c r="AU324" s="2">
        <v>0</v>
      </c>
      <c r="AV324" s="2">
        <v>1</v>
      </c>
      <c r="AW324" s="2">
        <v>1</v>
      </c>
      <c r="AX324" s="2"/>
      <c r="AY324" s="2"/>
      <c r="AZ324" s="2">
        <v>1</v>
      </c>
      <c r="BA324" s="2">
        <v>1</v>
      </c>
      <c r="BB324" s="2">
        <v>1</v>
      </c>
      <c r="BC324" s="2">
        <v>1</v>
      </c>
      <c r="BD324" s="2" t="s">
        <v>3</v>
      </c>
      <c r="BE324" s="2" t="s">
        <v>3</v>
      </c>
      <c r="BF324" s="2" t="s">
        <v>3</v>
      </c>
      <c r="BG324" s="2" t="s">
        <v>3</v>
      </c>
      <c r="BH324" s="2">
        <v>3</v>
      </c>
      <c r="BI324" s="2">
        <v>2</v>
      </c>
      <c r="BJ324" s="2" t="s">
        <v>3</v>
      </c>
      <c r="BK324" s="2"/>
      <c r="BL324" s="2"/>
      <c r="BM324" s="2">
        <v>400002</v>
      </c>
      <c r="BN324" s="2">
        <v>0</v>
      </c>
      <c r="BO324" s="2" t="s">
        <v>3</v>
      </c>
      <c r="BP324" s="2">
        <v>0</v>
      </c>
      <c r="BQ324" s="2">
        <v>202</v>
      </c>
      <c r="BR324" s="2">
        <v>0</v>
      </c>
      <c r="BS324" s="2">
        <v>1</v>
      </c>
      <c r="BT324" s="2">
        <v>1</v>
      </c>
      <c r="BU324" s="2">
        <v>1</v>
      </c>
      <c r="BV324" s="2">
        <v>1</v>
      </c>
      <c r="BW324" s="2">
        <v>1</v>
      </c>
      <c r="BX324" s="2">
        <v>1</v>
      </c>
      <c r="BY324" s="2" t="s">
        <v>3</v>
      </c>
      <c r="BZ324" s="2">
        <v>0</v>
      </c>
      <c r="CA324" s="2">
        <v>0</v>
      </c>
      <c r="CB324" s="2" t="s">
        <v>3</v>
      </c>
      <c r="CC324" s="2"/>
      <c r="CD324" s="2"/>
      <c r="CE324" s="2">
        <v>30</v>
      </c>
      <c r="CF324" s="2">
        <v>0</v>
      </c>
      <c r="CG324" s="2">
        <v>0</v>
      </c>
      <c r="CH324" s="2"/>
      <c r="CI324" s="2"/>
      <c r="CJ324" s="2"/>
      <c r="CK324" s="2"/>
      <c r="CL324" s="2"/>
      <c r="CM324" s="2">
        <v>0</v>
      </c>
      <c r="CN324" s="2" t="s">
        <v>3</v>
      </c>
      <c r="CO324" s="2">
        <v>0</v>
      </c>
      <c r="CP324" s="2">
        <f t="shared" si="421"/>
        <v>51409.36</v>
      </c>
      <c r="CQ324" s="2">
        <f t="shared" si="422"/>
        <v>756.02</v>
      </c>
      <c r="CR324" s="2">
        <f t="shared" si="445"/>
        <v>0</v>
      </c>
      <c r="CS324" s="2">
        <f t="shared" si="423"/>
        <v>0</v>
      </c>
      <c r="CT324" s="2">
        <f t="shared" si="424"/>
        <v>0</v>
      </c>
      <c r="CU324" s="2">
        <f t="shared" si="425"/>
        <v>0</v>
      </c>
      <c r="CV324" s="2">
        <f t="shared" si="426"/>
        <v>0</v>
      </c>
      <c r="CW324" s="2">
        <f t="shared" si="427"/>
        <v>0</v>
      </c>
      <c r="CX324" s="2">
        <f t="shared" si="428"/>
        <v>0</v>
      </c>
      <c r="CY324" s="2">
        <f t="shared" si="429"/>
        <v>0</v>
      </c>
      <c r="CZ324" s="2">
        <f t="shared" si="430"/>
        <v>0</v>
      </c>
      <c r="DA324" s="2"/>
      <c r="DB324" s="2"/>
      <c r="DC324" s="2" t="s">
        <v>3</v>
      </c>
      <c r="DD324" s="2" t="s">
        <v>3</v>
      </c>
      <c r="DE324" s="2" t="s">
        <v>3</v>
      </c>
      <c r="DF324" s="2" t="s">
        <v>3</v>
      </c>
      <c r="DG324" s="2" t="s">
        <v>3</v>
      </c>
      <c r="DH324" s="2" t="s">
        <v>3</v>
      </c>
      <c r="DI324" s="2" t="s">
        <v>3</v>
      </c>
      <c r="DJ324" s="2" t="s">
        <v>3</v>
      </c>
      <c r="DK324" s="2" t="s">
        <v>3</v>
      </c>
      <c r="DL324" s="2" t="s">
        <v>3</v>
      </c>
      <c r="DM324" s="2" t="s">
        <v>3</v>
      </c>
      <c r="DN324" s="2">
        <v>0</v>
      </c>
      <c r="DO324" s="2">
        <v>0</v>
      </c>
      <c r="DP324" s="2">
        <v>1</v>
      </c>
      <c r="DQ324" s="2">
        <v>1</v>
      </c>
      <c r="DR324" s="2"/>
      <c r="DS324" s="2"/>
      <c r="DT324" s="2"/>
      <c r="DU324" s="2">
        <v>1013</v>
      </c>
      <c r="DV324" s="2" t="s">
        <v>37</v>
      </c>
      <c r="DW324" s="2" t="s">
        <v>37</v>
      </c>
      <c r="DX324" s="2">
        <v>1</v>
      </c>
      <c r="DY324" s="2"/>
      <c r="DZ324" s="2" t="s">
        <v>3</v>
      </c>
      <c r="EA324" s="2" t="s">
        <v>3</v>
      </c>
      <c r="EB324" s="2" t="s">
        <v>3</v>
      </c>
      <c r="EC324" s="2" t="s">
        <v>3</v>
      </c>
      <c r="ED324" s="2"/>
      <c r="EE324" s="2">
        <v>59540864</v>
      </c>
      <c r="EF324" s="2">
        <v>202</v>
      </c>
      <c r="EG324" s="2" t="s">
        <v>386</v>
      </c>
      <c r="EH324" s="2">
        <v>0</v>
      </c>
      <c r="EI324" s="2" t="s">
        <v>3</v>
      </c>
      <c r="EJ324" s="2">
        <v>1</v>
      </c>
      <c r="EK324" s="2">
        <v>400002</v>
      </c>
      <c r="EL324" s="2" t="s">
        <v>387</v>
      </c>
      <c r="EM324" s="2" t="s">
        <v>386</v>
      </c>
      <c r="EN324" s="2"/>
      <c r="EO324" s="2" t="s">
        <v>3</v>
      </c>
      <c r="EP324" s="2"/>
      <c r="EQ324" s="2">
        <v>0</v>
      </c>
      <c r="ER324" s="2">
        <v>0</v>
      </c>
      <c r="ES324" s="2">
        <v>756.0200000000001</v>
      </c>
      <c r="ET324" s="2">
        <v>0</v>
      </c>
      <c r="EU324" s="2">
        <v>0</v>
      </c>
      <c r="EV324" s="2">
        <v>0</v>
      </c>
      <c r="EW324" s="2">
        <v>0</v>
      </c>
      <c r="EX324" s="2">
        <v>0</v>
      </c>
      <c r="EY324" s="2">
        <v>0</v>
      </c>
      <c r="EZ324" s="2"/>
      <c r="FA324" s="2"/>
      <c r="FB324" s="2"/>
      <c r="FC324" s="2"/>
      <c r="FD324" s="2"/>
      <c r="FE324" s="2"/>
      <c r="FF324" s="2"/>
      <c r="FG324" s="2"/>
      <c r="FH324" s="2"/>
      <c r="FI324" s="2"/>
      <c r="FJ324" s="2"/>
      <c r="FK324" s="2"/>
      <c r="FL324" s="2"/>
      <c r="FM324" s="2"/>
      <c r="FN324" s="2"/>
      <c r="FO324" s="2"/>
      <c r="FP324" s="2"/>
      <c r="FQ324" s="2">
        <v>0</v>
      </c>
      <c r="FR324" s="2">
        <v>0</v>
      </c>
      <c r="FS324" s="2">
        <v>0</v>
      </c>
      <c r="FT324" s="2"/>
      <c r="FU324" s="2"/>
      <c r="FV324" s="2"/>
      <c r="FW324" s="2"/>
      <c r="FX324" s="2">
        <v>0</v>
      </c>
      <c r="FY324" s="2">
        <v>0</v>
      </c>
      <c r="FZ324" s="2"/>
      <c r="GA324" s="2" t="s">
        <v>493</v>
      </c>
      <c r="GB324" s="2"/>
      <c r="GC324" s="2"/>
      <c r="GD324" s="2">
        <v>1</v>
      </c>
      <c r="GE324" s="2"/>
      <c r="GF324" s="2">
        <v>-1469820754</v>
      </c>
      <c r="GG324" s="2">
        <v>2</v>
      </c>
      <c r="GH324" s="2">
        <v>4</v>
      </c>
      <c r="GI324" s="2">
        <v>-2</v>
      </c>
      <c r="GJ324" s="2">
        <v>0</v>
      </c>
      <c r="GK324" s="2">
        <v>0</v>
      </c>
      <c r="GL324" s="2">
        <f t="shared" si="431"/>
        <v>0</v>
      </c>
      <c r="GM324" s="2">
        <f t="shared" si="432"/>
        <v>51409.36</v>
      </c>
      <c r="GN324" s="2">
        <f t="shared" si="433"/>
        <v>0</v>
      </c>
      <c r="GO324" s="2">
        <f t="shared" si="434"/>
        <v>51409.36</v>
      </c>
      <c r="GP324" s="2">
        <f t="shared" si="435"/>
        <v>0</v>
      </c>
      <c r="GQ324" s="2"/>
      <c r="GR324" s="2">
        <v>0</v>
      </c>
      <c r="GS324" s="2">
        <v>2</v>
      </c>
      <c r="GT324" s="2">
        <v>0</v>
      </c>
      <c r="GU324" s="2" t="s">
        <v>3</v>
      </c>
      <c r="GV324" s="2">
        <f t="shared" si="436"/>
        <v>0</v>
      </c>
      <c r="GW324" s="2">
        <v>1</v>
      </c>
      <c r="GX324" s="2">
        <f t="shared" si="437"/>
        <v>0</v>
      </c>
      <c r="GY324" s="2"/>
      <c r="GZ324" s="2"/>
      <c r="HA324" s="2">
        <v>0</v>
      </c>
      <c r="HB324" s="2">
        <v>0</v>
      </c>
      <c r="HC324" s="2">
        <f t="shared" si="438"/>
        <v>0</v>
      </c>
      <c r="HD324" s="2"/>
      <c r="HE324" s="2" t="s">
        <v>389</v>
      </c>
      <c r="HF324" s="2" t="s">
        <v>34</v>
      </c>
      <c r="HG324" s="2"/>
      <c r="HH324" s="2"/>
      <c r="HI324" s="2"/>
      <c r="HJ324" s="2"/>
      <c r="HK324" s="2"/>
      <c r="HL324" s="2"/>
      <c r="HM324" s="2" t="s">
        <v>3</v>
      </c>
      <c r="HN324" s="2" t="s">
        <v>3</v>
      </c>
      <c r="HO324" s="2" t="s">
        <v>3</v>
      </c>
      <c r="HP324" s="2" t="s">
        <v>3</v>
      </c>
      <c r="HQ324" s="2" t="s">
        <v>3</v>
      </c>
      <c r="HR324" s="2"/>
      <c r="HS324" s="2">
        <v>0</v>
      </c>
      <c r="HT324" s="2"/>
      <c r="HU324" s="2"/>
      <c r="HV324" s="2"/>
      <c r="HW324" s="2"/>
      <c r="HX324" s="2"/>
      <c r="HY324" s="2"/>
      <c r="HZ324" s="2"/>
      <c r="IA324" s="2"/>
      <c r="IB324" s="2"/>
      <c r="IC324" s="2"/>
      <c r="ID324" s="2"/>
      <c r="IE324" s="2"/>
      <c r="IF324" s="2"/>
      <c r="IG324" s="2"/>
      <c r="IH324" s="2"/>
      <c r="II324" s="2"/>
      <c r="IJ324" s="2"/>
      <c r="IK324" s="2">
        <v>0</v>
      </c>
      <c r="IL324" s="2"/>
      <c r="IM324" s="2"/>
      <c r="IN324" s="2"/>
      <c r="IO324" s="2"/>
      <c r="IP324" s="2"/>
      <c r="IQ324" s="2"/>
      <c r="IR324" s="2"/>
      <c r="IS324" s="2"/>
      <c r="IT324" s="2"/>
      <c r="IU324" s="2"/>
    </row>
    <row r="325" spans="1:255" x14ac:dyDescent="0.2">
      <c r="A325">
        <v>17</v>
      </c>
      <c r="B325">
        <v>1</v>
      </c>
      <c r="E325" t="s">
        <v>490</v>
      </c>
      <c r="F325" t="s">
        <v>491</v>
      </c>
      <c r="G325" t="s">
        <v>492</v>
      </c>
      <c r="H325" t="s">
        <v>37</v>
      </c>
      <c r="I325">
        <v>68</v>
      </c>
      <c r="J325">
        <v>0</v>
      </c>
      <c r="K325">
        <v>68</v>
      </c>
      <c r="O325">
        <f t="shared" si="405"/>
        <v>507924.47999999998</v>
      </c>
      <c r="P325">
        <f t="shared" si="406"/>
        <v>507924.47999999998</v>
      </c>
      <c r="Q325">
        <f t="shared" si="439"/>
        <v>0</v>
      </c>
      <c r="R325">
        <f t="shared" si="407"/>
        <v>0</v>
      </c>
      <c r="S325">
        <f t="shared" si="408"/>
        <v>0</v>
      </c>
      <c r="T325">
        <f t="shared" si="409"/>
        <v>0</v>
      </c>
      <c r="U325">
        <f t="shared" si="410"/>
        <v>0</v>
      </c>
      <c r="V325">
        <f t="shared" si="411"/>
        <v>0</v>
      </c>
      <c r="W325">
        <f t="shared" si="412"/>
        <v>0</v>
      </c>
      <c r="X325">
        <f t="shared" si="413"/>
        <v>0</v>
      </c>
      <c r="Y325">
        <f t="shared" si="414"/>
        <v>0</v>
      </c>
      <c r="AA325">
        <v>60252775</v>
      </c>
      <c r="AB325">
        <f t="shared" si="415"/>
        <v>756.02</v>
      </c>
      <c r="AC325">
        <f t="shared" si="416"/>
        <v>756.02</v>
      </c>
      <c r="AD325">
        <f t="shared" si="440"/>
        <v>0</v>
      </c>
      <c r="AE325">
        <f t="shared" si="441"/>
        <v>0</v>
      </c>
      <c r="AF325">
        <f t="shared" si="442"/>
        <v>0</v>
      </c>
      <c r="AG325">
        <f t="shared" si="418"/>
        <v>0</v>
      </c>
      <c r="AH325">
        <f t="shared" si="443"/>
        <v>0</v>
      </c>
      <c r="AI325">
        <f t="shared" si="444"/>
        <v>0</v>
      </c>
      <c r="AJ325">
        <f t="shared" si="420"/>
        <v>0</v>
      </c>
      <c r="AK325">
        <v>756.0200000000001</v>
      </c>
      <c r="AL325">
        <v>756.0200000000001</v>
      </c>
      <c r="AM325">
        <v>0</v>
      </c>
      <c r="AN325">
        <v>0</v>
      </c>
      <c r="AO325">
        <v>0</v>
      </c>
      <c r="AP325">
        <v>0</v>
      </c>
      <c r="AQ325">
        <v>0</v>
      </c>
      <c r="AR325">
        <v>0</v>
      </c>
      <c r="AS325">
        <v>0</v>
      </c>
      <c r="AT325">
        <v>0</v>
      </c>
      <c r="AU325">
        <v>0</v>
      </c>
      <c r="AV325">
        <v>1</v>
      </c>
      <c r="AW325">
        <v>1</v>
      </c>
      <c r="AZ325">
        <v>1</v>
      </c>
      <c r="BA325">
        <v>1</v>
      </c>
      <c r="BB325">
        <v>1</v>
      </c>
      <c r="BC325">
        <v>9.8800000000000008</v>
      </c>
      <c r="BD325" t="s">
        <v>3</v>
      </c>
      <c r="BE325" t="s">
        <v>3</v>
      </c>
      <c r="BF325" t="s">
        <v>3</v>
      </c>
      <c r="BG325" t="s">
        <v>3</v>
      </c>
      <c r="BH325">
        <v>3</v>
      </c>
      <c r="BI325">
        <v>2</v>
      </c>
      <c r="BJ325" t="s">
        <v>3</v>
      </c>
      <c r="BM325">
        <v>400002</v>
      </c>
      <c r="BN325">
        <v>0</v>
      </c>
      <c r="BO325" t="s">
        <v>3</v>
      </c>
      <c r="BP325">
        <v>0</v>
      </c>
      <c r="BQ325">
        <v>202</v>
      </c>
      <c r="BR325">
        <v>0</v>
      </c>
      <c r="BS325">
        <v>1</v>
      </c>
      <c r="BT325">
        <v>1</v>
      </c>
      <c r="BU325">
        <v>1</v>
      </c>
      <c r="BV325">
        <v>1</v>
      </c>
      <c r="BW325">
        <v>1</v>
      </c>
      <c r="BX325">
        <v>1</v>
      </c>
      <c r="BY325" t="s">
        <v>3</v>
      </c>
      <c r="BZ325">
        <v>0</v>
      </c>
      <c r="CA325">
        <v>0</v>
      </c>
      <c r="CB325" t="s">
        <v>3</v>
      </c>
      <c r="CE325">
        <v>30</v>
      </c>
      <c r="CF325">
        <v>0</v>
      </c>
      <c r="CG325">
        <v>0</v>
      </c>
      <c r="CM325">
        <v>0</v>
      </c>
      <c r="CN325" t="s">
        <v>3</v>
      </c>
      <c r="CO325">
        <v>0</v>
      </c>
      <c r="CP325">
        <f t="shared" si="421"/>
        <v>507924.47999999998</v>
      </c>
      <c r="CQ325">
        <f t="shared" si="422"/>
        <v>7469.48</v>
      </c>
      <c r="CR325">
        <f t="shared" si="445"/>
        <v>0</v>
      </c>
      <c r="CS325">
        <f t="shared" si="423"/>
        <v>0</v>
      </c>
      <c r="CT325">
        <f t="shared" si="424"/>
        <v>0</v>
      </c>
      <c r="CU325">
        <f t="shared" si="425"/>
        <v>0</v>
      </c>
      <c r="CV325">
        <f t="shared" si="426"/>
        <v>0</v>
      </c>
      <c r="CW325">
        <f t="shared" si="427"/>
        <v>0</v>
      </c>
      <c r="CX325">
        <f t="shared" si="428"/>
        <v>0</v>
      </c>
      <c r="CY325">
        <f t="shared" si="429"/>
        <v>0</v>
      </c>
      <c r="CZ325">
        <f t="shared" si="430"/>
        <v>0</v>
      </c>
      <c r="DC325" t="s">
        <v>3</v>
      </c>
      <c r="DD325" t="s">
        <v>3</v>
      </c>
      <c r="DE325" t="s">
        <v>3</v>
      </c>
      <c r="DF325" t="s">
        <v>3</v>
      </c>
      <c r="DG325" t="s">
        <v>3</v>
      </c>
      <c r="DH325" t="s">
        <v>3</v>
      </c>
      <c r="DI325" t="s">
        <v>3</v>
      </c>
      <c r="DJ325" t="s">
        <v>3</v>
      </c>
      <c r="DK325" t="s">
        <v>3</v>
      </c>
      <c r="DL325" t="s">
        <v>3</v>
      </c>
      <c r="DM325" t="s">
        <v>3</v>
      </c>
      <c r="DN325">
        <v>0</v>
      </c>
      <c r="DO325">
        <v>0</v>
      </c>
      <c r="DP325">
        <v>1</v>
      </c>
      <c r="DQ325">
        <v>1</v>
      </c>
      <c r="DU325">
        <v>1013</v>
      </c>
      <c r="DV325" t="s">
        <v>37</v>
      </c>
      <c r="DW325" t="s">
        <v>37</v>
      </c>
      <c r="DX325">
        <v>1</v>
      </c>
      <c r="DZ325" t="s">
        <v>3</v>
      </c>
      <c r="EA325" t="s">
        <v>3</v>
      </c>
      <c r="EB325" t="s">
        <v>3</v>
      </c>
      <c r="EC325" t="s">
        <v>3</v>
      </c>
      <c r="EE325">
        <v>59540864</v>
      </c>
      <c r="EF325">
        <v>202</v>
      </c>
      <c r="EG325" t="s">
        <v>386</v>
      </c>
      <c r="EH325">
        <v>0</v>
      </c>
      <c r="EI325" t="s">
        <v>3</v>
      </c>
      <c r="EJ325">
        <v>1</v>
      </c>
      <c r="EK325">
        <v>400002</v>
      </c>
      <c r="EL325" t="s">
        <v>387</v>
      </c>
      <c r="EM325" t="s">
        <v>386</v>
      </c>
      <c r="EO325" t="s">
        <v>3</v>
      </c>
      <c r="EQ325">
        <v>0</v>
      </c>
      <c r="ER325">
        <v>756.0200000000001</v>
      </c>
      <c r="ES325">
        <v>756.0200000000001</v>
      </c>
      <c r="ET325">
        <v>0</v>
      </c>
      <c r="EU325">
        <v>0</v>
      </c>
      <c r="EV325">
        <v>0</v>
      </c>
      <c r="EW325">
        <v>0</v>
      </c>
      <c r="EX325">
        <v>0</v>
      </c>
      <c r="EY325">
        <v>0</v>
      </c>
      <c r="EZ325">
        <v>5</v>
      </c>
      <c r="FC325">
        <v>1</v>
      </c>
      <c r="FD325">
        <v>18</v>
      </c>
      <c r="FF325">
        <v>8787.69</v>
      </c>
      <c r="FQ325">
        <v>0</v>
      </c>
      <c r="FR325">
        <v>0</v>
      </c>
      <c r="FS325">
        <v>0</v>
      </c>
      <c r="FX325">
        <v>0</v>
      </c>
      <c r="FY325">
        <v>0</v>
      </c>
      <c r="GA325" t="s">
        <v>493</v>
      </c>
      <c r="GD325">
        <v>1</v>
      </c>
      <c r="GF325">
        <v>-1469820754</v>
      </c>
      <c r="GG325">
        <v>2</v>
      </c>
      <c r="GH325">
        <v>3</v>
      </c>
      <c r="GI325">
        <v>5</v>
      </c>
      <c r="GJ325">
        <v>0</v>
      </c>
      <c r="GK325">
        <v>0</v>
      </c>
      <c r="GL325">
        <f t="shared" si="431"/>
        <v>0</v>
      </c>
      <c r="GM325">
        <f t="shared" si="432"/>
        <v>507924.47999999998</v>
      </c>
      <c r="GN325">
        <f t="shared" si="433"/>
        <v>0</v>
      </c>
      <c r="GO325">
        <f t="shared" si="434"/>
        <v>507924.47999999998</v>
      </c>
      <c r="GP325">
        <f t="shared" si="435"/>
        <v>0</v>
      </c>
      <c r="GR325">
        <v>1</v>
      </c>
      <c r="GS325">
        <v>1</v>
      </c>
      <c r="GT325">
        <v>0</v>
      </c>
      <c r="GU325" t="s">
        <v>3</v>
      </c>
      <c r="GV325">
        <f t="shared" si="436"/>
        <v>0</v>
      </c>
      <c r="GW325">
        <v>1</v>
      </c>
      <c r="GX325">
        <f t="shared" si="437"/>
        <v>0</v>
      </c>
      <c r="HA325">
        <v>0</v>
      </c>
      <c r="HB325">
        <v>0</v>
      </c>
      <c r="HC325">
        <f t="shared" si="438"/>
        <v>0</v>
      </c>
      <c r="HE325" t="s">
        <v>389</v>
      </c>
      <c r="HF325" t="s">
        <v>34</v>
      </c>
      <c r="HM325" t="s">
        <v>3</v>
      </c>
      <c r="HN325" t="s">
        <v>3</v>
      </c>
      <c r="HO325" t="s">
        <v>3</v>
      </c>
      <c r="HP325" t="s">
        <v>3</v>
      </c>
      <c r="HQ325" t="s">
        <v>3</v>
      </c>
      <c r="HS325">
        <v>0</v>
      </c>
      <c r="IK325">
        <v>0</v>
      </c>
    </row>
    <row r="326" spans="1:255" x14ac:dyDescent="0.2">
      <c r="A326" s="2">
        <v>17</v>
      </c>
      <c r="B326" s="2">
        <v>1</v>
      </c>
      <c r="C326" s="2"/>
      <c r="D326" s="2"/>
      <c r="E326" s="2" t="s">
        <v>494</v>
      </c>
      <c r="F326" s="2" t="s">
        <v>495</v>
      </c>
      <c r="G326" s="2" t="s">
        <v>496</v>
      </c>
      <c r="H326" s="2" t="s">
        <v>457</v>
      </c>
      <c r="I326" s="2">
        <v>1132</v>
      </c>
      <c r="J326" s="2">
        <v>0</v>
      </c>
      <c r="K326" s="2">
        <v>1132</v>
      </c>
      <c r="L326" s="2"/>
      <c r="M326" s="2"/>
      <c r="N326" s="2"/>
      <c r="O326" s="2">
        <f t="shared" si="405"/>
        <v>173614.84</v>
      </c>
      <c r="P326" s="2">
        <f t="shared" si="406"/>
        <v>173614.84</v>
      </c>
      <c r="Q326" s="2">
        <f t="shared" si="439"/>
        <v>0</v>
      </c>
      <c r="R326" s="2">
        <f t="shared" si="407"/>
        <v>0</v>
      </c>
      <c r="S326" s="2">
        <f t="shared" si="408"/>
        <v>0</v>
      </c>
      <c r="T326" s="2">
        <f t="shared" si="409"/>
        <v>0</v>
      </c>
      <c r="U326" s="2">
        <f t="shared" si="410"/>
        <v>0</v>
      </c>
      <c r="V326" s="2">
        <f t="shared" si="411"/>
        <v>0</v>
      </c>
      <c r="W326" s="2">
        <f t="shared" si="412"/>
        <v>0</v>
      </c>
      <c r="X326" s="2">
        <f t="shared" si="413"/>
        <v>0</v>
      </c>
      <c r="Y326" s="2">
        <f t="shared" si="414"/>
        <v>0</v>
      </c>
      <c r="Z326" s="2"/>
      <c r="AA326" s="2">
        <v>60252778</v>
      </c>
      <c r="AB326" s="2">
        <f t="shared" si="415"/>
        <v>153.37</v>
      </c>
      <c r="AC326" s="2">
        <f t="shared" si="416"/>
        <v>153.37</v>
      </c>
      <c r="AD326" s="2">
        <f t="shared" si="440"/>
        <v>0</v>
      </c>
      <c r="AE326" s="2">
        <f t="shared" si="441"/>
        <v>0</v>
      </c>
      <c r="AF326" s="2">
        <f t="shared" si="442"/>
        <v>0</v>
      </c>
      <c r="AG326" s="2">
        <f t="shared" si="418"/>
        <v>0</v>
      </c>
      <c r="AH326" s="2">
        <f t="shared" si="443"/>
        <v>0</v>
      </c>
      <c r="AI326" s="2">
        <f t="shared" si="444"/>
        <v>0</v>
      </c>
      <c r="AJ326" s="2">
        <f t="shared" si="420"/>
        <v>0</v>
      </c>
      <c r="AK326" s="2">
        <v>153.37</v>
      </c>
      <c r="AL326" s="2">
        <v>153.37</v>
      </c>
      <c r="AM326" s="2">
        <v>0</v>
      </c>
      <c r="AN326" s="2">
        <v>0</v>
      </c>
      <c r="AO326" s="2">
        <v>0</v>
      </c>
      <c r="AP326" s="2">
        <v>0</v>
      </c>
      <c r="AQ326" s="2">
        <v>0</v>
      </c>
      <c r="AR326" s="2">
        <v>0</v>
      </c>
      <c r="AS326" s="2">
        <v>0</v>
      </c>
      <c r="AT326" s="2">
        <v>0</v>
      </c>
      <c r="AU326" s="2">
        <v>0</v>
      </c>
      <c r="AV326" s="2">
        <v>1</v>
      </c>
      <c r="AW326" s="2">
        <v>1</v>
      </c>
      <c r="AX326" s="2"/>
      <c r="AY326" s="2"/>
      <c r="AZ326" s="2">
        <v>1</v>
      </c>
      <c r="BA326" s="2">
        <v>1</v>
      </c>
      <c r="BB326" s="2">
        <v>1</v>
      </c>
      <c r="BC326" s="2">
        <v>1</v>
      </c>
      <c r="BD326" s="2" t="s">
        <v>3</v>
      </c>
      <c r="BE326" s="2" t="s">
        <v>3</v>
      </c>
      <c r="BF326" s="2" t="s">
        <v>3</v>
      </c>
      <c r="BG326" s="2" t="s">
        <v>3</v>
      </c>
      <c r="BH326" s="2">
        <v>3</v>
      </c>
      <c r="BI326" s="2">
        <v>2</v>
      </c>
      <c r="BJ326" s="2" t="s">
        <v>497</v>
      </c>
      <c r="BK326" s="2"/>
      <c r="BL326" s="2"/>
      <c r="BM326" s="2">
        <v>1618</v>
      </c>
      <c r="BN326" s="2">
        <v>59540665</v>
      </c>
      <c r="BO326" s="2" t="s">
        <v>3</v>
      </c>
      <c r="BP326" s="2">
        <v>0</v>
      </c>
      <c r="BQ326" s="2">
        <v>201</v>
      </c>
      <c r="BR326" s="2">
        <v>0</v>
      </c>
      <c r="BS326" s="2">
        <v>1</v>
      </c>
      <c r="BT326" s="2">
        <v>1</v>
      </c>
      <c r="BU326" s="2">
        <v>1</v>
      </c>
      <c r="BV326" s="2">
        <v>1</v>
      </c>
      <c r="BW326" s="2">
        <v>1</v>
      </c>
      <c r="BX326" s="2">
        <v>1</v>
      </c>
      <c r="BY326" s="2" t="s">
        <v>3</v>
      </c>
      <c r="BZ326" s="2">
        <v>0</v>
      </c>
      <c r="CA326" s="2">
        <v>0</v>
      </c>
      <c r="CB326" s="2" t="s">
        <v>3</v>
      </c>
      <c r="CC326" s="2"/>
      <c r="CD326" s="2"/>
      <c r="CE326" s="2">
        <v>30</v>
      </c>
      <c r="CF326" s="2">
        <v>0</v>
      </c>
      <c r="CG326" s="2">
        <v>0</v>
      </c>
      <c r="CH326" s="2"/>
      <c r="CI326" s="2"/>
      <c r="CJ326" s="2"/>
      <c r="CK326" s="2"/>
      <c r="CL326" s="2"/>
      <c r="CM326" s="2">
        <v>0</v>
      </c>
      <c r="CN326" s="2" t="s">
        <v>3</v>
      </c>
      <c r="CO326" s="2">
        <v>0</v>
      </c>
      <c r="CP326" s="2">
        <f t="shared" si="421"/>
        <v>173614.84</v>
      </c>
      <c r="CQ326" s="2">
        <f t="shared" si="422"/>
        <v>153.37</v>
      </c>
      <c r="CR326" s="2">
        <f t="shared" si="445"/>
        <v>0</v>
      </c>
      <c r="CS326" s="2">
        <f t="shared" si="423"/>
        <v>0</v>
      </c>
      <c r="CT326" s="2">
        <f t="shared" si="424"/>
        <v>0</v>
      </c>
      <c r="CU326" s="2">
        <f t="shared" si="425"/>
        <v>0</v>
      </c>
      <c r="CV326" s="2">
        <f t="shared" si="426"/>
        <v>0</v>
      </c>
      <c r="CW326" s="2">
        <f t="shared" si="427"/>
        <v>0</v>
      </c>
      <c r="CX326" s="2">
        <f t="shared" si="428"/>
        <v>0</v>
      </c>
      <c r="CY326" s="2">
        <f t="shared" si="429"/>
        <v>0</v>
      </c>
      <c r="CZ326" s="2">
        <f t="shared" si="430"/>
        <v>0</v>
      </c>
      <c r="DA326" s="2"/>
      <c r="DB326" s="2"/>
      <c r="DC326" s="2" t="s">
        <v>3</v>
      </c>
      <c r="DD326" s="2" t="s">
        <v>3</v>
      </c>
      <c r="DE326" s="2" t="s">
        <v>3</v>
      </c>
      <c r="DF326" s="2" t="s">
        <v>3</v>
      </c>
      <c r="DG326" s="2" t="s">
        <v>3</v>
      </c>
      <c r="DH326" s="2" t="s">
        <v>3</v>
      </c>
      <c r="DI326" s="2" t="s">
        <v>3</v>
      </c>
      <c r="DJ326" s="2" t="s">
        <v>3</v>
      </c>
      <c r="DK326" s="2" t="s">
        <v>3</v>
      </c>
      <c r="DL326" s="2" t="s">
        <v>3</v>
      </c>
      <c r="DM326" s="2" t="s">
        <v>3</v>
      </c>
      <c r="DN326" s="2">
        <v>0</v>
      </c>
      <c r="DO326" s="2">
        <v>0</v>
      </c>
      <c r="DP326" s="2">
        <v>1</v>
      </c>
      <c r="DQ326" s="2">
        <v>1</v>
      </c>
      <c r="DR326" s="2"/>
      <c r="DS326" s="2"/>
      <c r="DT326" s="2"/>
      <c r="DU326" s="2">
        <v>1010</v>
      </c>
      <c r="DV326" s="2" t="s">
        <v>457</v>
      </c>
      <c r="DW326" s="2" t="s">
        <v>457</v>
      </c>
      <c r="DX326" s="2">
        <v>1</v>
      </c>
      <c r="DY326" s="2"/>
      <c r="DZ326" s="2" t="s">
        <v>3</v>
      </c>
      <c r="EA326" s="2" t="s">
        <v>3</v>
      </c>
      <c r="EB326" s="2" t="s">
        <v>3</v>
      </c>
      <c r="EC326" s="2" t="s">
        <v>3</v>
      </c>
      <c r="ED326" s="2"/>
      <c r="EE326" s="2">
        <v>59540856</v>
      </c>
      <c r="EF326" s="2">
        <v>201</v>
      </c>
      <c r="EG326" s="2" t="s">
        <v>377</v>
      </c>
      <c r="EH326" s="2">
        <v>0</v>
      </c>
      <c r="EI326" s="2" t="s">
        <v>3</v>
      </c>
      <c r="EJ326" s="2">
        <v>2</v>
      </c>
      <c r="EK326" s="2">
        <v>1618</v>
      </c>
      <c r="EL326" s="2" t="s">
        <v>378</v>
      </c>
      <c r="EM326" s="2" t="s">
        <v>379</v>
      </c>
      <c r="EN326" s="2"/>
      <c r="EO326" s="2" t="s">
        <v>3</v>
      </c>
      <c r="EP326" s="2"/>
      <c r="EQ326" s="2">
        <v>0</v>
      </c>
      <c r="ER326" s="2">
        <v>153.37</v>
      </c>
      <c r="ES326" s="2">
        <v>153.37</v>
      </c>
      <c r="ET326" s="2">
        <v>0</v>
      </c>
      <c r="EU326" s="2">
        <v>0</v>
      </c>
      <c r="EV326" s="2">
        <v>0</v>
      </c>
      <c r="EW326" s="2">
        <v>0</v>
      </c>
      <c r="EX326" s="2">
        <v>0</v>
      </c>
      <c r="EY326" s="2">
        <v>0</v>
      </c>
      <c r="EZ326" s="2"/>
      <c r="FA326" s="2"/>
      <c r="FB326" s="2"/>
      <c r="FC326" s="2"/>
      <c r="FD326" s="2"/>
      <c r="FE326" s="2"/>
      <c r="FF326" s="2"/>
      <c r="FG326" s="2"/>
      <c r="FH326" s="2"/>
      <c r="FI326" s="2"/>
      <c r="FJ326" s="2"/>
      <c r="FK326" s="2"/>
      <c r="FL326" s="2"/>
      <c r="FM326" s="2"/>
      <c r="FN326" s="2"/>
      <c r="FO326" s="2"/>
      <c r="FP326" s="2"/>
      <c r="FQ326" s="2">
        <v>0</v>
      </c>
      <c r="FR326" s="2">
        <v>0</v>
      </c>
      <c r="FS326" s="2">
        <v>0</v>
      </c>
      <c r="FT326" s="2"/>
      <c r="FU326" s="2"/>
      <c r="FV326" s="2"/>
      <c r="FW326" s="2"/>
      <c r="FX326" s="2">
        <v>0</v>
      </c>
      <c r="FY326" s="2">
        <v>0</v>
      </c>
      <c r="FZ326" s="2"/>
      <c r="GA326" s="2" t="s">
        <v>3</v>
      </c>
      <c r="GB326" s="2"/>
      <c r="GC326" s="2"/>
      <c r="GD326" s="2">
        <v>1</v>
      </c>
      <c r="GE326" s="2"/>
      <c r="GF326" s="2">
        <v>-457457168</v>
      </c>
      <c r="GG326" s="2">
        <v>2</v>
      </c>
      <c r="GH326" s="2">
        <v>1</v>
      </c>
      <c r="GI326" s="2">
        <v>-2</v>
      </c>
      <c r="GJ326" s="2">
        <v>0</v>
      </c>
      <c r="GK326" s="2">
        <v>0</v>
      </c>
      <c r="GL326" s="2">
        <f t="shared" si="431"/>
        <v>0</v>
      </c>
      <c r="GM326" s="2">
        <f t="shared" si="432"/>
        <v>173614.84</v>
      </c>
      <c r="GN326" s="2">
        <f t="shared" si="433"/>
        <v>0</v>
      </c>
      <c r="GO326" s="2">
        <f t="shared" si="434"/>
        <v>173614.84</v>
      </c>
      <c r="GP326" s="2">
        <f t="shared" si="435"/>
        <v>0</v>
      </c>
      <c r="GQ326" s="2"/>
      <c r="GR326" s="2">
        <v>0</v>
      </c>
      <c r="GS326" s="2">
        <v>3</v>
      </c>
      <c r="GT326" s="2">
        <v>0</v>
      </c>
      <c r="GU326" s="2" t="s">
        <v>3</v>
      </c>
      <c r="GV326" s="2">
        <f t="shared" si="436"/>
        <v>0</v>
      </c>
      <c r="GW326" s="2">
        <v>1</v>
      </c>
      <c r="GX326" s="2">
        <f t="shared" si="437"/>
        <v>0</v>
      </c>
      <c r="GY326" s="2"/>
      <c r="GZ326" s="2"/>
      <c r="HA326" s="2">
        <v>0</v>
      </c>
      <c r="HB326" s="2">
        <v>0</v>
      </c>
      <c r="HC326" s="2">
        <f t="shared" si="438"/>
        <v>0</v>
      </c>
      <c r="HD326" s="2"/>
      <c r="HE326" s="2" t="s">
        <v>3</v>
      </c>
      <c r="HF326" s="2" t="s">
        <v>3</v>
      </c>
      <c r="HG326" s="2"/>
      <c r="HH326" s="2"/>
      <c r="HI326" s="2"/>
      <c r="HJ326" s="2"/>
      <c r="HK326" s="2"/>
      <c r="HL326" s="2"/>
      <c r="HM326" s="2" t="s">
        <v>3</v>
      </c>
      <c r="HN326" s="2" t="s">
        <v>3</v>
      </c>
      <c r="HO326" s="2" t="s">
        <v>3</v>
      </c>
      <c r="HP326" s="2" t="s">
        <v>3</v>
      </c>
      <c r="HQ326" s="2" t="s">
        <v>3</v>
      </c>
      <c r="HR326" s="2"/>
      <c r="HS326" s="2">
        <v>0</v>
      </c>
      <c r="HT326" s="2"/>
      <c r="HU326" s="2"/>
      <c r="HV326" s="2"/>
      <c r="HW326" s="2"/>
      <c r="HX326" s="2"/>
      <c r="HY326" s="2"/>
      <c r="HZ326" s="2"/>
      <c r="IA326" s="2"/>
      <c r="IB326" s="2"/>
      <c r="IC326" s="2"/>
      <c r="ID326" s="2"/>
      <c r="IE326" s="2"/>
      <c r="IF326" s="2"/>
      <c r="IG326" s="2"/>
      <c r="IH326" s="2"/>
      <c r="II326" s="2"/>
      <c r="IJ326" s="2"/>
      <c r="IK326" s="2">
        <v>0</v>
      </c>
      <c r="IL326" s="2"/>
      <c r="IM326" s="2"/>
      <c r="IN326" s="2"/>
      <c r="IO326" s="2"/>
      <c r="IP326" s="2"/>
      <c r="IQ326" s="2"/>
      <c r="IR326" s="2"/>
      <c r="IS326" s="2"/>
      <c r="IT326" s="2"/>
      <c r="IU326" s="2"/>
    </row>
    <row r="327" spans="1:255" x14ac:dyDescent="0.2">
      <c r="A327">
        <v>17</v>
      </c>
      <c r="B327">
        <v>1</v>
      </c>
      <c r="E327" t="s">
        <v>494</v>
      </c>
      <c r="F327" t="s">
        <v>495</v>
      </c>
      <c r="G327" t="s">
        <v>496</v>
      </c>
      <c r="H327" t="s">
        <v>457</v>
      </c>
      <c r="I327">
        <v>1132</v>
      </c>
      <c r="J327">
        <v>0</v>
      </c>
      <c r="K327">
        <v>1132</v>
      </c>
      <c r="O327">
        <f t="shared" si="405"/>
        <v>612860.39</v>
      </c>
      <c r="P327">
        <f t="shared" si="406"/>
        <v>612860.39</v>
      </c>
      <c r="Q327">
        <f t="shared" si="439"/>
        <v>0</v>
      </c>
      <c r="R327">
        <f t="shared" si="407"/>
        <v>0</v>
      </c>
      <c r="S327">
        <f t="shared" si="408"/>
        <v>0</v>
      </c>
      <c r="T327">
        <f t="shared" si="409"/>
        <v>0</v>
      </c>
      <c r="U327">
        <f t="shared" si="410"/>
        <v>0</v>
      </c>
      <c r="V327">
        <f t="shared" si="411"/>
        <v>0</v>
      </c>
      <c r="W327">
        <f t="shared" si="412"/>
        <v>0</v>
      </c>
      <c r="X327">
        <f t="shared" si="413"/>
        <v>0</v>
      </c>
      <c r="Y327">
        <f t="shared" si="414"/>
        <v>0</v>
      </c>
      <c r="AA327">
        <v>60252775</v>
      </c>
      <c r="AB327">
        <f t="shared" si="415"/>
        <v>153.37</v>
      </c>
      <c r="AC327">
        <f t="shared" si="416"/>
        <v>153.37</v>
      </c>
      <c r="AD327">
        <f t="shared" si="440"/>
        <v>0</v>
      </c>
      <c r="AE327">
        <f t="shared" si="441"/>
        <v>0</v>
      </c>
      <c r="AF327">
        <f t="shared" si="442"/>
        <v>0</v>
      </c>
      <c r="AG327">
        <f t="shared" si="418"/>
        <v>0</v>
      </c>
      <c r="AH327">
        <f t="shared" si="443"/>
        <v>0</v>
      </c>
      <c r="AI327">
        <f t="shared" si="444"/>
        <v>0</v>
      </c>
      <c r="AJ327">
        <f t="shared" si="420"/>
        <v>0</v>
      </c>
      <c r="AK327">
        <v>153.37</v>
      </c>
      <c r="AL327">
        <v>153.37</v>
      </c>
      <c r="AM327">
        <v>0</v>
      </c>
      <c r="AN327">
        <v>0</v>
      </c>
      <c r="AO327">
        <v>0</v>
      </c>
      <c r="AP327">
        <v>0</v>
      </c>
      <c r="AQ327">
        <v>0</v>
      </c>
      <c r="AR327">
        <v>0</v>
      </c>
      <c r="AS327">
        <v>0</v>
      </c>
      <c r="AT327">
        <v>0</v>
      </c>
      <c r="AU327">
        <v>0</v>
      </c>
      <c r="AV327">
        <v>1</v>
      </c>
      <c r="AW327">
        <v>1</v>
      </c>
      <c r="AZ327">
        <v>1</v>
      </c>
      <c r="BA327">
        <v>1</v>
      </c>
      <c r="BB327">
        <v>1</v>
      </c>
      <c r="BC327">
        <v>3.53</v>
      </c>
      <c r="BD327" t="s">
        <v>3</v>
      </c>
      <c r="BE327" t="s">
        <v>3</v>
      </c>
      <c r="BF327" t="s">
        <v>3</v>
      </c>
      <c r="BG327" t="s">
        <v>3</v>
      </c>
      <c r="BH327">
        <v>3</v>
      </c>
      <c r="BI327">
        <v>2</v>
      </c>
      <c r="BJ327" t="s">
        <v>497</v>
      </c>
      <c r="BM327">
        <v>1618</v>
      </c>
      <c r="BN327">
        <v>59540665</v>
      </c>
      <c r="BO327" t="s">
        <v>495</v>
      </c>
      <c r="BP327">
        <v>1</v>
      </c>
      <c r="BQ327">
        <v>201</v>
      </c>
      <c r="BR327">
        <v>0</v>
      </c>
      <c r="BS327">
        <v>1</v>
      </c>
      <c r="BT327">
        <v>1</v>
      </c>
      <c r="BU327">
        <v>1</v>
      </c>
      <c r="BV327">
        <v>1</v>
      </c>
      <c r="BW327">
        <v>1</v>
      </c>
      <c r="BX327">
        <v>1</v>
      </c>
      <c r="BY327" t="s">
        <v>3</v>
      </c>
      <c r="BZ327">
        <v>0</v>
      </c>
      <c r="CA327">
        <v>0</v>
      </c>
      <c r="CB327" t="s">
        <v>3</v>
      </c>
      <c r="CE327">
        <v>30</v>
      </c>
      <c r="CF327">
        <v>0</v>
      </c>
      <c r="CG327">
        <v>0</v>
      </c>
      <c r="CM327">
        <v>0</v>
      </c>
      <c r="CN327" t="s">
        <v>3</v>
      </c>
      <c r="CO327">
        <v>0</v>
      </c>
      <c r="CP327">
        <f t="shared" si="421"/>
        <v>612860.39</v>
      </c>
      <c r="CQ327">
        <f t="shared" si="422"/>
        <v>541.4</v>
      </c>
      <c r="CR327">
        <f t="shared" si="445"/>
        <v>0</v>
      </c>
      <c r="CS327">
        <f t="shared" si="423"/>
        <v>0</v>
      </c>
      <c r="CT327">
        <f t="shared" si="424"/>
        <v>0</v>
      </c>
      <c r="CU327">
        <f t="shared" si="425"/>
        <v>0</v>
      </c>
      <c r="CV327">
        <f t="shared" si="426"/>
        <v>0</v>
      </c>
      <c r="CW327">
        <f t="shared" si="427"/>
        <v>0</v>
      </c>
      <c r="CX327">
        <f t="shared" si="428"/>
        <v>0</v>
      </c>
      <c r="CY327">
        <f t="shared" si="429"/>
        <v>0</v>
      </c>
      <c r="CZ327">
        <f t="shared" si="430"/>
        <v>0</v>
      </c>
      <c r="DC327" t="s">
        <v>3</v>
      </c>
      <c r="DD327" t="s">
        <v>3</v>
      </c>
      <c r="DE327" t="s">
        <v>3</v>
      </c>
      <c r="DF327" t="s">
        <v>3</v>
      </c>
      <c r="DG327" t="s">
        <v>3</v>
      </c>
      <c r="DH327" t="s">
        <v>3</v>
      </c>
      <c r="DI327" t="s">
        <v>3</v>
      </c>
      <c r="DJ327" t="s">
        <v>3</v>
      </c>
      <c r="DK327" t="s">
        <v>3</v>
      </c>
      <c r="DL327" t="s">
        <v>3</v>
      </c>
      <c r="DM327" t="s">
        <v>3</v>
      </c>
      <c r="DN327">
        <v>0</v>
      </c>
      <c r="DO327">
        <v>0</v>
      </c>
      <c r="DP327">
        <v>1</v>
      </c>
      <c r="DQ327">
        <v>1</v>
      </c>
      <c r="DU327">
        <v>1010</v>
      </c>
      <c r="DV327" t="s">
        <v>457</v>
      </c>
      <c r="DW327" t="s">
        <v>457</v>
      </c>
      <c r="DX327">
        <v>1</v>
      </c>
      <c r="DZ327" t="s">
        <v>3</v>
      </c>
      <c r="EA327" t="s">
        <v>3</v>
      </c>
      <c r="EB327" t="s">
        <v>3</v>
      </c>
      <c r="EC327" t="s">
        <v>3</v>
      </c>
      <c r="EE327">
        <v>59540856</v>
      </c>
      <c r="EF327">
        <v>201</v>
      </c>
      <c r="EG327" t="s">
        <v>377</v>
      </c>
      <c r="EH327">
        <v>0</v>
      </c>
      <c r="EI327" t="s">
        <v>3</v>
      </c>
      <c r="EJ327">
        <v>2</v>
      </c>
      <c r="EK327">
        <v>1618</v>
      </c>
      <c r="EL327" t="s">
        <v>378</v>
      </c>
      <c r="EM327" t="s">
        <v>379</v>
      </c>
      <c r="EO327" t="s">
        <v>3</v>
      </c>
      <c r="EQ327">
        <v>0</v>
      </c>
      <c r="ER327">
        <v>153.37</v>
      </c>
      <c r="ES327">
        <v>153.37</v>
      </c>
      <c r="ET327">
        <v>0</v>
      </c>
      <c r="EU327">
        <v>0</v>
      </c>
      <c r="EV327">
        <v>0</v>
      </c>
      <c r="EW327">
        <v>0</v>
      </c>
      <c r="EX327">
        <v>0</v>
      </c>
      <c r="EY327">
        <v>0</v>
      </c>
      <c r="FQ327">
        <v>0</v>
      </c>
      <c r="FR327">
        <v>0</v>
      </c>
      <c r="FS327">
        <v>0</v>
      </c>
      <c r="FX327">
        <v>0</v>
      </c>
      <c r="FY327">
        <v>0</v>
      </c>
      <c r="GA327" t="s">
        <v>3</v>
      </c>
      <c r="GD327">
        <v>1</v>
      </c>
      <c r="GF327">
        <v>-457457168</v>
      </c>
      <c r="GG327">
        <v>2</v>
      </c>
      <c r="GH327">
        <v>1</v>
      </c>
      <c r="GI327">
        <v>2</v>
      </c>
      <c r="GJ327">
        <v>0</v>
      </c>
      <c r="GK327">
        <v>0</v>
      </c>
      <c r="GL327">
        <f t="shared" si="431"/>
        <v>0</v>
      </c>
      <c r="GM327">
        <f t="shared" si="432"/>
        <v>612860.39</v>
      </c>
      <c r="GN327">
        <f t="shared" si="433"/>
        <v>0</v>
      </c>
      <c r="GO327">
        <f t="shared" si="434"/>
        <v>612860.39</v>
      </c>
      <c r="GP327">
        <f t="shared" si="435"/>
        <v>0</v>
      </c>
      <c r="GR327">
        <v>0</v>
      </c>
      <c r="GS327">
        <v>3</v>
      </c>
      <c r="GT327">
        <v>0</v>
      </c>
      <c r="GU327" t="s">
        <v>3</v>
      </c>
      <c r="GV327">
        <f t="shared" si="436"/>
        <v>0</v>
      </c>
      <c r="GW327">
        <v>1</v>
      </c>
      <c r="GX327">
        <f t="shared" si="437"/>
        <v>0</v>
      </c>
      <c r="HA327">
        <v>0</v>
      </c>
      <c r="HB327">
        <v>0</v>
      </c>
      <c r="HC327">
        <f t="shared" si="438"/>
        <v>0</v>
      </c>
      <c r="HE327" t="s">
        <v>3</v>
      </c>
      <c r="HF327" t="s">
        <v>3</v>
      </c>
      <c r="HM327" t="s">
        <v>3</v>
      </c>
      <c r="HN327" t="s">
        <v>3</v>
      </c>
      <c r="HO327" t="s">
        <v>3</v>
      </c>
      <c r="HP327" t="s">
        <v>3</v>
      </c>
      <c r="HQ327" t="s">
        <v>3</v>
      </c>
      <c r="HS327">
        <v>0</v>
      </c>
      <c r="IK327">
        <v>0</v>
      </c>
    </row>
    <row r="328" spans="1:255" x14ac:dyDescent="0.2">
      <c r="A328" s="2">
        <v>17</v>
      </c>
      <c r="B328" s="2">
        <v>1</v>
      </c>
      <c r="C328" s="2"/>
      <c r="D328" s="2"/>
      <c r="E328" s="2" t="s">
        <v>498</v>
      </c>
      <c r="F328" s="2" t="s">
        <v>499</v>
      </c>
      <c r="G328" s="2" t="s">
        <v>500</v>
      </c>
      <c r="H328" s="2" t="s">
        <v>37</v>
      </c>
      <c r="I328" s="2">
        <v>57</v>
      </c>
      <c r="J328" s="2">
        <v>0</v>
      </c>
      <c r="K328" s="2">
        <v>57</v>
      </c>
      <c r="L328" s="2"/>
      <c r="M328" s="2"/>
      <c r="N328" s="2"/>
      <c r="O328" s="2">
        <f t="shared" si="405"/>
        <v>17837.580000000002</v>
      </c>
      <c r="P328" s="2">
        <f t="shared" si="406"/>
        <v>17837.580000000002</v>
      </c>
      <c r="Q328" s="2">
        <f t="shared" si="439"/>
        <v>0</v>
      </c>
      <c r="R328" s="2">
        <f t="shared" si="407"/>
        <v>0</v>
      </c>
      <c r="S328" s="2">
        <f t="shared" si="408"/>
        <v>0</v>
      </c>
      <c r="T328" s="2">
        <f t="shared" si="409"/>
        <v>0</v>
      </c>
      <c r="U328" s="2">
        <f t="shared" si="410"/>
        <v>0</v>
      </c>
      <c r="V328" s="2">
        <f t="shared" si="411"/>
        <v>0</v>
      </c>
      <c r="W328" s="2">
        <f t="shared" si="412"/>
        <v>0</v>
      </c>
      <c r="X328" s="2">
        <f t="shared" si="413"/>
        <v>0</v>
      </c>
      <c r="Y328" s="2">
        <f t="shared" si="414"/>
        <v>0</v>
      </c>
      <c r="Z328" s="2"/>
      <c r="AA328" s="2">
        <v>60252778</v>
      </c>
      <c r="AB328" s="2">
        <f t="shared" si="415"/>
        <v>312.94</v>
      </c>
      <c r="AC328" s="2">
        <f t="shared" si="416"/>
        <v>312.94</v>
      </c>
      <c r="AD328" s="2">
        <f t="shared" si="440"/>
        <v>0</v>
      </c>
      <c r="AE328" s="2">
        <f t="shared" si="441"/>
        <v>0</v>
      </c>
      <c r="AF328" s="2">
        <f t="shared" si="442"/>
        <v>0</v>
      </c>
      <c r="AG328" s="2">
        <f t="shared" si="418"/>
        <v>0</v>
      </c>
      <c r="AH328" s="2">
        <f t="shared" si="443"/>
        <v>0</v>
      </c>
      <c r="AI328" s="2">
        <f t="shared" si="444"/>
        <v>0</v>
      </c>
      <c r="AJ328" s="2">
        <f t="shared" si="420"/>
        <v>0</v>
      </c>
      <c r="AK328" s="2">
        <v>312.94</v>
      </c>
      <c r="AL328" s="2">
        <v>312.94</v>
      </c>
      <c r="AM328" s="2">
        <v>0</v>
      </c>
      <c r="AN328" s="2">
        <v>0</v>
      </c>
      <c r="AO328" s="2">
        <v>0</v>
      </c>
      <c r="AP328" s="2">
        <v>0</v>
      </c>
      <c r="AQ328" s="2">
        <v>0</v>
      </c>
      <c r="AR328" s="2">
        <v>0</v>
      </c>
      <c r="AS328" s="2">
        <v>0</v>
      </c>
      <c r="AT328" s="2">
        <v>0</v>
      </c>
      <c r="AU328" s="2">
        <v>0</v>
      </c>
      <c r="AV328" s="2">
        <v>1</v>
      </c>
      <c r="AW328" s="2">
        <v>1</v>
      </c>
      <c r="AX328" s="2"/>
      <c r="AY328" s="2"/>
      <c r="AZ328" s="2">
        <v>1</v>
      </c>
      <c r="BA328" s="2">
        <v>1</v>
      </c>
      <c r="BB328" s="2">
        <v>1</v>
      </c>
      <c r="BC328" s="2">
        <v>1</v>
      </c>
      <c r="BD328" s="2" t="s">
        <v>3</v>
      </c>
      <c r="BE328" s="2" t="s">
        <v>3</v>
      </c>
      <c r="BF328" s="2" t="s">
        <v>3</v>
      </c>
      <c r="BG328" s="2" t="s">
        <v>3</v>
      </c>
      <c r="BH328" s="2">
        <v>3</v>
      </c>
      <c r="BI328" s="2">
        <v>2</v>
      </c>
      <c r="BJ328" s="2" t="s">
        <v>3</v>
      </c>
      <c r="BK328" s="2"/>
      <c r="BL328" s="2"/>
      <c r="BM328" s="2">
        <v>400002</v>
      </c>
      <c r="BN328" s="2">
        <v>0</v>
      </c>
      <c r="BO328" s="2" t="s">
        <v>3</v>
      </c>
      <c r="BP328" s="2">
        <v>0</v>
      </c>
      <c r="BQ328" s="2">
        <v>202</v>
      </c>
      <c r="BR328" s="2">
        <v>0</v>
      </c>
      <c r="BS328" s="2">
        <v>1</v>
      </c>
      <c r="BT328" s="2">
        <v>1</v>
      </c>
      <c r="BU328" s="2">
        <v>1</v>
      </c>
      <c r="BV328" s="2">
        <v>1</v>
      </c>
      <c r="BW328" s="2">
        <v>1</v>
      </c>
      <c r="BX328" s="2">
        <v>1</v>
      </c>
      <c r="BY328" s="2" t="s">
        <v>3</v>
      </c>
      <c r="BZ328" s="2">
        <v>0</v>
      </c>
      <c r="CA328" s="2">
        <v>0</v>
      </c>
      <c r="CB328" s="2" t="s">
        <v>3</v>
      </c>
      <c r="CC328" s="2"/>
      <c r="CD328" s="2"/>
      <c r="CE328" s="2">
        <v>30</v>
      </c>
      <c r="CF328" s="2">
        <v>0</v>
      </c>
      <c r="CG328" s="2">
        <v>0</v>
      </c>
      <c r="CH328" s="2"/>
      <c r="CI328" s="2"/>
      <c r="CJ328" s="2"/>
      <c r="CK328" s="2"/>
      <c r="CL328" s="2"/>
      <c r="CM328" s="2">
        <v>0</v>
      </c>
      <c r="CN328" s="2" t="s">
        <v>3</v>
      </c>
      <c r="CO328" s="2">
        <v>0</v>
      </c>
      <c r="CP328" s="2">
        <f t="shared" si="421"/>
        <v>17837.580000000002</v>
      </c>
      <c r="CQ328" s="2">
        <f t="shared" si="422"/>
        <v>312.94</v>
      </c>
      <c r="CR328" s="2">
        <f t="shared" si="445"/>
        <v>0</v>
      </c>
      <c r="CS328" s="2">
        <f t="shared" si="423"/>
        <v>0</v>
      </c>
      <c r="CT328" s="2">
        <f t="shared" si="424"/>
        <v>0</v>
      </c>
      <c r="CU328" s="2">
        <f t="shared" si="425"/>
        <v>0</v>
      </c>
      <c r="CV328" s="2">
        <f t="shared" si="426"/>
        <v>0</v>
      </c>
      <c r="CW328" s="2">
        <f t="shared" si="427"/>
        <v>0</v>
      </c>
      <c r="CX328" s="2">
        <f t="shared" si="428"/>
        <v>0</v>
      </c>
      <c r="CY328" s="2">
        <f t="shared" si="429"/>
        <v>0</v>
      </c>
      <c r="CZ328" s="2">
        <f t="shared" si="430"/>
        <v>0</v>
      </c>
      <c r="DA328" s="2"/>
      <c r="DB328" s="2"/>
      <c r="DC328" s="2" t="s">
        <v>3</v>
      </c>
      <c r="DD328" s="2" t="s">
        <v>3</v>
      </c>
      <c r="DE328" s="2" t="s">
        <v>3</v>
      </c>
      <c r="DF328" s="2" t="s">
        <v>3</v>
      </c>
      <c r="DG328" s="2" t="s">
        <v>3</v>
      </c>
      <c r="DH328" s="2" t="s">
        <v>3</v>
      </c>
      <c r="DI328" s="2" t="s">
        <v>3</v>
      </c>
      <c r="DJ328" s="2" t="s">
        <v>3</v>
      </c>
      <c r="DK328" s="2" t="s">
        <v>3</v>
      </c>
      <c r="DL328" s="2" t="s">
        <v>3</v>
      </c>
      <c r="DM328" s="2" t="s">
        <v>3</v>
      </c>
      <c r="DN328" s="2">
        <v>0</v>
      </c>
      <c r="DO328" s="2">
        <v>0</v>
      </c>
      <c r="DP328" s="2">
        <v>1</v>
      </c>
      <c r="DQ328" s="2">
        <v>1</v>
      </c>
      <c r="DR328" s="2"/>
      <c r="DS328" s="2"/>
      <c r="DT328" s="2"/>
      <c r="DU328" s="2">
        <v>1013</v>
      </c>
      <c r="DV328" s="2" t="s">
        <v>37</v>
      </c>
      <c r="DW328" s="2" t="s">
        <v>37</v>
      </c>
      <c r="DX328" s="2">
        <v>1</v>
      </c>
      <c r="DY328" s="2"/>
      <c r="DZ328" s="2" t="s">
        <v>3</v>
      </c>
      <c r="EA328" s="2" t="s">
        <v>3</v>
      </c>
      <c r="EB328" s="2" t="s">
        <v>3</v>
      </c>
      <c r="EC328" s="2" t="s">
        <v>3</v>
      </c>
      <c r="ED328" s="2"/>
      <c r="EE328" s="2">
        <v>59540864</v>
      </c>
      <c r="EF328" s="2">
        <v>202</v>
      </c>
      <c r="EG328" s="2" t="s">
        <v>386</v>
      </c>
      <c r="EH328" s="2">
        <v>0</v>
      </c>
      <c r="EI328" s="2" t="s">
        <v>3</v>
      </c>
      <c r="EJ328" s="2">
        <v>1</v>
      </c>
      <c r="EK328" s="2">
        <v>400002</v>
      </c>
      <c r="EL328" s="2" t="s">
        <v>387</v>
      </c>
      <c r="EM328" s="2" t="s">
        <v>386</v>
      </c>
      <c r="EN328" s="2"/>
      <c r="EO328" s="2" t="s">
        <v>3</v>
      </c>
      <c r="EP328" s="2"/>
      <c r="EQ328" s="2">
        <v>0</v>
      </c>
      <c r="ER328" s="2">
        <v>0</v>
      </c>
      <c r="ES328" s="2">
        <v>312.94</v>
      </c>
      <c r="ET328" s="2">
        <v>0</v>
      </c>
      <c r="EU328" s="2">
        <v>0</v>
      </c>
      <c r="EV328" s="2">
        <v>0</v>
      </c>
      <c r="EW328" s="2">
        <v>0</v>
      </c>
      <c r="EX328" s="2">
        <v>0</v>
      </c>
      <c r="EY328" s="2">
        <v>0</v>
      </c>
      <c r="EZ328" s="2"/>
      <c r="FA328" s="2"/>
      <c r="FB328" s="2"/>
      <c r="FC328" s="2"/>
      <c r="FD328" s="2"/>
      <c r="FE328" s="2"/>
      <c r="FF328" s="2"/>
      <c r="FG328" s="2"/>
      <c r="FH328" s="2"/>
      <c r="FI328" s="2"/>
      <c r="FJ328" s="2"/>
      <c r="FK328" s="2"/>
      <c r="FL328" s="2"/>
      <c r="FM328" s="2"/>
      <c r="FN328" s="2"/>
      <c r="FO328" s="2"/>
      <c r="FP328" s="2"/>
      <c r="FQ328" s="2">
        <v>0</v>
      </c>
      <c r="FR328" s="2">
        <v>0</v>
      </c>
      <c r="FS328" s="2">
        <v>0</v>
      </c>
      <c r="FT328" s="2"/>
      <c r="FU328" s="2"/>
      <c r="FV328" s="2"/>
      <c r="FW328" s="2"/>
      <c r="FX328" s="2">
        <v>0</v>
      </c>
      <c r="FY328" s="2">
        <v>0</v>
      </c>
      <c r="FZ328" s="2"/>
      <c r="GA328" s="2" t="s">
        <v>501</v>
      </c>
      <c r="GB328" s="2"/>
      <c r="GC328" s="2"/>
      <c r="GD328" s="2">
        <v>1</v>
      </c>
      <c r="GE328" s="2"/>
      <c r="GF328" s="2">
        <v>-294670366</v>
      </c>
      <c r="GG328" s="2">
        <v>2</v>
      </c>
      <c r="GH328" s="2">
        <v>4</v>
      </c>
      <c r="GI328" s="2">
        <v>-2</v>
      </c>
      <c r="GJ328" s="2">
        <v>0</v>
      </c>
      <c r="GK328" s="2">
        <v>0</v>
      </c>
      <c r="GL328" s="2">
        <f t="shared" si="431"/>
        <v>0</v>
      </c>
      <c r="GM328" s="2">
        <f t="shared" si="432"/>
        <v>17837.580000000002</v>
      </c>
      <c r="GN328" s="2">
        <f t="shared" si="433"/>
        <v>0</v>
      </c>
      <c r="GO328" s="2">
        <f t="shared" si="434"/>
        <v>17837.580000000002</v>
      </c>
      <c r="GP328" s="2">
        <f t="shared" si="435"/>
        <v>0</v>
      </c>
      <c r="GQ328" s="2"/>
      <c r="GR328" s="2">
        <v>0</v>
      </c>
      <c r="GS328" s="2">
        <v>2</v>
      </c>
      <c r="GT328" s="2">
        <v>0</v>
      </c>
      <c r="GU328" s="2" t="s">
        <v>3</v>
      </c>
      <c r="GV328" s="2">
        <f t="shared" si="436"/>
        <v>0</v>
      </c>
      <c r="GW328" s="2">
        <v>1</v>
      </c>
      <c r="GX328" s="2">
        <f t="shared" si="437"/>
        <v>0</v>
      </c>
      <c r="GY328" s="2"/>
      <c r="GZ328" s="2"/>
      <c r="HA328" s="2">
        <v>0</v>
      </c>
      <c r="HB328" s="2">
        <v>0</v>
      </c>
      <c r="HC328" s="2">
        <f t="shared" si="438"/>
        <v>0</v>
      </c>
      <c r="HD328" s="2"/>
      <c r="HE328" s="2" t="s">
        <v>389</v>
      </c>
      <c r="HF328" s="2" t="s">
        <v>34</v>
      </c>
      <c r="HG328" s="2"/>
      <c r="HH328" s="2"/>
      <c r="HI328" s="2"/>
      <c r="HJ328" s="2"/>
      <c r="HK328" s="2"/>
      <c r="HL328" s="2"/>
      <c r="HM328" s="2" t="s">
        <v>3</v>
      </c>
      <c r="HN328" s="2" t="s">
        <v>3</v>
      </c>
      <c r="HO328" s="2" t="s">
        <v>3</v>
      </c>
      <c r="HP328" s="2" t="s">
        <v>3</v>
      </c>
      <c r="HQ328" s="2" t="s">
        <v>3</v>
      </c>
      <c r="HR328" s="2"/>
      <c r="HS328" s="2">
        <v>0</v>
      </c>
      <c r="HT328" s="2"/>
      <c r="HU328" s="2"/>
      <c r="HV328" s="2"/>
      <c r="HW328" s="2"/>
      <c r="HX328" s="2"/>
      <c r="HY328" s="2"/>
      <c r="HZ328" s="2"/>
      <c r="IA328" s="2"/>
      <c r="IB328" s="2"/>
      <c r="IC328" s="2"/>
      <c r="ID328" s="2"/>
      <c r="IE328" s="2"/>
      <c r="IF328" s="2"/>
      <c r="IG328" s="2"/>
      <c r="IH328" s="2"/>
      <c r="II328" s="2"/>
      <c r="IJ328" s="2"/>
      <c r="IK328" s="2">
        <v>0</v>
      </c>
      <c r="IL328" s="2"/>
      <c r="IM328" s="2"/>
      <c r="IN328" s="2"/>
      <c r="IO328" s="2"/>
      <c r="IP328" s="2"/>
      <c r="IQ328" s="2"/>
      <c r="IR328" s="2"/>
      <c r="IS328" s="2"/>
      <c r="IT328" s="2"/>
      <c r="IU328" s="2"/>
    </row>
    <row r="329" spans="1:255" x14ac:dyDescent="0.2">
      <c r="A329">
        <v>17</v>
      </c>
      <c r="B329">
        <v>1</v>
      </c>
      <c r="E329" t="s">
        <v>498</v>
      </c>
      <c r="F329" t="s">
        <v>499</v>
      </c>
      <c r="G329" t="s">
        <v>500</v>
      </c>
      <c r="H329" t="s">
        <v>37</v>
      </c>
      <c r="I329">
        <v>57</v>
      </c>
      <c r="J329">
        <v>0</v>
      </c>
      <c r="K329">
        <v>57</v>
      </c>
      <c r="O329">
        <f t="shared" si="405"/>
        <v>176235.29</v>
      </c>
      <c r="P329">
        <f t="shared" si="406"/>
        <v>176235.29</v>
      </c>
      <c r="Q329">
        <f t="shared" si="439"/>
        <v>0</v>
      </c>
      <c r="R329">
        <f t="shared" si="407"/>
        <v>0</v>
      </c>
      <c r="S329">
        <f t="shared" si="408"/>
        <v>0</v>
      </c>
      <c r="T329">
        <f t="shared" si="409"/>
        <v>0</v>
      </c>
      <c r="U329">
        <f t="shared" si="410"/>
        <v>0</v>
      </c>
      <c r="V329">
        <f t="shared" si="411"/>
        <v>0</v>
      </c>
      <c r="W329">
        <f t="shared" si="412"/>
        <v>0</v>
      </c>
      <c r="X329">
        <f t="shared" si="413"/>
        <v>0</v>
      </c>
      <c r="Y329">
        <f t="shared" si="414"/>
        <v>0</v>
      </c>
      <c r="AA329">
        <v>60252775</v>
      </c>
      <c r="AB329">
        <f t="shared" si="415"/>
        <v>312.94</v>
      </c>
      <c r="AC329">
        <f t="shared" si="416"/>
        <v>312.94</v>
      </c>
      <c r="AD329">
        <f t="shared" si="440"/>
        <v>0</v>
      </c>
      <c r="AE329">
        <f t="shared" si="441"/>
        <v>0</v>
      </c>
      <c r="AF329">
        <f t="shared" si="442"/>
        <v>0</v>
      </c>
      <c r="AG329">
        <f t="shared" si="418"/>
        <v>0</v>
      </c>
      <c r="AH329">
        <f t="shared" si="443"/>
        <v>0</v>
      </c>
      <c r="AI329">
        <f t="shared" si="444"/>
        <v>0</v>
      </c>
      <c r="AJ329">
        <f t="shared" si="420"/>
        <v>0</v>
      </c>
      <c r="AK329">
        <v>312.94</v>
      </c>
      <c r="AL329">
        <v>312.94</v>
      </c>
      <c r="AM329">
        <v>0</v>
      </c>
      <c r="AN329">
        <v>0</v>
      </c>
      <c r="AO329">
        <v>0</v>
      </c>
      <c r="AP329">
        <v>0</v>
      </c>
      <c r="AQ329">
        <v>0</v>
      </c>
      <c r="AR329">
        <v>0</v>
      </c>
      <c r="AS329">
        <v>0</v>
      </c>
      <c r="AT329">
        <v>0</v>
      </c>
      <c r="AU329">
        <v>0</v>
      </c>
      <c r="AV329">
        <v>1</v>
      </c>
      <c r="AW329">
        <v>1</v>
      </c>
      <c r="AZ329">
        <v>1</v>
      </c>
      <c r="BA329">
        <v>1</v>
      </c>
      <c r="BB329">
        <v>1</v>
      </c>
      <c r="BC329">
        <v>9.8800000000000008</v>
      </c>
      <c r="BD329" t="s">
        <v>3</v>
      </c>
      <c r="BE329" t="s">
        <v>3</v>
      </c>
      <c r="BF329" t="s">
        <v>3</v>
      </c>
      <c r="BG329" t="s">
        <v>3</v>
      </c>
      <c r="BH329">
        <v>3</v>
      </c>
      <c r="BI329">
        <v>2</v>
      </c>
      <c r="BJ329" t="s">
        <v>3</v>
      </c>
      <c r="BM329">
        <v>400002</v>
      </c>
      <c r="BN329">
        <v>0</v>
      </c>
      <c r="BO329" t="s">
        <v>3</v>
      </c>
      <c r="BP329">
        <v>0</v>
      </c>
      <c r="BQ329">
        <v>202</v>
      </c>
      <c r="BR329">
        <v>0</v>
      </c>
      <c r="BS329">
        <v>1</v>
      </c>
      <c r="BT329">
        <v>1</v>
      </c>
      <c r="BU329">
        <v>1</v>
      </c>
      <c r="BV329">
        <v>1</v>
      </c>
      <c r="BW329">
        <v>1</v>
      </c>
      <c r="BX329">
        <v>1</v>
      </c>
      <c r="BY329" t="s">
        <v>3</v>
      </c>
      <c r="BZ329">
        <v>0</v>
      </c>
      <c r="CA329">
        <v>0</v>
      </c>
      <c r="CB329" t="s">
        <v>3</v>
      </c>
      <c r="CE329">
        <v>30</v>
      </c>
      <c r="CF329">
        <v>0</v>
      </c>
      <c r="CG329">
        <v>0</v>
      </c>
      <c r="CM329">
        <v>0</v>
      </c>
      <c r="CN329" t="s">
        <v>3</v>
      </c>
      <c r="CO329">
        <v>0</v>
      </c>
      <c r="CP329">
        <f t="shared" si="421"/>
        <v>176235.29</v>
      </c>
      <c r="CQ329">
        <f t="shared" si="422"/>
        <v>3091.85</v>
      </c>
      <c r="CR329">
        <f t="shared" si="445"/>
        <v>0</v>
      </c>
      <c r="CS329">
        <f t="shared" si="423"/>
        <v>0</v>
      </c>
      <c r="CT329">
        <f t="shared" si="424"/>
        <v>0</v>
      </c>
      <c r="CU329">
        <f t="shared" si="425"/>
        <v>0</v>
      </c>
      <c r="CV329">
        <f t="shared" si="426"/>
        <v>0</v>
      </c>
      <c r="CW329">
        <f t="shared" si="427"/>
        <v>0</v>
      </c>
      <c r="CX329">
        <f t="shared" si="428"/>
        <v>0</v>
      </c>
      <c r="CY329">
        <f t="shared" si="429"/>
        <v>0</v>
      </c>
      <c r="CZ329">
        <f t="shared" si="430"/>
        <v>0</v>
      </c>
      <c r="DC329" t="s">
        <v>3</v>
      </c>
      <c r="DD329" t="s">
        <v>3</v>
      </c>
      <c r="DE329" t="s">
        <v>3</v>
      </c>
      <c r="DF329" t="s">
        <v>3</v>
      </c>
      <c r="DG329" t="s">
        <v>3</v>
      </c>
      <c r="DH329" t="s">
        <v>3</v>
      </c>
      <c r="DI329" t="s">
        <v>3</v>
      </c>
      <c r="DJ329" t="s">
        <v>3</v>
      </c>
      <c r="DK329" t="s">
        <v>3</v>
      </c>
      <c r="DL329" t="s">
        <v>3</v>
      </c>
      <c r="DM329" t="s">
        <v>3</v>
      </c>
      <c r="DN329">
        <v>0</v>
      </c>
      <c r="DO329">
        <v>0</v>
      </c>
      <c r="DP329">
        <v>1</v>
      </c>
      <c r="DQ329">
        <v>1</v>
      </c>
      <c r="DU329">
        <v>1013</v>
      </c>
      <c r="DV329" t="s">
        <v>37</v>
      </c>
      <c r="DW329" t="s">
        <v>37</v>
      </c>
      <c r="DX329">
        <v>1</v>
      </c>
      <c r="DZ329" t="s">
        <v>3</v>
      </c>
      <c r="EA329" t="s">
        <v>3</v>
      </c>
      <c r="EB329" t="s">
        <v>3</v>
      </c>
      <c r="EC329" t="s">
        <v>3</v>
      </c>
      <c r="EE329">
        <v>59540864</v>
      </c>
      <c r="EF329">
        <v>202</v>
      </c>
      <c r="EG329" t="s">
        <v>386</v>
      </c>
      <c r="EH329">
        <v>0</v>
      </c>
      <c r="EI329" t="s">
        <v>3</v>
      </c>
      <c r="EJ329">
        <v>1</v>
      </c>
      <c r="EK329">
        <v>400002</v>
      </c>
      <c r="EL329" t="s">
        <v>387</v>
      </c>
      <c r="EM329" t="s">
        <v>386</v>
      </c>
      <c r="EO329" t="s">
        <v>3</v>
      </c>
      <c r="EQ329">
        <v>0</v>
      </c>
      <c r="ER329">
        <v>312.94</v>
      </c>
      <c r="ES329">
        <v>312.94</v>
      </c>
      <c r="ET329">
        <v>0</v>
      </c>
      <c r="EU329">
        <v>0</v>
      </c>
      <c r="EV329">
        <v>0</v>
      </c>
      <c r="EW329">
        <v>0</v>
      </c>
      <c r="EX329">
        <v>0</v>
      </c>
      <c r="EY329">
        <v>0</v>
      </c>
      <c r="EZ329">
        <v>5</v>
      </c>
      <c r="FC329">
        <v>1</v>
      </c>
      <c r="FD329">
        <v>18</v>
      </c>
      <c r="FF329">
        <v>3637.44</v>
      </c>
      <c r="FQ329">
        <v>0</v>
      </c>
      <c r="FR329">
        <v>0</v>
      </c>
      <c r="FS329">
        <v>0</v>
      </c>
      <c r="FX329">
        <v>0</v>
      </c>
      <c r="FY329">
        <v>0</v>
      </c>
      <c r="GA329" t="s">
        <v>501</v>
      </c>
      <c r="GD329">
        <v>1</v>
      </c>
      <c r="GF329">
        <v>-294670366</v>
      </c>
      <c r="GG329">
        <v>2</v>
      </c>
      <c r="GH329">
        <v>3</v>
      </c>
      <c r="GI329">
        <v>5</v>
      </c>
      <c r="GJ329">
        <v>0</v>
      </c>
      <c r="GK329">
        <v>0</v>
      </c>
      <c r="GL329">
        <f t="shared" si="431"/>
        <v>0</v>
      </c>
      <c r="GM329">
        <f t="shared" si="432"/>
        <v>176235.29</v>
      </c>
      <c r="GN329">
        <f t="shared" si="433"/>
        <v>0</v>
      </c>
      <c r="GO329">
        <f t="shared" si="434"/>
        <v>176235.29</v>
      </c>
      <c r="GP329">
        <f t="shared" si="435"/>
        <v>0</v>
      </c>
      <c r="GR329">
        <v>1</v>
      </c>
      <c r="GS329">
        <v>1</v>
      </c>
      <c r="GT329">
        <v>0</v>
      </c>
      <c r="GU329" t="s">
        <v>3</v>
      </c>
      <c r="GV329">
        <f t="shared" si="436"/>
        <v>0</v>
      </c>
      <c r="GW329">
        <v>1</v>
      </c>
      <c r="GX329">
        <f t="shared" si="437"/>
        <v>0</v>
      </c>
      <c r="HA329">
        <v>0</v>
      </c>
      <c r="HB329">
        <v>0</v>
      </c>
      <c r="HC329">
        <f t="shared" si="438"/>
        <v>0</v>
      </c>
      <c r="HE329" t="s">
        <v>389</v>
      </c>
      <c r="HF329" t="s">
        <v>34</v>
      </c>
      <c r="HM329" t="s">
        <v>3</v>
      </c>
      <c r="HN329" t="s">
        <v>3</v>
      </c>
      <c r="HO329" t="s">
        <v>3</v>
      </c>
      <c r="HP329" t="s">
        <v>3</v>
      </c>
      <c r="HQ329" t="s">
        <v>3</v>
      </c>
      <c r="HS329">
        <v>0</v>
      </c>
      <c r="IK329">
        <v>0</v>
      </c>
    </row>
    <row r="330" spans="1:255" x14ac:dyDescent="0.2">
      <c r="A330" s="2">
        <v>17</v>
      </c>
      <c r="B330" s="2">
        <v>1</v>
      </c>
      <c r="C330" s="2"/>
      <c r="D330" s="2"/>
      <c r="E330" s="2" t="s">
        <v>502</v>
      </c>
      <c r="F330" s="2" t="s">
        <v>503</v>
      </c>
      <c r="G330" s="2" t="s">
        <v>504</v>
      </c>
      <c r="H330" s="2" t="s">
        <v>37</v>
      </c>
      <c r="I330" s="2">
        <v>2</v>
      </c>
      <c r="J330" s="2">
        <v>0</v>
      </c>
      <c r="K330" s="2">
        <v>2</v>
      </c>
      <c r="L330" s="2"/>
      <c r="M330" s="2"/>
      <c r="N330" s="2"/>
      <c r="O330" s="2">
        <f t="shared" si="405"/>
        <v>249.48</v>
      </c>
      <c r="P330" s="2">
        <f t="shared" si="406"/>
        <v>249.48</v>
      </c>
      <c r="Q330" s="2">
        <f t="shared" si="439"/>
        <v>0</v>
      </c>
      <c r="R330" s="2">
        <f t="shared" si="407"/>
        <v>0</v>
      </c>
      <c r="S330" s="2">
        <f t="shared" si="408"/>
        <v>0</v>
      </c>
      <c r="T330" s="2">
        <f t="shared" si="409"/>
        <v>0</v>
      </c>
      <c r="U330" s="2">
        <f t="shared" si="410"/>
        <v>0</v>
      </c>
      <c r="V330" s="2">
        <f t="shared" si="411"/>
        <v>0</v>
      </c>
      <c r="W330" s="2">
        <f t="shared" si="412"/>
        <v>0</v>
      </c>
      <c r="X330" s="2">
        <f t="shared" si="413"/>
        <v>0</v>
      </c>
      <c r="Y330" s="2">
        <f t="shared" si="414"/>
        <v>0</v>
      </c>
      <c r="Z330" s="2"/>
      <c r="AA330" s="2">
        <v>60252778</v>
      </c>
      <c r="AB330" s="2">
        <f t="shared" si="415"/>
        <v>124.74</v>
      </c>
      <c r="AC330" s="2">
        <f t="shared" si="416"/>
        <v>124.74</v>
      </c>
      <c r="AD330" s="2">
        <f t="shared" si="440"/>
        <v>0</v>
      </c>
      <c r="AE330" s="2">
        <f t="shared" si="441"/>
        <v>0</v>
      </c>
      <c r="AF330" s="2">
        <f t="shared" si="442"/>
        <v>0</v>
      </c>
      <c r="AG330" s="2">
        <f t="shared" si="418"/>
        <v>0</v>
      </c>
      <c r="AH330" s="2">
        <f t="shared" si="443"/>
        <v>0</v>
      </c>
      <c r="AI330" s="2">
        <f t="shared" si="444"/>
        <v>0</v>
      </c>
      <c r="AJ330" s="2">
        <f t="shared" si="420"/>
        <v>0</v>
      </c>
      <c r="AK330" s="2">
        <v>124.74000000000001</v>
      </c>
      <c r="AL330" s="2">
        <v>124.74000000000001</v>
      </c>
      <c r="AM330" s="2">
        <v>0</v>
      </c>
      <c r="AN330" s="2">
        <v>0</v>
      </c>
      <c r="AO330" s="2">
        <v>0</v>
      </c>
      <c r="AP330" s="2">
        <v>0</v>
      </c>
      <c r="AQ330" s="2">
        <v>0</v>
      </c>
      <c r="AR330" s="2">
        <v>0</v>
      </c>
      <c r="AS330" s="2">
        <v>0</v>
      </c>
      <c r="AT330" s="2">
        <v>0</v>
      </c>
      <c r="AU330" s="2">
        <v>0</v>
      </c>
      <c r="AV330" s="2">
        <v>1</v>
      </c>
      <c r="AW330" s="2">
        <v>1</v>
      </c>
      <c r="AX330" s="2"/>
      <c r="AY330" s="2"/>
      <c r="AZ330" s="2">
        <v>1</v>
      </c>
      <c r="BA330" s="2">
        <v>1</v>
      </c>
      <c r="BB330" s="2">
        <v>1</v>
      </c>
      <c r="BC330" s="2">
        <v>1</v>
      </c>
      <c r="BD330" s="2" t="s">
        <v>3</v>
      </c>
      <c r="BE330" s="2" t="s">
        <v>3</v>
      </c>
      <c r="BF330" s="2" t="s">
        <v>3</v>
      </c>
      <c r="BG330" s="2" t="s">
        <v>3</v>
      </c>
      <c r="BH330" s="2">
        <v>3</v>
      </c>
      <c r="BI330" s="2">
        <v>2</v>
      </c>
      <c r="BJ330" s="2" t="s">
        <v>3</v>
      </c>
      <c r="BK330" s="2"/>
      <c r="BL330" s="2"/>
      <c r="BM330" s="2">
        <v>400002</v>
      </c>
      <c r="BN330" s="2">
        <v>0</v>
      </c>
      <c r="BO330" s="2" t="s">
        <v>3</v>
      </c>
      <c r="BP330" s="2">
        <v>0</v>
      </c>
      <c r="BQ330" s="2">
        <v>202</v>
      </c>
      <c r="BR330" s="2">
        <v>0</v>
      </c>
      <c r="BS330" s="2">
        <v>1</v>
      </c>
      <c r="BT330" s="2">
        <v>1</v>
      </c>
      <c r="BU330" s="2">
        <v>1</v>
      </c>
      <c r="BV330" s="2">
        <v>1</v>
      </c>
      <c r="BW330" s="2">
        <v>1</v>
      </c>
      <c r="BX330" s="2">
        <v>1</v>
      </c>
      <c r="BY330" s="2" t="s">
        <v>3</v>
      </c>
      <c r="BZ330" s="2">
        <v>0</v>
      </c>
      <c r="CA330" s="2">
        <v>0</v>
      </c>
      <c r="CB330" s="2" t="s">
        <v>3</v>
      </c>
      <c r="CC330" s="2"/>
      <c r="CD330" s="2"/>
      <c r="CE330" s="2">
        <v>30</v>
      </c>
      <c r="CF330" s="2">
        <v>0</v>
      </c>
      <c r="CG330" s="2">
        <v>0</v>
      </c>
      <c r="CH330" s="2"/>
      <c r="CI330" s="2"/>
      <c r="CJ330" s="2"/>
      <c r="CK330" s="2"/>
      <c r="CL330" s="2"/>
      <c r="CM330" s="2">
        <v>0</v>
      </c>
      <c r="CN330" s="2" t="s">
        <v>3</v>
      </c>
      <c r="CO330" s="2">
        <v>0</v>
      </c>
      <c r="CP330" s="2">
        <f t="shared" si="421"/>
        <v>249.48</v>
      </c>
      <c r="CQ330" s="2">
        <f t="shared" si="422"/>
        <v>124.74</v>
      </c>
      <c r="CR330" s="2">
        <f t="shared" si="445"/>
        <v>0</v>
      </c>
      <c r="CS330" s="2">
        <f t="shared" si="423"/>
        <v>0</v>
      </c>
      <c r="CT330" s="2">
        <f t="shared" si="424"/>
        <v>0</v>
      </c>
      <c r="CU330" s="2">
        <f t="shared" si="425"/>
        <v>0</v>
      </c>
      <c r="CV330" s="2">
        <f t="shared" si="426"/>
        <v>0</v>
      </c>
      <c r="CW330" s="2">
        <f t="shared" si="427"/>
        <v>0</v>
      </c>
      <c r="CX330" s="2">
        <f t="shared" si="428"/>
        <v>0</v>
      </c>
      <c r="CY330" s="2">
        <f t="shared" si="429"/>
        <v>0</v>
      </c>
      <c r="CZ330" s="2">
        <f t="shared" si="430"/>
        <v>0</v>
      </c>
      <c r="DA330" s="2"/>
      <c r="DB330" s="2"/>
      <c r="DC330" s="2" t="s">
        <v>3</v>
      </c>
      <c r="DD330" s="2" t="s">
        <v>3</v>
      </c>
      <c r="DE330" s="2" t="s">
        <v>3</v>
      </c>
      <c r="DF330" s="2" t="s">
        <v>3</v>
      </c>
      <c r="DG330" s="2" t="s">
        <v>3</v>
      </c>
      <c r="DH330" s="2" t="s">
        <v>3</v>
      </c>
      <c r="DI330" s="2" t="s">
        <v>3</v>
      </c>
      <c r="DJ330" s="2" t="s">
        <v>3</v>
      </c>
      <c r="DK330" s="2" t="s">
        <v>3</v>
      </c>
      <c r="DL330" s="2" t="s">
        <v>3</v>
      </c>
      <c r="DM330" s="2" t="s">
        <v>3</v>
      </c>
      <c r="DN330" s="2">
        <v>0</v>
      </c>
      <c r="DO330" s="2">
        <v>0</v>
      </c>
      <c r="DP330" s="2">
        <v>1</v>
      </c>
      <c r="DQ330" s="2">
        <v>1</v>
      </c>
      <c r="DR330" s="2"/>
      <c r="DS330" s="2"/>
      <c r="DT330" s="2"/>
      <c r="DU330" s="2">
        <v>1013</v>
      </c>
      <c r="DV330" s="2" t="s">
        <v>37</v>
      </c>
      <c r="DW330" s="2" t="s">
        <v>37</v>
      </c>
      <c r="DX330" s="2">
        <v>1</v>
      </c>
      <c r="DY330" s="2"/>
      <c r="DZ330" s="2" t="s">
        <v>3</v>
      </c>
      <c r="EA330" s="2" t="s">
        <v>3</v>
      </c>
      <c r="EB330" s="2" t="s">
        <v>3</v>
      </c>
      <c r="EC330" s="2" t="s">
        <v>3</v>
      </c>
      <c r="ED330" s="2"/>
      <c r="EE330" s="2">
        <v>59540864</v>
      </c>
      <c r="EF330" s="2">
        <v>202</v>
      </c>
      <c r="EG330" s="2" t="s">
        <v>386</v>
      </c>
      <c r="EH330" s="2">
        <v>0</v>
      </c>
      <c r="EI330" s="2" t="s">
        <v>3</v>
      </c>
      <c r="EJ330" s="2">
        <v>1</v>
      </c>
      <c r="EK330" s="2">
        <v>400002</v>
      </c>
      <c r="EL330" s="2" t="s">
        <v>387</v>
      </c>
      <c r="EM330" s="2" t="s">
        <v>386</v>
      </c>
      <c r="EN330" s="2"/>
      <c r="EO330" s="2" t="s">
        <v>3</v>
      </c>
      <c r="EP330" s="2"/>
      <c r="EQ330" s="2">
        <v>0</v>
      </c>
      <c r="ER330" s="2">
        <v>0</v>
      </c>
      <c r="ES330" s="2">
        <v>124.74000000000001</v>
      </c>
      <c r="ET330" s="2">
        <v>0</v>
      </c>
      <c r="EU330" s="2">
        <v>0</v>
      </c>
      <c r="EV330" s="2">
        <v>0</v>
      </c>
      <c r="EW330" s="2">
        <v>0</v>
      </c>
      <c r="EX330" s="2">
        <v>0</v>
      </c>
      <c r="EY330" s="2">
        <v>0</v>
      </c>
      <c r="EZ330" s="2"/>
      <c r="FA330" s="2"/>
      <c r="FB330" s="2"/>
      <c r="FC330" s="2"/>
      <c r="FD330" s="2"/>
      <c r="FE330" s="2"/>
      <c r="FF330" s="2"/>
      <c r="FG330" s="2"/>
      <c r="FH330" s="2"/>
      <c r="FI330" s="2"/>
      <c r="FJ330" s="2"/>
      <c r="FK330" s="2"/>
      <c r="FL330" s="2"/>
      <c r="FM330" s="2"/>
      <c r="FN330" s="2"/>
      <c r="FO330" s="2"/>
      <c r="FP330" s="2"/>
      <c r="FQ330" s="2">
        <v>0</v>
      </c>
      <c r="FR330" s="2">
        <v>0</v>
      </c>
      <c r="FS330" s="2">
        <v>0</v>
      </c>
      <c r="FT330" s="2"/>
      <c r="FU330" s="2"/>
      <c r="FV330" s="2"/>
      <c r="FW330" s="2"/>
      <c r="FX330" s="2">
        <v>0</v>
      </c>
      <c r="FY330" s="2">
        <v>0</v>
      </c>
      <c r="FZ330" s="2"/>
      <c r="GA330" s="2" t="s">
        <v>505</v>
      </c>
      <c r="GB330" s="2"/>
      <c r="GC330" s="2"/>
      <c r="GD330" s="2">
        <v>1</v>
      </c>
      <c r="GE330" s="2"/>
      <c r="GF330" s="2">
        <v>335350667</v>
      </c>
      <c r="GG330" s="2">
        <v>2</v>
      </c>
      <c r="GH330" s="2">
        <v>4</v>
      </c>
      <c r="GI330" s="2">
        <v>-2</v>
      </c>
      <c r="GJ330" s="2">
        <v>0</v>
      </c>
      <c r="GK330" s="2">
        <v>0</v>
      </c>
      <c r="GL330" s="2">
        <f t="shared" si="431"/>
        <v>0</v>
      </c>
      <c r="GM330" s="2">
        <f t="shared" si="432"/>
        <v>249.48</v>
      </c>
      <c r="GN330" s="2">
        <f t="shared" si="433"/>
        <v>0</v>
      </c>
      <c r="GO330" s="2">
        <f t="shared" si="434"/>
        <v>249.48</v>
      </c>
      <c r="GP330" s="2">
        <f t="shared" si="435"/>
        <v>0</v>
      </c>
      <c r="GQ330" s="2"/>
      <c r="GR330" s="2">
        <v>0</v>
      </c>
      <c r="GS330" s="2">
        <v>2</v>
      </c>
      <c r="GT330" s="2">
        <v>0</v>
      </c>
      <c r="GU330" s="2" t="s">
        <v>3</v>
      </c>
      <c r="GV330" s="2">
        <f t="shared" si="436"/>
        <v>0</v>
      </c>
      <c r="GW330" s="2">
        <v>1</v>
      </c>
      <c r="GX330" s="2">
        <f t="shared" si="437"/>
        <v>0</v>
      </c>
      <c r="GY330" s="2"/>
      <c r="GZ330" s="2"/>
      <c r="HA330" s="2">
        <v>0</v>
      </c>
      <c r="HB330" s="2">
        <v>0</v>
      </c>
      <c r="HC330" s="2">
        <f t="shared" si="438"/>
        <v>0</v>
      </c>
      <c r="HD330" s="2"/>
      <c r="HE330" s="2" t="s">
        <v>389</v>
      </c>
      <c r="HF330" s="2" t="s">
        <v>34</v>
      </c>
      <c r="HG330" s="2"/>
      <c r="HH330" s="2"/>
      <c r="HI330" s="2"/>
      <c r="HJ330" s="2"/>
      <c r="HK330" s="2"/>
      <c r="HL330" s="2"/>
      <c r="HM330" s="2" t="s">
        <v>3</v>
      </c>
      <c r="HN330" s="2" t="s">
        <v>3</v>
      </c>
      <c r="HO330" s="2" t="s">
        <v>3</v>
      </c>
      <c r="HP330" s="2" t="s">
        <v>3</v>
      </c>
      <c r="HQ330" s="2" t="s">
        <v>3</v>
      </c>
      <c r="HR330" s="2"/>
      <c r="HS330" s="2">
        <v>0</v>
      </c>
      <c r="HT330" s="2"/>
      <c r="HU330" s="2"/>
      <c r="HV330" s="2"/>
      <c r="HW330" s="2"/>
      <c r="HX330" s="2"/>
      <c r="HY330" s="2"/>
      <c r="HZ330" s="2"/>
      <c r="IA330" s="2"/>
      <c r="IB330" s="2"/>
      <c r="IC330" s="2"/>
      <c r="ID330" s="2"/>
      <c r="IE330" s="2"/>
      <c r="IF330" s="2"/>
      <c r="IG330" s="2"/>
      <c r="IH330" s="2"/>
      <c r="II330" s="2"/>
      <c r="IJ330" s="2"/>
      <c r="IK330" s="2">
        <v>0</v>
      </c>
      <c r="IL330" s="2"/>
      <c r="IM330" s="2"/>
      <c r="IN330" s="2"/>
      <c r="IO330" s="2"/>
      <c r="IP330" s="2"/>
      <c r="IQ330" s="2"/>
      <c r="IR330" s="2"/>
      <c r="IS330" s="2"/>
      <c r="IT330" s="2"/>
      <c r="IU330" s="2"/>
    </row>
    <row r="331" spans="1:255" x14ac:dyDescent="0.2">
      <c r="A331">
        <v>17</v>
      </c>
      <c r="B331">
        <v>1</v>
      </c>
      <c r="E331" t="s">
        <v>502</v>
      </c>
      <c r="F331" t="s">
        <v>503</v>
      </c>
      <c r="G331" t="s">
        <v>504</v>
      </c>
      <c r="H331" t="s">
        <v>37</v>
      </c>
      <c r="I331">
        <v>2</v>
      </c>
      <c r="J331">
        <v>0</v>
      </c>
      <c r="K331">
        <v>2</v>
      </c>
      <c r="O331">
        <f t="shared" si="405"/>
        <v>2464.86</v>
      </c>
      <c r="P331">
        <f t="shared" si="406"/>
        <v>2464.86</v>
      </c>
      <c r="Q331">
        <f t="shared" si="439"/>
        <v>0</v>
      </c>
      <c r="R331">
        <f t="shared" si="407"/>
        <v>0</v>
      </c>
      <c r="S331">
        <f t="shared" si="408"/>
        <v>0</v>
      </c>
      <c r="T331">
        <f t="shared" si="409"/>
        <v>0</v>
      </c>
      <c r="U331">
        <f t="shared" si="410"/>
        <v>0</v>
      </c>
      <c r="V331">
        <f t="shared" si="411"/>
        <v>0</v>
      </c>
      <c r="W331">
        <f t="shared" si="412"/>
        <v>0</v>
      </c>
      <c r="X331">
        <f t="shared" si="413"/>
        <v>0</v>
      </c>
      <c r="Y331">
        <f t="shared" si="414"/>
        <v>0</v>
      </c>
      <c r="AA331">
        <v>60252775</v>
      </c>
      <c r="AB331">
        <f t="shared" si="415"/>
        <v>124.74</v>
      </c>
      <c r="AC331">
        <f t="shared" si="416"/>
        <v>124.74</v>
      </c>
      <c r="AD331">
        <f t="shared" si="440"/>
        <v>0</v>
      </c>
      <c r="AE331">
        <f t="shared" si="441"/>
        <v>0</v>
      </c>
      <c r="AF331">
        <f t="shared" si="442"/>
        <v>0</v>
      </c>
      <c r="AG331">
        <f t="shared" si="418"/>
        <v>0</v>
      </c>
      <c r="AH331">
        <f t="shared" si="443"/>
        <v>0</v>
      </c>
      <c r="AI331">
        <f t="shared" si="444"/>
        <v>0</v>
      </c>
      <c r="AJ331">
        <f t="shared" si="420"/>
        <v>0</v>
      </c>
      <c r="AK331">
        <v>124.74000000000001</v>
      </c>
      <c r="AL331">
        <v>124.74000000000001</v>
      </c>
      <c r="AM331">
        <v>0</v>
      </c>
      <c r="AN331">
        <v>0</v>
      </c>
      <c r="AO331">
        <v>0</v>
      </c>
      <c r="AP331">
        <v>0</v>
      </c>
      <c r="AQ331">
        <v>0</v>
      </c>
      <c r="AR331">
        <v>0</v>
      </c>
      <c r="AS331">
        <v>0</v>
      </c>
      <c r="AT331">
        <v>0</v>
      </c>
      <c r="AU331">
        <v>0</v>
      </c>
      <c r="AV331">
        <v>1</v>
      </c>
      <c r="AW331">
        <v>1</v>
      </c>
      <c r="AZ331">
        <v>1</v>
      </c>
      <c r="BA331">
        <v>1</v>
      </c>
      <c r="BB331">
        <v>1</v>
      </c>
      <c r="BC331">
        <v>9.8800000000000008</v>
      </c>
      <c r="BD331" t="s">
        <v>3</v>
      </c>
      <c r="BE331" t="s">
        <v>3</v>
      </c>
      <c r="BF331" t="s">
        <v>3</v>
      </c>
      <c r="BG331" t="s">
        <v>3</v>
      </c>
      <c r="BH331">
        <v>3</v>
      </c>
      <c r="BI331">
        <v>2</v>
      </c>
      <c r="BJ331" t="s">
        <v>3</v>
      </c>
      <c r="BM331">
        <v>400002</v>
      </c>
      <c r="BN331">
        <v>0</v>
      </c>
      <c r="BO331" t="s">
        <v>3</v>
      </c>
      <c r="BP331">
        <v>0</v>
      </c>
      <c r="BQ331">
        <v>202</v>
      </c>
      <c r="BR331">
        <v>0</v>
      </c>
      <c r="BS331">
        <v>1</v>
      </c>
      <c r="BT331">
        <v>1</v>
      </c>
      <c r="BU331">
        <v>1</v>
      </c>
      <c r="BV331">
        <v>1</v>
      </c>
      <c r="BW331">
        <v>1</v>
      </c>
      <c r="BX331">
        <v>1</v>
      </c>
      <c r="BY331" t="s">
        <v>3</v>
      </c>
      <c r="BZ331">
        <v>0</v>
      </c>
      <c r="CA331">
        <v>0</v>
      </c>
      <c r="CB331" t="s">
        <v>3</v>
      </c>
      <c r="CE331">
        <v>30</v>
      </c>
      <c r="CF331">
        <v>0</v>
      </c>
      <c r="CG331">
        <v>0</v>
      </c>
      <c r="CM331">
        <v>0</v>
      </c>
      <c r="CN331" t="s">
        <v>3</v>
      </c>
      <c r="CO331">
        <v>0</v>
      </c>
      <c r="CP331">
        <f t="shared" si="421"/>
        <v>2464.86</v>
      </c>
      <c r="CQ331">
        <f t="shared" si="422"/>
        <v>1232.43</v>
      </c>
      <c r="CR331">
        <f t="shared" si="445"/>
        <v>0</v>
      </c>
      <c r="CS331">
        <f t="shared" si="423"/>
        <v>0</v>
      </c>
      <c r="CT331">
        <f t="shared" si="424"/>
        <v>0</v>
      </c>
      <c r="CU331">
        <f t="shared" si="425"/>
        <v>0</v>
      </c>
      <c r="CV331">
        <f t="shared" si="426"/>
        <v>0</v>
      </c>
      <c r="CW331">
        <f t="shared" si="427"/>
        <v>0</v>
      </c>
      <c r="CX331">
        <f t="shared" si="428"/>
        <v>0</v>
      </c>
      <c r="CY331">
        <f t="shared" si="429"/>
        <v>0</v>
      </c>
      <c r="CZ331">
        <f t="shared" si="430"/>
        <v>0</v>
      </c>
      <c r="DC331" t="s">
        <v>3</v>
      </c>
      <c r="DD331" t="s">
        <v>3</v>
      </c>
      <c r="DE331" t="s">
        <v>3</v>
      </c>
      <c r="DF331" t="s">
        <v>3</v>
      </c>
      <c r="DG331" t="s">
        <v>3</v>
      </c>
      <c r="DH331" t="s">
        <v>3</v>
      </c>
      <c r="DI331" t="s">
        <v>3</v>
      </c>
      <c r="DJ331" t="s">
        <v>3</v>
      </c>
      <c r="DK331" t="s">
        <v>3</v>
      </c>
      <c r="DL331" t="s">
        <v>3</v>
      </c>
      <c r="DM331" t="s">
        <v>3</v>
      </c>
      <c r="DN331">
        <v>0</v>
      </c>
      <c r="DO331">
        <v>0</v>
      </c>
      <c r="DP331">
        <v>1</v>
      </c>
      <c r="DQ331">
        <v>1</v>
      </c>
      <c r="DU331">
        <v>1013</v>
      </c>
      <c r="DV331" t="s">
        <v>37</v>
      </c>
      <c r="DW331" t="s">
        <v>37</v>
      </c>
      <c r="DX331">
        <v>1</v>
      </c>
      <c r="DZ331" t="s">
        <v>3</v>
      </c>
      <c r="EA331" t="s">
        <v>3</v>
      </c>
      <c r="EB331" t="s">
        <v>3</v>
      </c>
      <c r="EC331" t="s">
        <v>3</v>
      </c>
      <c r="EE331">
        <v>59540864</v>
      </c>
      <c r="EF331">
        <v>202</v>
      </c>
      <c r="EG331" t="s">
        <v>386</v>
      </c>
      <c r="EH331">
        <v>0</v>
      </c>
      <c r="EI331" t="s">
        <v>3</v>
      </c>
      <c r="EJ331">
        <v>1</v>
      </c>
      <c r="EK331">
        <v>400002</v>
      </c>
      <c r="EL331" t="s">
        <v>387</v>
      </c>
      <c r="EM331" t="s">
        <v>386</v>
      </c>
      <c r="EO331" t="s">
        <v>3</v>
      </c>
      <c r="EQ331">
        <v>0</v>
      </c>
      <c r="ER331">
        <v>124.74000000000001</v>
      </c>
      <c r="ES331">
        <v>124.74000000000001</v>
      </c>
      <c r="ET331">
        <v>0</v>
      </c>
      <c r="EU331">
        <v>0</v>
      </c>
      <c r="EV331">
        <v>0</v>
      </c>
      <c r="EW331">
        <v>0</v>
      </c>
      <c r="EX331">
        <v>0</v>
      </c>
      <c r="EY331">
        <v>0</v>
      </c>
      <c r="EZ331">
        <v>5</v>
      </c>
      <c r="FC331">
        <v>1</v>
      </c>
      <c r="FD331">
        <v>18</v>
      </c>
      <c r="FF331">
        <v>1449.88</v>
      </c>
      <c r="FQ331">
        <v>0</v>
      </c>
      <c r="FR331">
        <v>0</v>
      </c>
      <c r="FS331">
        <v>0</v>
      </c>
      <c r="FX331">
        <v>0</v>
      </c>
      <c r="FY331">
        <v>0</v>
      </c>
      <c r="GA331" t="s">
        <v>505</v>
      </c>
      <c r="GD331">
        <v>1</v>
      </c>
      <c r="GF331">
        <v>335350667</v>
      </c>
      <c r="GG331">
        <v>2</v>
      </c>
      <c r="GH331">
        <v>3</v>
      </c>
      <c r="GI331">
        <v>5</v>
      </c>
      <c r="GJ331">
        <v>0</v>
      </c>
      <c r="GK331">
        <v>0</v>
      </c>
      <c r="GL331">
        <f t="shared" si="431"/>
        <v>0</v>
      </c>
      <c r="GM331">
        <f t="shared" si="432"/>
        <v>2464.86</v>
      </c>
      <c r="GN331">
        <f t="shared" si="433"/>
        <v>0</v>
      </c>
      <c r="GO331">
        <f t="shared" si="434"/>
        <v>2464.86</v>
      </c>
      <c r="GP331">
        <f t="shared" si="435"/>
        <v>0</v>
      </c>
      <c r="GR331">
        <v>1</v>
      </c>
      <c r="GS331">
        <v>1</v>
      </c>
      <c r="GT331">
        <v>0</v>
      </c>
      <c r="GU331" t="s">
        <v>3</v>
      </c>
      <c r="GV331">
        <f t="shared" si="436"/>
        <v>0</v>
      </c>
      <c r="GW331">
        <v>1</v>
      </c>
      <c r="GX331">
        <f t="shared" si="437"/>
        <v>0</v>
      </c>
      <c r="HA331">
        <v>0</v>
      </c>
      <c r="HB331">
        <v>0</v>
      </c>
      <c r="HC331">
        <f t="shared" si="438"/>
        <v>0</v>
      </c>
      <c r="HE331" t="s">
        <v>389</v>
      </c>
      <c r="HF331" t="s">
        <v>34</v>
      </c>
      <c r="HM331" t="s">
        <v>3</v>
      </c>
      <c r="HN331" t="s">
        <v>3</v>
      </c>
      <c r="HO331" t="s">
        <v>3</v>
      </c>
      <c r="HP331" t="s">
        <v>3</v>
      </c>
      <c r="HQ331" t="s">
        <v>3</v>
      </c>
      <c r="HS331">
        <v>0</v>
      </c>
      <c r="IK331">
        <v>0</v>
      </c>
    </row>
    <row r="332" spans="1:255" x14ac:dyDescent="0.2">
      <c r="A332" s="2">
        <v>17</v>
      </c>
      <c r="B332" s="2">
        <v>1</v>
      </c>
      <c r="C332" s="2"/>
      <c r="D332" s="2"/>
      <c r="E332" s="2" t="s">
        <v>506</v>
      </c>
      <c r="F332" s="2" t="s">
        <v>507</v>
      </c>
      <c r="G332" s="2" t="s">
        <v>508</v>
      </c>
      <c r="H332" s="2" t="s">
        <v>37</v>
      </c>
      <c r="I332" s="2">
        <v>8</v>
      </c>
      <c r="J332" s="2">
        <v>0</v>
      </c>
      <c r="K332" s="2">
        <v>8</v>
      </c>
      <c r="L332" s="2"/>
      <c r="M332" s="2"/>
      <c r="N332" s="2"/>
      <c r="O332" s="2">
        <f t="shared" ref="O332:O363" si="446">ROUND(CP332,2)</f>
        <v>1804.4</v>
      </c>
      <c r="P332" s="2">
        <f t="shared" ref="P332:P363" si="447">ROUND((ROUND((AC332*AW332*I332),2)*BC332),2)</f>
        <v>1804.4</v>
      </c>
      <c r="Q332" s="2">
        <f t="shared" si="439"/>
        <v>0</v>
      </c>
      <c r="R332" s="2">
        <f t="shared" ref="R332:R363" si="448">ROUND((ROUND((AE332*AV332*I332),2)*BS332),2)</f>
        <v>0</v>
      </c>
      <c r="S332" s="2">
        <f t="shared" ref="S332:S363" si="449">ROUND((ROUND((AF332*AV332*I332),2)*BA332),2)</f>
        <v>0</v>
      </c>
      <c r="T332" s="2">
        <f t="shared" ref="T332:T363" si="450">ROUND(CU332*I332,2)</f>
        <v>0</v>
      </c>
      <c r="U332" s="2">
        <f t="shared" ref="U332:U363" si="451">CV332*I332</f>
        <v>0</v>
      </c>
      <c r="V332" s="2">
        <f t="shared" ref="V332:V363" si="452">CW332*I332</f>
        <v>0</v>
      </c>
      <c r="W332" s="2">
        <f t="shared" ref="W332:W363" si="453">ROUND(CX332*I332,2)</f>
        <v>0</v>
      </c>
      <c r="X332" s="2">
        <f t="shared" ref="X332:X363" si="454">ROUND(CY332,2)</f>
        <v>0</v>
      </c>
      <c r="Y332" s="2">
        <f t="shared" ref="Y332:Y363" si="455">ROUND(CZ332,2)</f>
        <v>0</v>
      </c>
      <c r="Z332" s="2"/>
      <c r="AA332" s="2">
        <v>60252778</v>
      </c>
      <c r="AB332" s="2">
        <f t="shared" ref="AB332:AB363" si="456">ROUND((AC332+AD332+AF332),6)</f>
        <v>225.55</v>
      </c>
      <c r="AC332" s="2">
        <f t="shared" ref="AC332:AC363" si="457">ROUND((ES332),6)</f>
        <v>225.55</v>
      </c>
      <c r="AD332" s="2">
        <f t="shared" si="440"/>
        <v>0</v>
      </c>
      <c r="AE332" s="2">
        <f t="shared" si="441"/>
        <v>0</v>
      </c>
      <c r="AF332" s="2">
        <f t="shared" si="442"/>
        <v>0</v>
      </c>
      <c r="AG332" s="2">
        <f t="shared" ref="AG332:AG363" si="458">ROUND((AP332),6)</f>
        <v>0</v>
      </c>
      <c r="AH332" s="2">
        <f t="shared" si="443"/>
        <v>0</v>
      </c>
      <c r="AI332" s="2">
        <f t="shared" si="444"/>
        <v>0</v>
      </c>
      <c r="AJ332" s="2">
        <f t="shared" ref="AJ332:AJ363" si="459">(AS332)</f>
        <v>0</v>
      </c>
      <c r="AK332" s="2">
        <v>225.54999999999998</v>
      </c>
      <c r="AL332" s="2">
        <v>225.54999999999998</v>
      </c>
      <c r="AM332" s="2">
        <v>0</v>
      </c>
      <c r="AN332" s="2">
        <v>0</v>
      </c>
      <c r="AO332" s="2">
        <v>0</v>
      </c>
      <c r="AP332" s="2">
        <v>0</v>
      </c>
      <c r="AQ332" s="2">
        <v>0</v>
      </c>
      <c r="AR332" s="2">
        <v>0</v>
      </c>
      <c r="AS332" s="2">
        <v>0</v>
      </c>
      <c r="AT332" s="2">
        <v>0</v>
      </c>
      <c r="AU332" s="2">
        <v>0</v>
      </c>
      <c r="AV332" s="2">
        <v>1</v>
      </c>
      <c r="AW332" s="2">
        <v>1</v>
      </c>
      <c r="AX332" s="2"/>
      <c r="AY332" s="2"/>
      <c r="AZ332" s="2">
        <v>1</v>
      </c>
      <c r="BA332" s="2">
        <v>1</v>
      </c>
      <c r="BB332" s="2">
        <v>1</v>
      </c>
      <c r="BC332" s="2">
        <v>1</v>
      </c>
      <c r="BD332" s="2" t="s">
        <v>3</v>
      </c>
      <c r="BE332" s="2" t="s">
        <v>3</v>
      </c>
      <c r="BF332" s="2" t="s">
        <v>3</v>
      </c>
      <c r="BG332" s="2" t="s">
        <v>3</v>
      </c>
      <c r="BH332" s="2">
        <v>3</v>
      </c>
      <c r="BI332" s="2">
        <v>2</v>
      </c>
      <c r="BJ332" s="2" t="s">
        <v>3</v>
      </c>
      <c r="BK332" s="2"/>
      <c r="BL332" s="2"/>
      <c r="BM332" s="2">
        <v>400002</v>
      </c>
      <c r="BN332" s="2">
        <v>0</v>
      </c>
      <c r="BO332" s="2" t="s">
        <v>3</v>
      </c>
      <c r="BP332" s="2">
        <v>0</v>
      </c>
      <c r="BQ332" s="2">
        <v>202</v>
      </c>
      <c r="BR332" s="2">
        <v>0</v>
      </c>
      <c r="BS332" s="2">
        <v>1</v>
      </c>
      <c r="BT332" s="2">
        <v>1</v>
      </c>
      <c r="BU332" s="2">
        <v>1</v>
      </c>
      <c r="BV332" s="2">
        <v>1</v>
      </c>
      <c r="BW332" s="2">
        <v>1</v>
      </c>
      <c r="BX332" s="2">
        <v>1</v>
      </c>
      <c r="BY332" s="2" t="s">
        <v>3</v>
      </c>
      <c r="BZ332" s="2">
        <v>0</v>
      </c>
      <c r="CA332" s="2">
        <v>0</v>
      </c>
      <c r="CB332" s="2" t="s">
        <v>3</v>
      </c>
      <c r="CC332" s="2"/>
      <c r="CD332" s="2"/>
      <c r="CE332" s="2">
        <v>30</v>
      </c>
      <c r="CF332" s="2">
        <v>0</v>
      </c>
      <c r="CG332" s="2">
        <v>0</v>
      </c>
      <c r="CH332" s="2"/>
      <c r="CI332" s="2"/>
      <c r="CJ332" s="2"/>
      <c r="CK332" s="2"/>
      <c r="CL332" s="2"/>
      <c r="CM332" s="2">
        <v>0</v>
      </c>
      <c r="CN332" s="2" t="s">
        <v>3</v>
      </c>
      <c r="CO332" s="2">
        <v>0</v>
      </c>
      <c r="CP332" s="2">
        <f t="shared" ref="CP332:CP363" si="460">(P332+Q332+S332)</f>
        <v>1804.4</v>
      </c>
      <c r="CQ332" s="2">
        <f t="shared" ref="CQ332:CQ363" si="461">ROUND((ROUND((AC332*AW332*1),2)*BC332),2)</f>
        <v>225.55</v>
      </c>
      <c r="CR332" s="2">
        <f t="shared" si="445"/>
        <v>0</v>
      </c>
      <c r="CS332" s="2">
        <f t="shared" ref="CS332:CS363" si="462">ROUND((ROUND((AE332*AV332*1),2)*BS332),2)</f>
        <v>0</v>
      </c>
      <c r="CT332" s="2">
        <f t="shared" ref="CT332:CT363" si="463">ROUND((ROUND((AF332*AV332*1),2)*BA332),2)</f>
        <v>0</v>
      </c>
      <c r="CU332" s="2">
        <f t="shared" ref="CU332:CU363" si="464">AG332</f>
        <v>0</v>
      </c>
      <c r="CV332" s="2">
        <f t="shared" ref="CV332:CV363" si="465">(AH332*AV332)</f>
        <v>0</v>
      </c>
      <c r="CW332" s="2">
        <f t="shared" ref="CW332:CW363" si="466">AI332</f>
        <v>0</v>
      </c>
      <c r="CX332" s="2">
        <f t="shared" ref="CX332:CX363" si="467">AJ332</f>
        <v>0</v>
      </c>
      <c r="CY332" s="2">
        <f t="shared" ref="CY332:CY363" si="468">(((S332+R332)*AT332)/100)</f>
        <v>0</v>
      </c>
      <c r="CZ332" s="2">
        <f t="shared" ref="CZ332:CZ363" si="469">(((S332+R332)*AU332)/100)</f>
        <v>0</v>
      </c>
      <c r="DA332" s="2"/>
      <c r="DB332" s="2"/>
      <c r="DC332" s="2" t="s">
        <v>3</v>
      </c>
      <c r="DD332" s="2" t="s">
        <v>3</v>
      </c>
      <c r="DE332" s="2" t="s">
        <v>3</v>
      </c>
      <c r="DF332" s="2" t="s">
        <v>3</v>
      </c>
      <c r="DG332" s="2" t="s">
        <v>3</v>
      </c>
      <c r="DH332" s="2" t="s">
        <v>3</v>
      </c>
      <c r="DI332" s="2" t="s">
        <v>3</v>
      </c>
      <c r="DJ332" s="2" t="s">
        <v>3</v>
      </c>
      <c r="DK332" s="2" t="s">
        <v>3</v>
      </c>
      <c r="DL332" s="2" t="s">
        <v>3</v>
      </c>
      <c r="DM332" s="2" t="s">
        <v>3</v>
      </c>
      <c r="DN332" s="2">
        <v>0</v>
      </c>
      <c r="DO332" s="2">
        <v>0</v>
      </c>
      <c r="DP332" s="2">
        <v>1</v>
      </c>
      <c r="DQ332" s="2">
        <v>1</v>
      </c>
      <c r="DR332" s="2"/>
      <c r="DS332" s="2"/>
      <c r="DT332" s="2"/>
      <c r="DU332" s="2">
        <v>1013</v>
      </c>
      <c r="DV332" s="2" t="s">
        <v>37</v>
      </c>
      <c r="DW332" s="2" t="s">
        <v>37</v>
      </c>
      <c r="DX332" s="2">
        <v>1</v>
      </c>
      <c r="DY332" s="2"/>
      <c r="DZ332" s="2" t="s">
        <v>3</v>
      </c>
      <c r="EA332" s="2" t="s">
        <v>3</v>
      </c>
      <c r="EB332" s="2" t="s">
        <v>3</v>
      </c>
      <c r="EC332" s="2" t="s">
        <v>3</v>
      </c>
      <c r="ED332" s="2"/>
      <c r="EE332" s="2">
        <v>59540864</v>
      </c>
      <c r="EF332" s="2">
        <v>202</v>
      </c>
      <c r="EG332" s="2" t="s">
        <v>386</v>
      </c>
      <c r="EH332" s="2">
        <v>0</v>
      </c>
      <c r="EI332" s="2" t="s">
        <v>3</v>
      </c>
      <c r="EJ332" s="2">
        <v>1</v>
      </c>
      <c r="EK332" s="2">
        <v>400002</v>
      </c>
      <c r="EL332" s="2" t="s">
        <v>387</v>
      </c>
      <c r="EM332" s="2" t="s">
        <v>386</v>
      </c>
      <c r="EN332" s="2"/>
      <c r="EO332" s="2" t="s">
        <v>3</v>
      </c>
      <c r="EP332" s="2"/>
      <c r="EQ332" s="2">
        <v>0</v>
      </c>
      <c r="ER332" s="2">
        <v>0</v>
      </c>
      <c r="ES332" s="2">
        <v>225.54999999999998</v>
      </c>
      <c r="ET332" s="2">
        <v>0</v>
      </c>
      <c r="EU332" s="2">
        <v>0</v>
      </c>
      <c r="EV332" s="2">
        <v>0</v>
      </c>
      <c r="EW332" s="2">
        <v>0</v>
      </c>
      <c r="EX332" s="2">
        <v>0</v>
      </c>
      <c r="EY332" s="2">
        <v>0</v>
      </c>
      <c r="EZ332" s="2"/>
      <c r="FA332" s="2"/>
      <c r="FB332" s="2"/>
      <c r="FC332" s="2"/>
      <c r="FD332" s="2"/>
      <c r="FE332" s="2"/>
      <c r="FF332" s="2"/>
      <c r="FG332" s="2"/>
      <c r="FH332" s="2"/>
      <c r="FI332" s="2"/>
      <c r="FJ332" s="2"/>
      <c r="FK332" s="2"/>
      <c r="FL332" s="2"/>
      <c r="FM332" s="2"/>
      <c r="FN332" s="2"/>
      <c r="FO332" s="2"/>
      <c r="FP332" s="2"/>
      <c r="FQ332" s="2">
        <v>0</v>
      </c>
      <c r="FR332" s="2">
        <v>0</v>
      </c>
      <c r="FS332" s="2">
        <v>0</v>
      </c>
      <c r="FT332" s="2"/>
      <c r="FU332" s="2"/>
      <c r="FV332" s="2"/>
      <c r="FW332" s="2"/>
      <c r="FX332" s="2">
        <v>0</v>
      </c>
      <c r="FY332" s="2">
        <v>0</v>
      </c>
      <c r="FZ332" s="2"/>
      <c r="GA332" s="2" t="s">
        <v>509</v>
      </c>
      <c r="GB332" s="2"/>
      <c r="GC332" s="2"/>
      <c r="GD332" s="2">
        <v>1</v>
      </c>
      <c r="GE332" s="2"/>
      <c r="GF332" s="2">
        <v>-1311765953</v>
      </c>
      <c r="GG332" s="2">
        <v>2</v>
      </c>
      <c r="GH332" s="2">
        <v>4</v>
      </c>
      <c r="GI332" s="2">
        <v>-2</v>
      </c>
      <c r="GJ332" s="2">
        <v>0</v>
      </c>
      <c r="GK332" s="2">
        <v>0</v>
      </c>
      <c r="GL332" s="2">
        <f t="shared" ref="GL332:GL363" si="470">ROUND(IF(AND(BH332=3,BI332=3,FS332&lt;&gt;0),P332,0),2)</f>
        <v>0</v>
      </c>
      <c r="GM332" s="2">
        <f t="shared" ref="GM332:GM363" si="471">ROUND(O332+X332+Y332,2)+GX332</f>
        <v>1804.4</v>
      </c>
      <c r="GN332" s="2">
        <f t="shared" ref="GN332:GN363" si="472">IF(OR(BI332=0,BI332=1),GM332-GX332,0)</f>
        <v>0</v>
      </c>
      <c r="GO332" s="2">
        <f t="shared" ref="GO332:GO363" si="473">IF(BI332=2,GM332-GX332,0)</f>
        <v>1804.4</v>
      </c>
      <c r="GP332" s="2">
        <f t="shared" ref="GP332:GP363" si="474">IF(BI332=4,GM332-GX332,0)</f>
        <v>0</v>
      </c>
      <c r="GQ332" s="2"/>
      <c r="GR332" s="2">
        <v>0</v>
      </c>
      <c r="GS332" s="2">
        <v>2</v>
      </c>
      <c r="GT332" s="2">
        <v>0</v>
      </c>
      <c r="GU332" s="2" t="s">
        <v>3</v>
      </c>
      <c r="GV332" s="2">
        <f t="shared" ref="GV332:GV363" si="475">ROUND((GT332),6)</f>
        <v>0</v>
      </c>
      <c r="GW332" s="2">
        <v>1</v>
      </c>
      <c r="GX332" s="2">
        <f t="shared" ref="GX332:GX363" si="476">ROUND(HC332*I332,2)</f>
        <v>0</v>
      </c>
      <c r="GY332" s="2"/>
      <c r="GZ332" s="2"/>
      <c r="HA332" s="2">
        <v>0</v>
      </c>
      <c r="HB332" s="2">
        <v>0</v>
      </c>
      <c r="HC332" s="2">
        <f t="shared" ref="HC332:HC363" si="477">GV332*GW332</f>
        <v>0</v>
      </c>
      <c r="HD332" s="2"/>
      <c r="HE332" s="2" t="s">
        <v>389</v>
      </c>
      <c r="HF332" s="2" t="s">
        <v>34</v>
      </c>
      <c r="HG332" s="2"/>
      <c r="HH332" s="2"/>
      <c r="HI332" s="2"/>
      <c r="HJ332" s="2"/>
      <c r="HK332" s="2"/>
      <c r="HL332" s="2"/>
      <c r="HM332" s="2" t="s">
        <v>3</v>
      </c>
      <c r="HN332" s="2" t="s">
        <v>3</v>
      </c>
      <c r="HO332" s="2" t="s">
        <v>3</v>
      </c>
      <c r="HP332" s="2" t="s">
        <v>3</v>
      </c>
      <c r="HQ332" s="2" t="s">
        <v>3</v>
      </c>
      <c r="HR332" s="2"/>
      <c r="HS332" s="2">
        <v>0</v>
      </c>
      <c r="HT332" s="2"/>
      <c r="HU332" s="2"/>
      <c r="HV332" s="2"/>
      <c r="HW332" s="2"/>
      <c r="HX332" s="2"/>
      <c r="HY332" s="2"/>
      <c r="HZ332" s="2"/>
      <c r="IA332" s="2"/>
      <c r="IB332" s="2"/>
      <c r="IC332" s="2"/>
      <c r="ID332" s="2"/>
      <c r="IE332" s="2"/>
      <c r="IF332" s="2"/>
      <c r="IG332" s="2"/>
      <c r="IH332" s="2"/>
      <c r="II332" s="2"/>
      <c r="IJ332" s="2"/>
      <c r="IK332" s="2">
        <v>0</v>
      </c>
      <c r="IL332" s="2"/>
      <c r="IM332" s="2"/>
      <c r="IN332" s="2"/>
      <c r="IO332" s="2"/>
      <c r="IP332" s="2"/>
      <c r="IQ332" s="2"/>
      <c r="IR332" s="2"/>
      <c r="IS332" s="2"/>
      <c r="IT332" s="2"/>
      <c r="IU332" s="2"/>
    </row>
    <row r="333" spans="1:255" x14ac:dyDescent="0.2">
      <c r="A333">
        <v>17</v>
      </c>
      <c r="B333">
        <v>1</v>
      </c>
      <c r="E333" t="s">
        <v>506</v>
      </c>
      <c r="F333" t="s">
        <v>507</v>
      </c>
      <c r="G333" t="s">
        <v>508</v>
      </c>
      <c r="H333" t="s">
        <v>37</v>
      </c>
      <c r="I333">
        <v>8</v>
      </c>
      <c r="J333">
        <v>0</v>
      </c>
      <c r="K333">
        <v>8</v>
      </c>
      <c r="O333">
        <f t="shared" si="446"/>
        <v>17827.47</v>
      </c>
      <c r="P333">
        <f t="shared" si="447"/>
        <v>17827.47</v>
      </c>
      <c r="Q333">
        <f t="shared" si="439"/>
        <v>0</v>
      </c>
      <c r="R333">
        <f t="shared" si="448"/>
        <v>0</v>
      </c>
      <c r="S333">
        <f t="shared" si="449"/>
        <v>0</v>
      </c>
      <c r="T333">
        <f t="shared" si="450"/>
        <v>0</v>
      </c>
      <c r="U333">
        <f t="shared" si="451"/>
        <v>0</v>
      </c>
      <c r="V333">
        <f t="shared" si="452"/>
        <v>0</v>
      </c>
      <c r="W333">
        <f t="shared" si="453"/>
        <v>0</v>
      </c>
      <c r="X333">
        <f t="shared" si="454"/>
        <v>0</v>
      </c>
      <c r="Y333">
        <f t="shared" si="455"/>
        <v>0</v>
      </c>
      <c r="AA333">
        <v>60252775</v>
      </c>
      <c r="AB333">
        <f t="shared" si="456"/>
        <v>225.55</v>
      </c>
      <c r="AC333">
        <f t="shared" si="457"/>
        <v>225.55</v>
      </c>
      <c r="AD333">
        <f t="shared" si="440"/>
        <v>0</v>
      </c>
      <c r="AE333">
        <f t="shared" si="441"/>
        <v>0</v>
      </c>
      <c r="AF333">
        <f t="shared" si="442"/>
        <v>0</v>
      </c>
      <c r="AG333">
        <f t="shared" si="458"/>
        <v>0</v>
      </c>
      <c r="AH333">
        <f t="shared" si="443"/>
        <v>0</v>
      </c>
      <c r="AI333">
        <f t="shared" si="444"/>
        <v>0</v>
      </c>
      <c r="AJ333">
        <f t="shared" si="459"/>
        <v>0</v>
      </c>
      <c r="AK333">
        <v>225.54999999999998</v>
      </c>
      <c r="AL333">
        <v>225.54999999999998</v>
      </c>
      <c r="AM333">
        <v>0</v>
      </c>
      <c r="AN333">
        <v>0</v>
      </c>
      <c r="AO333">
        <v>0</v>
      </c>
      <c r="AP333">
        <v>0</v>
      </c>
      <c r="AQ333">
        <v>0</v>
      </c>
      <c r="AR333">
        <v>0</v>
      </c>
      <c r="AS333">
        <v>0</v>
      </c>
      <c r="AT333">
        <v>0</v>
      </c>
      <c r="AU333">
        <v>0</v>
      </c>
      <c r="AV333">
        <v>1</v>
      </c>
      <c r="AW333">
        <v>1</v>
      </c>
      <c r="AZ333">
        <v>1</v>
      </c>
      <c r="BA333">
        <v>1</v>
      </c>
      <c r="BB333">
        <v>1</v>
      </c>
      <c r="BC333">
        <v>9.8800000000000008</v>
      </c>
      <c r="BD333" t="s">
        <v>3</v>
      </c>
      <c r="BE333" t="s">
        <v>3</v>
      </c>
      <c r="BF333" t="s">
        <v>3</v>
      </c>
      <c r="BG333" t="s">
        <v>3</v>
      </c>
      <c r="BH333">
        <v>3</v>
      </c>
      <c r="BI333">
        <v>2</v>
      </c>
      <c r="BJ333" t="s">
        <v>3</v>
      </c>
      <c r="BM333">
        <v>400002</v>
      </c>
      <c r="BN333">
        <v>0</v>
      </c>
      <c r="BO333" t="s">
        <v>3</v>
      </c>
      <c r="BP333">
        <v>0</v>
      </c>
      <c r="BQ333">
        <v>202</v>
      </c>
      <c r="BR333">
        <v>0</v>
      </c>
      <c r="BS333">
        <v>1</v>
      </c>
      <c r="BT333">
        <v>1</v>
      </c>
      <c r="BU333">
        <v>1</v>
      </c>
      <c r="BV333">
        <v>1</v>
      </c>
      <c r="BW333">
        <v>1</v>
      </c>
      <c r="BX333">
        <v>1</v>
      </c>
      <c r="BY333" t="s">
        <v>3</v>
      </c>
      <c r="BZ333">
        <v>0</v>
      </c>
      <c r="CA333">
        <v>0</v>
      </c>
      <c r="CB333" t="s">
        <v>3</v>
      </c>
      <c r="CE333">
        <v>30</v>
      </c>
      <c r="CF333">
        <v>0</v>
      </c>
      <c r="CG333">
        <v>0</v>
      </c>
      <c r="CM333">
        <v>0</v>
      </c>
      <c r="CN333" t="s">
        <v>3</v>
      </c>
      <c r="CO333">
        <v>0</v>
      </c>
      <c r="CP333">
        <f t="shared" si="460"/>
        <v>17827.47</v>
      </c>
      <c r="CQ333">
        <f t="shared" si="461"/>
        <v>2228.4299999999998</v>
      </c>
      <c r="CR333">
        <f t="shared" si="445"/>
        <v>0</v>
      </c>
      <c r="CS333">
        <f t="shared" si="462"/>
        <v>0</v>
      </c>
      <c r="CT333">
        <f t="shared" si="463"/>
        <v>0</v>
      </c>
      <c r="CU333">
        <f t="shared" si="464"/>
        <v>0</v>
      </c>
      <c r="CV333">
        <f t="shared" si="465"/>
        <v>0</v>
      </c>
      <c r="CW333">
        <f t="shared" si="466"/>
        <v>0</v>
      </c>
      <c r="CX333">
        <f t="shared" si="467"/>
        <v>0</v>
      </c>
      <c r="CY333">
        <f t="shared" si="468"/>
        <v>0</v>
      </c>
      <c r="CZ333">
        <f t="shared" si="469"/>
        <v>0</v>
      </c>
      <c r="DC333" t="s">
        <v>3</v>
      </c>
      <c r="DD333" t="s">
        <v>3</v>
      </c>
      <c r="DE333" t="s">
        <v>3</v>
      </c>
      <c r="DF333" t="s">
        <v>3</v>
      </c>
      <c r="DG333" t="s">
        <v>3</v>
      </c>
      <c r="DH333" t="s">
        <v>3</v>
      </c>
      <c r="DI333" t="s">
        <v>3</v>
      </c>
      <c r="DJ333" t="s">
        <v>3</v>
      </c>
      <c r="DK333" t="s">
        <v>3</v>
      </c>
      <c r="DL333" t="s">
        <v>3</v>
      </c>
      <c r="DM333" t="s">
        <v>3</v>
      </c>
      <c r="DN333">
        <v>0</v>
      </c>
      <c r="DO333">
        <v>0</v>
      </c>
      <c r="DP333">
        <v>1</v>
      </c>
      <c r="DQ333">
        <v>1</v>
      </c>
      <c r="DU333">
        <v>1013</v>
      </c>
      <c r="DV333" t="s">
        <v>37</v>
      </c>
      <c r="DW333" t="s">
        <v>37</v>
      </c>
      <c r="DX333">
        <v>1</v>
      </c>
      <c r="DZ333" t="s">
        <v>3</v>
      </c>
      <c r="EA333" t="s">
        <v>3</v>
      </c>
      <c r="EB333" t="s">
        <v>3</v>
      </c>
      <c r="EC333" t="s">
        <v>3</v>
      </c>
      <c r="EE333">
        <v>59540864</v>
      </c>
      <c r="EF333">
        <v>202</v>
      </c>
      <c r="EG333" t="s">
        <v>386</v>
      </c>
      <c r="EH333">
        <v>0</v>
      </c>
      <c r="EI333" t="s">
        <v>3</v>
      </c>
      <c r="EJ333">
        <v>1</v>
      </c>
      <c r="EK333">
        <v>400002</v>
      </c>
      <c r="EL333" t="s">
        <v>387</v>
      </c>
      <c r="EM333" t="s">
        <v>386</v>
      </c>
      <c r="EO333" t="s">
        <v>3</v>
      </c>
      <c r="EQ333">
        <v>0</v>
      </c>
      <c r="ER333">
        <v>225.54999999999998</v>
      </c>
      <c r="ES333">
        <v>225.54999999999998</v>
      </c>
      <c r="ET333">
        <v>0</v>
      </c>
      <c r="EU333">
        <v>0</v>
      </c>
      <c r="EV333">
        <v>0</v>
      </c>
      <c r="EW333">
        <v>0</v>
      </c>
      <c r="EX333">
        <v>0</v>
      </c>
      <c r="EY333">
        <v>0</v>
      </c>
      <c r="EZ333">
        <v>5</v>
      </c>
      <c r="FC333">
        <v>1</v>
      </c>
      <c r="FD333">
        <v>18</v>
      </c>
      <c r="FF333">
        <v>2621.77</v>
      </c>
      <c r="FQ333">
        <v>0</v>
      </c>
      <c r="FR333">
        <v>0</v>
      </c>
      <c r="FS333">
        <v>0</v>
      </c>
      <c r="FX333">
        <v>0</v>
      </c>
      <c r="FY333">
        <v>0</v>
      </c>
      <c r="GA333" t="s">
        <v>509</v>
      </c>
      <c r="GD333">
        <v>1</v>
      </c>
      <c r="GF333">
        <v>-1311765953</v>
      </c>
      <c r="GG333">
        <v>2</v>
      </c>
      <c r="GH333">
        <v>3</v>
      </c>
      <c r="GI333">
        <v>5</v>
      </c>
      <c r="GJ333">
        <v>0</v>
      </c>
      <c r="GK333">
        <v>0</v>
      </c>
      <c r="GL333">
        <f t="shared" si="470"/>
        <v>0</v>
      </c>
      <c r="GM333">
        <f t="shared" si="471"/>
        <v>17827.47</v>
      </c>
      <c r="GN333">
        <f t="shared" si="472"/>
        <v>0</v>
      </c>
      <c r="GO333">
        <f t="shared" si="473"/>
        <v>17827.47</v>
      </c>
      <c r="GP333">
        <f t="shared" si="474"/>
        <v>0</v>
      </c>
      <c r="GR333">
        <v>1</v>
      </c>
      <c r="GS333">
        <v>1</v>
      </c>
      <c r="GT333">
        <v>0</v>
      </c>
      <c r="GU333" t="s">
        <v>3</v>
      </c>
      <c r="GV333">
        <f t="shared" si="475"/>
        <v>0</v>
      </c>
      <c r="GW333">
        <v>1</v>
      </c>
      <c r="GX333">
        <f t="shared" si="476"/>
        <v>0</v>
      </c>
      <c r="HA333">
        <v>0</v>
      </c>
      <c r="HB333">
        <v>0</v>
      </c>
      <c r="HC333">
        <f t="shared" si="477"/>
        <v>0</v>
      </c>
      <c r="HE333" t="s">
        <v>389</v>
      </c>
      <c r="HF333" t="s">
        <v>34</v>
      </c>
      <c r="HM333" t="s">
        <v>3</v>
      </c>
      <c r="HN333" t="s">
        <v>3</v>
      </c>
      <c r="HO333" t="s">
        <v>3</v>
      </c>
      <c r="HP333" t="s">
        <v>3</v>
      </c>
      <c r="HQ333" t="s">
        <v>3</v>
      </c>
      <c r="HS333">
        <v>0</v>
      </c>
      <c r="IK333">
        <v>0</v>
      </c>
    </row>
    <row r="334" spans="1:255" x14ac:dyDescent="0.2">
      <c r="A334" s="2">
        <v>17</v>
      </c>
      <c r="B334" s="2">
        <v>1</v>
      </c>
      <c r="C334" s="2"/>
      <c r="D334" s="2"/>
      <c r="E334" s="2" t="s">
        <v>510</v>
      </c>
      <c r="F334" s="2" t="s">
        <v>511</v>
      </c>
      <c r="G334" s="2" t="s">
        <v>512</v>
      </c>
      <c r="H334" s="2" t="s">
        <v>457</v>
      </c>
      <c r="I334" s="2">
        <v>3</v>
      </c>
      <c r="J334" s="2">
        <v>0</v>
      </c>
      <c r="K334" s="2">
        <v>3</v>
      </c>
      <c r="L334" s="2"/>
      <c r="M334" s="2"/>
      <c r="N334" s="2"/>
      <c r="O334" s="2">
        <f t="shared" si="446"/>
        <v>120.06</v>
      </c>
      <c r="P334" s="2">
        <f t="shared" si="447"/>
        <v>120.06</v>
      </c>
      <c r="Q334" s="2">
        <f t="shared" si="439"/>
        <v>0</v>
      </c>
      <c r="R334" s="2">
        <f t="shared" si="448"/>
        <v>0</v>
      </c>
      <c r="S334" s="2">
        <f t="shared" si="449"/>
        <v>0</v>
      </c>
      <c r="T334" s="2">
        <f t="shared" si="450"/>
        <v>0</v>
      </c>
      <c r="U334" s="2">
        <f t="shared" si="451"/>
        <v>0</v>
      </c>
      <c r="V334" s="2">
        <f t="shared" si="452"/>
        <v>0</v>
      </c>
      <c r="W334" s="2">
        <f t="shared" si="453"/>
        <v>0</v>
      </c>
      <c r="X334" s="2">
        <f t="shared" si="454"/>
        <v>0</v>
      </c>
      <c r="Y334" s="2">
        <f t="shared" si="455"/>
        <v>0</v>
      </c>
      <c r="Z334" s="2"/>
      <c r="AA334" s="2">
        <v>60252778</v>
      </c>
      <c r="AB334" s="2">
        <f t="shared" si="456"/>
        <v>40.020000000000003</v>
      </c>
      <c r="AC334" s="2">
        <f t="shared" si="457"/>
        <v>40.020000000000003</v>
      </c>
      <c r="AD334" s="2">
        <f t="shared" si="440"/>
        <v>0</v>
      </c>
      <c r="AE334" s="2">
        <f t="shared" si="441"/>
        <v>0</v>
      </c>
      <c r="AF334" s="2">
        <f t="shared" si="442"/>
        <v>0</v>
      </c>
      <c r="AG334" s="2">
        <f t="shared" si="458"/>
        <v>0</v>
      </c>
      <c r="AH334" s="2">
        <f t="shared" si="443"/>
        <v>0</v>
      </c>
      <c r="AI334" s="2">
        <f t="shared" si="444"/>
        <v>0</v>
      </c>
      <c r="AJ334" s="2">
        <f t="shared" si="459"/>
        <v>0</v>
      </c>
      <c r="AK334" s="2">
        <v>40.020000000000003</v>
      </c>
      <c r="AL334" s="2">
        <v>40.020000000000003</v>
      </c>
      <c r="AM334" s="2">
        <v>0</v>
      </c>
      <c r="AN334" s="2">
        <v>0</v>
      </c>
      <c r="AO334" s="2">
        <v>0</v>
      </c>
      <c r="AP334" s="2">
        <v>0</v>
      </c>
      <c r="AQ334" s="2">
        <v>0</v>
      </c>
      <c r="AR334" s="2">
        <v>0</v>
      </c>
      <c r="AS334" s="2">
        <v>0</v>
      </c>
      <c r="AT334" s="2">
        <v>0</v>
      </c>
      <c r="AU334" s="2">
        <v>0</v>
      </c>
      <c r="AV334" s="2">
        <v>1</v>
      </c>
      <c r="AW334" s="2">
        <v>1</v>
      </c>
      <c r="AX334" s="2"/>
      <c r="AY334" s="2"/>
      <c r="AZ334" s="2">
        <v>1</v>
      </c>
      <c r="BA334" s="2">
        <v>1</v>
      </c>
      <c r="BB334" s="2">
        <v>1</v>
      </c>
      <c r="BC334" s="2">
        <v>1</v>
      </c>
      <c r="BD334" s="2" t="s">
        <v>3</v>
      </c>
      <c r="BE334" s="2" t="s">
        <v>3</v>
      </c>
      <c r="BF334" s="2" t="s">
        <v>3</v>
      </c>
      <c r="BG334" s="2" t="s">
        <v>3</v>
      </c>
      <c r="BH334" s="2">
        <v>3</v>
      </c>
      <c r="BI334" s="2">
        <v>2</v>
      </c>
      <c r="BJ334" s="2" t="s">
        <v>513</v>
      </c>
      <c r="BK334" s="2"/>
      <c r="BL334" s="2"/>
      <c r="BM334" s="2">
        <v>1618</v>
      </c>
      <c r="BN334" s="2">
        <v>59540665</v>
      </c>
      <c r="BO334" s="2" t="s">
        <v>3</v>
      </c>
      <c r="BP334" s="2">
        <v>0</v>
      </c>
      <c r="BQ334" s="2">
        <v>201</v>
      </c>
      <c r="BR334" s="2">
        <v>0</v>
      </c>
      <c r="BS334" s="2">
        <v>1</v>
      </c>
      <c r="BT334" s="2">
        <v>1</v>
      </c>
      <c r="BU334" s="2">
        <v>1</v>
      </c>
      <c r="BV334" s="2">
        <v>1</v>
      </c>
      <c r="BW334" s="2">
        <v>1</v>
      </c>
      <c r="BX334" s="2">
        <v>1</v>
      </c>
      <c r="BY334" s="2" t="s">
        <v>3</v>
      </c>
      <c r="BZ334" s="2">
        <v>0</v>
      </c>
      <c r="CA334" s="2">
        <v>0</v>
      </c>
      <c r="CB334" s="2" t="s">
        <v>3</v>
      </c>
      <c r="CC334" s="2"/>
      <c r="CD334" s="2"/>
      <c r="CE334" s="2">
        <v>30</v>
      </c>
      <c r="CF334" s="2">
        <v>0</v>
      </c>
      <c r="CG334" s="2">
        <v>0</v>
      </c>
      <c r="CH334" s="2"/>
      <c r="CI334" s="2"/>
      <c r="CJ334" s="2"/>
      <c r="CK334" s="2"/>
      <c r="CL334" s="2"/>
      <c r="CM334" s="2">
        <v>0</v>
      </c>
      <c r="CN334" s="2" t="s">
        <v>3</v>
      </c>
      <c r="CO334" s="2">
        <v>0</v>
      </c>
      <c r="CP334" s="2">
        <f t="shared" si="460"/>
        <v>120.06</v>
      </c>
      <c r="CQ334" s="2">
        <f t="shared" si="461"/>
        <v>40.020000000000003</v>
      </c>
      <c r="CR334" s="2">
        <f t="shared" si="445"/>
        <v>0</v>
      </c>
      <c r="CS334" s="2">
        <f t="shared" si="462"/>
        <v>0</v>
      </c>
      <c r="CT334" s="2">
        <f t="shared" si="463"/>
        <v>0</v>
      </c>
      <c r="CU334" s="2">
        <f t="shared" si="464"/>
        <v>0</v>
      </c>
      <c r="CV334" s="2">
        <f t="shared" si="465"/>
        <v>0</v>
      </c>
      <c r="CW334" s="2">
        <f t="shared" si="466"/>
        <v>0</v>
      </c>
      <c r="CX334" s="2">
        <f t="shared" si="467"/>
        <v>0</v>
      </c>
      <c r="CY334" s="2">
        <f t="shared" si="468"/>
        <v>0</v>
      </c>
      <c r="CZ334" s="2">
        <f t="shared" si="469"/>
        <v>0</v>
      </c>
      <c r="DA334" s="2"/>
      <c r="DB334" s="2"/>
      <c r="DC334" s="2" t="s">
        <v>3</v>
      </c>
      <c r="DD334" s="2" t="s">
        <v>3</v>
      </c>
      <c r="DE334" s="2" t="s">
        <v>3</v>
      </c>
      <c r="DF334" s="2" t="s">
        <v>3</v>
      </c>
      <c r="DG334" s="2" t="s">
        <v>3</v>
      </c>
      <c r="DH334" s="2" t="s">
        <v>3</v>
      </c>
      <c r="DI334" s="2" t="s">
        <v>3</v>
      </c>
      <c r="DJ334" s="2" t="s">
        <v>3</v>
      </c>
      <c r="DK334" s="2" t="s">
        <v>3</v>
      </c>
      <c r="DL334" s="2" t="s">
        <v>3</v>
      </c>
      <c r="DM334" s="2" t="s">
        <v>3</v>
      </c>
      <c r="DN334" s="2">
        <v>0</v>
      </c>
      <c r="DO334" s="2">
        <v>0</v>
      </c>
      <c r="DP334" s="2">
        <v>1</v>
      </c>
      <c r="DQ334" s="2">
        <v>1</v>
      </c>
      <c r="DR334" s="2"/>
      <c r="DS334" s="2"/>
      <c r="DT334" s="2"/>
      <c r="DU334" s="2">
        <v>1010</v>
      </c>
      <c r="DV334" s="2" t="s">
        <v>457</v>
      </c>
      <c r="DW334" s="2" t="s">
        <v>457</v>
      </c>
      <c r="DX334" s="2">
        <v>1</v>
      </c>
      <c r="DY334" s="2"/>
      <c r="DZ334" s="2" t="s">
        <v>3</v>
      </c>
      <c r="EA334" s="2" t="s">
        <v>3</v>
      </c>
      <c r="EB334" s="2" t="s">
        <v>3</v>
      </c>
      <c r="EC334" s="2" t="s">
        <v>3</v>
      </c>
      <c r="ED334" s="2"/>
      <c r="EE334" s="2">
        <v>59540856</v>
      </c>
      <c r="EF334" s="2">
        <v>201</v>
      </c>
      <c r="EG334" s="2" t="s">
        <v>377</v>
      </c>
      <c r="EH334" s="2">
        <v>0</v>
      </c>
      <c r="EI334" s="2" t="s">
        <v>3</v>
      </c>
      <c r="EJ334" s="2">
        <v>2</v>
      </c>
      <c r="EK334" s="2">
        <v>1618</v>
      </c>
      <c r="EL334" s="2" t="s">
        <v>378</v>
      </c>
      <c r="EM334" s="2" t="s">
        <v>379</v>
      </c>
      <c r="EN334" s="2"/>
      <c r="EO334" s="2" t="s">
        <v>3</v>
      </c>
      <c r="EP334" s="2"/>
      <c r="EQ334" s="2">
        <v>0</v>
      </c>
      <c r="ER334" s="2">
        <v>40.020000000000003</v>
      </c>
      <c r="ES334" s="2">
        <v>40.020000000000003</v>
      </c>
      <c r="ET334" s="2">
        <v>0</v>
      </c>
      <c r="EU334" s="2">
        <v>0</v>
      </c>
      <c r="EV334" s="2">
        <v>0</v>
      </c>
      <c r="EW334" s="2">
        <v>0</v>
      </c>
      <c r="EX334" s="2">
        <v>0</v>
      </c>
      <c r="EY334" s="2">
        <v>0</v>
      </c>
      <c r="EZ334" s="2"/>
      <c r="FA334" s="2"/>
      <c r="FB334" s="2"/>
      <c r="FC334" s="2"/>
      <c r="FD334" s="2"/>
      <c r="FE334" s="2"/>
      <c r="FF334" s="2"/>
      <c r="FG334" s="2"/>
      <c r="FH334" s="2"/>
      <c r="FI334" s="2"/>
      <c r="FJ334" s="2"/>
      <c r="FK334" s="2"/>
      <c r="FL334" s="2"/>
      <c r="FM334" s="2"/>
      <c r="FN334" s="2"/>
      <c r="FO334" s="2"/>
      <c r="FP334" s="2"/>
      <c r="FQ334" s="2">
        <v>0</v>
      </c>
      <c r="FR334" s="2">
        <v>0</v>
      </c>
      <c r="FS334" s="2">
        <v>0</v>
      </c>
      <c r="FT334" s="2"/>
      <c r="FU334" s="2"/>
      <c r="FV334" s="2"/>
      <c r="FW334" s="2"/>
      <c r="FX334" s="2">
        <v>0</v>
      </c>
      <c r="FY334" s="2">
        <v>0</v>
      </c>
      <c r="FZ334" s="2"/>
      <c r="GA334" s="2" t="s">
        <v>3</v>
      </c>
      <c r="GB334" s="2"/>
      <c r="GC334" s="2"/>
      <c r="GD334" s="2">
        <v>1</v>
      </c>
      <c r="GE334" s="2"/>
      <c r="GF334" s="2">
        <v>-1556981045</v>
      </c>
      <c r="GG334" s="2">
        <v>2</v>
      </c>
      <c r="GH334" s="2">
        <v>1</v>
      </c>
      <c r="GI334" s="2">
        <v>-2</v>
      </c>
      <c r="GJ334" s="2">
        <v>0</v>
      </c>
      <c r="GK334" s="2">
        <v>0</v>
      </c>
      <c r="GL334" s="2">
        <f t="shared" si="470"/>
        <v>0</v>
      </c>
      <c r="GM334" s="2">
        <f t="shared" si="471"/>
        <v>120.06</v>
      </c>
      <c r="GN334" s="2">
        <f t="shared" si="472"/>
        <v>0</v>
      </c>
      <c r="GO334" s="2">
        <f t="shared" si="473"/>
        <v>120.06</v>
      </c>
      <c r="GP334" s="2">
        <f t="shared" si="474"/>
        <v>0</v>
      </c>
      <c r="GQ334" s="2"/>
      <c r="GR334" s="2">
        <v>0</v>
      </c>
      <c r="GS334" s="2">
        <v>3</v>
      </c>
      <c r="GT334" s="2">
        <v>0</v>
      </c>
      <c r="GU334" s="2" t="s">
        <v>3</v>
      </c>
      <c r="GV334" s="2">
        <f t="shared" si="475"/>
        <v>0</v>
      </c>
      <c r="GW334" s="2">
        <v>1</v>
      </c>
      <c r="GX334" s="2">
        <f t="shared" si="476"/>
        <v>0</v>
      </c>
      <c r="GY334" s="2"/>
      <c r="GZ334" s="2"/>
      <c r="HA334" s="2">
        <v>0</v>
      </c>
      <c r="HB334" s="2">
        <v>0</v>
      </c>
      <c r="HC334" s="2">
        <f t="shared" si="477"/>
        <v>0</v>
      </c>
      <c r="HD334" s="2"/>
      <c r="HE334" s="2" t="s">
        <v>3</v>
      </c>
      <c r="HF334" s="2" t="s">
        <v>3</v>
      </c>
      <c r="HG334" s="2"/>
      <c r="HH334" s="2"/>
      <c r="HI334" s="2"/>
      <c r="HJ334" s="2"/>
      <c r="HK334" s="2"/>
      <c r="HL334" s="2"/>
      <c r="HM334" s="2" t="s">
        <v>3</v>
      </c>
      <c r="HN334" s="2" t="s">
        <v>3</v>
      </c>
      <c r="HO334" s="2" t="s">
        <v>3</v>
      </c>
      <c r="HP334" s="2" t="s">
        <v>3</v>
      </c>
      <c r="HQ334" s="2" t="s">
        <v>3</v>
      </c>
      <c r="HR334" s="2"/>
      <c r="HS334" s="2">
        <v>0</v>
      </c>
      <c r="HT334" s="2"/>
      <c r="HU334" s="2"/>
      <c r="HV334" s="2"/>
      <c r="HW334" s="2"/>
      <c r="HX334" s="2"/>
      <c r="HY334" s="2"/>
      <c r="HZ334" s="2"/>
      <c r="IA334" s="2"/>
      <c r="IB334" s="2"/>
      <c r="IC334" s="2"/>
      <c r="ID334" s="2"/>
      <c r="IE334" s="2"/>
      <c r="IF334" s="2"/>
      <c r="IG334" s="2"/>
      <c r="IH334" s="2"/>
      <c r="II334" s="2"/>
      <c r="IJ334" s="2"/>
      <c r="IK334" s="2">
        <v>0</v>
      </c>
      <c r="IL334" s="2"/>
      <c r="IM334" s="2"/>
      <c r="IN334" s="2"/>
      <c r="IO334" s="2"/>
      <c r="IP334" s="2"/>
      <c r="IQ334" s="2"/>
      <c r="IR334" s="2"/>
      <c r="IS334" s="2"/>
      <c r="IT334" s="2"/>
      <c r="IU334" s="2"/>
    </row>
    <row r="335" spans="1:255" x14ac:dyDescent="0.2">
      <c r="A335">
        <v>17</v>
      </c>
      <c r="B335">
        <v>1</v>
      </c>
      <c r="E335" t="s">
        <v>510</v>
      </c>
      <c r="F335" t="s">
        <v>511</v>
      </c>
      <c r="G335" t="s">
        <v>512</v>
      </c>
      <c r="H335" t="s">
        <v>457</v>
      </c>
      <c r="I335">
        <v>3</v>
      </c>
      <c r="J335">
        <v>0</v>
      </c>
      <c r="K335">
        <v>3</v>
      </c>
      <c r="O335">
        <f t="shared" si="446"/>
        <v>1694.05</v>
      </c>
      <c r="P335">
        <f t="shared" si="447"/>
        <v>1694.05</v>
      </c>
      <c r="Q335">
        <f t="shared" si="439"/>
        <v>0</v>
      </c>
      <c r="R335">
        <f t="shared" si="448"/>
        <v>0</v>
      </c>
      <c r="S335">
        <f t="shared" si="449"/>
        <v>0</v>
      </c>
      <c r="T335">
        <f t="shared" si="450"/>
        <v>0</v>
      </c>
      <c r="U335">
        <f t="shared" si="451"/>
        <v>0</v>
      </c>
      <c r="V335">
        <f t="shared" si="452"/>
        <v>0</v>
      </c>
      <c r="W335">
        <f t="shared" si="453"/>
        <v>0</v>
      </c>
      <c r="X335">
        <f t="shared" si="454"/>
        <v>0</v>
      </c>
      <c r="Y335">
        <f t="shared" si="455"/>
        <v>0</v>
      </c>
      <c r="AA335">
        <v>60252775</v>
      </c>
      <c r="AB335">
        <f t="shared" si="456"/>
        <v>40.020000000000003</v>
      </c>
      <c r="AC335">
        <f t="shared" si="457"/>
        <v>40.020000000000003</v>
      </c>
      <c r="AD335">
        <f t="shared" si="440"/>
        <v>0</v>
      </c>
      <c r="AE335">
        <f t="shared" si="441"/>
        <v>0</v>
      </c>
      <c r="AF335">
        <f t="shared" si="442"/>
        <v>0</v>
      </c>
      <c r="AG335">
        <f t="shared" si="458"/>
        <v>0</v>
      </c>
      <c r="AH335">
        <f t="shared" si="443"/>
        <v>0</v>
      </c>
      <c r="AI335">
        <f t="shared" si="444"/>
        <v>0</v>
      </c>
      <c r="AJ335">
        <f t="shared" si="459"/>
        <v>0</v>
      </c>
      <c r="AK335">
        <v>40.020000000000003</v>
      </c>
      <c r="AL335">
        <v>40.020000000000003</v>
      </c>
      <c r="AM335">
        <v>0</v>
      </c>
      <c r="AN335">
        <v>0</v>
      </c>
      <c r="AO335">
        <v>0</v>
      </c>
      <c r="AP335">
        <v>0</v>
      </c>
      <c r="AQ335">
        <v>0</v>
      </c>
      <c r="AR335">
        <v>0</v>
      </c>
      <c r="AS335">
        <v>0</v>
      </c>
      <c r="AT335">
        <v>0</v>
      </c>
      <c r="AU335">
        <v>0</v>
      </c>
      <c r="AV335">
        <v>1</v>
      </c>
      <c r="AW335">
        <v>1</v>
      </c>
      <c r="AZ335">
        <v>1</v>
      </c>
      <c r="BA335">
        <v>1</v>
      </c>
      <c r="BB335">
        <v>1</v>
      </c>
      <c r="BC335">
        <v>14.11</v>
      </c>
      <c r="BD335" t="s">
        <v>3</v>
      </c>
      <c r="BE335" t="s">
        <v>3</v>
      </c>
      <c r="BF335" t="s">
        <v>3</v>
      </c>
      <c r="BG335" t="s">
        <v>3</v>
      </c>
      <c r="BH335">
        <v>3</v>
      </c>
      <c r="BI335">
        <v>2</v>
      </c>
      <c r="BJ335" t="s">
        <v>513</v>
      </c>
      <c r="BM335">
        <v>1618</v>
      </c>
      <c r="BN335">
        <v>59540665</v>
      </c>
      <c r="BO335" t="s">
        <v>511</v>
      </c>
      <c r="BP335">
        <v>1</v>
      </c>
      <c r="BQ335">
        <v>201</v>
      </c>
      <c r="BR335">
        <v>0</v>
      </c>
      <c r="BS335">
        <v>1</v>
      </c>
      <c r="BT335">
        <v>1</v>
      </c>
      <c r="BU335">
        <v>1</v>
      </c>
      <c r="BV335">
        <v>1</v>
      </c>
      <c r="BW335">
        <v>1</v>
      </c>
      <c r="BX335">
        <v>1</v>
      </c>
      <c r="BY335" t="s">
        <v>3</v>
      </c>
      <c r="BZ335">
        <v>0</v>
      </c>
      <c r="CA335">
        <v>0</v>
      </c>
      <c r="CB335" t="s">
        <v>3</v>
      </c>
      <c r="CE335">
        <v>30</v>
      </c>
      <c r="CF335">
        <v>0</v>
      </c>
      <c r="CG335">
        <v>0</v>
      </c>
      <c r="CM335">
        <v>0</v>
      </c>
      <c r="CN335" t="s">
        <v>3</v>
      </c>
      <c r="CO335">
        <v>0</v>
      </c>
      <c r="CP335">
        <f t="shared" si="460"/>
        <v>1694.05</v>
      </c>
      <c r="CQ335">
        <f t="shared" si="461"/>
        <v>564.67999999999995</v>
      </c>
      <c r="CR335">
        <f t="shared" si="445"/>
        <v>0</v>
      </c>
      <c r="CS335">
        <f t="shared" si="462"/>
        <v>0</v>
      </c>
      <c r="CT335">
        <f t="shared" si="463"/>
        <v>0</v>
      </c>
      <c r="CU335">
        <f t="shared" si="464"/>
        <v>0</v>
      </c>
      <c r="CV335">
        <f t="shared" si="465"/>
        <v>0</v>
      </c>
      <c r="CW335">
        <f t="shared" si="466"/>
        <v>0</v>
      </c>
      <c r="CX335">
        <f t="shared" si="467"/>
        <v>0</v>
      </c>
      <c r="CY335">
        <f t="shared" si="468"/>
        <v>0</v>
      </c>
      <c r="CZ335">
        <f t="shared" si="469"/>
        <v>0</v>
      </c>
      <c r="DC335" t="s">
        <v>3</v>
      </c>
      <c r="DD335" t="s">
        <v>3</v>
      </c>
      <c r="DE335" t="s">
        <v>3</v>
      </c>
      <c r="DF335" t="s">
        <v>3</v>
      </c>
      <c r="DG335" t="s">
        <v>3</v>
      </c>
      <c r="DH335" t="s">
        <v>3</v>
      </c>
      <c r="DI335" t="s">
        <v>3</v>
      </c>
      <c r="DJ335" t="s">
        <v>3</v>
      </c>
      <c r="DK335" t="s">
        <v>3</v>
      </c>
      <c r="DL335" t="s">
        <v>3</v>
      </c>
      <c r="DM335" t="s">
        <v>3</v>
      </c>
      <c r="DN335">
        <v>0</v>
      </c>
      <c r="DO335">
        <v>0</v>
      </c>
      <c r="DP335">
        <v>1</v>
      </c>
      <c r="DQ335">
        <v>1</v>
      </c>
      <c r="DU335">
        <v>1010</v>
      </c>
      <c r="DV335" t="s">
        <v>457</v>
      </c>
      <c r="DW335" t="s">
        <v>457</v>
      </c>
      <c r="DX335">
        <v>1</v>
      </c>
      <c r="DZ335" t="s">
        <v>3</v>
      </c>
      <c r="EA335" t="s">
        <v>3</v>
      </c>
      <c r="EB335" t="s">
        <v>3</v>
      </c>
      <c r="EC335" t="s">
        <v>3</v>
      </c>
      <c r="EE335">
        <v>59540856</v>
      </c>
      <c r="EF335">
        <v>201</v>
      </c>
      <c r="EG335" t="s">
        <v>377</v>
      </c>
      <c r="EH335">
        <v>0</v>
      </c>
      <c r="EI335" t="s">
        <v>3</v>
      </c>
      <c r="EJ335">
        <v>2</v>
      </c>
      <c r="EK335">
        <v>1618</v>
      </c>
      <c r="EL335" t="s">
        <v>378</v>
      </c>
      <c r="EM335" t="s">
        <v>379</v>
      </c>
      <c r="EO335" t="s">
        <v>3</v>
      </c>
      <c r="EQ335">
        <v>0</v>
      </c>
      <c r="ER335">
        <v>40.020000000000003</v>
      </c>
      <c r="ES335">
        <v>40.020000000000003</v>
      </c>
      <c r="ET335">
        <v>0</v>
      </c>
      <c r="EU335">
        <v>0</v>
      </c>
      <c r="EV335">
        <v>0</v>
      </c>
      <c r="EW335">
        <v>0</v>
      </c>
      <c r="EX335">
        <v>0</v>
      </c>
      <c r="EY335">
        <v>0</v>
      </c>
      <c r="FQ335">
        <v>0</v>
      </c>
      <c r="FR335">
        <v>0</v>
      </c>
      <c r="FS335">
        <v>0</v>
      </c>
      <c r="FX335">
        <v>0</v>
      </c>
      <c r="FY335">
        <v>0</v>
      </c>
      <c r="GA335" t="s">
        <v>3</v>
      </c>
      <c r="GD335">
        <v>1</v>
      </c>
      <c r="GF335">
        <v>-1556981045</v>
      </c>
      <c r="GG335">
        <v>2</v>
      </c>
      <c r="GH335">
        <v>1</v>
      </c>
      <c r="GI335">
        <v>2</v>
      </c>
      <c r="GJ335">
        <v>0</v>
      </c>
      <c r="GK335">
        <v>0</v>
      </c>
      <c r="GL335">
        <f t="shared" si="470"/>
        <v>0</v>
      </c>
      <c r="GM335">
        <f t="shared" si="471"/>
        <v>1694.05</v>
      </c>
      <c r="GN335">
        <f t="shared" si="472"/>
        <v>0</v>
      </c>
      <c r="GO335">
        <f t="shared" si="473"/>
        <v>1694.05</v>
      </c>
      <c r="GP335">
        <f t="shared" si="474"/>
        <v>0</v>
      </c>
      <c r="GR335">
        <v>0</v>
      </c>
      <c r="GS335">
        <v>3</v>
      </c>
      <c r="GT335">
        <v>0</v>
      </c>
      <c r="GU335" t="s">
        <v>3</v>
      </c>
      <c r="GV335">
        <f t="shared" si="475"/>
        <v>0</v>
      </c>
      <c r="GW335">
        <v>1</v>
      </c>
      <c r="GX335">
        <f t="shared" si="476"/>
        <v>0</v>
      </c>
      <c r="HA335">
        <v>0</v>
      </c>
      <c r="HB335">
        <v>0</v>
      </c>
      <c r="HC335">
        <f t="shared" si="477"/>
        <v>0</v>
      </c>
      <c r="HE335" t="s">
        <v>3</v>
      </c>
      <c r="HF335" t="s">
        <v>3</v>
      </c>
      <c r="HM335" t="s">
        <v>3</v>
      </c>
      <c r="HN335" t="s">
        <v>3</v>
      </c>
      <c r="HO335" t="s">
        <v>3</v>
      </c>
      <c r="HP335" t="s">
        <v>3</v>
      </c>
      <c r="HQ335" t="s">
        <v>3</v>
      </c>
      <c r="HS335">
        <v>0</v>
      </c>
      <c r="IK335">
        <v>0</v>
      </c>
    </row>
    <row r="336" spans="1:255" x14ac:dyDescent="0.2">
      <c r="A336" s="2">
        <v>17</v>
      </c>
      <c r="B336" s="2">
        <v>1</v>
      </c>
      <c r="C336" s="2"/>
      <c r="D336" s="2"/>
      <c r="E336" s="2" t="s">
        <v>514</v>
      </c>
      <c r="F336" s="2" t="s">
        <v>515</v>
      </c>
      <c r="G336" s="2" t="s">
        <v>516</v>
      </c>
      <c r="H336" s="2" t="s">
        <v>457</v>
      </c>
      <c r="I336" s="2">
        <v>4</v>
      </c>
      <c r="J336" s="2">
        <v>0</v>
      </c>
      <c r="K336" s="2">
        <v>4</v>
      </c>
      <c r="L336" s="2"/>
      <c r="M336" s="2"/>
      <c r="N336" s="2"/>
      <c r="O336" s="2">
        <f t="shared" si="446"/>
        <v>909.08</v>
      </c>
      <c r="P336" s="2">
        <f t="shared" si="447"/>
        <v>909.08</v>
      </c>
      <c r="Q336" s="2">
        <f t="shared" si="439"/>
        <v>0</v>
      </c>
      <c r="R336" s="2">
        <f t="shared" si="448"/>
        <v>0</v>
      </c>
      <c r="S336" s="2">
        <f t="shared" si="449"/>
        <v>0</v>
      </c>
      <c r="T336" s="2">
        <f t="shared" si="450"/>
        <v>0</v>
      </c>
      <c r="U336" s="2">
        <f t="shared" si="451"/>
        <v>0</v>
      </c>
      <c r="V336" s="2">
        <f t="shared" si="452"/>
        <v>0</v>
      </c>
      <c r="W336" s="2">
        <f t="shared" si="453"/>
        <v>0</v>
      </c>
      <c r="X336" s="2">
        <f t="shared" si="454"/>
        <v>0</v>
      </c>
      <c r="Y336" s="2">
        <f t="shared" si="455"/>
        <v>0</v>
      </c>
      <c r="Z336" s="2"/>
      <c r="AA336" s="2">
        <v>60252778</v>
      </c>
      <c r="AB336" s="2">
        <f t="shared" si="456"/>
        <v>227.27</v>
      </c>
      <c r="AC336" s="2">
        <f t="shared" si="457"/>
        <v>227.27</v>
      </c>
      <c r="AD336" s="2">
        <f t="shared" si="440"/>
        <v>0</v>
      </c>
      <c r="AE336" s="2">
        <f t="shared" si="441"/>
        <v>0</v>
      </c>
      <c r="AF336" s="2">
        <f t="shared" si="442"/>
        <v>0</v>
      </c>
      <c r="AG336" s="2">
        <f t="shared" si="458"/>
        <v>0</v>
      </c>
      <c r="AH336" s="2">
        <f t="shared" si="443"/>
        <v>0</v>
      </c>
      <c r="AI336" s="2">
        <f t="shared" si="444"/>
        <v>0</v>
      </c>
      <c r="AJ336" s="2">
        <f t="shared" si="459"/>
        <v>0</v>
      </c>
      <c r="AK336" s="2">
        <v>227.27</v>
      </c>
      <c r="AL336" s="2">
        <v>227.27</v>
      </c>
      <c r="AM336" s="2">
        <v>0</v>
      </c>
      <c r="AN336" s="2">
        <v>0</v>
      </c>
      <c r="AO336" s="2">
        <v>0</v>
      </c>
      <c r="AP336" s="2">
        <v>0</v>
      </c>
      <c r="AQ336" s="2">
        <v>0</v>
      </c>
      <c r="AR336" s="2">
        <v>0</v>
      </c>
      <c r="AS336" s="2">
        <v>0</v>
      </c>
      <c r="AT336" s="2">
        <v>0</v>
      </c>
      <c r="AU336" s="2">
        <v>0</v>
      </c>
      <c r="AV336" s="2">
        <v>1</v>
      </c>
      <c r="AW336" s="2">
        <v>1</v>
      </c>
      <c r="AX336" s="2"/>
      <c r="AY336" s="2"/>
      <c r="AZ336" s="2">
        <v>1</v>
      </c>
      <c r="BA336" s="2">
        <v>1</v>
      </c>
      <c r="BB336" s="2">
        <v>1</v>
      </c>
      <c r="BC336" s="2">
        <v>1</v>
      </c>
      <c r="BD336" s="2" t="s">
        <v>3</v>
      </c>
      <c r="BE336" s="2" t="s">
        <v>3</v>
      </c>
      <c r="BF336" s="2" t="s">
        <v>3</v>
      </c>
      <c r="BG336" s="2" t="s">
        <v>3</v>
      </c>
      <c r="BH336" s="2">
        <v>3</v>
      </c>
      <c r="BI336" s="2">
        <v>2</v>
      </c>
      <c r="BJ336" s="2" t="s">
        <v>517</v>
      </c>
      <c r="BK336" s="2"/>
      <c r="BL336" s="2"/>
      <c r="BM336" s="2">
        <v>1618</v>
      </c>
      <c r="BN336" s="2">
        <v>59540665</v>
      </c>
      <c r="BO336" s="2" t="s">
        <v>3</v>
      </c>
      <c r="BP336" s="2">
        <v>0</v>
      </c>
      <c r="BQ336" s="2">
        <v>201</v>
      </c>
      <c r="BR336" s="2">
        <v>0</v>
      </c>
      <c r="BS336" s="2">
        <v>1</v>
      </c>
      <c r="BT336" s="2">
        <v>1</v>
      </c>
      <c r="BU336" s="2">
        <v>1</v>
      </c>
      <c r="BV336" s="2">
        <v>1</v>
      </c>
      <c r="BW336" s="2">
        <v>1</v>
      </c>
      <c r="BX336" s="2">
        <v>1</v>
      </c>
      <c r="BY336" s="2" t="s">
        <v>3</v>
      </c>
      <c r="BZ336" s="2">
        <v>0</v>
      </c>
      <c r="CA336" s="2">
        <v>0</v>
      </c>
      <c r="CB336" s="2" t="s">
        <v>3</v>
      </c>
      <c r="CC336" s="2"/>
      <c r="CD336" s="2"/>
      <c r="CE336" s="2">
        <v>30</v>
      </c>
      <c r="CF336" s="2">
        <v>0</v>
      </c>
      <c r="CG336" s="2">
        <v>0</v>
      </c>
      <c r="CH336" s="2"/>
      <c r="CI336" s="2"/>
      <c r="CJ336" s="2"/>
      <c r="CK336" s="2"/>
      <c r="CL336" s="2"/>
      <c r="CM336" s="2">
        <v>0</v>
      </c>
      <c r="CN336" s="2" t="s">
        <v>3</v>
      </c>
      <c r="CO336" s="2">
        <v>0</v>
      </c>
      <c r="CP336" s="2">
        <f t="shared" si="460"/>
        <v>909.08</v>
      </c>
      <c r="CQ336" s="2">
        <f t="shared" si="461"/>
        <v>227.27</v>
      </c>
      <c r="CR336" s="2">
        <f t="shared" si="445"/>
        <v>0</v>
      </c>
      <c r="CS336" s="2">
        <f t="shared" si="462"/>
        <v>0</v>
      </c>
      <c r="CT336" s="2">
        <f t="shared" si="463"/>
        <v>0</v>
      </c>
      <c r="CU336" s="2">
        <f t="shared" si="464"/>
        <v>0</v>
      </c>
      <c r="CV336" s="2">
        <f t="shared" si="465"/>
        <v>0</v>
      </c>
      <c r="CW336" s="2">
        <f t="shared" si="466"/>
        <v>0</v>
      </c>
      <c r="CX336" s="2">
        <f t="shared" si="467"/>
        <v>0</v>
      </c>
      <c r="CY336" s="2">
        <f t="shared" si="468"/>
        <v>0</v>
      </c>
      <c r="CZ336" s="2">
        <f t="shared" si="469"/>
        <v>0</v>
      </c>
      <c r="DA336" s="2"/>
      <c r="DB336" s="2"/>
      <c r="DC336" s="2" t="s">
        <v>3</v>
      </c>
      <c r="DD336" s="2" t="s">
        <v>3</v>
      </c>
      <c r="DE336" s="2" t="s">
        <v>3</v>
      </c>
      <c r="DF336" s="2" t="s">
        <v>3</v>
      </c>
      <c r="DG336" s="2" t="s">
        <v>3</v>
      </c>
      <c r="DH336" s="2" t="s">
        <v>3</v>
      </c>
      <c r="DI336" s="2" t="s">
        <v>3</v>
      </c>
      <c r="DJ336" s="2" t="s">
        <v>3</v>
      </c>
      <c r="DK336" s="2" t="s">
        <v>3</v>
      </c>
      <c r="DL336" s="2" t="s">
        <v>3</v>
      </c>
      <c r="DM336" s="2" t="s">
        <v>3</v>
      </c>
      <c r="DN336" s="2">
        <v>0</v>
      </c>
      <c r="DO336" s="2">
        <v>0</v>
      </c>
      <c r="DP336" s="2">
        <v>1</v>
      </c>
      <c r="DQ336" s="2">
        <v>1</v>
      </c>
      <c r="DR336" s="2"/>
      <c r="DS336" s="2"/>
      <c r="DT336" s="2"/>
      <c r="DU336" s="2">
        <v>1010</v>
      </c>
      <c r="DV336" s="2" t="s">
        <v>457</v>
      </c>
      <c r="DW336" s="2" t="s">
        <v>457</v>
      </c>
      <c r="DX336" s="2">
        <v>1</v>
      </c>
      <c r="DY336" s="2"/>
      <c r="DZ336" s="2" t="s">
        <v>3</v>
      </c>
      <c r="EA336" s="2" t="s">
        <v>3</v>
      </c>
      <c r="EB336" s="2" t="s">
        <v>3</v>
      </c>
      <c r="EC336" s="2" t="s">
        <v>3</v>
      </c>
      <c r="ED336" s="2"/>
      <c r="EE336" s="2">
        <v>59540856</v>
      </c>
      <c r="EF336" s="2">
        <v>201</v>
      </c>
      <c r="EG336" s="2" t="s">
        <v>377</v>
      </c>
      <c r="EH336" s="2">
        <v>0</v>
      </c>
      <c r="EI336" s="2" t="s">
        <v>3</v>
      </c>
      <c r="EJ336" s="2">
        <v>2</v>
      </c>
      <c r="EK336" s="2">
        <v>1618</v>
      </c>
      <c r="EL336" s="2" t="s">
        <v>378</v>
      </c>
      <c r="EM336" s="2" t="s">
        <v>379</v>
      </c>
      <c r="EN336" s="2"/>
      <c r="EO336" s="2" t="s">
        <v>3</v>
      </c>
      <c r="EP336" s="2"/>
      <c r="EQ336" s="2">
        <v>0</v>
      </c>
      <c r="ER336" s="2">
        <v>227.27</v>
      </c>
      <c r="ES336" s="2">
        <v>227.27</v>
      </c>
      <c r="ET336" s="2">
        <v>0</v>
      </c>
      <c r="EU336" s="2">
        <v>0</v>
      </c>
      <c r="EV336" s="2">
        <v>0</v>
      </c>
      <c r="EW336" s="2">
        <v>0</v>
      </c>
      <c r="EX336" s="2">
        <v>0</v>
      </c>
      <c r="EY336" s="2">
        <v>0</v>
      </c>
      <c r="EZ336" s="2"/>
      <c r="FA336" s="2"/>
      <c r="FB336" s="2"/>
      <c r="FC336" s="2"/>
      <c r="FD336" s="2"/>
      <c r="FE336" s="2"/>
      <c r="FF336" s="2"/>
      <c r="FG336" s="2"/>
      <c r="FH336" s="2"/>
      <c r="FI336" s="2"/>
      <c r="FJ336" s="2"/>
      <c r="FK336" s="2"/>
      <c r="FL336" s="2"/>
      <c r="FM336" s="2"/>
      <c r="FN336" s="2"/>
      <c r="FO336" s="2"/>
      <c r="FP336" s="2"/>
      <c r="FQ336" s="2">
        <v>0</v>
      </c>
      <c r="FR336" s="2">
        <v>0</v>
      </c>
      <c r="FS336" s="2">
        <v>0</v>
      </c>
      <c r="FT336" s="2"/>
      <c r="FU336" s="2"/>
      <c r="FV336" s="2"/>
      <c r="FW336" s="2"/>
      <c r="FX336" s="2">
        <v>0</v>
      </c>
      <c r="FY336" s="2">
        <v>0</v>
      </c>
      <c r="FZ336" s="2"/>
      <c r="GA336" s="2" t="s">
        <v>3</v>
      </c>
      <c r="GB336" s="2"/>
      <c r="GC336" s="2"/>
      <c r="GD336" s="2">
        <v>1</v>
      </c>
      <c r="GE336" s="2"/>
      <c r="GF336" s="2">
        <v>87109134</v>
      </c>
      <c r="GG336" s="2">
        <v>2</v>
      </c>
      <c r="GH336" s="2">
        <v>1</v>
      </c>
      <c r="GI336" s="2">
        <v>-2</v>
      </c>
      <c r="GJ336" s="2">
        <v>0</v>
      </c>
      <c r="GK336" s="2">
        <v>0</v>
      </c>
      <c r="GL336" s="2">
        <f t="shared" si="470"/>
        <v>0</v>
      </c>
      <c r="GM336" s="2">
        <f t="shared" si="471"/>
        <v>909.08</v>
      </c>
      <c r="GN336" s="2">
        <f t="shared" si="472"/>
        <v>0</v>
      </c>
      <c r="GO336" s="2">
        <f t="shared" si="473"/>
        <v>909.08</v>
      </c>
      <c r="GP336" s="2">
        <f t="shared" si="474"/>
        <v>0</v>
      </c>
      <c r="GQ336" s="2"/>
      <c r="GR336" s="2">
        <v>0</v>
      </c>
      <c r="GS336" s="2">
        <v>3</v>
      </c>
      <c r="GT336" s="2">
        <v>0</v>
      </c>
      <c r="GU336" s="2" t="s">
        <v>3</v>
      </c>
      <c r="GV336" s="2">
        <f t="shared" si="475"/>
        <v>0</v>
      </c>
      <c r="GW336" s="2">
        <v>1</v>
      </c>
      <c r="GX336" s="2">
        <f t="shared" si="476"/>
        <v>0</v>
      </c>
      <c r="GY336" s="2"/>
      <c r="GZ336" s="2"/>
      <c r="HA336" s="2">
        <v>0</v>
      </c>
      <c r="HB336" s="2">
        <v>0</v>
      </c>
      <c r="HC336" s="2">
        <f t="shared" si="477"/>
        <v>0</v>
      </c>
      <c r="HD336" s="2"/>
      <c r="HE336" s="2" t="s">
        <v>3</v>
      </c>
      <c r="HF336" s="2" t="s">
        <v>3</v>
      </c>
      <c r="HG336" s="2"/>
      <c r="HH336" s="2"/>
      <c r="HI336" s="2"/>
      <c r="HJ336" s="2"/>
      <c r="HK336" s="2"/>
      <c r="HL336" s="2"/>
      <c r="HM336" s="2" t="s">
        <v>3</v>
      </c>
      <c r="HN336" s="2" t="s">
        <v>3</v>
      </c>
      <c r="HO336" s="2" t="s">
        <v>3</v>
      </c>
      <c r="HP336" s="2" t="s">
        <v>3</v>
      </c>
      <c r="HQ336" s="2" t="s">
        <v>3</v>
      </c>
      <c r="HR336" s="2"/>
      <c r="HS336" s="2">
        <v>0</v>
      </c>
      <c r="HT336" s="2"/>
      <c r="HU336" s="2"/>
      <c r="HV336" s="2"/>
      <c r="HW336" s="2"/>
      <c r="HX336" s="2"/>
      <c r="HY336" s="2"/>
      <c r="HZ336" s="2"/>
      <c r="IA336" s="2"/>
      <c r="IB336" s="2"/>
      <c r="IC336" s="2"/>
      <c r="ID336" s="2"/>
      <c r="IE336" s="2"/>
      <c r="IF336" s="2"/>
      <c r="IG336" s="2"/>
      <c r="IH336" s="2"/>
      <c r="II336" s="2"/>
      <c r="IJ336" s="2"/>
      <c r="IK336" s="2">
        <v>0</v>
      </c>
      <c r="IL336" s="2"/>
      <c r="IM336" s="2"/>
      <c r="IN336" s="2"/>
      <c r="IO336" s="2"/>
      <c r="IP336" s="2"/>
      <c r="IQ336" s="2"/>
      <c r="IR336" s="2"/>
      <c r="IS336" s="2"/>
      <c r="IT336" s="2"/>
      <c r="IU336" s="2"/>
    </row>
    <row r="337" spans="1:255" x14ac:dyDescent="0.2">
      <c r="A337">
        <v>17</v>
      </c>
      <c r="B337">
        <v>1</v>
      </c>
      <c r="E337" t="s">
        <v>514</v>
      </c>
      <c r="F337" t="s">
        <v>515</v>
      </c>
      <c r="G337" t="s">
        <v>516</v>
      </c>
      <c r="H337" t="s">
        <v>457</v>
      </c>
      <c r="I337">
        <v>4</v>
      </c>
      <c r="J337">
        <v>0</v>
      </c>
      <c r="K337">
        <v>4</v>
      </c>
      <c r="O337">
        <f t="shared" si="446"/>
        <v>3572.68</v>
      </c>
      <c r="P337">
        <f t="shared" si="447"/>
        <v>3572.68</v>
      </c>
      <c r="Q337">
        <f t="shared" si="439"/>
        <v>0</v>
      </c>
      <c r="R337">
        <f t="shared" si="448"/>
        <v>0</v>
      </c>
      <c r="S337">
        <f t="shared" si="449"/>
        <v>0</v>
      </c>
      <c r="T337">
        <f t="shared" si="450"/>
        <v>0</v>
      </c>
      <c r="U337">
        <f t="shared" si="451"/>
        <v>0</v>
      </c>
      <c r="V337">
        <f t="shared" si="452"/>
        <v>0</v>
      </c>
      <c r="W337">
        <f t="shared" si="453"/>
        <v>0</v>
      </c>
      <c r="X337">
        <f t="shared" si="454"/>
        <v>0</v>
      </c>
      <c r="Y337">
        <f t="shared" si="455"/>
        <v>0</v>
      </c>
      <c r="AA337">
        <v>60252775</v>
      </c>
      <c r="AB337">
        <f t="shared" si="456"/>
        <v>227.27</v>
      </c>
      <c r="AC337">
        <f t="shared" si="457"/>
        <v>227.27</v>
      </c>
      <c r="AD337">
        <f t="shared" si="440"/>
        <v>0</v>
      </c>
      <c r="AE337">
        <f t="shared" si="441"/>
        <v>0</v>
      </c>
      <c r="AF337">
        <f t="shared" si="442"/>
        <v>0</v>
      </c>
      <c r="AG337">
        <f t="shared" si="458"/>
        <v>0</v>
      </c>
      <c r="AH337">
        <f t="shared" si="443"/>
        <v>0</v>
      </c>
      <c r="AI337">
        <f t="shared" si="444"/>
        <v>0</v>
      </c>
      <c r="AJ337">
        <f t="shared" si="459"/>
        <v>0</v>
      </c>
      <c r="AK337">
        <v>227.27</v>
      </c>
      <c r="AL337">
        <v>227.27</v>
      </c>
      <c r="AM337">
        <v>0</v>
      </c>
      <c r="AN337">
        <v>0</v>
      </c>
      <c r="AO337">
        <v>0</v>
      </c>
      <c r="AP337">
        <v>0</v>
      </c>
      <c r="AQ337">
        <v>0</v>
      </c>
      <c r="AR337">
        <v>0</v>
      </c>
      <c r="AS337">
        <v>0</v>
      </c>
      <c r="AT337">
        <v>0</v>
      </c>
      <c r="AU337">
        <v>0</v>
      </c>
      <c r="AV337">
        <v>1</v>
      </c>
      <c r="AW337">
        <v>1</v>
      </c>
      <c r="AZ337">
        <v>1</v>
      </c>
      <c r="BA337">
        <v>1</v>
      </c>
      <c r="BB337">
        <v>1</v>
      </c>
      <c r="BC337">
        <v>3.93</v>
      </c>
      <c r="BD337" t="s">
        <v>3</v>
      </c>
      <c r="BE337" t="s">
        <v>3</v>
      </c>
      <c r="BF337" t="s">
        <v>3</v>
      </c>
      <c r="BG337" t="s">
        <v>3</v>
      </c>
      <c r="BH337">
        <v>3</v>
      </c>
      <c r="BI337">
        <v>2</v>
      </c>
      <c r="BJ337" t="s">
        <v>517</v>
      </c>
      <c r="BM337">
        <v>1618</v>
      </c>
      <c r="BN337">
        <v>59540665</v>
      </c>
      <c r="BO337" t="s">
        <v>515</v>
      </c>
      <c r="BP337">
        <v>1</v>
      </c>
      <c r="BQ337">
        <v>201</v>
      </c>
      <c r="BR337">
        <v>0</v>
      </c>
      <c r="BS337">
        <v>1</v>
      </c>
      <c r="BT337">
        <v>1</v>
      </c>
      <c r="BU337">
        <v>1</v>
      </c>
      <c r="BV337">
        <v>1</v>
      </c>
      <c r="BW337">
        <v>1</v>
      </c>
      <c r="BX337">
        <v>1</v>
      </c>
      <c r="BY337" t="s">
        <v>3</v>
      </c>
      <c r="BZ337">
        <v>0</v>
      </c>
      <c r="CA337">
        <v>0</v>
      </c>
      <c r="CB337" t="s">
        <v>3</v>
      </c>
      <c r="CE337">
        <v>30</v>
      </c>
      <c r="CF337">
        <v>0</v>
      </c>
      <c r="CG337">
        <v>0</v>
      </c>
      <c r="CM337">
        <v>0</v>
      </c>
      <c r="CN337" t="s">
        <v>3</v>
      </c>
      <c r="CO337">
        <v>0</v>
      </c>
      <c r="CP337">
        <f t="shared" si="460"/>
        <v>3572.68</v>
      </c>
      <c r="CQ337">
        <f t="shared" si="461"/>
        <v>893.17</v>
      </c>
      <c r="CR337">
        <f t="shared" si="445"/>
        <v>0</v>
      </c>
      <c r="CS337">
        <f t="shared" si="462"/>
        <v>0</v>
      </c>
      <c r="CT337">
        <f t="shared" si="463"/>
        <v>0</v>
      </c>
      <c r="CU337">
        <f t="shared" si="464"/>
        <v>0</v>
      </c>
      <c r="CV337">
        <f t="shared" si="465"/>
        <v>0</v>
      </c>
      <c r="CW337">
        <f t="shared" si="466"/>
        <v>0</v>
      </c>
      <c r="CX337">
        <f t="shared" si="467"/>
        <v>0</v>
      </c>
      <c r="CY337">
        <f t="shared" si="468"/>
        <v>0</v>
      </c>
      <c r="CZ337">
        <f t="shared" si="469"/>
        <v>0</v>
      </c>
      <c r="DC337" t="s">
        <v>3</v>
      </c>
      <c r="DD337" t="s">
        <v>3</v>
      </c>
      <c r="DE337" t="s">
        <v>3</v>
      </c>
      <c r="DF337" t="s">
        <v>3</v>
      </c>
      <c r="DG337" t="s">
        <v>3</v>
      </c>
      <c r="DH337" t="s">
        <v>3</v>
      </c>
      <c r="DI337" t="s">
        <v>3</v>
      </c>
      <c r="DJ337" t="s">
        <v>3</v>
      </c>
      <c r="DK337" t="s">
        <v>3</v>
      </c>
      <c r="DL337" t="s">
        <v>3</v>
      </c>
      <c r="DM337" t="s">
        <v>3</v>
      </c>
      <c r="DN337">
        <v>0</v>
      </c>
      <c r="DO337">
        <v>0</v>
      </c>
      <c r="DP337">
        <v>1</v>
      </c>
      <c r="DQ337">
        <v>1</v>
      </c>
      <c r="DU337">
        <v>1010</v>
      </c>
      <c r="DV337" t="s">
        <v>457</v>
      </c>
      <c r="DW337" t="s">
        <v>457</v>
      </c>
      <c r="DX337">
        <v>1</v>
      </c>
      <c r="DZ337" t="s">
        <v>3</v>
      </c>
      <c r="EA337" t="s">
        <v>3</v>
      </c>
      <c r="EB337" t="s">
        <v>3</v>
      </c>
      <c r="EC337" t="s">
        <v>3</v>
      </c>
      <c r="EE337">
        <v>59540856</v>
      </c>
      <c r="EF337">
        <v>201</v>
      </c>
      <c r="EG337" t="s">
        <v>377</v>
      </c>
      <c r="EH337">
        <v>0</v>
      </c>
      <c r="EI337" t="s">
        <v>3</v>
      </c>
      <c r="EJ337">
        <v>2</v>
      </c>
      <c r="EK337">
        <v>1618</v>
      </c>
      <c r="EL337" t="s">
        <v>378</v>
      </c>
      <c r="EM337" t="s">
        <v>379</v>
      </c>
      <c r="EO337" t="s">
        <v>3</v>
      </c>
      <c r="EQ337">
        <v>0</v>
      </c>
      <c r="ER337">
        <v>227.27</v>
      </c>
      <c r="ES337">
        <v>227.27</v>
      </c>
      <c r="ET337">
        <v>0</v>
      </c>
      <c r="EU337">
        <v>0</v>
      </c>
      <c r="EV337">
        <v>0</v>
      </c>
      <c r="EW337">
        <v>0</v>
      </c>
      <c r="EX337">
        <v>0</v>
      </c>
      <c r="EY337">
        <v>0</v>
      </c>
      <c r="FQ337">
        <v>0</v>
      </c>
      <c r="FR337">
        <v>0</v>
      </c>
      <c r="FS337">
        <v>0</v>
      </c>
      <c r="FX337">
        <v>0</v>
      </c>
      <c r="FY337">
        <v>0</v>
      </c>
      <c r="GA337" t="s">
        <v>3</v>
      </c>
      <c r="GD337">
        <v>1</v>
      </c>
      <c r="GF337">
        <v>87109134</v>
      </c>
      <c r="GG337">
        <v>2</v>
      </c>
      <c r="GH337">
        <v>1</v>
      </c>
      <c r="GI337">
        <v>2</v>
      </c>
      <c r="GJ337">
        <v>0</v>
      </c>
      <c r="GK337">
        <v>0</v>
      </c>
      <c r="GL337">
        <f t="shared" si="470"/>
        <v>0</v>
      </c>
      <c r="GM337">
        <f t="shared" si="471"/>
        <v>3572.68</v>
      </c>
      <c r="GN337">
        <f t="shared" si="472"/>
        <v>0</v>
      </c>
      <c r="GO337">
        <f t="shared" si="473"/>
        <v>3572.68</v>
      </c>
      <c r="GP337">
        <f t="shared" si="474"/>
        <v>0</v>
      </c>
      <c r="GR337">
        <v>0</v>
      </c>
      <c r="GS337">
        <v>3</v>
      </c>
      <c r="GT337">
        <v>0</v>
      </c>
      <c r="GU337" t="s">
        <v>3</v>
      </c>
      <c r="GV337">
        <f t="shared" si="475"/>
        <v>0</v>
      </c>
      <c r="GW337">
        <v>1</v>
      </c>
      <c r="GX337">
        <f t="shared" si="476"/>
        <v>0</v>
      </c>
      <c r="HA337">
        <v>0</v>
      </c>
      <c r="HB337">
        <v>0</v>
      </c>
      <c r="HC337">
        <f t="shared" si="477"/>
        <v>0</v>
      </c>
      <c r="HE337" t="s">
        <v>3</v>
      </c>
      <c r="HF337" t="s">
        <v>3</v>
      </c>
      <c r="HM337" t="s">
        <v>3</v>
      </c>
      <c r="HN337" t="s">
        <v>3</v>
      </c>
      <c r="HO337" t="s">
        <v>3</v>
      </c>
      <c r="HP337" t="s">
        <v>3</v>
      </c>
      <c r="HQ337" t="s">
        <v>3</v>
      </c>
      <c r="HS337">
        <v>0</v>
      </c>
      <c r="IK337">
        <v>0</v>
      </c>
    </row>
    <row r="338" spans="1:255" x14ac:dyDescent="0.2">
      <c r="A338" s="2">
        <v>17</v>
      </c>
      <c r="B338" s="2">
        <v>1</v>
      </c>
      <c r="C338" s="2"/>
      <c r="D338" s="2"/>
      <c r="E338" s="2" t="s">
        <v>518</v>
      </c>
      <c r="F338" s="2" t="s">
        <v>519</v>
      </c>
      <c r="G338" s="2" t="s">
        <v>520</v>
      </c>
      <c r="H338" s="2" t="s">
        <v>457</v>
      </c>
      <c r="I338" s="2">
        <v>3</v>
      </c>
      <c r="J338" s="2">
        <v>0</v>
      </c>
      <c r="K338" s="2">
        <v>3</v>
      </c>
      <c r="L338" s="2"/>
      <c r="M338" s="2"/>
      <c r="N338" s="2"/>
      <c r="O338" s="2">
        <f t="shared" si="446"/>
        <v>382.56</v>
      </c>
      <c r="P338" s="2">
        <f t="shared" si="447"/>
        <v>382.56</v>
      </c>
      <c r="Q338" s="2">
        <f t="shared" si="439"/>
        <v>0</v>
      </c>
      <c r="R338" s="2">
        <f t="shared" si="448"/>
        <v>0</v>
      </c>
      <c r="S338" s="2">
        <f t="shared" si="449"/>
        <v>0</v>
      </c>
      <c r="T338" s="2">
        <f t="shared" si="450"/>
        <v>0</v>
      </c>
      <c r="U338" s="2">
        <f t="shared" si="451"/>
        <v>0</v>
      </c>
      <c r="V338" s="2">
        <f t="shared" si="452"/>
        <v>0</v>
      </c>
      <c r="W338" s="2">
        <f t="shared" si="453"/>
        <v>0</v>
      </c>
      <c r="X338" s="2">
        <f t="shared" si="454"/>
        <v>0</v>
      </c>
      <c r="Y338" s="2">
        <f t="shared" si="455"/>
        <v>0</v>
      </c>
      <c r="Z338" s="2"/>
      <c r="AA338" s="2">
        <v>60252778</v>
      </c>
      <c r="AB338" s="2">
        <f t="shared" si="456"/>
        <v>127.52</v>
      </c>
      <c r="AC338" s="2">
        <f t="shared" si="457"/>
        <v>127.52</v>
      </c>
      <c r="AD338" s="2">
        <f t="shared" si="440"/>
        <v>0</v>
      </c>
      <c r="AE338" s="2">
        <f t="shared" si="441"/>
        <v>0</v>
      </c>
      <c r="AF338" s="2">
        <f t="shared" si="442"/>
        <v>0</v>
      </c>
      <c r="AG338" s="2">
        <f t="shared" si="458"/>
        <v>0</v>
      </c>
      <c r="AH338" s="2">
        <f t="shared" si="443"/>
        <v>0</v>
      </c>
      <c r="AI338" s="2">
        <f t="shared" si="444"/>
        <v>0</v>
      </c>
      <c r="AJ338" s="2">
        <f t="shared" si="459"/>
        <v>0</v>
      </c>
      <c r="AK338" s="2">
        <v>127.52</v>
      </c>
      <c r="AL338" s="2">
        <v>127.52</v>
      </c>
      <c r="AM338" s="2">
        <v>0</v>
      </c>
      <c r="AN338" s="2">
        <v>0</v>
      </c>
      <c r="AO338" s="2">
        <v>0</v>
      </c>
      <c r="AP338" s="2">
        <v>0</v>
      </c>
      <c r="AQ338" s="2">
        <v>0</v>
      </c>
      <c r="AR338" s="2">
        <v>0</v>
      </c>
      <c r="AS338" s="2">
        <v>0</v>
      </c>
      <c r="AT338" s="2">
        <v>0</v>
      </c>
      <c r="AU338" s="2">
        <v>0</v>
      </c>
      <c r="AV338" s="2">
        <v>1</v>
      </c>
      <c r="AW338" s="2">
        <v>1</v>
      </c>
      <c r="AX338" s="2"/>
      <c r="AY338" s="2"/>
      <c r="AZ338" s="2">
        <v>1</v>
      </c>
      <c r="BA338" s="2">
        <v>1</v>
      </c>
      <c r="BB338" s="2">
        <v>1</v>
      </c>
      <c r="BC338" s="2">
        <v>1</v>
      </c>
      <c r="BD338" s="2" t="s">
        <v>3</v>
      </c>
      <c r="BE338" s="2" t="s">
        <v>3</v>
      </c>
      <c r="BF338" s="2" t="s">
        <v>3</v>
      </c>
      <c r="BG338" s="2" t="s">
        <v>3</v>
      </c>
      <c r="BH338" s="2">
        <v>3</v>
      </c>
      <c r="BI338" s="2">
        <v>2</v>
      </c>
      <c r="BJ338" s="2" t="s">
        <v>521</v>
      </c>
      <c r="BK338" s="2"/>
      <c r="BL338" s="2"/>
      <c r="BM338" s="2">
        <v>1618</v>
      </c>
      <c r="BN338" s="2">
        <v>59540665</v>
      </c>
      <c r="BO338" s="2" t="s">
        <v>3</v>
      </c>
      <c r="BP338" s="2">
        <v>0</v>
      </c>
      <c r="BQ338" s="2">
        <v>201</v>
      </c>
      <c r="BR338" s="2">
        <v>0</v>
      </c>
      <c r="BS338" s="2">
        <v>1</v>
      </c>
      <c r="BT338" s="2">
        <v>1</v>
      </c>
      <c r="BU338" s="2">
        <v>1</v>
      </c>
      <c r="BV338" s="2">
        <v>1</v>
      </c>
      <c r="BW338" s="2">
        <v>1</v>
      </c>
      <c r="BX338" s="2">
        <v>1</v>
      </c>
      <c r="BY338" s="2" t="s">
        <v>3</v>
      </c>
      <c r="BZ338" s="2">
        <v>0</v>
      </c>
      <c r="CA338" s="2">
        <v>0</v>
      </c>
      <c r="CB338" s="2" t="s">
        <v>3</v>
      </c>
      <c r="CC338" s="2"/>
      <c r="CD338" s="2"/>
      <c r="CE338" s="2">
        <v>30</v>
      </c>
      <c r="CF338" s="2">
        <v>0</v>
      </c>
      <c r="CG338" s="2">
        <v>0</v>
      </c>
      <c r="CH338" s="2"/>
      <c r="CI338" s="2"/>
      <c r="CJ338" s="2"/>
      <c r="CK338" s="2"/>
      <c r="CL338" s="2"/>
      <c r="CM338" s="2">
        <v>0</v>
      </c>
      <c r="CN338" s="2" t="s">
        <v>3</v>
      </c>
      <c r="CO338" s="2">
        <v>0</v>
      </c>
      <c r="CP338" s="2">
        <f t="shared" si="460"/>
        <v>382.56</v>
      </c>
      <c r="CQ338" s="2">
        <f t="shared" si="461"/>
        <v>127.52</v>
      </c>
      <c r="CR338" s="2">
        <f t="shared" si="445"/>
        <v>0</v>
      </c>
      <c r="CS338" s="2">
        <f t="shared" si="462"/>
        <v>0</v>
      </c>
      <c r="CT338" s="2">
        <f t="shared" si="463"/>
        <v>0</v>
      </c>
      <c r="CU338" s="2">
        <f t="shared" si="464"/>
        <v>0</v>
      </c>
      <c r="CV338" s="2">
        <f t="shared" si="465"/>
        <v>0</v>
      </c>
      <c r="CW338" s="2">
        <f t="shared" si="466"/>
        <v>0</v>
      </c>
      <c r="CX338" s="2">
        <f t="shared" si="467"/>
        <v>0</v>
      </c>
      <c r="CY338" s="2">
        <f t="shared" si="468"/>
        <v>0</v>
      </c>
      <c r="CZ338" s="2">
        <f t="shared" si="469"/>
        <v>0</v>
      </c>
      <c r="DA338" s="2"/>
      <c r="DB338" s="2"/>
      <c r="DC338" s="2" t="s">
        <v>3</v>
      </c>
      <c r="DD338" s="2" t="s">
        <v>3</v>
      </c>
      <c r="DE338" s="2" t="s">
        <v>3</v>
      </c>
      <c r="DF338" s="2" t="s">
        <v>3</v>
      </c>
      <c r="DG338" s="2" t="s">
        <v>3</v>
      </c>
      <c r="DH338" s="2" t="s">
        <v>3</v>
      </c>
      <c r="DI338" s="2" t="s">
        <v>3</v>
      </c>
      <c r="DJ338" s="2" t="s">
        <v>3</v>
      </c>
      <c r="DK338" s="2" t="s">
        <v>3</v>
      </c>
      <c r="DL338" s="2" t="s">
        <v>3</v>
      </c>
      <c r="DM338" s="2" t="s">
        <v>3</v>
      </c>
      <c r="DN338" s="2">
        <v>0</v>
      </c>
      <c r="DO338" s="2">
        <v>0</v>
      </c>
      <c r="DP338" s="2">
        <v>1</v>
      </c>
      <c r="DQ338" s="2">
        <v>1</v>
      </c>
      <c r="DR338" s="2"/>
      <c r="DS338" s="2"/>
      <c r="DT338" s="2"/>
      <c r="DU338" s="2">
        <v>1010</v>
      </c>
      <c r="DV338" s="2" t="s">
        <v>457</v>
      </c>
      <c r="DW338" s="2" t="s">
        <v>457</v>
      </c>
      <c r="DX338" s="2">
        <v>1</v>
      </c>
      <c r="DY338" s="2"/>
      <c r="DZ338" s="2" t="s">
        <v>3</v>
      </c>
      <c r="EA338" s="2" t="s">
        <v>3</v>
      </c>
      <c r="EB338" s="2" t="s">
        <v>3</v>
      </c>
      <c r="EC338" s="2" t="s">
        <v>3</v>
      </c>
      <c r="ED338" s="2"/>
      <c r="EE338" s="2">
        <v>59540856</v>
      </c>
      <c r="EF338" s="2">
        <v>201</v>
      </c>
      <c r="EG338" s="2" t="s">
        <v>377</v>
      </c>
      <c r="EH338" s="2">
        <v>0</v>
      </c>
      <c r="EI338" s="2" t="s">
        <v>3</v>
      </c>
      <c r="EJ338" s="2">
        <v>2</v>
      </c>
      <c r="EK338" s="2">
        <v>1618</v>
      </c>
      <c r="EL338" s="2" t="s">
        <v>378</v>
      </c>
      <c r="EM338" s="2" t="s">
        <v>379</v>
      </c>
      <c r="EN338" s="2"/>
      <c r="EO338" s="2" t="s">
        <v>3</v>
      </c>
      <c r="EP338" s="2"/>
      <c r="EQ338" s="2">
        <v>0</v>
      </c>
      <c r="ER338" s="2">
        <v>127.52</v>
      </c>
      <c r="ES338" s="2">
        <v>127.52</v>
      </c>
      <c r="ET338" s="2">
        <v>0</v>
      </c>
      <c r="EU338" s="2">
        <v>0</v>
      </c>
      <c r="EV338" s="2">
        <v>0</v>
      </c>
      <c r="EW338" s="2">
        <v>0</v>
      </c>
      <c r="EX338" s="2">
        <v>0</v>
      </c>
      <c r="EY338" s="2">
        <v>0</v>
      </c>
      <c r="EZ338" s="2"/>
      <c r="FA338" s="2"/>
      <c r="FB338" s="2"/>
      <c r="FC338" s="2"/>
      <c r="FD338" s="2"/>
      <c r="FE338" s="2"/>
      <c r="FF338" s="2"/>
      <c r="FG338" s="2"/>
      <c r="FH338" s="2"/>
      <c r="FI338" s="2"/>
      <c r="FJ338" s="2"/>
      <c r="FK338" s="2"/>
      <c r="FL338" s="2"/>
      <c r="FM338" s="2"/>
      <c r="FN338" s="2"/>
      <c r="FO338" s="2"/>
      <c r="FP338" s="2"/>
      <c r="FQ338" s="2">
        <v>0</v>
      </c>
      <c r="FR338" s="2">
        <v>0</v>
      </c>
      <c r="FS338" s="2">
        <v>0</v>
      </c>
      <c r="FT338" s="2"/>
      <c r="FU338" s="2"/>
      <c r="FV338" s="2"/>
      <c r="FW338" s="2"/>
      <c r="FX338" s="2">
        <v>0</v>
      </c>
      <c r="FY338" s="2">
        <v>0</v>
      </c>
      <c r="FZ338" s="2"/>
      <c r="GA338" s="2" t="s">
        <v>3</v>
      </c>
      <c r="GB338" s="2"/>
      <c r="GC338" s="2"/>
      <c r="GD338" s="2">
        <v>1</v>
      </c>
      <c r="GE338" s="2"/>
      <c r="GF338" s="2">
        <v>-1621775582</v>
      </c>
      <c r="GG338" s="2">
        <v>2</v>
      </c>
      <c r="GH338" s="2">
        <v>1</v>
      </c>
      <c r="GI338" s="2">
        <v>-2</v>
      </c>
      <c r="GJ338" s="2">
        <v>0</v>
      </c>
      <c r="GK338" s="2">
        <v>0</v>
      </c>
      <c r="GL338" s="2">
        <f t="shared" si="470"/>
        <v>0</v>
      </c>
      <c r="GM338" s="2">
        <f t="shared" si="471"/>
        <v>382.56</v>
      </c>
      <c r="GN338" s="2">
        <f t="shared" si="472"/>
        <v>0</v>
      </c>
      <c r="GO338" s="2">
        <f t="shared" si="473"/>
        <v>382.56</v>
      </c>
      <c r="GP338" s="2">
        <f t="shared" si="474"/>
        <v>0</v>
      </c>
      <c r="GQ338" s="2"/>
      <c r="GR338" s="2">
        <v>0</v>
      </c>
      <c r="GS338" s="2">
        <v>3</v>
      </c>
      <c r="GT338" s="2">
        <v>0</v>
      </c>
      <c r="GU338" s="2" t="s">
        <v>3</v>
      </c>
      <c r="GV338" s="2">
        <f t="shared" si="475"/>
        <v>0</v>
      </c>
      <c r="GW338" s="2">
        <v>1</v>
      </c>
      <c r="GX338" s="2">
        <f t="shared" si="476"/>
        <v>0</v>
      </c>
      <c r="GY338" s="2"/>
      <c r="GZ338" s="2"/>
      <c r="HA338" s="2">
        <v>0</v>
      </c>
      <c r="HB338" s="2">
        <v>0</v>
      </c>
      <c r="HC338" s="2">
        <f t="shared" si="477"/>
        <v>0</v>
      </c>
      <c r="HD338" s="2"/>
      <c r="HE338" s="2" t="s">
        <v>3</v>
      </c>
      <c r="HF338" s="2" t="s">
        <v>3</v>
      </c>
      <c r="HG338" s="2"/>
      <c r="HH338" s="2"/>
      <c r="HI338" s="2"/>
      <c r="HJ338" s="2"/>
      <c r="HK338" s="2"/>
      <c r="HL338" s="2"/>
      <c r="HM338" s="2" t="s">
        <v>3</v>
      </c>
      <c r="HN338" s="2" t="s">
        <v>3</v>
      </c>
      <c r="HO338" s="2" t="s">
        <v>3</v>
      </c>
      <c r="HP338" s="2" t="s">
        <v>3</v>
      </c>
      <c r="HQ338" s="2" t="s">
        <v>3</v>
      </c>
      <c r="HR338" s="2"/>
      <c r="HS338" s="2">
        <v>0</v>
      </c>
      <c r="HT338" s="2"/>
      <c r="HU338" s="2"/>
      <c r="HV338" s="2"/>
      <c r="HW338" s="2"/>
      <c r="HX338" s="2"/>
      <c r="HY338" s="2"/>
      <c r="HZ338" s="2"/>
      <c r="IA338" s="2"/>
      <c r="IB338" s="2"/>
      <c r="IC338" s="2"/>
      <c r="ID338" s="2"/>
      <c r="IE338" s="2"/>
      <c r="IF338" s="2"/>
      <c r="IG338" s="2"/>
      <c r="IH338" s="2"/>
      <c r="II338" s="2"/>
      <c r="IJ338" s="2"/>
      <c r="IK338" s="2">
        <v>0</v>
      </c>
      <c r="IL338" s="2"/>
      <c r="IM338" s="2"/>
      <c r="IN338" s="2"/>
      <c r="IO338" s="2"/>
      <c r="IP338" s="2"/>
      <c r="IQ338" s="2"/>
      <c r="IR338" s="2"/>
      <c r="IS338" s="2"/>
      <c r="IT338" s="2"/>
      <c r="IU338" s="2"/>
    </row>
    <row r="339" spans="1:255" x14ac:dyDescent="0.2">
      <c r="A339">
        <v>17</v>
      </c>
      <c r="B339">
        <v>1</v>
      </c>
      <c r="E339" t="s">
        <v>518</v>
      </c>
      <c r="F339" t="s">
        <v>519</v>
      </c>
      <c r="G339" t="s">
        <v>520</v>
      </c>
      <c r="H339" t="s">
        <v>457</v>
      </c>
      <c r="I339">
        <v>3</v>
      </c>
      <c r="J339">
        <v>0</v>
      </c>
      <c r="K339">
        <v>3</v>
      </c>
      <c r="O339">
        <f t="shared" si="446"/>
        <v>3657.27</v>
      </c>
      <c r="P339">
        <f t="shared" si="447"/>
        <v>3657.27</v>
      </c>
      <c r="Q339">
        <f t="shared" si="439"/>
        <v>0</v>
      </c>
      <c r="R339">
        <f t="shared" si="448"/>
        <v>0</v>
      </c>
      <c r="S339">
        <f t="shared" si="449"/>
        <v>0</v>
      </c>
      <c r="T339">
        <f t="shared" si="450"/>
        <v>0</v>
      </c>
      <c r="U339">
        <f t="shared" si="451"/>
        <v>0</v>
      </c>
      <c r="V339">
        <f t="shared" si="452"/>
        <v>0</v>
      </c>
      <c r="W339">
        <f t="shared" si="453"/>
        <v>0</v>
      </c>
      <c r="X339">
        <f t="shared" si="454"/>
        <v>0</v>
      </c>
      <c r="Y339">
        <f t="shared" si="455"/>
        <v>0</v>
      </c>
      <c r="AA339">
        <v>60252775</v>
      </c>
      <c r="AB339">
        <f t="shared" si="456"/>
        <v>127.52</v>
      </c>
      <c r="AC339">
        <f t="shared" si="457"/>
        <v>127.52</v>
      </c>
      <c r="AD339">
        <f t="shared" si="440"/>
        <v>0</v>
      </c>
      <c r="AE339">
        <f t="shared" si="441"/>
        <v>0</v>
      </c>
      <c r="AF339">
        <f t="shared" si="442"/>
        <v>0</v>
      </c>
      <c r="AG339">
        <f t="shared" si="458"/>
        <v>0</v>
      </c>
      <c r="AH339">
        <f t="shared" si="443"/>
        <v>0</v>
      </c>
      <c r="AI339">
        <f t="shared" si="444"/>
        <v>0</v>
      </c>
      <c r="AJ339">
        <f t="shared" si="459"/>
        <v>0</v>
      </c>
      <c r="AK339">
        <v>127.52</v>
      </c>
      <c r="AL339">
        <v>127.52</v>
      </c>
      <c r="AM339">
        <v>0</v>
      </c>
      <c r="AN339">
        <v>0</v>
      </c>
      <c r="AO339">
        <v>0</v>
      </c>
      <c r="AP339">
        <v>0</v>
      </c>
      <c r="AQ339">
        <v>0</v>
      </c>
      <c r="AR339">
        <v>0</v>
      </c>
      <c r="AS339">
        <v>0</v>
      </c>
      <c r="AT339">
        <v>0</v>
      </c>
      <c r="AU339">
        <v>0</v>
      </c>
      <c r="AV339">
        <v>1</v>
      </c>
      <c r="AW339">
        <v>1</v>
      </c>
      <c r="AZ339">
        <v>1</v>
      </c>
      <c r="BA339">
        <v>1</v>
      </c>
      <c r="BB339">
        <v>1</v>
      </c>
      <c r="BC339">
        <v>9.56</v>
      </c>
      <c r="BD339" t="s">
        <v>3</v>
      </c>
      <c r="BE339" t="s">
        <v>3</v>
      </c>
      <c r="BF339" t="s">
        <v>3</v>
      </c>
      <c r="BG339" t="s">
        <v>3</v>
      </c>
      <c r="BH339">
        <v>3</v>
      </c>
      <c r="BI339">
        <v>2</v>
      </c>
      <c r="BJ339" t="s">
        <v>521</v>
      </c>
      <c r="BM339">
        <v>1618</v>
      </c>
      <c r="BN339">
        <v>59540665</v>
      </c>
      <c r="BO339" t="s">
        <v>519</v>
      </c>
      <c r="BP339">
        <v>1</v>
      </c>
      <c r="BQ339">
        <v>201</v>
      </c>
      <c r="BR339">
        <v>0</v>
      </c>
      <c r="BS339">
        <v>1</v>
      </c>
      <c r="BT339">
        <v>1</v>
      </c>
      <c r="BU339">
        <v>1</v>
      </c>
      <c r="BV339">
        <v>1</v>
      </c>
      <c r="BW339">
        <v>1</v>
      </c>
      <c r="BX339">
        <v>1</v>
      </c>
      <c r="BY339" t="s">
        <v>3</v>
      </c>
      <c r="BZ339">
        <v>0</v>
      </c>
      <c r="CA339">
        <v>0</v>
      </c>
      <c r="CB339" t="s">
        <v>3</v>
      </c>
      <c r="CE339">
        <v>30</v>
      </c>
      <c r="CF339">
        <v>0</v>
      </c>
      <c r="CG339">
        <v>0</v>
      </c>
      <c r="CM339">
        <v>0</v>
      </c>
      <c r="CN339" t="s">
        <v>3</v>
      </c>
      <c r="CO339">
        <v>0</v>
      </c>
      <c r="CP339">
        <f t="shared" si="460"/>
        <v>3657.27</v>
      </c>
      <c r="CQ339">
        <f t="shared" si="461"/>
        <v>1219.0899999999999</v>
      </c>
      <c r="CR339">
        <f t="shared" si="445"/>
        <v>0</v>
      </c>
      <c r="CS339">
        <f t="shared" si="462"/>
        <v>0</v>
      </c>
      <c r="CT339">
        <f t="shared" si="463"/>
        <v>0</v>
      </c>
      <c r="CU339">
        <f t="shared" si="464"/>
        <v>0</v>
      </c>
      <c r="CV339">
        <f t="shared" si="465"/>
        <v>0</v>
      </c>
      <c r="CW339">
        <f t="shared" si="466"/>
        <v>0</v>
      </c>
      <c r="CX339">
        <f t="shared" si="467"/>
        <v>0</v>
      </c>
      <c r="CY339">
        <f t="shared" si="468"/>
        <v>0</v>
      </c>
      <c r="CZ339">
        <f t="shared" si="469"/>
        <v>0</v>
      </c>
      <c r="DC339" t="s">
        <v>3</v>
      </c>
      <c r="DD339" t="s">
        <v>3</v>
      </c>
      <c r="DE339" t="s">
        <v>3</v>
      </c>
      <c r="DF339" t="s">
        <v>3</v>
      </c>
      <c r="DG339" t="s">
        <v>3</v>
      </c>
      <c r="DH339" t="s">
        <v>3</v>
      </c>
      <c r="DI339" t="s">
        <v>3</v>
      </c>
      <c r="DJ339" t="s">
        <v>3</v>
      </c>
      <c r="DK339" t="s">
        <v>3</v>
      </c>
      <c r="DL339" t="s">
        <v>3</v>
      </c>
      <c r="DM339" t="s">
        <v>3</v>
      </c>
      <c r="DN339">
        <v>0</v>
      </c>
      <c r="DO339">
        <v>0</v>
      </c>
      <c r="DP339">
        <v>1</v>
      </c>
      <c r="DQ339">
        <v>1</v>
      </c>
      <c r="DU339">
        <v>1010</v>
      </c>
      <c r="DV339" t="s">
        <v>457</v>
      </c>
      <c r="DW339" t="s">
        <v>457</v>
      </c>
      <c r="DX339">
        <v>1</v>
      </c>
      <c r="DZ339" t="s">
        <v>3</v>
      </c>
      <c r="EA339" t="s">
        <v>3</v>
      </c>
      <c r="EB339" t="s">
        <v>3</v>
      </c>
      <c r="EC339" t="s">
        <v>3</v>
      </c>
      <c r="EE339">
        <v>59540856</v>
      </c>
      <c r="EF339">
        <v>201</v>
      </c>
      <c r="EG339" t="s">
        <v>377</v>
      </c>
      <c r="EH339">
        <v>0</v>
      </c>
      <c r="EI339" t="s">
        <v>3</v>
      </c>
      <c r="EJ339">
        <v>2</v>
      </c>
      <c r="EK339">
        <v>1618</v>
      </c>
      <c r="EL339" t="s">
        <v>378</v>
      </c>
      <c r="EM339" t="s">
        <v>379</v>
      </c>
      <c r="EO339" t="s">
        <v>3</v>
      </c>
      <c r="EQ339">
        <v>0</v>
      </c>
      <c r="ER339">
        <v>127.52</v>
      </c>
      <c r="ES339">
        <v>127.52</v>
      </c>
      <c r="ET339">
        <v>0</v>
      </c>
      <c r="EU339">
        <v>0</v>
      </c>
      <c r="EV339">
        <v>0</v>
      </c>
      <c r="EW339">
        <v>0</v>
      </c>
      <c r="EX339">
        <v>0</v>
      </c>
      <c r="EY339">
        <v>0</v>
      </c>
      <c r="FQ339">
        <v>0</v>
      </c>
      <c r="FR339">
        <v>0</v>
      </c>
      <c r="FS339">
        <v>0</v>
      </c>
      <c r="FX339">
        <v>0</v>
      </c>
      <c r="FY339">
        <v>0</v>
      </c>
      <c r="GA339" t="s">
        <v>3</v>
      </c>
      <c r="GD339">
        <v>1</v>
      </c>
      <c r="GF339">
        <v>-1621775582</v>
      </c>
      <c r="GG339">
        <v>2</v>
      </c>
      <c r="GH339">
        <v>1</v>
      </c>
      <c r="GI339">
        <v>2</v>
      </c>
      <c r="GJ339">
        <v>0</v>
      </c>
      <c r="GK339">
        <v>0</v>
      </c>
      <c r="GL339">
        <f t="shared" si="470"/>
        <v>0</v>
      </c>
      <c r="GM339">
        <f t="shared" si="471"/>
        <v>3657.27</v>
      </c>
      <c r="GN339">
        <f t="shared" si="472"/>
        <v>0</v>
      </c>
      <c r="GO339">
        <f t="shared" si="473"/>
        <v>3657.27</v>
      </c>
      <c r="GP339">
        <f t="shared" si="474"/>
        <v>0</v>
      </c>
      <c r="GR339">
        <v>0</v>
      </c>
      <c r="GS339">
        <v>3</v>
      </c>
      <c r="GT339">
        <v>0</v>
      </c>
      <c r="GU339" t="s">
        <v>3</v>
      </c>
      <c r="GV339">
        <f t="shared" si="475"/>
        <v>0</v>
      </c>
      <c r="GW339">
        <v>1</v>
      </c>
      <c r="GX339">
        <f t="shared" si="476"/>
        <v>0</v>
      </c>
      <c r="HA339">
        <v>0</v>
      </c>
      <c r="HB339">
        <v>0</v>
      </c>
      <c r="HC339">
        <f t="shared" si="477"/>
        <v>0</v>
      </c>
      <c r="HE339" t="s">
        <v>3</v>
      </c>
      <c r="HF339" t="s">
        <v>3</v>
      </c>
      <c r="HM339" t="s">
        <v>3</v>
      </c>
      <c r="HN339" t="s">
        <v>3</v>
      </c>
      <c r="HO339" t="s">
        <v>3</v>
      </c>
      <c r="HP339" t="s">
        <v>3</v>
      </c>
      <c r="HQ339" t="s">
        <v>3</v>
      </c>
      <c r="HS339">
        <v>0</v>
      </c>
      <c r="IK339">
        <v>0</v>
      </c>
    </row>
    <row r="340" spans="1:255" x14ac:dyDescent="0.2">
      <c r="A340" s="2">
        <v>17</v>
      </c>
      <c r="B340" s="2">
        <v>1</v>
      </c>
      <c r="C340" s="2"/>
      <c r="D340" s="2"/>
      <c r="E340" s="2" t="s">
        <v>522</v>
      </c>
      <c r="F340" s="2" t="s">
        <v>523</v>
      </c>
      <c r="G340" s="2" t="s">
        <v>524</v>
      </c>
      <c r="H340" s="2" t="s">
        <v>457</v>
      </c>
      <c r="I340" s="2">
        <v>17</v>
      </c>
      <c r="J340" s="2">
        <v>0</v>
      </c>
      <c r="K340" s="2">
        <v>17</v>
      </c>
      <c r="L340" s="2"/>
      <c r="M340" s="2"/>
      <c r="N340" s="2"/>
      <c r="O340" s="2">
        <f t="shared" si="446"/>
        <v>1670.08</v>
      </c>
      <c r="P340" s="2">
        <f t="shared" si="447"/>
        <v>1670.08</v>
      </c>
      <c r="Q340" s="2">
        <f t="shared" si="439"/>
        <v>0</v>
      </c>
      <c r="R340" s="2">
        <f t="shared" si="448"/>
        <v>0</v>
      </c>
      <c r="S340" s="2">
        <f t="shared" si="449"/>
        <v>0</v>
      </c>
      <c r="T340" s="2">
        <f t="shared" si="450"/>
        <v>0</v>
      </c>
      <c r="U340" s="2">
        <f t="shared" si="451"/>
        <v>0</v>
      </c>
      <c r="V340" s="2">
        <f t="shared" si="452"/>
        <v>0</v>
      </c>
      <c r="W340" s="2">
        <f t="shared" si="453"/>
        <v>0</v>
      </c>
      <c r="X340" s="2">
        <f t="shared" si="454"/>
        <v>0</v>
      </c>
      <c r="Y340" s="2">
        <f t="shared" si="455"/>
        <v>0</v>
      </c>
      <c r="Z340" s="2"/>
      <c r="AA340" s="2">
        <v>60252778</v>
      </c>
      <c r="AB340" s="2">
        <f t="shared" si="456"/>
        <v>98.24</v>
      </c>
      <c r="AC340" s="2">
        <f t="shared" si="457"/>
        <v>98.24</v>
      </c>
      <c r="AD340" s="2">
        <f t="shared" si="440"/>
        <v>0</v>
      </c>
      <c r="AE340" s="2">
        <f t="shared" si="441"/>
        <v>0</v>
      </c>
      <c r="AF340" s="2">
        <f t="shared" si="442"/>
        <v>0</v>
      </c>
      <c r="AG340" s="2">
        <f t="shared" si="458"/>
        <v>0</v>
      </c>
      <c r="AH340" s="2">
        <f t="shared" si="443"/>
        <v>0</v>
      </c>
      <c r="AI340" s="2">
        <f t="shared" si="444"/>
        <v>0</v>
      </c>
      <c r="AJ340" s="2">
        <f t="shared" si="459"/>
        <v>0</v>
      </c>
      <c r="AK340" s="2">
        <v>98.24</v>
      </c>
      <c r="AL340" s="2">
        <v>98.24</v>
      </c>
      <c r="AM340" s="2">
        <v>0</v>
      </c>
      <c r="AN340" s="2">
        <v>0</v>
      </c>
      <c r="AO340" s="2">
        <v>0</v>
      </c>
      <c r="AP340" s="2">
        <v>0</v>
      </c>
      <c r="AQ340" s="2">
        <v>0</v>
      </c>
      <c r="AR340" s="2">
        <v>0</v>
      </c>
      <c r="AS340" s="2">
        <v>0</v>
      </c>
      <c r="AT340" s="2">
        <v>0</v>
      </c>
      <c r="AU340" s="2">
        <v>0</v>
      </c>
      <c r="AV340" s="2">
        <v>1</v>
      </c>
      <c r="AW340" s="2">
        <v>1</v>
      </c>
      <c r="AX340" s="2"/>
      <c r="AY340" s="2"/>
      <c r="AZ340" s="2">
        <v>1</v>
      </c>
      <c r="BA340" s="2">
        <v>1</v>
      </c>
      <c r="BB340" s="2">
        <v>1</v>
      </c>
      <c r="BC340" s="2">
        <v>1</v>
      </c>
      <c r="BD340" s="2" t="s">
        <v>3</v>
      </c>
      <c r="BE340" s="2" t="s">
        <v>3</v>
      </c>
      <c r="BF340" s="2" t="s">
        <v>3</v>
      </c>
      <c r="BG340" s="2" t="s">
        <v>3</v>
      </c>
      <c r="BH340" s="2">
        <v>3</v>
      </c>
      <c r="BI340" s="2">
        <v>2</v>
      </c>
      <c r="BJ340" s="2" t="s">
        <v>525</v>
      </c>
      <c r="BK340" s="2"/>
      <c r="BL340" s="2"/>
      <c r="BM340" s="2">
        <v>1618</v>
      </c>
      <c r="BN340" s="2">
        <v>59540665</v>
      </c>
      <c r="BO340" s="2" t="s">
        <v>3</v>
      </c>
      <c r="BP340" s="2">
        <v>0</v>
      </c>
      <c r="BQ340" s="2">
        <v>201</v>
      </c>
      <c r="BR340" s="2">
        <v>0</v>
      </c>
      <c r="BS340" s="2">
        <v>1</v>
      </c>
      <c r="BT340" s="2">
        <v>1</v>
      </c>
      <c r="BU340" s="2">
        <v>1</v>
      </c>
      <c r="BV340" s="2">
        <v>1</v>
      </c>
      <c r="BW340" s="2">
        <v>1</v>
      </c>
      <c r="BX340" s="2">
        <v>1</v>
      </c>
      <c r="BY340" s="2" t="s">
        <v>3</v>
      </c>
      <c r="BZ340" s="2">
        <v>0</v>
      </c>
      <c r="CA340" s="2">
        <v>0</v>
      </c>
      <c r="CB340" s="2" t="s">
        <v>3</v>
      </c>
      <c r="CC340" s="2"/>
      <c r="CD340" s="2"/>
      <c r="CE340" s="2">
        <v>30</v>
      </c>
      <c r="CF340" s="2">
        <v>0</v>
      </c>
      <c r="CG340" s="2">
        <v>0</v>
      </c>
      <c r="CH340" s="2"/>
      <c r="CI340" s="2"/>
      <c r="CJ340" s="2"/>
      <c r="CK340" s="2"/>
      <c r="CL340" s="2"/>
      <c r="CM340" s="2">
        <v>0</v>
      </c>
      <c r="CN340" s="2" t="s">
        <v>3</v>
      </c>
      <c r="CO340" s="2">
        <v>0</v>
      </c>
      <c r="CP340" s="2">
        <f t="shared" si="460"/>
        <v>1670.08</v>
      </c>
      <c r="CQ340" s="2">
        <f t="shared" si="461"/>
        <v>98.24</v>
      </c>
      <c r="CR340" s="2">
        <f t="shared" si="445"/>
        <v>0</v>
      </c>
      <c r="CS340" s="2">
        <f t="shared" si="462"/>
        <v>0</v>
      </c>
      <c r="CT340" s="2">
        <f t="shared" si="463"/>
        <v>0</v>
      </c>
      <c r="CU340" s="2">
        <f t="shared" si="464"/>
        <v>0</v>
      </c>
      <c r="CV340" s="2">
        <f t="shared" si="465"/>
        <v>0</v>
      </c>
      <c r="CW340" s="2">
        <f t="shared" si="466"/>
        <v>0</v>
      </c>
      <c r="CX340" s="2">
        <f t="shared" si="467"/>
        <v>0</v>
      </c>
      <c r="CY340" s="2">
        <f t="shared" si="468"/>
        <v>0</v>
      </c>
      <c r="CZ340" s="2">
        <f t="shared" si="469"/>
        <v>0</v>
      </c>
      <c r="DA340" s="2"/>
      <c r="DB340" s="2"/>
      <c r="DC340" s="2" t="s">
        <v>3</v>
      </c>
      <c r="DD340" s="2" t="s">
        <v>3</v>
      </c>
      <c r="DE340" s="2" t="s">
        <v>3</v>
      </c>
      <c r="DF340" s="2" t="s">
        <v>3</v>
      </c>
      <c r="DG340" s="2" t="s">
        <v>3</v>
      </c>
      <c r="DH340" s="2" t="s">
        <v>3</v>
      </c>
      <c r="DI340" s="2" t="s">
        <v>3</v>
      </c>
      <c r="DJ340" s="2" t="s">
        <v>3</v>
      </c>
      <c r="DK340" s="2" t="s">
        <v>3</v>
      </c>
      <c r="DL340" s="2" t="s">
        <v>3</v>
      </c>
      <c r="DM340" s="2" t="s">
        <v>3</v>
      </c>
      <c r="DN340" s="2">
        <v>0</v>
      </c>
      <c r="DO340" s="2">
        <v>0</v>
      </c>
      <c r="DP340" s="2">
        <v>1</v>
      </c>
      <c r="DQ340" s="2">
        <v>1</v>
      </c>
      <c r="DR340" s="2"/>
      <c r="DS340" s="2"/>
      <c r="DT340" s="2"/>
      <c r="DU340" s="2">
        <v>1010</v>
      </c>
      <c r="DV340" s="2" t="s">
        <v>457</v>
      </c>
      <c r="DW340" s="2" t="s">
        <v>457</v>
      </c>
      <c r="DX340" s="2">
        <v>1</v>
      </c>
      <c r="DY340" s="2"/>
      <c r="DZ340" s="2" t="s">
        <v>3</v>
      </c>
      <c r="EA340" s="2" t="s">
        <v>3</v>
      </c>
      <c r="EB340" s="2" t="s">
        <v>3</v>
      </c>
      <c r="EC340" s="2" t="s">
        <v>3</v>
      </c>
      <c r="ED340" s="2"/>
      <c r="EE340" s="2">
        <v>59540856</v>
      </c>
      <c r="EF340" s="2">
        <v>201</v>
      </c>
      <c r="EG340" s="2" t="s">
        <v>377</v>
      </c>
      <c r="EH340" s="2">
        <v>0</v>
      </c>
      <c r="EI340" s="2" t="s">
        <v>3</v>
      </c>
      <c r="EJ340" s="2">
        <v>2</v>
      </c>
      <c r="EK340" s="2">
        <v>1618</v>
      </c>
      <c r="EL340" s="2" t="s">
        <v>378</v>
      </c>
      <c r="EM340" s="2" t="s">
        <v>379</v>
      </c>
      <c r="EN340" s="2"/>
      <c r="EO340" s="2" t="s">
        <v>3</v>
      </c>
      <c r="EP340" s="2"/>
      <c r="EQ340" s="2">
        <v>0</v>
      </c>
      <c r="ER340" s="2">
        <v>98.24</v>
      </c>
      <c r="ES340" s="2">
        <v>98.24</v>
      </c>
      <c r="ET340" s="2">
        <v>0</v>
      </c>
      <c r="EU340" s="2">
        <v>0</v>
      </c>
      <c r="EV340" s="2">
        <v>0</v>
      </c>
      <c r="EW340" s="2">
        <v>0</v>
      </c>
      <c r="EX340" s="2">
        <v>0</v>
      </c>
      <c r="EY340" s="2">
        <v>0</v>
      </c>
      <c r="EZ340" s="2"/>
      <c r="FA340" s="2"/>
      <c r="FB340" s="2"/>
      <c r="FC340" s="2"/>
      <c r="FD340" s="2"/>
      <c r="FE340" s="2"/>
      <c r="FF340" s="2"/>
      <c r="FG340" s="2"/>
      <c r="FH340" s="2"/>
      <c r="FI340" s="2"/>
      <c r="FJ340" s="2"/>
      <c r="FK340" s="2"/>
      <c r="FL340" s="2"/>
      <c r="FM340" s="2"/>
      <c r="FN340" s="2"/>
      <c r="FO340" s="2"/>
      <c r="FP340" s="2"/>
      <c r="FQ340" s="2">
        <v>0</v>
      </c>
      <c r="FR340" s="2">
        <v>0</v>
      </c>
      <c r="FS340" s="2">
        <v>0</v>
      </c>
      <c r="FT340" s="2"/>
      <c r="FU340" s="2"/>
      <c r="FV340" s="2"/>
      <c r="FW340" s="2"/>
      <c r="FX340" s="2">
        <v>0</v>
      </c>
      <c r="FY340" s="2">
        <v>0</v>
      </c>
      <c r="FZ340" s="2"/>
      <c r="GA340" s="2" t="s">
        <v>3</v>
      </c>
      <c r="GB340" s="2"/>
      <c r="GC340" s="2"/>
      <c r="GD340" s="2">
        <v>1</v>
      </c>
      <c r="GE340" s="2"/>
      <c r="GF340" s="2">
        <v>272292125</v>
      </c>
      <c r="GG340" s="2">
        <v>2</v>
      </c>
      <c r="GH340" s="2">
        <v>1</v>
      </c>
      <c r="GI340" s="2">
        <v>-2</v>
      </c>
      <c r="GJ340" s="2">
        <v>0</v>
      </c>
      <c r="GK340" s="2">
        <v>0</v>
      </c>
      <c r="GL340" s="2">
        <f t="shared" si="470"/>
        <v>0</v>
      </c>
      <c r="GM340" s="2">
        <f t="shared" si="471"/>
        <v>1670.08</v>
      </c>
      <c r="GN340" s="2">
        <f t="shared" si="472"/>
        <v>0</v>
      </c>
      <c r="GO340" s="2">
        <f t="shared" si="473"/>
        <v>1670.08</v>
      </c>
      <c r="GP340" s="2">
        <f t="shared" si="474"/>
        <v>0</v>
      </c>
      <c r="GQ340" s="2"/>
      <c r="GR340" s="2">
        <v>0</v>
      </c>
      <c r="GS340" s="2">
        <v>3</v>
      </c>
      <c r="GT340" s="2">
        <v>0</v>
      </c>
      <c r="GU340" s="2" t="s">
        <v>3</v>
      </c>
      <c r="GV340" s="2">
        <f t="shared" si="475"/>
        <v>0</v>
      </c>
      <c r="GW340" s="2">
        <v>1</v>
      </c>
      <c r="GX340" s="2">
        <f t="shared" si="476"/>
        <v>0</v>
      </c>
      <c r="GY340" s="2"/>
      <c r="GZ340" s="2"/>
      <c r="HA340" s="2">
        <v>0</v>
      </c>
      <c r="HB340" s="2">
        <v>0</v>
      </c>
      <c r="HC340" s="2">
        <f t="shared" si="477"/>
        <v>0</v>
      </c>
      <c r="HD340" s="2"/>
      <c r="HE340" s="2" t="s">
        <v>3</v>
      </c>
      <c r="HF340" s="2" t="s">
        <v>3</v>
      </c>
      <c r="HG340" s="2"/>
      <c r="HH340" s="2"/>
      <c r="HI340" s="2"/>
      <c r="HJ340" s="2"/>
      <c r="HK340" s="2"/>
      <c r="HL340" s="2"/>
      <c r="HM340" s="2" t="s">
        <v>3</v>
      </c>
      <c r="HN340" s="2" t="s">
        <v>3</v>
      </c>
      <c r="HO340" s="2" t="s">
        <v>3</v>
      </c>
      <c r="HP340" s="2" t="s">
        <v>3</v>
      </c>
      <c r="HQ340" s="2" t="s">
        <v>3</v>
      </c>
      <c r="HR340" s="2"/>
      <c r="HS340" s="2">
        <v>0</v>
      </c>
      <c r="HT340" s="2"/>
      <c r="HU340" s="2"/>
      <c r="HV340" s="2"/>
      <c r="HW340" s="2"/>
      <c r="HX340" s="2"/>
      <c r="HY340" s="2"/>
      <c r="HZ340" s="2"/>
      <c r="IA340" s="2"/>
      <c r="IB340" s="2"/>
      <c r="IC340" s="2"/>
      <c r="ID340" s="2"/>
      <c r="IE340" s="2"/>
      <c r="IF340" s="2"/>
      <c r="IG340" s="2"/>
      <c r="IH340" s="2"/>
      <c r="II340" s="2"/>
      <c r="IJ340" s="2"/>
      <c r="IK340" s="2">
        <v>0</v>
      </c>
      <c r="IL340" s="2"/>
      <c r="IM340" s="2"/>
      <c r="IN340" s="2"/>
      <c r="IO340" s="2"/>
      <c r="IP340" s="2"/>
      <c r="IQ340" s="2"/>
      <c r="IR340" s="2"/>
      <c r="IS340" s="2"/>
      <c r="IT340" s="2"/>
      <c r="IU340" s="2"/>
    </row>
    <row r="341" spans="1:255" x14ac:dyDescent="0.2">
      <c r="A341">
        <v>17</v>
      </c>
      <c r="B341">
        <v>1</v>
      </c>
      <c r="E341" t="s">
        <v>522</v>
      </c>
      <c r="F341" t="s">
        <v>523</v>
      </c>
      <c r="G341" t="s">
        <v>524</v>
      </c>
      <c r="H341" t="s">
        <v>457</v>
      </c>
      <c r="I341">
        <v>17</v>
      </c>
      <c r="J341">
        <v>0</v>
      </c>
      <c r="K341">
        <v>17</v>
      </c>
      <c r="O341">
        <f t="shared" si="446"/>
        <v>15965.96</v>
      </c>
      <c r="P341">
        <f t="shared" si="447"/>
        <v>15965.96</v>
      </c>
      <c r="Q341">
        <f t="shared" si="439"/>
        <v>0</v>
      </c>
      <c r="R341">
        <f t="shared" si="448"/>
        <v>0</v>
      </c>
      <c r="S341">
        <f t="shared" si="449"/>
        <v>0</v>
      </c>
      <c r="T341">
        <f t="shared" si="450"/>
        <v>0</v>
      </c>
      <c r="U341">
        <f t="shared" si="451"/>
        <v>0</v>
      </c>
      <c r="V341">
        <f t="shared" si="452"/>
        <v>0</v>
      </c>
      <c r="W341">
        <f t="shared" si="453"/>
        <v>0</v>
      </c>
      <c r="X341">
        <f t="shared" si="454"/>
        <v>0</v>
      </c>
      <c r="Y341">
        <f t="shared" si="455"/>
        <v>0</v>
      </c>
      <c r="AA341">
        <v>60252775</v>
      </c>
      <c r="AB341">
        <f t="shared" si="456"/>
        <v>98.24</v>
      </c>
      <c r="AC341">
        <f t="shared" si="457"/>
        <v>98.24</v>
      </c>
      <c r="AD341">
        <f t="shared" si="440"/>
        <v>0</v>
      </c>
      <c r="AE341">
        <f t="shared" si="441"/>
        <v>0</v>
      </c>
      <c r="AF341">
        <f t="shared" si="442"/>
        <v>0</v>
      </c>
      <c r="AG341">
        <f t="shared" si="458"/>
        <v>0</v>
      </c>
      <c r="AH341">
        <f t="shared" si="443"/>
        <v>0</v>
      </c>
      <c r="AI341">
        <f t="shared" si="444"/>
        <v>0</v>
      </c>
      <c r="AJ341">
        <f t="shared" si="459"/>
        <v>0</v>
      </c>
      <c r="AK341">
        <v>98.24</v>
      </c>
      <c r="AL341">
        <v>98.24</v>
      </c>
      <c r="AM341">
        <v>0</v>
      </c>
      <c r="AN341">
        <v>0</v>
      </c>
      <c r="AO341">
        <v>0</v>
      </c>
      <c r="AP341">
        <v>0</v>
      </c>
      <c r="AQ341">
        <v>0</v>
      </c>
      <c r="AR341">
        <v>0</v>
      </c>
      <c r="AS341">
        <v>0</v>
      </c>
      <c r="AT341">
        <v>0</v>
      </c>
      <c r="AU341">
        <v>0</v>
      </c>
      <c r="AV341">
        <v>1</v>
      </c>
      <c r="AW341">
        <v>1</v>
      </c>
      <c r="AZ341">
        <v>1</v>
      </c>
      <c r="BA341">
        <v>1</v>
      </c>
      <c r="BB341">
        <v>1</v>
      </c>
      <c r="BC341">
        <v>9.56</v>
      </c>
      <c r="BD341" t="s">
        <v>3</v>
      </c>
      <c r="BE341" t="s">
        <v>3</v>
      </c>
      <c r="BF341" t="s">
        <v>3</v>
      </c>
      <c r="BG341" t="s">
        <v>3</v>
      </c>
      <c r="BH341">
        <v>3</v>
      </c>
      <c r="BI341">
        <v>2</v>
      </c>
      <c r="BJ341" t="s">
        <v>525</v>
      </c>
      <c r="BM341">
        <v>1618</v>
      </c>
      <c r="BN341">
        <v>59540665</v>
      </c>
      <c r="BO341" t="s">
        <v>523</v>
      </c>
      <c r="BP341">
        <v>1</v>
      </c>
      <c r="BQ341">
        <v>201</v>
      </c>
      <c r="BR341">
        <v>0</v>
      </c>
      <c r="BS341">
        <v>1</v>
      </c>
      <c r="BT341">
        <v>1</v>
      </c>
      <c r="BU341">
        <v>1</v>
      </c>
      <c r="BV341">
        <v>1</v>
      </c>
      <c r="BW341">
        <v>1</v>
      </c>
      <c r="BX341">
        <v>1</v>
      </c>
      <c r="BY341" t="s">
        <v>3</v>
      </c>
      <c r="BZ341">
        <v>0</v>
      </c>
      <c r="CA341">
        <v>0</v>
      </c>
      <c r="CB341" t="s">
        <v>3</v>
      </c>
      <c r="CE341">
        <v>30</v>
      </c>
      <c r="CF341">
        <v>0</v>
      </c>
      <c r="CG341">
        <v>0</v>
      </c>
      <c r="CM341">
        <v>0</v>
      </c>
      <c r="CN341" t="s">
        <v>3</v>
      </c>
      <c r="CO341">
        <v>0</v>
      </c>
      <c r="CP341">
        <f t="shared" si="460"/>
        <v>15965.96</v>
      </c>
      <c r="CQ341">
        <f t="shared" si="461"/>
        <v>939.17</v>
      </c>
      <c r="CR341">
        <f t="shared" si="445"/>
        <v>0</v>
      </c>
      <c r="CS341">
        <f t="shared" si="462"/>
        <v>0</v>
      </c>
      <c r="CT341">
        <f t="shared" si="463"/>
        <v>0</v>
      </c>
      <c r="CU341">
        <f t="shared" si="464"/>
        <v>0</v>
      </c>
      <c r="CV341">
        <f t="shared" si="465"/>
        <v>0</v>
      </c>
      <c r="CW341">
        <f t="shared" si="466"/>
        <v>0</v>
      </c>
      <c r="CX341">
        <f t="shared" si="467"/>
        <v>0</v>
      </c>
      <c r="CY341">
        <f t="shared" si="468"/>
        <v>0</v>
      </c>
      <c r="CZ341">
        <f t="shared" si="469"/>
        <v>0</v>
      </c>
      <c r="DC341" t="s">
        <v>3</v>
      </c>
      <c r="DD341" t="s">
        <v>3</v>
      </c>
      <c r="DE341" t="s">
        <v>3</v>
      </c>
      <c r="DF341" t="s">
        <v>3</v>
      </c>
      <c r="DG341" t="s">
        <v>3</v>
      </c>
      <c r="DH341" t="s">
        <v>3</v>
      </c>
      <c r="DI341" t="s">
        <v>3</v>
      </c>
      <c r="DJ341" t="s">
        <v>3</v>
      </c>
      <c r="DK341" t="s">
        <v>3</v>
      </c>
      <c r="DL341" t="s">
        <v>3</v>
      </c>
      <c r="DM341" t="s">
        <v>3</v>
      </c>
      <c r="DN341">
        <v>0</v>
      </c>
      <c r="DO341">
        <v>0</v>
      </c>
      <c r="DP341">
        <v>1</v>
      </c>
      <c r="DQ341">
        <v>1</v>
      </c>
      <c r="DU341">
        <v>1010</v>
      </c>
      <c r="DV341" t="s">
        <v>457</v>
      </c>
      <c r="DW341" t="s">
        <v>457</v>
      </c>
      <c r="DX341">
        <v>1</v>
      </c>
      <c r="DZ341" t="s">
        <v>3</v>
      </c>
      <c r="EA341" t="s">
        <v>3</v>
      </c>
      <c r="EB341" t="s">
        <v>3</v>
      </c>
      <c r="EC341" t="s">
        <v>3</v>
      </c>
      <c r="EE341">
        <v>59540856</v>
      </c>
      <c r="EF341">
        <v>201</v>
      </c>
      <c r="EG341" t="s">
        <v>377</v>
      </c>
      <c r="EH341">
        <v>0</v>
      </c>
      <c r="EI341" t="s">
        <v>3</v>
      </c>
      <c r="EJ341">
        <v>2</v>
      </c>
      <c r="EK341">
        <v>1618</v>
      </c>
      <c r="EL341" t="s">
        <v>378</v>
      </c>
      <c r="EM341" t="s">
        <v>379</v>
      </c>
      <c r="EO341" t="s">
        <v>3</v>
      </c>
      <c r="EQ341">
        <v>0</v>
      </c>
      <c r="ER341">
        <v>98.24</v>
      </c>
      <c r="ES341">
        <v>98.24</v>
      </c>
      <c r="ET341">
        <v>0</v>
      </c>
      <c r="EU341">
        <v>0</v>
      </c>
      <c r="EV341">
        <v>0</v>
      </c>
      <c r="EW341">
        <v>0</v>
      </c>
      <c r="EX341">
        <v>0</v>
      </c>
      <c r="EY341">
        <v>0</v>
      </c>
      <c r="FQ341">
        <v>0</v>
      </c>
      <c r="FR341">
        <v>0</v>
      </c>
      <c r="FS341">
        <v>0</v>
      </c>
      <c r="FX341">
        <v>0</v>
      </c>
      <c r="FY341">
        <v>0</v>
      </c>
      <c r="GA341" t="s">
        <v>3</v>
      </c>
      <c r="GD341">
        <v>1</v>
      </c>
      <c r="GF341">
        <v>272292125</v>
      </c>
      <c r="GG341">
        <v>2</v>
      </c>
      <c r="GH341">
        <v>1</v>
      </c>
      <c r="GI341">
        <v>2</v>
      </c>
      <c r="GJ341">
        <v>0</v>
      </c>
      <c r="GK341">
        <v>0</v>
      </c>
      <c r="GL341">
        <f t="shared" si="470"/>
        <v>0</v>
      </c>
      <c r="GM341">
        <f t="shared" si="471"/>
        <v>15965.96</v>
      </c>
      <c r="GN341">
        <f t="shared" si="472"/>
        <v>0</v>
      </c>
      <c r="GO341">
        <f t="shared" si="473"/>
        <v>15965.96</v>
      </c>
      <c r="GP341">
        <f t="shared" si="474"/>
        <v>0</v>
      </c>
      <c r="GR341">
        <v>0</v>
      </c>
      <c r="GS341">
        <v>3</v>
      </c>
      <c r="GT341">
        <v>0</v>
      </c>
      <c r="GU341" t="s">
        <v>3</v>
      </c>
      <c r="GV341">
        <f t="shared" si="475"/>
        <v>0</v>
      </c>
      <c r="GW341">
        <v>1</v>
      </c>
      <c r="GX341">
        <f t="shared" si="476"/>
        <v>0</v>
      </c>
      <c r="HA341">
        <v>0</v>
      </c>
      <c r="HB341">
        <v>0</v>
      </c>
      <c r="HC341">
        <f t="shared" si="477"/>
        <v>0</v>
      </c>
      <c r="HE341" t="s">
        <v>3</v>
      </c>
      <c r="HF341" t="s">
        <v>3</v>
      </c>
      <c r="HM341" t="s">
        <v>3</v>
      </c>
      <c r="HN341" t="s">
        <v>3</v>
      </c>
      <c r="HO341" t="s">
        <v>3</v>
      </c>
      <c r="HP341" t="s">
        <v>3</v>
      </c>
      <c r="HQ341" t="s">
        <v>3</v>
      </c>
      <c r="HS341">
        <v>0</v>
      </c>
      <c r="IK341">
        <v>0</v>
      </c>
    </row>
    <row r="342" spans="1:255" x14ac:dyDescent="0.2">
      <c r="A342" s="2">
        <v>17</v>
      </c>
      <c r="B342" s="2">
        <v>1</v>
      </c>
      <c r="C342" s="2"/>
      <c r="D342" s="2"/>
      <c r="E342" s="2" t="s">
        <v>526</v>
      </c>
      <c r="F342" s="2" t="s">
        <v>527</v>
      </c>
      <c r="G342" s="2" t="s">
        <v>528</v>
      </c>
      <c r="H342" s="2" t="s">
        <v>37</v>
      </c>
      <c r="I342" s="2">
        <v>8</v>
      </c>
      <c r="J342" s="2">
        <v>0</v>
      </c>
      <c r="K342" s="2">
        <v>8</v>
      </c>
      <c r="L342" s="2"/>
      <c r="M342" s="2"/>
      <c r="N342" s="2"/>
      <c r="O342" s="2">
        <f t="shared" si="446"/>
        <v>3175.68</v>
      </c>
      <c r="P342" s="2">
        <f t="shared" si="447"/>
        <v>3175.68</v>
      </c>
      <c r="Q342" s="2">
        <f t="shared" si="439"/>
        <v>0</v>
      </c>
      <c r="R342" s="2">
        <f t="shared" si="448"/>
        <v>0</v>
      </c>
      <c r="S342" s="2">
        <f t="shared" si="449"/>
        <v>0</v>
      </c>
      <c r="T342" s="2">
        <f t="shared" si="450"/>
        <v>0</v>
      </c>
      <c r="U342" s="2">
        <f t="shared" si="451"/>
        <v>0</v>
      </c>
      <c r="V342" s="2">
        <f t="shared" si="452"/>
        <v>0</v>
      </c>
      <c r="W342" s="2">
        <f t="shared" si="453"/>
        <v>0</v>
      </c>
      <c r="X342" s="2">
        <f t="shared" si="454"/>
        <v>0</v>
      </c>
      <c r="Y342" s="2">
        <f t="shared" si="455"/>
        <v>0</v>
      </c>
      <c r="Z342" s="2"/>
      <c r="AA342" s="2">
        <v>60252778</v>
      </c>
      <c r="AB342" s="2">
        <f t="shared" si="456"/>
        <v>396.96</v>
      </c>
      <c r="AC342" s="2">
        <f t="shared" si="457"/>
        <v>396.96</v>
      </c>
      <c r="AD342" s="2">
        <f t="shared" si="440"/>
        <v>0</v>
      </c>
      <c r="AE342" s="2">
        <f t="shared" si="441"/>
        <v>0</v>
      </c>
      <c r="AF342" s="2">
        <f t="shared" si="442"/>
        <v>0</v>
      </c>
      <c r="AG342" s="2">
        <f t="shared" si="458"/>
        <v>0</v>
      </c>
      <c r="AH342" s="2">
        <f t="shared" si="443"/>
        <v>0</v>
      </c>
      <c r="AI342" s="2">
        <f t="shared" si="444"/>
        <v>0</v>
      </c>
      <c r="AJ342" s="2">
        <f t="shared" si="459"/>
        <v>0</v>
      </c>
      <c r="AK342" s="2">
        <v>396.96</v>
      </c>
      <c r="AL342" s="2">
        <v>396.96</v>
      </c>
      <c r="AM342" s="2">
        <v>0</v>
      </c>
      <c r="AN342" s="2">
        <v>0</v>
      </c>
      <c r="AO342" s="2">
        <v>0</v>
      </c>
      <c r="AP342" s="2">
        <v>0</v>
      </c>
      <c r="AQ342" s="2">
        <v>0</v>
      </c>
      <c r="AR342" s="2">
        <v>0</v>
      </c>
      <c r="AS342" s="2">
        <v>0</v>
      </c>
      <c r="AT342" s="2">
        <v>0</v>
      </c>
      <c r="AU342" s="2">
        <v>0</v>
      </c>
      <c r="AV342" s="2">
        <v>1</v>
      </c>
      <c r="AW342" s="2">
        <v>1</v>
      </c>
      <c r="AX342" s="2"/>
      <c r="AY342" s="2"/>
      <c r="AZ342" s="2">
        <v>1</v>
      </c>
      <c r="BA342" s="2">
        <v>1</v>
      </c>
      <c r="BB342" s="2">
        <v>1</v>
      </c>
      <c r="BC342" s="2">
        <v>1</v>
      </c>
      <c r="BD342" s="2" t="s">
        <v>3</v>
      </c>
      <c r="BE342" s="2" t="s">
        <v>3</v>
      </c>
      <c r="BF342" s="2" t="s">
        <v>3</v>
      </c>
      <c r="BG342" s="2" t="s">
        <v>3</v>
      </c>
      <c r="BH342" s="2">
        <v>3</v>
      </c>
      <c r="BI342" s="2">
        <v>2</v>
      </c>
      <c r="BJ342" s="2" t="s">
        <v>3</v>
      </c>
      <c r="BK342" s="2"/>
      <c r="BL342" s="2"/>
      <c r="BM342" s="2">
        <v>400002</v>
      </c>
      <c r="BN342" s="2">
        <v>0</v>
      </c>
      <c r="BO342" s="2" t="s">
        <v>3</v>
      </c>
      <c r="BP342" s="2">
        <v>0</v>
      </c>
      <c r="BQ342" s="2">
        <v>202</v>
      </c>
      <c r="BR342" s="2">
        <v>0</v>
      </c>
      <c r="BS342" s="2">
        <v>1</v>
      </c>
      <c r="BT342" s="2">
        <v>1</v>
      </c>
      <c r="BU342" s="2">
        <v>1</v>
      </c>
      <c r="BV342" s="2">
        <v>1</v>
      </c>
      <c r="BW342" s="2">
        <v>1</v>
      </c>
      <c r="BX342" s="2">
        <v>1</v>
      </c>
      <c r="BY342" s="2" t="s">
        <v>3</v>
      </c>
      <c r="BZ342" s="2">
        <v>0</v>
      </c>
      <c r="CA342" s="2">
        <v>0</v>
      </c>
      <c r="CB342" s="2" t="s">
        <v>3</v>
      </c>
      <c r="CC342" s="2"/>
      <c r="CD342" s="2"/>
      <c r="CE342" s="2">
        <v>30</v>
      </c>
      <c r="CF342" s="2">
        <v>0</v>
      </c>
      <c r="CG342" s="2">
        <v>0</v>
      </c>
      <c r="CH342" s="2"/>
      <c r="CI342" s="2"/>
      <c r="CJ342" s="2"/>
      <c r="CK342" s="2"/>
      <c r="CL342" s="2"/>
      <c r="CM342" s="2">
        <v>0</v>
      </c>
      <c r="CN342" s="2" t="s">
        <v>3</v>
      </c>
      <c r="CO342" s="2">
        <v>0</v>
      </c>
      <c r="CP342" s="2">
        <f t="shared" si="460"/>
        <v>3175.68</v>
      </c>
      <c r="CQ342" s="2">
        <f t="shared" si="461"/>
        <v>396.96</v>
      </c>
      <c r="CR342" s="2">
        <f t="shared" si="445"/>
        <v>0</v>
      </c>
      <c r="CS342" s="2">
        <f t="shared" si="462"/>
        <v>0</v>
      </c>
      <c r="CT342" s="2">
        <f t="shared" si="463"/>
        <v>0</v>
      </c>
      <c r="CU342" s="2">
        <f t="shared" si="464"/>
        <v>0</v>
      </c>
      <c r="CV342" s="2">
        <f t="shared" si="465"/>
        <v>0</v>
      </c>
      <c r="CW342" s="2">
        <f t="shared" si="466"/>
        <v>0</v>
      </c>
      <c r="CX342" s="2">
        <f t="shared" si="467"/>
        <v>0</v>
      </c>
      <c r="CY342" s="2">
        <f t="shared" si="468"/>
        <v>0</v>
      </c>
      <c r="CZ342" s="2">
        <f t="shared" si="469"/>
        <v>0</v>
      </c>
      <c r="DA342" s="2"/>
      <c r="DB342" s="2"/>
      <c r="DC342" s="2" t="s">
        <v>3</v>
      </c>
      <c r="DD342" s="2" t="s">
        <v>3</v>
      </c>
      <c r="DE342" s="2" t="s">
        <v>3</v>
      </c>
      <c r="DF342" s="2" t="s">
        <v>3</v>
      </c>
      <c r="DG342" s="2" t="s">
        <v>3</v>
      </c>
      <c r="DH342" s="2" t="s">
        <v>3</v>
      </c>
      <c r="DI342" s="2" t="s">
        <v>3</v>
      </c>
      <c r="DJ342" s="2" t="s">
        <v>3</v>
      </c>
      <c r="DK342" s="2" t="s">
        <v>3</v>
      </c>
      <c r="DL342" s="2" t="s">
        <v>3</v>
      </c>
      <c r="DM342" s="2" t="s">
        <v>3</v>
      </c>
      <c r="DN342" s="2">
        <v>0</v>
      </c>
      <c r="DO342" s="2">
        <v>0</v>
      </c>
      <c r="DP342" s="2">
        <v>1</v>
      </c>
      <c r="DQ342" s="2">
        <v>1</v>
      </c>
      <c r="DR342" s="2"/>
      <c r="DS342" s="2"/>
      <c r="DT342" s="2"/>
      <c r="DU342" s="2">
        <v>1013</v>
      </c>
      <c r="DV342" s="2" t="s">
        <v>37</v>
      </c>
      <c r="DW342" s="2" t="s">
        <v>37</v>
      </c>
      <c r="DX342" s="2">
        <v>1</v>
      </c>
      <c r="DY342" s="2"/>
      <c r="DZ342" s="2" t="s">
        <v>3</v>
      </c>
      <c r="EA342" s="2" t="s">
        <v>3</v>
      </c>
      <c r="EB342" s="2" t="s">
        <v>3</v>
      </c>
      <c r="EC342" s="2" t="s">
        <v>3</v>
      </c>
      <c r="ED342" s="2"/>
      <c r="EE342" s="2">
        <v>59540864</v>
      </c>
      <c r="EF342" s="2">
        <v>202</v>
      </c>
      <c r="EG342" s="2" t="s">
        <v>386</v>
      </c>
      <c r="EH342" s="2">
        <v>0</v>
      </c>
      <c r="EI342" s="2" t="s">
        <v>3</v>
      </c>
      <c r="EJ342" s="2">
        <v>1</v>
      </c>
      <c r="EK342" s="2">
        <v>400002</v>
      </c>
      <c r="EL342" s="2" t="s">
        <v>387</v>
      </c>
      <c r="EM342" s="2" t="s">
        <v>386</v>
      </c>
      <c r="EN342" s="2"/>
      <c r="EO342" s="2" t="s">
        <v>3</v>
      </c>
      <c r="EP342" s="2"/>
      <c r="EQ342" s="2">
        <v>0</v>
      </c>
      <c r="ER342" s="2">
        <v>0</v>
      </c>
      <c r="ES342" s="2">
        <v>396.96</v>
      </c>
      <c r="ET342" s="2">
        <v>0</v>
      </c>
      <c r="EU342" s="2">
        <v>0</v>
      </c>
      <c r="EV342" s="2">
        <v>0</v>
      </c>
      <c r="EW342" s="2">
        <v>0</v>
      </c>
      <c r="EX342" s="2">
        <v>0</v>
      </c>
      <c r="EY342" s="2">
        <v>0</v>
      </c>
      <c r="EZ342" s="2"/>
      <c r="FA342" s="2"/>
      <c r="FB342" s="2"/>
      <c r="FC342" s="2"/>
      <c r="FD342" s="2"/>
      <c r="FE342" s="2"/>
      <c r="FF342" s="2"/>
      <c r="FG342" s="2"/>
      <c r="FH342" s="2"/>
      <c r="FI342" s="2"/>
      <c r="FJ342" s="2"/>
      <c r="FK342" s="2"/>
      <c r="FL342" s="2"/>
      <c r="FM342" s="2"/>
      <c r="FN342" s="2"/>
      <c r="FO342" s="2"/>
      <c r="FP342" s="2"/>
      <c r="FQ342" s="2">
        <v>0</v>
      </c>
      <c r="FR342" s="2">
        <v>0</v>
      </c>
      <c r="FS342" s="2">
        <v>0</v>
      </c>
      <c r="FT342" s="2"/>
      <c r="FU342" s="2"/>
      <c r="FV342" s="2"/>
      <c r="FW342" s="2"/>
      <c r="FX342" s="2">
        <v>0</v>
      </c>
      <c r="FY342" s="2">
        <v>0</v>
      </c>
      <c r="FZ342" s="2"/>
      <c r="GA342" s="2" t="s">
        <v>529</v>
      </c>
      <c r="GB342" s="2"/>
      <c r="GC342" s="2"/>
      <c r="GD342" s="2">
        <v>1</v>
      </c>
      <c r="GE342" s="2"/>
      <c r="GF342" s="2">
        <v>954854389</v>
      </c>
      <c r="GG342" s="2">
        <v>2</v>
      </c>
      <c r="GH342" s="2">
        <v>4</v>
      </c>
      <c r="GI342" s="2">
        <v>-2</v>
      </c>
      <c r="GJ342" s="2">
        <v>0</v>
      </c>
      <c r="GK342" s="2">
        <v>0</v>
      </c>
      <c r="GL342" s="2">
        <f t="shared" si="470"/>
        <v>0</v>
      </c>
      <c r="GM342" s="2">
        <f t="shared" si="471"/>
        <v>3175.68</v>
      </c>
      <c r="GN342" s="2">
        <f t="shared" si="472"/>
        <v>0</v>
      </c>
      <c r="GO342" s="2">
        <f t="shared" si="473"/>
        <v>3175.68</v>
      </c>
      <c r="GP342" s="2">
        <f t="shared" si="474"/>
        <v>0</v>
      </c>
      <c r="GQ342" s="2"/>
      <c r="GR342" s="2">
        <v>0</v>
      </c>
      <c r="GS342" s="2">
        <v>2</v>
      </c>
      <c r="GT342" s="2">
        <v>0</v>
      </c>
      <c r="GU342" s="2" t="s">
        <v>3</v>
      </c>
      <c r="GV342" s="2">
        <f t="shared" si="475"/>
        <v>0</v>
      </c>
      <c r="GW342" s="2">
        <v>1</v>
      </c>
      <c r="GX342" s="2">
        <f t="shared" si="476"/>
        <v>0</v>
      </c>
      <c r="GY342" s="2"/>
      <c r="GZ342" s="2"/>
      <c r="HA342" s="2">
        <v>0</v>
      </c>
      <c r="HB342" s="2">
        <v>0</v>
      </c>
      <c r="HC342" s="2">
        <f t="shared" si="477"/>
        <v>0</v>
      </c>
      <c r="HD342" s="2"/>
      <c r="HE342" s="2" t="s">
        <v>389</v>
      </c>
      <c r="HF342" s="2" t="s">
        <v>34</v>
      </c>
      <c r="HG342" s="2"/>
      <c r="HH342" s="2"/>
      <c r="HI342" s="2"/>
      <c r="HJ342" s="2"/>
      <c r="HK342" s="2"/>
      <c r="HL342" s="2"/>
      <c r="HM342" s="2" t="s">
        <v>3</v>
      </c>
      <c r="HN342" s="2" t="s">
        <v>3</v>
      </c>
      <c r="HO342" s="2" t="s">
        <v>3</v>
      </c>
      <c r="HP342" s="2" t="s">
        <v>3</v>
      </c>
      <c r="HQ342" s="2" t="s">
        <v>3</v>
      </c>
      <c r="HR342" s="2"/>
      <c r="HS342" s="2">
        <v>0</v>
      </c>
      <c r="HT342" s="2"/>
      <c r="HU342" s="2"/>
      <c r="HV342" s="2"/>
      <c r="HW342" s="2"/>
      <c r="HX342" s="2"/>
      <c r="HY342" s="2"/>
      <c r="HZ342" s="2"/>
      <c r="IA342" s="2"/>
      <c r="IB342" s="2"/>
      <c r="IC342" s="2"/>
      <c r="ID342" s="2"/>
      <c r="IE342" s="2"/>
      <c r="IF342" s="2"/>
      <c r="IG342" s="2"/>
      <c r="IH342" s="2"/>
      <c r="II342" s="2"/>
      <c r="IJ342" s="2"/>
      <c r="IK342" s="2">
        <v>0</v>
      </c>
      <c r="IL342" s="2"/>
      <c r="IM342" s="2"/>
      <c r="IN342" s="2"/>
      <c r="IO342" s="2"/>
      <c r="IP342" s="2"/>
      <c r="IQ342" s="2"/>
      <c r="IR342" s="2"/>
      <c r="IS342" s="2"/>
      <c r="IT342" s="2"/>
      <c r="IU342" s="2"/>
    </row>
    <row r="343" spans="1:255" x14ac:dyDescent="0.2">
      <c r="A343">
        <v>17</v>
      </c>
      <c r="B343">
        <v>1</v>
      </c>
      <c r="E343" t="s">
        <v>526</v>
      </c>
      <c r="F343" t="s">
        <v>527</v>
      </c>
      <c r="G343" t="s">
        <v>528</v>
      </c>
      <c r="H343" t="s">
        <v>37</v>
      </c>
      <c r="I343">
        <v>8</v>
      </c>
      <c r="J343">
        <v>0</v>
      </c>
      <c r="K343">
        <v>8</v>
      </c>
      <c r="O343">
        <f t="shared" si="446"/>
        <v>31375.72</v>
      </c>
      <c r="P343">
        <f t="shared" si="447"/>
        <v>31375.72</v>
      </c>
      <c r="Q343">
        <f t="shared" si="439"/>
        <v>0</v>
      </c>
      <c r="R343">
        <f t="shared" si="448"/>
        <v>0</v>
      </c>
      <c r="S343">
        <f t="shared" si="449"/>
        <v>0</v>
      </c>
      <c r="T343">
        <f t="shared" si="450"/>
        <v>0</v>
      </c>
      <c r="U343">
        <f t="shared" si="451"/>
        <v>0</v>
      </c>
      <c r="V343">
        <f t="shared" si="452"/>
        <v>0</v>
      </c>
      <c r="W343">
        <f t="shared" si="453"/>
        <v>0</v>
      </c>
      <c r="X343">
        <f t="shared" si="454"/>
        <v>0</v>
      </c>
      <c r="Y343">
        <f t="shared" si="455"/>
        <v>0</v>
      </c>
      <c r="AA343">
        <v>60252775</v>
      </c>
      <c r="AB343">
        <f t="shared" si="456"/>
        <v>396.96</v>
      </c>
      <c r="AC343">
        <f t="shared" si="457"/>
        <v>396.96</v>
      </c>
      <c r="AD343">
        <f t="shared" si="440"/>
        <v>0</v>
      </c>
      <c r="AE343">
        <f t="shared" si="441"/>
        <v>0</v>
      </c>
      <c r="AF343">
        <f t="shared" si="442"/>
        <v>0</v>
      </c>
      <c r="AG343">
        <f t="shared" si="458"/>
        <v>0</v>
      </c>
      <c r="AH343">
        <f t="shared" si="443"/>
        <v>0</v>
      </c>
      <c r="AI343">
        <f t="shared" si="444"/>
        <v>0</v>
      </c>
      <c r="AJ343">
        <f t="shared" si="459"/>
        <v>0</v>
      </c>
      <c r="AK343">
        <v>396.96</v>
      </c>
      <c r="AL343">
        <v>396.96</v>
      </c>
      <c r="AM343">
        <v>0</v>
      </c>
      <c r="AN343">
        <v>0</v>
      </c>
      <c r="AO343">
        <v>0</v>
      </c>
      <c r="AP343">
        <v>0</v>
      </c>
      <c r="AQ343">
        <v>0</v>
      </c>
      <c r="AR343">
        <v>0</v>
      </c>
      <c r="AS343">
        <v>0</v>
      </c>
      <c r="AT343">
        <v>0</v>
      </c>
      <c r="AU343">
        <v>0</v>
      </c>
      <c r="AV343">
        <v>1</v>
      </c>
      <c r="AW343">
        <v>1</v>
      </c>
      <c r="AZ343">
        <v>1</v>
      </c>
      <c r="BA343">
        <v>1</v>
      </c>
      <c r="BB343">
        <v>1</v>
      </c>
      <c r="BC343">
        <v>9.8800000000000008</v>
      </c>
      <c r="BD343" t="s">
        <v>3</v>
      </c>
      <c r="BE343" t="s">
        <v>3</v>
      </c>
      <c r="BF343" t="s">
        <v>3</v>
      </c>
      <c r="BG343" t="s">
        <v>3</v>
      </c>
      <c r="BH343">
        <v>3</v>
      </c>
      <c r="BI343">
        <v>2</v>
      </c>
      <c r="BJ343" t="s">
        <v>3</v>
      </c>
      <c r="BM343">
        <v>400002</v>
      </c>
      <c r="BN343">
        <v>0</v>
      </c>
      <c r="BO343" t="s">
        <v>3</v>
      </c>
      <c r="BP343">
        <v>0</v>
      </c>
      <c r="BQ343">
        <v>202</v>
      </c>
      <c r="BR343">
        <v>0</v>
      </c>
      <c r="BS343">
        <v>1</v>
      </c>
      <c r="BT343">
        <v>1</v>
      </c>
      <c r="BU343">
        <v>1</v>
      </c>
      <c r="BV343">
        <v>1</v>
      </c>
      <c r="BW343">
        <v>1</v>
      </c>
      <c r="BX343">
        <v>1</v>
      </c>
      <c r="BY343" t="s">
        <v>3</v>
      </c>
      <c r="BZ343">
        <v>0</v>
      </c>
      <c r="CA343">
        <v>0</v>
      </c>
      <c r="CB343" t="s">
        <v>3</v>
      </c>
      <c r="CE343">
        <v>30</v>
      </c>
      <c r="CF343">
        <v>0</v>
      </c>
      <c r="CG343">
        <v>0</v>
      </c>
      <c r="CM343">
        <v>0</v>
      </c>
      <c r="CN343" t="s">
        <v>3</v>
      </c>
      <c r="CO343">
        <v>0</v>
      </c>
      <c r="CP343">
        <f t="shared" si="460"/>
        <v>31375.72</v>
      </c>
      <c r="CQ343">
        <f t="shared" si="461"/>
        <v>3921.96</v>
      </c>
      <c r="CR343">
        <f t="shared" si="445"/>
        <v>0</v>
      </c>
      <c r="CS343">
        <f t="shared" si="462"/>
        <v>0</v>
      </c>
      <c r="CT343">
        <f t="shared" si="463"/>
        <v>0</v>
      </c>
      <c r="CU343">
        <f t="shared" si="464"/>
        <v>0</v>
      </c>
      <c r="CV343">
        <f t="shared" si="465"/>
        <v>0</v>
      </c>
      <c r="CW343">
        <f t="shared" si="466"/>
        <v>0</v>
      </c>
      <c r="CX343">
        <f t="shared" si="467"/>
        <v>0</v>
      </c>
      <c r="CY343">
        <f t="shared" si="468"/>
        <v>0</v>
      </c>
      <c r="CZ343">
        <f t="shared" si="469"/>
        <v>0</v>
      </c>
      <c r="DC343" t="s">
        <v>3</v>
      </c>
      <c r="DD343" t="s">
        <v>3</v>
      </c>
      <c r="DE343" t="s">
        <v>3</v>
      </c>
      <c r="DF343" t="s">
        <v>3</v>
      </c>
      <c r="DG343" t="s">
        <v>3</v>
      </c>
      <c r="DH343" t="s">
        <v>3</v>
      </c>
      <c r="DI343" t="s">
        <v>3</v>
      </c>
      <c r="DJ343" t="s">
        <v>3</v>
      </c>
      <c r="DK343" t="s">
        <v>3</v>
      </c>
      <c r="DL343" t="s">
        <v>3</v>
      </c>
      <c r="DM343" t="s">
        <v>3</v>
      </c>
      <c r="DN343">
        <v>0</v>
      </c>
      <c r="DO343">
        <v>0</v>
      </c>
      <c r="DP343">
        <v>1</v>
      </c>
      <c r="DQ343">
        <v>1</v>
      </c>
      <c r="DU343">
        <v>1013</v>
      </c>
      <c r="DV343" t="s">
        <v>37</v>
      </c>
      <c r="DW343" t="s">
        <v>37</v>
      </c>
      <c r="DX343">
        <v>1</v>
      </c>
      <c r="DZ343" t="s">
        <v>3</v>
      </c>
      <c r="EA343" t="s">
        <v>3</v>
      </c>
      <c r="EB343" t="s">
        <v>3</v>
      </c>
      <c r="EC343" t="s">
        <v>3</v>
      </c>
      <c r="EE343">
        <v>59540864</v>
      </c>
      <c r="EF343">
        <v>202</v>
      </c>
      <c r="EG343" t="s">
        <v>386</v>
      </c>
      <c r="EH343">
        <v>0</v>
      </c>
      <c r="EI343" t="s">
        <v>3</v>
      </c>
      <c r="EJ343">
        <v>1</v>
      </c>
      <c r="EK343">
        <v>400002</v>
      </c>
      <c r="EL343" t="s">
        <v>387</v>
      </c>
      <c r="EM343" t="s">
        <v>386</v>
      </c>
      <c r="EO343" t="s">
        <v>3</v>
      </c>
      <c r="EQ343">
        <v>0</v>
      </c>
      <c r="ER343">
        <v>396.96</v>
      </c>
      <c r="ES343">
        <v>396.96</v>
      </c>
      <c r="ET343">
        <v>0</v>
      </c>
      <c r="EU343">
        <v>0</v>
      </c>
      <c r="EV343">
        <v>0</v>
      </c>
      <c r="EW343">
        <v>0</v>
      </c>
      <c r="EX343">
        <v>0</v>
      </c>
      <c r="EY343">
        <v>0</v>
      </c>
      <c r="EZ343">
        <v>5</v>
      </c>
      <c r="FC343">
        <v>1</v>
      </c>
      <c r="FD343">
        <v>18</v>
      </c>
      <c r="FF343">
        <v>4614.09</v>
      </c>
      <c r="FQ343">
        <v>0</v>
      </c>
      <c r="FR343">
        <v>0</v>
      </c>
      <c r="FS343">
        <v>0</v>
      </c>
      <c r="FX343">
        <v>0</v>
      </c>
      <c r="FY343">
        <v>0</v>
      </c>
      <c r="GA343" t="s">
        <v>529</v>
      </c>
      <c r="GD343">
        <v>1</v>
      </c>
      <c r="GF343">
        <v>954854389</v>
      </c>
      <c r="GG343">
        <v>2</v>
      </c>
      <c r="GH343">
        <v>3</v>
      </c>
      <c r="GI343">
        <v>5</v>
      </c>
      <c r="GJ343">
        <v>0</v>
      </c>
      <c r="GK343">
        <v>0</v>
      </c>
      <c r="GL343">
        <f t="shared" si="470"/>
        <v>0</v>
      </c>
      <c r="GM343">
        <f t="shared" si="471"/>
        <v>31375.72</v>
      </c>
      <c r="GN343">
        <f t="shared" si="472"/>
        <v>0</v>
      </c>
      <c r="GO343">
        <f t="shared" si="473"/>
        <v>31375.72</v>
      </c>
      <c r="GP343">
        <f t="shared" si="474"/>
        <v>0</v>
      </c>
      <c r="GR343">
        <v>1</v>
      </c>
      <c r="GS343">
        <v>1</v>
      </c>
      <c r="GT343">
        <v>0</v>
      </c>
      <c r="GU343" t="s">
        <v>3</v>
      </c>
      <c r="GV343">
        <f t="shared" si="475"/>
        <v>0</v>
      </c>
      <c r="GW343">
        <v>1</v>
      </c>
      <c r="GX343">
        <f t="shared" si="476"/>
        <v>0</v>
      </c>
      <c r="HA343">
        <v>0</v>
      </c>
      <c r="HB343">
        <v>0</v>
      </c>
      <c r="HC343">
        <f t="shared" si="477"/>
        <v>0</v>
      </c>
      <c r="HE343" t="s">
        <v>389</v>
      </c>
      <c r="HF343" t="s">
        <v>34</v>
      </c>
      <c r="HM343" t="s">
        <v>3</v>
      </c>
      <c r="HN343" t="s">
        <v>3</v>
      </c>
      <c r="HO343" t="s">
        <v>3</v>
      </c>
      <c r="HP343" t="s">
        <v>3</v>
      </c>
      <c r="HQ343" t="s">
        <v>3</v>
      </c>
      <c r="HS343">
        <v>0</v>
      </c>
      <c r="IK343">
        <v>0</v>
      </c>
    </row>
    <row r="344" spans="1:255" x14ac:dyDescent="0.2">
      <c r="A344" s="2">
        <v>17</v>
      </c>
      <c r="B344" s="2">
        <v>1</v>
      </c>
      <c r="C344" s="2"/>
      <c r="D344" s="2"/>
      <c r="E344" s="2" t="s">
        <v>530</v>
      </c>
      <c r="F344" s="2" t="s">
        <v>531</v>
      </c>
      <c r="G344" s="2" t="s">
        <v>532</v>
      </c>
      <c r="H344" s="2" t="s">
        <v>37</v>
      </c>
      <c r="I344" s="2">
        <v>3</v>
      </c>
      <c r="J344" s="2">
        <v>0</v>
      </c>
      <c r="K344" s="2">
        <v>3</v>
      </c>
      <c r="L344" s="2"/>
      <c r="M344" s="2"/>
      <c r="N344" s="2"/>
      <c r="O344" s="2">
        <f t="shared" si="446"/>
        <v>292.74</v>
      </c>
      <c r="P344" s="2">
        <f t="shared" si="447"/>
        <v>292.74</v>
      </c>
      <c r="Q344" s="2">
        <f t="shared" si="439"/>
        <v>0</v>
      </c>
      <c r="R344" s="2">
        <f t="shared" si="448"/>
        <v>0</v>
      </c>
      <c r="S344" s="2">
        <f t="shared" si="449"/>
        <v>0</v>
      </c>
      <c r="T344" s="2">
        <f t="shared" si="450"/>
        <v>0</v>
      </c>
      <c r="U344" s="2">
        <f t="shared" si="451"/>
        <v>0</v>
      </c>
      <c r="V344" s="2">
        <f t="shared" si="452"/>
        <v>0</v>
      </c>
      <c r="W344" s="2">
        <f t="shared" si="453"/>
        <v>0</v>
      </c>
      <c r="X344" s="2">
        <f t="shared" si="454"/>
        <v>0</v>
      </c>
      <c r="Y344" s="2">
        <f t="shared" si="455"/>
        <v>0</v>
      </c>
      <c r="Z344" s="2"/>
      <c r="AA344" s="2">
        <v>60252778</v>
      </c>
      <c r="AB344" s="2">
        <f t="shared" si="456"/>
        <v>97.58</v>
      </c>
      <c r="AC344" s="2">
        <f t="shared" si="457"/>
        <v>97.58</v>
      </c>
      <c r="AD344" s="2">
        <f t="shared" si="440"/>
        <v>0</v>
      </c>
      <c r="AE344" s="2">
        <f t="shared" si="441"/>
        <v>0</v>
      </c>
      <c r="AF344" s="2">
        <f t="shared" si="442"/>
        <v>0</v>
      </c>
      <c r="AG344" s="2">
        <f t="shared" si="458"/>
        <v>0</v>
      </c>
      <c r="AH344" s="2">
        <f t="shared" si="443"/>
        <v>0</v>
      </c>
      <c r="AI344" s="2">
        <f t="shared" si="444"/>
        <v>0</v>
      </c>
      <c r="AJ344" s="2">
        <f t="shared" si="459"/>
        <v>0</v>
      </c>
      <c r="AK344" s="2">
        <v>97.58</v>
      </c>
      <c r="AL344" s="2">
        <v>97.58</v>
      </c>
      <c r="AM344" s="2">
        <v>0</v>
      </c>
      <c r="AN344" s="2">
        <v>0</v>
      </c>
      <c r="AO344" s="2">
        <v>0</v>
      </c>
      <c r="AP344" s="2">
        <v>0</v>
      </c>
      <c r="AQ344" s="2">
        <v>0</v>
      </c>
      <c r="AR344" s="2">
        <v>0</v>
      </c>
      <c r="AS344" s="2">
        <v>0</v>
      </c>
      <c r="AT344" s="2">
        <v>0</v>
      </c>
      <c r="AU344" s="2">
        <v>0</v>
      </c>
      <c r="AV344" s="2">
        <v>1</v>
      </c>
      <c r="AW344" s="2">
        <v>1</v>
      </c>
      <c r="AX344" s="2"/>
      <c r="AY344" s="2"/>
      <c r="AZ344" s="2">
        <v>1</v>
      </c>
      <c r="BA344" s="2">
        <v>1</v>
      </c>
      <c r="BB344" s="2">
        <v>1</v>
      </c>
      <c r="BC344" s="2">
        <v>1</v>
      </c>
      <c r="BD344" s="2" t="s">
        <v>3</v>
      </c>
      <c r="BE344" s="2" t="s">
        <v>3</v>
      </c>
      <c r="BF344" s="2" t="s">
        <v>3</v>
      </c>
      <c r="BG344" s="2" t="s">
        <v>3</v>
      </c>
      <c r="BH344" s="2">
        <v>3</v>
      </c>
      <c r="BI344" s="2">
        <v>2</v>
      </c>
      <c r="BJ344" s="2" t="s">
        <v>3</v>
      </c>
      <c r="BK344" s="2"/>
      <c r="BL344" s="2"/>
      <c r="BM344" s="2">
        <v>400002</v>
      </c>
      <c r="BN344" s="2">
        <v>0</v>
      </c>
      <c r="BO344" s="2" t="s">
        <v>3</v>
      </c>
      <c r="BP344" s="2">
        <v>0</v>
      </c>
      <c r="BQ344" s="2">
        <v>202</v>
      </c>
      <c r="BR344" s="2">
        <v>0</v>
      </c>
      <c r="BS344" s="2">
        <v>1</v>
      </c>
      <c r="BT344" s="2">
        <v>1</v>
      </c>
      <c r="BU344" s="2">
        <v>1</v>
      </c>
      <c r="BV344" s="2">
        <v>1</v>
      </c>
      <c r="BW344" s="2">
        <v>1</v>
      </c>
      <c r="BX344" s="2">
        <v>1</v>
      </c>
      <c r="BY344" s="2" t="s">
        <v>3</v>
      </c>
      <c r="BZ344" s="2">
        <v>0</v>
      </c>
      <c r="CA344" s="2">
        <v>0</v>
      </c>
      <c r="CB344" s="2" t="s">
        <v>3</v>
      </c>
      <c r="CC344" s="2"/>
      <c r="CD344" s="2"/>
      <c r="CE344" s="2">
        <v>30</v>
      </c>
      <c r="CF344" s="2">
        <v>0</v>
      </c>
      <c r="CG344" s="2">
        <v>0</v>
      </c>
      <c r="CH344" s="2"/>
      <c r="CI344" s="2"/>
      <c r="CJ344" s="2"/>
      <c r="CK344" s="2"/>
      <c r="CL344" s="2"/>
      <c r="CM344" s="2">
        <v>0</v>
      </c>
      <c r="CN344" s="2" t="s">
        <v>3</v>
      </c>
      <c r="CO344" s="2">
        <v>0</v>
      </c>
      <c r="CP344" s="2">
        <f t="shared" si="460"/>
        <v>292.74</v>
      </c>
      <c r="CQ344" s="2">
        <f t="shared" si="461"/>
        <v>97.58</v>
      </c>
      <c r="CR344" s="2">
        <f t="shared" si="445"/>
        <v>0</v>
      </c>
      <c r="CS344" s="2">
        <f t="shared" si="462"/>
        <v>0</v>
      </c>
      <c r="CT344" s="2">
        <f t="shared" si="463"/>
        <v>0</v>
      </c>
      <c r="CU344" s="2">
        <f t="shared" si="464"/>
        <v>0</v>
      </c>
      <c r="CV344" s="2">
        <f t="shared" si="465"/>
        <v>0</v>
      </c>
      <c r="CW344" s="2">
        <f t="shared" si="466"/>
        <v>0</v>
      </c>
      <c r="CX344" s="2">
        <f t="shared" si="467"/>
        <v>0</v>
      </c>
      <c r="CY344" s="2">
        <f t="shared" si="468"/>
        <v>0</v>
      </c>
      <c r="CZ344" s="2">
        <f t="shared" si="469"/>
        <v>0</v>
      </c>
      <c r="DA344" s="2"/>
      <c r="DB344" s="2"/>
      <c r="DC344" s="2" t="s">
        <v>3</v>
      </c>
      <c r="DD344" s="2" t="s">
        <v>3</v>
      </c>
      <c r="DE344" s="2" t="s">
        <v>3</v>
      </c>
      <c r="DF344" s="2" t="s">
        <v>3</v>
      </c>
      <c r="DG344" s="2" t="s">
        <v>3</v>
      </c>
      <c r="DH344" s="2" t="s">
        <v>3</v>
      </c>
      <c r="DI344" s="2" t="s">
        <v>3</v>
      </c>
      <c r="DJ344" s="2" t="s">
        <v>3</v>
      </c>
      <c r="DK344" s="2" t="s">
        <v>3</v>
      </c>
      <c r="DL344" s="2" t="s">
        <v>3</v>
      </c>
      <c r="DM344" s="2" t="s">
        <v>3</v>
      </c>
      <c r="DN344" s="2">
        <v>0</v>
      </c>
      <c r="DO344" s="2">
        <v>0</v>
      </c>
      <c r="DP344" s="2">
        <v>1</v>
      </c>
      <c r="DQ344" s="2">
        <v>1</v>
      </c>
      <c r="DR344" s="2"/>
      <c r="DS344" s="2"/>
      <c r="DT344" s="2"/>
      <c r="DU344" s="2">
        <v>1013</v>
      </c>
      <c r="DV344" s="2" t="s">
        <v>37</v>
      </c>
      <c r="DW344" s="2" t="s">
        <v>37</v>
      </c>
      <c r="DX344" s="2">
        <v>1</v>
      </c>
      <c r="DY344" s="2"/>
      <c r="DZ344" s="2" t="s">
        <v>3</v>
      </c>
      <c r="EA344" s="2" t="s">
        <v>3</v>
      </c>
      <c r="EB344" s="2" t="s">
        <v>3</v>
      </c>
      <c r="EC344" s="2" t="s">
        <v>3</v>
      </c>
      <c r="ED344" s="2"/>
      <c r="EE344" s="2">
        <v>59540864</v>
      </c>
      <c r="EF344" s="2">
        <v>202</v>
      </c>
      <c r="EG344" s="2" t="s">
        <v>386</v>
      </c>
      <c r="EH344" s="2">
        <v>0</v>
      </c>
      <c r="EI344" s="2" t="s">
        <v>3</v>
      </c>
      <c r="EJ344" s="2">
        <v>1</v>
      </c>
      <c r="EK344" s="2">
        <v>400002</v>
      </c>
      <c r="EL344" s="2" t="s">
        <v>387</v>
      </c>
      <c r="EM344" s="2" t="s">
        <v>386</v>
      </c>
      <c r="EN344" s="2"/>
      <c r="EO344" s="2" t="s">
        <v>3</v>
      </c>
      <c r="EP344" s="2"/>
      <c r="EQ344" s="2">
        <v>0</v>
      </c>
      <c r="ER344" s="2">
        <v>0</v>
      </c>
      <c r="ES344" s="2">
        <v>97.58</v>
      </c>
      <c r="ET344" s="2">
        <v>0</v>
      </c>
      <c r="EU344" s="2">
        <v>0</v>
      </c>
      <c r="EV344" s="2">
        <v>0</v>
      </c>
      <c r="EW344" s="2">
        <v>0</v>
      </c>
      <c r="EX344" s="2">
        <v>0</v>
      </c>
      <c r="EY344" s="2">
        <v>0</v>
      </c>
      <c r="EZ344" s="2"/>
      <c r="FA344" s="2"/>
      <c r="FB344" s="2"/>
      <c r="FC344" s="2"/>
      <c r="FD344" s="2"/>
      <c r="FE344" s="2"/>
      <c r="FF344" s="2"/>
      <c r="FG344" s="2"/>
      <c r="FH344" s="2"/>
      <c r="FI344" s="2"/>
      <c r="FJ344" s="2"/>
      <c r="FK344" s="2"/>
      <c r="FL344" s="2"/>
      <c r="FM344" s="2"/>
      <c r="FN344" s="2"/>
      <c r="FO344" s="2"/>
      <c r="FP344" s="2"/>
      <c r="FQ344" s="2">
        <v>0</v>
      </c>
      <c r="FR344" s="2">
        <v>0</v>
      </c>
      <c r="FS344" s="2">
        <v>0</v>
      </c>
      <c r="FT344" s="2"/>
      <c r="FU344" s="2"/>
      <c r="FV344" s="2"/>
      <c r="FW344" s="2"/>
      <c r="FX344" s="2">
        <v>0</v>
      </c>
      <c r="FY344" s="2">
        <v>0</v>
      </c>
      <c r="FZ344" s="2"/>
      <c r="GA344" s="2" t="s">
        <v>533</v>
      </c>
      <c r="GB344" s="2"/>
      <c r="GC344" s="2"/>
      <c r="GD344" s="2">
        <v>1</v>
      </c>
      <c r="GE344" s="2"/>
      <c r="GF344" s="2">
        <v>-1730282830</v>
      </c>
      <c r="GG344" s="2">
        <v>2</v>
      </c>
      <c r="GH344" s="2">
        <v>4</v>
      </c>
      <c r="GI344" s="2">
        <v>-2</v>
      </c>
      <c r="GJ344" s="2">
        <v>0</v>
      </c>
      <c r="GK344" s="2">
        <v>0</v>
      </c>
      <c r="GL344" s="2">
        <f t="shared" si="470"/>
        <v>0</v>
      </c>
      <c r="GM344" s="2">
        <f t="shared" si="471"/>
        <v>292.74</v>
      </c>
      <c r="GN344" s="2">
        <f t="shared" si="472"/>
        <v>0</v>
      </c>
      <c r="GO344" s="2">
        <f t="shared" si="473"/>
        <v>292.74</v>
      </c>
      <c r="GP344" s="2">
        <f t="shared" si="474"/>
        <v>0</v>
      </c>
      <c r="GQ344" s="2"/>
      <c r="GR344" s="2">
        <v>0</v>
      </c>
      <c r="GS344" s="2">
        <v>2</v>
      </c>
      <c r="GT344" s="2">
        <v>0</v>
      </c>
      <c r="GU344" s="2" t="s">
        <v>3</v>
      </c>
      <c r="GV344" s="2">
        <f t="shared" si="475"/>
        <v>0</v>
      </c>
      <c r="GW344" s="2">
        <v>1</v>
      </c>
      <c r="GX344" s="2">
        <f t="shared" si="476"/>
        <v>0</v>
      </c>
      <c r="GY344" s="2"/>
      <c r="GZ344" s="2"/>
      <c r="HA344" s="2">
        <v>0</v>
      </c>
      <c r="HB344" s="2">
        <v>0</v>
      </c>
      <c r="HC344" s="2">
        <f t="shared" si="477"/>
        <v>0</v>
      </c>
      <c r="HD344" s="2"/>
      <c r="HE344" s="2" t="s">
        <v>389</v>
      </c>
      <c r="HF344" s="2" t="s">
        <v>34</v>
      </c>
      <c r="HG344" s="2"/>
      <c r="HH344" s="2"/>
      <c r="HI344" s="2"/>
      <c r="HJ344" s="2"/>
      <c r="HK344" s="2"/>
      <c r="HL344" s="2"/>
      <c r="HM344" s="2" t="s">
        <v>3</v>
      </c>
      <c r="HN344" s="2" t="s">
        <v>3</v>
      </c>
      <c r="HO344" s="2" t="s">
        <v>3</v>
      </c>
      <c r="HP344" s="2" t="s">
        <v>3</v>
      </c>
      <c r="HQ344" s="2" t="s">
        <v>3</v>
      </c>
      <c r="HR344" s="2"/>
      <c r="HS344" s="2">
        <v>0</v>
      </c>
      <c r="HT344" s="2"/>
      <c r="HU344" s="2"/>
      <c r="HV344" s="2"/>
      <c r="HW344" s="2"/>
      <c r="HX344" s="2"/>
      <c r="HY344" s="2"/>
      <c r="HZ344" s="2"/>
      <c r="IA344" s="2"/>
      <c r="IB344" s="2"/>
      <c r="IC344" s="2"/>
      <c r="ID344" s="2"/>
      <c r="IE344" s="2"/>
      <c r="IF344" s="2"/>
      <c r="IG344" s="2"/>
      <c r="IH344" s="2"/>
      <c r="II344" s="2"/>
      <c r="IJ344" s="2"/>
      <c r="IK344" s="2">
        <v>0</v>
      </c>
      <c r="IL344" s="2"/>
      <c r="IM344" s="2"/>
      <c r="IN344" s="2"/>
      <c r="IO344" s="2"/>
      <c r="IP344" s="2"/>
      <c r="IQ344" s="2"/>
      <c r="IR344" s="2"/>
      <c r="IS344" s="2"/>
      <c r="IT344" s="2"/>
      <c r="IU344" s="2"/>
    </row>
    <row r="345" spans="1:255" x14ac:dyDescent="0.2">
      <c r="A345">
        <v>17</v>
      </c>
      <c r="B345">
        <v>1</v>
      </c>
      <c r="E345" t="s">
        <v>530</v>
      </c>
      <c r="F345" t="s">
        <v>531</v>
      </c>
      <c r="G345" t="s">
        <v>532</v>
      </c>
      <c r="H345" t="s">
        <v>37</v>
      </c>
      <c r="I345">
        <v>3</v>
      </c>
      <c r="J345">
        <v>0</v>
      </c>
      <c r="K345">
        <v>3</v>
      </c>
      <c r="O345">
        <f t="shared" si="446"/>
        <v>2892.27</v>
      </c>
      <c r="P345">
        <f t="shared" si="447"/>
        <v>2892.27</v>
      </c>
      <c r="Q345">
        <f t="shared" si="439"/>
        <v>0</v>
      </c>
      <c r="R345">
        <f t="shared" si="448"/>
        <v>0</v>
      </c>
      <c r="S345">
        <f t="shared" si="449"/>
        <v>0</v>
      </c>
      <c r="T345">
        <f t="shared" si="450"/>
        <v>0</v>
      </c>
      <c r="U345">
        <f t="shared" si="451"/>
        <v>0</v>
      </c>
      <c r="V345">
        <f t="shared" si="452"/>
        <v>0</v>
      </c>
      <c r="W345">
        <f t="shared" si="453"/>
        <v>0</v>
      </c>
      <c r="X345">
        <f t="shared" si="454"/>
        <v>0</v>
      </c>
      <c r="Y345">
        <f t="shared" si="455"/>
        <v>0</v>
      </c>
      <c r="AA345">
        <v>60252775</v>
      </c>
      <c r="AB345">
        <f t="shared" si="456"/>
        <v>97.58</v>
      </c>
      <c r="AC345">
        <f t="shared" si="457"/>
        <v>97.58</v>
      </c>
      <c r="AD345">
        <f t="shared" si="440"/>
        <v>0</v>
      </c>
      <c r="AE345">
        <f t="shared" si="441"/>
        <v>0</v>
      </c>
      <c r="AF345">
        <f t="shared" si="442"/>
        <v>0</v>
      </c>
      <c r="AG345">
        <f t="shared" si="458"/>
        <v>0</v>
      </c>
      <c r="AH345">
        <f t="shared" si="443"/>
        <v>0</v>
      </c>
      <c r="AI345">
        <f t="shared" si="444"/>
        <v>0</v>
      </c>
      <c r="AJ345">
        <f t="shared" si="459"/>
        <v>0</v>
      </c>
      <c r="AK345">
        <v>97.58</v>
      </c>
      <c r="AL345">
        <v>97.58</v>
      </c>
      <c r="AM345">
        <v>0</v>
      </c>
      <c r="AN345">
        <v>0</v>
      </c>
      <c r="AO345">
        <v>0</v>
      </c>
      <c r="AP345">
        <v>0</v>
      </c>
      <c r="AQ345">
        <v>0</v>
      </c>
      <c r="AR345">
        <v>0</v>
      </c>
      <c r="AS345">
        <v>0</v>
      </c>
      <c r="AT345">
        <v>0</v>
      </c>
      <c r="AU345">
        <v>0</v>
      </c>
      <c r="AV345">
        <v>1</v>
      </c>
      <c r="AW345">
        <v>1</v>
      </c>
      <c r="AZ345">
        <v>1</v>
      </c>
      <c r="BA345">
        <v>1</v>
      </c>
      <c r="BB345">
        <v>1</v>
      </c>
      <c r="BC345">
        <v>9.8800000000000008</v>
      </c>
      <c r="BD345" t="s">
        <v>3</v>
      </c>
      <c r="BE345" t="s">
        <v>3</v>
      </c>
      <c r="BF345" t="s">
        <v>3</v>
      </c>
      <c r="BG345" t="s">
        <v>3</v>
      </c>
      <c r="BH345">
        <v>3</v>
      </c>
      <c r="BI345">
        <v>2</v>
      </c>
      <c r="BJ345" t="s">
        <v>3</v>
      </c>
      <c r="BM345">
        <v>400002</v>
      </c>
      <c r="BN345">
        <v>0</v>
      </c>
      <c r="BO345" t="s">
        <v>3</v>
      </c>
      <c r="BP345">
        <v>0</v>
      </c>
      <c r="BQ345">
        <v>202</v>
      </c>
      <c r="BR345">
        <v>0</v>
      </c>
      <c r="BS345">
        <v>1</v>
      </c>
      <c r="BT345">
        <v>1</v>
      </c>
      <c r="BU345">
        <v>1</v>
      </c>
      <c r="BV345">
        <v>1</v>
      </c>
      <c r="BW345">
        <v>1</v>
      </c>
      <c r="BX345">
        <v>1</v>
      </c>
      <c r="BY345" t="s">
        <v>3</v>
      </c>
      <c r="BZ345">
        <v>0</v>
      </c>
      <c r="CA345">
        <v>0</v>
      </c>
      <c r="CB345" t="s">
        <v>3</v>
      </c>
      <c r="CE345">
        <v>30</v>
      </c>
      <c r="CF345">
        <v>0</v>
      </c>
      <c r="CG345">
        <v>0</v>
      </c>
      <c r="CM345">
        <v>0</v>
      </c>
      <c r="CN345" t="s">
        <v>3</v>
      </c>
      <c r="CO345">
        <v>0</v>
      </c>
      <c r="CP345">
        <f t="shared" si="460"/>
        <v>2892.27</v>
      </c>
      <c r="CQ345">
        <f t="shared" si="461"/>
        <v>964.09</v>
      </c>
      <c r="CR345">
        <f t="shared" si="445"/>
        <v>0</v>
      </c>
      <c r="CS345">
        <f t="shared" si="462"/>
        <v>0</v>
      </c>
      <c r="CT345">
        <f t="shared" si="463"/>
        <v>0</v>
      </c>
      <c r="CU345">
        <f t="shared" si="464"/>
        <v>0</v>
      </c>
      <c r="CV345">
        <f t="shared" si="465"/>
        <v>0</v>
      </c>
      <c r="CW345">
        <f t="shared" si="466"/>
        <v>0</v>
      </c>
      <c r="CX345">
        <f t="shared" si="467"/>
        <v>0</v>
      </c>
      <c r="CY345">
        <f t="shared" si="468"/>
        <v>0</v>
      </c>
      <c r="CZ345">
        <f t="shared" si="469"/>
        <v>0</v>
      </c>
      <c r="DC345" t="s">
        <v>3</v>
      </c>
      <c r="DD345" t="s">
        <v>3</v>
      </c>
      <c r="DE345" t="s">
        <v>3</v>
      </c>
      <c r="DF345" t="s">
        <v>3</v>
      </c>
      <c r="DG345" t="s">
        <v>3</v>
      </c>
      <c r="DH345" t="s">
        <v>3</v>
      </c>
      <c r="DI345" t="s">
        <v>3</v>
      </c>
      <c r="DJ345" t="s">
        <v>3</v>
      </c>
      <c r="DK345" t="s">
        <v>3</v>
      </c>
      <c r="DL345" t="s">
        <v>3</v>
      </c>
      <c r="DM345" t="s">
        <v>3</v>
      </c>
      <c r="DN345">
        <v>0</v>
      </c>
      <c r="DO345">
        <v>0</v>
      </c>
      <c r="DP345">
        <v>1</v>
      </c>
      <c r="DQ345">
        <v>1</v>
      </c>
      <c r="DU345">
        <v>1013</v>
      </c>
      <c r="DV345" t="s">
        <v>37</v>
      </c>
      <c r="DW345" t="s">
        <v>37</v>
      </c>
      <c r="DX345">
        <v>1</v>
      </c>
      <c r="DZ345" t="s">
        <v>3</v>
      </c>
      <c r="EA345" t="s">
        <v>3</v>
      </c>
      <c r="EB345" t="s">
        <v>3</v>
      </c>
      <c r="EC345" t="s">
        <v>3</v>
      </c>
      <c r="EE345">
        <v>59540864</v>
      </c>
      <c r="EF345">
        <v>202</v>
      </c>
      <c r="EG345" t="s">
        <v>386</v>
      </c>
      <c r="EH345">
        <v>0</v>
      </c>
      <c r="EI345" t="s">
        <v>3</v>
      </c>
      <c r="EJ345">
        <v>1</v>
      </c>
      <c r="EK345">
        <v>400002</v>
      </c>
      <c r="EL345" t="s">
        <v>387</v>
      </c>
      <c r="EM345" t="s">
        <v>386</v>
      </c>
      <c r="EO345" t="s">
        <v>3</v>
      </c>
      <c r="EQ345">
        <v>0</v>
      </c>
      <c r="ER345">
        <v>97.58</v>
      </c>
      <c r="ES345">
        <v>97.58</v>
      </c>
      <c r="ET345">
        <v>0</v>
      </c>
      <c r="EU345">
        <v>0</v>
      </c>
      <c r="EV345">
        <v>0</v>
      </c>
      <c r="EW345">
        <v>0</v>
      </c>
      <c r="EX345">
        <v>0</v>
      </c>
      <c r="EY345">
        <v>0</v>
      </c>
      <c r="EZ345">
        <v>5</v>
      </c>
      <c r="FC345">
        <v>1</v>
      </c>
      <c r="FD345">
        <v>18</v>
      </c>
      <c r="FF345">
        <v>1134.32</v>
      </c>
      <c r="FQ345">
        <v>0</v>
      </c>
      <c r="FR345">
        <v>0</v>
      </c>
      <c r="FS345">
        <v>0</v>
      </c>
      <c r="FX345">
        <v>0</v>
      </c>
      <c r="FY345">
        <v>0</v>
      </c>
      <c r="GA345" t="s">
        <v>533</v>
      </c>
      <c r="GD345">
        <v>1</v>
      </c>
      <c r="GF345">
        <v>-1730282830</v>
      </c>
      <c r="GG345">
        <v>2</v>
      </c>
      <c r="GH345">
        <v>3</v>
      </c>
      <c r="GI345">
        <v>5</v>
      </c>
      <c r="GJ345">
        <v>0</v>
      </c>
      <c r="GK345">
        <v>0</v>
      </c>
      <c r="GL345">
        <f t="shared" si="470"/>
        <v>0</v>
      </c>
      <c r="GM345">
        <f t="shared" si="471"/>
        <v>2892.27</v>
      </c>
      <c r="GN345">
        <f t="shared" si="472"/>
        <v>0</v>
      </c>
      <c r="GO345">
        <f t="shared" si="473"/>
        <v>2892.27</v>
      </c>
      <c r="GP345">
        <f t="shared" si="474"/>
        <v>0</v>
      </c>
      <c r="GR345">
        <v>1</v>
      </c>
      <c r="GS345">
        <v>1</v>
      </c>
      <c r="GT345">
        <v>0</v>
      </c>
      <c r="GU345" t="s">
        <v>3</v>
      </c>
      <c r="GV345">
        <f t="shared" si="475"/>
        <v>0</v>
      </c>
      <c r="GW345">
        <v>1</v>
      </c>
      <c r="GX345">
        <f t="shared" si="476"/>
        <v>0</v>
      </c>
      <c r="HA345">
        <v>0</v>
      </c>
      <c r="HB345">
        <v>0</v>
      </c>
      <c r="HC345">
        <f t="shared" si="477"/>
        <v>0</v>
      </c>
      <c r="HE345" t="s">
        <v>389</v>
      </c>
      <c r="HF345" t="s">
        <v>34</v>
      </c>
      <c r="HM345" t="s">
        <v>3</v>
      </c>
      <c r="HN345" t="s">
        <v>3</v>
      </c>
      <c r="HO345" t="s">
        <v>3</v>
      </c>
      <c r="HP345" t="s">
        <v>3</v>
      </c>
      <c r="HQ345" t="s">
        <v>3</v>
      </c>
      <c r="HS345">
        <v>0</v>
      </c>
      <c r="IK345">
        <v>0</v>
      </c>
    </row>
    <row r="346" spans="1:255" x14ac:dyDescent="0.2">
      <c r="A346" s="2">
        <v>17</v>
      </c>
      <c r="B346" s="2">
        <v>1</v>
      </c>
      <c r="C346" s="2"/>
      <c r="D346" s="2"/>
      <c r="E346" s="2" t="s">
        <v>534</v>
      </c>
      <c r="F346" s="2" t="s">
        <v>535</v>
      </c>
      <c r="G346" s="2" t="s">
        <v>536</v>
      </c>
      <c r="H346" s="2" t="s">
        <v>37</v>
      </c>
      <c r="I346" s="2">
        <v>2</v>
      </c>
      <c r="J346" s="2">
        <v>0</v>
      </c>
      <c r="K346" s="2">
        <v>2</v>
      </c>
      <c r="L346" s="2"/>
      <c r="M346" s="2"/>
      <c r="N346" s="2"/>
      <c r="O346" s="2">
        <f t="shared" si="446"/>
        <v>955</v>
      </c>
      <c r="P346" s="2">
        <f t="shared" si="447"/>
        <v>955</v>
      </c>
      <c r="Q346" s="2">
        <f t="shared" si="439"/>
        <v>0</v>
      </c>
      <c r="R346" s="2">
        <f t="shared" si="448"/>
        <v>0</v>
      </c>
      <c r="S346" s="2">
        <f t="shared" si="449"/>
        <v>0</v>
      </c>
      <c r="T346" s="2">
        <f t="shared" si="450"/>
        <v>0</v>
      </c>
      <c r="U346" s="2">
        <f t="shared" si="451"/>
        <v>0</v>
      </c>
      <c r="V346" s="2">
        <f t="shared" si="452"/>
        <v>0</v>
      </c>
      <c r="W346" s="2">
        <f t="shared" si="453"/>
        <v>0</v>
      </c>
      <c r="X346" s="2">
        <f t="shared" si="454"/>
        <v>0</v>
      </c>
      <c r="Y346" s="2">
        <f t="shared" si="455"/>
        <v>0</v>
      </c>
      <c r="Z346" s="2"/>
      <c r="AA346" s="2">
        <v>60252778</v>
      </c>
      <c r="AB346" s="2">
        <f t="shared" si="456"/>
        <v>477.5</v>
      </c>
      <c r="AC346" s="2">
        <f t="shared" si="457"/>
        <v>477.5</v>
      </c>
      <c r="AD346" s="2">
        <f t="shared" si="440"/>
        <v>0</v>
      </c>
      <c r="AE346" s="2">
        <f t="shared" si="441"/>
        <v>0</v>
      </c>
      <c r="AF346" s="2">
        <f t="shared" si="442"/>
        <v>0</v>
      </c>
      <c r="AG346" s="2">
        <f t="shared" si="458"/>
        <v>0</v>
      </c>
      <c r="AH346" s="2">
        <f t="shared" si="443"/>
        <v>0</v>
      </c>
      <c r="AI346" s="2">
        <f t="shared" si="444"/>
        <v>0</v>
      </c>
      <c r="AJ346" s="2">
        <f t="shared" si="459"/>
        <v>0</v>
      </c>
      <c r="AK346" s="2">
        <v>477.5</v>
      </c>
      <c r="AL346" s="2">
        <v>477.5</v>
      </c>
      <c r="AM346" s="2">
        <v>0</v>
      </c>
      <c r="AN346" s="2">
        <v>0</v>
      </c>
      <c r="AO346" s="2">
        <v>0</v>
      </c>
      <c r="AP346" s="2">
        <v>0</v>
      </c>
      <c r="AQ346" s="2">
        <v>0</v>
      </c>
      <c r="AR346" s="2">
        <v>0</v>
      </c>
      <c r="AS346" s="2">
        <v>0</v>
      </c>
      <c r="AT346" s="2">
        <v>0</v>
      </c>
      <c r="AU346" s="2">
        <v>0</v>
      </c>
      <c r="AV346" s="2">
        <v>1</v>
      </c>
      <c r="AW346" s="2">
        <v>1</v>
      </c>
      <c r="AX346" s="2"/>
      <c r="AY346" s="2"/>
      <c r="AZ346" s="2">
        <v>1</v>
      </c>
      <c r="BA346" s="2">
        <v>1</v>
      </c>
      <c r="BB346" s="2">
        <v>1</v>
      </c>
      <c r="BC346" s="2">
        <v>1</v>
      </c>
      <c r="BD346" s="2" t="s">
        <v>3</v>
      </c>
      <c r="BE346" s="2" t="s">
        <v>3</v>
      </c>
      <c r="BF346" s="2" t="s">
        <v>3</v>
      </c>
      <c r="BG346" s="2" t="s">
        <v>3</v>
      </c>
      <c r="BH346" s="2">
        <v>3</v>
      </c>
      <c r="BI346" s="2">
        <v>2</v>
      </c>
      <c r="BJ346" s="2" t="s">
        <v>3</v>
      </c>
      <c r="BK346" s="2"/>
      <c r="BL346" s="2"/>
      <c r="BM346" s="2">
        <v>400002</v>
      </c>
      <c r="BN346" s="2">
        <v>0</v>
      </c>
      <c r="BO346" s="2" t="s">
        <v>3</v>
      </c>
      <c r="BP346" s="2">
        <v>0</v>
      </c>
      <c r="BQ346" s="2">
        <v>202</v>
      </c>
      <c r="BR346" s="2">
        <v>0</v>
      </c>
      <c r="BS346" s="2">
        <v>1</v>
      </c>
      <c r="BT346" s="2">
        <v>1</v>
      </c>
      <c r="BU346" s="2">
        <v>1</v>
      </c>
      <c r="BV346" s="2">
        <v>1</v>
      </c>
      <c r="BW346" s="2">
        <v>1</v>
      </c>
      <c r="BX346" s="2">
        <v>1</v>
      </c>
      <c r="BY346" s="2" t="s">
        <v>3</v>
      </c>
      <c r="BZ346" s="2">
        <v>0</v>
      </c>
      <c r="CA346" s="2">
        <v>0</v>
      </c>
      <c r="CB346" s="2" t="s">
        <v>3</v>
      </c>
      <c r="CC346" s="2"/>
      <c r="CD346" s="2"/>
      <c r="CE346" s="2">
        <v>30</v>
      </c>
      <c r="CF346" s="2">
        <v>0</v>
      </c>
      <c r="CG346" s="2">
        <v>0</v>
      </c>
      <c r="CH346" s="2"/>
      <c r="CI346" s="2"/>
      <c r="CJ346" s="2"/>
      <c r="CK346" s="2"/>
      <c r="CL346" s="2"/>
      <c r="CM346" s="2">
        <v>0</v>
      </c>
      <c r="CN346" s="2" t="s">
        <v>3</v>
      </c>
      <c r="CO346" s="2">
        <v>0</v>
      </c>
      <c r="CP346" s="2">
        <f t="shared" si="460"/>
        <v>955</v>
      </c>
      <c r="CQ346" s="2">
        <f t="shared" si="461"/>
        <v>477.5</v>
      </c>
      <c r="CR346" s="2">
        <f t="shared" si="445"/>
        <v>0</v>
      </c>
      <c r="CS346" s="2">
        <f t="shared" si="462"/>
        <v>0</v>
      </c>
      <c r="CT346" s="2">
        <f t="shared" si="463"/>
        <v>0</v>
      </c>
      <c r="CU346" s="2">
        <f t="shared" si="464"/>
        <v>0</v>
      </c>
      <c r="CV346" s="2">
        <f t="shared" si="465"/>
        <v>0</v>
      </c>
      <c r="CW346" s="2">
        <f t="shared" si="466"/>
        <v>0</v>
      </c>
      <c r="CX346" s="2">
        <f t="shared" si="467"/>
        <v>0</v>
      </c>
      <c r="CY346" s="2">
        <f t="shared" si="468"/>
        <v>0</v>
      </c>
      <c r="CZ346" s="2">
        <f t="shared" si="469"/>
        <v>0</v>
      </c>
      <c r="DA346" s="2"/>
      <c r="DB346" s="2"/>
      <c r="DC346" s="2" t="s">
        <v>3</v>
      </c>
      <c r="DD346" s="2" t="s">
        <v>3</v>
      </c>
      <c r="DE346" s="2" t="s">
        <v>3</v>
      </c>
      <c r="DF346" s="2" t="s">
        <v>3</v>
      </c>
      <c r="DG346" s="2" t="s">
        <v>3</v>
      </c>
      <c r="DH346" s="2" t="s">
        <v>3</v>
      </c>
      <c r="DI346" s="2" t="s">
        <v>3</v>
      </c>
      <c r="DJ346" s="2" t="s">
        <v>3</v>
      </c>
      <c r="DK346" s="2" t="s">
        <v>3</v>
      </c>
      <c r="DL346" s="2" t="s">
        <v>3</v>
      </c>
      <c r="DM346" s="2" t="s">
        <v>3</v>
      </c>
      <c r="DN346" s="2">
        <v>0</v>
      </c>
      <c r="DO346" s="2">
        <v>0</v>
      </c>
      <c r="DP346" s="2">
        <v>1</v>
      </c>
      <c r="DQ346" s="2">
        <v>1</v>
      </c>
      <c r="DR346" s="2"/>
      <c r="DS346" s="2"/>
      <c r="DT346" s="2"/>
      <c r="DU346" s="2">
        <v>1013</v>
      </c>
      <c r="DV346" s="2" t="s">
        <v>37</v>
      </c>
      <c r="DW346" s="2" t="s">
        <v>37</v>
      </c>
      <c r="DX346" s="2">
        <v>1</v>
      </c>
      <c r="DY346" s="2"/>
      <c r="DZ346" s="2" t="s">
        <v>3</v>
      </c>
      <c r="EA346" s="2" t="s">
        <v>3</v>
      </c>
      <c r="EB346" s="2" t="s">
        <v>3</v>
      </c>
      <c r="EC346" s="2" t="s">
        <v>3</v>
      </c>
      <c r="ED346" s="2"/>
      <c r="EE346" s="2">
        <v>59540864</v>
      </c>
      <c r="EF346" s="2">
        <v>202</v>
      </c>
      <c r="EG346" s="2" t="s">
        <v>386</v>
      </c>
      <c r="EH346" s="2">
        <v>0</v>
      </c>
      <c r="EI346" s="2" t="s">
        <v>3</v>
      </c>
      <c r="EJ346" s="2">
        <v>1</v>
      </c>
      <c r="EK346" s="2">
        <v>400002</v>
      </c>
      <c r="EL346" s="2" t="s">
        <v>387</v>
      </c>
      <c r="EM346" s="2" t="s">
        <v>386</v>
      </c>
      <c r="EN346" s="2"/>
      <c r="EO346" s="2" t="s">
        <v>3</v>
      </c>
      <c r="EP346" s="2"/>
      <c r="EQ346" s="2">
        <v>0</v>
      </c>
      <c r="ER346" s="2">
        <v>0</v>
      </c>
      <c r="ES346" s="2">
        <v>477.5</v>
      </c>
      <c r="ET346" s="2">
        <v>0</v>
      </c>
      <c r="EU346" s="2">
        <v>0</v>
      </c>
      <c r="EV346" s="2">
        <v>0</v>
      </c>
      <c r="EW346" s="2">
        <v>0</v>
      </c>
      <c r="EX346" s="2">
        <v>0</v>
      </c>
      <c r="EY346" s="2">
        <v>0</v>
      </c>
      <c r="EZ346" s="2"/>
      <c r="FA346" s="2"/>
      <c r="FB346" s="2"/>
      <c r="FC346" s="2"/>
      <c r="FD346" s="2"/>
      <c r="FE346" s="2"/>
      <c r="FF346" s="2"/>
      <c r="FG346" s="2"/>
      <c r="FH346" s="2"/>
      <c r="FI346" s="2"/>
      <c r="FJ346" s="2"/>
      <c r="FK346" s="2"/>
      <c r="FL346" s="2"/>
      <c r="FM346" s="2"/>
      <c r="FN346" s="2"/>
      <c r="FO346" s="2"/>
      <c r="FP346" s="2"/>
      <c r="FQ346" s="2">
        <v>0</v>
      </c>
      <c r="FR346" s="2">
        <v>0</v>
      </c>
      <c r="FS346" s="2">
        <v>0</v>
      </c>
      <c r="FT346" s="2"/>
      <c r="FU346" s="2"/>
      <c r="FV346" s="2"/>
      <c r="FW346" s="2"/>
      <c r="FX346" s="2">
        <v>0</v>
      </c>
      <c r="FY346" s="2">
        <v>0</v>
      </c>
      <c r="FZ346" s="2"/>
      <c r="GA346" s="2" t="s">
        <v>537</v>
      </c>
      <c r="GB346" s="2"/>
      <c r="GC346" s="2"/>
      <c r="GD346" s="2">
        <v>1</v>
      </c>
      <c r="GE346" s="2"/>
      <c r="GF346" s="2">
        <v>-1464182437</v>
      </c>
      <c r="GG346" s="2">
        <v>2</v>
      </c>
      <c r="GH346" s="2">
        <v>4</v>
      </c>
      <c r="GI346" s="2">
        <v>-2</v>
      </c>
      <c r="GJ346" s="2">
        <v>0</v>
      </c>
      <c r="GK346" s="2">
        <v>0</v>
      </c>
      <c r="GL346" s="2">
        <f t="shared" si="470"/>
        <v>0</v>
      </c>
      <c r="GM346" s="2">
        <f t="shared" si="471"/>
        <v>955</v>
      </c>
      <c r="GN346" s="2">
        <f t="shared" si="472"/>
        <v>0</v>
      </c>
      <c r="GO346" s="2">
        <f t="shared" si="473"/>
        <v>955</v>
      </c>
      <c r="GP346" s="2">
        <f t="shared" si="474"/>
        <v>0</v>
      </c>
      <c r="GQ346" s="2"/>
      <c r="GR346" s="2">
        <v>0</v>
      </c>
      <c r="GS346" s="2">
        <v>2</v>
      </c>
      <c r="GT346" s="2">
        <v>0</v>
      </c>
      <c r="GU346" s="2" t="s">
        <v>3</v>
      </c>
      <c r="GV346" s="2">
        <f t="shared" si="475"/>
        <v>0</v>
      </c>
      <c r="GW346" s="2">
        <v>1</v>
      </c>
      <c r="GX346" s="2">
        <f t="shared" si="476"/>
        <v>0</v>
      </c>
      <c r="GY346" s="2"/>
      <c r="GZ346" s="2"/>
      <c r="HA346" s="2">
        <v>0</v>
      </c>
      <c r="HB346" s="2">
        <v>0</v>
      </c>
      <c r="HC346" s="2">
        <f t="shared" si="477"/>
        <v>0</v>
      </c>
      <c r="HD346" s="2"/>
      <c r="HE346" s="2" t="s">
        <v>389</v>
      </c>
      <c r="HF346" s="2" t="s">
        <v>34</v>
      </c>
      <c r="HG346" s="2"/>
      <c r="HH346" s="2"/>
      <c r="HI346" s="2"/>
      <c r="HJ346" s="2"/>
      <c r="HK346" s="2"/>
      <c r="HL346" s="2"/>
      <c r="HM346" s="2" t="s">
        <v>3</v>
      </c>
      <c r="HN346" s="2" t="s">
        <v>3</v>
      </c>
      <c r="HO346" s="2" t="s">
        <v>3</v>
      </c>
      <c r="HP346" s="2" t="s">
        <v>3</v>
      </c>
      <c r="HQ346" s="2" t="s">
        <v>3</v>
      </c>
      <c r="HR346" s="2"/>
      <c r="HS346" s="2">
        <v>0</v>
      </c>
      <c r="HT346" s="2"/>
      <c r="HU346" s="2"/>
      <c r="HV346" s="2"/>
      <c r="HW346" s="2"/>
      <c r="HX346" s="2"/>
      <c r="HY346" s="2"/>
      <c r="HZ346" s="2"/>
      <c r="IA346" s="2"/>
      <c r="IB346" s="2"/>
      <c r="IC346" s="2"/>
      <c r="ID346" s="2"/>
      <c r="IE346" s="2"/>
      <c r="IF346" s="2"/>
      <c r="IG346" s="2"/>
      <c r="IH346" s="2"/>
      <c r="II346" s="2"/>
      <c r="IJ346" s="2"/>
      <c r="IK346" s="2">
        <v>0</v>
      </c>
      <c r="IL346" s="2"/>
      <c r="IM346" s="2"/>
      <c r="IN346" s="2"/>
      <c r="IO346" s="2"/>
      <c r="IP346" s="2"/>
      <c r="IQ346" s="2"/>
      <c r="IR346" s="2"/>
      <c r="IS346" s="2"/>
      <c r="IT346" s="2"/>
      <c r="IU346" s="2"/>
    </row>
    <row r="347" spans="1:255" x14ac:dyDescent="0.2">
      <c r="A347">
        <v>17</v>
      </c>
      <c r="B347">
        <v>1</v>
      </c>
      <c r="E347" t="s">
        <v>534</v>
      </c>
      <c r="F347" t="s">
        <v>535</v>
      </c>
      <c r="G347" t="s">
        <v>536</v>
      </c>
      <c r="H347" t="s">
        <v>37</v>
      </c>
      <c r="I347">
        <v>2</v>
      </c>
      <c r="J347">
        <v>0</v>
      </c>
      <c r="K347">
        <v>2</v>
      </c>
      <c r="O347">
        <f t="shared" si="446"/>
        <v>9435.4</v>
      </c>
      <c r="P347">
        <f t="shared" si="447"/>
        <v>9435.4</v>
      </c>
      <c r="Q347">
        <f t="shared" si="439"/>
        <v>0</v>
      </c>
      <c r="R347">
        <f t="shared" si="448"/>
        <v>0</v>
      </c>
      <c r="S347">
        <f t="shared" si="449"/>
        <v>0</v>
      </c>
      <c r="T347">
        <f t="shared" si="450"/>
        <v>0</v>
      </c>
      <c r="U347">
        <f t="shared" si="451"/>
        <v>0</v>
      </c>
      <c r="V347">
        <f t="shared" si="452"/>
        <v>0</v>
      </c>
      <c r="W347">
        <f t="shared" si="453"/>
        <v>0</v>
      </c>
      <c r="X347">
        <f t="shared" si="454"/>
        <v>0</v>
      </c>
      <c r="Y347">
        <f t="shared" si="455"/>
        <v>0</v>
      </c>
      <c r="AA347">
        <v>60252775</v>
      </c>
      <c r="AB347">
        <f t="shared" si="456"/>
        <v>477.5</v>
      </c>
      <c r="AC347">
        <f t="shared" si="457"/>
        <v>477.5</v>
      </c>
      <c r="AD347">
        <f t="shared" si="440"/>
        <v>0</v>
      </c>
      <c r="AE347">
        <f t="shared" si="441"/>
        <v>0</v>
      </c>
      <c r="AF347">
        <f t="shared" si="442"/>
        <v>0</v>
      </c>
      <c r="AG347">
        <f t="shared" si="458"/>
        <v>0</v>
      </c>
      <c r="AH347">
        <f t="shared" si="443"/>
        <v>0</v>
      </c>
      <c r="AI347">
        <f t="shared" si="444"/>
        <v>0</v>
      </c>
      <c r="AJ347">
        <f t="shared" si="459"/>
        <v>0</v>
      </c>
      <c r="AK347">
        <v>477.5</v>
      </c>
      <c r="AL347">
        <v>477.5</v>
      </c>
      <c r="AM347">
        <v>0</v>
      </c>
      <c r="AN347">
        <v>0</v>
      </c>
      <c r="AO347">
        <v>0</v>
      </c>
      <c r="AP347">
        <v>0</v>
      </c>
      <c r="AQ347">
        <v>0</v>
      </c>
      <c r="AR347">
        <v>0</v>
      </c>
      <c r="AS347">
        <v>0</v>
      </c>
      <c r="AT347">
        <v>0</v>
      </c>
      <c r="AU347">
        <v>0</v>
      </c>
      <c r="AV347">
        <v>1</v>
      </c>
      <c r="AW347">
        <v>1</v>
      </c>
      <c r="AZ347">
        <v>1</v>
      </c>
      <c r="BA347">
        <v>1</v>
      </c>
      <c r="BB347">
        <v>1</v>
      </c>
      <c r="BC347">
        <v>9.8800000000000008</v>
      </c>
      <c r="BD347" t="s">
        <v>3</v>
      </c>
      <c r="BE347" t="s">
        <v>3</v>
      </c>
      <c r="BF347" t="s">
        <v>3</v>
      </c>
      <c r="BG347" t="s">
        <v>3</v>
      </c>
      <c r="BH347">
        <v>3</v>
      </c>
      <c r="BI347">
        <v>2</v>
      </c>
      <c r="BJ347" t="s">
        <v>3</v>
      </c>
      <c r="BM347">
        <v>400002</v>
      </c>
      <c r="BN347">
        <v>0</v>
      </c>
      <c r="BO347" t="s">
        <v>3</v>
      </c>
      <c r="BP347">
        <v>0</v>
      </c>
      <c r="BQ347">
        <v>202</v>
      </c>
      <c r="BR347">
        <v>0</v>
      </c>
      <c r="BS347">
        <v>1</v>
      </c>
      <c r="BT347">
        <v>1</v>
      </c>
      <c r="BU347">
        <v>1</v>
      </c>
      <c r="BV347">
        <v>1</v>
      </c>
      <c r="BW347">
        <v>1</v>
      </c>
      <c r="BX347">
        <v>1</v>
      </c>
      <c r="BY347" t="s">
        <v>3</v>
      </c>
      <c r="BZ347">
        <v>0</v>
      </c>
      <c r="CA347">
        <v>0</v>
      </c>
      <c r="CB347" t="s">
        <v>3</v>
      </c>
      <c r="CE347">
        <v>30</v>
      </c>
      <c r="CF347">
        <v>0</v>
      </c>
      <c r="CG347">
        <v>0</v>
      </c>
      <c r="CM347">
        <v>0</v>
      </c>
      <c r="CN347" t="s">
        <v>3</v>
      </c>
      <c r="CO347">
        <v>0</v>
      </c>
      <c r="CP347">
        <f t="shared" si="460"/>
        <v>9435.4</v>
      </c>
      <c r="CQ347">
        <f t="shared" si="461"/>
        <v>4717.7</v>
      </c>
      <c r="CR347">
        <f t="shared" si="445"/>
        <v>0</v>
      </c>
      <c r="CS347">
        <f t="shared" si="462"/>
        <v>0</v>
      </c>
      <c r="CT347">
        <f t="shared" si="463"/>
        <v>0</v>
      </c>
      <c r="CU347">
        <f t="shared" si="464"/>
        <v>0</v>
      </c>
      <c r="CV347">
        <f t="shared" si="465"/>
        <v>0</v>
      </c>
      <c r="CW347">
        <f t="shared" si="466"/>
        <v>0</v>
      </c>
      <c r="CX347">
        <f t="shared" si="467"/>
        <v>0</v>
      </c>
      <c r="CY347">
        <f t="shared" si="468"/>
        <v>0</v>
      </c>
      <c r="CZ347">
        <f t="shared" si="469"/>
        <v>0</v>
      </c>
      <c r="DC347" t="s">
        <v>3</v>
      </c>
      <c r="DD347" t="s">
        <v>3</v>
      </c>
      <c r="DE347" t="s">
        <v>3</v>
      </c>
      <c r="DF347" t="s">
        <v>3</v>
      </c>
      <c r="DG347" t="s">
        <v>3</v>
      </c>
      <c r="DH347" t="s">
        <v>3</v>
      </c>
      <c r="DI347" t="s">
        <v>3</v>
      </c>
      <c r="DJ347" t="s">
        <v>3</v>
      </c>
      <c r="DK347" t="s">
        <v>3</v>
      </c>
      <c r="DL347" t="s">
        <v>3</v>
      </c>
      <c r="DM347" t="s">
        <v>3</v>
      </c>
      <c r="DN347">
        <v>0</v>
      </c>
      <c r="DO347">
        <v>0</v>
      </c>
      <c r="DP347">
        <v>1</v>
      </c>
      <c r="DQ347">
        <v>1</v>
      </c>
      <c r="DU347">
        <v>1013</v>
      </c>
      <c r="DV347" t="s">
        <v>37</v>
      </c>
      <c r="DW347" t="s">
        <v>37</v>
      </c>
      <c r="DX347">
        <v>1</v>
      </c>
      <c r="DZ347" t="s">
        <v>3</v>
      </c>
      <c r="EA347" t="s">
        <v>3</v>
      </c>
      <c r="EB347" t="s">
        <v>3</v>
      </c>
      <c r="EC347" t="s">
        <v>3</v>
      </c>
      <c r="EE347">
        <v>59540864</v>
      </c>
      <c r="EF347">
        <v>202</v>
      </c>
      <c r="EG347" t="s">
        <v>386</v>
      </c>
      <c r="EH347">
        <v>0</v>
      </c>
      <c r="EI347" t="s">
        <v>3</v>
      </c>
      <c r="EJ347">
        <v>1</v>
      </c>
      <c r="EK347">
        <v>400002</v>
      </c>
      <c r="EL347" t="s">
        <v>387</v>
      </c>
      <c r="EM347" t="s">
        <v>386</v>
      </c>
      <c r="EO347" t="s">
        <v>3</v>
      </c>
      <c r="EQ347">
        <v>0</v>
      </c>
      <c r="ER347">
        <v>477.5</v>
      </c>
      <c r="ES347">
        <v>477.5</v>
      </c>
      <c r="ET347">
        <v>0</v>
      </c>
      <c r="EU347">
        <v>0</v>
      </c>
      <c r="EV347">
        <v>0</v>
      </c>
      <c r="EW347">
        <v>0</v>
      </c>
      <c r="EX347">
        <v>0</v>
      </c>
      <c r="EY347">
        <v>0</v>
      </c>
      <c r="EZ347">
        <v>5</v>
      </c>
      <c r="FC347">
        <v>1</v>
      </c>
      <c r="FD347">
        <v>18</v>
      </c>
      <c r="FF347">
        <v>5550.28</v>
      </c>
      <c r="FQ347">
        <v>0</v>
      </c>
      <c r="FR347">
        <v>0</v>
      </c>
      <c r="FS347">
        <v>0</v>
      </c>
      <c r="FX347">
        <v>0</v>
      </c>
      <c r="FY347">
        <v>0</v>
      </c>
      <c r="GA347" t="s">
        <v>537</v>
      </c>
      <c r="GD347">
        <v>1</v>
      </c>
      <c r="GF347">
        <v>-1464182437</v>
      </c>
      <c r="GG347">
        <v>2</v>
      </c>
      <c r="GH347">
        <v>3</v>
      </c>
      <c r="GI347">
        <v>5</v>
      </c>
      <c r="GJ347">
        <v>0</v>
      </c>
      <c r="GK347">
        <v>0</v>
      </c>
      <c r="GL347">
        <f t="shared" si="470"/>
        <v>0</v>
      </c>
      <c r="GM347">
        <f t="shared" si="471"/>
        <v>9435.4</v>
      </c>
      <c r="GN347">
        <f t="shared" si="472"/>
        <v>0</v>
      </c>
      <c r="GO347">
        <f t="shared" si="473"/>
        <v>9435.4</v>
      </c>
      <c r="GP347">
        <f t="shared" si="474"/>
        <v>0</v>
      </c>
      <c r="GR347">
        <v>1</v>
      </c>
      <c r="GS347">
        <v>1</v>
      </c>
      <c r="GT347">
        <v>0</v>
      </c>
      <c r="GU347" t="s">
        <v>3</v>
      </c>
      <c r="GV347">
        <f t="shared" si="475"/>
        <v>0</v>
      </c>
      <c r="GW347">
        <v>1</v>
      </c>
      <c r="GX347">
        <f t="shared" si="476"/>
        <v>0</v>
      </c>
      <c r="HA347">
        <v>0</v>
      </c>
      <c r="HB347">
        <v>0</v>
      </c>
      <c r="HC347">
        <f t="shared" si="477"/>
        <v>0</v>
      </c>
      <c r="HE347" t="s">
        <v>389</v>
      </c>
      <c r="HF347" t="s">
        <v>34</v>
      </c>
      <c r="HM347" t="s">
        <v>3</v>
      </c>
      <c r="HN347" t="s">
        <v>3</v>
      </c>
      <c r="HO347" t="s">
        <v>3</v>
      </c>
      <c r="HP347" t="s">
        <v>3</v>
      </c>
      <c r="HQ347" t="s">
        <v>3</v>
      </c>
      <c r="HS347">
        <v>0</v>
      </c>
      <c r="IK347">
        <v>0</v>
      </c>
    </row>
    <row r="348" spans="1:255" x14ac:dyDescent="0.2">
      <c r="A348" s="2">
        <v>17</v>
      </c>
      <c r="B348" s="2">
        <v>1</v>
      </c>
      <c r="C348" s="2"/>
      <c r="D348" s="2"/>
      <c r="E348" s="2" t="s">
        <v>538</v>
      </c>
      <c r="F348" s="2" t="s">
        <v>539</v>
      </c>
      <c r="G348" s="2" t="s">
        <v>540</v>
      </c>
      <c r="H348" s="2" t="s">
        <v>37</v>
      </c>
      <c r="I348" s="2">
        <v>16</v>
      </c>
      <c r="J348" s="2">
        <v>0</v>
      </c>
      <c r="K348" s="2">
        <v>16</v>
      </c>
      <c r="L348" s="2"/>
      <c r="M348" s="2"/>
      <c r="N348" s="2"/>
      <c r="O348" s="2">
        <f t="shared" si="446"/>
        <v>695.68</v>
      </c>
      <c r="P348" s="2">
        <f t="shared" si="447"/>
        <v>695.68</v>
      </c>
      <c r="Q348" s="2">
        <f t="shared" si="439"/>
        <v>0</v>
      </c>
      <c r="R348" s="2">
        <f t="shared" si="448"/>
        <v>0</v>
      </c>
      <c r="S348" s="2">
        <f t="shared" si="449"/>
        <v>0</v>
      </c>
      <c r="T348" s="2">
        <f t="shared" si="450"/>
        <v>0</v>
      </c>
      <c r="U348" s="2">
        <f t="shared" si="451"/>
        <v>0</v>
      </c>
      <c r="V348" s="2">
        <f t="shared" si="452"/>
        <v>0</v>
      </c>
      <c r="W348" s="2">
        <f t="shared" si="453"/>
        <v>0</v>
      </c>
      <c r="X348" s="2">
        <f t="shared" si="454"/>
        <v>0</v>
      </c>
      <c r="Y348" s="2">
        <f t="shared" si="455"/>
        <v>0</v>
      </c>
      <c r="Z348" s="2"/>
      <c r="AA348" s="2">
        <v>60252778</v>
      </c>
      <c r="AB348" s="2">
        <f t="shared" si="456"/>
        <v>43.48</v>
      </c>
      <c r="AC348" s="2">
        <f t="shared" si="457"/>
        <v>43.48</v>
      </c>
      <c r="AD348" s="2">
        <f t="shared" si="440"/>
        <v>0</v>
      </c>
      <c r="AE348" s="2">
        <f t="shared" si="441"/>
        <v>0</v>
      </c>
      <c r="AF348" s="2">
        <f t="shared" si="442"/>
        <v>0</v>
      </c>
      <c r="AG348" s="2">
        <f t="shared" si="458"/>
        <v>0</v>
      </c>
      <c r="AH348" s="2">
        <f t="shared" si="443"/>
        <v>0</v>
      </c>
      <c r="AI348" s="2">
        <f t="shared" si="444"/>
        <v>0</v>
      </c>
      <c r="AJ348" s="2">
        <f t="shared" si="459"/>
        <v>0</v>
      </c>
      <c r="AK348" s="2">
        <v>43.480000000000004</v>
      </c>
      <c r="AL348" s="2">
        <v>43.480000000000004</v>
      </c>
      <c r="AM348" s="2">
        <v>0</v>
      </c>
      <c r="AN348" s="2">
        <v>0</v>
      </c>
      <c r="AO348" s="2">
        <v>0</v>
      </c>
      <c r="AP348" s="2">
        <v>0</v>
      </c>
      <c r="AQ348" s="2">
        <v>0</v>
      </c>
      <c r="AR348" s="2">
        <v>0</v>
      </c>
      <c r="AS348" s="2">
        <v>0</v>
      </c>
      <c r="AT348" s="2">
        <v>0</v>
      </c>
      <c r="AU348" s="2">
        <v>0</v>
      </c>
      <c r="AV348" s="2">
        <v>1</v>
      </c>
      <c r="AW348" s="2">
        <v>1</v>
      </c>
      <c r="AX348" s="2"/>
      <c r="AY348" s="2"/>
      <c r="AZ348" s="2">
        <v>1</v>
      </c>
      <c r="BA348" s="2">
        <v>1</v>
      </c>
      <c r="BB348" s="2">
        <v>1</v>
      </c>
      <c r="BC348" s="2">
        <v>1</v>
      </c>
      <c r="BD348" s="2" t="s">
        <v>3</v>
      </c>
      <c r="BE348" s="2" t="s">
        <v>3</v>
      </c>
      <c r="BF348" s="2" t="s">
        <v>3</v>
      </c>
      <c r="BG348" s="2" t="s">
        <v>3</v>
      </c>
      <c r="BH348" s="2">
        <v>3</v>
      </c>
      <c r="BI348" s="2">
        <v>2</v>
      </c>
      <c r="BJ348" s="2" t="s">
        <v>3</v>
      </c>
      <c r="BK348" s="2"/>
      <c r="BL348" s="2"/>
      <c r="BM348" s="2">
        <v>400002</v>
      </c>
      <c r="BN348" s="2">
        <v>0</v>
      </c>
      <c r="BO348" s="2" t="s">
        <v>3</v>
      </c>
      <c r="BP348" s="2">
        <v>0</v>
      </c>
      <c r="BQ348" s="2">
        <v>202</v>
      </c>
      <c r="BR348" s="2">
        <v>0</v>
      </c>
      <c r="BS348" s="2">
        <v>1</v>
      </c>
      <c r="BT348" s="2">
        <v>1</v>
      </c>
      <c r="BU348" s="2">
        <v>1</v>
      </c>
      <c r="BV348" s="2">
        <v>1</v>
      </c>
      <c r="BW348" s="2">
        <v>1</v>
      </c>
      <c r="BX348" s="2">
        <v>1</v>
      </c>
      <c r="BY348" s="2" t="s">
        <v>3</v>
      </c>
      <c r="BZ348" s="2">
        <v>0</v>
      </c>
      <c r="CA348" s="2">
        <v>0</v>
      </c>
      <c r="CB348" s="2" t="s">
        <v>3</v>
      </c>
      <c r="CC348" s="2"/>
      <c r="CD348" s="2"/>
      <c r="CE348" s="2">
        <v>30</v>
      </c>
      <c r="CF348" s="2">
        <v>0</v>
      </c>
      <c r="CG348" s="2">
        <v>0</v>
      </c>
      <c r="CH348" s="2"/>
      <c r="CI348" s="2"/>
      <c r="CJ348" s="2"/>
      <c r="CK348" s="2"/>
      <c r="CL348" s="2"/>
      <c r="CM348" s="2">
        <v>0</v>
      </c>
      <c r="CN348" s="2" t="s">
        <v>3</v>
      </c>
      <c r="CO348" s="2">
        <v>0</v>
      </c>
      <c r="CP348" s="2">
        <f t="shared" si="460"/>
        <v>695.68</v>
      </c>
      <c r="CQ348" s="2">
        <f t="shared" si="461"/>
        <v>43.48</v>
      </c>
      <c r="CR348" s="2">
        <f t="shared" si="445"/>
        <v>0</v>
      </c>
      <c r="CS348" s="2">
        <f t="shared" si="462"/>
        <v>0</v>
      </c>
      <c r="CT348" s="2">
        <f t="shared" si="463"/>
        <v>0</v>
      </c>
      <c r="CU348" s="2">
        <f t="shared" si="464"/>
        <v>0</v>
      </c>
      <c r="CV348" s="2">
        <f t="shared" si="465"/>
        <v>0</v>
      </c>
      <c r="CW348" s="2">
        <f t="shared" si="466"/>
        <v>0</v>
      </c>
      <c r="CX348" s="2">
        <f t="shared" si="467"/>
        <v>0</v>
      </c>
      <c r="CY348" s="2">
        <f t="shared" si="468"/>
        <v>0</v>
      </c>
      <c r="CZ348" s="2">
        <f t="shared" si="469"/>
        <v>0</v>
      </c>
      <c r="DA348" s="2"/>
      <c r="DB348" s="2"/>
      <c r="DC348" s="2" t="s">
        <v>3</v>
      </c>
      <c r="DD348" s="2" t="s">
        <v>3</v>
      </c>
      <c r="DE348" s="2" t="s">
        <v>3</v>
      </c>
      <c r="DF348" s="2" t="s">
        <v>3</v>
      </c>
      <c r="DG348" s="2" t="s">
        <v>3</v>
      </c>
      <c r="DH348" s="2" t="s">
        <v>3</v>
      </c>
      <c r="DI348" s="2" t="s">
        <v>3</v>
      </c>
      <c r="DJ348" s="2" t="s">
        <v>3</v>
      </c>
      <c r="DK348" s="2" t="s">
        <v>3</v>
      </c>
      <c r="DL348" s="2" t="s">
        <v>3</v>
      </c>
      <c r="DM348" s="2" t="s">
        <v>3</v>
      </c>
      <c r="DN348" s="2">
        <v>0</v>
      </c>
      <c r="DO348" s="2">
        <v>0</v>
      </c>
      <c r="DP348" s="2">
        <v>1</v>
      </c>
      <c r="DQ348" s="2">
        <v>1</v>
      </c>
      <c r="DR348" s="2"/>
      <c r="DS348" s="2"/>
      <c r="DT348" s="2"/>
      <c r="DU348" s="2">
        <v>1013</v>
      </c>
      <c r="DV348" s="2" t="s">
        <v>37</v>
      </c>
      <c r="DW348" s="2" t="s">
        <v>37</v>
      </c>
      <c r="DX348" s="2">
        <v>1</v>
      </c>
      <c r="DY348" s="2"/>
      <c r="DZ348" s="2" t="s">
        <v>3</v>
      </c>
      <c r="EA348" s="2" t="s">
        <v>3</v>
      </c>
      <c r="EB348" s="2" t="s">
        <v>3</v>
      </c>
      <c r="EC348" s="2" t="s">
        <v>3</v>
      </c>
      <c r="ED348" s="2"/>
      <c r="EE348" s="2">
        <v>59540864</v>
      </c>
      <c r="EF348" s="2">
        <v>202</v>
      </c>
      <c r="EG348" s="2" t="s">
        <v>386</v>
      </c>
      <c r="EH348" s="2">
        <v>0</v>
      </c>
      <c r="EI348" s="2" t="s">
        <v>3</v>
      </c>
      <c r="EJ348" s="2">
        <v>1</v>
      </c>
      <c r="EK348" s="2">
        <v>400002</v>
      </c>
      <c r="EL348" s="2" t="s">
        <v>387</v>
      </c>
      <c r="EM348" s="2" t="s">
        <v>386</v>
      </c>
      <c r="EN348" s="2"/>
      <c r="EO348" s="2" t="s">
        <v>3</v>
      </c>
      <c r="EP348" s="2"/>
      <c r="EQ348" s="2">
        <v>0</v>
      </c>
      <c r="ER348" s="2">
        <v>0</v>
      </c>
      <c r="ES348" s="2">
        <v>43.480000000000004</v>
      </c>
      <c r="ET348" s="2">
        <v>0</v>
      </c>
      <c r="EU348" s="2">
        <v>0</v>
      </c>
      <c r="EV348" s="2">
        <v>0</v>
      </c>
      <c r="EW348" s="2">
        <v>0</v>
      </c>
      <c r="EX348" s="2">
        <v>0</v>
      </c>
      <c r="EY348" s="2">
        <v>0</v>
      </c>
      <c r="EZ348" s="2"/>
      <c r="FA348" s="2"/>
      <c r="FB348" s="2"/>
      <c r="FC348" s="2"/>
      <c r="FD348" s="2"/>
      <c r="FE348" s="2"/>
      <c r="FF348" s="2"/>
      <c r="FG348" s="2"/>
      <c r="FH348" s="2"/>
      <c r="FI348" s="2"/>
      <c r="FJ348" s="2"/>
      <c r="FK348" s="2"/>
      <c r="FL348" s="2"/>
      <c r="FM348" s="2"/>
      <c r="FN348" s="2"/>
      <c r="FO348" s="2"/>
      <c r="FP348" s="2"/>
      <c r="FQ348" s="2">
        <v>0</v>
      </c>
      <c r="FR348" s="2">
        <v>0</v>
      </c>
      <c r="FS348" s="2">
        <v>0</v>
      </c>
      <c r="FT348" s="2"/>
      <c r="FU348" s="2"/>
      <c r="FV348" s="2"/>
      <c r="FW348" s="2"/>
      <c r="FX348" s="2">
        <v>0</v>
      </c>
      <c r="FY348" s="2">
        <v>0</v>
      </c>
      <c r="FZ348" s="2"/>
      <c r="GA348" s="2" t="s">
        <v>541</v>
      </c>
      <c r="GB348" s="2"/>
      <c r="GC348" s="2"/>
      <c r="GD348" s="2">
        <v>1</v>
      </c>
      <c r="GE348" s="2"/>
      <c r="GF348" s="2">
        <v>-1247267686</v>
      </c>
      <c r="GG348" s="2">
        <v>2</v>
      </c>
      <c r="GH348" s="2">
        <v>4</v>
      </c>
      <c r="GI348" s="2">
        <v>-2</v>
      </c>
      <c r="GJ348" s="2">
        <v>0</v>
      </c>
      <c r="GK348" s="2">
        <v>0</v>
      </c>
      <c r="GL348" s="2">
        <f t="shared" si="470"/>
        <v>0</v>
      </c>
      <c r="GM348" s="2">
        <f t="shared" si="471"/>
        <v>695.68</v>
      </c>
      <c r="GN348" s="2">
        <f t="shared" si="472"/>
        <v>0</v>
      </c>
      <c r="GO348" s="2">
        <f t="shared" si="473"/>
        <v>695.68</v>
      </c>
      <c r="GP348" s="2">
        <f t="shared" si="474"/>
        <v>0</v>
      </c>
      <c r="GQ348" s="2"/>
      <c r="GR348" s="2">
        <v>0</v>
      </c>
      <c r="GS348" s="2">
        <v>2</v>
      </c>
      <c r="GT348" s="2">
        <v>0</v>
      </c>
      <c r="GU348" s="2" t="s">
        <v>3</v>
      </c>
      <c r="GV348" s="2">
        <f t="shared" si="475"/>
        <v>0</v>
      </c>
      <c r="GW348" s="2">
        <v>1</v>
      </c>
      <c r="GX348" s="2">
        <f t="shared" si="476"/>
        <v>0</v>
      </c>
      <c r="GY348" s="2"/>
      <c r="GZ348" s="2"/>
      <c r="HA348" s="2">
        <v>0</v>
      </c>
      <c r="HB348" s="2">
        <v>0</v>
      </c>
      <c r="HC348" s="2">
        <f t="shared" si="477"/>
        <v>0</v>
      </c>
      <c r="HD348" s="2"/>
      <c r="HE348" s="2" t="s">
        <v>389</v>
      </c>
      <c r="HF348" s="2" t="s">
        <v>34</v>
      </c>
      <c r="HG348" s="2"/>
      <c r="HH348" s="2"/>
      <c r="HI348" s="2"/>
      <c r="HJ348" s="2"/>
      <c r="HK348" s="2"/>
      <c r="HL348" s="2"/>
      <c r="HM348" s="2" t="s">
        <v>3</v>
      </c>
      <c r="HN348" s="2" t="s">
        <v>3</v>
      </c>
      <c r="HO348" s="2" t="s">
        <v>3</v>
      </c>
      <c r="HP348" s="2" t="s">
        <v>3</v>
      </c>
      <c r="HQ348" s="2" t="s">
        <v>3</v>
      </c>
      <c r="HR348" s="2"/>
      <c r="HS348" s="2">
        <v>0</v>
      </c>
      <c r="HT348" s="2"/>
      <c r="HU348" s="2"/>
      <c r="HV348" s="2"/>
      <c r="HW348" s="2"/>
      <c r="HX348" s="2"/>
      <c r="HY348" s="2"/>
      <c r="HZ348" s="2"/>
      <c r="IA348" s="2"/>
      <c r="IB348" s="2"/>
      <c r="IC348" s="2"/>
      <c r="ID348" s="2"/>
      <c r="IE348" s="2"/>
      <c r="IF348" s="2"/>
      <c r="IG348" s="2"/>
      <c r="IH348" s="2"/>
      <c r="II348" s="2"/>
      <c r="IJ348" s="2"/>
      <c r="IK348" s="2">
        <v>0</v>
      </c>
      <c r="IL348" s="2"/>
      <c r="IM348" s="2"/>
      <c r="IN348" s="2"/>
      <c r="IO348" s="2"/>
      <c r="IP348" s="2"/>
      <c r="IQ348" s="2"/>
      <c r="IR348" s="2"/>
      <c r="IS348" s="2"/>
      <c r="IT348" s="2"/>
      <c r="IU348" s="2"/>
    </row>
    <row r="349" spans="1:255" x14ac:dyDescent="0.2">
      <c r="A349">
        <v>17</v>
      </c>
      <c r="B349">
        <v>1</v>
      </c>
      <c r="E349" t="s">
        <v>538</v>
      </c>
      <c r="F349" t="s">
        <v>539</v>
      </c>
      <c r="G349" t="s">
        <v>540</v>
      </c>
      <c r="H349" t="s">
        <v>37</v>
      </c>
      <c r="I349">
        <v>16</v>
      </c>
      <c r="J349">
        <v>0</v>
      </c>
      <c r="K349">
        <v>16</v>
      </c>
      <c r="O349">
        <f t="shared" si="446"/>
        <v>6873.32</v>
      </c>
      <c r="P349">
        <f t="shared" si="447"/>
        <v>6873.32</v>
      </c>
      <c r="Q349">
        <f t="shared" si="439"/>
        <v>0</v>
      </c>
      <c r="R349">
        <f t="shared" si="448"/>
        <v>0</v>
      </c>
      <c r="S349">
        <f t="shared" si="449"/>
        <v>0</v>
      </c>
      <c r="T349">
        <f t="shared" si="450"/>
        <v>0</v>
      </c>
      <c r="U349">
        <f t="shared" si="451"/>
        <v>0</v>
      </c>
      <c r="V349">
        <f t="shared" si="452"/>
        <v>0</v>
      </c>
      <c r="W349">
        <f t="shared" si="453"/>
        <v>0</v>
      </c>
      <c r="X349">
        <f t="shared" si="454"/>
        <v>0</v>
      </c>
      <c r="Y349">
        <f t="shared" si="455"/>
        <v>0</v>
      </c>
      <c r="AA349">
        <v>60252775</v>
      </c>
      <c r="AB349">
        <f t="shared" si="456"/>
        <v>43.48</v>
      </c>
      <c r="AC349">
        <f t="shared" si="457"/>
        <v>43.48</v>
      </c>
      <c r="AD349">
        <f t="shared" si="440"/>
        <v>0</v>
      </c>
      <c r="AE349">
        <f t="shared" si="441"/>
        <v>0</v>
      </c>
      <c r="AF349">
        <f t="shared" si="442"/>
        <v>0</v>
      </c>
      <c r="AG349">
        <f t="shared" si="458"/>
        <v>0</v>
      </c>
      <c r="AH349">
        <f t="shared" si="443"/>
        <v>0</v>
      </c>
      <c r="AI349">
        <f t="shared" si="444"/>
        <v>0</v>
      </c>
      <c r="AJ349">
        <f t="shared" si="459"/>
        <v>0</v>
      </c>
      <c r="AK349">
        <v>43.480000000000004</v>
      </c>
      <c r="AL349">
        <v>43.480000000000004</v>
      </c>
      <c r="AM349">
        <v>0</v>
      </c>
      <c r="AN349">
        <v>0</v>
      </c>
      <c r="AO349">
        <v>0</v>
      </c>
      <c r="AP349">
        <v>0</v>
      </c>
      <c r="AQ349">
        <v>0</v>
      </c>
      <c r="AR349">
        <v>0</v>
      </c>
      <c r="AS349">
        <v>0</v>
      </c>
      <c r="AT349">
        <v>0</v>
      </c>
      <c r="AU349">
        <v>0</v>
      </c>
      <c r="AV349">
        <v>1</v>
      </c>
      <c r="AW349">
        <v>1</v>
      </c>
      <c r="AZ349">
        <v>1</v>
      </c>
      <c r="BA349">
        <v>1</v>
      </c>
      <c r="BB349">
        <v>1</v>
      </c>
      <c r="BC349">
        <v>9.8800000000000008</v>
      </c>
      <c r="BD349" t="s">
        <v>3</v>
      </c>
      <c r="BE349" t="s">
        <v>3</v>
      </c>
      <c r="BF349" t="s">
        <v>3</v>
      </c>
      <c r="BG349" t="s">
        <v>3</v>
      </c>
      <c r="BH349">
        <v>3</v>
      </c>
      <c r="BI349">
        <v>2</v>
      </c>
      <c r="BJ349" t="s">
        <v>3</v>
      </c>
      <c r="BM349">
        <v>400002</v>
      </c>
      <c r="BN349">
        <v>0</v>
      </c>
      <c r="BO349" t="s">
        <v>3</v>
      </c>
      <c r="BP349">
        <v>0</v>
      </c>
      <c r="BQ349">
        <v>202</v>
      </c>
      <c r="BR349">
        <v>0</v>
      </c>
      <c r="BS349">
        <v>1</v>
      </c>
      <c r="BT349">
        <v>1</v>
      </c>
      <c r="BU349">
        <v>1</v>
      </c>
      <c r="BV349">
        <v>1</v>
      </c>
      <c r="BW349">
        <v>1</v>
      </c>
      <c r="BX349">
        <v>1</v>
      </c>
      <c r="BY349" t="s">
        <v>3</v>
      </c>
      <c r="BZ349">
        <v>0</v>
      </c>
      <c r="CA349">
        <v>0</v>
      </c>
      <c r="CB349" t="s">
        <v>3</v>
      </c>
      <c r="CE349">
        <v>30</v>
      </c>
      <c r="CF349">
        <v>0</v>
      </c>
      <c r="CG349">
        <v>0</v>
      </c>
      <c r="CM349">
        <v>0</v>
      </c>
      <c r="CN349" t="s">
        <v>3</v>
      </c>
      <c r="CO349">
        <v>0</v>
      </c>
      <c r="CP349">
        <f t="shared" si="460"/>
        <v>6873.32</v>
      </c>
      <c r="CQ349">
        <f t="shared" si="461"/>
        <v>429.58</v>
      </c>
      <c r="CR349">
        <f t="shared" si="445"/>
        <v>0</v>
      </c>
      <c r="CS349">
        <f t="shared" si="462"/>
        <v>0</v>
      </c>
      <c r="CT349">
        <f t="shared" si="463"/>
        <v>0</v>
      </c>
      <c r="CU349">
        <f t="shared" si="464"/>
        <v>0</v>
      </c>
      <c r="CV349">
        <f t="shared" si="465"/>
        <v>0</v>
      </c>
      <c r="CW349">
        <f t="shared" si="466"/>
        <v>0</v>
      </c>
      <c r="CX349">
        <f t="shared" si="467"/>
        <v>0</v>
      </c>
      <c r="CY349">
        <f t="shared" si="468"/>
        <v>0</v>
      </c>
      <c r="CZ349">
        <f t="shared" si="469"/>
        <v>0</v>
      </c>
      <c r="DC349" t="s">
        <v>3</v>
      </c>
      <c r="DD349" t="s">
        <v>3</v>
      </c>
      <c r="DE349" t="s">
        <v>3</v>
      </c>
      <c r="DF349" t="s">
        <v>3</v>
      </c>
      <c r="DG349" t="s">
        <v>3</v>
      </c>
      <c r="DH349" t="s">
        <v>3</v>
      </c>
      <c r="DI349" t="s">
        <v>3</v>
      </c>
      <c r="DJ349" t="s">
        <v>3</v>
      </c>
      <c r="DK349" t="s">
        <v>3</v>
      </c>
      <c r="DL349" t="s">
        <v>3</v>
      </c>
      <c r="DM349" t="s">
        <v>3</v>
      </c>
      <c r="DN349">
        <v>0</v>
      </c>
      <c r="DO349">
        <v>0</v>
      </c>
      <c r="DP349">
        <v>1</v>
      </c>
      <c r="DQ349">
        <v>1</v>
      </c>
      <c r="DU349">
        <v>1013</v>
      </c>
      <c r="DV349" t="s">
        <v>37</v>
      </c>
      <c r="DW349" t="s">
        <v>37</v>
      </c>
      <c r="DX349">
        <v>1</v>
      </c>
      <c r="DZ349" t="s">
        <v>3</v>
      </c>
      <c r="EA349" t="s">
        <v>3</v>
      </c>
      <c r="EB349" t="s">
        <v>3</v>
      </c>
      <c r="EC349" t="s">
        <v>3</v>
      </c>
      <c r="EE349">
        <v>59540864</v>
      </c>
      <c r="EF349">
        <v>202</v>
      </c>
      <c r="EG349" t="s">
        <v>386</v>
      </c>
      <c r="EH349">
        <v>0</v>
      </c>
      <c r="EI349" t="s">
        <v>3</v>
      </c>
      <c r="EJ349">
        <v>1</v>
      </c>
      <c r="EK349">
        <v>400002</v>
      </c>
      <c r="EL349" t="s">
        <v>387</v>
      </c>
      <c r="EM349" t="s">
        <v>386</v>
      </c>
      <c r="EO349" t="s">
        <v>3</v>
      </c>
      <c r="EQ349">
        <v>0</v>
      </c>
      <c r="ER349">
        <v>43.480000000000004</v>
      </c>
      <c r="ES349">
        <v>43.480000000000004</v>
      </c>
      <c r="ET349">
        <v>0</v>
      </c>
      <c r="EU349">
        <v>0</v>
      </c>
      <c r="EV349">
        <v>0</v>
      </c>
      <c r="EW349">
        <v>0</v>
      </c>
      <c r="EX349">
        <v>0</v>
      </c>
      <c r="EY349">
        <v>0</v>
      </c>
      <c r="EZ349">
        <v>5</v>
      </c>
      <c r="FC349">
        <v>1</v>
      </c>
      <c r="FD349">
        <v>18</v>
      </c>
      <c r="FF349">
        <v>505.43</v>
      </c>
      <c r="FQ349">
        <v>0</v>
      </c>
      <c r="FR349">
        <v>0</v>
      </c>
      <c r="FS349">
        <v>0</v>
      </c>
      <c r="FX349">
        <v>0</v>
      </c>
      <c r="FY349">
        <v>0</v>
      </c>
      <c r="GA349" t="s">
        <v>541</v>
      </c>
      <c r="GD349">
        <v>1</v>
      </c>
      <c r="GF349">
        <v>-1247267686</v>
      </c>
      <c r="GG349">
        <v>2</v>
      </c>
      <c r="GH349">
        <v>3</v>
      </c>
      <c r="GI349">
        <v>5</v>
      </c>
      <c r="GJ349">
        <v>0</v>
      </c>
      <c r="GK349">
        <v>0</v>
      </c>
      <c r="GL349">
        <f t="shared" si="470"/>
        <v>0</v>
      </c>
      <c r="GM349">
        <f t="shared" si="471"/>
        <v>6873.32</v>
      </c>
      <c r="GN349">
        <f t="shared" si="472"/>
        <v>0</v>
      </c>
      <c r="GO349">
        <f t="shared" si="473"/>
        <v>6873.32</v>
      </c>
      <c r="GP349">
        <f t="shared" si="474"/>
        <v>0</v>
      </c>
      <c r="GR349">
        <v>1</v>
      </c>
      <c r="GS349">
        <v>1</v>
      </c>
      <c r="GT349">
        <v>0</v>
      </c>
      <c r="GU349" t="s">
        <v>3</v>
      </c>
      <c r="GV349">
        <f t="shared" si="475"/>
        <v>0</v>
      </c>
      <c r="GW349">
        <v>1</v>
      </c>
      <c r="GX349">
        <f t="shared" si="476"/>
        <v>0</v>
      </c>
      <c r="HA349">
        <v>0</v>
      </c>
      <c r="HB349">
        <v>0</v>
      </c>
      <c r="HC349">
        <f t="shared" si="477"/>
        <v>0</v>
      </c>
      <c r="HE349" t="s">
        <v>389</v>
      </c>
      <c r="HF349" t="s">
        <v>34</v>
      </c>
      <c r="HM349" t="s">
        <v>3</v>
      </c>
      <c r="HN349" t="s">
        <v>3</v>
      </c>
      <c r="HO349" t="s">
        <v>3</v>
      </c>
      <c r="HP349" t="s">
        <v>3</v>
      </c>
      <c r="HQ349" t="s">
        <v>3</v>
      </c>
      <c r="HS349">
        <v>0</v>
      </c>
      <c r="IK349">
        <v>0</v>
      </c>
    </row>
    <row r="350" spans="1:255" x14ac:dyDescent="0.2">
      <c r="A350" s="2">
        <v>17</v>
      </c>
      <c r="B350" s="2">
        <v>1</v>
      </c>
      <c r="C350" s="2">
        <f>ROW(SmtRes!A213)</f>
        <v>213</v>
      </c>
      <c r="D350" s="2">
        <f>ROW(EtalonRes!A250)</f>
        <v>250</v>
      </c>
      <c r="E350" s="2" t="s">
        <v>542</v>
      </c>
      <c r="F350" s="2" t="s">
        <v>543</v>
      </c>
      <c r="G350" s="2" t="s">
        <v>544</v>
      </c>
      <c r="H350" s="2" t="s">
        <v>448</v>
      </c>
      <c r="I350" s="2">
        <f>ROUND(((716+57+682)*0.5)/1000,9)</f>
        <v>0.72750000000000004</v>
      </c>
      <c r="J350" s="2">
        <v>0</v>
      </c>
      <c r="K350" s="2">
        <f>ROUND(((716+57+682)*0.5)/1000,9)</f>
        <v>0.72750000000000004</v>
      </c>
      <c r="L350" s="2"/>
      <c r="M350" s="2"/>
      <c r="N350" s="2"/>
      <c r="O350" s="2">
        <f t="shared" si="446"/>
        <v>2572.7600000000002</v>
      </c>
      <c r="P350" s="2">
        <f t="shared" si="447"/>
        <v>1556.66</v>
      </c>
      <c r="Q350" s="2">
        <f>(ROUND((ROUND(((((ET350*1.25)*1.1))*AV350*I350),2)*BB350),2)+ROUND((ROUND(((AE350-(((EU350*1.25)*1.1)))*AV350*I350),2)*BS350),2))</f>
        <v>292.67</v>
      </c>
      <c r="R350" s="2">
        <f t="shared" si="448"/>
        <v>25.66</v>
      </c>
      <c r="S350" s="2">
        <f t="shared" si="449"/>
        <v>723.43</v>
      </c>
      <c r="T350" s="2">
        <f t="shared" si="450"/>
        <v>0</v>
      </c>
      <c r="U350" s="2">
        <f t="shared" si="451"/>
        <v>58.72069248375</v>
      </c>
      <c r="V350" s="2">
        <f t="shared" si="452"/>
        <v>0</v>
      </c>
      <c r="W350" s="2">
        <f t="shared" si="453"/>
        <v>0</v>
      </c>
      <c r="X350" s="2">
        <f t="shared" si="454"/>
        <v>726.62</v>
      </c>
      <c r="Y350" s="2">
        <f t="shared" si="455"/>
        <v>382.04</v>
      </c>
      <c r="Z350" s="2"/>
      <c r="AA350" s="2">
        <v>60252778</v>
      </c>
      <c r="AB350" s="2">
        <f t="shared" si="456"/>
        <v>3424.6577000000002</v>
      </c>
      <c r="AC350" s="2">
        <f t="shared" si="457"/>
        <v>2139.7399999999998</v>
      </c>
      <c r="AD350" s="2">
        <f>ROUND((((((ET350*1.25)*1.1))-(((EU350*1.25)*1.1)))+AE350),6)</f>
        <v>370.09500000000003</v>
      </c>
      <c r="AE350" s="2">
        <f>ROUND((((EU350*1.25)*1.1)),6)</f>
        <v>32.450000000000003</v>
      </c>
      <c r="AF350" s="2">
        <f>ROUND((((EV350*1.15)*1.1)),6)</f>
        <v>914.82270000000005</v>
      </c>
      <c r="AG350" s="2">
        <f t="shared" si="458"/>
        <v>0</v>
      </c>
      <c r="AH350" s="2">
        <f>(((EW350*1.15)*1.1))</f>
        <v>74.255499999999998</v>
      </c>
      <c r="AI350" s="2">
        <f>(((EX350*1.25)*1.1))</f>
        <v>0</v>
      </c>
      <c r="AJ350" s="2">
        <f t="shared" si="459"/>
        <v>0</v>
      </c>
      <c r="AK350" s="2">
        <v>3132.08</v>
      </c>
      <c r="AL350" s="2">
        <v>2139.7399999999998</v>
      </c>
      <c r="AM350" s="2">
        <v>269.16000000000003</v>
      </c>
      <c r="AN350" s="2">
        <v>23.6</v>
      </c>
      <c r="AO350" s="2">
        <v>723.18</v>
      </c>
      <c r="AP350" s="2">
        <v>0</v>
      </c>
      <c r="AQ350" s="2">
        <v>58.7</v>
      </c>
      <c r="AR350" s="2">
        <v>0</v>
      </c>
      <c r="AS350" s="2">
        <v>0</v>
      </c>
      <c r="AT350" s="2">
        <v>97</v>
      </c>
      <c r="AU350" s="2">
        <v>51</v>
      </c>
      <c r="AV350" s="2">
        <v>1.087</v>
      </c>
      <c r="AW350" s="2">
        <v>1</v>
      </c>
      <c r="AX350" s="2"/>
      <c r="AY350" s="2"/>
      <c r="AZ350" s="2">
        <v>1</v>
      </c>
      <c r="BA350" s="2">
        <v>1</v>
      </c>
      <c r="BB350" s="2">
        <v>1</v>
      </c>
      <c r="BC350" s="2">
        <v>1</v>
      </c>
      <c r="BD350" s="2" t="s">
        <v>3</v>
      </c>
      <c r="BE350" s="2" t="s">
        <v>3</v>
      </c>
      <c r="BF350" s="2" t="s">
        <v>3</v>
      </c>
      <c r="BG350" s="2" t="s">
        <v>3</v>
      </c>
      <c r="BH350" s="2">
        <v>0</v>
      </c>
      <c r="BI350" s="2">
        <v>2</v>
      </c>
      <c r="BJ350" s="2" t="s">
        <v>545</v>
      </c>
      <c r="BK350" s="2"/>
      <c r="BL350" s="2"/>
      <c r="BM350" s="2">
        <v>67</v>
      </c>
      <c r="BN350" s="2">
        <v>59540665</v>
      </c>
      <c r="BO350" s="2" t="s">
        <v>543</v>
      </c>
      <c r="BP350" s="2">
        <v>1</v>
      </c>
      <c r="BQ350" s="2">
        <v>40</v>
      </c>
      <c r="BR350" s="2">
        <v>0</v>
      </c>
      <c r="BS350" s="2">
        <v>1</v>
      </c>
      <c r="BT350" s="2">
        <v>1</v>
      </c>
      <c r="BU350" s="2">
        <v>1</v>
      </c>
      <c r="BV350" s="2">
        <v>1</v>
      </c>
      <c r="BW350" s="2">
        <v>1</v>
      </c>
      <c r="BX350" s="2">
        <v>1</v>
      </c>
      <c r="BY350" s="2" t="s">
        <v>3</v>
      </c>
      <c r="BZ350" s="2">
        <v>97</v>
      </c>
      <c r="CA350" s="2">
        <v>51</v>
      </c>
      <c r="CB350" s="2" t="s">
        <v>3</v>
      </c>
      <c r="CC350" s="2"/>
      <c r="CD350" s="2"/>
      <c r="CE350" s="2">
        <v>30</v>
      </c>
      <c r="CF350" s="2">
        <v>0</v>
      </c>
      <c r="CG350" s="2">
        <v>0</v>
      </c>
      <c r="CH350" s="2"/>
      <c r="CI350" s="2"/>
      <c r="CJ350" s="2"/>
      <c r="CK350" s="2"/>
      <c r="CL350" s="2"/>
      <c r="CM350" s="2">
        <v>0</v>
      </c>
      <c r="CN350" s="2" t="s">
        <v>1300</v>
      </c>
      <c r="CO350" s="2">
        <v>0</v>
      </c>
      <c r="CP350" s="2">
        <f t="shared" si="460"/>
        <v>2572.7600000000002</v>
      </c>
      <c r="CQ350" s="2">
        <f t="shared" si="461"/>
        <v>2139.7399999999998</v>
      </c>
      <c r="CR350" s="2">
        <f>(ROUND((ROUND(((((ET350*1.25)*1.1))*AV350*1),2)*BB350),2)+ROUND((ROUND(((AE350-(((EU350*1.25)*1.1)))*AV350*1),2)*BS350),2))</f>
        <v>402.29</v>
      </c>
      <c r="CS350" s="2">
        <f t="shared" si="462"/>
        <v>35.270000000000003</v>
      </c>
      <c r="CT350" s="2">
        <f t="shared" si="463"/>
        <v>994.41</v>
      </c>
      <c r="CU350" s="2">
        <f t="shared" si="464"/>
        <v>0</v>
      </c>
      <c r="CV350" s="2">
        <f t="shared" si="465"/>
        <v>80.715728499999997</v>
      </c>
      <c r="CW350" s="2">
        <f t="shared" si="466"/>
        <v>0</v>
      </c>
      <c r="CX350" s="2">
        <f t="shared" si="467"/>
        <v>0</v>
      </c>
      <c r="CY350" s="2">
        <f t="shared" si="468"/>
        <v>726.6173</v>
      </c>
      <c r="CZ350" s="2">
        <f t="shared" si="469"/>
        <v>382.03589999999997</v>
      </c>
      <c r="DA350" s="2"/>
      <c r="DB350" s="2">
        <v>21</v>
      </c>
      <c r="DC350" s="2" t="s">
        <v>3</v>
      </c>
      <c r="DD350" s="2" t="s">
        <v>3</v>
      </c>
      <c r="DE350" s="2" t="s">
        <v>546</v>
      </c>
      <c r="DF350" s="2" t="s">
        <v>546</v>
      </c>
      <c r="DG350" s="2" t="s">
        <v>547</v>
      </c>
      <c r="DH350" s="2" t="s">
        <v>3</v>
      </c>
      <c r="DI350" s="2" t="s">
        <v>547</v>
      </c>
      <c r="DJ350" s="2" t="s">
        <v>546</v>
      </c>
      <c r="DK350" s="2" t="s">
        <v>3</v>
      </c>
      <c r="DL350" s="2" t="s">
        <v>3</v>
      </c>
      <c r="DM350" s="2" t="s">
        <v>3</v>
      </c>
      <c r="DN350" s="2">
        <v>0</v>
      </c>
      <c r="DO350" s="2">
        <v>0</v>
      </c>
      <c r="DP350" s="2">
        <v>1</v>
      </c>
      <c r="DQ350" s="2">
        <v>1</v>
      </c>
      <c r="DR350" s="2"/>
      <c r="DS350" s="2"/>
      <c r="DT350" s="2"/>
      <c r="DU350" s="2">
        <v>1013</v>
      </c>
      <c r="DV350" s="2" t="s">
        <v>448</v>
      </c>
      <c r="DW350" s="2" t="s">
        <v>448</v>
      </c>
      <c r="DX350" s="2">
        <v>1</v>
      </c>
      <c r="DY350" s="2"/>
      <c r="DZ350" s="2" t="s">
        <v>3</v>
      </c>
      <c r="EA350" s="2" t="s">
        <v>3</v>
      </c>
      <c r="EB350" s="2" t="s">
        <v>3</v>
      </c>
      <c r="EC350" s="2" t="s">
        <v>3</v>
      </c>
      <c r="ED350" s="2"/>
      <c r="EE350" s="2">
        <v>59540733</v>
      </c>
      <c r="EF350" s="2">
        <v>40</v>
      </c>
      <c r="EG350" s="2" t="s">
        <v>25</v>
      </c>
      <c r="EH350" s="2">
        <v>0</v>
      </c>
      <c r="EI350" s="2" t="s">
        <v>3</v>
      </c>
      <c r="EJ350" s="2">
        <v>2</v>
      </c>
      <c r="EK350" s="2">
        <v>67</v>
      </c>
      <c r="EL350" s="2" t="s">
        <v>26</v>
      </c>
      <c r="EM350" s="2" t="s">
        <v>27</v>
      </c>
      <c r="EN350" s="2"/>
      <c r="EO350" s="2" t="s">
        <v>548</v>
      </c>
      <c r="EP350" s="2"/>
      <c r="EQ350" s="2">
        <v>0</v>
      </c>
      <c r="ER350" s="2">
        <v>3132.08</v>
      </c>
      <c r="ES350" s="2">
        <v>2139.7399999999998</v>
      </c>
      <c r="ET350" s="2">
        <v>269.16000000000003</v>
      </c>
      <c r="EU350" s="2">
        <v>23.6</v>
      </c>
      <c r="EV350" s="2">
        <v>723.18</v>
      </c>
      <c r="EW350" s="2">
        <v>58.7</v>
      </c>
      <c r="EX350" s="2">
        <v>0</v>
      </c>
      <c r="EY350" s="2">
        <v>0</v>
      </c>
      <c r="EZ350" s="2"/>
      <c r="FA350" s="2"/>
      <c r="FB350" s="2"/>
      <c r="FC350" s="2"/>
      <c r="FD350" s="2"/>
      <c r="FE350" s="2"/>
      <c r="FF350" s="2"/>
      <c r="FG350" s="2"/>
      <c r="FH350" s="2"/>
      <c r="FI350" s="2"/>
      <c r="FJ350" s="2"/>
      <c r="FK350" s="2"/>
      <c r="FL350" s="2"/>
      <c r="FM350" s="2"/>
      <c r="FN350" s="2"/>
      <c r="FO350" s="2"/>
      <c r="FP350" s="2"/>
      <c r="FQ350" s="2">
        <v>0</v>
      </c>
      <c r="FR350" s="2">
        <v>0</v>
      </c>
      <c r="FS350" s="2">
        <v>0</v>
      </c>
      <c r="FT350" s="2"/>
      <c r="FU350" s="2"/>
      <c r="FV350" s="2"/>
      <c r="FW350" s="2"/>
      <c r="FX350" s="2">
        <v>97</v>
      </c>
      <c r="FY350" s="2">
        <v>51</v>
      </c>
      <c r="FZ350" s="2"/>
      <c r="GA350" s="2" t="s">
        <v>3</v>
      </c>
      <c r="GB350" s="2"/>
      <c r="GC350" s="2"/>
      <c r="GD350" s="2">
        <v>1</v>
      </c>
      <c r="GE350" s="2"/>
      <c r="GF350" s="2">
        <v>-29058957</v>
      </c>
      <c r="GG350" s="2">
        <v>2</v>
      </c>
      <c r="GH350" s="2">
        <v>1</v>
      </c>
      <c r="GI350" s="2">
        <v>2</v>
      </c>
      <c r="GJ350" s="2">
        <v>0</v>
      </c>
      <c r="GK350" s="2">
        <v>0</v>
      </c>
      <c r="GL350" s="2">
        <f t="shared" si="470"/>
        <v>0</v>
      </c>
      <c r="GM350" s="2">
        <f t="shared" si="471"/>
        <v>3681.42</v>
      </c>
      <c r="GN350" s="2">
        <f t="shared" si="472"/>
        <v>0</v>
      </c>
      <c r="GO350" s="2">
        <f t="shared" si="473"/>
        <v>3681.42</v>
      </c>
      <c r="GP350" s="2">
        <f t="shared" si="474"/>
        <v>0</v>
      </c>
      <c r="GQ350" s="2"/>
      <c r="GR350" s="2">
        <v>0</v>
      </c>
      <c r="GS350" s="2">
        <v>3</v>
      </c>
      <c r="GT350" s="2">
        <v>0</v>
      </c>
      <c r="GU350" s="2" t="s">
        <v>3</v>
      </c>
      <c r="GV350" s="2">
        <f t="shared" si="475"/>
        <v>0</v>
      </c>
      <c r="GW350" s="2">
        <v>1</v>
      </c>
      <c r="GX350" s="2">
        <f t="shared" si="476"/>
        <v>0</v>
      </c>
      <c r="GY350" s="2"/>
      <c r="GZ350" s="2"/>
      <c r="HA350" s="2">
        <v>0</v>
      </c>
      <c r="HB350" s="2">
        <v>0</v>
      </c>
      <c r="HC350" s="2">
        <f t="shared" si="477"/>
        <v>0</v>
      </c>
      <c r="HD350" s="2"/>
      <c r="HE350" s="2" t="s">
        <v>3</v>
      </c>
      <c r="HF350" s="2" t="s">
        <v>3</v>
      </c>
      <c r="HG350" s="2"/>
      <c r="HH350" s="2"/>
      <c r="HI350" s="2"/>
      <c r="HJ350" s="2"/>
      <c r="HK350" s="2"/>
      <c r="HL350" s="2"/>
      <c r="HM350" s="2" t="s">
        <v>3</v>
      </c>
      <c r="HN350" s="2" t="s">
        <v>3</v>
      </c>
      <c r="HO350" s="2" t="s">
        <v>3</v>
      </c>
      <c r="HP350" s="2" t="s">
        <v>3</v>
      </c>
      <c r="HQ350" s="2" t="s">
        <v>3</v>
      </c>
      <c r="HR350" s="2"/>
      <c r="HS350" s="2">
        <v>0</v>
      </c>
      <c r="HT350" s="2"/>
      <c r="HU350" s="2"/>
      <c r="HV350" s="2"/>
      <c r="HW350" s="2"/>
      <c r="HX350" s="2"/>
      <c r="HY350" s="2"/>
      <c r="HZ350" s="2"/>
      <c r="IA350" s="2"/>
      <c r="IB350" s="2"/>
      <c r="IC350" s="2"/>
      <c r="ID350" s="2"/>
      <c r="IE350" s="2"/>
      <c r="IF350" s="2"/>
      <c r="IG350" s="2"/>
      <c r="IH350" s="2"/>
      <c r="II350" s="2"/>
      <c r="IJ350" s="2"/>
      <c r="IK350" s="2">
        <v>0</v>
      </c>
      <c r="IL350" s="2"/>
      <c r="IM350" s="2"/>
      <c r="IN350" s="2"/>
      <c r="IO350" s="2"/>
      <c r="IP350" s="2"/>
      <c r="IQ350" s="2"/>
      <c r="IR350" s="2"/>
      <c r="IS350" s="2"/>
      <c r="IT350" s="2"/>
      <c r="IU350" s="2"/>
    </row>
    <row r="351" spans="1:255" x14ac:dyDescent="0.2">
      <c r="A351">
        <v>17</v>
      </c>
      <c r="B351">
        <v>1</v>
      </c>
      <c r="C351">
        <f>ROW(SmtRes!A220)</f>
        <v>220</v>
      </c>
      <c r="D351">
        <f>ROW(EtalonRes!A258)</f>
        <v>258</v>
      </c>
      <c r="E351" t="s">
        <v>542</v>
      </c>
      <c r="F351" t="s">
        <v>543</v>
      </c>
      <c r="G351" t="s">
        <v>544</v>
      </c>
      <c r="H351" t="s">
        <v>448</v>
      </c>
      <c r="I351">
        <f>ROUND(((716+57+682)*0.5)/1000,9)</f>
        <v>0.72750000000000004</v>
      </c>
      <c r="J351">
        <v>0</v>
      </c>
      <c r="K351">
        <f>ROUND(((716+57+682)*0.5)/1000,9)</f>
        <v>0.72750000000000004</v>
      </c>
      <c r="O351">
        <f t="shared" si="446"/>
        <v>47961.37</v>
      </c>
      <c r="P351">
        <f t="shared" si="447"/>
        <v>4000.62</v>
      </c>
      <c r="Q351">
        <f>(ROUND((ROUND(((((ET351*1.25)*1.1))*AV351*I351),2)*BB351),2)+ROUND((ROUND(((AE351-(((EU351*1.25)*1.1)))*AV351*I351),2)*BS351),2))</f>
        <v>4179.33</v>
      </c>
      <c r="R351">
        <f t="shared" si="448"/>
        <v>1411.04</v>
      </c>
      <c r="S351">
        <f t="shared" si="449"/>
        <v>39781.42</v>
      </c>
      <c r="T351">
        <f t="shared" si="450"/>
        <v>0</v>
      </c>
      <c r="U351">
        <f t="shared" si="451"/>
        <v>58.72069248375</v>
      </c>
      <c r="V351">
        <f t="shared" si="452"/>
        <v>0</v>
      </c>
      <c r="W351">
        <f t="shared" si="453"/>
        <v>0</v>
      </c>
      <c r="X351">
        <f t="shared" si="454"/>
        <v>39956.69</v>
      </c>
      <c r="Y351">
        <f t="shared" si="455"/>
        <v>21008.15</v>
      </c>
      <c r="AA351">
        <v>60252775</v>
      </c>
      <c r="AB351">
        <f t="shared" si="456"/>
        <v>3424.6577000000002</v>
      </c>
      <c r="AC351">
        <f t="shared" si="457"/>
        <v>2139.7399999999998</v>
      </c>
      <c r="AD351">
        <f>ROUND((((((ET351*1.25)*1.1))-(((EU351*1.25)*1.1)))+AE351),6)</f>
        <v>370.09500000000003</v>
      </c>
      <c r="AE351">
        <f>ROUND((((EU351*1.25)*1.1)),6)</f>
        <v>32.450000000000003</v>
      </c>
      <c r="AF351">
        <f>ROUND((((EV351*1.15)*1.1)),6)</f>
        <v>914.82270000000005</v>
      </c>
      <c r="AG351">
        <f t="shared" si="458"/>
        <v>0</v>
      </c>
      <c r="AH351">
        <f>(((EW351*1.15)*1.1))</f>
        <v>74.255499999999998</v>
      </c>
      <c r="AI351">
        <f>(((EX351*1.25)*1.1))</f>
        <v>0</v>
      </c>
      <c r="AJ351">
        <f t="shared" si="459"/>
        <v>0</v>
      </c>
      <c r="AK351">
        <v>3132.08</v>
      </c>
      <c r="AL351">
        <v>2139.7399999999998</v>
      </c>
      <c r="AM351">
        <v>269.16000000000003</v>
      </c>
      <c r="AN351">
        <v>23.6</v>
      </c>
      <c r="AO351">
        <v>723.18</v>
      </c>
      <c r="AP351">
        <v>0</v>
      </c>
      <c r="AQ351">
        <v>58.7</v>
      </c>
      <c r="AR351">
        <v>0</v>
      </c>
      <c r="AS351">
        <v>0</v>
      </c>
      <c r="AT351">
        <v>97</v>
      </c>
      <c r="AU351">
        <v>51</v>
      </c>
      <c r="AV351">
        <v>1.087</v>
      </c>
      <c r="AW351">
        <v>1</v>
      </c>
      <c r="AZ351">
        <v>1</v>
      </c>
      <c r="BA351">
        <v>54.99</v>
      </c>
      <c r="BB351">
        <v>14.28</v>
      </c>
      <c r="BC351">
        <v>2.57</v>
      </c>
      <c r="BD351" t="s">
        <v>3</v>
      </c>
      <c r="BE351" t="s">
        <v>3</v>
      </c>
      <c r="BF351" t="s">
        <v>3</v>
      </c>
      <c r="BG351" t="s">
        <v>3</v>
      </c>
      <c r="BH351">
        <v>0</v>
      </c>
      <c r="BI351">
        <v>2</v>
      </c>
      <c r="BJ351" t="s">
        <v>545</v>
      </c>
      <c r="BM351">
        <v>67</v>
      </c>
      <c r="BN351">
        <v>59540665</v>
      </c>
      <c r="BO351" t="s">
        <v>543</v>
      </c>
      <c r="BP351">
        <v>1</v>
      </c>
      <c r="BQ351">
        <v>40</v>
      </c>
      <c r="BR351">
        <v>0</v>
      </c>
      <c r="BS351">
        <v>54.99</v>
      </c>
      <c r="BT351">
        <v>1</v>
      </c>
      <c r="BU351">
        <v>1</v>
      </c>
      <c r="BV351">
        <v>1</v>
      </c>
      <c r="BW351">
        <v>1</v>
      </c>
      <c r="BX351">
        <v>1</v>
      </c>
      <c r="BY351" t="s">
        <v>3</v>
      </c>
      <c r="BZ351">
        <v>97</v>
      </c>
      <c r="CA351">
        <v>51</v>
      </c>
      <c r="CB351" t="s">
        <v>3</v>
      </c>
      <c r="CE351">
        <v>30</v>
      </c>
      <c r="CF351">
        <v>0</v>
      </c>
      <c r="CG351">
        <v>0</v>
      </c>
      <c r="CM351">
        <v>0</v>
      </c>
      <c r="CN351" t="s">
        <v>1300</v>
      </c>
      <c r="CO351">
        <v>0</v>
      </c>
      <c r="CP351">
        <f t="shared" si="460"/>
        <v>47961.369999999995</v>
      </c>
      <c r="CQ351">
        <f t="shared" si="461"/>
        <v>5499.13</v>
      </c>
      <c r="CR351">
        <f>(ROUND((ROUND(((((ET351*1.25)*1.1))*AV351*1),2)*BB351),2)+ROUND((ROUND(((AE351-(((EU351*1.25)*1.1)))*AV351*1),2)*BS351),2))</f>
        <v>5744.7</v>
      </c>
      <c r="CS351">
        <f t="shared" si="462"/>
        <v>1939.5</v>
      </c>
      <c r="CT351">
        <f t="shared" si="463"/>
        <v>54682.61</v>
      </c>
      <c r="CU351">
        <f t="shared" si="464"/>
        <v>0</v>
      </c>
      <c r="CV351">
        <f t="shared" si="465"/>
        <v>80.715728499999997</v>
      </c>
      <c r="CW351">
        <f t="shared" si="466"/>
        <v>0</v>
      </c>
      <c r="CX351">
        <f t="shared" si="467"/>
        <v>0</v>
      </c>
      <c r="CY351">
        <f t="shared" si="468"/>
        <v>39956.686200000004</v>
      </c>
      <c r="CZ351">
        <f t="shared" si="469"/>
        <v>21008.154599999998</v>
      </c>
      <c r="DB351">
        <v>23</v>
      </c>
      <c r="DC351" t="s">
        <v>3</v>
      </c>
      <c r="DD351" t="s">
        <v>3</v>
      </c>
      <c r="DE351" t="s">
        <v>546</v>
      </c>
      <c r="DF351" t="s">
        <v>546</v>
      </c>
      <c r="DG351" t="s">
        <v>547</v>
      </c>
      <c r="DH351" t="s">
        <v>3</v>
      </c>
      <c r="DI351" t="s">
        <v>547</v>
      </c>
      <c r="DJ351" t="s">
        <v>546</v>
      </c>
      <c r="DK351" t="s">
        <v>3</v>
      </c>
      <c r="DL351" t="s">
        <v>3</v>
      </c>
      <c r="DM351" t="s">
        <v>3</v>
      </c>
      <c r="DN351">
        <v>0</v>
      </c>
      <c r="DO351">
        <v>0</v>
      </c>
      <c r="DP351">
        <v>1</v>
      </c>
      <c r="DQ351">
        <v>1</v>
      </c>
      <c r="DU351">
        <v>1013</v>
      </c>
      <c r="DV351" t="s">
        <v>448</v>
      </c>
      <c r="DW351" t="s">
        <v>448</v>
      </c>
      <c r="DX351">
        <v>1</v>
      </c>
      <c r="DZ351" t="s">
        <v>3</v>
      </c>
      <c r="EA351" t="s">
        <v>3</v>
      </c>
      <c r="EB351" t="s">
        <v>3</v>
      </c>
      <c r="EC351" t="s">
        <v>3</v>
      </c>
      <c r="EE351">
        <v>59540733</v>
      </c>
      <c r="EF351">
        <v>40</v>
      </c>
      <c r="EG351" t="s">
        <v>25</v>
      </c>
      <c r="EH351">
        <v>0</v>
      </c>
      <c r="EI351" t="s">
        <v>3</v>
      </c>
      <c r="EJ351">
        <v>2</v>
      </c>
      <c r="EK351">
        <v>67</v>
      </c>
      <c r="EL351" t="s">
        <v>26</v>
      </c>
      <c r="EM351" t="s">
        <v>27</v>
      </c>
      <c r="EO351" t="s">
        <v>548</v>
      </c>
      <c r="EQ351">
        <v>0</v>
      </c>
      <c r="ER351">
        <v>3132.08</v>
      </c>
      <c r="ES351">
        <v>2139.7399999999998</v>
      </c>
      <c r="ET351">
        <v>269.16000000000003</v>
      </c>
      <c r="EU351">
        <v>23.6</v>
      </c>
      <c r="EV351">
        <v>723.18</v>
      </c>
      <c r="EW351">
        <v>58.7</v>
      </c>
      <c r="EX351">
        <v>0</v>
      </c>
      <c r="EY351">
        <v>0</v>
      </c>
      <c r="FQ351">
        <v>0</v>
      </c>
      <c r="FR351">
        <v>0</v>
      </c>
      <c r="FS351">
        <v>0</v>
      </c>
      <c r="FX351">
        <v>97</v>
      </c>
      <c r="FY351">
        <v>51</v>
      </c>
      <c r="GA351" t="s">
        <v>3</v>
      </c>
      <c r="GD351">
        <v>1</v>
      </c>
      <c r="GF351">
        <v>-29058957</v>
      </c>
      <c r="GG351">
        <v>2</v>
      </c>
      <c r="GH351">
        <v>1</v>
      </c>
      <c r="GI351">
        <v>2</v>
      </c>
      <c r="GJ351">
        <v>0</v>
      </c>
      <c r="GK351">
        <v>0</v>
      </c>
      <c r="GL351">
        <f t="shared" si="470"/>
        <v>0</v>
      </c>
      <c r="GM351">
        <f t="shared" si="471"/>
        <v>108926.21</v>
      </c>
      <c r="GN351">
        <f t="shared" si="472"/>
        <v>0</v>
      </c>
      <c r="GO351">
        <f t="shared" si="473"/>
        <v>108926.21</v>
      </c>
      <c r="GP351">
        <f t="shared" si="474"/>
        <v>0</v>
      </c>
      <c r="GR351">
        <v>0</v>
      </c>
      <c r="GS351">
        <v>3</v>
      </c>
      <c r="GT351">
        <v>0</v>
      </c>
      <c r="GU351" t="s">
        <v>3</v>
      </c>
      <c r="GV351">
        <f t="shared" si="475"/>
        <v>0</v>
      </c>
      <c r="GW351">
        <v>1</v>
      </c>
      <c r="GX351">
        <f t="shared" si="476"/>
        <v>0</v>
      </c>
      <c r="HA351">
        <v>0</v>
      </c>
      <c r="HB351">
        <v>0</v>
      </c>
      <c r="HC351">
        <f t="shared" si="477"/>
        <v>0</v>
      </c>
      <c r="HE351" t="s">
        <v>3</v>
      </c>
      <c r="HF351" t="s">
        <v>3</v>
      </c>
      <c r="HM351" t="s">
        <v>3</v>
      </c>
      <c r="HN351" t="s">
        <v>3</v>
      </c>
      <c r="HO351" t="s">
        <v>3</v>
      </c>
      <c r="HP351" t="s">
        <v>3</v>
      </c>
      <c r="HQ351" t="s">
        <v>3</v>
      </c>
      <c r="HS351">
        <v>0</v>
      </c>
      <c r="IK351">
        <v>0</v>
      </c>
    </row>
    <row r="352" spans="1:255" x14ac:dyDescent="0.2">
      <c r="A352" s="2">
        <v>17</v>
      </c>
      <c r="B352" s="2">
        <v>1</v>
      </c>
      <c r="C352" s="2"/>
      <c r="D352" s="2"/>
      <c r="E352" s="2" t="s">
        <v>549</v>
      </c>
      <c r="F352" s="2" t="s">
        <v>550</v>
      </c>
      <c r="G352" s="2" t="s">
        <v>551</v>
      </c>
      <c r="H352" s="2" t="s">
        <v>37</v>
      </c>
      <c r="I352" s="2">
        <v>716</v>
      </c>
      <c r="J352" s="2">
        <v>0</v>
      </c>
      <c r="K352" s="2">
        <v>716</v>
      </c>
      <c r="L352" s="2"/>
      <c r="M352" s="2"/>
      <c r="N352" s="2"/>
      <c r="O352" s="2">
        <f t="shared" si="446"/>
        <v>19489.52</v>
      </c>
      <c r="P352" s="2">
        <f t="shared" si="447"/>
        <v>19489.52</v>
      </c>
      <c r="Q352" s="2">
        <f t="shared" ref="Q352:Q383" si="478">(ROUND((ROUND(((ET352)*AV352*I352),2)*BB352),2)+ROUND((ROUND(((AE352-(EU352))*AV352*I352),2)*BS352),2))</f>
        <v>0</v>
      </c>
      <c r="R352" s="2">
        <f t="shared" si="448"/>
        <v>0</v>
      </c>
      <c r="S352" s="2">
        <f t="shared" si="449"/>
        <v>0</v>
      </c>
      <c r="T352" s="2">
        <f t="shared" si="450"/>
        <v>0</v>
      </c>
      <c r="U352" s="2">
        <f t="shared" si="451"/>
        <v>0</v>
      </c>
      <c r="V352" s="2">
        <f t="shared" si="452"/>
        <v>0</v>
      </c>
      <c r="W352" s="2">
        <f t="shared" si="453"/>
        <v>0</v>
      </c>
      <c r="X352" s="2">
        <f t="shared" si="454"/>
        <v>0</v>
      </c>
      <c r="Y352" s="2">
        <f t="shared" si="455"/>
        <v>0</v>
      </c>
      <c r="Z352" s="2"/>
      <c r="AA352" s="2">
        <v>60252778</v>
      </c>
      <c r="AB352" s="2">
        <f t="shared" si="456"/>
        <v>27.22</v>
      </c>
      <c r="AC352" s="2">
        <f t="shared" si="457"/>
        <v>27.22</v>
      </c>
      <c r="AD352" s="2">
        <f t="shared" ref="AD352:AD383" si="479">ROUND((((ET352)-(EU352))+AE352),6)</f>
        <v>0</v>
      </c>
      <c r="AE352" s="2">
        <f t="shared" ref="AE352:AE383" si="480">ROUND((EU352),6)</f>
        <v>0</v>
      </c>
      <c r="AF352" s="2">
        <f t="shared" ref="AF352:AF383" si="481">ROUND((EV352),6)</f>
        <v>0</v>
      </c>
      <c r="AG352" s="2">
        <f t="shared" si="458"/>
        <v>0</v>
      </c>
      <c r="AH352" s="2">
        <f t="shared" ref="AH352:AH383" si="482">(EW352)</f>
        <v>0</v>
      </c>
      <c r="AI352" s="2">
        <f t="shared" ref="AI352:AI383" si="483">(EX352)</f>
        <v>0</v>
      </c>
      <c r="AJ352" s="2">
        <f t="shared" si="459"/>
        <v>0</v>
      </c>
      <c r="AK352" s="2">
        <v>27.220000000000002</v>
      </c>
      <c r="AL352" s="2">
        <v>27.220000000000002</v>
      </c>
      <c r="AM352" s="2">
        <v>0</v>
      </c>
      <c r="AN352" s="2">
        <v>0</v>
      </c>
      <c r="AO352" s="2">
        <v>0</v>
      </c>
      <c r="AP352" s="2">
        <v>0</v>
      </c>
      <c r="AQ352" s="2">
        <v>0</v>
      </c>
      <c r="AR352" s="2">
        <v>0</v>
      </c>
      <c r="AS352" s="2">
        <v>0</v>
      </c>
      <c r="AT352" s="2">
        <v>0</v>
      </c>
      <c r="AU352" s="2">
        <v>0</v>
      </c>
      <c r="AV352" s="2">
        <v>1</v>
      </c>
      <c r="AW352" s="2">
        <v>1</v>
      </c>
      <c r="AX352" s="2"/>
      <c r="AY352" s="2"/>
      <c r="AZ352" s="2">
        <v>1</v>
      </c>
      <c r="BA352" s="2">
        <v>1</v>
      </c>
      <c r="BB352" s="2">
        <v>1</v>
      </c>
      <c r="BC352" s="2">
        <v>1</v>
      </c>
      <c r="BD352" s="2" t="s">
        <v>3</v>
      </c>
      <c r="BE352" s="2" t="s">
        <v>3</v>
      </c>
      <c r="BF352" s="2" t="s">
        <v>3</v>
      </c>
      <c r="BG352" s="2" t="s">
        <v>3</v>
      </c>
      <c r="BH352" s="2">
        <v>3</v>
      </c>
      <c r="BI352" s="2">
        <v>2</v>
      </c>
      <c r="BJ352" s="2" t="s">
        <v>3</v>
      </c>
      <c r="BK352" s="2"/>
      <c r="BL352" s="2"/>
      <c r="BM352" s="2">
        <v>400002</v>
      </c>
      <c r="BN352" s="2">
        <v>0</v>
      </c>
      <c r="BO352" s="2" t="s">
        <v>3</v>
      </c>
      <c r="BP352" s="2">
        <v>0</v>
      </c>
      <c r="BQ352" s="2">
        <v>202</v>
      </c>
      <c r="BR352" s="2">
        <v>0</v>
      </c>
      <c r="BS352" s="2">
        <v>1</v>
      </c>
      <c r="BT352" s="2">
        <v>1</v>
      </c>
      <c r="BU352" s="2">
        <v>1</v>
      </c>
      <c r="BV352" s="2">
        <v>1</v>
      </c>
      <c r="BW352" s="2">
        <v>1</v>
      </c>
      <c r="BX352" s="2">
        <v>1</v>
      </c>
      <c r="BY352" s="2" t="s">
        <v>3</v>
      </c>
      <c r="BZ352" s="2">
        <v>0</v>
      </c>
      <c r="CA352" s="2">
        <v>0</v>
      </c>
      <c r="CB352" s="2" t="s">
        <v>3</v>
      </c>
      <c r="CC352" s="2"/>
      <c r="CD352" s="2"/>
      <c r="CE352" s="2">
        <v>30</v>
      </c>
      <c r="CF352" s="2">
        <v>0</v>
      </c>
      <c r="CG352" s="2">
        <v>0</v>
      </c>
      <c r="CH352" s="2"/>
      <c r="CI352" s="2"/>
      <c r="CJ352" s="2"/>
      <c r="CK352" s="2"/>
      <c r="CL352" s="2"/>
      <c r="CM352" s="2">
        <v>0</v>
      </c>
      <c r="CN352" s="2" t="s">
        <v>3</v>
      </c>
      <c r="CO352" s="2">
        <v>0</v>
      </c>
      <c r="CP352" s="2">
        <f t="shared" si="460"/>
        <v>19489.52</v>
      </c>
      <c r="CQ352" s="2">
        <f t="shared" si="461"/>
        <v>27.22</v>
      </c>
      <c r="CR352" s="2">
        <f t="shared" ref="CR352:CR383" si="484">(ROUND((ROUND(((ET352)*AV352*1),2)*BB352),2)+ROUND((ROUND(((AE352-(EU352))*AV352*1),2)*BS352),2))</f>
        <v>0</v>
      </c>
      <c r="CS352" s="2">
        <f t="shared" si="462"/>
        <v>0</v>
      </c>
      <c r="CT352" s="2">
        <f t="shared" si="463"/>
        <v>0</v>
      </c>
      <c r="CU352" s="2">
        <f t="shared" si="464"/>
        <v>0</v>
      </c>
      <c r="CV352" s="2">
        <f t="shared" si="465"/>
        <v>0</v>
      </c>
      <c r="CW352" s="2">
        <f t="shared" si="466"/>
        <v>0</v>
      </c>
      <c r="CX352" s="2">
        <f t="shared" si="467"/>
        <v>0</v>
      </c>
      <c r="CY352" s="2">
        <f t="shared" si="468"/>
        <v>0</v>
      </c>
      <c r="CZ352" s="2">
        <f t="shared" si="469"/>
        <v>0</v>
      </c>
      <c r="DA352" s="2"/>
      <c r="DB352" s="2"/>
      <c r="DC352" s="2" t="s">
        <v>3</v>
      </c>
      <c r="DD352" s="2" t="s">
        <v>3</v>
      </c>
      <c r="DE352" s="2" t="s">
        <v>3</v>
      </c>
      <c r="DF352" s="2" t="s">
        <v>3</v>
      </c>
      <c r="DG352" s="2" t="s">
        <v>3</v>
      </c>
      <c r="DH352" s="2" t="s">
        <v>3</v>
      </c>
      <c r="DI352" s="2" t="s">
        <v>3</v>
      </c>
      <c r="DJ352" s="2" t="s">
        <v>3</v>
      </c>
      <c r="DK352" s="2" t="s">
        <v>3</v>
      </c>
      <c r="DL352" s="2" t="s">
        <v>3</v>
      </c>
      <c r="DM352" s="2" t="s">
        <v>3</v>
      </c>
      <c r="DN352" s="2">
        <v>0</v>
      </c>
      <c r="DO352" s="2">
        <v>0</v>
      </c>
      <c r="DP352" s="2">
        <v>1</v>
      </c>
      <c r="DQ352" s="2">
        <v>1</v>
      </c>
      <c r="DR352" s="2"/>
      <c r="DS352" s="2"/>
      <c r="DT352" s="2"/>
      <c r="DU352" s="2">
        <v>1013</v>
      </c>
      <c r="DV352" s="2" t="s">
        <v>37</v>
      </c>
      <c r="DW352" s="2" t="s">
        <v>37</v>
      </c>
      <c r="DX352" s="2">
        <v>1</v>
      </c>
      <c r="DY352" s="2"/>
      <c r="DZ352" s="2" t="s">
        <v>3</v>
      </c>
      <c r="EA352" s="2" t="s">
        <v>3</v>
      </c>
      <c r="EB352" s="2" t="s">
        <v>3</v>
      </c>
      <c r="EC352" s="2" t="s">
        <v>3</v>
      </c>
      <c r="ED352" s="2"/>
      <c r="EE352" s="2">
        <v>59540864</v>
      </c>
      <c r="EF352" s="2">
        <v>202</v>
      </c>
      <c r="EG352" s="2" t="s">
        <v>386</v>
      </c>
      <c r="EH352" s="2">
        <v>0</v>
      </c>
      <c r="EI352" s="2" t="s">
        <v>3</v>
      </c>
      <c r="EJ352" s="2">
        <v>1</v>
      </c>
      <c r="EK352" s="2">
        <v>400002</v>
      </c>
      <c r="EL352" s="2" t="s">
        <v>387</v>
      </c>
      <c r="EM352" s="2" t="s">
        <v>386</v>
      </c>
      <c r="EN352" s="2"/>
      <c r="EO352" s="2" t="s">
        <v>3</v>
      </c>
      <c r="EP352" s="2"/>
      <c r="EQ352" s="2">
        <v>0</v>
      </c>
      <c r="ER352" s="2">
        <v>0</v>
      </c>
      <c r="ES352" s="2">
        <v>27.220000000000002</v>
      </c>
      <c r="ET352" s="2">
        <v>0</v>
      </c>
      <c r="EU352" s="2">
        <v>0</v>
      </c>
      <c r="EV352" s="2">
        <v>0</v>
      </c>
      <c r="EW352" s="2">
        <v>0</v>
      </c>
      <c r="EX352" s="2">
        <v>0</v>
      </c>
      <c r="EY352" s="2">
        <v>0</v>
      </c>
      <c r="EZ352" s="2"/>
      <c r="FA352" s="2"/>
      <c r="FB352" s="2"/>
      <c r="FC352" s="2"/>
      <c r="FD352" s="2"/>
      <c r="FE352" s="2"/>
      <c r="FF352" s="2"/>
      <c r="FG352" s="2"/>
      <c r="FH352" s="2"/>
      <c r="FI352" s="2"/>
      <c r="FJ352" s="2"/>
      <c r="FK352" s="2"/>
      <c r="FL352" s="2"/>
      <c r="FM352" s="2"/>
      <c r="FN352" s="2"/>
      <c r="FO352" s="2"/>
      <c r="FP352" s="2"/>
      <c r="FQ352" s="2">
        <v>0</v>
      </c>
      <c r="FR352" s="2">
        <v>0</v>
      </c>
      <c r="FS352" s="2">
        <v>0</v>
      </c>
      <c r="FT352" s="2"/>
      <c r="FU352" s="2"/>
      <c r="FV352" s="2"/>
      <c r="FW352" s="2"/>
      <c r="FX352" s="2">
        <v>0</v>
      </c>
      <c r="FY352" s="2">
        <v>0</v>
      </c>
      <c r="FZ352" s="2"/>
      <c r="GA352" s="2" t="s">
        <v>552</v>
      </c>
      <c r="GB352" s="2"/>
      <c r="GC352" s="2"/>
      <c r="GD352" s="2">
        <v>1</v>
      </c>
      <c r="GE352" s="2"/>
      <c r="GF352" s="2">
        <v>-1228692241</v>
      </c>
      <c r="GG352" s="2">
        <v>2</v>
      </c>
      <c r="GH352" s="2">
        <v>4</v>
      </c>
      <c r="GI352" s="2">
        <v>-2</v>
      </c>
      <c r="GJ352" s="2">
        <v>0</v>
      </c>
      <c r="GK352" s="2">
        <v>0</v>
      </c>
      <c r="GL352" s="2">
        <f t="shared" si="470"/>
        <v>0</v>
      </c>
      <c r="GM352" s="2">
        <f t="shared" si="471"/>
        <v>19489.52</v>
      </c>
      <c r="GN352" s="2">
        <f t="shared" si="472"/>
        <v>0</v>
      </c>
      <c r="GO352" s="2">
        <f t="shared" si="473"/>
        <v>19489.52</v>
      </c>
      <c r="GP352" s="2">
        <f t="shared" si="474"/>
        <v>0</v>
      </c>
      <c r="GQ352" s="2"/>
      <c r="GR352" s="2">
        <v>0</v>
      </c>
      <c r="GS352" s="2">
        <v>2</v>
      </c>
      <c r="GT352" s="2">
        <v>0</v>
      </c>
      <c r="GU352" s="2" t="s">
        <v>3</v>
      </c>
      <c r="GV352" s="2">
        <f t="shared" si="475"/>
        <v>0</v>
      </c>
      <c r="GW352" s="2">
        <v>1</v>
      </c>
      <c r="GX352" s="2">
        <f t="shared" si="476"/>
        <v>0</v>
      </c>
      <c r="GY352" s="2"/>
      <c r="GZ352" s="2"/>
      <c r="HA352" s="2">
        <v>0</v>
      </c>
      <c r="HB352" s="2">
        <v>0</v>
      </c>
      <c r="HC352" s="2">
        <f t="shared" si="477"/>
        <v>0</v>
      </c>
      <c r="HD352" s="2"/>
      <c r="HE352" s="2" t="s">
        <v>389</v>
      </c>
      <c r="HF352" s="2" t="s">
        <v>34</v>
      </c>
      <c r="HG352" s="2"/>
      <c r="HH352" s="2"/>
      <c r="HI352" s="2"/>
      <c r="HJ352" s="2"/>
      <c r="HK352" s="2"/>
      <c r="HL352" s="2"/>
      <c r="HM352" s="2" t="s">
        <v>3</v>
      </c>
      <c r="HN352" s="2" t="s">
        <v>3</v>
      </c>
      <c r="HO352" s="2" t="s">
        <v>3</v>
      </c>
      <c r="HP352" s="2" t="s">
        <v>3</v>
      </c>
      <c r="HQ352" s="2" t="s">
        <v>3</v>
      </c>
      <c r="HR352" s="2"/>
      <c r="HS352" s="2">
        <v>0</v>
      </c>
      <c r="HT352" s="2"/>
      <c r="HU352" s="2"/>
      <c r="HV352" s="2"/>
      <c r="HW352" s="2"/>
      <c r="HX352" s="2"/>
      <c r="HY352" s="2"/>
      <c r="HZ352" s="2"/>
      <c r="IA352" s="2"/>
      <c r="IB352" s="2"/>
      <c r="IC352" s="2"/>
      <c r="ID352" s="2"/>
      <c r="IE352" s="2"/>
      <c r="IF352" s="2"/>
      <c r="IG352" s="2"/>
      <c r="IH352" s="2"/>
      <c r="II352" s="2"/>
      <c r="IJ352" s="2"/>
      <c r="IK352" s="2">
        <v>0</v>
      </c>
      <c r="IL352" s="2"/>
      <c r="IM352" s="2"/>
      <c r="IN352" s="2"/>
      <c r="IO352" s="2"/>
      <c r="IP352" s="2"/>
      <c r="IQ352" s="2"/>
      <c r="IR352" s="2"/>
      <c r="IS352" s="2"/>
      <c r="IT352" s="2"/>
      <c r="IU352" s="2"/>
    </row>
    <row r="353" spans="1:255" x14ac:dyDescent="0.2">
      <c r="A353">
        <v>17</v>
      </c>
      <c r="B353">
        <v>1</v>
      </c>
      <c r="E353" t="s">
        <v>549</v>
      </c>
      <c r="F353" t="s">
        <v>550</v>
      </c>
      <c r="G353" t="s">
        <v>551</v>
      </c>
      <c r="H353" t="s">
        <v>37</v>
      </c>
      <c r="I353">
        <v>716</v>
      </c>
      <c r="J353">
        <v>0</v>
      </c>
      <c r="K353">
        <v>716</v>
      </c>
      <c r="O353">
        <f t="shared" si="446"/>
        <v>192556.46</v>
      </c>
      <c r="P353">
        <f t="shared" si="447"/>
        <v>192556.46</v>
      </c>
      <c r="Q353">
        <f t="shared" si="478"/>
        <v>0</v>
      </c>
      <c r="R353">
        <f t="shared" si="448"/>
        <v>0</v>
      </c>
      <c r="S353">
        <f t="shared" si="449"/>
        <v>0</v>
      </c>
      <c r="T353">
        <f t="shared" si="450"/>
        <v>0</v>
      </c>
      <c r="U353">
        <f t="shared" si="451"/>
        <v>0</v>
      </c>
      <c r="V353">
        <f t="shared" si="452"/>
        <v>0</v>
      </c>
      <c r="W353">
        <f t="shared" si="453"/>
        <v>0</v>
      </c>
      <c r="X353">
        <f t="shared" si="454"/>
        <v>0</v>
      </c>
      <c r="Y353">
        <f t="shared" si="455"/>
        <v>0</v>
      </c>
      <c r="AA353">
        <v>60252775</v>
      </c>
      <c r="AB353">
        <f t="shared" si="456"/>
        <v>27.22</v>
      </c>
      <c r="AC353">
        <f t="shared" si="457"/>
        <v>27.22</v>
      </c>
      <c r="AD353">
        <f t="shared" si="479"/>
        <v>0</v>
      </c>
      <c r="AE353">
        <f t="shared" si="480"/>
        <v>0</v>
      </c>
      <c r="AF353">
        <f t="shared" si="481"/>
        <v>0</v>
      </c>
      <c r="AG353">
        <f t="shared" si="458"/>
        <v>0</v>
      </c>
      <c r="AH353">
        <f t="shared" si="482"/>
        <v>0</v>
      </c>
      <c r="AI353">
        <f t="shared" si="483"/>
        <v>0</v>
      </c>
      <c r="AJ353">
        <f t="shared" si="459"/>
        <v>0</v>
      </c>
      <c r="AK353">
        <v>27.220000000000002</v>
      </c>
      <c r="AL353">
        <v>27.220000000000002</v>
      </c>
      <c r="AM353">
        <v>0</v>
      </c>
      <c r="AN353">
        <v>0</v>
      </c>
      <c r="AO353">
        <v>0</v>
      </c>
      <c r="AP353">
        <v>0</v>
      </c>
      <c r="AQ353">
        <v>0</v>
      </c>
      <c r="AR353">
        <v>0</v>
      </c>
      <c r="AS353">
        <v>0</v>
      </c>
      <c r="AT353">
        <v>0</v>
      </c>
      <c r="AU353">
        <v>0</v>
      </c>
      <c r="AV353">
        <v>1</v>
      </c>
      <c r="AW353">
        <v>1</v>
      </c>
      <c r="AZ353">
        <v>1</v>
      </c>
      <c r="BA353">
        <v>1</v>
      </c>
      <c r="BB353">
        <v>1</v>
      </c>
      <c r="BC353">
        <v>9.8800000000000008</v>
      </c>
      <c r="BD353" t="s">
        <v>3</v>
      </c>
      <c r="BE353" t="s">
        <v>3</v>
      </c>
      <c r="BF353" t="s">
        <v>3</v>
      </c>
      <c r="BG353" t="s">
        <v>3</v>
      </c>
      <c r="BH353">
        <v>3</v>
      </c>
      <c r="BI353">
        <v>2</v>
      </c>
      <c r="BJ353" t="s">
        <v>3</v>
      </c>
      <c r="BM353">
        <v>400002</v>
      </c>
      <c r="BN353">
        <v>0</v>
      </c>
      <c r="BO353" t="s">
        <v>3</v>
      </c>
      <c r="BP353">
        <v>0</v>
      </c>
      <c r="BQ353">
        <v>202</v>
      </c>
      <c r="BR353">
        <v>0</v>
      </c>
      <c r="BS353">
        <v>1</v>
      </c>
      <c r="BT353">
        <v>1</v>
      </c>
      <c r="BU353">
        <v>1</v>
      </c>
      <c r="BV353">
        <v>1</v>
      </c>
      <c r="BW353">
        <v>1</v>
      </c>
      <c r="BX353">
        <v>1</v>
      </c>
      <c r="BY353" t="s">
        <v>3</v>
      </c>
      <c r="BZ353">
        <v>0</v>
      </c>
      <c r="CA353">
        <v>0</v>
      </c>
      <c r="CB353" t="s">
        <v>3</v>
      </c>
      <c r="CE353">
        <v>30</v>
      </c>
      <c r="CF353">
        <v>0</v>
      </c>
      <c r="CG353">
        <v>0</v>
      </c>
      <c r="CM353">
        <v>0</v>
      </c>
      <c r="CN353" t="s">
        <v>3</v>
      </c>
      <c r="CO353">
        <v>0</v>
      </c>
      <c r="CP353">
        <f t="shared" si="460"/>
        <v>192556.46</v>
      </c>
      <c r="CQ353">
        <f t="shared" si="461"/>
        <v>268.93</v>
      </c>
      <c r="CR353">
        <f t="shared" si="484"/>
        <v>0</v>
      </c>
      <c r="CS353">
        <f t="shared" si="462"/>
        <v>0</v>
      </c>
      <c r="CT353">
        <f t="shared" si="463"/>
        <v>0</v>
      </c>
      <c r="CU353">
        <f t="shared" si="464"/>
        <v>0</v>
      </c>
      <c r="CV353">
        <f t="shared" si="465"/>
        <v>0</v>
      </c>
      <c r="CW353">
        <f t="shared" si="466"/>
        <v>0</v>
      </c>
      <c r="CX353">
        <f t="shared" si="467"/>
        <v>0</v>
      </c>
      <c r="CY353">
        <f t="shared" si="468"/>
        <v>0</v>
      </c>
      <c r="CZ353">
        <f t="shared" si="469"/>
        <v>0</v>
      </c>
      <c r="DC353" t="s">
        <v>3</v>
      </c>
      <c r="DD353" t="s">
        <v>3</v>
      </c>
      <c r="DE353" t="s">
        <v>3</v>
      </c>
      <c r="DF353" t="s">
        <v>3</v>
      </c>
      <c r="DG353" t="s">
        <v>3</v>
      </c>
      <c r="DH353" t="s">
        <v>3</v>
      </c>
      <c r="DI353" t="s">
        <v>3</v>
      </c>
      <c r="DJ353" t="s">
        <v>3</v>
      </c>
      <c r="DK353" t="s">
        <v>3</v>
      </c>
      <c r="DL353" t="s">
        <v>3</v>
      </c>
      <c r="DM353" t="s">
        <v>3</v>
      </c>
      <c r="DN353">
        <v>0</v>
      </c>
      <c r="DO353">
        <v>0</v>
      </c>
      <c r="DP353">
        <v>1</v>
      </c>
      <c r="DQ353">
        <v>1</v>
      </c>
      <c r="DU353">
        <v>1013</v>
      </c>
      <c r="DV353" t="s">
        <v>37</v>
      </c>
      <c r="DW353" t="s">
        <v>37</v>
      </c>
      <c r="DX353">
        <v>1</v>
      </c>
      <c r="DZ353" t="s">
        <v>3</v>
      </c>
      <c r="EA353" t="s">
        <v>3</v>
      </c>
      <c r="EB353" t="s">
        <v>3</v>
      </c>
      <c r="EC353" t="s">
        <v>3</v>
      </c>
      <c r="EE353">
        <v>59540864</v>
      </c>
      <c r="EF353">
        <v>202</v>
      </c>
      <c r="EG353" t="s">
        <v>386</v>
      </c>
      <c r="EH353">
        <v>0</v>
      </c>
      <c r="EI353" t="s">
        <v>3</v>
      </c>
      <c r="EJ353">
        <v>1</v>
      </c>
      <c r="EK353">
        <v>400002</v>
      </c>
      <c r="EL353" t="s">
        <v>387</v>
      </c>
      <c r="EM353" t="s">
        <v>386</v>
      </c>
      <c r="EO353" t="s">
        <v>3</v>
      </c>
      <c r="EQ353">
        <v>0</v>
      </c>
      <c r="ER353">
        <v>27.220000000000002</v>
      </c>
      <c r="ES353">
        <v>27.220000000000002</v>
      </c>
      <c r="ET353">
        <v>0</v>
      </c>
      <c r="EU353">
        <v>0</v>
      </c>
      <c r="EV353">
        <v>0</v>
      </c>
      <c r="EW353">
        <v>0</v>
      </c>
      <c r="EX353">
        <v>0</v>
      </c>
      <c r="EY353">
        <v>0</v>
      </c>
      <c r="EZ353">
        <v>5</v>
      </c>
      <c r="FC353">
        <v>1</v>
      </c>
      <c r="FD353">
        <v>18</v>
      </c>
      <c r="FF353">
        <v>316.45</v>
      </c>
      <c r="FQ353">
        <v>0</v>
      </c>
      <c r="FR353">
        <v>0</v>
      </c>
      <c r="FS353">
        <v>0</v>
      </c>
      <c r="FX353">
        <v>0</v>
      </c>
      <c r="FY353">
        <v>0</v>
      </c>
      <c r="GA353" t="s">
        <v>552</v>
      </c>
      <c r="GD353">
        <v>1</v>
      </c>
      <c r="GF353">
        <v>-1228692241</v>
      </c>
      <c r="GG353">
        <v>2</v>
      </c>
      <c r="GH353">
        <v>3</v>
      </c>
      <c r="GI353">
        <v>5</v>
      </c>
      <c r="GJ353">
        <v>0</v>
      </c>
      <c r="GK353">
        <v>0</v>
      </c>
      <c r="GL353">
        <f t="shared" si="470"/>
        <v>0</v>
      </c>
      <c r="GM353">
        <f t="shared" si="471"/>
        <v>192556.46</v>
      </c>
      <c r="GN353">
        <f t="shared" si="472"/>
        <v>0</v>
      </c>
      <c r="GO353">
        <f t="shared" si="473"/>
        <v>192556.46</v>
      </c>
      <c r="GP353">
        <f t="shared" si="474"/>
        <v>0</v>
      </c>
      <c r="GR353">
        <v>1</v>
      </c>
      <c r="GS353">
        <v>1</v>
      </c>
      <c r="GT353">
        <v>0</v>
      </c>
      <c r="GU353" t="s">
        <v>3</v>
      </c>
      <c r="GV353">
        <f t="shared" si="475"/>
        <v>0</v>
      </c>
      <c r="GW353">
        <v>1</v>
      </c>
      <c r="GX353">
        <f t="shared" si="476"/>
        <v>0</v>
      </c>
      <c r="HA353">
        <v>0</v>
      </c>
      <c r="HB353">
        <v>0</v>
      </c>
      <c r="HC353">
        <f t="shared" si="477"/>
        <v>0</v>
      </c>
      <c r="HE353" t="s">
        <v>389</v>
      </c>
      <c r="HF353" t="s">
        <v>34</v>
      </c>
      <c r="HM353" t="s">
        <v>3</v>
      </c>
      <c r="HN353" t="s">
        <v>3</v>
      </c>
      <c r="HO353" t="s">
        <v>3</v>
      </c>
      <c r="HP353" t="s">
        <v>3</v>
      </c>
      <c r="HQ353" t="s">
        <v>3</v>
      </c>
      <c r="HS353">
        <v>0</v>
      </c>
      <c r="IK353">
        <v>0</v>
      </c>
    </row>
    <row r="354" spans="1:255" x14ac:dyDescent="0.2">
      <c r="A354" s="2">
        <v>17</v>
      </c>
      <c r="B354" s="2">
        <v>1</v>
      </c>
      <c r="C354" s="2"/>
      <c r="D354" s="2"/>
      <c r="E354" s="2" t="s">
        <v>553</v>
      </c>
      <c r="F354" s="2" t="s">
        <v>554</v>
      </c>
      <c r="G354" s="2" t="s">
        <v>555</v>
      </c>
      <c r="H354" s="2" t="s">
        <v>37</v>
      </c>
      <c r="I354" s="2">
        <v>57</v>
      </c>
      <c r="J354" s="2">
        <v>0</v>
      </c>
      <c r="K354" s="2">
        <v>57</v>
      </c>
      <c r="L354" s="2"/>
      <c r="M354" s="2"/>
      <c r="N354" s="2"/>
      <c r="O354" s="2">
        <f t="shared" si="446"/>
        <v>2651.07</v>
      </c>
      <c r="P354" s="2">
        <f t="shared" si="447"/>
        <v>2651.07</v>
      </c>
      <c r="Q354" s="2">
        <f t="shared" si="478"/>
        <v>0</v>
      </c>
      <c r="R354" s="2">
        <f t="shared" si="448"/>
        <v>0</v>
      </c>
      <c r="S354" s="2">
        <f t="shared" si="449"/>
        <v>0</v>
      </c>
      <c r="T354" s="2">
        <f t="shared" si="450"/>
        <v>0</v>
      </c>
      <c r="U354" s="2">
        <f t="shared" si="451"/>
        <v>0</v>
      </c>
      <c r="V354" s="2">
        <f t="shared" si="452"/>
        <v>0</v>
      </c>
      <c r="W354" s="2">
        <f t="shared" si="453"/>
        <v>0</v>
      </c>
      <c r="X354" s="2">
        <f t="shared" si="454"/>
        <v>0</v>
      </c>
      <c r="Y354" s="2">
        <f t="shared" si="455"/>
        <v>0</v>
      </c>
      <c r="Z354" s="2"/>
      <c r="AA354" s="2">
        <v>60252778</v>
      </c>
      <c r="AB354" s="2">
        <f t="shared" si="456"/>
        <v>46.51</v>
      </c>
      <c r="AC354" s="2">
        <f t="shared" si="457"/>
        <v>46.51</v>
      </c>
      <c r="AD354" s="2">
        <f t="shared" si="479"/>
        <v>0</v>
      </c>
      <c r="AE354" s="2">
        <f t="shared" si="480"/>
        <v>0</v>
      </c>
      <c r="AF354" s="2">
        <f t="shared" si="481"/>
        <v>0</v>
      </c>
      <c r="AG354" s="2">
        <f t="shared" si="458"/>
        <v>0</v>
      </c>
      <c r="AH354" s="2">
        <f t="shared" si="482"/>
        <v>0</v>
      </c>
      <c r="AI354" s="2">
        <f t="shared" si="483"/>
        <v>0</v>
      </c>
      <c r="AJ354" s="2">
        <f t="shared" si="459"/>
        <v>0</v>
      </c>
      <c r="AK354" s="2">
        <v>46.51</v>
      </c>
      <c r="AL354" s="2">
        <v>46.51</v>
      </c>
      <c r="AM354" s="2">
        <v>0</v>
      </c>
      <c r="AN354" s="2">
        <v>0</v>
      </c>
      <c r="AO354" s="2">
        <v>0</v>
      </c>
      <c r="AP354" s="2">
        <v>0</v>
      </c>
      <c r="AQ354" s="2">
        <v>0</v>
      </c>
      <c r="AR354" s="2">
        <v>0</v>
      </c>
      <c r="AS354" s="2">
        <v>0</v>
      </c>
      <c r="AT354" s="2">
        <v>0</v>
      </c>
      <c r="AU354" s="2">
        <v>0</v>
      </c>
      <c r="AV354" s="2">
        <v>1</v>
      </c>
      <c r="AW354" s="2">
        <v>1</v>
      </c>
      <c r="AX354" s="2"/>
      <c r="AY354" s="2"/>
      <c r="AZ354" s="2">
        <v>1</v>
      </c>
      <c r="BA354" s="2">
        <v>1</v>
      </c>
      <c r="BB354" s="2">
        <v>1</v>
      </c>
      <c r="BC354" s="2">
        <v>1</v>
      </c>
      <c r="BD354" s="2" t="s">
        <v>3</v>
      </c>
      <c r="BE354" s="2" t="s">
        <v>3</v>
      </c>
      <c r="BF354" s="2" t="s">
        <v>3</v>
      </c>
      <c r="BG354" s="2" t="s">
        <v>3</v>
      </c>
      <c r="BH354" s="2">
        <v>3</v>
      </c>
      <c r="BI354" s="2">
        <v>2</v>
      </c>
      <c r="BJ354" s="2" t="s">
        <v>3</v>
      </c>
      <c r="BK354" s="2"/>
      <c r="BL354" s="2"/>
      <c r="BM354" s="2">
        <v>400002</v>
      </c>
      <c r="BN354" s="2">
        <v>0</v>
      </c>
      <c r="BO354" s="2" t="s">
        <v>3</v>
      </c>
      <c r="BP354" s="2">
        <v>0</v>
      </c>
      <c r="BQ354" s="2">
        <v>202</v>
      </c>
      <c r="BR354" s="2">
        <v>0</v>
      </c>
      <c r="BS354" s="2">
        <v>1</v>
      </c>
      <c r="BT354" s="2">
        <v>1</v>
      </c>
      <c r="BU354" s="2">
        <v>1</v>
      </c>
      <c r="BV354" s="2">
        <v>1</v>
      </c>
      <c r="BW354" s="2">
        <v>1</v>
      </c>
      <c r="BX354" s="2">
        <v>1</v>
      </c>
      <c r="BY354" s="2" t="s">
        <v>3</v>
      </c>
      <c r="BZ354" s="2">
        <v>0</v>
      </c>
      <c r="CA354" s="2">
        <v>0</v>
      </c>
      <c r="CB354" s="2" t="s">
        <v>3</v>
      </c>
      <c r="CC354" s="2"/>
      <c r="CD354" s="2"/>
      <c r="CE354" s="2">
        <v>30</v>
      </c>
      <c r="CF354" s="2">
        <v>0</v>
      </c>
      <c r="CG354" s="2">
        <v>0</v>
      </c>
      <c r="CH354" s="2"/>
      <c r="CI354" s="2"/>
      <c r="CJ354" s="2"/>
      <c r="CK354" s="2"/>
      <c r="CL354" s="2"/>
      <c r="CM354" s="2">
        <v>0</v>
      </c>
      <c r="CN354" s="2" t="s">
        <v>3</v>
      </c>
      <c r="CO354" s="2">
        <v>0</v>
      </c>
      <c r="CP354" s="2">
        <f t="shared" si="460"/>
        <v>2651.07</v>
      </c>
      <c r="CQ354" s="2">
        <f t="shared" si="461"/>
        <v>46.51</v>
      </c>
      <c r="CR354" s="2">
        <f t="shared" si="484"/>
        <v>0</v>
      </c>
      <c r="CS354" s="2">
        <f t="shared" si="462"/>
        <v>0</v>
      </c>
      <c r="CT354" s="2">
        <f t="shared" si="463"/>
        <v>0</v>
      </c>
      <c r="CU354" s="2">
        <f t="shared" si="464"/>
        <v>0</v>
      </c>
      <c r="CV354" s="2">
        <f t="shared" si="465"/>
        <v>0</v>
      </c>
      <c r="CW354" s="2">
        <f t="shared" si="466"/>
        <v>0</v>
      </c>
      <c r="CX354" s="2">
        <f t="shared" si="467"/>
        <v>0</v>
      </c>
      <c r="CY354" s="2">
        <f t="shared" si="468"/>
        <v>0</v>
      </c>
      <c r="CZ354" s="2">
        <f t="shared" si="469"/>
        <v>0</v>
      </c>
      <c r="DA354" s="2"/>
      <c r="DB354" s="2"/>
      <c r="DC354" s="2" t="s">
        <v>3</v>
      </c>
      <c r="DD354" s="2" t="s">
        <v>3</v>
      </c>
      <c r="DE354" s="2" t="s">
        <v>3</v>
      </c>
      <c r="DF354" s="2" t="s">
        <v>3</v>
      </c>
      <c r="DG354" s="2" t="s">
        <v>3</v>
      </c>
      <c r="DH354" s="2" t="s">
        <v>3</v>
      </c>
      <c r="DI354" s="2" t="s">
        <v>3</v>
      </c>
      <c r="DJ354" s="2" t="s">
        <v>3</v>
      </c>
      <c r="DK354" s="2" t="s">
        <v>3</v>
      </c>
      <c r="DL354" s="2" t="s">
        <v>3</v>
      </c>
      <c r="DM354" s="2" t="s">
        <v>3</v>
      </c>
      <c r="DN354" s="2">
        <v>0</v>
      </c>
      <c r="DO354" s="2">
        <v>0</v>
      </c>
      <c r="DP354" s="2">
        <v>1</v>
      </c>
      <c r="DQ354" s="2">
        <v>1</v>
      </c>
      <c r="DR354" s="2"/>
      <c r="DS354" s="2"/>
      <c r="DT354" s="2"/>
      <c r="DU354" s="2">
        <v>1013</v>
      </c>
      <c r="DV354" s="2" t="s">
        <v>37</v>
      </c>
      <c r="DW354" s="2" t="s">
        <v>37</v>
      </c>
      <c r="DX354" s="2">
        <v>1</v>
      </c>
      <c r="DY354" s="2"/>
      <c r="DZ354" s="2" t="s">
        <v>3</v>
      </c>
      <c r="EA354" s="2" t="s">
        <v>3</v>
      </c>
      <c r="EB354" s="2" t="s">
        <v>3</v>
      </c>
      <c r="EC354" s="2" t="s">
        <v>3</v>
      </c>
      <c r="ED354" s="2"/>
      <c r="EE354" s="2">
        <v>59540864</v>
      </c>
      <c r="EF354" s="2">
        <v>202</v>
      </c>
      <c r="EG354" s="2" t="s">
        <v>386</v>
      </c>
      <c r="EH354" s="2">
        <v>0</v>
      </c>
      <c r="EI354" s="2" t="s">
        <v>3</v>
      </c>
      <c r="EJ354" s="2">
        <v>1</v>
      </c>
      <c r="EK354" s="2">
        <v>400002</v>
      </c>
      <c r="EL354" s="2" t="s">
        <v>387</v>
      </c>
      <c r="EM354" s="2" t="s">
        <v>386</v>
      </c>
      <c r="EN354" s="2"/>
      <c r="EO354" s="2" t="s">
        <v>3</v>
      </c>
      <c r="EP354" s="2"/>
      <c r="EQ354" s="2">
        <v>0</v>
      </c>
      <c r="ER354" s="2">
        <v>0</v>
      </c>
      <c r="ES354" s="2">
        <v>46.51</v>
      </c>
      <c r="ET354" s="2">
        <v>0</v>
      </c>
      <c r="EU354" s="2">
        <v>0</v>
      </c>
      <c r="EV354" s="2">
        <v>0</v>
      </c>
      <c r="EW354" s="2">
        <v>0</v>
      </c>
      <c r="EX354" s="2">
        <v>0</v>
      </c>
      <c r="EY354" s="2">
        <v>0</v>
      </c>
      <c r="EZ354" s="2"/>
      <c r="FA354" s="2"/>
      <c r="FB354" s="2"/>
      <c r="FC354" s="2"/>
      <c r="FD354" s="2"/>
      <c r="FE354" s="2"/>
      <c r="FF354" s="2"/>
      <c r="FG354" s="2"/>
      <c r="FH354" s="2"/>
      <c r="FI354" s="2"/>
      <c r="FJ354" s="2"/>
      <c r="FK354" s="2"/>
      <c r="FL354" s="2"/>
      <c r="FM354" s="2"/>
      <c r="FN354" s="2"/>
      <c r="FO354" s="2"/>
      <c r="FP354" s="2"/>
      <c r="FQ354" s="2">
        <v>0</v>
      </c>
      <c r="FR354" s="2">
        <v>0</v>
      </c>
      <c r="FS354" s="2">
        <v>0</v>
      </c>
      <c r="FT354" s="2"/>
      <c r="FU354" s="2"/>
      <c r="FV354" s="2"/>
      <c r="FW354" s="2"/>
      <c r="FX354" s="2">
        <v>0</v>
      </c>
      <c r="FY354" s="2">
        <v>0</v>
      </c>
      <c r="FZ354" s="2"/>
      <c r="GA354" s="2" t="s">
        <v>556</v>
      </c>
      <c r="GB354" s="2"/>
      <c r="GC354" s="2"/>
      <c r="GD354" s="2">
        <v>1</v>
      </c>
      <c r="GE354" s="2"/>
      <c r="GF354" s="2">
        <v>1146806561</v>
      </c>
      <c r="GG354" s="2">
        <v>2</v>
      </c>
      <c r="GH354" s="2">
        <v>4</v>
      </c>
      <c r="GI354" s="2">
        <v>-2</v>
      </c>
      <c r="GJ354" s="2">
        <v>0</v>
      </c>
      <c r="GK354" s="2">
        <v>0</v>
      </c>
      <c r="GL354" s="2">
        <f t="shared" si="470"/>
        <v>0</v>
      </c>
      <c r="GM354" s="2">
        <f t="shared" si="471"/>
        <v>2651.07</v>
      </c>
      <c r="GN354" s="2">
        <f t="shared" si="472"/>
        <v>0</v>
      </c>
      <c r="GO354" s="2">
        <f t="shared" si="473"/>
        <v>2651.07</v>
      </c>
      <c r="GP354" s="2">
        <f t="shared" si="474"/>
        <v>0</v>
      </c>
      <c r="GQ354" s="2"/>
      <c r="GR354" s="2">
        <v>0</v>
      </c>
      <c r="GS354" s="2">
        <v>2</v>
      </c>
      <c r="GT354" s="2">
        <v>0</v>
      </c>
      <c r="GU354" s="2" t="s">
        <v>3</v>
      </c>
      <c r="GV354" s="2">
        <f t="shared" si="475"/>
        <v>0</v>
      </c>
      <c r="GW354" s="2">
        <v>1</v>
      </c>
      <c r="GX354" s="2">
        <f t="shared" si="476"/>
        <v>0</v>
      </c>
      <c r="GY354" s="2"/>
      <c r="GZ354" s="2"/>
      <c r="HA354" s="2">
        <v>0</v>
      </c>
      <c r="HB354" s="2">
        <v>0</v>
      </c>
      <c r="HC354" s="2">
        <f t="shared" si="477"/>
        <v>0</v>
      </c>
      <c r="HD354" s="2"/>
      <c r="HE354" s="2" t="s">
        <v>389</v>
      </c>
      <c r="HF354" s="2" t="s">
        <v>34</v>
      </c>
      <c r="HG354" s="2"/>
      <c r="HH354" s="2"/>
      <c r="HI354" s="2"/>
      <c r="HJ354" s="2"/>
      <c r="HK354" s="2"/>
      <c r="HL354" s="2"/>
      <c r="HM354" s="2" t="s">
        <v>3</v>
      </c>
      <c r="HN354" s="2" t="s">
        <v>3</v>
      </c>
      <c r="HO354" s="2" t="s">
        <v>3</v>
      </c>
      <c r="HP354" s="2" t="s">
        <v>3</v>
      </c>
      <c r="HQ354" s="2" t="s">
        <v>3</v>
      </c>
      <c r="HR354" s="2"/>
      <c r="HS354" s="2">
        <v>0</v>
      </c>
      <c r="HT354" s="2"/>
      <c r="HU354" s="2"/>
      <c r="HV354" s="2"/>
      <c r="HW354" s="2"/>
      <c r="HX354" s="2"/>
      <c r="HY354" s="2"/>
      <c r="HZ354" s="2"/>
      <c r="IA354" s="2"/>
      <c r="IB354" s="2"/>
      <c r="IC354" s="2"/>
      <c r="ID354" s="2"/>
      <c r="IE354" s="2"/>
      <c r="IF354" s="2"/>
      <c r="IG354" s="2"/>
      <c r="IH354" s="2"/>
      <c r="II354" s="2"/>
      <c r="IJ354" s="2"/>
      <c r="IK354" s="2">
        <v>0</v>
      </c>
      <c r="IL354" s="2"/>
      <c r="IM354" s="2"/>
      <c r="IN354" s="2"/>
      <c r="IO354" s="2"/>
      <c r="IP354" s="2"/>
      <c r="IQ354" s="2"/>
      <c r="IR354" s="2"/>
      <c r="IS354" s="2"/>
      <c r="IT354" s="2"/>
      <c r="IU354" s="2"/>
    </row>
    <row r="355" spans="1:255" x14ac:dyDescent="0.2">
      <c r="A355">
        <v>17</v>
      </c>
      <c r="B355">
        <v>1</v>
      </c>
      <c r="E355" t="s">
        <v>553</v>
      </c>
      <c r="F355" t="s">
        <v>554</v>
      </c>
      <c r="G355" t="s">
        <v>555</v>
      </c>
      <c r="H355" t="s">
        <v>37</v>
      </c>
      <c r="I355">
        <v>57</v>
      </c>
      <c r="J355">
        <v>0</v>
      </c>
      <c r="K355">
        <v>57</v>
      </c>
      <c r="O355">
        <f t="shared" si="446"/>
        <v>26192.57</v>
      </c>
      <c r="P355">
        <f t="shared" si="447"/>
        <v>26192.57</v>
      </c>
      <c r="Q355">
        <f t="shared" si="478"/>
        <v>0</v>
      </c>
      <c r="R355">
        <f t="shared" si="448"/>
        <v>0</v>
      </c>
      <c r="S355">
        <f t="shared" si="449"/>
        <v>0</v>
      </c>
      <c r="T355">
        <f t="shared" si="450"/>
        <v>0</v>
      </c>
      <c r="U355">
        <f t="shared" si="451"/>
        <v>0</v>
      </c>
      <c r="V355">
        <f t="shared" si="452"/>
        <v>0</v>
      </c>
      <c r="W355">
        <f t="shared" si="453"/>
        <v>0</v>
      </c>
      <c r="X355">
        <f t="shared" si="454"/>
        <v>0</v>
      </c>
      <c r="Y355">
        <f t="shared" si="455"/>
        <v>0</v>
      </c>
      <c r="AA355">
        <v>60252775</v>
      </c>
      <c r="AB355">
        <f t="shared" si="456"/>
        <v>46.51</v>
      </c>
      <c r="AC355">
        <f t="shared" si="457"/>
        <v>46.51</v>
      </c>
      <c r="AD355">
        <f t="shared" si="479"/>
        <v>0</v>
      </c>
      <c r="AE355">
        <f t="shared" si="480"/>
        <v>0</v>
      </c>
      <c r="AF355">
        <f t="shared" si="481"/>
        <v>0</v>
      </c>
      <c r="AG355">
        <f t="shared" si="458"/>
        <v>0</v>
      </c>
      <c r="AH355">
        <f t="shared" si="482"/>
        <v>0</v>
      </c>
      <c r="AI355">
        <f t="shared" si="483"/>
        <v>0</v>
      </c>
      <c r="AJ355">
        <f t="shared" si="459"/>
        <v>0</v>
      </c>
      <c r="AK355">
        <v>46.51</v>
      </c>
      <c r="AL355">
        <v>46.51</v>
      </c>
      <c r="AM355">
        <v>0</v>
      </c>
      <c r="AN355">
        <v>0</v>
      </c>
      <c r="AO355">
        <v>0</v>
      </c>
      <c r="AP355">
        <v>0</v>
      </c>
      <c r="AQ355">
        <v>0</v>
      </c>
      <c r="AR355">
        <v>0</v>
      </c>
      <c r="AS355">
        <v>0</v>
      </c>
      <c r="AT355">
        <v>0</v>
      </c>
      <c r="AU355">
        <v>0</v>
      </c>
      <c r="AV355">
        <v>1</v>
      </c>
      <c r="AW355">
        <v>1</v>
      </c>
      <c r="AZ355">
        <v>1</v>
      </c>
      <c r="BA355">
        <v>1</v>
      </c>
      <c r="BB355">
        <v>1</v>
      </c>
      <c r="BC355">
        <v>9.8800000000000008</v>
      </c>
      <c r="BD355" t="s">
        <v>3</v>
      </c>
      <c r="BE355" t="s">
        <v>3</v>
      </c>
      <c r="BF355" t="s">
        <v>3</v>
      </c>
      <c r="BG355" t="s">
        <v>3</v>
      </c>
      <c r="BH355">
        <v>3</v>
      </c>
      <c r="BI355">
        <v>2</v>
      </c>
      <c r="BJ355" t="s">
        <v>3</v>
      </c>
      <c r="BM355">
        <v>400002</v>
      </c>
      <c r="BN355">
        <v>0</v>
      </c>
      <c r="BO355" t="s">
        <v>3</v>
      </c>
      <c r="BP355">
        <v>0</v>
      </c>
      <c r="BQ355">
        <v>202</v>
      </c>
      <c r="BR355">
        <v>0</v>
      </c>
      <c r="BS355">
        <v>1</v>
      </c>
      <c r="BT355">
        <v>1</v>
      </c>
      <c r="BU355">
        <v>1</v>
      </c>
      <c r="BV355">
        <v>1</v>
      </c>
      <c r="BW355">
        <v>1</v>
      </c>
      <c r="BX355">
        <v>1</v>
      </c>
      <c r="BY355" t="s">
        <v>3</v>
      </c>
      <c r="BZ355">
        <v>0</v>
      </c>
      <c r="CA355">
        <v>0</v>
      </c>
      <c r="CB355" t="s">
        <v>3</v>
      </c>
      <c r="CE355">
        <v>30</v>
      </c>
      <c r="CF355">
        <v>0</v>
      </c>
      <c r="CG355">
        <v>0</v>
      </c>
      <c r="CM355">
        <v>0</v>
      </c>
      <c r="CN355" t="s">
        <v>3</v>
      </c>
      <c r="CO355">
        <v>0</v>
      </c>
      <c r="CP355">
        <f t="shared" si="460"/>
        <v>26192.57</v>
      </c>
      <c r="CQ355">
        <f t="shared" si="461"/>
        <v>459.52</v>
      </c>
      <c r="CR355">
        <f t="shared" si="484"/>
        <v>0</v>
      </c>
      <c r="CS355">
        <f t="shared" si="462"/>
        <v>0</v>
      </c>
      <c r="CT355">
        <f t="shared" si="463"/>
        <v>0</v>
      </c>
      <c r="CU355">
        <f t="shared" si="464"/>
        <v>0</v>
      </c>
      <c r="CV355">
        <f t="shared" si="465"/>
        <v>0</v>
      </c>
      <c r="CW355">
        <f t="shared" si="466"/>
        <v>0</v>
      </c>
      <c r="CX355">
        <f t="shared" si="467"/>
        <v>0</v>
      </c>
      <c r="CY355">
        <f t="shared" si="468"/>
        <v>0</v>
      </c>
      <c r="CZ355">
        <f t="shared" si="469"/>
        <v>0</v>
      </c>
      <c r="DC355" t="s">
        <v>3</v>
      </c>
      <c r="DD355" t="s">
        <v>3</v>
      </c>
      <c r="DE355" t="s">
        <v>3</v>
      </c>
      <c r="DF355" t="s">
        <v>3</v>
      </c>
      <c r="DG355" t="s">
        <v>3</v>
      </c>
      <c r="DH355" t="s">
        <v>3</v>
      </c>
      <c r="DI355" t="s">
        <v>3</v>
      </c>
      <c r="DJ355" t="s">
        <v>3</v>
      </c>
      <c r="DK355" t="s">
        <v>3</v>
      </c>
      <c r="DL355" t="s">
        <v>3</v>
      </c>
      <c r="DM355" t="s">
        <v>3</v>
      </c>
      <c r="DN355">
        <v>0</v>
      </c>
      <c r="DO355">
        <v>0</v>
      </c>
      <c r="DP355">
        <v>1</v>
      </c>
      <c r="DQ355">
        <v>1</v>
      </c>
      <c r="DU355">
        <v>1013</v>
      </c>
      <c r="DV355" t="s">
        <v>37</v>
      </c>
      <c r="DW355" t="s">
        <v>37</v>
      </c>
      <c r="DX355">
        <v>1</v>
      </c>
      <c r="DZ355" t="s">
        <v>3</v>
      </c>
      <c r="EA355" t="s">
        <v>3</v>
      </c>
      <c r="EB355" t="s">
        <v>3</v>
      </c>
      <c r="EC355" t="s">
        <v>3</v>
      </c>
      <c r="EE355">
        <v>59540864</v>
      </c>
      <c r="EF355">
        <v>202</v>
      </c>
      <c r="EG355" t="s">
        <v>386</v>
      </c>
      <c r="EH355">
        <v>0</v>
      </c>
      <c r="EI355" t="s">
        <v>3</v>
      </c>
      <c r="EJ355">
        <v>1</v>
      </c>
      <c r="EK355">
        <v>400002</v>
      </c>
      <c r="EL355" t="s">
        <v>387</v>
      </c>
      <c r="EM355" t="s">
        <v>386</v>
      </c>
      <c r="EO355" t="s">
        <v>3</v>
      </c>
      <c r="EQ355">
        <v>0</v>
      </c>
      <c r="ER355">
        <v>46.51</v>
      </c>
      <c r="ES355">
        <v>46.51</v>
      </c>
      <c r="ET355">
        <v>0</v>
      </c>
      <c r="EU355">
        <v>0</v>
      </c>
      <c r="EV355">
        <v>0</v>
      </c>
      <c r="EW355">
        <v>0</v>
      </c>
      <c r="EX355">
        <v>0</v>
      </c>
      <c r="EY355">
        <v>0</v>
      </c>
      <c r="EZ355">
        <v>5</v>
      </c>
      <c r="FC355">
        <v>1</v>
      </c>
      <c r="FD355">
        <v>18</v>
      </c>
      <c r="FF355">
        <v>540.63</v>
      </c>
      <c r="FQ355">
        <v>0</v>
      </c>
      <c r="FR355">
        <v>0</v>
      </c>
      <c r="FS355">
        <v>0</v>
      </c>
      <c r="FX355">
        <v>0</v>
      </c>
      <c r="FY355">
        <v>0</v>
      </c>
      <c r="GA355" t="s">
        <v>556</v>
      </c>
      <c r="GD355">
        <v>1</v>
      </c>
      <c r="GF355">
        <v>1146806561</v>
      </c>
      <c r="GG355">
        <v>2</v>
      </c>
      <c r="GH355">
        <v>3</v>
      </c>
      <c r="GI355">
        <v>5</v>
      </c>
      <c r="GJ355">
        <v>0</v>
      </c>
      <c r="GK355">
        <v>0</v>
      </c>
      <c r="GL355">
        <f t="shared" si="470"/>
        <v>0</v>
      </c>
      <c r="GM355">
        <f t="shared" si="471"/>
        <v>26192.57</v>
      </c>
      <c r="GN355">
        <f t="shared" si="472"/>
        <v>0</v>
      </c>
      <c r="GO355">
        <f t="shared" si="473"/>
        <v>26192.57</v>
      </c>
      <c r="GP355">
        <f t="shared" si="474"/>
        <v>0</v>
      </c>
      <c r="GR355">
        <v>1</v>
      </c>
      <c r="GS355">
        <v>1</v>
      </c>
      <c r="GT355">
        <v>0</v>
      </c>
      <c r="GU355" t="s">
        <v>3</v>
      </c>
      <c r="GV355">
        <f t="shared" si="475"/>
        <v>0</v>
      </c>
      <c r="GW355">
        <v>1</v>
      </c>
      <c r="GX355">
        <f t="shared" si="476"/>
        <v>0</v>
      </c>
      <c r="HA355">
        <v>0</v>
      </c>
      <c r="HB355">
        <v>0</v>
      </c>
      <c r="HC355">
        <f t="shared" si="477"/>
        <v>0</v>
      </c>
      <c r="HE355" t="s">
        <v>389</v>
      </c>
      <c r="HF355" t="s">
        <v>34</v>
      </c>
      <c r="HM355" t="s">
        <v>3</v>
      </c>
      <c r="HN355" t="s">
        <v>3</v>
      </c>
      <c r="HO355" t="s">
        <v>3</v>
      </c>
      <c r="HP355" t="s">
        <v>3</v>
      </c>
      <c r="HQ355" t="s">
        <v>3</v>
      </c>
      <c r="HS355">
        <v>0</v>
      </c>
      <c r="IK355">
        <v>0</v>
      </c>
    </row>
    <row r="356" spans="1:255" x14ac:dyDescent="0.2">
      <c r="A356" s="2">
        <v>17</v>
      </c>
      <c r="B356" s="2">
        <v>1</v>
      </c>
      <c r="C356" s="2"/>
      <c r="D356" s="2"/>
      <c r="E356" s="2" t="s">
        <v>557</v>
      </c>
      <c r="F356" s="2" t="s">
        <v>558</v>
      </c>
      <c r="G356" s="2" t="s">
        <v>559</v>
      </c>
      <c r="H356" s="2" t="s">
        <v>37</v>
      </c>
      <c r="I356" s="2">
        <v>682</v>
      </c>
      <c r="J356" s="2">
        <v>0</v>
      </c>
      <c r="K356" s="2">
        <v>682</v>
      </c>
      <c r="L356" s="2"/>
      <c r="M356" s="2"/>
      <c r="N356" s="2"/>
      <c r="O356" s="2">
        <f t="shared" si="446"/>
        <v>10264.1</v>
      </c>
      <c r="P356" s="2">
        <f t="shared" si="447"/>
        <v>10264.1</v>
      </c>
      <c r="Q356" s="2">
        <f t="shared" si="478"/>
        <v>0</v>
      </c>
      <c r="R356" s="2">
        <f t="shared" si="448"/>
        <v>0</v>
      </c>
      <c r="S356" s="2">
        <f t="shared" si="449"/>
        <v>0</v>
      </c>
      <c r="T356" s="2">
        <f t="shared" si="450"/>
        <v>0</v>
      </c>
      <c r="U356" s="2">
        <f t="shared" si="451"/>
        <v>0</v>
      </c>
      <c r="V356" s="2">
        <f t="shared" si="452"/>
        <v>0</v>
      </c>
      <c r="W356" s="2">
        <f t="shared" si="453"/>
        <v>0</v>
      </c>
      <c r="X356" s="2">
        <f t="shared" si="454"/>
        <v>0</v>
      </c>
      <c r="Y356" s="2">
        <f t="shared" si="455"/>
        <v>0</v>
      </c>
      <c r="Z356" s="2"/>
      <c r="AA356" s="2">
        <v>60252778</v>
      </c>
      <c r="AB356" s="2">
        <f t="shared" si="456"/>
        <v>15.05</v>
      </c>
      <c r="AC356" s="2">
        <f t="shared" si="457"/>
        <v>15.05</v>
      </c>
      <c r="AD356" s="2">
        <f t="shared" si="479"/>
        <v>0</v>
      </c>
      <c r="AE356" s="2">
        <f t="shared" si="480"/>
        <v>0</v>
      </c>
      <c r="AF356" s="2">
        <f t="shared" si="481"/>
        <v>0</v>
      </c>
      <c r="AG356" s="2">
        <f t="shared" si="458"/>
        <v>0</v>
      </c>
      <c r="AH356" s="2">
        <f t="shared" si="482"/>
        <v>0</v>
      </c>
      <c r="AI356" s="2">
        <f t="shared" si="483"/>
        <v>0</v>
      </c>
      <c r="AJ356" s="2">
        <f t="shared" si="459"/>
        <v>0</v>
      </c>
      <c r="AK356" s="2">
        <v>15.05</v>
      </c>
      <c r="AL356" s="2">
        <v>15.05</v>
      </c>
      <c r="AM356" s="2">
        <v>0</v>
      </c>
      <c r="AN356" s="2">
        <v>0</v>
      </c>
      <c r="AO356" s="2">
        <v>0</v>
      </c>
      <c r="AP356" s="2">
        <v>0</v>
      </c>
      <c r="AQ356" s="2">
        <v>0</v>
      </c>
      <c r="AR356" s="2">
        <v>0</v>
      </c>
      <c r="AS356" s="2">
        <v>0</v>
      </c>
      <c r="AT356" s="2">
        <v>0</v>
      </c>
      <c r="AU356" s="2">
        <v>0</v>
      </c>
      <c r="AV356" s="2">
        <v>1</v>
      </c>
      <c r="AW356" s="2">
        <v>1</v>
      </c>
      <c r="AX356" s="2"/>
      <c r="AY356" s="2"/>
      <c r="AZ356" s="2">
        <v>1</v>
      </c>
      <c r="BA356" s="2">
        <v>1</v>
      </c>
      <c r="BB356" s="2">
        <v>1</v>
      </c>
      <c r="BC356" s="2">
        <v>1</v>
      </c>
      <c r="BD356" s="2" t="s">
        <v>3</v>
      </c>
      <c r="BE356" s="2" t="s">
        <v>3</v>
      </c>
      <c r="BF356" s="2" t="s">
        <v>3</v>
      </c>
      <c r="BG356" s="2" t="s">
        <v>3</v>
      </c>
      <c r="BH356" s="2">
        <v>3</v>
      </c>
      <c r="BI356" s="2">
        <v>2</v>
      </c>
      <c r="BJ356" s="2" t="s">
        <v>3</v>
      </c>
      <c r="BK356" s="2"/>
      <c r="BL356" s="2"/>
      <c r="BM356" s="2">
        <v>400002</v>
      </c>
      <c r="BN356" s="2">
        <v>0</v>
      </c>
      <c r="BO356" s="2" t="s">
        <v>3</v>
      </c>
      <c r="BP356" s="2">
        <v>0</v>
      </c>
      <c r="BQ356" s="2">
        <v>202</v>
      </c>
      <c r="BR356" s="2">
        <v>0</v>
      </c>
      <c r="BS356" s="2">
        <v>1</v>
      </c>
      <c r="BT356" s="2">
        <v>1</v>
      </c>
      <c r="BU356" s="2">
        <v>1</v>
      </c>
      <c r="BV356" s="2">
        <v>1</v>
      </c>
      <c r="BW356" s="2">
        <v>1</v>
      </c>
      <c r="BX356" s="2">
        <v>1</v>
      </c>
      <c r="BY356" s="2" t="s">
        <v>3</v>
      </c>
      <c r="BZ356" s="2">
        <v>0</v>
      </c>
      <c r="CA356" s="2">
        <v>0</v>
      </c>
      <c r="CB356" s="2" t="s">
        <v>3</v>
      </c>
      <c r="CC356" s="2"/>
      <c r="CD356" s="2"/>
      <c r="CE356" s="2">
        <v>30</v>
      </c>
      <c r="CF356" s="2">
        <v>0</v>
      </c>
      <c r="CG356" s="2">
        <v>0</v>
      </c>
      <c r="CH356" s="2"/>
      <c r="CI356" s="2"/>
      <c r="CJ356" s="2"/>
      <c r="CK356" s="2"/>
      <c r="CL356" s="2"/>
      <c r="CM356" s="2">
        <v>0</v>
      </c>
      <c r="CN356" s="2" t="s">
        <v>3</v>
      </c>
      <c r="CO356" s="2">
        <v>0</v>
      </c>
      <c r="CP356" s="2">
        <f t="shared" si="460"/>
        <v>10264.1</v>
      </c>
      <c r="CQ356" s="2">
        <f t="shared" si="461"/>
        <v>15.05</v>
      </c>
      <c r="CR356" s="2">
        <f t="shared" si="484"/>
        <v>0</v>
      </c>
      <c r="CS356" s="2">
        <f t="shared" si="462"/>
        <v>0</v>
      </c>
      <c r="CT356" s="2">
        <f t="shared" si="463"/>
        <v>0</v>
      </c>
      <c r="CU356" s="2">
        <f t="shared" si="464"/>
        <v>0</v>
      </c>
      <c r="CV356" s="2">
        <f t="shared" si="465"/>
        <v>0</v>
      </c>
      <c r="CW356" s="2">
        <f t="shared" si="466"/>
        <v>0</v>
      </c>
      <c r="CX356" s="2">
        <f t="shared" si="467"/>
        <v>0</v>
      </c>
      <c r="CY356" s="2">
        <f t="shared" si="468"/>
        <v>0</v>
      </c>
      <c r="CZ356" s="2">
        <f t="shared" si="469"/>
        <v>0</v>
      </c>
      <c r="DA356" s="2"/>
      <c r="DB356" s="2"/>
      <c r="DC356" s="2" t="s">
        <v>3</v>
      </c>
      <c r="DD356" s="2" t="s">
        <v>3</v>
      </c>
      <c r="DE356" s="2" t="s">
        <v>3</v>
      </c>
      <c r="DF356" s="2" t="s">
        <v>3</v>
      </c>
      <c r="DG356" s="2" t="s">
        <v>3</v>
      </c>
      <c r="DH356" s="2" t="s">
        <v>3</v>
      </c>
      <c r="DI356" s="2" t="s">
        <v>3</v>
      </c>
      <c r="DJ356" s="2" t="s">
        <v>3</v>
      </c>
      <c r="DK356" s="2" t="s">
        <v>3</v>
      </c>
      <c r="DL356" s="2" t="s">
        <v>3</v>
      </c>
      <c r="DM356" s="2" t="s">
        <v>3</v>
      </c>
      <c r="DN356" s="2">
        <v>0</v>
      </c>
      <c r="DO356" s="2">
        <v>0</v>
      </c>
      <c r="DP356" s="2">
        <v>1</v>
      </c>
      <c r="DQ356" s="2">
        <v>1</v>
      </c>
      <c r="DR356" s="2"/>
      <c r="DS356" s="2"/>
      <c r="DT356" s="2"/>
      <c r="DU356" s="2">
        <v>1013</v>
      </c>
      <c r="DV356" s="2" t="s">
        <v>37</v>
      </c>
      <c r="DW356" s="2" t="s">
        <v>37</v>
      </c>
      <c r="DX356" s="2">
        <v>1</v>
      </c>
      <c r="DY356" s="2"/>
      <c r="DZ356" s="2" t="s">
        <v>3</v>
      </c>
      <c r="EA356" s="2" t="s">
        <v>3</v>
      </c>
      <c r="EB356" s="2" t="s">
        <v>3</v>
      </c>
      <c r="EC356" s="2" t="s">
        <v>3</v>
      </c>
      <c r="ED356" s="2"/>
      <c r="EE356" s="2">
        <v>59540864</v>
      </c>
      <c r="EF356" s="2">
        <v>202</v>
      </c>
      <c r="EG356" s="2" t="s">
        <v>386</v>
      </c>
      <c r="EH356" s="2">
        <v>0</v>
      </c>
      <c r="EI356" s="2" t="s">
        <v>3</v>
      </c>
      <c r="EJ356" s="2">
        <v>1</v>
      </c>
      <c r="EK356" s="2">
        <v>400002</v>
      </c>
      <c r="EL356" s="2" t="s">
        <v>387</v>
      </c>
      <c r="EM356" s="2" t="s">
        <v>386</v>
      </c>
      <c r="EN356" s="2"/>
      <c r="EO356" s="2" t="s">
        <v>3</v>
      </c>
      <c r="EP356" s="2"/>
      <c r="EQ356" s="2">
        <v>0</v>
      </c>
      <c r="ER356" s="2">
        <v>0</v>
      </c>
      <c r="ES356" s="2">
        <v>15.05</v>
      </c>
      <c r="ET356" s="2">
        <v>0</v>
      </c>
      <c r="EU356" s="2">
        <v>0</v>
      </c>
      <c r="EV356" s="2">
        <v>0</v>
      </c>
      <c r="EW356" s="2">
        <v>0</v>
      </c>
      <c r="EX356" s="2">
        <v>0</v>
      </c>
      <c r="EY356" s="2">
        <v>0</v>
      </c>
      <c r="EZ356" s="2"/>
      <c r="FA356" s="2"/>
      <c r="FB356" s="2"/>
      <c r="FC356" s="2"/>
      <c r="FD356" s="2"/>
      <c r="FE356" s="2"/>
      <c r="FF356" s="2"/>
      <c r="FG356" s="2"/>
      <c r="FH356" s="2"/>
      <c r="FI356" s="2"/>
      <c r="FJ356" s="2"/>
      <c r="FK356" s="2"/>
      <c r="FL356" s="2"/>
      <c r="FM356" s="2"/>
      <c r="FN356" s="2"/>
      <c r="FO356" s="2"/>
      <c r="FP356" s="2"/>
      <c r="FQ356" s="2">
        <v>0</v>
      </c>
      <c r="FR356" s="2">
        <v>0</v>
      </c>
      <c r="FS356" s="2">
        <v>0</v>
      </c>
      <c r="FT356" s="2"/>
      <c r="FU356" s="2"/>
      <c r="FV356" s="2"/>
      <c r="FW356" s="2"/>
      <c r="FX356" s="2">
        <v>0</v>
      </c>
      <c r="FY356" s="2">
        <v>0</v>
      </c>
      <c r="FZ356" s="2"/>
      <c r="GA356" s="2" t="s">
        <v>560</v>
      </c>
      <c r="GB356" s="2"/>
      <c r="GC356" s="2"/>
      <c r="GD356" s="2">
        <v>1</v>
      </c>
      <c r="GE356" s="2"/>
      <c r="GF356" s="2">
        <v>131409096</v>
      </c>
      <c r="GG356" s="2">
        <v>2</v>
      </c>
      <c r="GH356" s="2">
        <v>4</v>
      </c>
      <c r="GI356" s="2">
        <v>-2</v>
      </c>
      <c r="GJ356" s="2">
        <v>0</v>
      </c>
      <c r="GK356" s="2">
        <v>0</v>
      </c>
      <c r="GL356" s="2">
        <f t="shared" si="470"/>
        <v>0</v>
      </c>
      <c r="GM356" s="2">
        <f t="shared" si="471"/>
        <v>10264.1</v>
      </c>
      <c r="GN356" s="2">
        <f t="shared" si="472"/>
        <v>0</v>
      </c>
      <c r="GO356" s="2">
        <f t="shared" si="473"/>
        <v>10264.1</v>
      </c>
      <c r="GP356" s="2">
        <f t="shared" si="474"/>
        <v>0</v>
      </c>
      <c r="GQ356" s="2"/>
      <c r="GR356" s="2">
        <v>0</v>
      </c>
      <c r="GS356" s="2">
        <v>2</v>
      </c>
      <c r="GT356" s="2">
        <v>0</v>
      </c>
      <c r="GU356" s="2" t="s">
        <v>3</v>
      </c>
      <c r="GV356" s="2">
        <f t="shared" si="475"/>
        <v>0</v>
      </c>
      <c r="GW356" s="2">
        <v>1</v>
      </c>
      <c r="GX356" s="2">
        <f t="shared" si="476"/>
        <v>0</v>
      </c>
      <c r="GY356" s="2"/>
      <c r="GZ356" s="2"/>
      <c r="HA356" s="2">
        <v>0</v>
      </c>
      <c r="HB356" s="2">
        <v>0</v>
      </c>
      <c r="HC356" s="2">
        <f t="shared" si="477"/>
        <v>0</v>
      </c>
      <c r="HD356" s="2"/>
      <c r="HE356" s="2" t="s">
        <v>389</v>
      </c>
      <c r="HF356" s="2" t="s">
        <v>34</v>
      </c>
      <c r="HG356" s="2"/>
      <c r="HH356" s="2"/>
      <c r="HI356" s="2"/>
      <c r="HJ356" s="2"/>
      <c r="HK356" s="2"/>
      <c r="HL356" s="2"/>
      <c r="HM356" s="2" t="s">
        <v>3</v>
      </c>
      <c r="HN356" s="2" t="s">
        <v>3</v>
      </c>
      <c r="HO356" s="2" t="s">
        <v>3</v>
      </c>
      <c r="HP356" s="2" t="s">
        <v>3</v>
      </c>
      <c r="HQ356" s="2" t="s">
        <v>3</v>
      </c>
      <c r="HR356" s="2"/>
      <c r="HS356" s="2">
        <v>0</v>
      </c>
      <c r="HT356" s="2"/>
      <c r="HU356" s="2"/>
      <c r="HV356" s="2"/>
      <c r="HW356" s="2"/>
      <c r="HX356" s="2"/>
      <c r="HY356" s="2"/>
      <c r="HZ356" s="2"/>
      <c r="IA356" s="2"/>
      <c r="IB356" s="2"/>
      <c r="IC356" s="2"/>
      <c r="ID356" s="2"/>
      <c r="IE356" s="2"/>
      <c r="IF356" s="2"/>
      <c r="IG356" s="2"/>
      <c r="IH356" s="2"/>
      <c r="II356" s="2"/>
      <c r="IJ356" s="2"/>
      <c r="IK356" s="2">
        <v>0</v>
      </c>
      <c r="IL356" s="2"/>
      <c r="IM356" s="2"/>
      <c r="IN356" s="2"/>
      <c r="IO356" s="2"/>
      <c r="IP356" s="2"/>
      <c r="IQ356" s="2"/>
      <c r="IR356" s="2"/>
      <c r="IS356" s="2"/>
      <c r="IT356" s="2"/>
      <c r="IU356" s="2"/>
    </row>
    <row r="357" spans="1:255" x14ac:dyDescent="0.2">
      <c r="A357">
        <v>17</v>
      </c>
      <c r="B357">
        <v>1</v>
      </c>
      <c r="E357" t="s">
        <v>557</v>
      </c>
      <c r="F357" t="s">
        <v>558</v>
      </c>
      <c r="G357" t="s">
        <v>559</v>
      </c>
      <c r="H357" t="s">
        <v>37</v>
      </c>
      <c r="I357">
        <v>682</v>
      </c>
      <c r="J357">
        <v>0</v>
      </c>
      <c r="K357">
        <v>682</v>
      </c>
      <c r="O357">
        <f t="shared" si="446"/>
        <v>101409.31</v>
      </c>
      <c r="P357">
        <f t="shared" si="447"/>
        <v>101409.31</v>
      </c>
      <c r="Q357">
        <f t="shared" si="478"/>
        <v>0</v>
      </c>
      <c r="R357">
        <f t="shared" si="448"/>
        <v>0</v>
      </c>
      <c r="S357">
        <f t="shared" si="449"/>
        <v>0</v>
      </c>
      <c r="T357">
        <f t="shared" si="450"/>
        <v>0</v>
      </c>
      <c r="U357">
        <f t="shared" si="451"/>
        <v>0</v>
      </c>
      <c r="V357">
        <f t="shared" si="452"/>
        <v>0</v>
      </c>
      <c r="W357">
        <f t="shared" si="453"/>
        <v>0</v>
      </c>
      <c r="X357">
        <f t="shared" si="454"/>
        <v>0</v>
      </c>
      <c r="Y357">
        <f t="shared" si="455"/>
        <v>0</v>
      </c>
      <c r="AA357">
        <v>60252775</v>
      </c>
      <c r="AB357">
        <f t="shared" si="456"/>
        <v>15.05</v>
      </c>
      <c r="AC357">
        <f t="shared" si="457"/>
        <v>15.05</v>
      </c>
      <c r="AD357">
        <f t="shared" si="479"/>
        <v>0</v>
      </c>
      <c r="AE357">
        <f t="shared" si="480"/>
        <v>0</v>
      </c>
      <c r="AF357">
        <f t="shared" si="481"/>
        <v>0</v>
      </c>
      <c r="AG357">
        <f t="shared" si="458"/>
        <v>0</v>
      </c>
      <c r="AH357">
        <f t="shared" si="482"/>
        <v>0</v>
      </c>
      <c r="AI357">
        <f t="shared" si="483"/>
        <v>0</v>
      </c>
      <c r="AJ357">
        <f t="shared" si="459"/>
        <v>0</v>
      </c>
      <c r="AK357">
        <v>15.05</v>
      </c>
      <c r="AL357">
        <v>15.05</v>
      </c>
      <c r="AM357">
        <v>0</v>
      </c>
      <c r="AN357">
        <v>0</v>
      </c>
      <c r="AO357">
        <v>0</v>
      </c>
      <c r="AP357">
        <v>0</v>
      </c>
      <c r="AQ357">
        <v>0</v>
      </c>
      <c r="AR357">
        <v>0</v>
      </c>
      <c r="AS357">
        <v>0</v>
      </c>
      <c r="AT357">
        <v>0</v>
      </c>
      <c r="AU357">
        <v>0</v>
      </c>
      <c r="AV357">
        <v>1</v>
      </c>
      <c r="AW357">
        <v>1</v>
      </c>
      <c r="AZ357">
        <v>1</v>
      </c>
      <c r="BA357">
        <v>1</v>
      </c>
      <c r="BB357">
        <v>1</v>
      </c>
      <c r="BC357">
        <v>9.8800000000000008</v>
      </c>
      <c r="BD357" t="s">
        <v>3</v>
      </c>
      <c r="BE357" t="s">
        <v>3</v>
      </c>
      <c r="BF357" t="s">
        <v>3</v>
      </c>
      <c r="BG357" t="s">
        <v>3</v>
      </c>
      <c r="BH357">
        <v>3</v>
      </c>
      <c r="BI357">
        <v>2</v>
      </c>
      <c r="BJ357" t="s">
        <v>3</v>
      </c>
      <c r="BM357">
        <v>400002</v>
      </c>
      <c r="BN357">
        <v>0</v>
      </c>
      <c r="BO357" t="s">
        <v>3</v>
      </c>
      <c r="BP357">
        <v>0</v>
      </c>
      <c r="BQ357">
        <v>202</v>
      </c>
      <c r="BR357">
        <v>0</v>
      </c>
      <c r="BS357">
        <v>1</v>
      </c>
      <c r="BT357">
        <v>1</v>
      </c>
      <c r="BU357">
        <v>1</v>
      </c>
      <c r="BV357">
        <v>1</v>
      </c>
      <c r="BW357">
        <v>1</v>
      </c>
      <c r="BX357">
        <v>1</v>
      </c>
      <c r="BY357" t="s">
        <v>3</v>
      </c>
      <c r="BZ357">
        <v>0</v>
      </c>
      <c r="CA357">
        <v>0</v>
      </c>
      <c r="CB357" t="s">
        <v>3</v>
      </c>
      <c r="CE357">
        <v>30</v>
      </c>
      <c r="CF357">
        <v>0</v>
      </c>
      <c r="CG357">
        <v>0</v>
      </c>
      <c r="CM357">
        <v>0</v>
      </c>
      <c r="CN357" t="s">
        <v>3</v>
      </c>
      <c r="CO357">
        <v>0</v>
      </c>
      <c r="CP357">
        <f t="shared" si="460"/>
        <v>101409.31</v>
      </c>
      <c r="CQ357">
        <f t="shared" si="461"/>
        <v>148.69</v>
      </c>
      <c r="CR357">
        <f t="shared" si="484"/>
        <v>0</v>
      </c>
      <c r="CS357">
        <f t="shared" si="462"/>
        <v>0</v>
      </c>
      <c r="CT357">
        <f t="shared" si="463"/>
        <v>0</v>
      </c>
      <c r="CU357">
        <f t="shared" si="464"/>
        <v>0</v>
      </c>
      <c r="CV357">
        <f t="shared" si="465"/>
        <v>0</v>
      </c>
      <c r="CW357">
        <f t="shared" si="466"/>
        <v>0</v>
      </c>
      <c r="CX357">
        <f t="shared" si="467"/>
        <v>0</v>
      </c>
      <c r="CY357">
        <f t="shared" si="468"/>
        <v>0</v>
      </c>
      <c r="CZ357">
        <f t="shared" si="469"/>
        <v>0</v>
      </c>
      <c r="DC357" t="s">
        <v>3</v>
      </c>
      <c r="DD357" t="s">
        <v>3</v>
      </c>
      <c r="DE357" t="s">
        <v>3</v>
      </c>
      <c r="DF357" t="s">
        <v>3</v>
      </c>
      <c r="DG357" t="s">
        <v>3</v>
      </c>
      <c r="DH357" t="s">
        <v>3</v>
      </c>
      <c r="DI357" t="s">
        <v>3</v>
      </c>
      <c r="DJ357" t="s">
        <v>3</v>
      </c>
      <c r="DK357" t="s">
        <v>3</v>
      </c>
      <c r="DL357" t="s">
        <v>3</v>
      </c>
      <c r="DM357" t="s">
        <v>3</v>
      </c>
      <c r="DN357">
        <v>0</v>
      </c>
      <c r="DO357">
        <v>0</v>
      </c>
      <c r="DP357">
        <v>1</v>
      </c>
      <c r="DQ357">
        <v>1</v>
      </c>
      <c r="DU357">
        <v>1013</v>
      </c>
      <c r="DV357" t="s">
        <v>37</v>
      </c>
      <c r="DW357" t="s">
        <v>37</v>
      </c>
      <c r="DX357">
        <v>1</v>
      </c>
      <c r="DZ357" t="s">
        <v>3</v>
      </c>
      <c r="EA357" t="s">
        <v>3</v>
      </c>
      <c r="EB357" t="s">
        <v>3</v>
      </c>
      <c r="EC357" t="s">
        <v>3</v>
      </c>
      <c r="EE357">
        <v>59540864</v>
      </c>
      <c r="EF357">
        <v>202</v>
      </c>
      <c r="EG357" t="s">
        <v>386</v>
      </c>
      <c r="EH357">
        <v>0</v>
      </c>
      <c r="EI357" t="s">
        <v>3</v>
      </c>
      <c r="EJ357">
        <v>1</v>
      </c>
      <c r="EK357">
        <v>400002</v>
      </c>
      <c r="EL357" t="s">
        <v>387</v>
      </c>
      <c r="EM357" t="s">
        <v>386</v>
      </c>
      <c r="EO357" t="s">
        <v>3</v>
      </c>
      <c r="EQ357">
        <v>0</v>
      </c>
      <c r="ER357">
        <v>15.05</v>
      </c>
      <c r="ES357">
        <v>15.05</v>
      </c>
      <c r="ET357">
        <v>0</v>
      </c>
      <c r="EU357">
        <v>0</v>
      </c>
      <c r="EV357">
        <v>0</v>
      </c>
      <c r="EW357">
        <v>0</v>
      </c>
      <c r="EX357">
        <v>0</v>
      </c>
      <c r="EY357">
        <v>0</v>
      </c>
      <c r="EZ357">
        <v>5</v>
      </c>
      <c r="FC357">
        <v>1</v>
      </c>
      <c r="FD357">
        <v>18</v>
      </c>
      <c r="FF357">
        <v>174.88</v>
      </c>
      <c r="FQ357">
        <v>0</v>
      </c>
      <c r="FR357">
        <v>0</v>
      </c>
      <c r="FS357">
        <v>0</v>
      </c>
      <c r="FX357">
        <v>0</v>
      </c>
      <c r="FY357">
        <v>0</v>
      </c>
      <c r="GA357" t="s">
        <v>560</v>
      </c>
      <c r="GD357">
        <v>1</v>
      </c>
      <c r="GF357">
        <v>131409096</v>
      </c>
      <c r="GG357">
        <v>2</v>
      </c>
      <c r="GH357">
        <v>3</v>
      </c>
      <c r="GI357">
        <v>5</v>
      </c>
      <c r="GJ357">
        <v>0</v>
      </c>
      <c r="GK357">
        <v>0</v>
      </c>
      <c r="GL357">
        <f t="shared" si="470"/>
        <v>0</v>
      </c>
      <c r="GM357">
        <f t="shared" si="471"/>
        <v>101409.31</v>
      </c>
      <c r="GN357">
        <f t="shared" si="472"/>
        <v>0</v>
      </c>
      <c r="GO357">
        <f t="shared" si="473"/>
        <v>101409.31</v>
      </c>
      <c r="GP357">
        <f t="shared" si="474"/>
        <v>0</v>
      </c>
      <c r="GR357">
        <v>1</v>
      </c>
      <c r="GS357">
        <v>1</v>
      </c>
      <c r="GT357">
        <v>0</v>
      </c>
      <c r="GU357" t="s">
        <v>3</v>
      </c>
      <c r="GV357">
        <f t="shared" si="475"/>
        <v>0</v>
      </c>
      <c r="GW357">
        <v>1</v>
      </c>
      <c r="GX357">
        <f t="shared" si="476"/>
        <v>0</v>
      </c>
      <c r="HA357">
        <v>0</v>
      </c>
      <c r="HB357">
        <v>0</v>
      </c>
      <c r="HC357">
        <f t="shared" si="477"/>
        <v>0</v>
      </c>
      <c r="HE357" t="s">
        <v>389</v>
      </c>
      <c r="HF357" t="s">
        <v>34</v>
      </c>
      <c r="HM357" t="s">
        <v>3</v>
      </c>
      <c r="HN357" t="s">
        <v>3</v>
      </c>
      <c r="HO357" t="s">
        <v>3</v>
      </c>
      <c r="HP357" t="s">
        <v>3</v>
      </c>
      <c r="HQ357" t="s">
        <v>3</v>
      </c>
      <c r="HS357">
        <v>0</v>
      </c>
      <c r="IK357">
        <v>0</v>
      </c>
    </row>
    <row r="358" spans="1:255" x14ac:dyDescent="0.2">
      <c r="A358" s="2">
        <v>17</v>
      </c>
      <c r="B358" s="2">
        <v>1</v>
      </c>
      <c r="C358" s="2"/>
      <c r="D358" s="2"/>
      <c r="E358" s="2" t="s">
        <v>561</v>
      </c>
      <c r="F358" s="2" t="s">
        <v>562</v>
      </c>
      <c r="G358" s="2" t="s">
        <v>563</v>
      </c>
      <c r="H358" s="2" t="s">
        <v>37</v>
      </c>
      <c r="I358" s="2">
        <v>5</v>
      </c>
      <c r="J358" s="2">
        <v>0</v>
      </c>
      <c r="K358" s="2">
        <v>5</v>
      </c>
      <c r="L358" s="2"/>
      <c r="M358" s="2"/>
      <c r="N358" s="2"/>
      <c r="O358" s="2">
        <f t="shared" si="446"/>
        <v>491.4</v>
      </c>
      <c r="P358" s="2">
        <f t="shared" si="447"/>
        <v>491.4</v>
      </c>
      <c r="Q358" s="2">
        <f t="shared" si="478"/>
        <v>0</v>
      </c>
      <c r="R358" s="2">
        <f t="shared" si="448"/>
        <v>0</v>
      </c>
      <c r="S358" s="2">
        <f t="shared" si="449"/>
        <v>0</v>
      </c>
      <c r="T358" s="2">
        <f t="shared" si="450"/>
        <v>0</v>
      </c>
      <c r="U358" s="2">
        <f t="shared" si="451"/>
        <v>0</v>
      </c>
      <c r="V358" s="2">
        <f t="shared" si="452"/>
        <v>0</v>
      </c>
      <c r="W358" s="2">
        <f t="shared" si="453"/>
        <v>0</v>
      </c>
      <c r="X358" s="2">
        <f t="shared" si="454"/>
        <v>0</v>
      </c>
      <c r="Y358" s="2">
        <f t="shared" si="455"/>
        <v>0</v>
      </c>
      <c r="Z358" s="2"/>
      <c r="AA358" s="2">
        <v>60252778</v>
      </c>
      <c r="AB358" s="2">
        <f t="shared" si="456"/>
        <v>98.28</v>
      </c>
      <c r="AC358" s="2">
        <f t="shared" si="457"/>
        <v>98.28</v>
      </c>
      <c r="AD358" s="2">
        <f t="shared" si="479"/>
        <v>0</v>
      </c>
      <c r="AE358" s="2">
        <f t="shared" si="480"/>
        <v>0</v>
      </c>
      <c r="AF358" s="2">
        <f t="shared" si="481"/>
        <v>0</v>
      </c>
      <c r="AG358" s="2">
        <f t="shared" si="458"/>
        <v>0</v>
      </c>
      <c r="AH358" s="2">
        <f t="shared" si="482"/>
        <v>0</v>
      </c>
      <c r="AI358" s="2">
        <f t="shared" si="483"/>
        <v>0</v>
      </c>
      <c r="AJ358" s="2">
        <f t="shared" si="459"/>
        <v>0</v>
      </c>
      <c r="AK358" s="2">
        <v>98.28</v>
      </c>
      <c r="AL358" s="2">
        <v>98.28</v>
      </c>
      <c r="AM358" s="2">
        <v>0</v>
      </c>
      <c r="AN358" s="2">
        <v>0</v>
      </c>
      <c r="AO358" s="2">
        <v>0</v>
      </c>
      <c r="AP358" s="2">
        <v>0</v>
      </c>
      <c r="AQ358" s="2">
        <v>0</v>
      </c>
      <c r="AR358" s="2">
        <v>0</v>
      </c>
      <c r="AS358" s="2">
        <v>0</v>
      </c>
      <c r="AT358" s="2">
        <v>0</v>
      </c>
      <c r="AU358" s="2">
        <v>0</v>
      </c>
      <c r="AV358" s="2">
        <v>1</v>
      </c>
      <c r="AW358" s="2">
        <v>1</v>
      </c>
      <c r="AX358" s="2"/>
      <c r="AY358" s="2"/>
      <c r="AZ358" s="2">
        <v>1</v>
      </c>
      <c r="BA358" s="2">
        <v>1</v>
      </c>
      <c r="BB358" s="2">
        <v>1</v>
      </c>
      <c r="BC358" s="2">
        <v>1</v>
      </c>
      <c r="BD358" s="2" t="s">
        <v>3</v>
      </c>
      <c r="BE358" s="2" t="s">
        <v>3</v>
      </c>
      <c r="BF358" s="2" t="s">
        <v>3</v>
      </c>
      <c r="BG358" s="2" t="s">
        <v>3</v>
      </c>
      <c r="BH358" s="2">
        <v>3</v>
      </c>
      <c r="BI358" s="2">
        <v>2</v>
      </c>
      <c r="BJ358" s="2" t="s">
        <v>3</v>
      </c>
      <c r="BK358" s="2"/>
      <c r="BL358" s="2"/>
      <c r="BM358" s="2">
        <v>400002</v>
      </c>
      <c r="BN358" s="2">
        <v>0</v>
      </c>
      <c r="BO358" s="2" t="s">
        <v>3</v>
      </c>
      <c r="BP358" s="2">
        <v>0</v>
      </c>
      <c r="BQ358" s="2">
        <v>202</v>
      </c>
      <c r="BR358" s="2">
        <v>0</v>
      </c>
      <c r="BS358" s="2">
        <v>1</v>
      </c>
      <c r="BT358" s="2">
        <v>1</v>
      </c>
      <c r="BU358" s="2">
        <v>1</v>
      </c>
      <c r="BV358" s="2">
        <v>1</v>
      </c>
      <c r="BW358" s="2">
        <v>1</v>
      </c>
      <c r="BX358" s="2">
        <v>1</v>
      </c>
      <c r="BY358" s="2" t="s">
        <v>3</v>
      </c>
      <c r="BZ358" s="2">
        <v>0</v>
      </c>
      <c r="CA358" s="2">
        <v>0</v>
      </c>
      <c r="CB358" s="2" t="s">
        <v>3</v>
      </c>
      <c r="CC358" s="2"/>
      <c r="CD358" s="2"/>
      <c r="CE358" s="2">
        <v>30</v>
      </c>
      <c r="CF358" s="2">
        <v>0</v>
      </c>
      <c r="CG358" s="2">
        <v>0</v>
      </c>
      <c r="CH358" s="2"/>
      <c r="CI358" s="2"/>
      <c r="CJ358" s="2"/>
      <c r="CK358" s="2"/>
      <c r="CL358" s="2"/>
      <c r="CM358" s="2">
        <v>0</v>
      </c>
      <c r="CN358" s="2" t="s">
        <v>3</v>
      </c>
      <c r="CO358" s="2">
        <v>0</v>
      </c>
      <c r="CP358" s="2">
        <f t="shared" si="460"/>
        <v>491.4</v>
      </c>
      <c r="CQ358" s="2">
        <f t="shared" si="461"/>
        <v>98.28</v>
      </c>
      <c r="CR358" s="2">
        <f t="shared" si="484"/>
        <v>0</v>
      </c>
      <c r="CS358" s="2">
        <f t="shared" si="462"/>
        <v>0</v>
      </c>
      <c r="CT358" s="2">
        <f t="shared" si="463"/>
        <v>0</v>
      </c>
      <c r="CU358" s="2">
        <f t="shared" si="464"/>
        <v>0</v>
      </c>
      <c r="CV358" s="2">
        <f t="shared" si="465"/>
        <v>0</v>
      </c>
      <c r="CW358" s="2">
        <f t="shared" si="466"/>
        <v>0</v>
      </c>
      <c r="CX358" s="2">
        <f t="shared" si="467"/>
        <v>0</v>
      </c>
      <c r="CY358" s="2">
        <f t="shared" si="468"/>
        <v>0</v>
      </c>
      <c r="CZ358" s="2">
        <f t="shared" si="469"/>
        <v>0</v>
      </c>
      <c r="DA358" s="2"/>
      <c r="DB358" s="2"/>
      <c r="DC358" s="2" t="s">
        <v>3</v>
      </c>
      <c r="DD358" s="2" t="s">
        <v>3</v>
      </c>
      <c r="DE358" s="2" t="s">
        <v>3</v>
      </c>
      <c r="DF358" s="2" t="s">
        <v>3</v>
      </c>
      <c r="DG358" s="2" t="s">
        <v>3</v>
      </c>
      <c r="DH358" s="2" t="s">
        <v>3</v>
      </c>
      <c r="DI358" s="2" t="s">
        <v>3</v>
      </c>
      <c r="DJ358" s="2" t="s">
        <v>3</v>
      </c>
      <c r="DK358" s="2" t="s">
        <v>3</v>
      </c>
      <c r="DL358" s="2" t="s">
        <v>3</v>
      </c>
      <c r="DM358" s="2" t="s">
        <v>3</v>
      </c>
      <c r="DN358" s="2">
        <v>0</v>
      </c>
      <c r="DO358" s="2">
        <v>0</v>
      </c>
      <c r="DP358" s="2">
        <v>1</v>
      </c>
      <c r="DQ358" s="2">
        <v>1</v>
      </c>
      <c r="DR358" s="2"/>
      <c r="DS358" s="2"/>
      <c r="DT358" s="2"/>
      <c r="DU358" s="2">
        <v>1013</v>
      </c>
      <c r="DV358" s="2" t="s">
        <v>37</v>
      </c>
      <c r="DW358" s="2" t="s">
        <v>37</v>
      </c>
      <c r="DX358" s="2">
        <v>1</v>
      </c>
      <c r="DY358" s="2"/>
      <c r="DZ358" s="2" t="s">
        <v>3</v>
      </c>
      <c r="EA358" s="2" t="s">
        <v>3</v>
      </c>
      <c r="EB358" s="2" t="s">
        <v>3</v>
      </c>
      <c r="EC358" s="2" t="s">
        <v>3</v>
      </c>
      <c r="ED358" s="2"/>
      <c r="EE358" s="2">
        <v>59540864</v>
      </c>
      <c r="EF358" s="2">
        <v>202</v>
      </c>
      <c r="EG358" s="2" t="s">
        <v>386</v>
      </c>
      <c r="EH358" s="2">
        <v>0</v>
      </c>
      <c r="EI358" s="2" t="s">
        <v>3</v>
      </c>
      <c r="EJ358" s="2">
        <v>1</v>
      </c>
      <c r="EK358" s="2">
        <v>400002</v>
      </c>
      <c r="EL358" s="2" t="s">
        <v>387</v>
      </c>
      <c r="EM358" s="2" t="s">
        <v>386</v>
      </c>
      <c r="EN358" s="2"/>
      <c r="EO358" s="2" t="s">
        <v>3</v>
      </c>
      <c r="EP358" s="2"/>
      <c r="EQ358" s="2">
        <v>0</v>
      </c>
      <c r="ER358" s="2">
        <v>0</v>
      </c>
      <c r="ES358" s="2">
        <v>98.28</v>
      </c>
      <c r="ET358" s="2">
        <v>0</v>
      </c>
      <c r="EU358" s="2">
        <v>0</v>
      </c>
      <c r="EV358" s="2">
        <v>0</v>
      </c>
      <c r="EW358" s="2">
        <v>0</v>
      </c>
      <c r="EX358" s="2">
        <v>0</v>
      </c>
      <c r="EY358" s="2">
        <v>0</v>
      </c>
      <c r="EZ358" s="2"/>
      <c r="FA358" s="2"/>
      <c r="FB358" s="2"/>
      <c r="FC358" s="2"/>
      <c r="FD358" s="2"/>
      <c r="FE358" s="2"/>
      <c r="FF358" s="2"/>
      <c r="FG358" s="2"/>
      <c r="FH358" s="2"/>
      <c r="FI358" s="2"/>
      <c r="FJ358" s="2"/>
      <c r="FK358" s="2"/>
      <c r="FL358" s="2"/>
      <c r="FM358" s="2"/>
      <c r="FN358" s="2"/>
      <c r="FO358" s="2"/>
      <c r="FP358" s="2"/>
      <c r="FQ358" s="2">
        <v>0</v>
      </c>
      <c r="FR358" s="2">
        <v>0</v>
      </c>
      <c r="FS358" s="2">
        <v>0</v>
      </c>
      <c r="FT358" s="2"/>
      <c r="FU358" s="2"/>
      <c r="FV358" s="2"/>
      <c r="FW358" s="2"/>
      <c r="FX358" s="2">
        <v>0</v>
      </c>
      <c r="FY358" s="2">
        <v>0</v>
      </c>
      <c r="FZ358" s="2"/>
      <c r="GA358" s="2" t="s">
        <v>564</v>
      </c>
      <c r="GB358" s="2"/>
      <c r="GC358" s="2"/>
      <c r="GD358" s="2">
        <v>1</v>
      </c>
      <c r="GE358" s="2"/>
      <c r="GF358" s="2">
        <v>-39955572</v>
      </c>
      <c r="GG358" s="2">
        <v>2</v>
      </c>
      <c r="GH358" s="2">
        <v>4</v>
      </c>
      <c r="GI358" s="2">
        <v>-2</v>
      </c>
      <c r="GJ358" s="2">
        <v>0</v>
      </c>
      <c r="GK358" s="2">
        <v>0</v>
      </c>
      <c r="GL358" s="2">
        <f t="shared" si="470"/>
        <v>0</v>
      </c>
      <c r="GM358" s="2">
        <f t="shared" si="471"/>
        <v>491.4</v>
      </c>
      <c r="GN358" s="2">
        <f t="shared" si="472"/>
        <v>0</v>
      </c>
      <c r="GO358" s="2">
        <f t="shared" si="473"/>
        <v>491.4</v>
      </c>
      <c r="GP358" s="2">
        <f t="shared" si="474"/>
        <v>0</v>
      </c>
      <c r="GQ358" s="2"/>
      <c r="GR358" s="2">
        <v>0</v>
      </c>
      <c r="GS358" s="2">
        <v>2</v>
      </c>
      <c r="GT358" s="2">
        <v>0</v>
      </c>
      <c r="GU358" s="2" t="s">
        <v>3</v>
      </c>
      <c r="GV358" s="2">
        <f t="shared" si="475"/>
        <v>0</v>
      </c>
      <c r="GW358" s="2">
        <v>1</v>
      </c>
      <c r="GX358" s="2">
        <f t="shared" si="476"/>
        <v>0</v>
      </c>
      <c r="GY358" s="2"/>
      <c r="GZ358" s="2"/>
      <c r="HA358" s="2">
        <v>0</v>
      </c>
      <c r="HB358" s="2">
        <v>0</v>
      </c>
      <c r="HC358" s="2">
        <f t="shared" si="477"/>
        <v>0</v>
      </c>
      <c r="HD358" s="2"/>
      <c r="HE358" s="2" t="s">
        <v>389</v>
      </c>
      <c r="HF358" s="2" t="s">
        <v>34</v>
      </c>
      <c r="HG358" s="2"/>
      <c r="HH358" s="2"/>
      <c r="HI358" s="2"/>
      <c r="HJ358" s="2"/>
      <c r="HK358" s="2"/>
      <c r="HL358" s="2"/>
      <c r="HM358" s="2" t="s">
        <v>3</v>
      </c>
      <c r="HN358" s="2" t="s">
        <v>3</v>
      </c>
      <c r="HO358" s="2" t="s">
        <v>3</v>
      </c>
      <c r="HP358" s="2" t="s">
        <v>3</v>
      </c>
      <c r="HQ358" s="2" t="s">
        <v>3</v>
      </c>
      <c r="HR358" s="2"/>
      <c r="HS358" s="2">
        <v>0</v>
      </c>
      <c r="HT358" s="2"/>
      <c r="HU358" s="2"/>
      <c r="HV358" s="2"/>
      <c r="HW358" s="2"/>
      <c r="HX358" s="2"/>
      <c r="HY358" s="2"/>
      <c r="HZ358" s="2"/>
      <c r="IA358" s="2"/>
      <c r="IB358" s="2"/>
      <c r="IC358" s="2"/>
      <c r="ID358" s="2"/>
      <c r="IE358" s="2"/>
      <c r="IF358" s="2"/>
      <c r="IG358" s="2"/>
      <c r="IH358" s="2"/>
      <c r="II358" s="2"/>
      <c r="IJ358" s="2"/>
      <c r="IK358" s="2">
        <v>0</v>
      </c>
      <c r="IL358" s="2"/>
      <c r="IM358" s="2"/>
      <c r="IN358" s="2"/>
      <c r="IO358" s="2"/>
      <c r="IP358" s="2"/>
      <c r="IQ358" s="2"/>
      <c r="IR358" s="2"/>
      <c r="IS358" s="2"/>
      <c r="IT358" s="2"/>
      <c r="IU358" s="2"/>
    </row>
    <row r="359" spans="1:255" x14ac:dyDescent="0.2">
      <c r="A359">
        <v>17</v>
      </c>
      <c r="B359">
        <v>1</v>
      </c>
      <c r="E359" t="s">
        <v>561</v>
      </c>
      <c r="F359" t="s">
        <v>562</v>
      </c>
      <c r="G359" t="s">
        <v>563</v>
      </c>
      <c r="H359" t="s">
        <v>37</v>
      </c>
      <c r="I359">
        <v>5</v>
      </c>
      <c r="J359">
        <v>0</v>
      </c>
      <c r="K359">
        <v>5</v>
      </c>
      <c r="O359">
        <f t="shared" si="446"/>
        <v>4855.03</v>
      </c>
      <c r="P359">
        <f t="shared" si="447"/>
        <v>4855.03</v>
      </c>
      <c r="Q359">
        <f t="shared" si="478"/>
        <v>0</v>
      </c>
      <c r="R359">
        <f t="shared" si="448"/>
        <v>0</v>
      </c>
      <c r="S359">
        <f t="shared" si="449"/>
        <v>0</v>
      </c>
      <c r="T359">
        <f t="shared" si="450"/>
        <v>0</v>
      </c>
      <c r="U359">
        <f t="shared" si="451"/>
        <v>0</v>
      </c>
      <c r="V359">
        <f t="shared" si="452"/>
        <v>0</v>
      </c>
      <c r="W359">
        <f t="shared" si="453"/>
        <v>0</v>
      </c>
      <c r="X359">
        <f t="shared" si="454"/>
        <v>0</v>
      </c>
      <c r="Y359">
        <f t="shared" si="455"/>
        <v>0</v>
      </c>
      <c r="AA359">
        <v>60252775</v>
      </c>
      <c r="AB359">
        <f t="shared" si="456"/>
        <v>98.28</v>
      </c>
      <c r="AC359">
        <f t="shared" si="457"/>
        <v>98.28</v>
      </c>
      <c r="AD359">
        <f t="shared" si="479"/>
        <v>0</v>
      </c>
      <c r="AE359">
        <f t="shared" si="480"/>
        <v>0</v>
      </c>
      <c r="AF359">
        <f t="shared" si="481"/>
        <v>0</v>
      </c>
      <c r="AG359">
        <f t="shared" si="458"/>
        <v>0</v>
      </c>
      <c r="AH359">
        <f t="shared" si="482"/>
        <v>0</v>
      </c>
      <c r="AI359">
        <f t="shared" si="483"/>
        <v>0</v>
      </c>
      <c r="AJ359">
        <f t="shared" si="459"/>
        <v>0</v>
      </c>
      <c r="AK359">
        <v>98.28</v>
      </c>
      <c r="AL359">
        <v>98.28</v>
      </c>
      <c r="AM359">
        <v>0</v>
      </c>
      <c r="AN359">
        <v>0</v>
      </c>
      <c r="AO359">
        <v>0</v>
      </c>
      <c r="AP359">
        <v>0</v>
      </c>
      <c r="AQ359">
        <v>0</v>
      </c>
      <c r="AR359">
        <v>0</v>
      </c>
      <c r="AS359">
        <v>0</v>
      </c>
      <c r="AT359">
        <v>0</v>
      </c>
      <c r="AU359">
        <v>0</v>
      </c>
      <c r="AV359">
        <v>1</v>
      </c>
      <c r="AW359">
        <v>1</v>
      </c>
      <c r="AZ359">
        <v>1</v>
      </c>
      <c r="BA359">
        <v>1</v>
      </c>
      <c r="BB359">
        <v>1</v>
      </c>
      <c r="BC359">
        <v>9.8800000000000008</v>
      </c>
      <c r="BD359" t="s">
        <v>3</v>
      </c>
      <c r="BE359" t="s">
        <v>3</v>
      </c>
      <c r="BF359" t="s">
        <v>3</v>
      </c>
      <c r="BG359" t="s">
        <v>3</v>
      </c>
      <c r="BH359">
        <v>3</v>
      </c>
      <c r="BI359">
        <v>2</v>
      </c>
      <c r="BJ359" t="s">
        <v>3</v>
      </c>
      <c r="BM359">
        <v>400002</v>
      </c>
      <c r="BN359">
        <v>0</v>
      </c>
      <c r="BO359" t="s">
        <v>3</v>
      </c>
      <c r="BP359">
        <v>0</v>
      </c>
      <c r="BQ359">
        <v>202</v>
      </c>
      <c r="BR359">
        <v>0</v>
      </c>
      <c r="BS359">
        <v>1</v>
      </c>
      <c r="BT359">
        <v>1</v>
      </c>
      <c r="BU359">
        <v>1</v>
      </c>
      <c r="BV359">
        <v>1</v>
      </c>
      <c r="BW359">
        <v>1</v>
      </c>
      <c r="BX359">
        <v>1</v>
      </c>
      <c r="BY359" t="s">
        <v>3</v>
      </c>
      <c r="BZ359">
        <v>0</v>
      </c>
      <c r="CA359">
        <v>0</v>
      </c>
      <c r="CB359" t="s">
        <v>3</v>
      </c>
      <c r="CE359">
        <v>30</v>
      </c>
      <c r="CF359">
        <v>0</v>
      </c>
      <c r="CG359">
        <v>0</v>
      </c>
      <c r="CM359">
        <v>0</v>
      </c>
      <c r="CN359" t="s">
        <v>3</v>
      </c>
      <c r="CO359">
        <v>0</v>
      </c>
      <c r="CP359">
        <f t="shared" si="460"/>
        <v>4855.03</v>
      </c>
      <c r="CQ359">
        <f t="shared" si="461"/>
        <v>971.01</v>
      </c>
      <c r="CR359">
        <f t="shared" si="484"/>
        <v>0</v>
      </c>
      <c r="CS359">
        <f t="shared" si="462"/>
        <v>0</v>
      </c>
      <c r="CT359">
        <f t="shared" si="463"/>
        <v>0</v>
      </c>
      <c r="CU359">
        <f t="shared" si="464"/>
        <v>0</v>
      </c>
      <c r="CV359">
        <f t="shared" si="465"/>
        <v>0</v>
      </c>
      <c r="CW359">
        <f t="shared" si="466"/>
        <v>0</v>
      </c>
      <c r="CX359">
        <f t="shared" si="467"/>
        <v>0</v>
      </c>
      <c r="CY359">
        <f t="shared" si="468"/>
        <v>0</v>
      </c>
      <c r="CZ359">
        <f t="shared" si="469"/>
        <v>0</v>
      </c>
      <c r="DC359" t="s">
        <v>3</v>
      </c>
      <c r="DD359" t="s">
        <v>3</v>
      </c>
      <c r="DE359" t="s">
        <v>3</v>
      </c>
      <c r="DF359" t="s">
        <v>3</v>
      </c>
      <c r="DG359" t="s">
        <v>3</v>
      </c>
      <c r="DH359" t="s">
        <v>3</v>
      </c>
      <c r="DI359" t="s">
        <v>3</v>
      </c>
      <c r="DJ359" t="s">
        <v>3</v>
      </c>
      <c r="DK359" t="s">
        <v>3</v>
      </c>
      <c r="DL359" t="s">
        <v>3</v>
      </c>
      <c r="DM359" t="s">
        <v>3</v>
      </c>
      <c r="DN359">
        <v>0</v>
      </c>
      <c r="DO359">
        <v>0</v>
      </c>
      <c r="DP359">
        <v>1</v>
      </c>
      <c r="DQ359">
        <v>1</v>
      </c>
      <c r="DU359">
        <v>1013</v>
      </c>
      <c r="DV359" t="s">
        <v>37</v>
      </c>
      <c r="DW359" t="s">
        <v>37</v>
      </c>
      <c r="DX359">
        <v>1</v>
      </c>
      <c r="DZ359" t="s">
        <v>3</v>
      </c>
      <c r="EA359" t="s">
        <v>3</v>
      </c>
      <c r="EB359" t="s">
        <v>3</v>
      </c>
      <c r="EC359" t="s">
        <v>3</v>
      </c>
      <c r="EE359">
        <v>59540864</v>
      </c>
      <c r="EF359">
        <v>202</v>
      </c>
      <c r="EG359" t="s">
        <v>386</v>
      </c>
      <c r="EH359">
        <v>0</v>
      </c>
      <c r="EI359" t="s">
        <v>3</v>
      </c>
      <c r="EJ359">
        <v>1</v>
      </c>
      <c r="EK359">
        <v>400002</v>
      </c>
      <c r="EL359" t="s">
        <v>387</v>
      </c>
      <c r="EM359" t="s">
        <v>386</v>
      </c>
      <c r="EO359" t="s">
        <v>3</v>
      </c>
      <c r="EQ359">
        <v>0</v>
      </c>
      <c r="ER359">
        <v>98.28</v>
      </c>
      <c r="ES359">
        <v>98.28</v>
      </c>
      <c r="ET359">
        <v>0</v>
      </c>
      <c r="EU359">
        <v>0</v>
      </c>
      <c r="EV359">
        <v>0</v>
      </c>
      <c r="EW359">
        <v>0</v>
      </c>
      <c r="EX359">
        <v>0</v>
      </c>
      <c r="EY359">
        <v>0</v>
      </c>
      <c r="EZ359">
        <v>5</v>
      </c>
      <c r="FC359">
        <v>1</v>
      </c>
      <c r="FD359">
        <v>18</v>
      </c>
      <c r="FF359">
        <v>1142.3800000000001</v>
      </c>
      <c r="FQ359">
        <v>0</v>
      </c>
      <c r="FR359">
        <v>0</v>
      </c>
      <c r="FS359">
        <v>0</v>
      </c>
      <c r="FX359">
        <v>0</v>
      </c>
      <c r="FY359">
        <v>0</v>
      </c>
      <c r="GA359" t="s">
        <v>564</v>
      </c>
      <c r="GD359">
        <v>1</v>
      </c>
      <c r="GF359">
        <v>-39955572</v>
      </c>
      <c r="GG359">
        <v>2</v>
      </c>
      <c r="GH359">
        <v>3</v>
      </c>
      <c r="GI359">
        <v>5</v>
      </c>
      <c r="GJ359">
        <v>0</v>
      </c>
      <c r="GK359">
        <v>0</v>
      </c>
      <c r="GL359">
        <f t="shared" si="470"/>
        <v>0</v>
      </c>
      <c r="GM359">
        <f t="shared" si="471"/>
        <v>4855.03</v>
      </c>
      <c r="GN359">
        <f t="shared" si="472"/>
        <v>0</v>
      </c>
      <c r="GO359">
        <f t="shared" si="473"/>
        <v>4855.03</v>
      </c>
      <c r="GP359">
        <f t="shared" si="474"/>
        <v>0</v>
      </c>
      <c r="GR359">
        <v>1</v>
      </c>
      <c r="GS359">
        <v>1</v>
      </c>
      <c r="GT359">
        <v>0</v>
      </c>
      <c r="GU359" t="s">
        <v>3</v>
      </c>
      <c r="GV359">
        <f t="shared" si="475"/>
        <v>0</v>
      </c>
      <c r="GW359">
        <v>1</v>
      </c>
      <c r="GX359">
        <f t="shared" si="476"/>
        <v>0</v>
      </c>
      <c r="HA359">
        <v>0</v>
      </c>
      <c r="HB359">
        <v>0</v>
      </c>
      <c r="HC359">
        <f t="shared" si="477"/>
        <v>0</v>
      </c>
      <c r="HE359" t="s">
        <v>389</v>
      </c>
      <c r="HF359" t="s">
        <v>34</v>
      </c>
      <c r="HM359" t="s">
        <v>3</v>
      </c>
      <c r="HN359" t="s">
        <v>3</v>
      </c>
      <c r="HO359" t="s">
        <v>3</v>
      </c>
      <c r="HP359" t="s">
        <v>3</v>
      </c>
      <c r="HQ359" t="s">
        <v>3</v>
      </c>
      <c r="HS359">
        <v>0</v>
      </c>
      <c r="IK359">
        <v>0</v>
      </c>
    </row>
    <row r="360" spans="1:255" x14ac:dyDescent="0.2">
      <c r="A360" s="2">
        <v>17</v>
      </c>
      <c r="B360" s="2">
        <v>1</v>
      </c>
      <c r="C360" s="2"/>
      <c r="D360" s="2"/>
      <c r="E360" s="2" t="s">
        <v>565</v>
      </c>
      <c r="F360" s="2" t="s">
        <v>566</v>
      </c>
      <c r="G360" s="2" t="s">
        <v>567</v>
      </c>
      <c r="H360" s="2" t="s">
        <v>37</v>
      </c>
      <c r="I360" s="2">
        <v>167</v>
      </c>
      <c r="J360" s="2">
        <v>0</v>
      </c>
      <c r="K360" s="2">
        <v>167</v>
      </c>
      <c r="L360" s="2"/>
      <c r="M360" s="2"/>
      <c r="N360" s="2"/>
      <c r="O360" s="2">
        <f t="shared" si="446"/>
        <v>13156.26</v>
      </c>
      <c r="P360" s="2">
        <f t="shared" si="447"/>
        <v>13156.26</v>
      </c>
      <c r="Q360" s="2">
        <f t="shared" si="478"/>
        <v>0</v>
      </c>
      <c r="R360" s="2">
        <f t="shared" si="448"/>
        <v>0</v>
      </c>
      <c r="S360" s="2">
        <f t="shared" si="449"/>
        <v>0</v>
      </c>
      <c r="T360" s="2">
        <f t="shared" si="450"/>
        <v>0</v>
      </c>
      <c r="U360" s="2">
        <f t="shared" si="451"/>
        <v>0</v>
      </c>
      <c r="V360" s="2">
        <f t="shared" si="452"/>
        <v>0</v>
      </c>
      <c r="W360" s="2">
        <f t="shared" si="453"/>
        <v>0</v>
      </c>
      <c r="X360" s="2">
        <f t="shared" si="454"/>
        <v>0</v>
      </c>
      <c r="Y360" s="2">
        <f t="shared" si="455"/>
        <v>0</v>
      </c>
      <c r="Z360" s="2"/>
      <c r="AA360" s="2">
        <v>60252778</v>
      </c>
      <c r="AB360" s="2">
        <f t="shared" si="456"/>
        <v>78.78</v>
      </c>
      <c r="AC360" s="2">
        <f t="shared" si="457"/>
        <v>78.78</v>
      </c>
      <c r="AD360" s="2">
        <f t="shared" si="479"/>
        <v>0</v>
      </c>
      <c r="AE360" s="2">
        <f t="shared" si="480"/>
        <v>0</v>
      </c>
      <c r="AF360" s="2">
        <f t="shared" si="481"/>
        <v>0</v>
      </c>
      <c r="AG360" s="2">
        <f t="shared" si="458"/>
        <v>0</v>
      </c>
      <c r="AH360" s="2">
        <f t="shared" si="482"/>
        <v>0</v>
      </c>
      <c r="AI360" s="2">
        <f t="shared" si="483"/>
        <v>0</v>
      </c>
      <c r="AJ360" s="2">
        <f t="shared" si="459"/>
        <v>0</v>
      </c>
      <c r="AK360" s="2">
        <v>78.78</v>
      </c>
      <c r="AL360" s="2">
        <v>78.78</v>
      </c>
      <c r="AM360" s="2">
        <v>0</v>
      </c>
      <c r="AN360" s="2">
        <v>0</v>
      </c>
      <c r="AO360" s="2">
        <v>0</v>
      </c>
      <c r="AP360" s="2">
        <v>0</v>
      </c>
      <c r="AQ360" s="2">
        <v>0</v>
      </c>
      <c r="AR360" s="2">
        <v>0</v>
      </c>
      <c r="AS360" s="2">
        <v>0</v>
      </c>
      <c r="AT360" s="2">
        <v>0</v>
      </c>
      <c r="AU360" s="2">
        <v>0</v>
      </c>
      <c r="AV360" s="2">
        <v>1</v>
      </c>
      <c r="AW360" s="2">
        <v>1</v>
      </c>
      <c r="AX360" s="2"/>
      <c r="AY360" s="2"/>
      <c r="AZ360" s="2">
        <v>1</v>
      </c>
      <c r="BA360" s="2">
        <v>1</v>
      </c>
      <c r="BB360" s="2">
        <v>1</v>
      </c>
      <c r="BC360" s="2">
        <v>1</v>
      </c>
      <c r="BD360" s="2" t="s">
        <v>3</v>
      </c>
      <c r="BE360" s="2" t="s">
        <v>3</v>
      </c>
      <c r="BF360" s="2" t="s">
        <v>3</v>
      </c>
      <c r="BG360" s="2" t="s">
        <v>3</v>
      </c>
      <c r="BH360" s="2">
        <v>3</v>
      </c>
      <c r="BI360" s="2">
        <v>2</v>
      </c>
      <c r="BJ360" s="2" t="s">
        <v>3</v>
      </c>
      <c r="BK360" s="2"/>
      <c r="BL360" s="2"/>
      <c r="BM360" s="2">
        <v>400002</v>
      </c>
      <c r="BN360" s="2">
        <v>0</v>
      </c>
      <c r="BO360" s="2" t="s">
        <v>3</v>
      </c>
      <c r="BP360" s="2">
        <v>0</v>
      </c>
      <c r="BQ360" s="2">
        <v>202</v>
      </c>
      <c r="BR360" s="2">
        <v>0</v>
      </c>
      <c r="BS360" s="2">
        <v>1</v>
      </c>
      <c r="BT360" s="2">
        <v>1</v>
      </c>
      <c r="BU360" s="2">
        <v>1</v>
      </c>
      <c r="BV360" s="2">
        <v>1</v>
      </c>
      <c r="BW360" s="2">
        <v>1</v>
      </c>
      <c r="BX360" s="2">
        <v>1</v>
      </c>
      <c r="BY360" s="2" t="s">
        <v>3</v>
      </c>
      <c r="BZ360" s="2">
        <v>0</v>
      </c>
      <c r="CA360" s="2">
        <v>0</v>
      </c>
      <c r="CB360" s="2" t="s">
        <v>3</v>
      </c>
      <c r="CC360" s="2"/>
      <c r="CD360" s="2"/>
      <c r="CE360" s="2">
        <v>30</v>
      </c>
      <c r="CF360" s="2">
        <v>0</v>
      </c>
      <c r="CG360" s="2">
        <v>0</v>
      </c>
      <c r="CH360" s="2"/>
      <c r="CI360" s="2"/>
      <c r="CJ360" s="2"/>
      <c r="CK360" s="2"/>
      <c r="CL360" s="2"/>
      <c r="CM360" s="2">
        <v>0</v>
      </c>
      <c r="CN360" s="2" t="s">
        <v>3</v>
      </c>
      <c r="CO360" s="2">
        <v>0</v>
      </c>
      <c r="CP360" s="2">
        <f t="shared" si="460"/>
        <v>13156.26</v>
      </c>
      <c r="CQ360" s="2">
        <f t="shared" si="461"/>
        <v>78.78</v>
      </c>
      <c r="CR360" s="2">
        <f t="shared" si="484"/>
        <v>0</v>
      </c>
      <c r="CS360" s="2">
        <f t="shared" si="462"/>
        <v>0</v>
      </c>
      <c r="CT360" s="2">
        <f t="shared" si="463"/>
        <v>0</v>
      </c>
      <c r="CU360" s="2">
        <f t="shared" si="464"/>
        <v>0</v>
      </c>
      <c r="CV360" s="2">
        <f t="shared" si="465"/>
        <v>0</v>
      </c>
      <c r="CW360" s="2">
        <f t="shared" si="466"/>
        <v>0</v>
      </c>
      <c r="CX360" s="2">
        <f t="shared" si="467"/>
        <v>0</v>
      </c>
      <c r="CY360" s="2">
        <f t="shared" si="468"/>
        <v>0</v>
      </c>
      <c r="CZ360" s="2">
        <f t="shared" si="469"/>
        <v>0</v>
      </c>
      <c r="DA360" s="2"/>
      <c r="DB360" s="2"/>
      <c r="DC360" s="2" t="s">
        <v>3</v>
      </c>
      <c r="DD360" s="2" t="s">
        <v>3</v>
      </c>
      <c r="DE360" s="2" t="s">
        <v>3</v>
      </c>
      <c r="DF360" s="2" t="s">
        <v>3</v>
      </c>
      <c r="DG360" s="2" t="s">
        <v>3</v>
      </c>
      <c r="DH360" s="2" t="s">
        <v>3</v>
      </c>
      <c r="DI360" s="2" t="s">
        <v>3</v>
      </c>
      <c r="DJ360" s="2" t="s">
        <v>3</v>
      </c>
      <c r="DK360" s="2" t="s">
        <v>3</v>
      </c>
      <c r="DL360" s="2" t="s">
        <v>3</v>
      </c>
      <c r="DM360" s="2" t="s">
        <v>3</v>
      </c>
      <c r="DN360" s="2">
        <v>0</v>
      </c>
      <c r="DO360" s="2">
        <v>0</v>
      </c>
      <c r="DP360" s="2">
        <v>1</v>
      </c>
      <c r="DQ360" s="2">
        <v>1</v>
      </c>
      <c r="DR360" s="2"/>
      <c r="DS360" s="2"/>
      <c r="DT360" s="2"/>
      <c r="DU360" s="2">
        <v>1013</v>
      </c>
      <c r="DV360" s="2" t="s">
        <v>37</v>
      </c>
      <c r="DW360" s="2" t="s">
        <v>37</v>
      </c>
      <c r="DX360" s="2">
        <v>1</v>
      </c>
      <c r="DY360" s="2"/>
      <c r="DZ360" s="2" t="s">
        <v>3</v>
      </c>
      <c r="EA360" s="2" t="s">
        <v>3</v>
      </c>
      <c r="EB360" s="2" t="s">
        <v>3</v>
      </c>
      <c r="EC360" s="2" t="s">
        <v>3</v>
      </c>
      <c r="ED360" s="2"/>
      <c r="EE360" s="2">
        <v>59540864</v>
      </c>
      <c r="EF360" s="2">
        <v>202</v>
      </c>
      <c r="EG360" s="2" t="s">
        <v>386</v>
      </c>
      <c r="EH360" s="2">
        <v>0</v>
      </c>
      <c r="EI360" s="2" t="s">
        <v>3</v>
      </c>
      <c r="EJ360" s="2">
        <v>1</v>
      </c>
      <c r="EK360" s="2">
        <v>400002</v>
      </c>
      <c r="EL360" s="2" t="s">
        <v>387</v>
      </c>
      <c r="EM360" s="2" t="s">
        <v>386</v>
      </c>
      <c r="EN360" s="2"/>
      <c r="EO360" s="2" t="s">
        <v>3</v>
      </c>
      <c r="EP360" s="2"/>
      <c r="EQ360" s="2">
        <v>0</v>
      </c>
      <c r="ER360" s="2">
        <v>0</v>
      </c>
      <c r="ES360" s="2">
        <v>78.78</v>
      </c>
      <c r="ET360" s="2">
        <v>0</v>
      </c>
      <c r="EU360" s="2">
        <v>0</v>
      </c>
      <c r="EV360" s="2">
        <v>0</v>
      </c>
      <c r="EW360" s="2">
        <v>0</v>
      </c>
      <c r="EX360" s="2">
        <v>0</v>
      </c>
      <c r="EY360" s="2">
        <v>0</v>
      </c>
      <c r="EZ360" s="2"/>
      <c r="FA360" s="2"/>
      <c r="FB360" s="2"/>
      <c r="FC360" s="2"/>
      <c r="FD360" s="2"/>
      <c r="FE360" s="2"/>
      <c r="FF360" s="2"/>
      <c r="FG360" s="2"/>
      <c r="FH360" s="2"/>
      <c r="FI360" s="2"/>
      <c r="FJ360" s="2"/>
      <c r="FK360" s="2"/>
      <c r="FL360" s="2"/>
      <c r="FM360" s="2"/>
      <c r="FN360" s="2"/>
      <c r="FO360" s="2"/>
      <c r="FP360" s="2"/>
      <c r="FQ360" s="2">
        <v>0</v>
      </c>
      <c r="FR360" s="2">
        <v>0</v>
      </c>
      <c r="FS360" s="2">
        <v>0</v>
      </c>
      <c r="FT360" s="2"/>
      <c r="FU360" s="2"/>
      <c r="FV360" s="2"/>
      <c r="FW360" s="2"/>
      <c r="FX360" s="2">
        <v>0</v>
      </c>
      <c r="FY360" s="2">
        <v>0</v>
      </c>
      <c r="FZ360" s="2"/>
      <c r="GA360" s="2" t="s">
        <v>568</v>
      </c>
      <c r="GB360" s="2"/>
      <c r="GC360" s="2"/>
      <c r="GD360" s="2">
        <v>1</v>
      </c>
      <c r="GE360" s="2"/>
      <c r="GF360" s="2">
        <v>1437783277</v>
      </c>
      <c r="GG360" s="2">
        <v>2</v>
      </c>
      <c r="GH360" s="2">
        <v>4</v>
      </c>
      <c r="GI360" s="2">
        <v>-2</v>
      </c>
      <c r="GJ360" s="2">
        <v>0</v>
      </c>
      <c r="GK360" s="2">
        <v>0</v>
      </c>
      <c r="GL360" s="2">
        <f t="shared" si="470"/>
        <v>0</v>
      </c>
      <c r="GM360" s="2">
        <f t="shared" si="471"/>
        <v>13156.26</v>
      </c>
      <c r="GN360" s="2">
        <f t="shared" si="472"/>
        <v>0</v>
      </c>
      <c r="GO360" s="2">
        <f t="shared" si="473"/>
        <v>13156.26</v>
      </c>
      <c r="GP360" s="2">
        <f t="shared" si="474"/>
        <v>0</v>
      </c>
      <c r="GQ360" s="2"/>
      <c r="GR360" s="2">
        <v>0</v>
      </c>
      <c r="GS360" s="2">
        <v>2</v>
      </c>
      <c r="GT360" s="2">
        <v>0</v>
      </c>
      <c r="GU360" s="2" t="s">
        <v>3</v>
      </c>
      <c r="GV360" s="2">
        <f t="shared" si="475"/>
        <v>0</v>
      </c>
      <c r="GW360" s="2">
        <v>1</v>
      </c>
      <c r="GX360" s="2">
        <f t="shared" si="476"/>
        <v>0</v>
      </c>
      <c r="GY360" s="2"/>
      <c r="GZ360" s="2"/>
      <c r="HA360" s="2">
        <v>0</v>
      </c>
      <c r="HB360" s="2">
        <v>0</v>
      </c>
      <c r="HC360" s="2">
        <f t="shared" si="477"/>
        <v>0</v>
      </c>
      <c r="HD360" s="2"/>
      <c r="HE360" s="2" t="s">
        <v>389</v>
      </c>
      <c r="HF360" s="2" t="s">
        <v>34</v>
      </c>
      <c r="HG360" s="2"/>
      <c r="HH360" s="2"/>
      <c r="HI360" s="2"/>
      <c r="HJ360" s="2"/>
      <c r="HK360" s="2"/>
      <c r="HL360" s="2"/>
      <c r="HM360" s="2" t="s">
        <v>3</v>
      </c>
      <c r="HN360" s="2" t="s">
        <v>3</v>
      </c>
      <c r="HO360" s="2" t="s">
        <v>3</v>
      </c>
      <c r="HP360" s="2" t="s">
        <v>3</v>
      </c>
      <c r="HQ360" s="2" t="s">
        <v>3</v>
      </c>
      <c r="HR360" s="2"/>
      <c r="HS360" s="2">
        <v>0</v>
      </c>
      <c r="HT360" s="2"/>
      <c r="HU360" s="2"/>
      <c r="HV360" s="2"/>
      <c r="HW360" s="2"/>
      <c r="HX360" s="2"/>
      <c r="HY360" s="2"/>
      <c r="HZ360" s="2"/>
      <c r="IA360" s="2"/>
      <c r="IB360" s="2"/>
      <c r="IC360" s="2"/>
      <c r="ID360" s="2"/>
      <c r="IE360" s="2"/>
      <c r="IF360" s="2"/>
      <c r="IG360" s="2"/>
      <c r="IH360" s="2"/>
      <c r="II360" s="2"/>
      <c r="IJ360" s="2"/>
      <c r="IK360" s="2">
        <v>0</v>
      </c>
      <c r="IL360" s="2"/>
      <c r="IM360" s="2"/>
      <c r="IN360" s="2"/>
      <c r="IO360" s="2"/>
      <c r="IP360" s="2"/>
      <c r="IQ360" s="2"/>
      <c r="IR360" s="2"/>
      <c r="IS360" s="2"/>
      <c r="IT360" s="2"/>
      <c r="IU360" s="2"/>
    </row>
    <row r="361" spans="1:255" x14ac:dyDescent="0.2">
      <c r="A361">
        <v>17</v>
      </c>
      <c r="B361">
        <v>1</v>
      </c>
      <c r="E361" t="s">
        <v>565</v>
      </c>
      <c r="F361" t="s">
        <v>566</v>
      </c>
      <c r="G361" t="s">
        <v>567</v>
      </c>
      <c r="H361" t="s">
        <v>37</v>
      </c>
      <c r="I361">
        <v>167</v>
      </c>
      <c r="J361">
        <v>0</v>
      </c>
      <c r="K361">
        <v>167</v>
      </c>
      <c r="O361">
        <f t="shared" si="446"/>
        <v>129983.85</v>
      </c>
      <c r="P361">
        <f t="shared" si="447"/>
        <v>129983.85</v>
      </c>
      <c r="Q361">
        <f t="shared" si="478"/>
        <v>0</v>
      </c>
      <c r="R361">
        <f t="shared" si="448"/>
        <v>0</v>
      </c>
      <c r="S361">
        <f t="shared" si="449"/>
        <v>0</v>
      </c>
      <c r="T361">
        <f t="shared" si="450"/>
        <v>0</v>
      </c>
      <c r="U361">
        <f t="shared" si="451"/>
        <v>0</v>
      </c>
      <c r="V361">
        <f t="shared" si="452"/>
        <v>0</v>
      </c>
      <c r="W361">
        <f t="shared" si="453"/>
        <v>0</v>
      </c>
      <c r="X361">
        <f t="shared" si="454"/>
        <v>0</v>
      </c>
      <c r="Y361">
        <f t="shared" si="455"/>
        <v>0</v>
      </c>
      <c r="AA361">
        <v>60252775</v>
      </c>
      <c r="AB361">
        <f t="shared" si="456"/>
        <v>78.78</v>
      </c>
      <c r="AC361">
        <f t="shared" si="457"/>
        <v>78.78</v>
      </c>
      <c r="AD361">
        <f t="shared" si="479"/>
        <v>0</v>
      </c>
      <c r="AE361">
        <f t="shared" si="480"/>
        <v>0</v>
      </c>
      <c r="AF361">
        <f t="shared" si="481"/>
        <v>0</v>
      </c>
      <c r="AG361">
        <f t="shared" si="458"/>
        <v>0</v>
      </c>
      <c r="AH361">
        <f t="shared" si="482"/>
        <v>0</v>
      </c>
      <c r="AI361">
        <f t="shared" si="483"/>
        <v>0</v>
      </c>
      <c r="AJ361">
        <f t="shared" si="459"/>
        <v>0</v>
      </c>
      <c r="AK361">
        <v>78.78</v>
      </c>
      <c r="AL361">
        <v>78.78</v>
      </c>
      <c r="AM361">
        <v>0</v>
      </c>
      <c r="AN361">
        <v>0</v>
      </c>
      <c r="AO361">
        <v>0</v>
      </c>
      <c r="AP361">
        <v>0</v>
      </c>
      <c r="AQ361">
        <v>0</v>
      </c>
      <c r="AR361">
        <v>0</v>
      </c>
      <c r="AS361">
        <v>0</v>
      </c>
      <c r="AT361">
        <v>0</v>
      </c>
      <c r="AU361">
        <v>0</v>
      </c>
      <c r="AV361">
        <v>1</v>
      </c>
      <c r="AW361">
        <v>1</v>
      </c>
      <c r="AZ361">
        <v>1</v>
      </c>
      <c r="BA361">
        <v>1</v>
      </c>
      <c r="BB361">
        <v>1</v>
      </c>
      <c r="BC361">
        <v>9.8800000000000008</v>
      </c>
      <c r="BD361" t="s">
        <v>3</v>
      </c>
      <c r="BE361" t="s">
        <v>3</v>
      </c>
      <c r="BF361" t="s">
        <v>3</v>
      </c>
      <c r="BG361" t="s">
        <v>3</v>
      </c>
      <c r="BH361">
        <v>3</v>
      </c>
      <c r="BI361">
        <v>2</v>
      </c>
      <c r="BJ361" t="s">
        <v>3</v>
      </c>
      <c r="BM361">
        <v>400002</v>
      </c>
      <c r="BN361">
        <v>0</v>
      </c>
      <c r="BO361" t="s">
        <v>3</v>
      </c>
      <c r="BP361">
        <v>0</v>
      </c>
      <c r="BQ361">
        <v>202</v>
      </c>
      <c r="BR361">
        <v>0</v>
      </c>
      <c r="BS361">
        <v>1</v>
      </c>
      <c r="BT361">
        <v>1</v>
      </c>
      <c r="BU361">
        <v>1</v>
      </c>
      <c r="BV361">
        <v>1</v>
      </c>
      <c r="BW361">
        <v>1</v>
      </c>
      <c r="BX361">
        <v>1</v>
      </c>
      <c r="BY361" t="s">
        <v>3</v>
      </c>
      <c r="BZ361">
        <v>0</v>
      </c>
      <c r="CA361">
        <v>0</v>
      </c>
      <c r="CB361" t="s">
        <v>3</v>
      </c>
      <c r="CE361">
        <v>30</v>
      </c>
      <c r="CF361">
        <v>0</v>
      </c>
      <c r="CG361">
        <v>0</v>
      </c>
      <c r="CM361">
        <v>0</v>
      </c>
      <c r="CN361" t="s">
        <v>3</v>
      </c>
      <c r="CO361">
        <v>0</v>
      </c>
      <c r="CP361">
        <f t="shared" si="460"/>
        <v>129983.85</v>
      </c>
      <c r="CQ361">
        <f t="shared" si="461"/>
        <v>778.35</v>
      </c>
      <c r="CR361">
        <f t="shared" si="484"/>
        <v>0</v>
      </c>
      <c r="CS361">
        <f t="shared" si="462"/>
        <v>0</v>
      </c>
      <c r="CT361">
        <f t="shared" si="463"/>
        <v>0</v>
      </c>
      <c r="CU361">
        <f t="shared" si="464"/>
        <v>0</v>
      </c>
      <c r="CV361">
        <f t="shared" si="465"/>
        <v>0</v>
      </c>
      <c r="CW361">
        <f t="shared" si="466"/>
        <v>0</v>
      </c>
      <c r="CX361">
        <f t="shared" si="467"/>
        <v>0</v>
      </c>
      <c r="CY361">
        <f t="shared" si="468"/>
        <v>0</v>
      </c>
      <c r="CZ361">
        <f t="shared" si="469"/>
        <v>0</v>
      </c>
      <c r="DC361" t="s">
        <v>3</v>
      </c>
      <c r="DD361" t="s">
        <v>3</v>
      </c>
      <c r="DE361" t="s">
        <v>3</v>
      </c>
      <c r="DF361" t="s">
        <v>3</v>
      </c>
      <c r="DG361" t="s">
        <v>3</v>
      </c>
      <c r="DH361" t="s">
        <v>3</v>
      </c>
      <c r="DI361" t="s">
        <v>3</v>
      </c>
      <c r="DJ361" t="s">
        <v>3</v>
      </c>
      <c r="DK361" t="s">
        <v>3</v>
      </c>
      <c r="DL361" t="s">
        <v>3</v>
      </c>
      <c r="DM361" t="s">
        <v>3</v>
      </c>
      <c r="DN361">
        <v>0</v>
      </c>
      <c r="DO361">
        <v>0</v>
      </c>
      <c r="DP361">
        <v>1</v>
      </c>
      <c r="DQ361">
        <v>1</v>
      </c>
      <c r="DU361">
        <v>1013</v>
      </c>
      <c r="DV361" t="s">
        <v>37</v>
      </c>
      <c r="DW361" t="s">
        <v>37</v>
      </c>
      <c r="DX361">
        <v>1</v>
      </c>
      <c r="DZ361" t="s">
        <v>3</v>
      </c>
      <c r="EA361" t="s">
        <v>3</v>
      </c>
      <c r="EB361" t="s">
        <v>3</v>
      </c>
      <c r="EC361" t="s">
        <v>3</v>
      </c>
      <c r="EE361">
        <v>59540864</v>
      </c>
      <c r="EF361">
        <v>202</v>
      </c>
      <c r="EG361" t="s">
        <v>386</v>
      </c>
      <c r="EH361">
        <v>0</v>
      </c>
      <c r="EI361" t="s">
        <v>3</v>
      </c>
      <c r="EJ361">
        <v>1</v>
      </c>
      <c r="EK361">
        <v>400002</v>
      </c>
      <c r="EL361" t="s">
        <v>387</v>
      </c>
      <c r="EM361" t="s">
        <v>386</v>
      </c>
      <c r="EO361" t="s">
        <v>3</v>
      </c>
      <c r="EQ361">
        <v>0</v>
      </c>
      <c r="ER361">
        <v>78.78</v>
      </c>
      <c r="ES361">
        <v>78.78</v>
      </c>
      <c r="ET361">
        <v>0</v>
      </c>
      <c r="EU361">
        <v>0</v>
      </c>
      <c r="EV361">
        <v>0</v>
      </c>
      <c r="EW361">
        <v>0</v>
      </c>
      <c r="EX361">
        <v>0</v>
      </c>
      <c r="EY361">
        <v>0</v>
      </c>
      <c r="EZ361">
        <v>5</v>
      </c>
      <c r="FC361">
        <v>1</v>
      </c>
      <c r="FD361">
        <v>18</v>
      </c>
      <c r="FF361">
        <v>915.71</v>
      </c>
      <c r="FQ361">
        <v>0</v>
      </c>
      <c r="FR361">
        <v>0</v>
      </c>
      <c r="FS361">
        <v>0</v>
      </c>
      <c r="FX361">
        <v>0</v>
      </c>
      <c r="FY361">
        <v>0</v>
      </c>
      <c r="GA361" t="s">
        <v>568</v>
      </c>
      <c r="GD361">
        <v>1</v>
      </c>
      <c r="GF361">
        <v>1437783277</v>
      </c>
      <c r="GG361">
        <v>2</v>
      </c>
      <c r="GH361">
        <v>3</v>
      </c>
      <c r="GI361">
        <v>5</v>
      </c>
      <c r="GJ361">
        <v>0</v>
      </c>
      <c r="GK361">
        <v>0</v>
      </c>
      <c r="GL361">
        <f t="shared" si="470"/>
        <v>0</v>
      </c>
      <c r="GM361">
        <f t="shared" si="471"/>
        <v>129983.85</v>
      </c>
      <c r="GN361">
        <f t="shared" si="472"/>
        <v>0</v>
      </c>
      <c r="GO361">
        <f t="shared" si="473"/>
        <v>129983.85</v>
      </c>
      <c r="GP361">
        <f t="shared" si="474"/>
        <v>0</v>
      </c>
      <c r="GR361">
        <v>1</v>
      </c>
      <c r="GS361">
        <v>1</v>
      </c>
      <c r="GT361">
        <v>0</v>
      </c>
      <c r="GU361" t="s">
        <v>3</v>
      </c>
      <c r="GV361">
        <f t="shared" si="475"/>
        <v>0</v>
      </c>
      <c r="GW361">
        <v>1</v>
      </c>
      <c r="GX361">
        <f t="shared" si="476"/>
        <v>0</v>
      </c>
      <c r="HA361">
        <v>0</v>
      </c>
      <c r="HB361">
        <v>0</v>
      </c>
      <c r="HC361">
        <f t="shared" si="477"/>
        <v>0</v>
      </c>
      <c r="HE361" t="s">
        <v>389</v>
      </c>
      <c r="HF361" t="s">
        <v>34</v>
      </c>
      <c r="HM361" t="s">
        <v>3</v>
      </c>
      <c r="HN361" t="s">
        <v>3</v>
      </c>
      <c r="HO361" t="s">
        <v>3</v>
      </c>
      <c r="HP361" t="s">
        <v>3</v>
      </c>
      <c r="HQ361" t="s">
        <v>3</v>
      </c>
      <c r="HS361">
        <v>0</v>
      </c>
      <c r="IK361">
        <v>0</v>
      </c>
    </row>
    <row r="362" spans="1:255" x14ac:dyDescent="0.2">
      <c r="A362" s="2">
        <v>17</v>
      </c>
      <c r="B362" s="2">
        <v>1</v>
      </c>
      <c r="C362" s="2"/>
      <c r="D362" s="2"/>
      <c r="E362" s="2" t="s">
        <v>569</v>
      </c>
      <c r="F362" s="2" t="s">
        <v>570</v>
      </c>
      <c r="G362" s="2" t="s">
        <v>571</v>
      </c>
      <c r="H362" s="2" t="s">
        <v>37</v>
      </c>
      <c r="I362" s="2">
        <v>85</v>
      </c>
      <c r="J362" s="2">
        <v>0</v>
      </c>
      <c r="K362" s="2">
        <v>85</v>
      </c>
      <c r="L362" s="2"/>
      <c r="M362" s="2"/>
      <c r="N362" s="2"/>
      <c r="O362" s="2">
        <f t="shared" si="446"/>
        <v>5996.75</v>
      </c>
      <c r="P362" s="2">
        <f t="shared" si="447"/>
        <v>5996.75</v>
      </c>
      <c r="Q362" s="2">
        <f t="shared" si="478"/>
        <v>0</v>
      </c>
      <c r="R362" s="2">
        <f t="shared" si="448"/>
        <v>0</v>
      </c>
      <c r="S362" s="2">
        <f t="shared" si="449"/>
        <v>0</v>
      </c>
      <c r="T362" s="2">
        <f t="shared" si="450"/>
        <v>0</v>
      </c>
      <c r="U362" s="2">
        <f t="shared" si="451"/>
        <v>0</v>
      </c>
      <c r="V362" s="2">
        <f t="shared" si="452"/>
        <v>0</v>
      </c>
      <c r="W362" s="2">
        <f t="shared" si="453"/>
        <v>0</v>
      </c>
      <c r="X362" s="2">
        <f t="shared" si="454"/>
        <v>0</v>
      </c>
      <c r="Y362" s="2">
        <f t="shared" si="455"/>
        <v>0</v>
      </c>
      <c r="Z362" s="2"/>
      <c r="AA362" s="2">
        <v>60252778</v>
      </c>
      <c r="AB362" s="2">
        <f t="shared" si="456"/>
        <v>70.55</v>
      </c>
      <c r="AC362" s="2">
        <f t="shared" si="457"/>
        <v>70.55</v>
      </c>
      <c r="AD362" s="2">
        <f t="shared" si="479"/>
        <v>0</v>
      </c>
      <c r="AE362" s="2">
        <f t="shared" si="480"/>
        <v>0</v>
      </c>
      <c r="AF362" s="2">
        <f t="shared" si="481"/>
        <v>0</v>
      </c>
      <c r="AG362" s="2">
        <f t="shared" si="458"/>
        <v>0</v>
      </c>
      <c r="AH362" s="2">
        <f t="shared" si="482"/>
        <v>0</v>
      </c>
      <c r="AI362" s="2">
        <f t="shared" si="483"/>
        <v>0</v>
      </c>
      <c r="AJ362" s="2">
        <f t="shared" si="459"/>
        <v>0</v>
      </c>
      <c r="AK362" s="2">
        <v>70.55</v>
      </c>
      <c r="AL362" s="2">
        <v>70.55</v>
      </c>
      <c r="AM362" s="2">
        <v>0</v>
      </c>
      <c r="AN362" s="2">
        <v>0</v>
      </c>
      <c r="AO362" s="2">
        <v>0</v>
      </c>
      <c r="AP362" s="2">
        <v>0</v>
      </c>
      <c r="AQ362" s="2">
        <v>0</v>
      </c>
      <c r="AR362" s="2">
        <v>0</v>
      </c>
      <c r="AS362" s="2">
        <v>0</v>
      </c>
      <c r="AT362" s="2">
        <v>0</v>
      </c>
      <c r="AU362" s="2">
        <v>0</v>
      </c>
      <c r="AV362" s="2">
        <v>1</v>
      </c>
      <c r="AW362" s="2">
        <v>1</v>
      </c>
      <c r="AX362" s="2"/>
      <c r="AY362" s="2"/>
      <c r="AZ362" s="2">
        <v>1</v>
      </c>
      <c r="BA362" s="2">
        <v>1</v>
      </c>
      <c r="BB362" s="2">
        <v>1</v>
      </c>
      <c r="BC362" s="2">
        <v>1</v>
      </c>
      <c r="BD362" s="2" t="s">
        <v>3</v>
      </c>
      <c r="BE362" s="2" t="s">
        <v>3</v>
      </c>
      <c r="BF362" s="2" t="s">
        <v>3</v>
      </c>
      <c r="BG362" s="2" t="s">
        <v>3</v>
      </c>
      <c r="BH362" s="2">
        <v>3</v>
      </c>
      <c r="BI362" s="2">
        <v>2</v>
      </c>
      <c r="BJ362" s="2" t="s">
        <v>3</v>
      </c>
      <c r="BK362" s="2"/>
      <c r="BL362" s="2"/>
      <c r="BM362" s="2">
        <v>400002</v>
      </c>
      <c r="BN362" s="2">
        <v>0</v>
      </c>
      <c r="BO362" s="2" t="s">
        <v>3</v>
      </c>
      <c r="BP362" s="2">
        <v>0</v>
      </c>
      <c r="BQ362" s="2">
        <v>202</v>
      </c>
      <c r="BR362" s="2">
        <v>0</v>
      </c>
      <c r="BS362" s="2">
        <v>1</v>
      </c>
      <c r="BT362" s="2">
        <v>1</v>
      </c>
      <c r="BU362" s="2">
        <v>1</v>
      </c>
      <c r="BV362" s="2">
        <v>1</v>
      </c>
      <c r="BW362" s="2">
        <v>1</v>
      </c>
      <c r="BX362" s="2">
        <v>1</v>
      </c>
      <c r="BY362" s="2" t="s">
        <v>3</v>
      </c>
      <c r="BZ362" s="2">
        <v>0</v>
      </c>
      <c r="CA362" s="2">
        <v>0</v>
      </c>
      <c r="CB362" s="2" t="s">
        <v>3</v>
      </c>
      <c r="CC362" s="2"/>
      <c r="CD362" s="2"/>
      <c r="CE362" s="2">
        <v>30</v>
      </c>
      <c r="CF362" s="2">
        <v>0</v>
      </c>
      <c r="CG362" s="2">
        <v>0</v>
      </c>
      <c r="CH362" s="2"/>
      <c r="CI362" s="2"/>
      <c r="CJ362" s="2"/>
      <c r="CK362" s="2"/>
      <c r="CL362" s="2"/>
      <c r="CM362" s="2">
        <v>0</v>
      </c>
      <c r="CN362" s="2" t="s">
        <v>3</v>
      </c>
      <c r="CO362" s="2">
        <v>0</v>
      </c>
      <c r="CP362" s="2">
        <f t="shared" si="460"/>
        <v>5996.75</v>
      </c>
      <c r="CQ362" s="2">
        <f t="shared" si="461"/>
        <v>70.55</v>
      </c>
      <c r="CR362" s="2">
        <f t="shared" si="484"/>
        <v>0</v>
      </c>
      <c r="CS362" s="2">
        <f t="shared" si="462"/>
        <v>0</v>
      </c>
      <c r="CT362" s="2">
        <f t="shared" si="463"/>
        <v>0</v>
      </c>
      <c r="CU362" s="2">
        <f t="shared" si="464"/>
        <v>0</v>
      </c>
      <c r="CV362" s="2">
        <f t="shared" si="465"/>
        <v>0</v>
      </c>
      <c r="CW362" s="2">
        <f t="shared" si="466"/>
        <v>0</v>
      </c>
      <c r="CX362" s="2">
        <f t="shared" si="467"/>
        <v>0</v>
      </c>
      <c r="CY362" s="2">
        <f t="shared" si="468"/>
        <v>0</v>
      </c>
      <c r="CZ362" s="2">
        <f t="shared" si="469"/>
        <v>0</v>
      </c>
      <c r="DA362" s="2"/>
      <c r="DB362" s="2"/>
      <c r="DC362" s="2" t="s">
        <v>3</v>
      </c>
      <c r="DD362" s="2" t="s">
        <v>3</v>
      </c>
      <c r="DE362" s="2" t="s">
        <v>3</v>
      </c>
      <c r="DF362" s="2" t="s">
        <v>3</v>
      </c>
      <c r="DG362" s="2" t="s">
        <v>3</v>
      </c>
      <c r="DH362" s="2" t="s">
        <v>3</v>
      </c>
      <c r="DI362" s="2" t="s">
        <v>3</v>
      </c>
      <c r="DJ362" s="2" t="s">
        <v>3</v>
      </c>
      <c r="DK362" s="2" t="s">
        <v>3</v>
      </c>
      <c r="DL362" s="2" t="s">
        <v>3</v>
      </c>
      <c r="DM362" s="2" t="s">
        <v>3</v>
      </c>
      <c r="DN362" s="2">
        <v>0</v>
      </c>
      <c r="DO362" s="2">
        <v>0</v>
      </c>
      <c r="DP362" s="2">
        <v>1</v>
      </c>
      <c r="DQ362" s="2">
        <v>1</v>
      </c>
      <c r="DR362" s="2"/>
      <c r="DS362" s="2"/>
      <c r="DT362" s="2"/>
      <c r="DU362" s="2">
        <v>1013</v>
      </c>
      <c r="DV362" s="2" t="s">
        <v>37</v>
      </c>
      <c r="DW362" s="2" t="s">
        <v>37</v>
      </c>
      <c r="DX362" s="2">
        <v>1</v>
      </c>
      <c r="DY362" s="2"/>
      <c r="DZ362" s="2" t="s">
        <v>3</v>
      </c>
      <c r="EA362" s="2" t="s">
        <v>3</v>
      </c>
      <c r="EB362" s="2" t="s">
        <v>3</v>
      </c>
      <c r="EC362" s="2" t="s">
        <v>3</v>
      </c>
      <c r="ED362" s="2"/>
      <c r="EE362" s="2">
        <v>59540864</v>
      </c>
      <c r="EF362" s="2">
        <v>202</v>
      </c>
      <c r="EG362" s="2" t="s">
        <v>386</v>
      </c>
      <c r="EH362" s="2">
        <v>0</v>
      </c>
      <c r="EI362" s="2" t="s">
        <v>3</v>
      </c>
      <c r="EJ362" s="2">
        <v>1</v>
      </c>
      <c r="EK362" s="2">
        <v>400002</v>
      </c>
      <c r="EL362" s="2" t="s">
        <v>387</v>
      </c>
      <c r="EM362" s="2" t="s">
        <v>386</v>
      </c>
      <c r="EN362" s="2"/>
      <c r="EO362" s="2" t="s">
        <v>3</v>
      </c>
      <c r="EP362" s="2"/>
      <c r="EQ362" s="2">
        <v>0</v>
      </c>
      <c r="ER362" s="2">
        <v>0</v>
      </c>
      <c r="ES362" s="2">
        <v>70.55</v>
      </c>
      <c r="ET362" s="2">
        <v>0</v>
      </c>
      <c r="EU362" s="2">
        <v>0</v>
      </c>
      <c r="EV362" s="2">
        <v>0</v>
      </c>
      <c r="EW362" s="2">
        <v>0</v>
      </c>
      <c r="EX362" s="2">
        <v>0</v>
      </c>
      <c r="EY362" s="2">
        <v>0</v>
      </c>
      <c r="EZ362" s="2"/>
      <c r="FA362" s="2"/>
      <c r="FB362" s="2"/>
      <c r="FC362" s="2"/>
      <c r="FD362" s="2"/>
      <c r="FE362" s="2"/>
      <c r="FF362" s="2"/>
      <c r="FG362" s="2"/>
      <c r="FH362" s="2"/>
      <c r="FI362" s="2"/>
      <c r="FJ362" s="2"/>
      <c r="FK362" s="2"/>
      <c r="FL362" s="2"/>
      <c r="FM362" s="2"/>
      <c r="FN362" s="2"/>
      <c r="FO362" s="2"/>
      <c r="FP362" s="2"/>
      <c r="FQ362" s="2">
        <v>0</v>
      </c>
      <c r="FR362" s="2">
        <v>0</v>
      </c>
      <c r="FS362" s="2">
        <v>0</v>
      </c>
      <c r="FT362" s="2"/>
      <c r="FU362" s="2"/>
      <c r="FV362" s="2"/>
      <c r="FW362" s="2"/>
      <c r="FX362" s="2">
        <v>0</v>
      </c>
      <c r="FY362" s="2">
        <v>0</v>
      </c>
      <c r="FZ362" s="2"/>
      <c r="GA362" s="2" t="s">
        <v>572</v>
      </c>
      <c r="GB362" s="2"/>
      <c r="GC362" s="2"/>
      <c r="GD362" s="2">
        <v>1</v>
      </c>
      <c r="GE362" s="2"/>
      <c r="GF362" s="2">
        <v>1202020637</v>
      </c>
      <c r="GG362" s="2">
        <v>2</v>
      </c>
      <c r="GH362" s="2">
        <v>4</v>
      </c>
      <c r="GI362" s="2">
        <v>-2</v>
      </c>
      <c r="GJ362" s="2">
        <v>0</v>
      </c>
      <c r="GK362" s="2">
        <v>0</v>
      </c>
      <c r="GL362" s="2">
        <f t="shared" si="470"/>
        <v>0</v>
      </c>
      <c r="GM362" s="2">
        <f t="shared" si="471"/>
        <v>5996.75</v>
      </c>
      <c r="GN362" s="2">
        <f t="shared" si="472"/>
        <v>0</v>
      </c>
      <c r="GO362" s="2">
        <f t="shared" si="473"/>
        <v>5996.75</v>
      </c>
      <c r="GP362" s="2">
        <f t="shared" si="474"/>
        <v>0</v>
      </c>
      <c r="GQ362" s="2"/>
      <c r="GR362" s="2">
        <v>0</v>
      </c>
      <c r="GS362" s="2">
        <v>2</v>
      </c>
      <c r="GT362" s="2">
        <v>0</v>
      </c>
      <c r="GU362" s="2" t="s">
        <v>3</v>
      </c>
      <c r="GV362" s="2">
        <f t="shared" si="475"/>
        <v>0</v>
      </c>
      <c r="GW362" s="2">
        <v>1</v>
      </c>
      <c r="GX362" s="2">
        <f t="shared" si="476"/>
        <v>0</v>
      </c>
      <c r="GY362" s="2"/>
      <c r="GZ362" s="2"/>
      <c r="HA362" s="2">
        <v>0</v>
      </c>
      <c r="HB362" s="2">
        <v>0</v>
      </c>
      <c r="HC362" s="2">
        <f t="shared" si="477"/>
        <v>0</v>
      </c>
      <c r="HD362" s="2"/>
      <c r="HE362" s="2" t="s">
        <v>389</v>
      </c>
      <c r="HF362" s="2" t="s">
        <v>34</v>
      </c>
      <c r="HG362" s="2"/>
      <c r="HH362" s="2"/>
      <c r="HI362" s="2"/>
      <c r="HJ362" s="2"/>
      <c r="HK362" s="2"/>
      <c r="HL362" s="2"/>
      <c r="HM362" s="2" t="s">
        <v>3</v>
      </c>
      <c r="HN362" s="2" t="s">
        <v>3</v>
      </c>
      <c r="HO362" s="2" t="s">
        <v>3</v>
      </c>
      <c r="HP362" s="2" t="s">
        <v>3</v>
      </c>
      <c r="HQ362" s="2" t="s">
        <v>3</v>
      </c>
      <c r="HR362" s="2"/>
      <c r="HS362" s="2">
        <v>0</v>
      </c>
      <c r="HT362" s="2"/>
      <c r="HU362" s="2"/>
      <c r="HV362" s="2"/>
      <c r="HW362" s="2"/>
      <c r="HX362" s="2"/>
      <c r="HY362" s="2"/>
      <c r="HZ362" s="2"/>
      <c r="IA362" s="2"/>
      <c r="IB362" s="2"/>
      <c r="IC362" s="2"/>
      <c r="ID362" s="2"/>
      <c r="IE362" s="2"/>
      <c r="IF362" s="2"/>
      <c r="IG362" s="2"/>
      <c r="IH362" s="2"/>
      <c r="II362" s="2"/>
      <c r="IJ362" s="2"/>
      <c r="IK362" s="2">
        <v>0</v>
      </c>
      <c r="IL362" s="2"/>
      <c r="IM362" s="2"/>
      <c r="IN362" s="2"/>
      <c r="IO362" s="2"/>
      <c r="IP362" s="2"/>
      <c r="IQ362" s="2"/>
      <c r="IR362" s="2"/>
      <c r="IS362" s="2"/>
      <c r="IT362" s="2"/>
      <c r="IU362" s="2"/>
    </row>
    <row r="363" spans="1:255" x14ac:dyDescent="0.2">
      <c r="A363">
        <v>17</v>
      </c>
      <c r="B363">
        <v>1</v>
      </c>
      <c r="E363" t="s">
        <v>569</v>
      </c>
      <c r="F363" t="s">
        <v>570</v>
      </c>
      <c r="G363" t="s">
        <v>571</v>
      </c>
      <c r="H363" t="s">
        <v>37</v>
      </c>
      <c r="I363">
        <v>85</v>
      </c>
      <c r="J363">
        <v>0</v>
      </c>
      <c r="K363">
        <v>85</v>
      </c>
      <c r="O363">
        <f t="shared" si="446"/>
        <v>59247.89</v>
      </c>
      <c r="P363">
        <f t="shared" si="447"/>
        <v>59247.89</v>
      </c>
      <c r="Q363">
        <f t="shared" si="478"/>
        <v>0</v>
      </c>
      <c r="R363">
        <f t="shared" si="448"/>
        <v>0</v>
      </c>
      <c r="S363">
        <f t="shared" si="449"/>
        <v>0</v>
      </c>
      <c r="T363">
        <f t="shared" si="450"/>
        <v>0</v>
      </c>
      <c r="U363">
        <f t="shared" si="451"/>
        <v>0</v>
      </c>
      <c r="V363">
        <f t="shared" si="452"/>
        <v>0</v>
      </c>
      <c r="W363">
        <f t="shared" si="453"/>
        <v>0</v>
      </c>
      <c r="X363">
        <f t="shared" si="454"/>
        <v>0</v>
      </c>
      <c r="Y363">
        <f t="shared" si="455"/>
        <v>0</v>
      </c>
      <c r="AA363">
        <v>60252775</v>
      </c>
      <c r="AB363">
        <f t="shared" si="456"/>
        <v>70.55</v>
      </c>
      <c r="AC363">
        <f t="shared" si="457"/>
        <v>70.55</v>
      </c>
      <c r="AD363">
        <f t="shared" si="479"/>
        <v>0</v>
      </c>
      <c r="AE363">
        <f t="shared" si="480"/>
        <v>0</v>
      </c>
      <c r="AF363">
        <f t="shared" si="481"/>
        <v>0</v>
      </c>
      <c r="AG363">
        <f t="shared" si="458"/>
        <v>0</v>
      </c>
      <c r="AH363">
        <f t="shared" si="482"/>
        <v>0</v>
      </c>
      <c r="AI363">
        <f t="shared" si="483"/>
        <v>0</v>
      </c>
      <c r="AJ363">
        <f t="shared" si="459"/>
        <v>0</v>
      </c>
      <c r="AK363">
        <v>70.55</v>
      </c>
      <c r="AL363">
        <v>70.55</v>
      </c>
      <c r="AM363">
        <v>0</v>
      </c>
      <c r="AN363">
        <v>0</v>
      </c>
      <c r="AO363">
        <v>0</v>
      </c>
      <c r="AP363">
        <v>0</v>
      </c>
      <c r="AQ363">
        <v>0</v>
      </c>
      <c r="AR363">
        <v>0</v>
      </c>
      <c r="AS363">
        <v>0</v>
      </c>
      <c r="AT363">
        <v>0</v>
      </c>
      <c r="AU363">
        <v>0</v>
      </c>
      <c r="AV363">
        <v>1</v>
      </c>
      <c r="AW363">
        <v>1</v>
      </c>
      <c r="AZ363">
        <v>1</v>
      </c>
      <c r="BA363">
        <v>1</v>
      </c>
      <c r="BB363">
        <v>1</v>
      </c>
      <c r="BC363">
        <v>9.8800000000000008</v>
      </c>
      <c r="BD363" t="s">
        <v>3</v>
      </c>
      <c r="BE363" t="s">
        <v>3</v>
      </c>
      <c r="BF363" t="s">
        <v>3</v>
      </c>
      <c r="BG363" t="s">
        <v>3</v>
      </c>
      <c r="BH363">
        <v>3</v>
      </c>
      <c r="BI363">
        <v>2</v>
      </c>
      <c r="BJ363" t="s">
        <v>3</v>
      </c>
      <c r="BM363">
        <v>400002</v>
      </c>
      <c r="BN363">
        <v>0</v>
      </c>
      <c r="BO363" t="s">
        <v>3</v>
      </c>
      <c r="BP363">
        <v>0</v>
      </c>
      <c r="BQ363">
        <v>202</v>
      </c>
      <c r="BR363">
        <v>0</v>
      </c>
      <c r="BS363">
        <v>1</v>
      </c>
      <c r="BT363">
        <v>1</v>
      </c>
      <c r="BU363">
        <v>1</v>
      </c>
      <c r="BV363">
        <v>1</v>
      </c>
      <c r="BW363">
        <v>1</v>
      </c>
      <c r="BX363">
        <v>1</v>
      </c>
      <c r="BY363" t="s">
        <v>3</v>
      </c>
      <c r="BZ363">
        <v>0</v>
      </c>
      <c r="CA363">
        <v>0</v>
      </c>
      <c r="CB363" t="s">
        <v>3</v>
      </c>
      <c r="CE363">
        <v>30</v>
      </c>
      <c r="CF363">
        <v>0</v>
      </c>
      <c r="CG363">
        <v>0</v>
      </c>
      <c r="CM363">
        <v>0</v>
      </c>
      <c r="CN363" t="s">
        <v>3</v>
      </c>
      <c r="CO363">
        <v>0</v>
      </c>
      <c r="CP363">
        <f t="shared" si="460"/>
        <v>59247.89</v>
      </c>
      <c r="CQ363">
        <f t="shared" si="461"/>
        <v>697.03</v>
      </c>
      <c r="CR363">
        <f t="shared" si="484"/>
        <v>0</v>
      </c>
      <c r="CS363">
        <f t="shared" si="462"/>
        <v>0</v>
      </c>
      <c r="CT363">
        <f t="shared" si="463"/>
        <v>0</v>
      </c>
      <c r="CU363">
        <f t="shared" si="464"/>
        <v>0</v>
      </c>
      <c r="CV363">
        <f t="shared" si="465"/>
        <v>0</v>
      </c>
      <c r="CW363">
        <f t="shared" si="466"/>
        <v>0</v>
      </c>
      <c r="CX363">
        <f t="shared" si="467"/>
        <v>0</v>
      </c>
      <c r="CY363">
        <f t="shared" si="468"/>
        <v>0</v>
      </c>
      <c r="CZ363">
        <f t="shared" si="469"/>
        <v>0</v>
      </c>
      <c r="DC363" t="s">
        <v>3</v>
      </c>
      <c r="DD363" t="s">
        <v>3</v>
      </c>
      <c r="DE363" t="s">
        <v>3</v>
      </c>
      <c r="DF363" t="s">
        <v>3</v>
      </c>
      <c r="DG363" t="s">
        <v>3</v>
      </c>
      <c r="DH363" t="s">
        <v>3</v>
      </c>
      <c r="DI363" t="s">
        <v>3</v>
      </c>
      <c r="DJ363" t="s">
        <v>3</v>
      </c>
      <c r="DK363" t="s">
        <v>3</v>
      </c>
      <c r="DL363" t="s">
        <v>3</v>
      </c>
      <c r="DM363" t="s">
        <v>3</v>
      </c>
      <c r="DN363">
        <v>0</v>
      </c>
      <c r="DO363">
        <v>0</v>
      </c>
      <c r="DP363">
        <v>1</v>
      </c>
      <c r="DQ363">
        <v>1</v>
      </c>
      <c r="DU363">
        <v>1013</v>
      </c>
      <c r="DV363" t="s">
        <v>37</v>
      </c>
      <c r="DW363" t="s">
        <v>37</v>
      </c>
      <c r="DX363">
        <v>1</v>
      </c>
      <c r="DZ363" t="s">
        <v>3</v>
      </c>
      <c r="EA363" t="s">
        <v>3</v>
      </c>
      <c r="EB363" t="s">
        <v>3</v>
      </c>
      <c r="EC363" t="s">
        <v>3</v>
      </c>
      <c r="EE363">
        <v>59540864</v>
      </c>
      <c r="EF363">
        <v>202</v>
      </c>
      <c r="EG363" t="s">
        <v>386</v>
      </c>
      <c r="EH363">
        <v>0</v>
      </c>
      <c r="EI363" t="s">
        <v>3</v>
      </c>
      <c r="EJ363">
        <v>1</v>
      </c>
      <c r="EK363">
        <v>400002</v>
      </c>
      <c r="EL363" t="s">
        <v>387</v>
      </c>
      <c r="EM363" t="s">
        <v>386</v>
      </c>
      <c r="EO363" t="s">
        <v>3</v>
      </c>
      <c r="EQ363">
        <v>0</v>
      </c>
      <c r="ER363">
        <v>70.55</v>
      </c>
      <c r="ES363">
        <v>70.55</v>
      </c>
      <c r="ET363">
        <v>0</v>
      </c>
      <c r="EU363">
        <v>0</v>
      </c>
      <c r="EV363">
        <v>0</v>
      </c>
      <c r="EW363">
        <v>0</v>
      </c>
      <c r="EX363">
        <v>0</v>
      </c>
      <c r="EY363">
        <v>0</v>
      </c>
      <c r="EZ363">
        <v>5</v>
      </c>
      <c r="FC363">
        <v>1</v>
      </c>
      <c r="FD363">
        <v>18</v>
      </c>
      <c r="FF363">
        <v>820.05</v>
      </c>
      <c r="FQ363">
        <v>0</v>
      </c>
      <c r="FR363">
        <v>0</v>
      </c>
      <c r="FS363">
        <v>0</v>
      </c>
      <c r="FX363">
        <v>0</v>
      </c>
      <c r="FY363">
        <v>0</v>
      </c>
      <c r="GA363" t="s">
        <v>572</v>
      </c>
      <c r="GD363">
        <v>1</v>
      </c>
      <c r="GF363">
        <v>1202020637</v>
      </c>
      <c r="GG363">
        <v>2</v>
      </c>
      <c r="GH363">
        <v>3</v>
      </c>
      <c r="GI363">
        <v>5</v>
      </c>
      <c r="GJ363">
        <v>0</v>
      </c>
      <c r="GK363">
        <v>0</v>
      </c>
      <c r="GL363">
        <f t="shared" si="470"/>
        <v>0</v>
      </c>
      <c r="GM363">
        <f t="shared" si="471"/>
        <v>59247.89</v>
      </c>
      <c r="GN363">
        <f t="shared" si="472"/>
        <v>0</v>
      </c>
      <c r="GO363">
        <f t="shared" si="473"/>
        <v>59247.89</v>
      </c>
      <c r="GP363">
        <f t="shared" si="474"/>
        <v>0</v>
      </c>
      <c r="GR363">
        <v>1</v>
      </c>
      <c r="GS363">
        <v>1</v>
      </c>
      <c r="GT363">
        <v>0</v>
      </c>
      <c r="GU363" t="s">
        <v>3</v>
      </c>
      <c r="GV363">
        <f t="shared" si="475"/>
        <v>0</v>
      </c>
      <c r="GW363">
        <v>1</v>
      </c>
      <c r="GX363">
        <f t="shared" si="476"/>
        <v>0</v>
      </c>
      <c r="HA363">
        <v>0</v>
      </c>
      <c r="HB363">
        <v>0</v>
      </c>
      <c r="HC363">
        <f t="shared" si="477"/>
        <v>0</v>
      </c>
      <c r="HE363" t="s">
        <v>389</v>
      </c>
      <c r="HF363" t="s">
        <v>34</v>
      </c>
      <c r="HM363" t="s">
        <v>3</v>
      </c>
      <c r="HN363" t="s">
        <v>3</v>
      </c>
      <c r="HO363" t="s">
        <v>3</v>
      </c>
      <c r="HP363" t="s">
        <v>3</v>
      </c>
      <c r="HQ363" t="s">
        <v>3</v>
      </c>
      <c r="HS363">
        <v>0</v>
      </c>
      <c r="IK363">
        <v>0</v>
      </c>
    </row>
    <row r="364" spans="1:255" x14ac:dyDescent="0.2">
      <c r="A364" s="2">
        <v>17</v>
      </c>
      <c r="B364" s="2">
        <v>1</v>
      </c>
      <c r="C364" s="2"/>
      <c r="D364" s="2"/>
      <c r="E364" s="2" t="s">
        <v>573</v>
      </c>
      <c r="F364" s="2" t="s">
        <v>574</v>
      </c>
      <c r="G364" s="2" t="s">
        <v>575</v>
      </c>
      <c r="H364" s="2" t="s">
        <v>37</v>
      </c>
      <c r="I364" s="2">
        <v>10</v>
      </c>
      <c r="J364" s="2">
        <v>0</v>
      </c>
      <c r="K364" s="2">
        <v>10</v>
      </c>
      <c r="L364" s="2"/>
      <c r="M364" s="2"/>
      <c r="N364" s="2"/>
      <c r="O364" s="2">
        <f t="shared" ref="O364:O395" si="485">ROUND(CP364,2)</f>
        <v>1276.9000000000001</v>
      </c>
      <c r="P364" s="2">
        <f t="shared" ref="P364:P395" si="486">ROUND((ROUND((AC364*AW364*I364),2)*BC364),2)</f>
        <v>1276.9000000000001</v>
      </c>
      <c r="Q364" s="2">
        <f t="shared" si="478"/>
        <v>0</v>
      </c>
      <c r="R364" s="2">
        <f t="shared" ref="R364:R395" si="487">ROUND((ROUND((AE364*AV364*I364),2)*BS364),2)</f>
        <v>0</v>
      </c>
      <c r="S364" s="2">
        <f t="shared" ref="S364:S395" si="488">ROUND((ROUND((AF364*AV364*I364),2)*BA364),2)</f>
        <v>0</v>
      </c>
      <c r="T364" s="2">
        <f t="shared" ref="T364:T395" si="489">ROUND(CU364*I364,2)</f>
        <v>0</v>
      </c>
      <c r="U364" s="2">
        <f t="shared" ref="U364:U395" si="490">CV364*I364</f>
        <v>0</v>
      </c>
      <c r="V364" s="2">
        <f t="shared" ref="V364:V395" si="491">CW364*I364</f>
        <v>0</v>
      </c>
      <c r="W364" s="2">
        <f t="shared" ref="W364:W395" si="492">ROUND(CX364*I364,2)</f>
        <v>0</v>
      </c>
      <c r="X364" s="2">
        <f t="shared" ref="X364:X395" si="493">ROUND(CY364,2)</f>
        <v>0</v>
      </c>
      <c r="Y364" s="2">
        <f t="shared" ref="Y364:Y395" si="494">ROUND(CZ364,2)</f>
        <v>0</v>
      </c>
      <c r="Z364" s="2"/>
      <c r="AA364" s="2">
        <v>60252778</v>
      </c>
      <c r="AB364" s="2">
        <f t="shared" ref="AB364:AB395" si="495">ROUND((AC364+AD364+AF364),6)</f>
        <v>127.69</v>
      </c>
      <c r="AC364" s="2">
        <f t="shared" ref="AC364:AC395" si="496">ROUND((ES364),6)</f>
        <v>127.69</v>
      </c>
      <c r="AD364" s="2">
        <f t="shared" si="479"/>
        <v>0</v>
      </c>
      <c r="AE364" s="2">
        <f t="shared" si="480"/>
        <v>0</v>
      </c>
      <c r="AF364" s="2">
        <f t="shared" si="481"/>
        <v>0</v>
      </c>
      <c r="AG364" s="2">
        <f t="shared" ref="AG364:AG395" si="497">ROUND((AP364),6)</f>
        <v>0</v>
      </c>
      <c r="AH364" s="2">
        <f t="shared" si="482"/>
        <v>0</v>
      </c>
      <c r="AI364" s="2">
        <f t="shared" si="483"/>
        <v>0</v>
      </c>
      <c r="AJ364" s="2">
        <f t="shared" ref="AJ364:AJ395" si="498">(AS364)</f>
        <v>0</v>
      </c>
      <c r="AK364" s="2">
        <v>127.69</v>
      </c>
      <c r="AL364" s="2">
        <v>127.69</v>
      </c>
      <c r="AM364" s="2">
        <v>0</v>
      </c>
      <c r="AN364" s="2">
        <v>0</v>
      </c>
      <c r="AO364" s="2">
        <v>0</v>
      </c>
      <c r="AP364" s="2">
        <v>0</v>
      </c>
      <c r="AQ364" s="2">
        <v>0</v>
      </c>
      <c r="AR364" s="2">
        <v>0</v>
      </c>
      <c r="AS364" s="2">
        <v>0</v>
      </c>
      <c r="AT364" s="2">
        <v>0</v>
      </c>
      <c r="AU364" s="2">
        <v>0</v>
      </c>
      <c r="AV364" s="2">
        <v>1</v>
      </c>
      <c r="AW364" s="2">
        <v>1</v>
      </c>
      <c r="AX364" s="2"/>
      <c r="AY364" s="2"/>
      <c r="AZ364" s="2">
        <v>1</v>
      </c>
      <c r="BA364" s="2">
        <v>1</v>
      </c>
      <c r="BB364" s="2">
        <v>1</v>
      </c>
      <c r="BC364" s="2">
        <v>1</v>
      </c>
      <c r="BD364" s="2" t="s">
        <v>3</v>
      </c>
      <c r="BE364" s="2" t="s">
        <v>3</v>
      </c>
      <c r="BF364" s="2" t="s">
        <v>3</v>
      </c>
      <c r="BG364" s="2" t="s">
        <v>3</v>
      </c>
      <c r="BH364" s="2">
        <v>3</v>
      </c>
      <c r="BI364" s="2">
        <v>2</v>
      </c>
      <c r="BJ364" s="2" t="s">
        <v>3</v>
      </c>
      <c r="BK364" s="2"/>
      <c r="BL364" s="2"/>
      <c r="BM364" s="2">
        <v>400002</v>
      </c>
      <c r="BN364" s="2">
        <v>0</v>
      </c>
      <c r="BO364" s="2" t="s">
        <v>3</v>
      </c>
      <c r="BP364" s="2">
        <v>0</v>
      </c>
      <c r="BQ364" s="2">
        <v>202</v>
      </c>
      <c r="BR364" s="2">
        <v>0</v>
      </c>
      <c r="BS364" s="2">
        <v>1</v>
      </c>
      <c r="BT364" s="2">
        <v>1</v>
      </c>
      <c r="BU364" s="2">
        <v>1</v>
      </c>
      <c r="BV364" s="2">
        <v>1</v>
      </c>
      <c r="BW364" s="2">
        <v>1</v>
      </c>
      <c r="BX364" s="2">
        <v>1</v>
      </c>
      <c r="BY364" s="2" t="s">
        <v>3</v>
      </c>
      <c r="BZ364" s="2">
        <v>0</v>
      </c>
      <c r="CA364" s="2">
        <v>0</v>
      </c>
      <c r="CB364" s="2" t="s">
        <v>3</v>
      </c>
      <c r="CC364" s="2"/>
      <c r="CD364" s="2"/>
      <c r="CE364" s="2">
        <v>30</v>
      </c>
      <c r="CF364" s="2">
        <v>0</v>
      </c>
      <c r="CG364" s="2">
        <v>0</v>
      </c>
      <c r="CH364" s="2"/>
      <c r="CI364" s="2"/>
      <c r="CJ364" s="2"/>
      <c r="CK364" s="2"/>
      <c r="CL364" s="2"/>
      <c r="CM364" s="2">
        <v>0</v>
      </c>
      <c r="CN364" s="2" t="s">
        <v>3</v>
      </c>
      <c r="CO364" s="2">
        <v>0</v>
      </c>
      <c r="CP364" s="2">
        <f t="shared" ref="CP364:CP395" si="499">(P364+Q364+S364)</f>
        <v>1276.9000000000001</v>
      </c>
      <c r="CQ364" s="2">
        <f t="shared" ref="CQ364:CQ395" si="500">ROUND((ROUND((AC364*AW364*1),2)*BC364),2)</f>
        <v>127.69</v>
      </c>
      <c r="CR364" s="2">
        <f t="shared" si="484"/>
        <v>0</v>
      </c>
      <c r="CS364" s="2">
        <f t="shared" ref="CS364:CS395" si="501">ROUND((ROUND((AE364*AV364*1),2)*BS364),2)</f>
        <v>0</v>
      </c>
      <c r="CT364" s="2">
        <f t="shared" ref="CT364:CT395" si="502">ROUND((ROUND((AF364*AV364*1),2)*BA364),2)</f>
        <v>0</v>
      </c>
      <c r="CU364" s="2">
        <f t="shared" ref="CU364:CU395" si="503">AG364</f>
        <v>0</v>
      </c>
      <c r="CV364" s="2">
        <f t="shared" ref="CV364:CV395" si="504">(AH364*AV364)</f>
        <v>0</v>
      </c>
      <c r="CW364" s="2">
        <f t="shared" ref="CW364:CW395" si="505">AI364</f>
        <v>0</v>
      </c>
      <c r="CX364" s="2">
        <f t="shared" ref="CX364:CX395" si="506">AJ364</f>
        <v>0</v>
      </c>
      <c r="CY364" s="2">
        <f t="shared" ref="CY364:CY395" si="507">(((S364+R364)*AT364)/100)</f>
        <v>0</v>
      </c>
      <c r="CZ364" s="2">
        <f t="shared" ref="CZ364:CZ395" si="508">(((S364+R364)*AU364)/100)</f>
        <v>0</v>
      </c>
      <c r="DA364" s="2"/>
      <c r="DB364" s="2"/>
      <c r="DC364" s="2" t="s">
        <v>3</v>
      </c>
      <c r="DD364" s="2" t="s">
        <v>3</v>
      </c>
      <c r="DE364" s="2" t="s">
        <v>3</v>
      </c>
      <c r="DF364" s="2" t="s">
        <v>3</v>
      </c>
      <c r="DG364" s="2" t="s">
        <v>3</v>
      </c>
      <c r="DH364" s="2" t="s">
        <v>3</v>
      </c>
      <c r="DI364" s="2" t="s">
        <v>3</v>
      </c>
      <c r="DJ364" s="2" t="s">
        <v>3</v>
      </c>
      <c r="DK364" s="2" t="s">
        <v>3</v>
      </c>
      <c r="DL364" s="2" t="s">
        <v>3</v>
      </c>
      <c r="DM364" s="2" t="s">
        <v>3</v>
      </c>
      <c r="DN364" s="2">
        <v>0</v>
      </c>
      <c r="DO364" s="2">
        <v>0</v>
      </c>
      <c r="DP364" s="2">
        <v>1</v>
      </c>
      <c r="DQ364" s="2">
        <v>1</v>
      </c>
      <c r="DR364" s="2"/>
      <c r="DS364" s="2"/>
      <c r="DT364" s="2"/>
      <c r="DU364" s="2">
        <v>1013</v>
      </c>
      <c r="DV364" s="2" t="s">
        <v>37</v>
      </c>
      <c r="DW364" s="2" t="s">
        <v>37</v>
      </c>
      <c r="DX364" s="2">
        <v>1</v>
      </c>
      <c r="DY364" s="2"/>
      <c r="DZ364" s="2" t="s">
        <v>3</v>
      </c>
      <c r="EA364" s="2" t="s">
        <v>3</v>
      </c>
      <c r="EB364" s="2" t="s">
        <v>3</v>
      </c>
      <c r="EC364" s="2" t="s">
        <v>3</v>
      </c>
      <c r="ED364" s="2"/>
      <c r="EE364" s="2">
        <v>59540864</v>
      </c>
      <c r="EF364" s="2">
        <v>202</v>
      </c>
      <c r="EG364" s="2" t="s">
        <v>386</v>
      </c>
      <c r="EH364" s="2">
        <v>0</v>
      </c>
      <c r="EI364" s="2" t="s">
        <v>3</v>
      </c>
      <c r="EJ364" s="2">
        <v>1</v>
      </c>
      <c r="EK364" s="2">
        <v>400002</v>
      </c>
      <c r="EL364" s="2" t="s">
        <v>387</v>
      </c>
      <c r="EM364" s="2" t="s">
        <v>386</v>
      </c>
      <c r="EN364" s="2"/>
      <c r="EO364" s="2" t="s">
        <v>3</v>
      </c>
      <c r="EP364" s="2"/>
      <c r="EQ364" s="2">
        <v>0</v>
      </c>
      <c r="ER364" s="2">
        <v>0</v>
      </c>
      <c r="ES364" s="2">
        <v>127.69</v>
      </c>
      <c r="ET364" s="2">
        <v>0</v>
      </c>
      <c r="EU364" s="2">
        <v>0</v>
      </c>
      <c r="EV364" s="2">
        <v>0</v>
      </c>
      <c r="EW364" s="2">
        <v>0</v>
      </c>
      <c r="EX364" s="2">
        <v>0</v>
      </c>
      <c r="EY364" s="2">
        <v>0</v>
      </c>
      <c r="EZ364" s="2"/>
      <c r="FA364" s="2"/>
      <c r="FB364" s="2"/>
      <c r="FC364" s="2"/>
      <c r="FD364" s="2"/>
      <c r="FE364" s="2"/>
      <c r="FF364" s="2"/>
      <c r="FG364" s="2"/>
      <c r="FH364" s="2"/>
      <c r="FI364" s="2"/>
      <c r="FJ364" s="2"/>
      <c r="FK364" s="2"/>
      <c r="FL364" s="2"/>
      <c r="FM364" s="2"/>
      <c r="FN364" s="2"/>
      <c r="FO364" s="2"/>
      <c r="FP364" s="2"/>
      <c r="FQ364" s="2">
        <v>0</v>
      </c>
      <c r="FR364" s="2">
        <v>0</v>
      </c>
      <c r="FS364" s="2">
        <v>0</v>
      </c>
      <c r="FT364" s="2"/>
      <c r="FU364" s="2"/>
      <c r="FV364" s="2"/>
      <c r="FW364" s="2"/>
      <c r="FX364" s="2">
        <v>0</v>
      </c>
      <c r="FY364" s="2">
        <v>0</v>
      </c>
      <c r="FZ364" s="2"/>
      <c r="GA364" s="2" t="s">
        <v>576</v>
      </c>
      <c r="GB364" s="2"/>
      <c r="GC364" s="2"/>
      <c r="GD364" s="2">
        <v>1</v>
      </c>
      <c r="GE364" s="2"/>
      <c r="GF364" s="2">
        <v>-1311135643</v>
      </c>
      <c r="GG364" s="2">
        <v>2</v>
      </c>
      <c r="GH364" s="2">
        <v>4</v>
      </c>
      <c r="GI364" s="2">
        <v>-2</v>
      </c>
      <c r="GJ364" s="2">
        <v>0</v>
      </c>
      <c r="GK364" s="2">
        <v>0</v>
      </c>
      <c r="GL364" s="2">
        <f t="shared" ref="GL364:GL395" si="509">ROUND(IF(AND(BH364=3,BI364=3,FS364&lt;&gt;0),P364,0),2)</f>
        <v>0</v>
      </c>
      <c r="GM364" s="2">
        <f t="shared" ref="GM364:GM395" si="510">ROUND(O364+X364+Y364,2)+GX364</f>
        <v>1276.9000000000001</v>
      </c>
      <c r="GN364" s="2">
        <f t="shared" ref="GN364:GN395" si="511">IF(OR(BI364=0,BI364=1),GM364-GX364,0)</f>
        <v>0</v>
      </c>
      <c r="GO364" s="2">
        <f t="shared" ref="GO364:GO395" si="512">IF(BI364=2,GM364-GX364,0)</f>
        <v>1276.9000000000001</v>
      </c>
      <c r="GP364" s="2">
        <f t="shared" ref="GP364:GP395" si="513">IF(BI364=4,GM364-GX364,0)</f>
        <v>0</v>
      </c>
      <c r="GQ364" s="2"/>
      <c r="GR364" s="2">
        <v>0</v>
      </c>
      <c r="GS364" s="2">
        <v>2</v>
      </c>
      <c r="GT364" s="2">
        <v>0</v>
      </c>
      <c r="GU364" s="2" t="s">
        <v>3</v>
      </c>
      <c r="GV364" s="2">
        <f t="shared" ref="GV364:GV395" si="514">ROUND((GT364),6)</f>
        <v>0</v>
      </c>
      <c r="GW364" s="2">
        <v>1</v>
      </c>
      <c r="GX364" s="2">
        <f t="shared" ref="GX364:GX395" si="515">ROUND(HC364*I364,2)</f>
        <v>0</v>
      </c>
      <c r="GY364" s="2"/>
      <c r="GZ364" s="2"/>
      <c r="HA364" s="2">
        <v>0</v>
      </c>
      <c r="HB364" s="2">
        <v>0</v>
      </c>
      <c r="HC364" s="2">
        <f t="shared" ref="HC364:HC395" si="516">GV364*GW364</f>
        <v>0</v>
      </c>
      <c r="HD364" s="2"/>
      <c r="HE364" s="2" t="s">
        <v>389</v>
      </c>
      <c r="HF364" s="2" t="s">
        <v>34</v>
      </c>
      <c r="HG364" s="2"/>
      <c r="HH364" s="2"/>
      <c r="HI364" s="2"/>
      <c r="HJ364" s="2"/>
      <c r="HK364" s="2"/>
      <c r="HL364" s="2"/>
      <c r="HM364" s="2" t="s">
        <v>3</v>
      </c>
      <c r="HN364" s="2" t="s">
        <v>3</v>
      </c>
      <c r="HO364" s="2" t="s">
        <v>3</v>
      </c>
      <c r="HP364" s="2" t="s">
        <v>3</v>
      </c>
      <c r="HQ364" s="2" t="s">
        <v>3</v>
      </c>
      <c r="HR364" s="2"/>
      <c r="HS364" s="2">
        <v>0</v>
      </c>
      <c r="HT364" s="2"/>
      <c r="HU364" s="2"/>
      <c r="HV364" s="2"/>
      <c r="HW364" s="2"/>
      <c r="HX364" s="2"/>
      <c r="HY364" s="2"/>
      <c r="HZ364" s="2"/>
      <c r="IA364" s="2"/>
      <c r="IB364" s="2"/>
      <c r="IC364" s="2"/>
      <c r="ID364" s="2"/>
      <c r="IE364" s="2"/>
      <c r="IF364" s="2"/>
      <c r="IG364" s="2"/>
      <c r="IH364" s="2"/>
      <c r="II364" s="2"/>
      <c r="IJ364" s="2"/>
      <c r="IK364" s="2">
        <v>0</v>
      </c>
      <c r="IL364" s="2"/>
      <c r="IM364" s="2"/>
      <c r="IN364" s="2"/>
      <c r="IO364" s="2"/>
      <c r="IP364" s="2"/>
      <c r="IQ364" s="2"/>
      <c r="IR364" s="2"/>
      <c r="IS364" s="2"/>
      <c r="IT364" s="2"/>
      <c r="IU364" s="2"/>
    </row>
    <row r="365" spans="1:255" x14ac:dyDescent="0.2">
      <c r="A365">
        <v>17</v>
      </c>
      <c r="B365">
        <v>1</v>
      </c>
      <c r="E365" t="s">
        <v>573</v>
      </c>
      <c r="F365" t="s">
        <v>574</v>
      </c>
      <c r="G365" t="s">
        <v>575</v>
      </c>
      <c r="H365" t="s">
        <v>37</v>
      </c>
      <c r="I365">
        <v>10</v>
      </c>
      <c r="J365">
        <v>0</v>
      </c>
      <c r="K365">
        <v>10</v>
      </c>
      <c r="O365">
        <f t="shared" si="485"/>
        <v>12615.77</v>
      </c>
      <c r="P365">
        <f t="shared" si="486"/>
        <v>12615.77</v>
      </c>
      <c r="Q365">
        <f t="shared" si="478"/>
        <v>0</v>
      </c>
      <c r="R365">
        <f t="shared" si="487"/>
        <v>0</v>
      </c>
      <c r="S365">
        <f t="shared" si="488"/>
        <v>0</v>
      </c>
      <c r="T365">
        <f t="shared" si="489"/>
        <v>0</v>
      </c>
      <c r="U365">
        <f t="shared" si="490"/>
        <v>0</v>
      </c>
      <c r="V365">
        <f t="shared" si="491"/>
        <v>0</v>
      </c>
      <c r="W365">
        <f t="shared" si="492"/>
        <v>0</v>
      </c>
      <c r="X365">
        <f t="shared" si="493"/>
        <v>0</v>
      </c>
      <c r="Y365">
        <f t="shared" si="494"/>
        <v>0</v>
      </c>
      <c r="AA365">
        <v>60252775</v>
      </c>
      <c r="AB365">
        <f t="shared" si="495"/>
        <v>127.69</v>
      </c>
      <c r="AC365">
        <f t="shared" si="496"/>
        <v>127.69</v>
      </c>
      <c r="AD365">
        <f t="shared" si="479"/>
        <v>0</v>
      </c>
      <c r="AE365">
        <f t="shared" si="480"/>
        <v>0</v>
      </c>
      <c r="AF365">
        <f t="shared" si="481"/>
        <v>0</v>
      </c>
      <c r="AG365">
        <f t="shared" si="497"/>
        <v>0</v>
      </c>
      <c r="AH365">
        <f t="shared" si="482"/>
        <v>0</v>
      </c>
      <c r="AI365">
        <f t="shared" si="483"/>
        <v>0</v>
      </c>
      <c r="AJ365">
        <f t="shared" si="498"/>
        <v>0</v>
      </c>
      <c r="AK365">
        <v>127.69</v>
      </c>
      <c r="AL365">
        <v>127.69</v>
      </c>
      <c r="AM365">
        <v>0</v>
      </c>
      <c r="AN365">
        <v>0</v>
      </c>
      <c r="AO365">
        <v>0</v>
      </c>
      <c r="AP365">
        <v>0</v>
      </c>
      <c r="AQ365">
        <v>0</v>
      </c>
      <c r="AR365">
        <v>0</v>
      </c>
      <c r="AS365">
        <v>0</v>
      </c>
      <c r="AT365">
        <v>0</v>
      </c>
      <c r="AU365">
        <v>0</v>
      </c>
      <c r="AV365">
        <v>1</v>
      </c>
      <c r="AW365">
        <v>1</v>
      </c>
      <c r="AZ365">
        <v>1</v>
      </c>
      <c r="BA365">
        <v>1</v>
      </c>
      <c r="BB365">
        <v>1</v>
      </c>
      <c r="BC365">
        <v>9.8800000000000008</v>
      </c>
      <c r="BD365" t="s">
        <v>3</v>
      </c>
      <c r="BE365" t="s">
        <v>3</v>
      </c>
      <c r="BF365" t="s">
        <v>3</v>
      </c>
      <c r="BG365" t="s">
        <v>3</v>
      </c>
      <c r="BH365">
        <v>3</v>
      </c>
      <c r="BI365">
        <v>2</v>
      </c>
      <c r="BJ365" t="s">
        <v>3</v>
      </c>
      <c r="BM365">
        <v>400002</v>
      </c>
      <c r="BN365">
        <v>0</v>
      </c>
      <c r="BO365" t="s">
        <v>3</v>
      </c>
      <c r="BP365">
        <v>0</v>
      </c>
      <c r="BQ365">
        <v>202</v>
      </c>
      <c r="BR365">
        <v>0</v>
      </c>
      <c r="BS365">
        <v>1</v>
      </c>
      <c r="BT365">
        <v>1</v>
      </c>
      <c r="BU365">
        <v>1</v>
      </c>
      <c r="BV365">
        <v>1</v>
      </c>
      <c r="BW365">
        <v>1</v>
      </c>
      <c r="BX365">
        <v>1</v>
      </c>
      <c r="BY365" t="s">
        <v>3</v>
      </c>
      <c r="BZ365">
        <v>0</v>
      </c>
      <c r="CA365">
        <v>0</v>
      </c>
      <c r="CB365" t="s">
        <v>3</v>
      </c>
      <c r="CE365">
        <v>30</v>
      </c>
      <c r="CF365">
        <v>0</v>
      </c>
      <c r="CG365">
        <v>0</v>
      </c>
      <c r="CM365">
        <v>0</v>
      </c>
      <c r="CN365" t="s">
        <v>3</v>
      </c>
      <c r="CO365">
        <v>0</v>
      </c>
      <c r="CP365">
        <f t="shared" si="499"/>
        <v>12615.77</v>
      </c>
      <c r="CQ365">
        <f t="shared" si="500"/>
        <v>1261.58</v>
      </c>
      <c r="CR365">
        <f t="shared" si="484"/>
        <v>0</v>
      </c>
      <c r="CS365">
        <f t="shared" si="501"/>
        <v>0</v>
      </c>
      <c r="CT365">
        <f t="shared" si="502"/>
        <v>0</v>
      </c>
      <c r="CU365">
        <f t="shared" si="503"/>
        <v>0</v>
      </c>
      <c r="CV365">
        <f t="shared" si="504"/>
        <v>0</v>
      </c>
      <c r="CW365">
        <f t="shared" si="505"/>
        <v>0</v>
      </c>
      <c r="CX365">
        <f t="shared" si="506"/>
        <v>0</v>
      </c>
      <c r="CY365">
        <f t="shared" si="507"/>
        <v>0</v>
      </c>
      <c r="CZ365">
        <f t="shared" si="508"/>
        <v>0</v>
      </c>
      <c r="DC365" t="s">
        <v>3</v>
      </c>
      <c r="DD365" t="s">
        <v>3</v>
      </c>
      <c r="DE365" t="s">
        <v>3</v>
      </c>
      <c r="DF365" t="s">
        <v>3</v>
      </c>
      <c r="DG365" t="s">
        <v>3</v>
      </c>
      <c r="DH365" t="s">
        <v>3</v>
      </c>
      <c r="DI365" t="s">
        <v>3</v>
      </c>
      <c r="DJ365" t="s">
        <v>3</v>
      </c>
      <c r="DK365" t="s">
        <v>3</v>
      </c>
      <c r="DL365" t="s">
        <v>3</v>
      </c>
      <c r="DM365" t="s">
        <v>3</v>
      </c>
      <c r="DN365">
        <v>0</v>
      </c>
      <c r="DO365">
        <v>0</v>
      </c>
      <c r="DP365">
        <v>1</v>
      </c>
      <c r="DQ365">
        <v>1</v>
      </c>
      <c r="DU365">
        <v>1013</v>
      </c>
      <c r="DV365" t="s">
        <v>37</v>
      </c>
      <c r="DW365" t="s">
        <v>37</v>
      </c>
      <c r="DX365">
        <v>1</v>
      </c>
      <c r="DZ365" t="s">
        <v>3</v>
      </c>
      <c r="EA365" t="s">
        <v>3</v>
      </c>
      <c r="EB365" t="s">
        <v>3</v>
      </c>
      <c r="EC365" t="s">
        <v>3</v>
      </c>
      <c r="EE365">
        <v>59540864</v>
      </c>
      <c r="EF365">
        <v>202</v>
      </c>
      <c r="EG365" t="s">
        <v>386</v>
      </c>
      <c r="EH365">
        <v>0</v>
      </c>
      <c r="EI365" t="s">
        <v>3</v>
      </c>
      <c r="EJ365">
        <v>1</v>
      </c>
      <c r="EK365">
        <v>400002</v>
      </c>
      <c r="EL365" t="s">
        <v>387</v>
      </c>
      <c r="EM365" t="s">
        <v>386</v>
      </c>
      <c r="EO365" t="s">
        <v>3</v>
      </c>
      <c r="EQ365">
        <v>0</v>
      </c>
      <c r="ER365">
        <v>127.69</v>
      </c>
      <c r="ES365">
        <v>127.69</v>
      </c>
      <c r="ET365">
        <v>0</v>
      </c>
      <c r="EU365">
        <v>0</v>
      </c>
      <c r="EV365">
        <v>0</v>
      </c>
      <c r="EW365">
        <v>0</v>
      </c>
      <c r="EX365">
        <v>0</v>
      </c>
      <c r="EY365">
        <v>0</v>
      </c>
      <c r="EZ365">
        <v>5</v>
      </c>
      <c r="FC365">
        <v>1</v>
      </c>
      <c r="FD365">
        <v>18</v>
      </c>
      <c r="FF365">
        <v>1484.2</v>
      </c>
      <c r="FQ365">
        <v>0</v>
      </c>
      <c r="FR365">
        <v>0</v>
      </c>
      <c r="FS365">
        <v>0</v>
      </c>
      <c r="FX365">
        <v>0</v>
      </c>
      <c r="FY365">
        <v>0</v>
      </c>
      <c r="GA365" t="s">
        <v>576</v>
      </c>
      <c r="GD365">
        <v>1</v>
      </c>
      <c r="GF365">
        <v>-1311135643</v>
      </c>
      <c r="GG365">
        <v>2</v>
      </c>
      <c r="GH365">
        <v>3</v>
      </c>
      <c r="GI365">
        <v>5</v>
      </c>
      <c r="GJ365">
        <v>0</v>
      </c>
      <c r="GK365">
        <v>0</v>
      </c>
      <c r="GL365">
        <f t="shared" si="509"/>
        <v>0</v>
      </c>
      <c r="GM365">
        <f t="shared" si="510"/>
        <v>12615.77</v>
      </c>
      <c r="GN365">
        <f t="shared" si="511"/>
        <v>0</v>
      </c>
      <c r="GO365">
        <f t="shared" si="512"/>
        <v>12615.77</v>
      </c>
      <c r="GP365">
        <f t="shared" si="513"/>
        <v>0</v>
      </c>
      <c r="GR365">
        <v>1</v>
      </c>
      <c r="GS365">
        <v>1</v>
      </c>
      <c r="GT365">
        <v>0</v>
      </c>
      <c r="GU365" t="s">
        <v>3</v>
      </c>
      <c r="GV365">
        <f t="shared" si="514"/>
        <v>0</v>
      </c>
      <c r="GW365">
        <v>1</v>
      </c>
      <c r="GX365">
        <f t="shared" si="515"/>
        <v>0</v>
      </c>
      <c r="HA365">
        <v>0</v>
      </c>
      <c r="HB365">
        <v>0</v>
      </c>
      <c r="HC365">
        <f t="shared" si="516"/>
        <v>0</v>
      </c>
      <c r="HE365" t="s">
        <v>389</v>
      </c>
      <c r="HF365" t="s">
        <v>34</v>
      </c>
      <c r="HM365" t="s">
        <v>3</v>
      </c>
      <c r="HN365" t="s">
        <v>3</v>
      </c>
      <c r="HO365" t="s">
        <v>3</v>
      </c>
      <c r="HP365" t="s">
        <v>3</v>
      </c>
      <c r="HQ365" t="s">
        <v>3</v>
      </c>
      <c r="HS365">
        <v>0</v>
      </c>
      <c r="IK365">
        <v>0</v>
      </c>
    </row>
    <row r="366" spans="1:255" x14ac:dyDescent="0.2">
      <c r="A366" s="2">
        <v>17</v>
      </c>
      <c r="B366" s="2">
        <v>1</v>
      </c>
      <c r="C366" s="2"/>
      <c r="D366" s="2"/>
      <c r="E366" s="2" t="s">
        <v>577</v>
      </c>
      <c r="F366" s="2" t="s">
        <v>578</v>
      </c>
      <c r="G366" s="2" t="s">
        <v>579</v>
      </c>
      <c r="H366" s="2" t="s">
        <v>37</v>
      </c>
      <c r="I366" s="2">
        <v>1</v>
      </c>
      <c r="J366" s="2">
        <v>0</v>
      </c>
      <c r="K366" s="2">
        <v>1</v>
      </c>
      <c r="L366" s="2"/>
      <c r="M366" s="2"/>
      <c r="N366" s="2"/>
      <c r="O366" s="2">
        <f t="shared" si="485"/>
        <v>53.34</v>
      </c>
      <c r="P366" s="2">
        <f t="shared" si="486"/>
        <v>53.34</v>
      </c>
      <c r="Q366" s="2">
        <f t="shared" si="478"/>
        <v>0</v>
      </c>
      <c r="R366" s="2">
        <f t="shared" si="487"/>
        <v>0</v>
      </c>
      <c r="S366" s="2">
        <f t="shared" si="488"/>
        <v>0</v>
      </c>
      <c r="T366" s="2">
        <f t="shared" si="489"/>
        <v>0</v>
      </c>
      <c r="U366" s="2">
        <f t="shared" si="490"/>
        <v>0</v>
      </c>
      <c r="V366" s="2">
        <f t="shared" si="491"/>
        <v>0</v>
      </c>
      <c r="W366" s="2">
        <f t="shared" si="492"/>
        <v>0</v>
      </c>
      <c r="X366" s="2">
        <f t="shared" si="493"/>
        <v>0</v>
      </c>
      <c r="Y366" s="2">
        <f t="shared" si="494"/>
        <v>0</v>
      </c>
      <c r="Z366" s="2"/>
      <c r="AA366" s="2">
        <v>60252778</v>
      </c>
      <c r="AB366" s="2">
        <f t="shared" si="495"/>
        <v>53.34</v>
      </c>
      <c r="AC366" s="2">
        <f t="shared" si="496"/>
        <v>53.34</v>
      </c>
      <c r="AD366" s="2">
        <f t="shared" si="479"/>
        <v>0</v>
      </c>
      <c r="AE366" s="2">
        <f t="shared" si="480"/>
        <v>0</v>
      </c>
      <c r="AF366" s="2">
        <f t="shared" si="481"/>
        <v>0</v>
      </c>
      <c r="AG366" s="2">
        <f t="shared" si="497"/>
        <v>0</v>
      </c>
      <c r="AH366" s="2">
        <f t="shared" si="482"/>
        <v>0</v>
      </c>
      <c r="AI366" s="2">
        <f t="shared" si="483"/>
        <v>0</v>
      </c>
      <c r="AJ366" s="2">
        <f t="shared" si="498"/>
        <v>0</v>
      </c>
      <c r="AK366" s="2">
        <v>53.339999999999996</v>
      </c>
      <c r="AL366" s="2">
        <v>53.339999999999996</v>
      </c>
      <c r="AM366" s="2">
        <v>0</v>
      </c>
      <c r="AN366" s="2">
        <v>0</v>
      </c>
      <c r="AO366" s="2">
        <v>0</v>
      </c>
      <c r="AP366" s="2">
        <v>0</v>
      </c>
      <c r="AQ366" s="2">
        <v>0</v>
      </c>
      <c r="AR366" s="2">
        <v>0</v>
      </c>
      <c r="AS366" s="2">
        <v>0</v>
      </c>
      <c r="AT366" s="2">
        <v>0</v>
      </c>
      <c r="AU366" s="2">
        <v>0</v>
      </c>
      <c r="AV366" s="2">
        <v>1</v>
      </c>
      <c r="AW366" s="2">
        <v>1</v>
      </c>
      <c r="AX366" s="2"/>
      <c r="AY366" s="2"/>
      <c r="AZ366" s="2">
        <v>1</v>
      </c>
      <c r="BA366" s="2">
        <v>1</v>
      </c>
      <c r="BB366" s="2">
        <v>1</v>
      </c>
      <c r="BC366" s="2">
        <v>1</v>
      </c>
      <c r="BD366" s="2" t="s">
        <v>3</v>
      </c>
      <c r="BE366" s="2" t="s">
        <v>3</v>
      </c>
      <c r="BF366" s="2" t="s">
        <v>3</v>
      </c>
      <c r="BG366" s="2" t="s">
        <v>3</v>
      </c>
      <c r="BH366" s="2">
        <v>3</v>
      </c>
      <c r="BI366" s="2">
        <v>2</v>
      </c>
      <c r="BJ366" s="2" t="s">
        <v>3</v>
      </c>
      <c r="BK366" s="2"/>
      <c r="BL366" s="2"/>
      <c r="BM366" s="2">
        <v>400002</v>
      </c>
      <c r="BN366" s="2">
        <v>0</v>
      </c>
      <c r="BO366" s="2" t="s">
        <v>3</v>
      </c>
      <c r="BP366" s="2">
        <v>0</v>
      </c>
      <c r="BQ366" s="2">
        <v>202</v>
      </c>
      <c r="BR366" s="2">
        <v>0</v>
      </c>
      <c r="BS366" s="2">
        <v>1</v>
      </c>
      <c r="BT366" s="2">
        <v>1</v>
      </c>
      <c r="BU366" s="2">
        <v>1</v>
      </c>
      <c r="BV366" s="2">
        <v>1</v>
      </c>
      <c r="BW366" s="2">
        <v>1</v>
      </c>
      <c r="BX366" s="2">
        <v>1</v>
      </c>
      <c r="BY366" s="2" t="s">
        <v>3</v>
      </c>
      <c r="BZ366" s="2">
        <v>0</v>
      </c>
      <c r="CA366" s="2">
        <v>0</v>
      </c>
      <c r="CB366" s="2" t="s">
        <v>3</v>
      </c>
      <c r="CC366" s="2"/>
      <c r="CD366" s="2"/>
      <c r="CE366" s="2">
        <v>30</v>
      </c>
      <c r="CF366" s="2">
        <v>0</v>
      </c>
      <c r="CG366" s="2">
        <v>0</v>
      </c>
      <c r="CH366" s="2"/>
      <c r="CI366" s="2"/>
      <c r="CJ366" s="2"/>
      <c r="CK366" s="2"/>
      <c r="CL366" s="2"/>
      <c r="CM366" s="2">
        <v>0</v>
      </c>
      <c r="CN366" s="2" t="s">
        <v>3</v>
      </c>
      <c r="CO366" s="2">
        <v>0</v>
      </c>
      <c r="CP366" s="2">
        <f t="shared" si="499"/>
        <v>53.34</v>
      </c>
      <c r="CQ366" s="2">
        <f t="shared" si="500"/>
        <v>53.34</v>
      </c>
      <c r="CR366" s="2">
        <f t="shared" si="484"/>
        <v>0</v>
      </c>
      <c r="CS366" s="2">
        <f t="shared" si="501"/>
        <v>0</v>
      </c>
      <c r="CT366" s="2">
        <f t="shared" si="502"/>
        <v>0</v>
      </c>
      <c r="CU366" s="2">
        <f t="shared" si="503"/>
        <v>0</v>
      </c>
      <c r="CV366" s="2">
        <f t="shared" si="504"/>
        <v>0</v>
      </c>
      <c r="CW366" s="2">
        <f t="shared" si="505"/>
        <v>0</v>
      </c>
      <c r="CX366" s="2">
        <f t="shared" si="506"/>
        <v>0</v>
      </c>
      <c r="CY366" s="2">
        <f t="shared" si="507"/>
        <v>0</v>
      </c>
      <c r="CZ366" s="2">
        <f t="shared" si="508"/>
        <v>0</v>
      </c>
      <c r="DA366" s="2"/>
      <c r="DB366" s="2"/>
      <c r="DC366" s="2" t="s">
        <v>3</v>
      </c>
      <c r="DD366" s="2" t="s">
        <v>3</v>
      </c>
      <c r="DE366" s="2" t="s">
        <v>3</v>
      </c>
      <c r="DF366" s="2" t="s">
        <v>3</v>
      </c>
      <c r="DG366" s="2" t="s">
        <v>3</v>
      </c>
      <c r="DH366" s="2" t="s">
        <v>3</v>
      </c>
      <c r="DI366" s="2" t="s">
        <v>3</v>
      </c>
      <c r="DJ366" s="2" t="s">
        <v>3</v>
      </c>
      <c r="DK366" s="2" t="s">
        <v>3</v>
      </c>
      <c r="DL366" s="2" t="s">
        <v>3</v>
      </c>
      <c r="DM366" s="2" t="s">
        <v>3</v>
      </c>
      <c r="DN366" s="2">
        <v>0</v>
      </c>
      <c r="DO366" s="2">
        <v>0</v>
      </c>
      <c r="DP366" s="2">
        <v>1</v>
      </c>
      <c r="DQ366" s="2">
        <v>1</v>
      </c>
      <c r="DR366" s="2"/>
      <c r="DS366" s="2"/>
      <c r="DT366" s="2"/>
      <c r="DU366" s="2">
        <v>1013</v>
      </c>
      <c r="DV366" s="2" t="s">
        <v>37</v>
      </c>
      <c r="DW366" s="2" t="s">
        <v>37</v>
      </c>
      <c r="DX366" s="2">
        <v>1</v>
      </c>
      <c r="DY366" s="2"/>
      <c r="DZ366" s="2" t="s">
        <v>3</v>
      </c>
      <c r="EA366" s="2" t="s">
        <v>3</v>
      </c>
      <c r="EB366" s="2" t="s">
        <v>3</v>
      </c>
      <c r="EC366" s="2" t="s">
        <v>3</v>
      </c>
      <c r="ED366" s="2"/>
      <c r="EE366" s="2">
        <v>59540864</v>
      </c>
      <c r="EF366" s="2">
        <v>202</v>
      </c>
      <c r="EG366" s="2" t="s">
        <v>386</v>
      </c>
      <c r="EH366" s="2">
        <v>0</v>
      </c>
      <c r="EI366" s="2" t="s">
        <v>3</v>
      </c>
      <c r="EJ366" s="2">
        <v>1</v>
      </c>
      <c r="EK366" s="2">
        <v>400002</v>
      </c>
      <c r="EL366" s="2" t="s">
        <v>387</v>
      </c>
      <c r="EM366" s="2" t="s">
        <v>386</v>
      </c>
      <c r="EN366" s="2"/>
      <c r="EO366" s="2" t="s">
        <v>3</v>
      </c>
      <c r="EP366" s="2"/>
      <c r="EQ366" s="2">
        <v>0</v>
      </c>
      <c r="ER366" s="2">
        <v>0</v>
      </c>
      <c r="ES366" s="2">
        <v>53.339999999999996</v>
      </c>
      <c r="ET366" s="2">
        <v>0</v>
      </c>
      <c r="EU366" s="2">
        <v>0</v>
      </c>
      <c r="EV366" s="2">
        <v>0</v>
      </c>
      <c r="EW366" s="2">
        <v>0</v>
      </c>
      <c r="EX366" s="2">
        <v>0</v>
      </c>
      <c r="EY366" s="2">
        <v>0</v>
      </c>
      <c r="EZ366" s="2"/>
      <c r="FA366" s="2"/>
      <c r="FB366" s="2"/>
      <c r="FC366" s="2"/>
      <c r="FD366" s="2"/>
      <c r="FE366" s="2"/>
      <c r="FF366" s="2"/>
      <c r="FG366" s="2"/>
      <c r="FH366" s="2"/>
      <c r="FI366" s="2"/>
      <c r="FJ366" s="2"/>
      <c r="FK366" s="2"/>
      <c r="FL366" s="2"/>
      <c r="FM366" s="2"/>
      <c r="FN366" s="2"/>
      <c r="FO366" s="2"/>
      <c r="FP366" s="2"/>
      <c r="FQ366" s="2">
        <v>0</v>
      </c>
      <c r="FR366" s="2">
        <v>0</v>
      </c>
      <c r="FS366" s="2">
        <v>0</v>
      </c>
      <c r="FT366" s="2"/>
      <c r="FU366" s="2"/>
      <c r="FV366" s="2"/>
      <c r="FW366" s="2"/>
      <c r="FX366" s="2">
        <v>0</v>
      </c>
      <c r="FY366" s="2">
        <v>0</v>
      </c>
      <c r="FZ366" s="2"/>
      <c r="GA366" s="2" t="s">
        <v>580</v>
      </c>
      <c r="GB366" s="2"/>
      <c r="GC366" s="2"/>
      <c r="GD366" s="2">
        <v>1</v>
      </c>
      <c r="GE366" s="2"/>
      <c r="GF366" s="2">
        <v>1953242831</v>
      </c>
      <c r="GG366" s="2">
        <v>2</v>
      </c>
      <c r="GH366" s="2">
        <v>4</v>
      </c>
      <c r="GI366" s="2">
        <v>-2</v>
      </c>
      <c r="GJ366" s="2">
        <v>0</v>
      </c>
      <c r="GK366" s="2">
        <v>0</v>
      </c>
      <c r="GL366" s="2">
        <f t="shared" si="509"/>
        <v>0</v>
      </c>
      <c r="GM366" s="2">
        <f t="shared" si="510"/>
        <v>53.34</v>
      </c>
      <c r="GN366" s="2">
        <f t="shared" si="511"/>
        <v>0</v>
      </c>
      <c r="GO366" s="2">
        <f t="shared" si="512"/>
        <v>53.34</v>
      </c>
      <c r="GP366" s="2">
        <f t="shared" si="513"/>
        <v>0</v>
      </c>
      <c r="GQ366" s="2"/>
      <c r="GR366" s="2">
        <v>0</v>
      </c>
      <c r="GS366" s="2">
        <v>2</v>
      </c>
      <c r="GT366" s="2">
        <v>0</v>
      </c>
      <c r="GU366" s="2" t="s">
        <v>3</v>
      </c>
      <c r="GV366" s="2">
        <f t="shared" si="514"/>
        <v>0</v>
      </c>
      <c r="GW366" s="2">
        <v>1</v>
      </c>
      <c r="GX366" s="2">
        <f t="shared" si="515"/>
        <v>0</v>
      </c>
      <c r="GY366" s="2"/>
      <c r="GZ366" s="2"/>
      <c r="HA366" s="2">
        <v>0</v>
      </c>
      <c r="HB366" s="2">
        <v>0</v>
      </c>
      <c r="HC366" s="2">
        <f t="shared" si="516"/>
        <v>0</v>
      </c>
      <c r="HD366" s="2"/>
      <c r="HE366" s="2" t="s">
        <v>389</v>
      </c>
      <c r="HF366" s="2" t="s">
        <v>34</v>
      </c>
      <c r="HG366" s="2"/>
      <c r="HH366" s="2"/>
      <c r="HI366" s="2"/>
      <c r="HJ366" s="2"/>
      <c r="HK366" s="2"/>
      <c r="HL366" s="2"/>
      <c r="HM366" s="2" t="s">
        <v>3</v>
      </c>
      <c r="HN366" s="2" t="s">
        <v>3</v>
      </c>
      <c r="HO366" s="2" t="s">
        <v>3</v>
      </c>
      <c r="HP366" s="2" t="s">
        <v>3</v>
      </c>
      <c r="HQ366" s="2" t="s">
        <v>3</v>
      </c>
      <c r="HR366" s="2"/>
      <c r="HS366" s="2">
        <v>0</v>
      </c>
      <c r="HT366" s="2"/>
      <c r="HU366" s="2"/>
      <c r="HV366" s="2"/>
      <c r="HW366" s="2"/>
      <c r="HX366" s="2"/>
      <c r="HY366" s="2"/>
      <c r="HZ366" s="2"/>
      <c r="IA366" s="2"/>
      <c r="IB366" s="2"/>
      <c r="IC366" s="2"/>
      <c r="ID366" s="2"/>
      <c r="IE366" s="2"/>
      <c r="IF366" s="2"/>
      <c r="IG366" s="2"/>
      <c r="IH366" s="2"/>
      <c r="II366" s="2"/>
      <c r="IJ366" s="2"/>
      <c r="IK366" s="2">
        <v>0</v>
      </c>
      <c r="IL366" s="2"/>
      <c r="IM366" s="2"/>
      <c r="IN366" s="2"/>
      <c r="IO366" s="2"/>
      <c r="IP366" s="2"/>
      <c r="IQ366" s="2"/>
      <c r="IR366" s="2"/>
      <c r="IS366" s="2"/>
      <c r="IT366" s="2"/>
      <c r="IU366" s="2"/>
    </row>
    <row r="367" spans="1:255" x14ac:dyDescent="0.2">
      <c r="A367">
        <v>17</v>
      </c>
      <c r="B367">
        <v>1</v>
      </c>
      <c r="E367" t="s">
        <v>577</v>
      </c>
      <c r="F367" t="s">
        <v>578</v>
      </c>
      <c r="G367" t="s">
        <v>579</v>
      </c>
      <c r="H367" t="s">
        <v>37</v>
      </c>
      <c r="I367">
        <v>1</v>
      </c>
      <c r="J367">
        <v>0</v>
      </c>
      <c r="K367">
        <v>1</v>
      </c>
      <c r="O367">
        <f t="shared" si="485"/>
        <v>527</v>
      </c>
      <c r="P367">
        <f t="shared" si="486"/>
        <v>527</v>
      </c>
      <c r="Q367">
        <f t="shared" si="478"/>
        <v>0</v>
      </c>
      <c r="R367">
        <f t="shared" si="487"/>
        <v>0</v>
      </c>
      <c r="S367">
        <f t="shared" si="488"/>
        <v>0</v>
      </c>
      <c r="T367">
        <f t="shared" si="489"/>
        <v>0</v>
      </c>
      <c r="U367">
        <f t="shared" si="490"/>
        <v>0</v>
      </c>
      <c r="V367">
        <f t="shared" si="491"/>
        <v>0</v>
      </c>
      <c r="W367">
        <f t="shared" si="492"/>
        <v>0</v>
      </c>
      <c r="X367">
        <f t="shared" si="493"/>
        <v>0</v>
      </c>
      <c r="Y367">
        <f t="shared" si="494"/>
        <v>0</v>
      </c>
      <c r="AA367">
        <v>60252775</v>
      </c>
      <c r="AB367">
        <f t="shared" si="495"/>
        <v>53.34</v>
      </c>
      <c r="AC367">
        <f t="shared" si="496"/>
        <v>53.34</v>
      </c>
      <c r="AD367">
        <f t="shared" si="479"/>
        <v>0</v>
      </c>
      <c r="AE367">
        <f t="shared" si="480"/>
        <v>0</v>
      </c>
      <c r="AF367">
        <f t="shared" si="481"/>
        <v>0</v>
      </c>
      <c r="AG367">
        <f t="shared" si="497"/>
        <v>0</v>
      </c>
      <c r="AH367">
        <f t="shared" si="482"/>
        <v>0</v>
      </c>
      <c r="AI367">
        <f t="shared" si="483"/>
        <v>0</v>
      </c>
      <c r="AJ367">
        <f t="shared" si="498"/>
        <v>0</v>
      </c>
      <c r="AK367">
        <v>53.339999999999996</v>
      </c>
      <c r="AL367">
        <v>53.339999999999996</v>
      </c>
      <c r="AM367">
        <v>0</v>
      </c>
      <c r="AN367">
        <v>0</v>
      </c>
      <c r="AO367">
        <v>0</v>
      </c>
      <c r="AP367">
        <v>0</v>
      </c>
      <c r="AQ367">
        <v>0</v>
      </c>
      <c r="AR367">
        <v>0</v>
      </c>
      <c r="AS367">
        <v>0</v>
      </c>
      <c r="AT367">
        <v>0</v>
      </c>
      <c r="AU367">
        <v>0</v>
      </c>
      <c r="AV367">
        <v>1</v>
      </c>
      <c r="AW367">
        <v>1</v>
      </c>
      <c r="AZ367">
        <v>1</v>
      </c>
      <c r="BA367">
        <v>1</v>
      </c>
      <c r="BB367">
        <v>1</v>
      </c>
      <c r="BC367">
        <v>9.8800000000000008</v>
      </c>
      <c r="BD367" t="s">
        <v>3</v>
      </c>
      <c r="BE367" t="s">
        <v>3</v>
      </c>
      <c r="BF367" t="s">
        <v>3</v>
      </c>
      <c r="BG367" t="s">
        <v>3</v>
      </c>
      <c r="BH367">
        <v>3</v>
      </c>
      <c r="BI367">
        <v>2</v>
      </c>
      <c r="BJ367" t="s">
        <v>3</v>
      </c>
      <c r="BM367">
        <v>400002</v>
      </c>
      <c r="BN367">
        <v>0</v>
      </c>
      <c r="BO367" t="s">
        <v>3</v>
      </c>
      <c r="BP367">
        <v>0</v>
      </c>
      <c r="BQ367">
        <v>202</v>
      </c>
      <c r="BR367">
        <v>0</v>
      </c>
      <c r="BS367">
        <v>1</v>
      </c>
      <c r="BT367">
        <v>1</v>
      </c>
      <c r="BU367">
        <v>1</v>
      </c>
      <c r="BV367">
        <v>1</v>
      </c>
      <c r="BW367">
        <v>1</v>
      </c>
      <c r="BX367">
        <v>1</v>
      </c>
      <c r="BY367" t="s">
        <v>3</v>
      </c>
      <c r="BZ367">
        <v>0</v>
      </c>
      <c r="CA367">
        <v>0</v>
      </c>
      <c r="CB367" t="s">
        <v>3</v>
      </c>
      <c r="CE367">
        <v>30</v>
      </c>
      <c r="CF367">
        <v>0</v>
      </c>
      <c r="CG367">
        <v>0</v>
      </c>
      <c r="CM367">
        <v>0</v>
      </c>
      <c r="CN367" t="s">
        <v>3</v>
      </c>
      <c r="CO367">
        <v>0</v>
      </c>
      <c r="CP367">
        <f t="shared" si="499"/>
        <v>527</v>
      </c>
      <c r="CQ367">
        <f t="shared" si="500"/>
        <v>527</v>
      </c>
      <c r="CR367">
        <f t="shared" si="484"/>
        <v>0</v>
      </c>
      <c r="CS367">
        <f t="shared" si="501"/>
        <v>0</v>
      </c>
      <c r="CT367">
        <f t="shared" si="502"/>
        <v>0</v>
      </c>
      <c r="CU367">
        <f t="shared" si="503"/>
        <v>0</v>
      </c>
      <c r="CV367">
        <f t="shared" si="504"/>
        <v>0</v>
      </c>
      <c r="CW367">
        <f t="shared" si="505"/>
        <v>0</v>
      </c>
      <c r="CX367">
        <f t="shared" si="506"/>
        <v>0</v>
      </c>
      <c r="CY367">
        <f t="shared" si="507"/>
        <v>0</v>
      </c>
      <c r="CZ367">
        <f t="shared" si="508"/>
        <v>0</v>
      </c>
      <c r="DC367" t="s">
        <v>3</v>
      </c>
      <c r="DD367" t="s">
        <v>3</v>
      </c>
      <c r="DE367" t="s">
        <v>3</v>
      </c>
      <c r="DF367" t="s">
        <v>3</v>
      </c>
      <c r="DG367" t="s">
        <v>3</v>
      </c>
      <c r="DH367" t="s">
        <v>3</v>
      </c>
      <c r="DI367" t="s">
        <v>3</v>
      </c>
      <c r="DJ367" t="s">
        <v>3</v>
      </c>
      <c r="DK367" t="s">
        <v>3</v>
      </c>
      <c r="DL367" t="s">
        <v>3</v>
      </c>
      <c r="DM367" t="s">
        <v>3</v>
      </c>
      <c r="DN367">
        <v>0</v>
      </c>
      <c r="DO367">
        <v>0</v>
      </c>
      <c r="DP367">
        <v>1</v>
      </c>
      <c r="DQ367">
        <v>1</v>
      </c>
      <c r="DU367">
        <v>1013</v>
      </c>
      <c r="DV367" t="s">
        <v>37</v>
      </c>
      <c r="DW367" t="s">
        <v>37</v>
      </c>
      <c r="DX367">
        <v>1</v>
      </c>
      <c r="DZ367" t="s">
        <v>3</v>
      </c>
      <c r="EA367" t="s">
        <v>3</v>
      </c>
      <c r="EB367" t="s">
        <v>3</v>
      </c>
      <c r="EC367" t="s">
        <v>3</v>
      </c>
      <c r="EE367">
        <v>59540864</v>
      </c>
      <c r="EF367">
        <v>202</v>
      </c>
      <c r="EG367" t="s">
        <v>386</v>
      </c>
      <c r="EH367">
        <v>0</v>
      </c>
      <c r="EI367" t="s">
        <v>3</v>
      </c>
      <c r="EJ367">
        <v>1</v>
      </c>
      <c r="EK367">
        <v>400002</v>
      </c>
      <c r="EL367" t="s">
        <v>387</v>
      </c>
      <c r="EM367" t="s">
        <v>386</v>
      </c>
      <c r="EO367" t="s">
        <v>3</v>
      </c>
      <c r="EQ367">
        <v>0</v>
      </c>
      <c r="ER367">
        <v>53.339999999999996</v>
      </c>
      <c r="ES367">
        <v>53.339999999999996</v>
      </c>
      <c r="ET367">
        <v>0</v>
      </c>
      <c r="EU367">
        <v>0</v>
      </c>
      <c r="EV367">
        <v>0</v>
      </c>
      <c r="EW367">
        <v>0</v>
      </c>
      <c r="EX367">
        <v>0</v>
      </c>
      <c r="EY367">
        <v>0</v>
      </c>
      <c r="EZ367">
        <v>5</v>
      </c>
      <c r="FC367">
        <v>1</v>
      </c>
      <c r="FD367">
        <v>18</v>
      </c>
      <c r="FF367">
        <v>620</v>
      </c>
      <c r="FQ367">
        <v>0</v>
      </c>
      <c r="FR367">
        <v>0</v>
      </c>
      <c r="FS367">
        <v>0</v>
      </c>
      <c r="FX367">
        <v>0</v>
      </c>
      <c r="FY367">
        <v>0</v>
      </c>
      <c r="GA367" t="s">
        <v>580</v>
      </c>
      <c r="GD367">
        <v>1</v>
      </c>
      <c r="GF367">
        <v>1953242831</v>
      </c>
      <c r="GG367">
        <v>2</v>
      </c>
      <c r="GH367">
        <v>3</v>
      </c>
      <c r="GI367">
        <v>5</v>
      </c>
      <c r="GJ367">
        <v>0</v>
      </c>
      <c r="GK367">
        <v>0</v>
      </c>
      <c r="GL367">
        <f t="shared" si="509"/>
        <v>0</v>
      </c>
      <c r="GM367">
        <f t="shared" si="510"/>
        <v>527</v>
      </c>
      <c r="GN367">
        <f t="shared" si="511"/>
        <v>0</v>
      </c>
      <c r="GO367">
        <f t="shared" si="512"/>
        <v>527</v>
      </c>
      <c r="GP367">
        <f t="shared" si="513"/>
        <v>0</v>
      </c>
      <c r="GR367">
        <v>1</v>
      </c>
      <c r="GS367">
        <v>1</v>
      </c>
      <c r="GT367">
        <v>0</v>
      </c>
      <c r="GU367" t="s">
        <v>3</v>
      </c>
      <c r="GV367">
        <f t="shared" si="514"/>
        <v>0</v>
      </c>
      <c r="GW367">
        <v>1</v>
      </c>
      <c r="GX367">
        <f t="shared" si="515"/>
        <v>0</v>
      </c>
      <c r="HA367">
        <v>0</v>
      </c>
      <c r="HB367">
        <v>0</v>
      </c>
      <c r="HC367">
        <f t="shared" si="516"/>
        <v>0</v>
      </c>
      <c r="HE367" t="s">
        <v>389</v>
      </c>
      <c r="HF367" t="s">
        <v>34</v>
      </c>
      <c r="HM367" t="s">
        <v>3</v>
      </c>
      <c r="HN367" t="s">
        <v>3</v>
      </c>
      <c r="HO367" t="s">
        <v>3</v>
      </c>
      <c r="HP367" t="s">
        <v>3</v>
      </c>
      <c r="HQ367" t="s">
        <v>3</v>
      </c>
      <c r="HS367">
        <v>0</v>
      </c>
      <c r="IK367">
        <v>0</v>
      </c>
    </row>
    <row r="368" spans="1:255" x14ac:dyDescent="0.2">
      <c r="A368" s="2">
        <v>17</v>
      </c>
      <c r="B368" s="2">
        <v>1</v>
      </c>
      <c r="C368" s="2"/>
      <c r="D368" s="2"/>
      <c r="E368" s="2" t="s">
        <v>581</v>
      </c>
      <c r="F368" s="2" t="s">
        <v>582</v>
      </c>
      <c r="G368" s="2" t="s">
        <v>583</v>
      </c>
      <c r="H368" s="2" t="s">
        <v>37</v>
      </c>
      <c r="I368" s="2">
        <v>93</v>
      </c>
      <c r="J368" s="2">
        <v>0</v>
      </c>
      <c r="K368" s="2">
        <v>93</v>
      </c>
      <c r="L368" s="2"/>
      <c r="M368" s="2"/>
      <c r="N368" s="2"/>
      <c r="O368" s="2">
        <f t="shared" si="485"/>
        <v>8756.8799999999992</v>
      </c>
      <c r="P368" s="2">
        <f t="shared" si="486"/>
        <v>8756.8799999999992</v>
      </c>
      <c r="Q368" s="2">
        <f t="shared" si="478"/>
        <v>0</v>
      </c>
      <c r="R368" s="2">
        <f t="shared" si="487"/>
        <v>0</v>
      </c>
      <c r="S368" s="2">
        <f t="shared" si="488"/>
        <v>0</v>
      </c>
      <c r="T368" s="2">
        <f t="shared" si="489"/>
        <v>0</v>
      </c>
      <c r="U368" s="2">
        <f t="shared" si="490"/>
        <v>0</v>
      </c>
      <c r="V368" s="2">
        <f t="shared" si="491"/>
        <v>0</v>
      </c>
      <c r="W368" s="2">
        <f t="shared" si="492"/>
        <v>0</v>
      </c>
      <c r="X368" s="2">
        <f t="shared" si="493"/>
        <v>0</v>
      </c>
      <c r="Y368" s="2">
        <f t="shared" si="494"/>
        <v>0</v>
      </c>
      <c r="Z368" s="2"/>
      <c r="AA368" s="2">
        <v>60252778</v>
      </c>
      <c r="AB368" s="2">
        <f t="shared" si="495"/>
        <v>94.16</v>
      </c>
      <c r="AC368" s="2">
        <f t="shared" si="496"/>
        <v>94.16</v>
      </c>
      <c r="AD368" s="2">
        <f t="shared" si="479"/>
        <v>0</v>
      </c>
      <c r="AE368" s="2">
        <f t="shared" si="480"/>
        <v>0</v>
      </c>
      <c r="AF368" s="2">
        <f t="shared" si="481"/>
        <v>0</v>
      </c>
      <c r="AG368" s="2">
        <f t="shared" si="497"/>
        <v>0</v>
      </c>
      <c r="AH368" s="2">
        <f t="shared" si="482"/>
        <v>0</v>
      </c>
      <c r="AI368" s="2">
        <f t="shared" si="483"/>
        <v>0</v>
      </c>
      <c r="AJ368" s="2">
        <f t="shared" si="498"/>
        <v>0</v>
      </c>
      <c r="AK368" s="2">
        <v>94.16</v>
      </c>
      <c r="AL368" s="2">
        <v>94.16</v>
      </c>
      <c r="AM368" s="2">
        <v>0</v>
      </c>
      <c r="AN368" s="2">
        <v>0</v>
      </c>
      <c r="AO368" s="2">
        <v>0</v>
      </c>
      <c r="AP368" s="2">
        <v>0</v>
      </c>
      <c r="AQ368" s="2">
        <v>0</v>
      </c>
      <c r="AR368" s="2">
        <v>0</v>
      </c>
      <c r="AS368" s="2">
        <v>0</v>
      </c>
      <c r="AT368" s="2">
        <v>0</v>
      </c>
      <c r="AU368" s="2">
        <v>0</v>
      </c>
      <c r="AV368" s="2">
        <v>1</v>
      </c>
      <c r="AW368" s="2">
        <v>1</v>
      </c>
      <c r="AX368" s="2"/>
      <c r="AY368" s="2"/>
      <c r="AZ368" s="2">
        <v>1</v>
      </c>
      <c r="BA368" s="2">
        <v>1</v>
      </c>
      <c r="BB368" s="2">
        <v>1</v>
      </c>
      <c r="BC368" s="2">
        <v>1</v>
      </c>
      <c r="BD368" s="2" t="s">
        <v>3</v>
      </c>
      <c r="BE368" s="2" t="s">
        <v>3</v>
      </c>
      <c r="BF368" s="2" t="s">
        <v>3</v>
      </c>
      <c r="BG368" s="2" t="s">
        <v>3</v>
      </c>
      <c r="BH368" s="2">
        <v>3</v>
      </c>
      <c r="BI368" s="2">
        <v>2</v>
      </c>
      <c r="BJ368" s="2" t="s">
        <v>3</v>
      </c>
      <c r="BK368" s="2"/>
      <c r="BL368" s="2"/>
      <c r="BM368" s="2">
        <v>400002</v>
      </c>
      <c r="BN368" s="2">
        <v>0</v>
      </c>
      <c r="BO368" s="2" t="s">
        <v>3</v>
      </c>
      <c r="BP368" s="2">
        <v>0</v>
      </c>
      <c r="BQ368" s="2">
        <v>202</v>
      </c>
      <c r="BR368" s="2">
        <v>0</v>
      </c>
      <c r="BS368" s="2">
        <v>1</v>
      </c>
      <c r="BT368" s="2">
        <v>1</v>
      </c>
      <c r="BU368" s="2">
        <v>1</v>
      </c>
      <c r="BV368" s="2">
        <v>1</v>
      </c>
      <c r="BW368" s="2">
        <v>1</v>
      </c>
      <c r="BX368" s="2">
        <v>1</v>
      </c>
      <c r="BY368" s="2" t="s">
        <v>3</v>
      </c>
      <c r="BZ368" s="2">
        <v>0</v>
      </c>
      <c r="CA368" s="2">
        <v>0</v>
      </c>
      <c r="CB368" s="2" t="s">
        <v>3</v>
      </c>
      <c r="CC368" s="2"/>
      <c r="CD368" s="2"/>
      <c r="CE368" s="2">
        <v>30</v>
      </c>
      <c r="CF368" s="2">
        <v>0</v>
      </c>
      <c r="CG368" s="2">
        <v>0</v>
      </c>
      <c r="CH368" s="2"/>
      <c r="CI368" s="2"/>
      <c r="CJ368" s="2"/>
      <c r="CK368" s="2"/>
      <c r="CL368" s="2"/>
      <c r="CM368" s="2">
        <v>0</v>
      </c>
      <c r="CN368" s="2" t="s">
        <v>3</v>
      </c>
      <c r="CO368" s="2">
        <v>0</v>
      </c>
      <c r="CP368" s="2">
        <f t="shared" si="499"/>
        <v>8756.8799999999992</v>
      </c>
      <c r="CQ368" s="2">
        <f t="shared" si="500"/>
        <v>94.16</v>
      </c>
      <c r="CR368" s="2">
        <f t="shared" si="484"/>
        <v>0</v>
      </c>
      <c r="CS368" s="2">
        <f t="shared" si="501"/>
        <v>0</v>
      </c>
      <c r="CT368" s="2">
        <f t="shared" si="502"/>
        <v>0</v>
      </c>
      <c r="CU368" s="2">
        <f t="shared" si="503"/>
        <v>0</v>
      </c>
      <c r="CV368" s="2">
        <f t="shared" si="504"/>
        <v>0</v>
      </c>
      <c r="CW368" s="2">
        <f t="shared" si="505"/>
        <v>0</v>
      </c>
      <c r="CX368" s="2">
        <f t="shared" si="506"/>
        <v>0</v>
      </c>
      <c r="CY368" s="2">
        <f t="shared" si="507"/>
        <v>0</v>
      </c>
      <c r="CZ368" s="2">
        <f t="shared" si="508"/>
        <v>0</v>
      </c>
      <c r="DA368" s="2"/>
      <c r="DB368" s="2"/>
      <c r="DC368" s="2" t="s">
        <v>3</v>
      </c>
      <c r="DD368" s="2" t="s">
        <v>3</v>
      </c>
      <c r="DE368" s="2" t="s">
        <v>3</v>
      </c>
      <c r="DF368" s="2" t="s">
        <v>3</v>
      </c>
      <c r="DG368" s="2" t="s">
        <v>3</v>
      </c>
      <c r="DH368" s="2" t="s">
        <v>3</v>
      </c>
      <c r="DI368" s="2" t="s">
        <v>3</v>
      </c>
      <c r="DJ368" s="2" t="s">
        <v>3</v>
      </c>
      <c r="DK368" s="2" t="s">
        <v>3</v>
      </c>
      <c r="DL368" s="2" t="s">
        <v>3</v>
      </c>
      <c r="DM368" s="2" t="s">
        <v>3</v>
      </c>
      <c r="DN368" s="2">
        <v>0</v>
      </c>
      <c r="DO368" s="2">
        <v>0</v>
      </c>
      <c r="DP368" s="2">
        <v>1</v>
      </c>
      <c r="DQ368" s="2">
        <v>1</v>
      </c>
      <c r="DR368" s="2"/>
      <c r="DS368" s="2"/>
      <c r="DT368" s="2"/>
      <c r="DU368" s="2">
        <v>1013</v>
      </c>
      <c r="DV368" s="2" t="s">
        <v>37</v>
      </c>
      <c r="DW368" s="2" t="s">
        <v>37</v>
      </c>
      <c r="DX368" s="2">
        <v>1</v>
      </c>
      <c r="DY368" s="2"/>
      <c r="DZ368" s="2" t="s">
        <v>3</v>
      </c>
      <c r="EA368" s="2" t="s">
        <v>3</v>
      </c>
      <c r="EB368" s="2" t="s">
        <v>3</v>
      </c>
      <c r="EC368" s="2" t="s">
        <v>3</v>
      </c>
      <c r="ED368" s="2"/>
      <c r="EE368" s="2">
        <v>59540864</v>
      </c>
      <c r="EF368" s="2">
        <v>202</v>
      </c>
      <c r="EG368" s="2" t="s">
        <v>386</v>
      </c>
      <c r="EH368" s="2">
        <v>0</v>
      </c>
      <c r="EI368" s="2" t="s">
        <v>3</v>
      </c>
      <c r="EJ368" s="2">
        <v>1</v>
      </c>
      <c r="EK368" s="2">
        <v>400002</v>
      </c>
      <c r="EL368" s="2" t="s">
        <v>387</v>
      </c>
      <c r="EM368" s="2" t="s">
        <v>386</v>
      </c>
      <c r="EN368" s="2"/>
      <c r="EO368" s="2" t="s">
        <v>3</v>
      </c>
      <c r="EP368" s="2"/>
      <c r="EQ368" s="2">
        <v>0</v>
      </c>
      <c r="ER368" s="2">
        <v>0</v>
      </c>
      <c r="ES368" s="2">
        <v>94.16</v>
      </c>
      <c r="ET368" s="2">
        <v>0</v>
      </c>
      <c r="EU368" s="2">
        <v>0</v>
      </c>
      <c r="EV368" s="2">
        <v>0</v>
      </c>
      <c r="EW368" s="2">
        <v>0</v>
      </c>
      <c r="EX368" s="2">
        <v>0</v>
      </c>
      <c r="EY368" s="2">
        <v>0</v>
      </c>
      <c r="EZ368" s="2"/>
      <c r="FA368" s="2"/>
      <c r="FB368" s="2"/>
      <c r="FC368" s="2"/>
      <c r="FD368" s="2"/>
      <c r="FE368" s="2"/>
      <c r="FF368" s="2"/>
      <c r="FG368" s="2"/>
      <c r="FH368" s="2"/>
      <c r="FI368" s="2"/>
      <c r="FJ368" s="2"/>
      <c r="FK368" s="2"/>
      <c r="FL368" s="2"/>
      <c r="FM368" s="2"/>
      <c r="FN368" s="2"/>
      <c r="FO368" s="2"/>
      <c r="FP368" s="2"/>
      <c r="FQ368" s="2">
        <v>0</v>
      </c>
      <c r="FR368" s="2">
        <v>0</v>
      </c>
      <c r="FS368" s="2">
        <v>0</v>
      </c>
      <c r="FT368" s="2"/>
      <c r="FU368" s="2"/>
      <c r="FV368" s="2"/>
      <c r="FW368" s="2"/>
      <c r="FX368" s="2">
        <v>0</v>
      </c>
      <c r="FY368" s="2">
        <v>0</v>
      </c>
      <c r="FZ368" s="2"/>
      <c r="GA368" s="2" t="s">
        <v>584</v>
      </c>
      <c r="GB368" s="2"/>
      <c r="GC368" s="2"/>
      <c r="GD368" s="2">
        <v>1</v>
      </c>
      <c r="GE368" s="2"/>
      <c r="GF368" s="2">
        <v>-1730540131</v>
      </c>
      <c r="GG368" s="2">
        <v>2</v>
      </c>
      <c r="GH368" s="2">
        <v>4</v>
      </c>
      <c r="GI368" s="2">
        <v>-2</v>
      </c>
      <c r="GJ368" s="2">
        <v>0</v>
      </c>
      <c r="GK368" s="2">
        <v>0</v>
      </c>
      <c r="GL368" s="2">
        <f t="shared" si="509"/>
        <v>0</v>
      </c>
      <c r="GM368" s="2">
        <f t="shared" si="510"/>
        <v>8756.8799999999992</v>
      </c>
      <c r="GN368" s="2">
        <f t="shared" si="511"/>
        <v>0</v>
      </c>
      <c r="GO368" s="2">
        <f t="shared" si="512"/>
        <v>8756.8799999999992</v>
      </c>
      <c r="GP368" s="2">
        <f t="shared" si="513"/>
        <v>0</v>
      </c>
      <c r="GQ368" s="2"/>
      <c r="GR368" s="2">
        <v>0</v>
      </c>
      <c r="GS368" s="2">
        <v>2</v>
      </c>
      <c r="GT368" s="2">
        <v>0</v>
      </c>
      <c r="GU368" s="2" t="s">
        <v>3</v>
      </c>
      <c r="GV368" s="2">
        <f t="shared" si="514"/>
        <v>0</v>
      </c>
      <c r="GW368" s="2">
        <v>1</v>
      </c>
      <c r="GX368" s="2">
        <f t="shared" si="515"/>
        <v>0</v>
      </c>
      <c r="GY368" s="2"/>
      <c r="GZ368" s="2"/>
      <c r="HA368" s="2">
        <v>0</v>
      </c>
      <c r="HB368" s="2">
        <v>0</v>
      </c>
      <c r="HC368" s="2">
        <f t="shared" si="516"/>
        <v>0</v>
      </c>
      <c r="HD368" s="2"/>
      <c r="HE368" s="2" t="s">
        <v>389</v>
      </c>
      <c r="HF368" s="2" t="s">
        <v>34</v>
      </c>
      <c r="HG368" s="2"/>
      <c r="HH368" s="2"/>
      <c r="HI368" s="2"/>
      <c r="HJ368" s="2"/>
      <c r="HK368" s="2"/>
      <c r="HL368" s="2"/>
      <c r="HM368" s="2" t="s">
        <v>3</v>
      </c>
      <c r="HN368" s="2" t="s">
        <v>3</v>
      </c>
      <c r="HO368" s="2" t="s">
        <v>3</v>
      </c>
      <c r="HP368" s="2" t="s">
        <v>3</v>
      </c>
      <c r="HQ368" s="2" t="s">
        <v>3</v>
      </c>
      <c r="HR368" s="2"/>
      <c r="HS368" s="2">
        <v>0</v>
      </c>
      <c r="HT368" s="2"/>
      <c r="HU368" s="2"/>
      <c r="HV368" s="2"/>
      <c r="HW368" s="2"/>
      <c r="HX368" s="2"/>
      <c r="HY368" s="2"/>
      <c r="HZ368" s="2"/>
      <c r="IA368" s="2"/>
      <c r="IB368" s="2"/>
      <c r="IC368" s="2"/>
      <c r="ID368" s="2"/>
      <c r="IE368" s="2"/>
      <c r="IF368" s="2"/>
      <c r="IG368" s="2"/>
      <c r="IH368" s="2"/>
      <c r="II368" s="2"/>
      <c r="IJ368" s="2"/>
      <c r="IK368" s="2">
        <v>0</v>
      </c>
      <c r="IL368" s="2"/>
      <c r="IM368" s="2"/>
      <c r="IN368" s="2"/>
      <c r="IO368" s="2"/>
      <c r="IP368" s="2"/>
      <c r="IQ368" s="2"/>
      <c r="IR368" s="2"/>
      <c r="IS368" s="2"/>
      <c r="IT368" s="2"/>
      <c r="IU368" s="2"/>
    </row>
    <row r="369" spans="1:255" x14ac:dyDescent="0.2">
      <c r="A369">
        <v>17</v>
      </c>
      <c r="B369">
        <v>1</v>
      </c>
      <c r="E369" t="s">
        <v>581</v>
      </c>
      <c r="F369" t="s">
        <v>582</v>
      </c>
      <c r="G369" t="s">
        <v>583</v>
      </c>
      <c r="H369" t="s">
        <v>37</v>
      </c>
      <c r="I369">
        <v>93</v>
      </c>
      <c r="J369">
        <v>0</v>
      </c>
      <c r="K369">
        <v>93</v>
      </c>
      <c r="O369">
        <f t="shared" si="485"/>
        <v>86517.97</v>
      </c>
      <c r="P369">
        <f t="shared" si="486"/>
        <v>86517.97</v>
      </c>
      <c r="Q369">
        <f t="shared" si="478"/>
        <v>0</v>
      </c>
      <c r="R369">
        <f t="shared" si="487"/>
        <v>0</v>
      </c>
      <c r="S369">
        <f t="shared" si="488"/>
        <v>0</v>
      </c>
      <c r="T369">
        <f t="shared" si="489"/>
        <v>0</v>
      </c>
      <c r="U369">
        <f t="shared" si="490"/>
        <v>0</v>
      </c>
      <c r="V369">
        <f t="shared" si="491"/>
        <v>0</v>
      </c>
      <c r="W369">
        <f t="shared" si="492"/>
        <v>0</v>
      </c>
      <c r="X369">
        <f t="shared" si="493"/>
        <v>0</v>
      </c>
      <c r="Y369">
        <f t="shared" si="494"/>
        <v>0</v>
      </c>
      <c r="AA369">
        <v>60252775</v>
      </c>
      <c r="AB369">
        <f t="shared" si="495"/>
        <v>94.16</v>
      </c>
      <c r="AC369">
        <f t="shared" si="496"/>
        <v>94.16</v>
      </c>
      <c r="AD369">
        <f t="shared" si="479"/>
        <v>0</v>
      </c>
      <c r="AE369">
        <f t="shared" si="480"/>
        <v>0</v>
      </c>
      <c r="AF369">
        <f t="shared" si="481"/>
        <v>0</v>
      </c>
      <c r="AG369">
        <f t="shared" si="497"/>
        <v>0</v>
      </c>
      <c r="AH369">
        <f t="shared" si="482"/>
        <v>0</v>
      </c>
      <c r="AI369">
        <f t="shared" si="483"/>
        <v>0</v>
      </c>
      <c r="AJ369">
        <f t="shared" si="498"/>
        <v>0</v>
      </c>
      <c r="AK369">
        <v>94.16</v>
      </c>
      <c r="AL369">
        <v>94.16</v>
      </c>
      <c r="AM369">
        <v>0</v>
      </c>
      <c r="AN369">
        <v>0</v>
      </c>
      <c r="AO369">
        <v>0</v>
      </c>
      <c r="AP369">
        <v>0</v>
      </c>
      <c r="AQ369">
        <v>0</v>
      </c>
      <c r="AR369">
        <v>0</v>
      </c>
      <c r="AS369">
        <v>0</v>
      </c>
      <c r="AT369">
        <v>0</v>
      </c>
      <c r="AU369">
        <v>0</v>
      </c>
      <c r="AV369">
        <v>1</v>
      </c>
      <c r="AW369">
        <v>1</v>
      </c>
      <c r="AZ369">
        <v>1</v>
      </c>
      <c r="BA369">
        <v>1</v>
      </c>
      <c r="BB369">
        <v>1</v>
      </c>
      <c r="BC369">
        <v>9.8800000000000008</v>
      </c>
      <c r="BD369" t="s">
        <v>3</v>
      </c>
      <c r="BE369" t="s">
        <v>3</v>
      </c>
      <c r="BF369" t="s">
        <v>3</v>
      </c>
      <c r="BG369" t="s">
        <v>3</v>
      </c>
      <c r="BH369">
        <v>3</v>
      </c>
      <c r="BI369">
        <v>2</v>
      </c>
      <c r="BJ369" t="s">
        <v>3</v>
      </c>
      <c r="BM369">
        <v>400002</v>
      </c>
      <c r="BN369">
        <v>0</v>
      </c>
      <c r="BO369" t="s">
        <v>3</v>
      </c>
      <c r="BP369">
        <v>0</v>
      </c>
      <c r="BQ369">
        <v>202</v>
      </c>
      <c r="BR369">
        <v>0</v>
      </c>
      <c r="BS369">
        <v>1</v>
      </c>
      <c r="BT369">
        <v>1</v>
      </c>
      <c r="BU369">
        <v>1</v>
      </c>
      <c r="BV369">
        <v>1</v>
      </c>
      <c r="BW369">
        <v>1</v>
      </c>
      <c r="BX369">
        <v>1</v>
      </c>
      <c r="BY369" t="s">
        <v>3</v>
      </c>
      <c r="BZ369">
        <v>0</v>
      </c>
      <c r="CA369">
        <v>0</v>
      </c>
      <c r="CB369" t="s">
        <v>3</v>
      </c>
      <c r="CE369">
        <v>30</v>
      </c>
      <c r="CF369">
        <v>0</v>
      </c>
      <c r="CG369">
        <v>0</v>
      </c>
      <c r="CM369">
        <v>0</v>
      </c>
      <c r="CN369" t="s">
        <v>3</v>
      </c>
      <c r="CO369">
        <v>0</v>
      </c>
      <c r="CP369">
        <f t="shared" si="499"/>
        <v>86517.97</v>
      </c>
      <c r="CQ369">
        <f t="shared" si="500"/>
        <v>930.3</v>
      </c>
      <c r="CR369">
        <f t="shared" si="484"/>
        <v>0</v>
      </c>
      <c r="CS369">
        <f t="shared" si="501"/>
        <v>0</v>
      </c>
      <c r="CT369">
        <f t="shared" si="502"/>
        <v>0</v>
      </c>
      <c r="CU369">
        <f t="shared" si="503"/>
        <v>0</v>
      </c>
      <c r="CV369">
        <f t="shared" si="504"/>
        <v>0</v>
      </c>
      <c r="CW369">
        <f t="shared" si="505"/>
        <v>0</v>
      </c>
      <c r="CX369">
        <f t="shared" si="506"/>
        <v>0</v>
      </c>
      <c r="CY369">
        <f t="shared" si="507"/>
        <v>0</v>
      </c>
      <c r="CZ369">
        <f t="shared" si="508"/>
        <v>0</v>
      </c>
      <c r="DC369" t="s">
        <v>3</v>
      </c>
      <c r="DD369" t="s">
        <v>3</v>
      </c>
      <c r="DE369" t="s">
        <v>3</v>
      </c>
      <c r="DF369" t="s">
        <v>3</v>
      </c>
      <c r="DG369" t="s">
        <v>3</v>
      </c>
      <c r="DH369" t="s">
        <v>3</v>
      </c>
      <c r="DI369" t="s">
        <v>3</v>
      </c>
      <c r="DJ369" t="s">
        <v>3</v>
      </c>
      <c r="DK369" t="s">
        <v>3</v>
      </c>
      <c r="DL369" t="s">
        <v>3</v>
      </c>
      <c r="DM369" t="s">
        <v>3</v>
      </c>
      <c r="DN369">
        <v>0</v>
      </c>
      <c r="DO369">
        <v>0</v>
      </c>
      <c r="DP369">
        <v>1</v>
      </c>
      <c r="DQ369">
        <v>1</v>
      </c>
      <c r="DU369">
        <v>1013</v>
      </c>
      <c r="DV369" t="s">
        <v>37</v>
      </c>
      <c r="DW369" t="s">
        <v>37</v>
      </c>
      <c r="DX369">
        <v>1</v>
      </c>
      <c r="DZ369" t="s">
        <v>3</v>
      </c>
      <c r="EA369" t="s">
        <v>3</v>
      </c>
      <c r="EB369" t="s">
        <v>3</v>
      </c>
      <c r="EC369" t="s">
        <v>3</v>
      </c>
      <c r="EE369">
        <v>59540864</v>
      </c>
      <c r="EF369">
        <v>202</v>
      </c>
      <c r="EG369" t="s">
        <v>386</v>
      </c>
      <c r="EH369">
        <v>0</v>
      </c>
      <c r="EI369" t="s">
        <v>3</v>
      </c>
      <c r="EJ369">
        <v>1</v>
      </c>
      <c r="EK369">
        <v>400002</v>
      </c>
      <c r="EL369" t="s">
        <v>387</v>
      </c>
      <c r="EM369" t="s">
        <v>386</v>
      </c>
      <c r="EO369" t="s">
        <v>3</v>
      </c>
      <c r="EQ369">
        <v>0</v>
      </c>
      <c r="ER369">
        <v>94.16</v>
      </c>
      <c r="ES369">
        <v>94.16</v>
      </c>
      <c r="ET369">
        <v>0</v>
      </c>
      <c r="EU369">
        <v>0</v>
      </c>
      <c r="EV369">
        <v>0</v>
      </c>
      <c r="EW369">
        <v>0</v>
      </c>
      <c r="EX369">
        <v>0</v>
      </c>
      <c r="EY369">
        <v>0</v>
      </c>
      <c r="EZ369">
        <v>5</v>
      </c>
      <c r="FC369">
        <v>1</v>
      </c>
      <c r="FD369">
        <v>18</v>
      </c>
      <c r="FF369">
        <v>1094.3699999999999</v>
      </c>
      <c r="FQ369">
        <v>0</v>
      </c>
      <c r="FR369">
        <v>0</v>
      </c>
      <c r="FS369">
        <v>0</v>
      </c>
      <c r="FX369">
        <v>0</v>
      </c>
      <c r="FY369">
        <v>0</v>
      </c>
      <c r="GA369" t="s">
        <v>584</v>
      </c>
      <c r="GD369">
        <v>1</v>
      </c>
      <c r="GF369">
        <v>-1730540131</v>
      </c>
      <c r="GG369">
        <v>2</v>
      </c>
      <c r="GH369">
        <v>3</v>
      </c>
      <c r="GI369">
        <v>5</v>
      </c>
      <c r="GJ369">
        <v>0</v>
      </c>
      <c r="GK369">
        <v>0</v>
      </c>
      <c r="GL369">
        <f t="shared" si="509"/>
        <v>0</v>
      </c>
      <c r="GM369">
        <f t="shared" si="510"/>
        <v>86517.97</v>
      </c>
      <c r="GN369">
        <f t="shared" si="511"/>
        <v>0</v>
      </c>
      <c r="GO369">
        <f t="shared" si="512"/>
        <v>86517.97</v>
      </c>
      <c r="GP369">
        <f t="shared" si="513"/>
        <v>0</v>
      </c>
      <c r="GR369">
        <v>1</v>
      </c>
      <c r="GS369">
        <v>1</v>
      </c>
      <c r="GT369">
        <v>0</v>
      </c>
      <c r="GU369" t="s">
        <v>3</v>
      </c>
      <c r="GV369">
        <f t="shared" si="514"/>
        <v>0</v>
      </c>
      <c r="GW369">
        <v>1</v>
      </c>
      <c r="GX369">
        <f t="shared" si="515"/>
        <v>0</v>
      </c>
      <c r="HA369">
        <v>0</v>
      </c>
      <c r="HB369">
        <v>0</v>
      </c>
      <c r="HC369">
        <f t="shared" si="516"/>
        <v>0</v>
      </c>
      <c r="HE369" t="s">
        <v>389</v>
      </c>
      <c r="HF369" t="s">
        <v>34</v>
      </c>
      <c r="HM369" t="s">
        <v>3</v>
      </c>
      <c r="HN369" t="s">
        <v>3</v>
      </c>
      <c r="HO369" t="s">
        <v>3</v>
      </c>
      <c r="HP369" t="s">
        <v>3</v>
      </c>
      <c r="HQ369" t="s">
        <v>3</v>
      </c>
      <c r="HS369">
        <v>0</v>
      </c>
      <c r="IK369">
        <v>0</v>
      </c>
    </row>
    <row r="370" spans="1:255" x14ac:dyDescent="0.2">
      <c r="A370" s="2">
        <v>17</v>
      </c>
      <c r="B370" s="2">
        <v>1</v>
      </c>
      <c r="C370" s="2"/>
      <c r="D370" s="2"/>
      <c r="E370" s="2" t="s">
        <v>585</v>
      </c>
      <c r="F370" s="2" t="s">
        <v>586</v>
      </c>
      <c r="G370" s="2" t="s">
        <v>583</v>
      </c>
      <c r="H370" s="2" t="s">
        <v>37</v>
      </c>
      <c r="I370" s="2">
        <v>6</v>
      </c>
      <c r="J370" s="2">
        <v>0</v>
      </c>
      <c r="K370" s="2">
        <v>6</v>
      </c>
      <c r="L370" s="2"/>
      <c r="M370" s="2"/>
      <c r="N370" s="2"/>
      <c r="O370" s="2">
        <f t="shared" si="485"/>
        <v>193.86</v>
      </c>
      <c r="P370" s="2">
        <f t="shared" si="486"/>
        <v>193.86</v>
      </c>
      <c r="Q370" s="2">
        <f t="shared" si="478"/>
        <v>0</v>
      </c>
      <c r="R370" s="2">
        <f t="shared" si="487"/>
        <v>0</v>
      </c>
      <c r="S370" s="2">
        <f t="shared" si="488"/>
        <v>0</v>
      </c>
      <c r="T370" s="2">
        <f t="shared" si="489"/>
        <v>0</v>
      </c>
      <c r="U370" s="2">
        <f t="shared" si="490"/>
        <v>0</v>
      </c>
      <c r="V370" s="2">
        <f t="shared" si="491"/>
        <v>0</v>
      </c>
      <c r="W370" s="2">
        <f t="shared" si="492"/>
        <v>0</v>
      </c>
      <c r="X370" s="2">
        <f t="shared" si="493"/>
        <v>0</v>
      </c>
      <c r="Y370" s="2">
        <f t="shared" si="494"/>
        <v>0</v>
      </c>
      <c r="Z370" s="2"/>
      <c r="AA370" s="2">
        <v>60252778</v>
      </c>
      <c r="AB370" s="2">
        <f t="shared" si="495"/>
        <v>32.31</v>
      </c>
      <c r="AC370" s="2">
        <f t="shared" si="496"/>
        <v>32.31</v>
      </c>
      <c r="AD370" s="2">
        <f t="shared" si="479"/>
        <v>0</v>
      </c>
      <c r="AE370" s="2">
        <f t="shared" si="480"/>
        <v>0</v>
      </c>
      <c r="AF370" s="2">
        <f t="shared" si="481"/>
        <v>0</v>
      </c>
      <c r="AG370" s="2">
        <f t="shared" si="497"/>
        <v>0</v>
      </c>
      <c r="AH370" s="2">
        <f t="shared" si="482"/>
        <v>0</v>
      </c>
      <c r="AI370" s="2">
        <f t="shared" si="483"/>
        <v>0</v>
      </c>
      <c r="AJ370" s="2">
        <f t="shared" si="498"/>
        <v>0</v>
      </c>
      <c r="AK370" s="2">
        <v>32.31</v>
      </c>
      <c r="AL370" s="2">
        <v>32.31</v>
      </c>
      <c r="AM370" s="2">
        <v>0</v>
      </c>
      <c r="AN370" s="2">
        <v>0</v>
      </c>
      <c r="AO370" s="2">
        <v>0</v>
      </c>
      <c r="AP370" s="2">
        <v>0</v>
      </c>
      <c r="AQ370" s="2">
        <v>0</v>
      </c>
      <c r="AR370" s="2">
        <v>0</v>
      </c>
      <c r="AS370" s="2">
        <v>0</v>
      </c>
      <c r="AT370" s="2">
        <v>0</v>
      </c>
      <c r="AU370" s="2">
        <v>0</v>
      </c>
      <c r="AV370" s="2">
        <v>1</v>
      </c>
      <c r="AW370" s="2">
        <v>1</v>
      </c>
      <c r="AX370" s="2"/>
      <c r="AY370" s="2"/>
      <c r="AZ370" s="2">
        <v>1</v>
      </c>
      <c r="BA370" s="2">
        <v>1</v>
      </c>
      <c r="BB370" s="2">
        <v>1</v>
      </c>
      <c r="BC370" s="2">
        <v>1</v>
      </c>
      <c r="BD370" s="2" t="s">
        <v>3</v>
      </c>
      <c r="BE370" s="2" t="s">
        <v>3</v>
      </c>
      <c r="BF370" s="2" t="s">
        <v>3</v>
      </c>
      <c r="BG370" s="2" t="s">
        <v>3</v>
      </c>
      <c r="BH370" s="2">
        <v>3</v>
      </c>
      <c r="BI370" s="2">
        <v>2</v>
      </c>
      <c r="BJ370" s="2" t="s">
        <v>3</v>
      </c>
      <c r="BK370" s="2"/>
      <c r="BL370" s="2"/>
      <c r="BM370" s="2">
        <v>400002</v>
      </c>
      <c r="BN370" s="2">
        <v>0</v>
      </c>
      <c r="BO370" s="2" t="s">
        <v>3</v>
      </c>
      <c r="BP370" s="2">
        <v>0</v>
      </c>
      <c r="BQ370" s="2">
        <v>202</v>
      </c>
      <c r="BR370" s="2">
        <v>0</v>
      </c>
      <c r="BS370" s="2">
        <v>1</v>
      </c>
      <c r="BT370" s="2">
        <v>1</v>
      </c>
      <c r="BU370" s="2">
        <v>1</v>
      </c>
      <c r="BV370" s="2">
        <v>1</v>
      </c>
      <c r="BW370" s="2">
        <v>1</v>
      </c>
      <c r="BX370" s="2">
        <v>1</v>
      </c>
      <c r="BY370" s="2" t="s">
        <v>3</v>
      </c>
      <c r="BZ370" s="2">
        <v>0</v>
      </c>
      <c r="CA370" s="2">
        <v>0</v>
      </c>
      <c r="CB370" s="2" t="s">
        <v>3</v>
      </c>
      <c r="CC370" s="2"/>
      <c r="CD370" s="2"/>
      <c r="CE370" s="2">
        <v>30</v>
      </c>
      <c r="CF370" s="2">
        <v>0</v>
      </c>
      <c r="CG370" s="2">
        <v>0</v>
      </c>
      <c r="CH370" s="2"/>
      <c r="CI370" s="2"/>
      <c r="CJ370" s="2"/>
      <c r="CK370" s="2"/>
      <c r="CL370" s="2"/>
      <c r="CM370" s="2">
        <v>0</v>
      </c>
      <c r="CN370" s="2" t="s">
        <v>3</v>
      </c>
      <c r="CO370" s="2">
        <v>0</v>
      </c>
      <c r="CP370" s="2">
        <f t="shared" si="499"/>
        <v>193.86</v>
      </c>
      <c r="CQ370" s="2">
        <f t="shared" si="500"/>
        <v>32.31</v>
      </c>
      <c r="CR370" s="2">
        <f t="shared" si="484"/>
        <v>0</v>
      </c>
      <c r="CS370" s="2">
        <f t="shared" si="501"/>
        <v>0</v>
      </c>
      <c r="CT370" s="2">
        <f t="shared" si="502"/>
        <v>0</v>
      </c>
      <c r="CU370" s="2">
        <f t="shared" si="503"/>
        <v>0</v>
      </c>
      <c r="CV370" s="2">
        <f t="shared" si="504"/>
        <v>0</v>
      </c>
      <c r="CW370" s="2">
        <f t="shared" si="505"/>
        <v>0</v>
      </c>
      <c r="CX370" s="2">
        <f t="shared" si="506"/>
        <v>0</v>
      </c>
      <c r="CY370" s="2">
        <f t="shared" si="507"/>
        <v>0</v>
      </c>
      <c r="CZ370" s="2">
        <f t="shared" si="508"/>
        <v>0</v>
      </c>
      <c r="DA370" s="2"/>
      <c r="DB370" s="2"/>
      <c r="DC370" s="2" t="s">
        <v>3</v>
      </c>
      <c r="DD370" s="2" t="s">
        <v>3</v>
      </c>
      <c r="DE370" s="2" t="s">
        <v>3</v>
      </c>
      <c r="DF370" s="2" t="s">
        <v>3</v>
      </c>
      <c r="DG370" s="2" t="s">
        <v>3</v>
      </c>
      <c r="DH370" s="2" t="s">
        <v>3</v>
      </c>
      <c r="DI370" s="2" t="s">
        <v>3</v>
      </c>
      <c r="DJ370" s="2" t="s">
        <v>3</v>
      </c>
      <c r="DK370" s="2" t="s">
        <v>3</v>
      </c>
      <c r="DL370" s="2" t="s">
        <v>3</v>
      </c>
      <c r="DM370" s="2" t="s">
        <v>3</v>
      </c>
      <c r="DN370" s="2">
        <v>0</v>
      </c>
      <c r="DO370" s="2">
        <v>0</v>
      </c>
      <c r="DP370" s="2">
        <v>1</v>
      </c>
      <c r="DQ370" s="2">
        <v>1</v>
      </c>
      <c r="DR370" s="2"/>
      <c r="DS370" s="2"/>
      <c r="DT370" s="2"/>
      <c r="DU370" s="2">
        <v>1013</v>
      </c>
      <c r="DV370" s="2" t="s">
        <v>37</v>
      </c>
      <c r="DW370" s="2" t="s">
        <v>37</v>
      </c>
      <c r="DX370" s="2">
        <v>1</v>
      </c>
      <c r="DY370" s="2"/>
      <c r="DZ370" s="2" t="s">
        <v>3</v>
      </c>
      <c r="EA370" s="2" t="s">
        <v>3</v>
      </c>
      <c r="EB370" s="2" t="s">
        <v>3</v>
      </c>
      <c r="EC370" s="2" t="s">
        <v>3</v>
      </c>
      <c r="ED370" s="2"/>
      <c r="EE370" s="2">
        <v>59540864</v>
      </c>
      <c r="EF370" s="2">
        <v>202</v>
      </c>
      <c r="EG370" s="2" t="s">
        <v>386</v>
      </c>
      <c r="EH370" s="2">
        <v>0</v>
      </c>
      <c r="EI370" s="2" t="s">
        <v>3</v>
      </c>
      <c r="EJ370" s="2">
        <v>1</v>
      </c>
      <c r="EK370" s="2">
        <v>400002</v>
      </c>
      <c r="EL370" s="2" t="s">
        <v>387</v>
      </c>
      <c r="EM370" s="2" t="s">
        <v>386</v>
      </c>
      <c r="EN370" s="2"/>
      <c r="EO370" s="2" t="s">
        <v>3</v>
      </c>
      <c r="EP370" s="2"/>
      <c r="EQ370" s="2">
        <v>0</v>
      </c>
      <c r="ER370" s="2">
        <v>0</v>
      </c>
      <c r="ES370" s="2">
        <v>32.31</v>
      </c>
      <c r="ET370" s="2">
        <v>0</v>
      </c>
      <c r="EU370" s="2">
        <v>0</v>
      </c>
      <c r="EV370" s="2">
        <v>0</v>
      </c>
      <c r="EW370" s="2">
        <v>0</v>
      </c>
      <c r="EX370" s="2">
        <v>0</v>
      </c>
      <c r="EY370" s="2">
        <v>0</v>
      </c>
      <c r="EZ370" s="2"/>
      <c r="FA370" s="2"/>
      <c r="FB370" s="2"/>
      <c r="FC370" s="2"/>
      <c r="FD370" s="2"/>
      <c r="FE370" s="2"/>
      <c r="FF370" s="2"/>
      <c r="FG370" s="2"/>
      <c r="FH370" s="2"/>
      <c r="FI370" s="2"/>
      <c r="FJ370" s="2"/>
      <c r="FK370" s="2"/>
      <c r="FL370" s="2"/>
      <c r="FM370" s="2"/>
      <c r="FN370" s="2"/>
      <c r="FO370" s="2"/>
      <c r="FP370" s="2"/>
      <c r="FQ370" s="2">
        <v>0</v>
      </c>
      <c r="FR370" s="2">
        <v>0</v>
      </c>
      <c r="FS370" s="2">
        <v>0</v>
      </c>
      <c r="FT370" s="2"/>
      <c r="FU370" s="2"/>
      <c r="FV370" s="2"/>
      <c r="FW370" s="2"/>
      <c r="FX370" s="2">
        <v>0</v>
      </c>
      <c r="FY370" s="2">
        <v>0</v>
      </c>
      <c r="FZ370" s="2"/>
      <c r="GA370" s="2" t="s">
        <v>587</v>
      </c>
      <c r="GB370" s="2"/>
      <c r="GC370" s="2"/>
      <c r="GD370" s="2">
        <v>1</v>
      </c>
      <c r="GE370" s="2"/>
      <c r="GF370" s="2">
        <v>1629602395</v>
      </c>
      <c r="GG370" s="2">
        <v>2</v>
      </c>
      <c r="GH370" s="2">
        <v>4</v>
      </c>
      <c r="GI370" s="2">
        <v>-2</v>
      </c>
      <c r="GJ370" s="2">
        <v>0</v>
      </c>
      <c r="GK370" s="2">
        <v>0</v>
      </c>
      <c r="GL370" s="2">
        <f t="shared" si="509"/>
        <v>0</v>
      </c>
      <c r="GM370" s="2">
        <f t="shared" si="510"/>
        <v>193.86</v>
      </c>
      <c r="GN370" s="2">
        <f t="shared" si="511"/>
        <v>0</v>
      </c>
      <c r="GO370" s="2">
        <f t="shared" si="512"/>
        <v>193.86</v>
      </c>
      <c r="GP370" s="2">
        <f t="shared" si="513"/>
        <v>0</v>
      </c>
      <c r="GQ370" s="2"/>
      <c r="GR370" s="2">
        <v>0</v>
      </c>
      <c r="GS370" s="2">
        <v>2</v>
      </c>
      <c r="GT370" s="2">
        <v>0</v>
      </c>
      <c r="GU370" s="2" t="s">
        <v>3</v>
      </c>
      <c r="GV370" s="2">
        <f t="shared" si="514"/>
        <v>0</v>
      </c>
      <c r="GW370" s="2">
        <v>1</v>
      </c>
      <c r="GX370" s="2">
        <f t="shared" si="515"/>
        <v>0</v>
      </c>
      <c r="GY370" s="2"/>
      <c r="GZ370" s="2"/>
      <c r="HA370" s="2">
        <v>0</v>
      </c>
      <c r="HB370" s="2">
        <v>0</v>
      </c>
      <c r="HC370" s="2">
        <f t="shared" si="516"/>
        <v>0</v>
      </c>
      <c r="HD370" s="2"/>
      <c r="HE370" s="2" t="s">
        <v>389</v>
      </c>
      <c r="HF370" s="2" t="s">
        <v>34</v>
      </c>
      <c r="HG370" s="2"/>
      <c r="HH370" s="2"/>
      <c r="HI370" s="2"/>
      <c r="HJ370" s="2"/>
      <c r="HK370" s="2"/>
      <c r="HL370" s="2"/>
      <c r="HM370" s="2" t="s">
        <v>3</v>
      </c>
      <c r="HN370" s="2" t="s">
        <v>3</v>
      </c>
      <c r="HO370" s="2" t="s">
        <v>3</v>
      </c>
      <c r="HP370" s="2" t="s">
        <v>3</v>
      </c>
      <c r="HQ370" s="2" t="s">
        <v>3</v>
      </c>
      <c r="HR370" s="2"/>
      <c r="HS370" s="2">
        <v>0</v>
      </c>
      <c r="HT370" s="2"/>
      <c r="HU370" s="2"/>
      <c r="HV370" s="2"/>
      <c r="HW370" s="2"/>
      <c r="HX370" s="2"/>
      <c r="HY370" s="2"/>
      <c r="HZ370" s="2"/>
      <c r="IA370" s="2"/>
      <c r="IB370" s="2"/>
      <c r="IC370" s="2"/>
      <c r="ID370" s="2"/>
      <c r="IE370" s="2"/>
      <c r="IF370" s="2"/>
      <c r="IG370" s="2"/>
      <c r="IH370" s="2"/>
      <c r="II370" s="2"/>
      <c r="IJ370" s="2"/>
      <c r="IK370" s="2">
        <v>0</v>
      </c>
      <c r="IL370" s="2"/>
      <c r="IM370" s="2"/>
      <c r="IN370" s="2"/>
      <c r="IO370" s="2"/>
      <c r="IP370" s="2"/>
      <c r="IQ370" s="2"/>
      <c r="IR370" s="2"/>
      <c r="IS370" s="2"/>
      <c r="IT370" s="2"/>
      <c r="IU370" s="2"/>
    </row>
    <row r="371" spans="1:255" x14ac:dyDescent="0.2">
      <c r="A371">
        <v>17</v>
      </c>
      <c r="B371">
        <v>1</v>
      </c>
      <c r="E371" t="s">
        <v>585</v>
      </c>
      <c r="F371" t="s">
        <v>586</v>
      </c>
      <c r="G371" t="s">
        <v>583</v>
      </c>
      <c r="H371" t="s">
        <v>37</v>
      </c>
      <c r="I371">
        <v>6</v>
      </c>
      <c r="J371">
        <v>0</v>
      </c>
      <c r="K371">
        <v>6</v>
      </c>
      <c r="O371">
        <f t="shared" si="485"/>
        <v>1915.34</v>
      </c>
      <c r="P371">
        <f t="shared" si="486"/>
        <v>1915.34</v>
      </c>
      <c r="Q371">
        <f t="shared" si="478"/>
        <v>0</v>
      </c>
      <c r="R371">
        <f t="shared" si="487"/>
        <v>0</v>
      </c>
      <c r="S371">
        <f t="shared" si="488"/>
        <v>0</v>
      </c>
      <c r="T371">
        <f t="shared" si="489"/>
        <v>0</v>
      </c>
      <c r="U371">
        <f t="shared" si="490"/>
        <v>0</v>
      </c>
      <c r="V371">
        <f t="shared" si="491"/>
        <v>0</v>
      </c>
      <c r="W371">
        <f t="shared" si="492"/>
        <v>0</v>
      </c>
      <c r="X371">
        <f t="shared" si="493"/>
        <v>0</v>
      </c>
      <c r="Y371">
        <f t="shared" si="494"/>
        <v>0</v>
      </c>
      <c r="AA371">
        <v>60252775</v>
      </c>
      <c r="AB371">
        <f t="shared" si="495"/>
        <v>32.31</v>
      </c>
      <c r="AC371">
        <f t="shared" si="496"/>
        <v>32.31</v>
      </c>
      <c r="AD371">
        <f t="shared" si="479"/>
        <v>0</v>
      </c>
      <c r="AE371">
        <f t="shared" si="480"/>
        <v>0</v>
      </c>
      <c r="AF371">
        <f t="shared" si="481"/>
        <v>0</v>
      </c>
      <c r="AG371">
        <f t="shared" si="497"/>
        <v>0</v>
      </c>
      <c r="AH371">
        <f t="shared" si="482"/>
        <v>0</v>
      </c>
      <c r="AI371">
        <f t="shared" si="483"/>
        <v>0</v>
      </c>
      <c r="AJ371">
        <f t="shared" si="498"/>
        <v>0</v>
      </c>
      <c r="AK371">
        <v>32.31</v>
      </c>
      <c r="AL371">
        <v>32.31</v>
      </c>
      <c r="AM371">
        <v>0</v>
      </c>
      <c r="AN371">
        <v>0</v>
      </c>
      <c r="AO371">
        <v>0</v>
      </c>
      <c r="AP371">
        <v>0</v>
      </c>
      <c r="AQ371">
        <v>0</v>
      </c>
      <c r="AR371">
        <v>0</v>
      </c>
      <c r="AS371">
        <v>0</v>
      </c>
      <c r="AT371">
        <v>0</v>
      </c>
      <c r="AU371">
        <v>0</v>
      </c>
      <c r="AV371">
        <v>1</v>
      </c>
      <c r="AW371">
        <v>1</v>
      </c>
      <c r="AZ371">
        <v>1</v>
      </c>
      <c r="BA371">
        <v>1</v>
      </c>
      <c r="BB371">
        <v>1</v>
      </c>
      <c r="BC371">
        <v>9.8800000000000008</v>
      </c>
      <c r="BD371" t="s">
        <v>3</v>
      </c>
      <c r="BE371" t="s">
        <v>3</v>
      </c>
      <c r="BF371" t="s">
        <v>3</v>
      </c>
      <c r="BG371" t="s">
        <v>3</v>
      </c>
      <c r="BH371">
        <v>3</v>
      </c>
      <c r="BI371">
        <v>2</v>
      </c>
      <c r="BJ371" t="s">
        <v>3</v>
      </c>
      <c r="BM371">
        <v>400002</v>
      </c>
      <c r="BN371">
        <v>0</v>
      </c>
      <c r="BO371" t="s">
        <v>3</v>
      </c>
      <c r="BP371">
        <v>0</v>
      </c>
      <c r="BQ371">
        <v>202</v>
      </c>
      <c r="BR371">
        <v>0</v>
      </c>
      <c r="BS371">
        <v>1</v>
      </c>
      <c r="BT371">
        <v>1</v>
      </c>
      <c r="BU371">
        <v>1</v>
      </c>
      <c r="BV371">
        <v>1</v>
      </c>
      <c r="BW371">
        <v>1</v>
      </c>
      <c r="BX371">
        <v>1</v>
      </c>
      <c r="BY371" t="s">
        <v>3</v>
      </c>
      <c r="BZ371">
        <v>0</v>
      </c>
      <c r="CA371">
        <v>0</v>
      </c>
      <c r="CB371" t="s">
        <v>3</v>
      </c>
      <c r="CE371">
        <v>30</v>
      </c>
      <c r="CF371">
        <v>0</v>
      </c>
      <c r="CG371">
        <v>0</v>
      </c>
      <c r="CM371">
        <v>0</v>
      </c>
      <c r="CN371" t="s">
        <v>3</v>
      </c>
      <c r="CO371">
        <v>0</v>
      </c>
      <c r="CP371">
        <f t="shared" si="499"/>
        <v>1915.34</v>
      </c>
      <c r="CQ371">
        <f t="shared" si="500"/>
        <v>319.22000000000003</v>
      </c>
      <c r="CR371">
        <f t="shared" si="484"/>
        <v>0</v>
      </c>
      <c r="CS371">
        <f t="shared" si="501"/>
        <v>0</v>
      </c>
      <c r="CT371">
        <f t="shared" si="502"/>
        <v>0</v>
      </c>
      <c r="CU371">
        <f t="shared" si="503"/>
        <v>0</v>
      </c>
      <c r="CV371">
        <f t="shared" si="504"/>
        <v>0</v>
      </c>
      <c r="CW371">
        <f t="shared" si="505"/>
        <v>0</v>
      </c>
      <c r="CX371">
        <f t="shared" si="506"/>
        <v>0</v>
      </c>
      <c r="CY371">
        <f t="shared" si="507"/>
        <v>0</v>
      </c>
      <c r="CZ371">
        <f t="shared" si="508"/>
        <v>0</v>
      </c>
      <c r="DC371" t="s">
        <v>3</v>
      </c>
      <c r="DD371" t="s">
        <v>3</v>
      </c>
      <c r="DE371" t="s">
        <v>3</v>
      </c>
      <c r="DF371" t="s">
        <v>3</v>
      </c>
      <c r="DG371" t="s">
        <v>3</v>
      </c>
      <c r="DH371" t="s">
        <v>3</v>
      </c>
      <c r="DI371" t="s">
        <v>3</v>
      </c>
      <c r="DJ371" t="s">
        <v>3</v>
      </c>
      <c r="DK371" t="s">
        <v>3</v>
      </c>
      <c r="DL371" t="s">
        <v>3</v>
      </c>
      <c r="DM371" t="s">
        <v>3</v>
      </c>
      <c r="DN371">
        <v>0</v>
      </c>
      <c r="DO371">
        <v>0</v>
      </c>
      <c r="DP371">
        <v>1</v>
      </c>
      <c r="DQ371">
        <v>1</v>
      </c>
      <c r="DU371">
        <v>1013</v>
      </c>
      <c r="DV371" t="s">
        <v>37</v>
      </c>
      <c r="DW371" t="s">
        <v>37</v>
      </c>
      <c r="DX371">
        <v>1</v>
      </c>
      <c r="DZ371" t="s">
        <v>3</v>
      </c>
      <c r="EA371" t="s">
        <v>3</v>
      </c>
      <c r="EB371" t="s">
        <v>3</v>
      </c>
      <c r="EC371" t="s">
        <v>3</v>
      </c>
      <c r="EE371">
        <v>59540864</v>
      </c>
      <c r="EF371">
        <v>202</v>
      </c>
      <c r="EG371" t="s">
        <v>386</v>
      </c>
      <c r="EH371">
        <v>0</v>
      </c>
      <c r="EI371" t="s">
        <v>3</v>
      </c>
      <c r="EJ371">
        <v>1</v>
      </c>
      <c r="EK371">
        <v>400002</v>
      </c>
      <c r="EL371" t="s">
        <v>387</v>
      </c>
      <c r="EM371" t="s">
        <v>386</v>
      </c>
      <c r="EO371" t="s">
        <v>3</v>
      </c>
      <c r="EQ371">
        <v>0</v>
      </c>
      <c r="ER371">
        <v>32.31</v>
      </c>
      <c r="ES371">
        <v>32.31</v>
      </c>
      <c r="ET371">
        <v>0</v>
      </c>
      <c r="EU371">
        <v>0</v>
      </c>
      <c r="EV371">
        <v>0</v>
      </c>
      <c r="EW371">
        <v>0</v>
      </c>
      <c r="EX371">
        <v>0</v>
      </c>
      <c r="EY371">
        <v>0</v>
      </c>
      <c r="EZ371">
        <v>5</v>
      </c>
      <c r="FC371">
        <v>1</v>
      </c>
      <c r="FD371">
        <v>18</v>
      </c>
      <c r="FF371">
        <v>375.61</v>
      </c>
      <c r="FQ371">
        <v>0</v>
      </c>
      <c r="FR371">
        <v>0</v>
      </c>
      <c r="FS371">
        <v>0</v>
      </c>
      <c r="FX371">
        <v>0</v>
      </c>
      <c r="FY371">
        <v>0</v>
      </c>
      <c r="GA371" t="s">
        <v>587</v>
      </c>
      <c r="GD371">
        <v>1</v>
      </c>
      <c r="GF371">
        <v>1629602395</v>
      </c>
      <c r="GG371">
        <v>2</v>
      </c>
      <c r="GH371">
        <v>3</v>
      </c>
      <c r="GI371">
        <v>5</v>
      </c>
      <c r="GJ371">
        <v>0</v>
      </c>
      <c r="GK371">
        <v>0</v>
      </c>
      <c r="GL371">
        <f t="shared" si="509"/>
        <v>0</v>
      </c>
      <c r="GM371">
        <f t="shared" si="510"/>
        <v>1915.34</v>
      </c>
      <c r="GN371">
        <f t="shared" si="511"/>
        <v>0</v>
      </c>
      <c r="GO371">
        <f t="shared" si="512"/>
        <v>1915.34</v>
      </c>
      <c r="GP371">
        <f t="shared" si="513"/>
        <v>0</v>
      </c>
      <c r="GR371">
        <v>1</v>
      </c>
      <c r="GS371">
        <v>1</v>
      </c>
      <c r="GT371">
        <v>0</v>
      </c>
      <c r="GU371" t="s">
        <v>3</v>
      </c>
      <c r="GV371">
        <f t="shared" si="514"/>
        <v>0</v>
      </c>
      <c r="GW371">
        <v>1</v>
      </c>
      <c r="GX371">
        <f t="shared" si="515"/>
        <v>0</v>
      </c>
      <c r="HA371">
        <v>0</v>
      </c>
      <c r="HB371">
        <v>0</v>
      </c>
      <c r="HC371">
        <f t="shared" si="516"/>
        <v>0</v>
      </c>
      <c r="HE371" t="s">
        <v>389</v>
      </c>
      <c r="HF371" t="s">
        <v>34</v>
      </c>
      <c r="HM371" t="s">
        <v>3</v>
      </c>
      <c r="HN371" t="s">
        <v>3</v>
      </c>
      <c r="HO371" t="s">
        <v>3</v>
      </c>
      <c r="HP371" t="s">
        <v>3</v>
      </c>
      <c r="HQ371" t="s">
        <v>3</v>
      </c>
      <c r="HS371">
        <v>0</v>
      </c>
      <c r="IK371">
        <v>0</v>
      </c>
    </row>
    <row r="372" spans="1:255" x14ac:dyDescent="0.2">
      <c r="A372" s="2">
        <v>17</v>
      </c>
      <c r="B372" s="2">
        <v>1</v>
      </c>
      <c r="C372" s="2"/>
      <c r="D372" s="2"/>
      <c r="E372" s="2" t="s">
        <v>588</v>
      </c>
      <c r="F372" s="2" t="s">
        <v>589</v>
      </c>
      <c r="G372" s="2" t="s">
        <v>590</v>
      </c>
      <c r="H372" s="2" t="s">
        <v>37</v>
      </c>
      <c r="I372" s="2">
        <v>18</v>
      </c>
      <c r="J372" s="2">
        <v>0</v>
      </c>
      <c r="K372" s="2">
        <v>18</v>
      </c>
      <c r="L372" s="2"/>
      <c r="M372" s="2"/>
      <c r="N372" s="2"/>
      <c r="O372" s="2">
        <f t="shared" si="485"/>
        <v>1855.62</v>
      </c>
      <c r="P372" s="2">
        <f t="shared" si="486"/>
        <v>1855.62</v>
      </c>
      <c r="Q372" s="2">
        <f t="shared" si="478"/>
        <v>0</v>
      </c>
      <c r="R372" s="2">
        <f t="shared" si="487"/>
        <v>0</v>
      </c>
      <c r="S372" s="2">
        <f t="shared" si="488"/>
        <v>0</v>
      </c>
      <c r="T372" s="2">
        <f t="shared" si="489"/>
        <v>0</v>
      </c>
      <c r="U372" s="2">
        <f t="shared" si="490"/>
        <v>0</v>
      </c>
      <c r="V372" s="2">
        <f t="shared" si="491"/>
        <v>0</v>
      </c>
      <c r="W372" s="2">
        <f t="shared" si="492"/>
        <v>0</v>
      </c>
      <c r="X372" s="2">
        <f t="shared" si="493"/>
        <v>0</v>
      </c>
      <c r="Y372" s="2">
        <f t="shared" si="494"/>
        <v>0</v>
      </c>
      <c r="Z372" s="2"/>
      <c r="AA372" s="2">
        <v>60252778</v>
      </c>
      <c r="AB372" s="2">
        <f t="shared" si="495"/>
        <v>103.09</v>
      </c>
      <c r="AC372" s="2">
        <f t="shared" si="496"/>
        <v>103.09</v>
      </c>
      <c r="AD372" s="2">
        <f t="shared" si="479"/>
        <v>0</v>
      </c>
      <c r="AE372" s="2">
        <f t="shared" si="480"/>
        <v>0</v>
      </c>
      <c r="AF372" s="2">
        <f t="shared" si="481"/>
        <v>0</v>
      </c>
      <c r="AG372" s="2">
        <f t="shared" si="497"/>
        <v>0</v>
      </c>
      <c r="AH372" s="2">
        <f t="shared" si="482"/>
        <v>0</v>
      </c>
      <c r="AI372" s="2">
        <f t="shared" si="483"/>
        <v>0</v>
      </c>
      <c r="AJ372" s="2">
        <f t="shared" si="498"/>
        <v>0</v>
      </c>
      <c r="AK372" s="2">
        <v>103.08999999999999</v>
      </c>
      <c r="AL372" s="2">
        <v>103.08999999999999</v>
      </c>
      <c r="AM372" s="2">
        <v>0</v>
      </c>
      <c r="AN372" s="2">
        <v>0</v>
      </c>
      <c r="AO372" s="2">
        <v>0</v>
      </c>
      <c r="AP372" s="2">
        <v>0</v>
      </c>
      <c r="AQ372" s="2">
        <v>0</v>
      </c>
      <c r="AR372" s="2">
        <v>0</v>
      </c>
      <c r="AS372" s="2">
        <v>0</v>
      </c>
      <c r="AT372" s="2">
        <v>0</v>
      </c>
      <c r="AU372" s="2">
        <v>0</v>
      </c>
      <c r="AV372" s="2">
        <v>1</v>
      </c>
      <c r="AW372" s="2">
        <v>1</v>
      </c>
      <c r="AX372" s="2"/>
      <c r="AY372" s="2"/>
      <c r="AZ372" s="2">
        <v>1</v>
      </c>
      <c r="BA372" s="2">
        <v>1</v>
      </c>
      <c r="BB372" s="2">
        <v>1</v>
      </c>
      <c r="BC372" s="2">
        <v>1</v>
      </c>
      <c r="BD372" s="2" t="s">
        <v>3</v>
      </c>
      <c r="BE372" s="2" t="s">
        <v>3</v>
      </c>
      <c r="BF372" s="2" t="s">
        <v>3</v>
      </c>
      <c r="BG372" s="2" t="s">
        <v>3</v>
      </c>
      <c r="BH372" s="2">
        <v>3</v>
      </c>
      <c r="BI372" s="2">
        <v>2</v>
      </c>
      <c r="BJ372" s="2" t="s">
        <v>3</v>
      </c>
      <c r="BK372" s="2"/>
      <c r="BL372" s="2"/>
      <c r="BM372" s="2">
        <v>400002</v>
      </c>
      <c r="BN372" s="2">
        <v>0</v>
      </c>
      <c r="BO372" s="2" t="s">
        <v>3</v>
      </c>
      <c r="BP372" s="2">
        <v>0</v>
      </c>
      <c r="BQ372" s="2">
        <v>202</v>
      </c>
      <c r="BR372" s="2">
        <v>0</v>
      </c>
      <c r="BS372" s="2">
        <v>1</v>
      </c>
      <c r="BT372" s="2">
        <v>1</v>
      </c>
      <c r="BU372" s="2">
        <v>1</v>
      </c>
      <c r="BV372" s="2">
        <v>1</v>
      </c>
      <c r="BW372" s="2">
        <v>1</v>
      </c>
      <c r="BX372" s="2">
        <v>1</v>
      </c>
      <c r="BY372" s="2" t="s">
        <v>3</v>
      </c>
      <c r="BZ372" s="2">
        <v>0</v>
      </c>
      <c r="CA372" s="2">
        <v>0</v>
      </c>
      <c r="CB372" s="2" t="s">
        <v>3</v>
      </c>
      <c r="CC372" s="2"/>
      <c r="CD372" s="2"/>
      <c r="CE372" s="2">
        <v>30</v>
      </c>
      <c r="CF372" s="2">
        <v>0</v>
      </c>
      <c r="CG372" s="2">
        <v>0</v>
      </c>
      <c r="CH372" s="2"/>
      <c r="CI372" s="2"/>
      <c r="CJ372" s="2"/>
      <c r="CK372" s="2"/>
      <c r="CL372" s="2"/>
      <c r="CM372" s="2">
        <v>0</v>
      </c>
      <c r="CN372" s="2" t="s">
        <v>3</v>
      </c>
      <c r="CO372" s="2">
        <v>0</v>
      </c>
      <c r="CP372" s="2">
        <f t="shared" si="499"/>
        <v>1855.62</v>
      </c>
      <c r="CQ372" s="2">
        <f t="shared" si="500"/>
        <v>103.09</v>
      </c>
      <c r="CR372" s="2">
        <f t="shared" si="484"/>
        <v>0</v>
      </c>
      <c r="CS372" s="2">
        <f t="shared" si="501"/>
        <v>0</v>
      </c>
      <c r="CT372" s="2">
        <f t="shared" si="502"/>
        <v>0</v>
      </c>
      <c r="CU372" s="2">
        <f t="shared" si="503"/>
        <v>0</v>
      </c>
      <c r="CV372" s="2">
        <f t="shared" si="504"/>
        <v>0</v>
      </c>
      <c r="CW372" s="2">
        <f t="shared" si="505"/>
        <v>0</v>
      </c>
      <c r="CX372" s="2">
        <f t="shared" si="506"/>
        <v>0</v>
      </c>
      <c r="CY372" s="2">
        <f t="shared" si="507"/>
        <v>0</v>
      </c>
      <c r="CZ372" s="2">
        <f t="shared" si="508"/>
        <v>0</v>
      </c>
      <c r="DA372" s="2"/>
      <c r="DB372" s="2"/>
      <c r="DC372" s="2" t="s">
        <v>3</v>
      </c>
      <c r="DD372" s="2" t="s">
        <v>3</v>
      </c>
      <c r="DE372" s="2" t="s">
        <v>3</v>
      </c>
      <c r="DF372" s="2" t="s">
        <v>3</v>
      </c>
      <c r="DG372" s="2" t="s">
        <v>3</v>
      </c>
      <c r="DH372" s="2" t="s">
        <v>3</v>
      </c>
      <c r="DI372" s="2" t="s">
        <v>3</v>
      </c>
      <c r="DJ372" s="2" t="s">
        <v>3</v>
      </c>
      <c r="DK372" s="2" t="s">
        <v>3</v>
      </c>
      <c r="DL372" s="2" t="s">
        <v>3</v>
      </c>
      <c r="DM372" s="2" t="s">
        <v>3</v>
      </c>
      <c r="DN372" s="2">
        <v>0</v>
      </c>
      <c r="DO372" s="2">
        <v>0</v>
      </c>
      <c r="DP372" s="2">
        <v>1</v>
      </c>
      <c r="DQ372" s="2">
        <v>1</v>
      </c>
      <c r="DR372" s="2"/>
      <c r="DS372" s="2"/>
      <c r="DT372" s="2"/>
      <c r="DU372" s="2">
        <v>1013</v>
      </c>
      <c r="DV372" s="2" t="s">
        <v>37</v>
      </c>
      <c r="DW372" s="2" t="s">
        <v>37</v>
      </c>
      <c r="DX372" s="2">
        <v>1</v>
      </c>
      <c r="DY372" s="2"/>
      <c r="DZ372" s="2" t="s">
        <v>3</v>
      </c>
      <c r="EA372" s="2" t="s">
        <v>3</v>
      </c>
      <c r="EB372" s="2" t="s">
        <v>3</v>
      </c>
      <c r="EC372" s="2" t="s">
        <v>3</v>
      </c>
      <c r="ED372" s="2"/>
      <c r="EE372" s="2">
        <v>59540864</v>
      </c>
      <c r="EF372" s="2">
        <v>202</v>
      </c>
      <c r="EG372" s="2" t="s">
        <v>386</v>
      </c>
      <c r="EH372" s="2">
        <v>0</v>
      </c>
      <c r="EI372" s="2" t="s">
        <v>3</v>
      </c>
      <c r="EJ372" s="2">
        <v>1</v>
      </c>
      <c r="EK372" s="2">
        <v>400002</v>
      </c>
      <c r="EL372" s="2" t="s">
        <v>387</v>
      </c>
      <c r="EM372" s="2" t="s">
        <v>386</v>
      </c>
      <c r="EN372" s="2"/>
      <c r="EO372" s="2" t="s">
        <v>3</v>
      </c>
      <c r="EP372" s="2"/>
      <c r="EQ372" s="2">
        <v>0</v>
      </c>
      <c r="ER372" s="2">
        <v>0</v>
      </c>
      <c r="ES372" s="2">
        <v>103.08999999999999</v>
      </c>
      <c r="ET372" s="2">
        <v>0</v>
      </c>
      <c r="EU372" s="2">
        <v>0</v>
      </c>
      <c r="EV372" s="2">
        <v>0</v>
      </c>
      <c r="EW372" s="2">
        <v>0</v>
      </c>
      <c r="EX372" s="2">
        <v>0</v>
      </c>
      <c r="EY372" s="2">
        <v>0</v>
      </c>
      <c r="EZ372" s="2"/>
      <c r="FA372" s="2"/>
      <c r="FB372" s="2"/>
      <c r="FC372" s="2"/>
      <c r="FD372" s="2"/>
      <c r="FE372" s="2"/>
      <c r="FF372" s="2"/>
      <c r="FG372" s="2"/>
      <c r="FH372" s="2"/>
      <c r="FI372" s="2"/>
      <c r="FJ372" s="2"/>
      <c r="FK372" s="2"/>
      <c r="FL372" s="2"/>
      <c r="FM372" s="2"/>
      <c r="FN372" s="2"/>
      <c r="FO372" s="2"/>
      <c r="FP372" s="2"/>
      <c r="FQ372" s="2">
        <v>0</v>
      </c>
      <c r="FR372" s="2">
        <v>0</v>
      </c>
      <c r="FS372" s="2">
        <v>0</v>
      </c>
      <c r="FT372" s="2"/>
      <c r="FU372" s="2"/>
      <c r="FV372" s="2"/>
      <c r="FW372" s="2"/>
      <c r="FX372" s="2">
        <v>0</v>
      </c>
      <c r="FY372" s="2">
        <v>0</v>
      </c>
      <c r="FZ372" s="2"/>
      <c r="GA372" s="2" t="s">
        <v>591</v>
      </c>
      <c r="GB372" s="2"/>
      <c r="GC372" s="2"/>
      <c r="GD372" s="2">
        <v>1</v>
      </c>
      <c r="GE372" s="2"/>
      <c r="GF372" s="2">
        <v>-2106411143</v>
      </c>
      <c r="GG372" s="2">
        <v>2</v>
      </c>
      <c r="GH372" s="2">
        <v>4</v>
      </c>
      <c r="GI372" s="2">
        <v>-2</v>
      </c>
      <c r="GJ372" s="2">
        <v>0</v>
      </c>
      <c r="GK372" s="2">
        <v>0</v>
      </c>
      <c r="GL372" s="2">
        <f t="shared" si="509"/>
        <v>0</v>
      </c>
      <c r="GM372" s="2">
        <f t="shared" si="510"/>
        <v>1855.62</v>
      </c>
      <c r="GN372" s="2">
        <f t="shared" si="511"/>
        <v>0</v>
      </c>
      <c r="GO372" s="2">
        <f t="shared" si="512"/>
        <v>1855.62</v>
      </c>
      <c r="GP372" s="2">
        <f t="shared" si="513"/>
        <v>0</v>
      </c>
      <c r="GQ372" s="2"/>
      <c r="GR372" s="2">
        <v>0</v>
      </c>
      <c r="GS372" s="2">
        <v>2</v>
      </c>
      <c r="GT372" s="2">
        <v>0</v>
      </c>
      <c r="GU372" s="2" t="s">
        <v>3</v>
      </c>
      <c r="GV372" s="2">
        <f t="shared" si="514"/>
        <v>0</v>
      </c>
      <c r="GW372" s="2">
        <v>1</v>
      </c>
      <c r="GX372" s="2">
        <f t="shared" si="515"/>
        <v>0</v>
      </c>
      <c r="GY372" s="2"/>
      <c r="GZ372" s="2"/>
      <c r="HA372" s="2">
        <v>0</v>
      </c>
      <c r="HB372" s="2">
        <v>0</v>
      </c>
      <c r="HC372" s="2">
        <f t="shared" si="516"/>
        <v>0</v>
      </c>
      <c r="HD372" s="2"/>
      <c r="HE372" s="2" t="s">
        <v>389</v>
      </c>
      <c r="HF372" s="2" t="s">
        <v>34</v>
      </c>
      <c r="HG372" s="2"/>
      <c r="HH372" s="2"/>
      <c r="HI372" s="2"/>
      <c r="HJ372" s="2"/>
      <c r="HK372" s="2"/>
      <c r="HL372" s="2"/>
      <c r="HM372" s="2" t="s">
        <v>3</v>
      </c>
      <c r="HN372" s="2" t="s">
        <v>3</v>
      </c>
      <c r="HO372" s="2" t="s">
        <v>3</v>
      </c>
      <c r="HP372" s="2" t="s">
        <v>3</v>
      </c>
      <c r="HQ372" s="2" t="s">
        <v>3</v>
      </c>
      <c r="HR372" s="2"/>
      <c r="HS372" s="2">
        <v>0</v>
      </c>
      <c r="HT372" s="2"/>
      <c r="HU372" s="2"/>
      <c r="HV372" s="2"/>
      <c r="HW372" s="2"/>
      <c r="HX372" s="2"/>
      <c r="HY372" s="2"/>
      <c r="HZ372" s="2"/>
      <c r="IA372" s="2"/>
      <c r="IB372" s="2"/>
      <c r="IC372" s="2"/>
      <c r="ID372" s="2"/>
      <c r="IE372" s="2"/>
      <c r="IF372" s="2"/>
      <c r="IG372" s="2"/>
      <c r="IH372" s="2"/>
      <c r="II372" s="2"/>
      <c r="IJ372" s="2"/>
      <c r="IK372" s="2">
        <v>0</v>
      </c>
      <c r="IL372" s="2"/>
      <c r="IM372" s="2"/>
      <c r="IN372" s="2"/>
      <c r="IO372" s="2"/>
      <c r="IP372" s="2"/>
      <c r="IQ372" s="2"/>
      <c r="IR372" s="2"/>
      <c r="IS372" s="2"/>
      <c r="IT372" s="2"/>
      <c r="IU372" s="2"/>
    </row>
    <row r="373" spans="1:255" x14ac:dyDescent="0.2">
      <c r="A373">
        <v>17</v>
      </c>
      <c r="B373">
        <v>1</v>
      </c>
      <c r="E373" t="s">
        <v>588</v>
      </c>
      <c r="F373" t="s">
        <v>589</v>
      </c>
      <c r="G373" t="s">
        <v>590</v>
      </c>
      <c r="H373" t="s">
        <v>37</v>
      </c>
      <c r="I373">
        <v>18</v>
      </c>
      <c r="J373">
        <v>0</v>
      </c>
      <c r="K373">
        <v>18</v>
      </c>
      <c r="O373">
        <f t="shared" si="485"/>
        <v>18333.53</v>
      </c>
      <c r="P373">
        <f t="shared" si="486"/>
        <v>18333.53</v>
      </c>
      <c r="Q373">
        <f t="shared" si="478"/>
        <v>0</v>
      </c>
      <c r="R373">
        <f t="shared" si="487"/>
        <v>0</v>
      </c>
      <c r="S373">
        <f t="shared" si="488"/>
        <v>0</v>
      </c>
      <c r="T373">
        <f t="shared" si="489"/>
        <v>0</v>
      </c>
      <c r="U373">
        <f t="shared" si="490"/>
        <v>0</v>
      </c>
      <c r="V373">
        <f t="shared" si="491"/>
        <v>0</v>
      </c>
      <c r="W373">
        <f t="shared" si="492"/>
        <v>0</v>
      </c>
      <c r="X373">
        <f t="shared" si="493"/>
        <v>0</v>
      </c>
      <c r="Y373">
        <f t="shared" si="494"/>
        <v>0</v>
      </c>
      <c r="AA373">
        <v>60252775</v>
      </c>
      <c r="AB373">
        <f t="shared" si="495"/>
        <v>103.09</v>
      </c>
      <c r="AC373">
        <f t="shared" si="496"/>
        <v>103.09</v>
      </c>
      <c r="AD373">
        <f t="shared" si="479"/>
        <v>0</v>
      </c>
      <c r="AE373">
        <f t="shared" si="480"/>
        <v>0</v>
      </c>
      <c r="AF373">
        <f t="shared" si="481"/>
        <v>0</v>
      </c>
      <c r="AG373">
        <f t="shared" si="497"/>
        <v>0</v>
      </c>
      <c r="AH373">
        <f t="shared" si="482"/>
        <v>0</v>
      </c>
      <c r="AI373">
        <f t="shared" si="483"/>
        <v>0</v>
      </c>
      <c r="AJ373">
        <f t="shared" si="498"/>
        <v>0</v>
      </c>
      <c r="AK373">
        <v>103.08999999999999</v>
      </c>
      <c r="AL373">
        <v>103.08999999999999</v>
      </c>
      <c r="AM373">
        <v>0</v>
      </c>
      <c r="AN373">
        <v>0</v>
      </c>
      <c r="AO373">
        <v>0</v>
      </c>
      <c r="AP373">
        <v>0</v>
      </c>
      <c r="AQ373">
        <v>0</v>
      </c>
      <c r="AR373">
        <v>0</v>
      </c>
      <c r="AS373">
        <v>0</v>
      </c>
      <c r="AT373">
        <v>0</v>
      </c>
      <c r="AU373">
        <v>0</v>
      </c>
      <c r="AV373">
        <v>1</v>
      </c>
      <c r="AW373">
        <v>1</v>
      </c>
      <c r="AZ373">
        <v>1</v>
      </c>
      <c r="BA373">
        <v>1</v>
      </c>
      <c r="BB373">
        <v>1</v>
      </c>
      <c r="BC373">
        <v>9.8800000000000008</v>
      </c>
      <c r="BD373" t="s">
        <v>3</v>
      </c>
      <c r="BE373" t="s">
        <v>3</v>
      </c>
      <c r="BF373" t="s">
        <v>3</v>
      </c>
      <c r="BG373" t="s">
        <v>3</v>
      </c>
      <c r="BH373">
        <v>3</v>
      </c>
      <c r="BI373">
        <v>2</v>
      </c>
      <c r="BJ373" t="s">
        <v>3</v>
      </c>
      <c r="BM373">
        <v>400002</v>
      </c>
      <c r="BN373">
        <v>0</v>
      </c>
      <c r="BO373" t="s">
        <v>3</v>
      </c>
      <c r="BP373">
        <v>0</v>
      </c>
      <c r="BQ373">
        <v>202</v>
      </c>
      <c r="BR373">
        <v>0</v>
      </c>
      <c r="BS373">
        <v>1</v>
      </c>
      <c r="BT373">
        <v>1</v>
      </c>
      <c r="BU373">
        <v>1</v>
      </c>
      <c r="BV373">
        <v>1</v>
      </c>
      <c r="BW373">
        <v>1</v>
      </c>
      <c r="BX373">
        <v>1</v>
      </c>
      <c r="BY373" t="s">
        <v>3</v>
      </c>
      <c r="BZ373">
        <v>0</v>
      </c>
      <c r="CA373">
        <v>0</v>
      </c>
      <c r="CB373" t="s">
        <v>3</v>
      </c>
      <c r="CE373">
        <v>30</v>
      </c>
      <c r="CF373">
        <v>0</v>
      </c>
      <c r="CG373">
        <v>0</v>
      </c>
      <c r="CM373">
        <v>0</v>
      </c>
      <c r="CN373" t="s">
        <v>3</v>
      </c>
      <c r="CO373">
        <v>0</v>
      </c>
      <c r="CP373">
        <f t="shared" si="499"/>
        <v>18333.53</v>
      </c>
      <c r="CQ373">
        <f t="shared" si="500"/>
        <v>1018.53</v>
      </c>
      <c r="CR373">
        <f t="shared" si="484"/>
        <v>0</v>
      </c>
      <c r="CS373">
        <f t="shared" si="501"/>
        <v>0</v>
      </c>
      <c r="CT373">
        <f t="shared" si="502"/>
        <v>0</v>
      </c>
      <c r="CU373">
        <f t="shared" si="503"/>
        <v>0</v>
      </c>
      <c r="CV373">
        <f t="shared" si="504"/>
        <v>0</v>
      </c>
      <c r="CW373">
        <f t="shared" si="505"/>
        <v>0</v>
      </c>
      <c r="CX373">
        <f t="shared" si="506"/>
        <v>0</v>
      </c>
      <c r="CY373">
        <f t="shared" si="507"/>
        <v>0</v>
      </c>
      <c r="CZ373">
        <f t="shared" si="508"/>
        <v>0</v>
      </c>
      <c r="DC373" t="s">
        <v>3</v>
      </c>
      <c r="DD373" t="s">
        <v>3</v>
      </c>
      <c r="DE373" t="s">
        <v>3</v>
      </c>
      <c r="DF373" t="s">
        <v>3</v>
      </c>
      <c r="DG373" t="s">
        <v>3</v>
      </c>
      <c r="DH373" t="s">
        <v>3</v>
      </c>
      <c r="DI373" t="s">
        <v>3</v>
      </c>
      <c r="DJ373" t="s">
        <v>3</v>
      </c>
      <c r="DK373" t="s">
        <v>3</v>
      </c>
      <c r="DL373" t="s">
        <v>3</v>
      </c>
      <c r="DM373" t="s">
        <v>3</v>
      </c>
      <c r="DN373">
        <v>0</v>
      </c>
      <c r="DO373">
        <v>0</v>
      </c>
      <c r="DP373">
        <v>1</v>
      </c>
      <c r="DQ373">
        <v>1</v>
      </c>
      <c r="DU373">
        <v>1013</v>
      </c>
      <c r="DV373" t="s">
        <v>37</v>
      </c>
      <c r="DW373" t="s">
        <v>37</v>
      </c>
      <c r="DX373">
        <v>1</v>
      </c>
      <c r="DZ373" t="s">
        <v>3</v>
      </c>
      <c r="EA373" t="s">
        <v>3</v>
      </c>
      <c r="EB373" t="s">
        <v>3</v>
      </c>
      <c r="EC373" t="s">
        <v>3</v>
      </c>
      <c r="EE373">
        <v>59540864</v>
      </c>
      <c r="EF373">
        <v>202</v>
      </c>
      <c r="EG373" t="s">
        <v>386</v>
      </c>
      <c r="EH373">
        <v>0</v>
      </c>
      <c r="EI373" t="s">
        <v>3</v>
      </c>
      <c r="EJ373">
        <v>1</v>
      </c>
      <c r="EK373">
        <v>400002</v>
      </c>
      <c r="EL373" t="s">
        <v>387</v>
      </c>
      <c r="EM373" t="s">
        <v>386</v>
      </c>
      <c r="EO373" t="s">
        <v>3</v>
      </c>
      <c r="EQ373">
        <v>0</v>
      </c>
      <c r="ER373">
        <v>103.08999999999999</v>
      </c>
      <c r="ES373">
        <v>103.08999999999999</v>
      </c>
      <c r="ET373">
        <v>0</v>
      </c>
      <c r="EU373">
        <v>0</v>
      </c>
      <c r="EV373">
        <v>0</v>
      </c>
      <c r="EW373">
        <v>0</v>
      </c>
      <c r="EX373">
        <v>0</v>
      </c>
      <c r="EY373">
        <v>0</v>
      </c>
      <c r="EZ373">
        <v>5</v>
      </c>
      <c r="FC373">
        <v>1</v>
      </c>
      <c r="FD373">
        <v>18</v>
      </c>
      <c r="FF373">
        <v>1198.3399999999999</v>
      </c>
      <c r="FQ373">
        <v>0</v>
      </c>
      <c r="FR373">
        <v>0</v>
      </c>
      <c r="FS373">
        <v>0</v>
      </c>
      <c r="FX373">
        <v>0</v>
      </c>
      <c r="FY373">
        <v>0</v>
      </c>
      <c r="GA373" t="s">
        <v>591</v>
      </c>
      <c r="GD373">
        <v>1</v>
      </c>
      <c r="GF373">
        <v>-2106411143</v>
      </c>
      <c r="GG373">
        <v>2</v>
      </c>
      <c r="GH373">
        <v>3</v>
      </c>
      <c r="GI373">
        <v>5</v>
      </c>
      <c r="GJ373">
        <v>0</v>
      </c>
      <c r="GK373">
        <v>0</v>
      </c>
      <c r="GL373">
        <f t="shared" si="509"/>
        <v>0</v>
      </c>
      <c r="GM373">
        <f t="shared" si="510"/>
        <v>18333.53</v>
      </c>
      <c r="GN373">
        <f t="shared" si="511"/>
        <v>0</v>
      </c>
      <c r="GO373">
        <f t="shared" si="512"/>
        <v>18333.53</v>
      </c>
      <c r="GP373">
        <f t="shared" si="513"/>
        <v>0</v>
      </c>
      <c r="GR373">
        <v>1</v>
      </c>
      <c r="GS373">
        <v>1</v>
      </c>
      <c r="GT373">
        <v>0</v>
      </c>
      <c r="GU373" t="s">
        <v>3</v>
      </c>
      <c r="GV373">
        <f t="shared" si="514"/>
        <v>0</v>
      </c>
      <c r="GW373">
        <v>1</v>
      </c>
      <c r="GX373">
        <f t="shared" si="515"/>
        <v>0</v>
      </c>
      <c r="HA373">
        <v>0</v>
      </c>
      <c r="HB373">
        <v>0</v>
      </c>
      <c r="HC373">
        <f t="shared" si="516"/>
        <v>0</v>
      </c>
      <c r="HE373" t="s">
        <v>389</v>
      </c>
      <c r="HF373" t="s">
        <v>34</v>
      </c>
      <c r="HM373" t="s">
        <v>3</v>
      </c>
      <c r="HN373" t="s">
        <v>3</v>
      </c>
      <c r="HO373" t="s">
        <v>3</v>
      </c>
      <c r="HP373" t="s">
        <v>3</v>
      </c>
      <c r="HQ373" t="s">
        <v>3</v>
      </c>
      <c r="HS373">
        <v>0</v>
      </c>
      <c r="IK373">
        <v>0</v>
      </c>
    </row>
    <row r="374" spans="1:255" x14ac:dyDescent="0.2">
      <c r="A374" s="2">
        <v>17</v>
      </c>
      <c r="B374" s="2">
        <v>1</v>
      </c>
      <c r="C374" s="2"/>
      <c r="D374" s="2"/>
      <c r="E374" s="2" t="s">
        <v>592</v>
      </c>
      <c r="F374" s="2" t="s">
        <v>593</v>
      </c>
      <c r="G374" s="2" t="s">
        <v>594</v>
      </c>
      <c r="H374" s="2" t="s">
        <v>37</v>
      </c>
      <c r="I374" s="2">
        <v>1</v>
      </c>
      <c r="J374" s="2">
        <v>0</v>
      </c>
      <c r="K374" s="2">
        <v>1</v>
      </c>
      <c r="L374" s="2"/>
      <c r="M374" s="2"/>
      <c r="N374" s="2"/>
      <c r="O374" s="2">
        <f t="shared" si="485"/>
        <v>67.69</v>
      </c>
      <c r="P374" s="2">
        <f t="shared" si="486"/>
        <v>67.69</v>
      </c>
      <c r="Q374" s="2">
        <f t="shared" si="478"/>
        <v>0</v>
      </c>
      <c r="R374" s="2">
        <f t="shared" si="487"/>
        <v>0</v>
      </c>
      <c r="S374" s="2">
        <f t="shared" si="488"/>
        <v>0</v>
      </c>
      <c r="T374" s="2">
        <f t="shared" si="489"/>
        <v>0</v>
      </c>
      <c r="U374" s="2">
        <f t="shared" si="490"/>
        <v>0</v>
      </c>
      <c r="V374" s="2">
        <f t="shared" si="491"/>
        <v>0</v>
      </c>
      <c r="W374" s="2">
        <f t="shared" si="492"/>
        <v>0</v>
      </c>
      <c r="X374" s="2">
        <f t="shared" si="493"/>
        <v>0</v>
      </c>
      <c r="Y374" s="2">
        <f t="shared" si="494"/>
        <v>0</v>
      </c>
      <c r="Z374" s="2"/>
      <c r="AA374" s="2">
        <v>60252778</v>
      </c>
      <c r="AB374" s="2">
        <f t="shared" si="495"/>
        <v>67.69</v>
      </c>
      <c r="AC374" s="2">
        <f t="shared" si="496"/>
        <v>67.69</v>
      </c>
      <c r="AD374" s="2">
        <f t="shared" si="479"/>
        <v>0</v>
      </c>
      <c r="AE374" s="2">
        <f t="shared" si="480"/>
        <v>0</v>
      </c>
      <c r="AF374" s="2">
        <f t="shared" si="481"/>
        <v>0</v>
      </c>
      <c r="AG374" s="2">
        <f t="shared" si="497"/>
        <v>0</v>
      </c>
      <c r="AH374" s="2">
        <f t="shared" si="482"/>
        <v>0</v>
      </c>
      <c r="AI374" s="2">
        <f t="shared" si="483"/>
        <v>0</v>
      </c>
      <c r="AJ374" s="2">
        <f t="shared" si="498"/>
        <v>0</v>
      </c>
      <c r="AK374" s="2">
        <v>67.69</v>
      </c>
      <c r="AL374" s="2">
        <v>67.69</v>
      </c>
      <c r="AM374" s="2">
        <v>0</v>
      </c>
      <c r="AN374" s="2">
        <v>0</v>
      </c>
      <c r="AO374" s="2">
        <v>0</v>
      </c>
      <c r="AP374" s="2">
        <v>0</v>
      </c>
      <c r="AQ374" s="2">
        <v>0</v>
      </c>
      <c r="AR374" s="2">
        <v>0</v>
      </c>
      <c r="AS374" s="2">
        <v>0</v>
      </c>
      <c r="AT374" s="2">
        <v>0</v>
      </c>
      <c r="AU374" s="2">
        <v>0</v>
      </c>
      <c r="AV374" s="2">
        <v>1</v>
      </c>
      <c r="AW374" s="2">
        <v>1</v>
      </c>
      <c r="AX374" s="2"/>
      <c r="AY374" s="2"/>
      <c r="AZ374" s="2">
        <v>1</v>
      </c>
      <c r="BA374" s="2">
        <v>1</v>
      </c>
      <c r="BB374" s="2">
        <v>1</v>
      </c>
      <c r="BC374" s="2">
        <v>1</v>
      </c>
      <c r="BD374" s="2" t="s">
        <v>3</v>
      </c>
      <c r="BE374" s="2" t="s">
        <v>3</v>
      </c>
      <c r="BF374" s="2" t="s">
        <v>3</v>
      </c>
      <c r="BG374" s="2" t="s">
        <v>3</v>
      </c>
      <c r="BH374" s="2">
        <v>3</v>
      </c>
      <c r="BI374" s="2">
        <v>2</v>
      </c>
      <c r="BJ374" s="2" t="s">
        <v>3</v>
      </c>
      <c r="BK374" s="2"/>
      <c r="BL374" s="2"/>
      <c r="BM374" s="2">
        <v>400002</v>
      </c>
      <c r="BN374" s="2">
        <v>0</v>
      </c>
      <c r="BO374" s="2" t="s">
        <v>3</v>
      </c>
      <c r="BP374" s="2">
        <v>0</v>
      </c>
      <c r="BQ374" s="2">
        <v>202</v>
      </c>
      <c r="BR374" s="2">
        <v>0</v>
      </c>
      <c r="BS374" s="2">
        <v>1</v>
      </c>
      <c r="BT374" s="2">
        <v>1</v>
      </c>
      <c r="BU374" s="2">
        <v>1</v>
      </c>
      <c r="BV374" s="2">
        <v>1</v>
      </c>
      <c r="BW374" s="2">
        <v>1</v>
      </c>
      <c r="BX374" s="2">
        <v>1</v>
      </c>
      <c r="BY374" s="2" t="s">
        <v>3</v>
      </c>
      <c r="BZ374" s="2">
        <v>0</v>
      </c>
      <c r="CA374" s="2">
        <v>0</v>
      </c>
      <c r="CB374" s="2" t="s">
        <v>3</v>
      </c>
      <c r="CC374" s="2"/>
      <c r="CD374" s="2"/>
      <c r="CE374" s="2">
        <v>30</v>
      </c>
      <c r="CF374" s="2">
        <v>0</v>
      </c>
      <c r="CG374" s="2">
        <v>0</v>
      </c>
      <c r="CH374" s="2"/>
      <c r="CI374" s="2"/>
      <c r="CJ374" s="2"/>
      <c r="CK374" s="2"/>
      <c r="CL374" s="2"/>
      <c r="CM374" s="2">
        <v>0</v>
      </c>
      <c r="CN374" s="2" t="s">
        <v>3</v>
      </c>
      <c r="CO374" s="2">
        <v>0</v>
      </c>
      <c r="CP374" s="2">
        <f t="shared" si="499"/>
        <v>67.69</v>
      </c>
      <c r="CQ374" s="2">
        <f t="shared" si="500"/>
        <v>67.69</v>
      </c>
      <c r="CR374" s="2">
        <f t="shared" si="484"/>
        <v>0</v>
      </c>
      <c r="CS374" s="2">
        <f t="shared" si="501"/>
        <v>0</v>
      </c>
      <c r="CT374" s="2">
        <f t="shared" si="502"/>
        <v>0</v>
      </c>
      <c r="CU374" s="2">
        <f t="shared" si="503"/>
        <v>0</v>
      </c>
      <c r="CV374" s="2">
        <f t="shared" si="504"/>
        <v>0</v>
      </c>
      <c r="CW374" s="2">
        <f t="shared" si="505"/>
        <v>0</v>
      </c>
      <c r="CX374" s="2">
        <f t="shared" si="506"/>
        <v>0</v>
      </c>
      <c r="CY374" s="2">
        <f t="shared" si="507"/>
        <v>0</v>
      </c>
      <c r="CZ374" s="2">
        <f t="shared" si="508"/>
        <v>0</v>
      </c>
      <c r="DA374" s="2"/>
      <c r="DB374" s="2"/>
      <c r="DC374" s="2" t="s">
        <v>3</v>
      </c>
      <c r="DD374" s="2" t="s">
        <v>3</v>
      </c>
      <c r="DE374" s="2" t="s">
        <v>3</v>
      </c>
      <c r="DF374" s="2" t="s">
        <v>3</v>
      </c>
      <c r="DG374" s="2" t="s">
        <v>3</v>
      </c>
      <c r="DH374" s="2" t="s">
        <v>3</v>
      </c>
      <c r="DI374" s="2" t="s">
        <v>3</v>
      </c>
      <c r="DJ374" s="2" t="s">
        <v>3</v>
      </c>
      <c r="DK374" s="2" t="s">
        <v>3</v>
      </c>
      <c r="DL374" s="2" t="s">
        <v>3</v>
      </c>
      <c r="DM374" s="2" t="s">
        <v>3</v>
      </c>
      <c r="DN374" s="2">
        <v>0</v>
      </c>
      <c r="DO374" s="2">
        <v>0</v>
      </c>
      <c r="DP374" s="2">
        <v>1</v>
      </c>
      <c r="DQ374" s="2">
        <v>1</v>
      </c>
      <c r="DR374" s="2"/>
      <c r="DS374" s="2"/>
      <c r="DT374" s="2"/>
      <c r="DU374" s="2">
        <v>1013</v>
      </c>
      <c r="DV374" s="2" t="s">
        <v>37</v>
      </c>
      <c r="DW374" s="2" t="s">
        <v>37</v>
      </c>
      <c r="DX374" s="2">
        <v>1</v>
      </c>
      <c r="DY374" s="2"/>
      <c r="DZ374" s="2" t="s">
        <v>3</v>
      </c>
      <c r="EA374" s="2" t="s">
        <v>3</v>
      </c>
      <c r="EB374" s="2" t="s">
        <v>3</v>
      </c>
      <c r="EC374" s="2" t="s">
        <v>3</v>
      </c>
      <c r="ED374" s="2"/>
      <c r="EE374" s="2">
        <v>59540864</v>
      </c>
      <c r="EF374" s="2">
        <v>202</v>
      </c>
      <c r="EG374" s="2" t="s">
        <v>386</v>
      </c>
      <c r="EH374" s="2">
        <v>0</v>
      </c>
      <c r="EI374" s="2" t="s">
        <v>3</v>
      </c>
      <c r="EJ374" s="2">
        <v>1</v>
      </c>
      <c r="EK374" s="2">
        <v>400002</v>
      </c>
      <c r="EL374" s="2" t="s">
        <v>387</v>
      </c>
      <c r="EM374" s="2" t="s">
        <v>386</v>
      </c>
      <c r="EN374" s="2"/>
      <c r="EO374" s="2" t="s">
        <v>3</v>
      </c>
      <c r="EP374" s="2"/>
      <c r="EQ374" s="2">
        <v>0</v>
      </c>
      <c r="ER374" s="2">
        <v>0</v>
      </c>
      <c r="ES374" s="2">
        <v>67.69</v>
      </c>
      <c r="ET374" s="2">
        <v>0</v>
      </c>
      <c r="EU374" s="2">
        <v>0</v>
      </c>
      <c r="EV374" s="2">
        <v>0</v>
      </c>
      <c r="EW374" s="2">
        <v>0</v>
      </c>
      <c r="EX374" s="2">
        <v>0</v>
      </c>
      <c r="EY374" s="2">
        <v>0</v>
      </c>
      <c r="EZ374" s="2"/>
      <c r="FA374" s="2"/>
      <c r="FB374" s="2"/>
      <c r="FC374" s="2"/>
      <c r="FD374" s="2"/>
      <c r="FE374" s="2"/>
      <c r="FF374" s="2"/>
      <c r="FG374" s="2"/>
      <c r="FH374" s="2"/>
      <c r="FI374" s="2"/>
      <c r="FJ374" s="2"/>
      <c r="FK374" s="2"/>
      <c r="FL374" s="2"/>
      <c r="FM374" s="2"/>
      <c r="FN374" s="2"/>
      <c r="FO374" s="2"/>
      <c r="FP374" s="2"/>
      <c r="FQ374" s="2">
        <v>0</v>
      </c>
      <c r="FR374" s="2">
        <v>0</v>
      </c>
      <c r="FS374" s="2">
        <v>0</v>
      </c>
      <c r="FT374" s="2"/>
      <c r="FU374" s="2"/>
      <c r="FV374" s="2"/>
      <c r="FW374" s="2"/>
      <c r="FX374" s="2">
        <v>0</v>
      </c>
      <c r="FY374" s="2">
        <v>0</v>
      </c>
      <c r="FZ374" s="2"/>
      <c r="GA374" s="2" t="s">
        <v>595</v>
      </c>
      <c r="GB374" s="2"/>
      <c r="GC374" s="2"/>
      <c r="GD374" s="2">
        <v>1</v>
      </c>
      <c r="GE374" s="2"/>
      <c r="GF374" s="2">
        <v>1823495598</v>
      </c>
      <c r="GG374" s="2">
        <v>2</v>
      </c>
      <c r="GH374" s="2">
        <v>4</v>
      </c>
      <c r="GI374" s="2">
        <v>-2</v>
      </c>
      <c r="GJ374" s="2">
        <v>0</v>
      </c>
      <c r="GK374" s="2">
        <v>0</v>
      </c>
      <c r="GL374" s="2">
        <f t="shared" si="509"/>
        <v>0</v>
      </c>
      <c r="GM374" s="2">
        <f t="shared" si="510"/>
        <v>67.69</v>
      </c>
      <c r="GN374" s="2">
        <f t="shared" si="511"/>
        <v>0</v>
      </c>
      <c r="GO374" s="2">
        <f t="shared" si="512"/>
        <v>67.69</v>
      </c>
      <c r="GP374" s="2">
        <f t="shared" si="513"/>
        <v>0</v>
      </c>
      <c r="GQ374" s="2"/>
      <c r="GR374" s="2">
        <v>0</v>
      </c>
      <c r="GS374" s="2">
        <v>2</v>
      </c>
      <c r="GT374" s="2">
        <v>0</v>
      </c>
      <c r="GU374" s="2" t="s">
        <v>3</v>
      </c>
      <c r="GV374" s="2">
        <f t="shared" si="514"/>
        <v>0</v>
      </c>
      <c r="GW374" s="2">
        <v>1</v>
      </c>
      <c r="GX374" s="2">
        <f t="shared" si="515"/>
        <v>0</v>
      </c>
      <c r="GY374" s="2"/>
      <c r="GZ374" s="2"/>
      <c r="HA374" s="2">
        <v>0</v>
      </c>
      <c r="HB374" s="2">
        <v>0</v>
      </c>
      <c r="HC374" s="2">
        <f t="shared" si="516"/>
        <v>0</v>
      </c>
      <c r="HD374" s="2"/>
      <c r="HE374" s="2" t="s">
        <v>389</v>
      </c>
      <c r="HF374" s="2" t="s">
        <v>34</v>
      </c>
      <c r="HG374" s="2"/>
      <c r="HH374" s="2"/>
      <c r="HI374" s="2"/>
      <c r="HJ374" s="2"/>
      <c r="HK374" s="2"/>
      <c r="HL374" s="2"/>
      <c r="HM374" s="2" t="s">
        <v>3</v>
      </c>
      <c r="HN374" s="2" t="s">
        <v>3</v>
      </c>
      <c r="HO374" s="2" t="s">
        <v>3</v>
      </c>
      <c r="HP374" s="2" t="s">
        <v>3</v>
      </c>
      <c r="HQ374" s="2" t="s">
        <v>3</v>
      </c>
      <c r="HR374" s="2"/>
      <c r="HS374" s="2">
        <v>0</v>
      </c>
      <c r="HT374" s="2"/>
      <c r="HU374" s="2"/>
      <c r="HV374" s="2"/>
      <c r="HW374" s="2"/>
      <c r="HX374" s="2"/>
      <c r="HY374" s="2"/>
      <c r="HZ374" s="2"/>
      <c r="IA374" s="2"/>
      <c r="IB374" s="2"/>
      <c r="IC374" s="2"/>
      <c r="ID374" s="2"/>
      <c r="IE374" s="2"/>
      <c r="IF374" s="2"/>
      <c r="IG374" s="2"/>
      <c r="IH374" s="2"/>
      <c r="II374" s="2"/>
      <c r="IJ374" s="2"/>
      <c r="IK374" s="2">
        <v>0</v>
      </c>
      <c r="IL374" s="2"/>
      <c r="IM374" s="2"/>
      <c r="IN374" s="2"/>
      <c r="IO374" s="2"/>
      <c r="IP374" s="2"/>
      <c r="IQ374" s="2"/>
      <c r="IR374" s="2"/>
      <c r="IS374" s="2"/>
      <c r="IT374" s="2"/>
      <c r="IU374" s="2"/>
    </row>
    <row r="375" spans="1:255" x14ac:dyDescent="0.2">
      <c r="A375">
        <v>17</v>
      </c>
      <c r="B375">
        <v>1</v>
      </c>
      <c r="E375" t="s">
        <v>592</v>
      </c>
      <c r="F375" t="s">
        <v>593</v>
      </c>
      <c r="G375" t="s">
        <v>594</v>
      </c>
      <c r="H375" t="s">
        <v>37</v>
      </c>
      <c r="I375">
        <v>1</v>
      </c>
      <c r="J375">
        <v>0</v>
      </c>
      <c r="K375">
        <v>1</v>
      </c>
      <c r="O375">
        <f t="shared" si="485"/>
        <v>668.78</v>
      </c>
      <c r="P375">
        <f t="shared" si="486"/>
        <v>668.78</v>
      </c>
      <c r="Q375">
        <f t="shared" si="478"/>
        <v>0</v>
      </c>
      <c r="R375">
        <f t="shared" si="487"/>
        <v>0</v>
      </c>
      <c r="S375">
        <f t="shared" si="488"/>
        <v>0</v>
      </c>
      <c r="T375">
        <f t="shared" si="489"/>
        <v>0</v>
      </c>
      <c r="U375">
        <f t="shared" si="490"/>
        <v>0</v>
      </c>
      <c r="V375">
        <f t="shared" si="491"/>
        <v>0</v>
      </c>
      <c r="W375">
        <f t="shared" si="492"/>
        <v>0</v>
      </c>
      <c r="X375">
        <f t="shared" si="493"/>
        <v>0</v>
      </c>
      <c r="Y375">
        <f t="shared" si="494"/>
        <v>0</v>
      </c>
      <c r="AA375">
        <v>60252775</v>
      </c>
      <c r="AB375">
        <f t="shared" si="495"/>
        <v>67.69</v>
      </c>
      <c r="AC375">
        <f t="shared" si="496"/>
        <v>67.69</v>
      </c>
      <c r="AD375">
        <f t="shared" si="479"/>
        <v>0</v>
      </c>
      <c r="AE375">
        <f t="shared" si="480"/>
        <v>0</v>
      </c>
      <c r="AF375">
        <f t="shared" si="481"/>
        <v>0</v>
      </c>
      <c r="AG375">
        <f t="shared" si="497"/>
        <v>0</v>
      </c>
      <c r="AH375">
        <f t="shared" si="482"/>
        <v>0</v>
      </c>
      <c r="AI375">
        <f t="shared" si="483"/>
        <v>0</v>
      </c>
      <c r="AJ375">
        <f t="shared" si="498"/>
        <v>0</v>
      </c>
      <c r="AK375">
        <v>67.69</v>
      </c>
      <c r="AL375">
        <v>67.69</v>
      </c>
      <c r="AM375">
        <v>0</v>
      </c>
      <c r="AN375">
        <v>0</v>
      </c>
      <c r="AO375">
        <v>0</v>
      </c>
      <c r="AP375">
        <v>0</v>
      </c>
      <c r="AQ375">
        <v>0</v>
      </c>
      <c r="AR375">
        <v>0</v>
      </c>
      <c r="AS375">
        <v>0</v>
      </c>
      <c r="AT375">
        <v>0</v>
      </c>
      <c r="AU375">
        <v>0</v>
      </c>
      <c r="AV375">
        <v>1</v>
      </c>
      <c r="AW375">
        <v>1</v>
      </c>
      <c r="AZ375">
        <v>1</v>
      </c>
      <c r="BA375">
        <v>1</v>
      </c>
      <c r="BB375">
        <v>1</v>
      </c>
      <c r="BC375">
        <v>9.8800000000000008</v>
      </c>
      <c r="BD375" t="s">
        <v>3</v>
      </c>
      <c r="BE375" t="s">
        <v>3</v>
      </c>
      <c r="BF375" t="s">
        <v>3</v>
      </c>
      <c r="BG375" t="s">
        <v>3</v>
      </c>
      <c r="BH375">
        <v>3</v>
      </c>
      <c r="BI375">
        <v>2</v>
      </c>
      <c r="BJ375" t="s">
        <v>3</v>
      </c>
      <c r="BM375">
        <v>400002</v>
      </c>
      <c r="BN375">
        <v>0</v>
      </c>
      <c r="BO375" t="s">
        <v>3</v>
      </c>
      <c r="BP375">
        <v>0</v>
      </c>
      <c r="BQ375">
        <v>202</v>
      </c>
      <c r="BR375">
        <v>0</v>
      </c>
      <c r="BS375">
        <v>1</v>
      </c>
      <c r="BT375">
        <v>1</v>
      </c>
      <c r="BU375">
        <v>1</v>
      </c>
      <c r="BV375">
        <v>1</v>
      </c>
      <c r="BW375">
        <v>1</v>
      </c>
      <c r="BX375">
        <v>1</v>
      </c>
      <c r="BY375" t="s">
        <v>3</v>
      </c>
      <c r="BZ375">
        <v>0</v>
      </c>
      <c r="CA375">
        <v>0</v>
      </c>
      <c r="CB375" t="s">
        <v>3</v>
      </c>
      <c r="CE375">
        <v>30</v>
      </c>
      <c r="CF375">
        <v>0</v>
      </c>
      <c r="CG375">
        <v>0</v>
      </c>
      <c r="CM375">
        <v>0</v>
      </c>
      <c r="CN375" t="s">
        <v>3</v>
      </c>
      <c r="CO375">
        <v>0</v>
      </c>
      <c r="CP375">
        <f t="shared" si="499"/>
        <v>668.78</v>
      </c>
      <c r="CQ375">
        <f t="shared" si="500"/>
        <v>668.78</v>
      </c>
      <c r="CR375">
        <f t="shared" si="484"/>
        <v>0</v>
      </c>
      <c r="CS375">
        <f t="shared" si="501"/>
        <v>0</v>
      </c>
      <c r="CT375">
        <f t="shared" si="502"/>
        <v>0</v>
      </c>
      <c r="CU375">
        <f t="shared" si="503"/>
        <v>0</v>
      </c>
      <c r="CV375">
        <f t="shared" si="504"/>
        <v>0</v>
      </c>
      <c r="CW375">
        <f t="shared" si="505"/>
        <v>0</v>
      </c>
      <c r="CX375">
        <f t="shared" si="506"/>
        <v>0</v>
      </c>
      <c r="CY375">
        <f t="shared" si="507"/>
        <v>0</v>
      </c>
      <c r="CZ375">
        <f t="shared" si="508"/>
        <v>0</v>
      </c>
      <c r="DC375" t="s">
        <v>3</v>
      </c>
      <c r="DD375" t="s">
        <v>3</v>
      </c>
      <c r="DE375" t="s">
        <v>3</v>
      </c>
      <c r="DF375" t="s">
        <v>3</v>
      </c>
      <c r="DG375" t="s">
        <v>3</v>
      </c>
      <c r="DH375" t="s">
        <v>3</v>
      </c>
      <c r="DI375" t="s">
        <v>3</v>
      </c>
      <c r="DJ375" t="s">
        <v>3</v>
      </c>
      <c r="DK375" t="s">
        <v>3</v>
      </c>
      <c r="DL375" t="s">
        <v>3</v>
      </c>
      <c r="DM375" t="s">
        <v>3</v>
      </c>
      <c r="DN375">
        <v>0</v>
      </c>
      <c r="DO375">
        <v>0</v>
      </c>
      <c r="DP375">
        <v>1</v>
      </c>
      <c r="DQ375">
        <v>1</v>
      </c>
      <c r="DU375">
        <v>1013</v>
      </c>
      <c r="DV375" t="s">
        <v>37</v>
      </c>
      <c r="DW375" t="s">
        <v>37</v>
      </c>
      <c r="DX375">
        <v>1</v>
      </c>
      <c r="DZ375" t="s">
        <v>3</v>
      </c>
      <c r="EA375" t="s">
        <v>3</v>
      </c>
      <c r="EB375" t="s">
        <v>3</v>
      </c>
      <c r="EC375" t="s">
        <v>3</v>
      </c>
      <c r="EE375">
        <v>59540864</v>
      </c>
      <c r="EF375">
        <v>202</v>
      </c>
      <c r="EG375" t="s">
        <v>386</v>
      </c>
      <c r="EH375">
        <v>0</v>
      </c>
      <c r="EI375" t="s">
        <v>3</v>
      </c>
      <c r="EJ375">
        <v>1</v>
      </c>
      <c r="EK375">
        <v>400002</v>
      </c>
      <c r="EL375" t="s">
        <v>387</v>
      </c>
      <c r="EM375" t="s">
        <v>386</v>
      </c>
      <c r="EO375" t="s">
        <v>3</v>
      </c>
      <c r="EQ375">
        <v>0</v>
      </c>
      <c r="ER375">
        <v>67.69</v>
      </c>
      <c r="ES375">
        <v>67.69</v>
      </c>
      <c r="ET375">
        <v>0</v>
      </c>
      <c r="EU375">
        <v>0</v>
      </c>
      <c r="EV375">
        <v>0</v>
      </c>
      <c r="EW375">
        <v>0</v>
      </c>
      <c r="EX375">
        <v>0</v>
      </c>
      <c r="EY375">
        <v>0</v>
      </c>
      <c r="EZ375">
        <v>5</v>
      </c>
      <c r="FC375">
        <v>1</v>
      </c>
      <c r="FD375">
        <v>18</v>
      </c>
      <c r="FF375">
        <v>786.73</v>
      </c>
      <c r="FQ375">
        <v>0</v>
      </c>
      <c r="FR375">
        <v>0</v>
      </c>
      <c r="FS375">
        <v>0</v>
      </c>
      <c r="FX375">
        <v>0</v>
      </c>
      <c r="FY375">
        <v>0</v>
      </c>
      <c r="GA375" t="s">
        <v>595</v>
      </c>
      <c r="GD375">
        <v>1</v>
      </c>
      <c r="GF375">
        <v>1823495598</v>
      </c>
      <c r="GG375">
        <v>2</v>
      </c>
      <c r="GH375">
        <v>3</v>
      </c>
      <c r="GI375">
        <v>5</v>
      </c>
      <c r="GJ375">
        <v>0</v>
      </c>
      <c r="GK375">
        <v>0</v>
      </c>
      <c r="GL375">
        <f t="shared" si="509"/>
        <v>0</v>
      </c>
      <c r="GM375">
        <f t="shared" si="510"/>
        <v>668.78</v>
      </c>
      <c r="GN375">
        <f t="shared" si="511"/>
        <v>0</v>
      </c>
      <c r="GO375">
        <f t="shared" si="512"/>
        <v>668.78</v>
      </c>
      <c r="GP375">
        <f t="shared" si="513"/>
        <v>0</v>
      </c>
      <c r="GR375">
        <v>1</v>
      </c>
      <c r="GS375">
        <v>1</v>
      </c>
      <c r="GT375">
        <v>0</v>
      </c>
      <c r="GU375" t="s">
        <v>3</v>
      </c>
      <c r="GV375">
        <f t="shared" si="514"/>
        <v>0</v>
      </c>
      <c r="GW375">
        <v>1</v>
      </c>
      <c r="GX375">
        <f t="shared" si="515"/>
        <v>0</v>
      </c>
      <c r="HA375">
        <v>0</v>
      </c>
      <c r="HB375">
        <v>0</v>
      </c>
      <c r="HC375">
        <f t="shared" si="516"/>
        <v>0</v>
      </c>
      <c r="HE375" t="s">
        <v>389</v>
      </c>
      <c r="HF375" t="s">
        <v>34</v>
      </c>
      <c r="HM375" t="s">
        <v>3</v>
      </c>
      <c r="HN375" t="s">
        <v>3</v>
      </c>
      <c r="HO375" t="s">
        <v>3</v>
      </c>
      <c r="HP375" t="s">
        <v>3</v>
      </c>
      <c r="HQ375" t="s">
        <v>3</v>
      </c>
      <c r="HS375">
        <v>0</v>
      </c>
      <c r="IK375">
        <v>0</v>
      </c>
    </row>
    <row r="376" spans="1:255" x14ac:dyDescent="0.2">
      <c r="A376" s="2">
        <v>17</v>
      </c>
      <c r="B376" s="2">
        <v>1</v>
      </c>
      <c r="C376" s="2"/>
      <c r="D376" s="2"/>
      <c r="E376" s="2" t="s">
        <v>596</v>
      </c>
      <c r="F376" s="2" t="s">
        <v>597</v>
      </c>
      <c r="G376" s="2" t="s">
        <v>598</v>
      </c>
      <c r="H376" s="2" t="s">
        <v>37</v>
      </c>
      <c r="I376" s="2">
        <v>93</v>
      </c>
      <c r="J376" s="2">
        <v>0</v>
      </c>
      <c r="K376" s="2">
        <v>93</v>
      </c>
      <c r="L376" s="2"/>
      <c r="M376" s="2"/>
      <c r="N376" s="2"/>
      <c r="O376" s="2">
        <f t="shared" si="485"/>
        <v>2404.98</v>
      </c>
      <c r="P376" s="2">
        <f t="shared" si="486"/>
        <v>2404.98</v>
      </c>
      <c r="Q376" s="2">
        <f t="shared" si="478"/>
        <v>0</v>
      </c>
      <c r="R376" s="2">
        <f t="shared" si="487"/>
        <v>0</v>
      </c>
      <c r="S376" s="2">
        <f t="shared" si="488"/>
        <v>0</v>
      </c>
      <c r="T376" s="2">
        <f t="shared" si="489"/>
        <v>0</v>
      </c>
      <c r="U376" s="2">
        <f t="shared" si="490"/>
        <v>0</v>
      </c>
      <c r="V376" s="2">
        <f t="shared" si="491"/>
        <v>0</v>
      </c>
      <c r="W376" s="2">
        <f t="shared" si="492"/>
        <v>0</v>
      </c>
      <c r="X376" s="2">
        <f t="shared" si="493"/>
        <v>0</v>
      </c>
      <c r="Y376" s="2">
        <f t="shared" si="494"/>
        <v>0</v>
      </c>
      <c r="Z376" s="2"/>
      <c r="AA376" s="2">
        <v>60252778</v>
      </c>
      <c r="AB376" s="2">
        <f t="shared" si="495"/>
        <v>25.86</v>
      </c>
      <c r="AC376" s="2">
        <f t="shared" si="496"/>
        <v>25.86</v>
      </c>
      <c r="AD376" s="2">
        <f t="shared" si="479"/>
        <v>0</v>
      </c>
      <c r="AE376" s="2">
        <f t="shared" si="480"/>
        <v>0</v>
      </c>
      <c r="AF376" s="2">
        <f t="shared" si="481"/>
        <v>0</v>
      </c>
      <c r="AG376" s="2">
        <f t="shared" si="497"/>
        <v>0</v>
      </c>
      <c r="AH376" s="2">
        <f t="shared" si="482"/>
        <v>0</v>
      </c>
      <c r="AI376" s="2">
        <f t="shared" si="483"/>
        <v>0</v>
      </c>
      <c r="AJ376" s="2">
        <f t="shared" si="498"/>
        <v>0</v>
      </c>
      <c r="AK376" s="2">
        <v>25.860000000000003</v>
      </c>
      <c r="AL376" s="2">
        <v>25.860000000000003</v>
      </c>
      <c r="AM376" s="2">
        <v>0</v>
      </c>
      <c r="AN376" s="2">
        <v>0</v>
      </c>
      <c r="AO376" s="2">
        <v>0</v>
      </c>
      <c r="AP376" s="2">
        <v>0</v>
      </c>
      <c r="AQ376" s="2">
        <v>0</v>
      </c>
      <c r="AR376" s="2">
        <v>0</v>
      </c>
      <c r="AS376" s="2">
        <v>0</v>
      </c>
      <c r="AT376" s="2">
        <v>0</v>
      </c>
      <c r="AU376" s="2">
        <v>0</v>
      </c>
      <c r="AV376" s="2">
        <v>1</v>
      </c>
      <c r="AW376" s="2">
        <v>1</v>
      </c>
      <c r="AX376" s="2"/>
      <c r="AY376" s="2"/>
      <c r="AZ376" s="2">
        <v>1</v>
      </c>
      <c r="BA376" s="2">
        <v>1</v>
      </c>
      <c r="BB376" s="2">
        <v>1</v>
      </c>
      <c r="BC376" s="2">
        <v>1</v>
      </c>
      <c r="BD376" s="2" t="s">
        <v>3</v>
      </c>
      <c r="BE376" s="2" t="s">
        <v>3</v>
      </c>
      <c r="BF376" s="2" t="s">
        <v>3</v>
      </c>
      <c r="BG376" s="2" t="s">
        <v>3</v>
      </c>
      <c r="BH376" s="2">
        <v>3</v>
      </c>
      <c r="BI376" s="2">
        <v>2</v>
      </c>
      <c r="BJ376" s="2" t="s">
        <v>3</v>
      </c>
      <c r="BK376" s="2"/>
      <c r="BL376" s="2"/>
      <c r="BM376" s="2">
        <v>400002</v>
      </c>
      <c r="BN376" s="2">
        <v>0</v>
      </c>
      <c r="BO376" s="2" t="s">
        <v>3</v>
      </c>
      <c r="BP376" s="2">
        <v>0</v>
      </c>
      <c r="BQ376" s="2">
        <v>202</v>
      </c>
      <c r="BR376" s="2">
        <v>0</v>
      </c>
      <c r="BS376" s="2">
        <v>1</v>
      </c>
      <c r="BT376" s="2">
        <v>1</v>
      </c>
      <c r="BU376" s="2">
        <v>1</v>
      </c>
      <c r="BV376" s="2">
        <v>1</v>
      </c>
      <c r="BW376" s="2">
        <v>1</v>
      </c>
      <c r="BX376" s="2">
        <v>1</v>
      </c>
      <c r="BY376" s="2" t="s">
        <v>3</v>
      </c>
      <c r="BZ376" s="2">
        <v>0</v>
      </c>
      <c r="CA376" s="2">
        <v>0</v>
      </c>
      <c r="CB376" s="2" t="s">
        <v>3</v>
      </c>
      <c r="CC376" s="2"/>
      <c r="CD376" s="2"/>
      <c r="CE376" s="2">
        <v>30</v>
      </c>
      <c r="CF376" s="2">
        <v>0</v>
      </c>
      <c r="CG376" s="2">
        <v>0</v>
      </c>
      <c r="CH376" s="2"/>
      <c r="CI376" s="2"/>
      <c r="CJ376" s="2"/>
      <c r="CK376" s="2"/>
      <c r="CL376" s="2"/>
      <c r="CM376" s="2">
        <v>0</v>
      </c>
      <c r="CN376" s="2" t="s">
        <v>3</v>
      </c>
      <c r="CO376" s="2">
        <v>0</v>
      </c>
      <c r="CP376" s="2">
        <f t="shared" si="499"/>
        <v>2404.98</v>
      </c>
      <c r="CQ376" s="2">
        <f t="shared" si="500"/>
        <v>25.86</v>
      </c>
      <c r="CR376" s="2">
        <f t="shared" si="484"/>
        <v>0</v>
      </c>
      <c r="CS376" s="2">
        <f t="shared" si="501"/>
        <v>0</v>
      </c>
      <c r="CT376" s="2">
        <f t="shared" si="502"/>
        <v>0</v>
      </c>
      <c r="CU376" s="2">
        <f t="shared" si="503"/>
        <v>0</v>
      </c>
      <c r="CV376" s="2">
        <f t="shared" si="504"/>
        <v>0</v>
      </c>
      <c r="CW376" s="2">
        <f t="shared" si="505"/>
        <v>0</v>
      </c>
      <c r="CX376" s="2">
        <f t="shared" si="506"/>
        <v>0</v>
      </c>
      <c r="CY376" s="2">
        <f t="shared" si="507"/>
        <v>0</v>
      </c>
      <c r="CZ376" s="2">
        <f t="shared" si="508"/>
        <v>0</v>
      </c>
      <c r="DA376" s="2"/>
      <c r="DB376" s="2"/>
      <c r="DC376" s="2" t="s">
        <v>3</v>
      </c>
      <c r="DD376" s="2" t="s">
        <v>3</v>
      </c>
      <c r="DE376" s="2" t="s">
        <v>3</v>
      </c>
      <c r="DF376" s="2" t="s">
        <v>3</v>
      </c>
      <c r="DG376" s="2" t="s">
        <v>3</v>
      </c>
      <c r="DH376" s="2" t="s">
        <v>3</v>
      </c>
      <c r="DI376" s="2" t="s">
        <v>3</v>
      </c>
      <c r="DJ376" s="2" t="s">
        <v>3</v>
      </c>
      <c r="DK376" s="2" t="s">
        <v>3</v>
      </c>
      <c r="DL376" s="2" t="s">
        <v>3</v>
      </c>
      <c r="DM376" s="2" t="s">
        <v>3</v>
      </c>
      <c r="DN376" s="2">
        <v>0</v>
      </c>
      <c r="DO376" s="2">
        <v>0</v>
      </c>
      <c r="DP376" s="2">
        <v>1</v>
      </c>
      <c r="DQ376" s="2">
        <v>1</v>
      </c>
      <c r="DR376" s="2"/>
      <c r="DS376" s="2"/>
      <c r="DT376" s="2"/>
      <c r="DU376" s="2">
        <v>1013</v>
      </c>
      <c r="DV376" s="2" t="s">
        <v>37</v>
      </c>
      <c r="DW376" s="2" t="s">
        <v>37</v>
      </c>
      <c r="DX376" s="2">
        <v>1</v>
      </c>
      <c r="DY376" s="2"/>
      <c r="DZ376" s="2" t="s">
        <v>3</v>
      </c>
      <c r="EA376" s="2" t="s">
        <v>3</v>
      </c>
      <c r="EB376" s="2" t="s">
        <v>3</v>
      </c>
      <c r="EC376" s="2" t="s">
        <v>3</v>
      </c>
      <c r="ED376" s="2"/>
      <c r="EE376" s="2">
        <v>59540864</v>
      </c>
      <c r="EF376" s="2">
        <v>202</v>
      </c>
      <c r="EG376" s="2" t="s">
        <v>386</v>
      </c>
      <c r="EH376" s="2">
        <v>0</v>
      </c>
      <c r="EI376" s="2" t="s">
        <v>3</v>
      </c>
      <c r="EJ376" s="2">
        <v>1</v>
      </c>
      <c r="EK376" s="2">
        <v>400002</v>
      </c>
      <c r="EL376" s="2" t="s">
        <v>387</v>
      </c>
      <c r="EM376" s="2" t="s">
        <v>386</v>
      </c>
      <c r="EN376" s="2"/>
      <c r="EO376" s="2" t="s">
        <v>3</v>
      </c>
      <c r="EP376" s="2"/>
      <c r="EQ376" s="2">
        <v>0</v>
      </c>
      <c r="ER376" s="2">
        <v>0</v>
      </c>
      <c r="ES376" s="2">
        <v>25.860000000000003</v>
      </c>
      <c r="ET376" s="2">
        <v>0</v>
      </c>
      <c r="EU376" s="2">
        <v>0</v>
      </c>
      <c r="EV376" s="2">
        <v>0</v>
      </c>
      <c r="EW376" s="2">
        <v>0</v>
      </c>
      <c r="EX376" s="2">
        <v>0</v>
      </c>
      <c r="EY376" s="2">
        <v>0</v>
      </c>
      <c r="EZ376" s="2"/>
      <c r="FA376" s="2"/>
      <c r="FB376" s="2"/>
      <c r="FC376" s="2"/>
      <c r="FD376" s="2"/>
      <c r="FE376" s="2"/>
      <c r="FF376" s="2"/>
      <c r="FG376" s="2"/>
      <c r="FH376" s="2"/>
      <c r="FI376" s="2"/>
      <c r="FJ376" s="2"/>
      <c r="FK376" s="2"/>
      <c r="FL376" s="2"/>
      <c r="FM376" s="2"/>
      <c r="FN376" s="2"/>
      <c r="FO376" s="2"/>
      <c r="FP376" s="2"/>
      <c r="FQ376" s="2">
        <v>0</v>
      </c>
      <c r="FR376" s="2">
        <v>0</v>
      </c>
      <c r="FS376" s="2">
        <v>0</v>
      </c>
      <c r="FT376" s="2"/>
      <c r="FU376" s="2"/>
      <c r="FV376" s="2"/>
      <c r="FW376" s="2"/>
      <c r="FX376" s="2">
        <v>0</v>
      </c>
      <c r="FY376" s="2">
        <v>0</v>
      </c>
      <c r="FZ376" s="2"/>
      <c r="GA376" s="2" t="s">
        <v>599</v>
      </c>
      <c r="GB376" s="2"/>
      <c r="GC376" s="2"/>
      <c r="GD376" s="2">
        <v>1</v>
      </c>
      <c r="GE376" s="2"/>
      <c r="GF376" s="2">
        <v>-1737636805</v>
      </c>
      <c r="GG376" s="2">
        <v>2</v>
      </c>
      <c r="GH376" s="2">
        <v>4</v>
      </c>
      <c r="GI376" s="2">
        <v>-2</v>
      </c>
      <c r="GJ376" s="2">
        <v>0</v>
      </c>
      <c r="GK376" s="2">
        <v>0</v>
      </c>
      <c r="GL376" s="2">
        <f t="shared" si="509"/>
        <v>0</v>
      </c>
      <c r="GM376" s="2">
        <f t="shared" si="510"/>
        <v>2404.98</v>
      </c>
      <c r="GN376" s="2">
        <f t="shared" si="511"/>
        <v>0</v>
      </c>
      <c r="GO376" s="2">
        <f t="shared" si="512"/>
        <v>2404.98</v>
      </c>
      <c r="GP376" s="2">
        <f t="shared" si="513"/>
        <v>0</v>
      </c>
      <c r="GQ376" s="2"/>
      <c r="GR376" s="2">
        <v>0</v>
      </c>
      <c r="GS376" s="2">
        <v>2</v>
      </c>
      <c r="GT376" s="2">
        <v>0</v>
      </c>
      <c r="GU376" s="2" t="s">
        <v>3</v>
      </c>
      <c r="GV376" s="2">
        <f t="shared" si="514"/>
        <v>0</v>
      </c>
      <c r="GW376" s="2">
        <v>1</v>
      </c>
      <c r="GX376" s="2">
        <f t="shared" si="515"/>
        <v>0</v>
      </c>
      <c r="GY376" s="2"/>
      <c r="GZ376" s="2"/>
      <c r="HA376" s="2">
        <v>0</v>
      </c>
      <c r="HB376" s="2">
        <v>0</v>
      </c>
      <c r="HC376" s="2">
        <f t="shared" si="516"/>
        <v>0</v>
      </c>
      <c r="HD376" s="2"/>
      <c r="HE376" s="2" t="s">
        <v>389</v>
      </c>
      <c r="HF376" s="2" t="s">
        <v>34</v>
      </c>
      <c r="HG376" s="2"/>
      <c r="HH376" s="2"/>
      <c r="HI376" s="2"/>
      <c r="HJ376" s="2"/>
      <c r="HK376" s="2"/>
      <c r="HL376" s="2"/>
      <c r="HM376" s="2" t="s">
        <v>3</v>
      </c>
      <c r="HN376" s="2" t="s">
        <v>3</v>
      </c>
      <c r="HO376" s="2" t="s">
        <v>3</v>
      </c>
      <c r="HP376" s="2" t="s">
        <v>3</v>
      </c>
      <c r="HQ376" s="2" t="s">
        <v>3</v>
      </c>
      <c r="HR376" s="2"/>
      <c r="HS376" s="2">
        <v>0</v>
      </c>
      <c r="HT376" s="2"/>
      <c r="HU376" s="2"/>
      <c r="HV376" s="2"/>
      <c r="HW376" s="2"/>
      <c r="HX376" s="2"/>
      <c r="HY376" s="2"/>
      <c r="HZ376" s="2"/>
      <c r="IA376" s="2"/>
      <c r="IB376" s="2"/>
      <c r="IC376" s="2"/>
      <c r="ID376" s="2"/>
      <c r="IE376" s="2"/>
      <c r="IF376" s="2"/>
      <c r="IG376" s="2"/>
      <c r="IH376" s="2"/>
      <c r="II376" s="2"/>
      <c r="IJ376" s="2"/>
      <c r="IK376" s="2">
        <v>0</v>
      </c>
      <c r="IL376" s="2"/>
      <c r="IM376" s="2"/>
      <c r="IN376" s="2"/>
      <c r="IO376" s="2"/>
      <c r="IP376" s="2"/>
      <c r="IQ376" s="2"/>
      <c r="IR376" s="2"/>
      <c r="IS376" s="2"/>
      <c r="IT376" s="2"/>
      <c r="IU376" s="2"/>
    </row>
    <row r="377" spans="1:255" x14ac:dyDescent="0.2">
      <c r="A377">
        <v>17</v>
      </c>
      <c r="B377">
        <v>1</v>
      </c>
      <c r="E377" t="s">
        <v>596</v>
      </c>
      <c r="F377" t="s">
        <v>597</v>
      </c>
      <c r="G377" t="s">
        <v>598</v>
      </c>
      <c r="H377" t="s">
        <v>37</v>
      </c>
      <c r="I377">
        <v>93</v>
      </c>
      <c r="J377">
        <v>0</v>
      </c>
      <c r="K377">
        <v>93</v>
      </c>
      <c r="O377">
        <f t="shared" si="485"/>
        <v>23761.200000000001</v>
      </c>
      <c r="P377">
        <f t="shared" si="486"/>
        <v>23761.200000000001</v>
      </c>
      <c r="Q377">
        <f t="shared" si="478"/>
        <v>0</v>
      </c>
      <c r="R377">
        <f t="shared" si="487"/>
        <v>0</v>
      </c>
      <c r="S377">
        <f t="shared" si="488"/>
        <v>0</v>
      </c>
      <c r="T377">
        <f t="shared" si="489"/>
        <v>0</v>
      </c>
      <c r="U377">
        <f t="shared" si="490"/>
        <v>0</v>
      </c>
      <c r="V377">
        <f t="shared" si="491"/>
        <v>0</v>
      </c>
      <c r="W377">
        <f t="shared" si="492"/>
        <v>0</v>
      </c>
      <c r="X377">
        <f t="shared" si="493"/>
        <v>0</v>
      </c>
      <c r="Y377">
        <f t="shared" si="494"/>
        <v>0</v>
      </c>
      <c r="AA377">
        <v>60252775</v>
      </c>
      <c r="AB377">
        <f t="shared" si="495"/>
        <v>25.86</v>
      </c>
      <c r="AC377">
        <f t="shared" si="496"/>
        <v>25.86</v>
      </c>
      <c r="AD377">
        <f t="shared" si="479"/>
        <v>0</v>
      </c>
      <c r="AE377">
        <f t="shared" si="480"/>
        <v>0</v>
      </c>
      <c r="AF377">
        <f t="shared" si="481"/>
        <v>0</v>
      </c>
      <c r="AG377">
        <f t="shared" si="497"/>
        <v>0</v>
      </c>
      <c r="AH377">
        <f t="shared" si="482"/>
        <v>0</v>
      </c>
      <c r="AI377">
        <f t="shared" si="483"/>
        <v>0</v>
      </c>
      <c r="AJ377">
        <f t="shared" si="498"/>
        <v>0</v>
      </c>
      <c r="AK377">
        <v>25.860000000000003</v>
      </c>
      <c r="AL377">
        <v>25.860000000000003</v>
      </c>
      <c r="AM377">
        <v>0</v>
      </c>
      <c r="AN377">
        <v>0</v>
      </c>
      <c r="AO377">
        <v>0</v>
      </c>
      <c r="AP377">
        <v>0</v>
      </c>
      <c r="AQ377">
        <v>0</v>
      </c>
      <c r="AR377">
        <v>0</v>
      </c>
      <c r="AS377">
        <v>0</v>
      </c>
      <c r="AT377">
        <v>0</v>
      </c>
      <c r="AU377">
        <v>0</v>
      </c>
      <c r="AV377">
        <v>1</v>
      </c>
      <c r="AW377">
        <v>1</v>
      </c>
      <c r="AZ377">
        <v>1</v>
      </c>
      <c r="BA377">
        <v>1</v>
      </c>
      <c r="BB377">
        <v>1</v>
      </c>
      <c r="BC377">
        <v>9.8800000000000008</v>
      </c>
      <c r="BD377" t="s">
        <v>3</v>
      </c>
      <c r="BE377" t="s">
        <v>3</v>
      </c>
      <c r="BF377" t="s">
        <v>3</v>
      </c>
      <c r="BG377" t="s">
        <v>3</v>
      </c>
      <c r="BH377">
        <v>3</v>
      </c>
      <c r="BI377">
        <v>2</v>
      </c>
      <c r="BJ377" t="s">
        <v>3</v>
      </c>
      <c r="BM377">
        <v>400002</v>
      </c>
      <c r="BN377">
        <v>0</v>
      </c>
      <c r="BO377" t="s">
        <v>3</v>
      </c>
      <c r="BP377">
        <v>0</v>
      </c>
      <c r="BQ377">
        <v>202</v>
      </c>
      <c r="BR377">
        <v>0</v>
      </c>
      <c r="BS377">
        <v>1</v>
      </c>
      <c r="BT377">
        <v>1</v>
      </c>
      <c r="BU377">
        <v>1</v>
      </c>
      <c r="BV377">
        <v>1</v>
      </c>
      <c r="BW377">
        <v>1</v>
      </c>
      <c r="BX377">
        <v>1</v>
      </c>
      <c r="BY377" t="s">
        <v>3</v>
      </c>
      <c r="BZ377">
        <v>0</v>
      </c>
      <c r="CA377">
        <v>0</v>
      </c>
      <c r="CB377" t="s">
        <v>3</v>
      </c>
      <c r="CE377">
        <v>30</v>
      </c>
      <c r="CF377">
        <v>0</v>
      </c>
      <c r="CG377">
        <v>0</v>
      </c>
      <c r="CM377">
        <v>0</v>
      </c>
      <c r="CN377" t="s">
        <v>3</v>
      </c>
      <c r="CO377">
        <v>0</v>
      </c>
      <c r="CP377">
        <f t="shared" si="499"/>
        <v>23761.200000000001</v>
      </c>
      <c r="CQ377">
        <f t="shared" si="500"/>
        <v>255.5</v>
      </c>
      <c r="CR377">
        <f t="shared" si="484"/>
        <v>0</v>
      </c>
      <c r="CS377">
        <f t="shared" si="501"/>
        <v>0</v>
      </c>
      <c r="CT377">
        <f t="shared" si="502"/>
        <v>0</v>
      </c>
      <c r="CU377">
        <f t="shared" si="503"/>
        <v>0</v>
      </c>
      <c r="CV377">
        <f t="shared" si="504"/>
        <v>0</v>
      </c>
      <c r="CW377">
        <f t="shared" si="505"/>
        <v>0</v>
      </c>
      <c r="CX377">
        <f t="shared" si="506"/>
        <v>0</v>
      </c>
      <c r="CY377">
        <f t="shared" si="507"/>
        <v>0</v>
      </c>
      <c r="CZ377">
        <f t="shared" si="508"/>
        <v>0</v>
      </c>
      <c r="DC377" t="s">
        <v>3</v>
      </c>
      <c r="DD377" t="s">
        <v>3</v>
      </c>
      <c r="DE377" t="s">
        <v>3</v>
      </c>
      <c r="DF377" t="s">
        <v>3</v>
      </c>
      <c r="DG377" t="s">
        <v>3</v>
      </c>
      <c r="DH377" t="s">
        <v>3</v>
      </c>
      <c r="DI377" t="s">
        <v>3</v>
      </c>
      <c r="DJ377" t="s">
        <v>3</v>
      </c>
      <c r="DK377" t="s">
        <v>3</v>
      </c>
      <c r="DL377" t="s">
        <v>3</v>
      </c>
      <c r="DM377" t="s">
        <v>3</v>
      </c>
      <c r="DN377">
        <v>0</v>
      </c>
      <c r="DO377">
        <v>0</v>
      </c>
      <c r="DP377">
        <v>1</v>
      </c>
      <c r="DQ377">
        <v>1</v>
      </c>
      <c r="DU377">
        <v>1013</v>
      </c>
      <c r="DV377" t="s">
        <v>37</v>
      </c>
      <c r="DW377" t="s">
        <v>37</v>
      </c>
      <c r="DX377">
        <v>1</v>
      </c>
      <c r="DZ377" t="s">
        <v>3</v>
      </c>
      <c r="EA377" t="s">
        <v>3</v>
      </c>
      <c r="EB377" t="s">
        <v>3</v>
      </c>
      <c r="EC377" t="s">
        <v>3</v>
      </c>
      <c r="EE377">
        <v>59540864</v>
      </c>
      <c r="EF377">
        <v>202</v>
      </c>
      <c r="EG377" t="s">
        <v>386</v>
      </c>
      <c r="EH377">
        <v>0</v>
      </c>
      <c r="EI377" t="s">
        <v>3</v>
      </c>
      <c r="EJ377">
        <v>1</v>
      </c>
      <c r="EK377">
        <v>400002</v>
      </c>
      <c r="EL377" t="s">
        <v>387</v>
      </c>
      <c r="EM377" t="s">
        <v>386</v>
      </c>
      <c r="EO377" t="s">
        <v>3</v>
      </c>
      <c r="EQ377">
        <v>0</v>
      </c>
      <c r="ER377">
        <v>25.860000000000003</v>
      </c>
      <c r="ES377">
        <v>25.860000000000003</v>
      </c>
      <c r="ET377">
        <v>0</v>
      </c>
      <c r="EU377">
        <v>0</v>
      </c>
      <c r="EV377">
        <v>0</v>
      </c>
      <c r="EW377">
        <v>0</v>
      </c>
      <c r="EX377">
        <v>0</v>
      </c>
      <c r="EY377">
        <v>0</v>
      </c>
      <c r="EZ377">
        <v>5</v>
      </c>
      <c r="FC377">
        <v>1</v>
      </c>
      <c r="FD377">
        <v>18</v>
      </c>
      <c r="FF377">
        <v>300.52999999999997</v>
      </c>
      <c r="FQ377">
        <v>0</v>
      </c>
      <c r="FR377">
        <v>0</v>
      </c>
      <c r="FS377">
        <v>0</v>
      </c>
      <c r="FX377">
        <v>0</v>
      </c>
      <c r="FY377">
        <v>0</v>
      </c>
      <c r="GA377" t="s">
        <v>599</v>
      </c>
      <c r="GD377">
        <v>1</v>
      </c>
      <c r="GF377">
        <v>-1737636805</v>
      </c>
      <c r="GG377">
        <v>2</v>
      </c>
      <c r="GH377">
        <v>3</v>
      </c>
      <c r="GI377">
        <v>5</v>
      </c>
      <c r="GJ377">
        <v>0</v>
      </c>
      <c r="GK377">
        <v>0</v>
      </c>
      <c r="GL377">
        <f t="shared" si="509"/>
        <v>0</v>
      </c>
      <c r="GM377">
        <f t="shared" si="510"/>
        <v>23761.200000000001</v>
      </c>
      <c r="GN377">
        <f t="shared" si="511"/>
        <v>0</v>
      </c>
      <c r="GO377">
        <f t="shared" si="512"/>
        <v>23761.200000000001</v>
      </c>
      <c r="GP377">
        <f t="shared" si="513"/>
        <v>0</v>
      </c>
      <c r="GR377">
        <v>1</v>
      </c>
      <c r="GS377">
        <v>1</v>
      </c>
      <c r="GT377">
        <v>0</v>
      </c>
      <c r="GU377" t="s">
        <v>3</v>
      </c>
      <c r="GV377">
        <f t="shared" si="514"/>
        <v>0</v>
      </c>
      <c r="GW377">
        <v>1</v>
      </c>
      <c r="GX377">
        <f t="shared" si="515"/>
        <v>0</v>
      </c>
      <c r="HA377">
        <v>0</v>
      </c>
      <c r="HB377">
        <v>0</v>
      </c>
      <c r="HC377">
        <f t="shared" si="516"/>
        <v>0</v>
      </c>
      <c r="HE377" t="s">
        <v>389</v>
      </c>
      <c r="HF377" t="s">
        <v>34</v>
      </c>
      <c r="HM377" t="s">
        <v>3</v>
      </c>
      <c r="HN377" t="s">
        <v>3</v>
      </c>
      <c r="HO377" t="s">
        <v>3</v>
      </c>
      <c r="HP377" t="s">
        <v>3</v>
      </c>
      <c r="HQ377" t="s">
        <v>3</v>
      </c>
      <c r="HS377">
        <v>0</v>
      </c>
      <c r="IK377">
        <v>0</v>
      </c>
    </row>
    <row r="378" spans="1:255" x14ac:dyDescent="0.2">
      <c r="A378" s="2">
        <v>17</v>
      </c>
      <c r="B378" s="2">
        <v>1</v>
      </c>
      <c r="C378" s="2"/>
      <c r="D378" s="2"/>
      <c r="E378" s="2" t="s">
        <v>600</v>
      </c>
      <c r="F378" s="2" t="s">
        <v>601</v>
      </c>
      <c r="G378" s="2" t="s">
        <v>602</v>
      </c>
      <c r="H378" s="2" t="s">
        <v>37</v>
      </c>
      <c r="I378" s="2">
        <v>20</v>
      </c>
      <c r="J378" s="2">
        <v>0</v>
      </c>
      <c r="K378" s="2">
        <v>20</v>
      </c>
      <c r="L378" s="2"/>
      <c r="M378" s="2"/>
      <c r="N378" s="2"/>
      <c r="O378" s="2">
        <f t="shared" si="485"/>
        <v>201.2</v>
      </c>
      <c r="P378" s="2">
        <f t="shared" si="486"/>
        <v>201.2</v>
      </c>
      <c r="Q378" s="2">
        <f t="shared" si="478"/>
        <v>0</v>
      </c>
      <c r="R378" s="2">
        <f t="shared" si="487"/>
        <v>0</v>
      </c>
      <c r="S378" s="2">
        <f t="shared" si="488"/>
        <v>0</v>
      </c>
      <c r="T378" s="2">
        <f t="shared" si="489"/>
        <v>0</v>
      </c>
      <c r="U378" s="2">
        <f t="shared" si="490"/>
        <v>0</v>
      </c>
      <c r="V378" s="2">
        <f t="shared" si="491"/>
        <v>0</v>
      </c>
      <c r="W378" s="2">
        <f t="shared" si="492"/>
        <v>0</v>
      </c>
      <c r="X378" s="2">
        <f t="shared" si="493"/>
        <v>0</v>
      </c>
      <c r="Y378" s="2">
        <f t="shared" si="494"/>
        <v>0</v>
      </c>
      <c r="Z378" s="2"/>
      <c r="AA378" s="2">
        <v>60252778</v>
      </c>
      <c r="AB378" s="2">
        <f t="shared" si="495"/>
        <v>10.06</v>
      </c>
      <c r="AC378" s="2">
        <f t="shared" si="496"/>
        <v>10.06</v>
      </c>
      <c r="AD378" s="2">
        <f t="shared" si="479"/>
        <v>0</v>
      </c>
      <c r="AE378" s="2">
        <f t="shared" si="480"/>
        <v>0</v>
      </c>
      <c r="AF378" s="2">
        <f t="shared" si="481"/>
        <v>0</v>
      </c>
      <c r="AG378" s="2">
        <f t="shared" si="497"/>
        <v>0</v>
      </c>
      <c r="AH378" s="2">
        <f t="shared" si="482"/>
        <v>0</v>
      </c>
      <c r="AI378" s="2">
        <f t="shared" si="483"/>
        <v>0</v>
      </c>
      <c r="AJ378" s="2">
        <f t="shared" si="498"/>
        <v>0</v>
      </c>
      <c r="AK378" s="2">
        <v>10.059999999999999</v>
      </c>
      <c r="AL378" s="2">
        <v>10.059999999999999</v>
      </c>
      <c r="AM378" s="2">
        <v>0</v>
      </c>
      <c r="AN378" s="2">
        <v>0</v>
      </c>
      <c r="AO378" s="2">
        <v>0</v>
      </c>
      <c r="AP378" s="2">
        <v>0</v>
      </c>
      <c r="AQ378" s="2">
        <v>0</v>
      </c>
      <c r="AR378" s="2">
        <v>0</v>
      </c>
      <c r="AS378" s="2">
        <v>0</v>
      </c>
      <c r="AT378" s="2">
        <v>0</v>
      </c>
      <c r="AU378" s="2">
        <v>0</v>
      </c>
      <c r="AV378" s="2">
        <v>1</v>
      </c>
      <c r="AW378" s="2">
        <v>1</v>
      </c>
      <c r="AX378" s="2"/>
      <c r="AY378" s="2"/>
      <c r="AZ378" s="2">
        <v>1</v>
      </c>
      <c r="BA378" s="2">
        <v>1</v>
      </c>
      <c r="BB378" s="2">
        <v>1</v>
      </c>
      <c r="BC378" s="2">
        <v>1</v>
      </c>
      <c r="BD378" s="2" t="s">
        <v>3</v>
      </c>
      <c r="BE378" s="2" t="s">
        <v>3</v>
      </c>
      <c r="BF378" s="2" t="s">
        <v>3</v>
      </c>
      <c r="BG378" s="2" t="s">
        <v>3</v>
      </c>
      <c r="BH378" s="2">
        <v>3</v>
      </c>
      <c r="BI378" s="2">
        <v>2</v>
      </c>
      <c r="BJ378" s="2" t="s">
        <v>3</v>
      </c>
      <c r="BK378" s="2"/>
      <c r="BL378" s="2"/>
      <c r="BM378" s="2">
        <v>400002</v>
      </c>
      <c r="BN378" s="2">
        <v>0</v>
      </c>
      <c r="BO378" s="2" t="s">
        <v>3</v>
      </c>
      <c r="BP378" s="2">
        <v>0</v>
      </c>
      <c r="BQ378" s="2">
        <v>202</v>
      </c>
      <c r="BR378" s="2">
        <v>0</v>
      </c>
      <c r="BS378" s="2">
        <v>1</v>
      </c>
      <c r="BT378" s="2">
        <v>1</v>
      </c>
      <c r="BU378" s="2">
        <v>1</v>
      </c>
      <c r="BV378" s="2">
        <v>1</v>
      </c>
      <c r="BW378" s="2">
        <v>1</v>
      </c>
      <c r="BX378" s="2">
        <v>1</v>
      </c>
      <c r="BY378" s="2" t="s">
        <v>3</v>
      </c>
      <c r="BZ378" s="2">
        <v>0</v>
      </c>
      <c r="CA378" s="2">
        <v>0</v>
      </c>
      <c r="CB378" s="2" t="s">
        <v>3</v>
      </c>
      <c r="CC378" s="2"/>
      <c r="CD378" s="2"/>
      <c r="CE378" s="2">
        <v>30</v>
      </c>
      <c r="CF378" s="2">
        <v>0</v>
      </c>
      <c r="CG378" s="2">
        <v>0</v>
      </c>
      <c r="CH378" s="2"/>
      <c r="CI378" s="2"/>
      <c r="CJ378" s="2"/>
      <c r="CK378" s="2"/>
      <c r="CL378" s="2"/>
      <c r="CM378" s="2">
        <v>0</v>
      </c>
      <c r="CN378" s="2" t="s">
        <v>3</v>
      </c>
      <c r="CO378" s="2">
        <v>0</v>
      </c>
      <c r="CP378" s="2">
        <f t="shared" si="499"/>
        <v>201.2</v>
      </c>
      <c r="CQ378" s="2">
        <f t="shared" si="500"/>
        <v>10.06</v>
      </c>
      <c r="CR378" s="2">
        <f t="shared" si="484"/>
        <v>0</v>
      </c>
      <c r="CS378" s="2">
        <f t="shared" si="501"/>
        <v>0</v>
      </c>
      <c r="CT378" s="2">
        <f t="shared" si="502"/>
        <v>0</v>
      </c>
      <c r="CU378" s="2">
        <f t="shared" si="503"/>
        <v>0</v>
      </c>
      <c r="CV378" s="2">
        <f t="shared" si="504"/>
        <v>0</v>
      </c>
      <c r="CW378" s="2">
        <f t="shared" si="505"/>
        <v>0</v>
      </c>
      <c r="CX378" s="2">
        <f t="shared" si="506"/>
        <v>0</v>
      </c>
      <c r="CY378" s="2">
        <f t="shared" si="507"/>
        <v>0</v>
      </c>
      <c r="CZ378" s="2">
        <f t="shared" si="508"/>
        <v>0</v>
      </c>
      <c r="DA378" s="2"/>
      <c r="DB378" s="2"/>
      <c r="DC378" s="2" t="s">
        <v>3</v>
      </c>
      <c r="DD378" s="2" t="s">
        <v>3</v>
      </c>
      <c r="DE378" s="2" t="s">
        <v>3</v>
      </c>
      <c r="DF378" s="2" t="s">
        <v>3</v>
      </c>
      <c r="DG378" s="2" t="s">
        <v>3</v>
      </c>
      <c r="DH378" s="2" t="s">
        <v>3</v>
      </c>
      <c r="DI378" s="2" t="s">
        <v>3</v>
      </c>
      <c r="DJ378" s="2" t="s">
        <v>3</v>
      </c>
      <c r="DK378" s="2" t="s">
        <v>3</v>
      </c>
      <c r="DL378" s="2" t="s">
        <v>3</v>
      </c>
      <c r="DM378" s="2" t="s">
        <v>3</v>
      </c>
      <c r="DN378" s="2">
        <v>0</v>
      </c>
      <c r="DO378" s="2">
        <v>0</v>
      </c>
      <c r="DP378" s="2">
        <v>1</v>
      </c>
      <c r="DQ378" s="2">
        <v>1</v>
      </c>
      <c r="DR378" s="2"/>
      <c r="DS378" s="2"/>
      <c r="DT378" s="2"/>
      <c r="DU378" s="2">
        <v>1013</v>
      </c>
      <c r="DV378" s="2" t="s">
        <v>37</v>
      </c>
      <c r="DW378" s="2" t="s">
        <v>37</v>
      </c>
      <c r="DX378" s="2">
        <v>1</v>
      </c>
      <c r="DY378" s="2"/>
      <c r="DZ378" s="2" t="s">
        <v>3</v>
      </c>
      <c r="EA378" s="2" t="s">
        <v>3</v>
      </c>
      <c r="EB378" s="2" t="s">
        <v>3</v>
      </c>
      <c r="EC378" s="2" t="s">
        <v>3</v>
      </c>
      <c r="ED378" s="2"/>
      <c r="EE378" s="2">
        <v>59540864</v>
      </c>
      <c r="EF378" s="2">
        <v>202</v>
      </c>
      <c r="EG378" s="2" t="s">
        <v>386</v>
      </c>
      <c r="EH378" s="2">
        <v>0</v>
      </c>
      <c r="EI378" s="2" t="s">
        <v>3</v>
      </c>
      <c r="EJ378" s="2">
        <v>1</v>
      </c>
      <c r="EK378" s="2">
        <v>400002</v>
      </c>
      <c r="EL378" s="2" t="s">
        <v>387</v>
      </c>
      <c r="EM378" s="2" t="s">
        <v>386</v>
      </c>
      <c r="EN378" s="2"/>
      <c r="EO378" s="2" t="s">
        <v>3</v>
      </c>
      <c r="EP378" s="2"/>
      <c r="EQ378" s="2">
        <v>0</v>
      </c>
      <c r="ER378" s="2">
        <v>0</v>
      </c>
      <c r="ES378" s="2">
        <v>10.059999999999999</v>
      </c>
      <c r="ET378" s="2">
        <v>0</v>
      </c>
      <c r="EU378" s="2">
        <v>0</v>
      </c>
      <c r="EV378" s="2">
        <v>0</v>
      </c>
      <c r="EW378" s="2">
        <v>0</v>
      </c>
      <c r="EX378" s="2">
        <v>0</v>
      </c>
      <c r="EY378" s="2">
        <v>0</v>
      </c>
      <c r="EZ378" s="2"/>
      <c r="FA378" s="2"/>
      <c r="FB378" s="2"/>
      <c r="FC378" s="2"/>
      <c r="FD378" s="2"/>
      <c r="FE378" s="2"/>
      <c r="FF378" s="2"/>
      <c r="FG378" s="2"/>
      <c r="FH378" s="2"/>
      <c r="FI378" s="2"/>
      <c r="FJ378" s="2"/>
      <c r="FK378" s="2"/>
      <c r="FL378" s="2"/>
      <c r="FM378" s="2"/>
      <c r="FN378" s="2"/>
      <c r="FO378" s="2"/>
      <c r="FP378" s="2"/>
      <c r="FQ378" s="2">
        <v>0</v>
      </c>
      <c r="FR378" s="2">
        <v>0</v>
      </c>
      <c r="FS378" s="2">
        <v>0</v>
      </c>
      <c r="FT378" s="2"/>
      <c r="FU378" s="2"/>
      <c r="FV378" s="2"/>
      <c r="FW378" s="2"/>
      <c r="FX378" s="2">
        <v>0</v>
      </c>
      <c r="FY378" s="2">
        <v>0</v>
      </c>
      <c r="FZ378" s="2"/>
      <c r="GA378" s="2" t="s">
        <v>603</v>
      </c>
      <c r="GB378" s="2"/>
      <c r="GC378" s="2"/>
      <c r="GD378" s="2">
        <v>1</v>
      </c>
      <c r="GE378" s="2"/>
      <c r="GF378" s="2">
        <v>911509794</v>
      </c>
      <c r="GG378" s="2">
        <v>2</v>
      </c>
      <c r="GH378" s="2">
        <v>4</v>
      </c>
      <c r="GI378" s="2">
        <v>-2</v>
      </c>
      <c r="GJ378" s="2">
        <v>0</v>
      </c>
      <c r="GK378" s="2">
        <v>0</v>
      </c>
      <c r="GL378" s="2">
        <f t="shared" si="509"/>
        <v>0</v>
      </c>
      <c r="GM378" s="2">
        <f t="shared" si="510"/>
        <v>201.2</v>
      </c>
      <c r="GN378" s="2">
        <f t="shared" si="511"/>
        <v>0</v>
      </c>
      <c r="GO378" s="2">
        <f t="shared" si="512"/>
        <v>201.2</v>
      </c>
      <c r="GP378" s="2">
        <f t="shared" si="513"/>
        <v>0</v>
      </c>
      <c r="GQ378" s="2"/>
      <c r="GR378" s="2">
        <v>0</v>
      </c>
      <c r="GS378" s="2">
        <v>2</v>
      </c>
      <c r="GT378" s="2">
        <v>0</v>
      </c>
      <c r="GU378" s="2" t="s">
        <v>3</v>
      </c>
      <c r="GV378" s="2">
        <f t="shared" si="514"/>
        <v>0</v>
      </c>
      <c r="GW378" s="2">
        <v>1</v>
      </c>
      <c r="GX378" s="2">
        <f t="shared" si="515"/>
        <v>0</v>
      </c>
      <c r="GY378" s="2"/>
      <c r="GZ378" s="2"/>
      <c r="HA378" s="2">
        <v>0</v>
      </c>
      <c r="HB378" s="2">
        <v>0</v>
      </c>
      <c r="HC378" s="2">
        <f t="shared" si="516"/>
        <v>0</v>
      </c>
      <c r="HD378" s="2"/>
      <c r="HE378" s="2" t="s">
        <v>389</v>
      </c>
      <c r="HF378" s="2" t="s">
        <v>34</v>
      </c>
      <c r="HG378" s="2"/>
      <c r="HH378" s="2"/>
      <c r="HI378" s="2"/>
      <c r="HJ378" s="2"/>
      <c r="HK378" s="2"/>
      <c r="HL378" s="2"/>
      <c r="HM378" s="2" t="s">
        <v>3</v>
      </c>
      <c r="HN378" s="2" t="s">
        <v>3</v>
      </c>
      <c r="HO378" s="2" t="s">
        <v>3</v>
      </c>
      <c r="HP378" s="2" t="s">
        <v>3</v>
      </c>
      <c r="HQ378" s="2" t="s">
        <v>3</v>
      </c>
      <c r="HR378" s="2"/>
      <c r="HS378" s="2">
        <v>0</v>
      </c>
      <c r="HT378" s="2"/>
      <c r="HU378" s="2"/>
      <c r="HV378" s="2"/>
      <c r="HW378" s="2"/>
      <c r="HX378" s="2"/>
      <c r="HY378" s="2"/>
      <c r="HZ378" s="2"/>
      <c r="IA378" s="2"/>
      <c r="IB378" s="2"/>
      <c r="IC378" s="2"/>
      <c r="ID378" s="2"/>
      <c r="IE378" s="2"/>
      <c r="IF378" s="2"/>
      <c r="IG378" s="2"/>
      <c r="IH378" s="2"/>
      <c r="II378" s="2"/>
      <c r="IJ378" s="2"/>
      <c r="IK378" s="2">
        <v>0</v>
      </c>
      <c r="IL378" s="2"/>
      <c r="IM378" s="2"/>
      <c r="IN378" s="2"/>
      <c r="IO378" s="2"/>
      <c r="IP378" s="2"/>
      <c r="IQ378" s="2"/>
      <c r="IR378" s="2"/>
      <c r="IS378" s="2"/>
      <c r="IT378" s="2"/>
      <c r="IU378" s="2"/>
    </row>
    <row r="379" spans="1:255" x14ac:dyDescent="0.2">
      <c r="A379">
        <v>17</v>
      </c>
      <c r="B379">
        <v>1</v>
      </c>
      <c r="E379" t="s">
        <v>600</v>
      </c>
      <c r="F379" t="s">
        <v>601</v>
      </c>
      <c r="G379" t="s">
        <v>602</v>
      </c>
      <c r="H379" t="s">
        <v>37</v>
      </c>
      <c r="I379">
        <v>20</v>
      </c>
      <c r="J379">
        <v>0</v>
      </c>
      <c r="K379">
        <v>20</v>
      </c>
      <c r="O379">
        <f t="shared" si="485"/>
        <v>1987.86</v>
      </c>
      <c r="P379">
        <f t="shared" si="486"/>
        <v>1987.86</v>
      </c>
      <c r="Q379">
        <f t="shared" si="478"/>
        <v>0</v>
      </c>
      <c r="R379">
        <f t="shared" si="487"/>
        <v>0</v>
      </c>
      <c r="S379">
        <f t="shared" si="488"/>
        <v>0</v>
      </c>
      <c r="T379">
        <f t="shared" si="489"/>
        <v>0</v>
      </c>
      <c r="U379">
        <f t="shared" si="490"/>
        <v>0</v>
      </c>
      <c r="V379">
        <f t="shared" si="491"/>
        <v>0</v>
      </c>
      <c r="W379">
        <f t="shared" si="492"/>
        <v>0</v>
      </c>
      <c r="X379">
        <f t="shared" si="493"/>
        <v>0</v>
      </c>
      <c r="Y379">
        <f t="shared" si="494"/>
        <v>0</v>
      </c>
      <c r="AA379">
        <v>60252775</v>
      </c>
      <c r="AB379">
        <f t="shared" si="495"/>
        <v>10.06</v>
      </c>
      <c r="AC379">
        <f t="shared" si="496"/>
        <v>10.06</v>
      </c>
      <c r="AD379">
        <f t="shared" si="479"/>
        <v>0</v>
      </c>
      <c r="AE379">
        <f t="shared" si="480"/>
        <v>0</v>
      </c>
      <c r="AF379">
        <f t="shared" si="481"/>
        <v>0</v>
      </c>
      <c r="AG379">
        <f t="shared" si="497"/>
        <v>0</v>
      </c>
      <c r="AH379">
        <f t="shared" si="482"/>
        <v>0</v>
      </c>
      <c r="AI379">
        <f t="shared" si="483"/>
        <v>0</v>
      </c>
      <c r="AJ379">
        <f t="shared" si="498"/>
        <v>0</v>
      </c>
      <c r="AK379">
        <v>10.059999999999999</v>
      </c>
      <c r="AL379">
        <v>10.059999999999999</v>
      </c>
      <c r="AM379">
        <v>0</v>
      </c>
      <c r="AN379">
        <v>0</v>
      </c>
      <c r="AO379">
        <v>0</v>
      </c>
      <c r="AP379">
        <v>0</v>
      </c>
      <c r="AQ379">
        <v>0</v>
      </c>
      <c r="AR379">
        <v>0</v>
      </c>
      <c r="AS379">
        <v>0</v>
      </c>
      <c r="AT379">
        <v>0</v>
      </c>
      <c r="AU379">
        <v>0</v>
      </c>
      <c r="AV379">
        <v>1</v>
      </c>
      <c r="AW379">
        <v>1</v>
      </c>
      <c r="AZ379">
        <v>1</v>
      </c>
      <c r="BA379">
        <v>1</v>
      </c>
      <c r="BB379">
        <v>1</v>
      </c>
      <c r="BC379">
        <v>9.8800000000000008</v>
      </c>
      <c r="BD379" t="s">
        <v>3</v>
      </c>
      <c r="BE379" t="s">
        <v>3</v>
      </c>
      <c r="BF379" t="s">
        <v>3</v>
      </c>
      <c r="BG379" t="s">
        <v>3</v>
      </c>
      <c r="BH379">
        <v>3</v>
      </c>
      <c r="BI379">
        <v>2</v>
      </c>
      <c r="BJ379" t="s">
        <v>3</v>
      </c>
      <c r="BM379">
        <v>400002</v>
      </c>
      <c r="BN379">
        <v>0</v>
      </c>
      <c r="BO379" t="s">
        <v>3</v>
      </c>
      <c r="BP379">
        <v>0</v>
      </c>
      <c r="BQ379">
        <v>202</v>
      </c>
      <c r="BR379">
        <v>0</v>
      </c>
      <c r="BS379">
        <v>1</v>
      </c>
      <c r="BT379">
        <v>1</v>
      </c>
      <c r="BU379">
        <v>1</v>
      </c>
      <c r="BV379">
        <v>1</v>
      </c>
      <c r="BW379">
        <v>1</v>
      </c>
      <c r="BX379">
        <v>1</v>
      </c>
      <c r="BY379" t="s">
        <v>3</v>
      </c>
      <c r="BZ379">
        <v>0</v>
      </c>
      <c r="CA379">
        <v>0</v>
      </c>
      <c r="CB379" t="s">
        <v>3</v>
      </c>
      <c r="CE379">
        <v>30</v>
      </c>
      <c r="CF379">
        <v>0</v>
      </c>
      <c r="CG379">
        <v>0</v>
      </c>
      <c r="CM379">
        <v>0</v>
      </c>
      <c r="CN379" t="s">
        <v>3</v>
      </c>
      <c r="CO379">
        <v>0</v>
      </c>
      <c r="CP379">
        <f t="shared" si="499"/>
        <v>1987.86</v>
      </c>
      <c r="CQ379">
        <f t="shared" si="500"/>
        <v>99.39</v>
      </c>
      <c r="CR379">
        <f t="shared" si="484"/>
        <v>0</v>
      </c>
      <c r="CS379">
        <f t="shared" si="501"/>
        <v>0</v>
      </c>
      <c r="CT379">
        <f t="shared" si="502"/>
        <v>0</v>
      </c>
      <c r="CU379">
        <f t="shared" si="503"/>
        <v>0</v>
      </c>
      <c r="CV379">
        <f t="shared" si="504"/>
        <v>0</v>
      </c>
      <c r="CW379">
        <f t="shared" si="505"/>
        <v>0</v>
      </c>
      <c r="CX379">
        <f t="shared" si="506"/>
        <v>0</v>
      </c>
      <c r="CY379">
        <f t="shared" si="507"/>
        <v>0</v>
      </c>
      <c r="CZ379">
        <f t="shared" si="508"/>
        <v>0</v>
      </c>
      <c r="DC379" t="s">
        <v>3</v>
      </c>
      <c r="DD379" t="s">
        <v>3</v>
      </c>
      <c r="DE379" t="s">
        <v>3</v>
      </c>
      <c r="DF379" t="s">
        <v>3</v>
      </c>
      <c r="DG379" t="s">
        <v>3</v>
      </c>
      <c r="DH379" t="s">
        <v>3</v>
      </c>
      <c r="DI379" t="s">
        <v>3</v>
      </c>
      <c r="DJ379" t="s">
        <v>3</v>
      </c>
      <c r="DK379" t="s">
        <v>3</v>
      </c>
      <c r="DL379" t="s">
        <v>3</v>
      </c>
      <c r="DM379" t="s">
        <v>3</v>
      </c>
      <c r="DN379">
        <v>0</v>
      </c>
      <c r="DO379">
        <v>0</v>
      </c>
      <c r="DP379">
        <v>1</v>
      </c>
      <c r="DQ379">
        <v>1</v>
      </c>
      <c r="DU379">
        <v>1013</v>
      </c>
      <c r="DV379" t="s">
        <v>37</v>
      </c>
      <c r="DW379" t="s">
        <v>37</v>
      </c>
      <c r="DX379">
        <v>1</v>
      </c>
      <c r="DZ379" t="s">
        <v>3</v>
      </c>
      <c r="EA379" t="s">
        <v>3</v>
      </c>
      <c r="EB379" t="s">
        <v>3</v>
      </c>
      <c r="EC379" t="s">
        <v>3</v>
      </c>
      <c r="EE379">
        <v>59540864</v>
      </c>
      <c r="EF379">
        <v>202</v>
      </c>
      <c r="EG379" t="s">
        <v>386</v>
      </c>
      <c r="EH379">
        <v>0</v>
      </c>
      <c r="EI379" t="s">
        <v>3</v>
      </c>
      <c r="EJ379">
        <v>1</v>
      </c>
      <c r="EK379">
        <v>400002</v>
      </c>
      <c r="EL379" t="s">
        <v>387</v>
      </c>
      <c r="EM379" t="s">
        <v>386</v>
      </c>
      <c r="EO379" t="s">
        <v>3</v>
      </c>
      <c r="EQ379">
        <v>0</v>
      </c>
      <c r="ER379">
        <v>10.059999999999999</v>
      </c>
      <c r="ES379">
        <v>10.059999999999999</v>
      </c>
      <c r="ET379">
        <v>0</v>
      </c>
      <c r="EU379">
        <v>0</v>
      </c>
      <c r="EV379">
        <v>0</v>
      </c>
      <c r="EW379">
        <v>0</v>
      </c>
      <c r="EX379">
        <v>0</v>
      </c>
      <c r="EY379">
        <v>0</v>
      </c>
      <c r="EZ379">
        <v>5</v>
      </c>
      <c r="FC379">
        <v>1</v>
      </c>
      <c r="FD379">
        <v>18</v>
      </c>
      <c r="FF379">
        <v>116.87</v>
      </c>
      <c r="FQ379">
        <v>0</v>
      </c>
      <c r="FR379">
        <v>0</v>
      </c>
      <c r="FS379">
        <v>0</v>
      </c>
      <c r="FX379">
        <v>0</v>
      </c>
      <c r="FY379">
        <v>0</v>
      </c>
      <c r="GA379" t="s">
        <v>603</v>
      </c>
      <c r="GD379">
        <v>1</v>
      </c>
      <c r="GF379">
        <v>911509794</v>
      </c>
      <c r="GG379">
        <v>2</v>
      </c>
      <c r="GH379">
        <v>3</v>
      </c>
      <c r="GI379">
        <v>5</v>
      </c>
      <c r="GJ379">
        <v>0</v>
      </c>
      <c r="GK379">
        <v>0</v>
      </c>
      <c r="GL379">
        <f t="shared" si="509"/>
        <v>0</v>
      </c>
      <c r="GM379">
        <f t="shared" si="510"/>
        <v>1987.86</v>
      </c>
      <c r="GN379">
        <f t="shared" si="511"/>
        <v>0</v>
      </c>
      <c r="GO379">
        <f t="shared" si="512"/>
        <v>1987.86</v>
      </c>
      <c r="GP379">
        <f t="shared" si="513"/>
        <v>0</v>
      </c>
      <c r="GR379">
        <v>1</v>
      </c>
      <c r="GS379">
        <v>1</v>
      </c>
      <c r="GT379">
        <v>0</v>
      </c>
      <c r="GU379" t="s">
        <v>3</v>
      </c>
      <c r="GV379">
        <f t="shared" si="514"/>
        <v>0</v>
      </c>
      <c r="GW379">
        <v>1</v>
      </c>
      <c r="GX379">
        <f t="shared" si="515"/>
        <v>0</v>
      </c>
      <c r="HA379">
        <v>0</v>
      </c>
      <c r="HB379">
        <v>0</v>
      </c>
      <c r="HC379">
        <f t="shared" si="516"/>
        <v>0</v>
      </c>
      <c r="HE379" t="s">
        <v>389</v>
      </c>
      <c r="HF379" t="s">
        <v>34</v>
      </c>
      <c r="HM379" t="s">
        <v>3</v>
      </c>
      <c r="HN379" t="s">
        <v>3</v>
      </c>
      <c r="HO379" t="s">
        <v>3</v>
      </c>
      <c r="HP379" t="s">
        <v>3</v>
      </c>
      <c r="HQ379" t="s">
        <v>3</v>
      </c>
      <c r="HS379">
        <v>0</v>
      </c>
      <c r="IK379">
        <v>0</v>
      </c>
    </row>
    <row r="380" spans="1:255" x14ac:dyDescent="0.2">
      <c r="A380" s="2">
        <v>17</v>
      </c>
      <c r="B380" s="2">
        <v>1</v>
      </c>
      <c r="C380" s="2"/>
      <c r="D380" s="2"/>
      <c r="E380" s="2" t="s">
        <v>604</v>
      </c>
      <c r="F380" s="2" t="s">
        <v>605</v>
      </c>
      <c r="G380" s="2" t="s">
        <v>606</v>
      </c>
      <c r="H380" s="2" t="s">
        <v>37</v>
      </c>
      <c r="I380" s="2">
        <v>93</v>
      </c>
      <c r="J380" s="2">
        <v>0</v>
      </c>
      <c r="K380" s="2">
        <v>93</v>
      </c>
      <c r="L380" s="2"/>
      <c r="M380" s="2"/>
      <c r="N380" s="2"/>
      <c r="O380" s="2">
        <f t="shared" si="485"/>
        <v>3361.02</v>
      </c>
      <c r="P380" s="2">
        <f t="shared" si="486"/>
        <v>3361.02</v>
      </c>
      <c r="Q380" s="2">
        <f t="shared" si="478"/>
        <v>0</v>
      </c>
      <c r="R380" s="2">
        <f t="shared" si="487"/>
        <v>0</v>
      </c>
      <c r="S380" s="2">
        <f t="shared" si="488"/>
        <v>0</v>
      </c>
      <c r="T380" s="2">
        <f t="shared" si="489"/>
        <v>0</v>
      </c>
      <c r="U380" s="2">
        <f t="shared" si="490"/>
        <v>0</v>
      </c>
      <c r="V380" s="2">
        <f t="shared" si="491"/>
        <v>0</v>
      </c>
      <c r="W380" s="2">
        <f t="shared" si="492"/>
        <v>0</v>
      </c>
      <c r="X380" s="2">
        <f t="shared" si="493"/>
        <v>0</v>
      </c>
      <c r="Y380" s="2">
        <f t="shared" si="494"/>
        <v>0</v>
      </c>
      <c r="Z380" s="2"/>
      <c r="AA380" s="2">
        <v>60252778</v>
      </c>
      <c r="AB380" s="2">
        <f t="shared" si="495"/>
        <v>36.14</v>
      </c>
      <c r="AC380" s="2">
        <f t="shared" si="496"/>
        <v>36.14</v>
      </c>
      <c r="AD380" s="2">
        <f t="shared" si="479"/>
        <v>0</v>
      </c>
      <c r="AE380" s="2">
        <f t="shared" si="480"/>
        <v>0</v>
      </c>
      <c r="AF380" s="2">
        <f t="shared" si="481"/>
        <v>0</v>
      </c>
      <c r="AG380" s="2">
        <f t="shared" si="497"/>
        <v>0</v>
      </c>
      <c r="AH380" s="2">
        <f t="shared" si="482"/>
        <v>0</v>
      </c>
      <c r="AI380" s="2">
        <f t="shared" si="483"/>
        <v>0</v>
      </c>
      <c r="AJ380" s="2">
        <f t="shared" si="498"/>
        <v>0</v>
      </c>
      <c r="AK380" s="2">
        <v>36.14</v>
      </c>
      <c r="AL380" s="2">
        <v>36.14</v>
      </c>
      <c r="AM380" s="2">
        <v>0</v>
      </c>
      <c r="AN380" s="2">
        <v>0</v>
      </c>
      <c r="AO380" s="2">
        <v>0</v>
      </c>
      <c r="AP380" s="2">
        <v>0</v>
      </c>
      <c r="AQ380" s="2">
        <v>0</v>
      </c>
      <c r="AR380" s="2">
        <v>0</v>
      </c>
      <c r="AS380" s="2">
        <v>0</v>
      </c>
      <c r="AT380" s="2">
        <v>0</v>
      </c>
      <c r="AU380" s="2">
        <v>0</v>
      </c>
      <c r="AV380" s="2">
        <v>1</v>
      </c>
      <c r="AW380" s="2">
        <v>1</v>
      </c>
      <c r="AX380" s="2"/>
      <c r="AY380" s="2"/>
      <c r="AZ380" s="2">
        <v>1</v>
      </c>
      <c r="BA380" s="2">
        <v>1</v>
      </c>
      <c r="BB380" s="2">
        <v>1</v>
      </c>
      <c r="BC380" s="2">
        <v>1</v>
      </c>
      <c r="BD380" s="2" t="s">
        <v>3</v>
      </c>
      <c r="BE380" s="2" t="s">
        <v>3</v>
      </c>
      <c r="BF380" s="2" t="s">
        <v>3</v>
      </c>
      <c r="BG380" s="2" t="s">
        <v>3</v>
      </c>
      <c r="BH380" s="2">
        <v>3</v>
      </c>
      <c r="BI380" s="2">
        <v>2</v>
      </c>
      <c r="BJ380" s="2" t="s">
        <v>3</v>
      </c>
      <c r="BK380" s="2"/>
      <c r="BL380" s="2"/>
      <c r="BM380" s="2">
        <v>400002</v>
      </c>
      <c r="BN380" s="2">
        <v>0</v>
      </c>
      <c r="BO380" s="2" t="s">
        <v>3</v>
      </c>
      <c r="BP380" s="2">
        <v>0</v>
      </c>
      <c r="BQ380" s="2">
        <v>202</v>
      </c>
      <c r="BR380" s="2">
        <v>0</v>
      </c>
      <c r="BS380" s="2">
        <v>1</v>
      </c>
      <c r="BT380" s="2">
        <v>1</v>
      </c>
      <c r="BU380" s="2">
        <v>1</v>
      </c>
      <c r="BV380" s="2">
        <v>1</v>
      </c>
      <c r="BW380" s="2">
        <v>1</v>
      </c>
      <c r="BX380" s="2">
        <v>1</v>
      </c>
      <c r="BY380" s="2" t="s">
        <v>3</v>
      </c>
      <c r="BZ380" s="2">
        <v>0</v>
      </c>
      <c r="CA380" s="2">
        <v>0</v>
      </c>
      <c r="CB380" s="2" t="s">
        <v>3</v>
      </c>
      <c r="CC380" s="2"/>
      <c r="CD380" s="2"/>
      <c r="CE380" s="2">
        <v>30</v>
      </c>
      <c r="CF380" s="2">
        <v>0</v>
      </c>
      <c r="CG380" s="2">
        <v>0</v>
      </c>
      <c r="CH380" s="2"/>
      <c r="CI380" s="2"/>
      <c r="CJ380" s="2"/>
      <c r="CK380" s="2"/>
      <c r="CL380" s="2"/>
      <c r="CM380" s="2">
        <v>0</v>
      </c>
      <c r="CN380" s="2" t="s">
        <v>3</v>
      </c>
      <c r="CO380" s="2">
        <v>0</v>
      </c>
      <c r="CP380" s="2">
        <f t="shared" si="499"/>
        <v>3361.02</v>
      </c>
      <c r="CQ380" s="2">
        <f t="shared" si="500"/>
        <v>36.14</v>
      </c>
      <c r="CR380" s="2">
        <f t="shared" si="484"/>
        <v>0</v>
      </c>
      <c r="CS380" s="2">
        <f t="shared" si="501"/>
        <v>0</v>
      </c>
      <c r="CT380" s="2">
        <f t="shared" si="502"/>
        <v>0</v>
      </c>
      <c r="CU380" s="2">
        <f t="shared" si="503"/>
        <v>0</v>
      </c>
      <c r="CV380" s="2">
        <f t="shared" si="504"/>
        <v>0</v>
      </c>
      <c r="CW380" s="2">
        <f t="shared" si="505"/>
        <v>0</v>
      </c>
      <c r="CX380" s="2">
        <f t="shared" si="506"/>
        <v>0</v>
      </c>
      <c r="CY380" s="2">
        <f t="shared" si="507"/>
        <v>0</v>
      </c>
      <c r="CZ380" s="2">
        <f t="shared" si="508"/>
        <v>0</v>
      </c>
      <c r="DA380" s="2"/>
      <c r="DB380" s="2"/>
      <c r="DC380" s="2" t="s">
        <v>3</v>
      </c>
      <c r="DD380" s="2" t="s">
        <v>3</v>
      </c>
      <c r="DE380" s="2" t="s">
        <v>3</v>
      </c>
      <c r="DF380" s="2" t="s">
        <v>3</v>
      </c>
      <c r="DG380" s="2" t="s">
        <v>3</v>
      </c>
      <c r="DH380" s="2" t="s">
        <v>3</v>
      </c>
      <c r="DI380" s="2" t="s">
        <v>3</v>
      </c>
      <c r="DJ380" s="2" t="s">
        <v>3</v>
      </c>
      <c r="DK380" s="2" t="s">
        <v>3</v>
      </c>
      <c r="DL380" s="2" t="s">
        <v>3</v>
      </c>
      <c r="DM380" s="2" t="s">
        <v>3</v>
      </c>
      <c r="DN380" s="2">
        <v>0</v>
      </c>
      <c r="DO380" s="2">
        <v>0</v>
      </c>
      <c r="DP380" s="2">
        <v>1</v>
      </c>
      <c r="DQ380" s="2">
        <v>1</v>
      </c>
      <c r="DR380" s="2"/>
      <c r="DS380" s="2"/>
      <c r="DT380" s="2"/>
      <c r="DU380" s="2">
        <v>1013</v>
      </c>
      <c r="DV380" s="2" t="s">
        <v>37</v>
      </c>
      <c r="DW380" s="2" t="s">
        <v>37</v>
      </c>
      <c r="DX380" s="2">
        <v>1</v>
      </c>
      <c r="DY380" s="2"/>
      <c r="DZ380" s="2" t="s">
        <v>3</v>
      </c>
      <c r="EA380" s="2" t="s">
        <v>3</v>
      </c>
      <c r="EB380" s="2" t="s">
        <v>3</v>
      </c>
      <c r="EC380" s="2" t="s">
        <v>3</v>
      </c>
      <c r="ED380" s="2"/>
      <c r="EE380" s="2">
        <v>59540864</v>
      </c>
      <c r="EF380" s="2">
        <v>202</v>
      </c>
      <c r="EG380" s="2" t="s">
        <v>386</v>
      </c>
      <c r="EH380" s="2">
        <v>0</v>
      </c>
      <c r="EI380" s="2" t="s">
        <v>3</v>
      </c>
      <c r="EJ380" s="2">
        <v>1</v>
      </c>
      <c r="EK380" s="2">
        <v>400002</v>
      </c>
      <c r="EL380" s="2" t="s">
        <v>387</v>
      </c>
      <c r="EM380" s="2" t="s">
        <v>386</v>
      </c>
      <c r="EN380" s="2"/>
      <c r="EO380" s="2" t="s">
        <v>3</v>
      </c>
      <c r="EP380" s="2"/>
      <c r="EQ380" s="2">
        <v>0</v>
      </c>
      <c r="ER380" s="2">
        <v>0</v>
      </c>
      <c r="ES380" s="2">
        <v>36.14</v>
      </c>
      <c r="ET380" s="2">
        <v>0</v>
      </c>
      <c r="EU380" s="2">
        <v>0</v>
      </c>
      <c r="EV380" s="2">
        <v>0</v>
      </c>
      <c r="EW380" s="2">
        <v>0</v>
      </c>
      <c r="EX380" s="2">
        <v>0</v>
      </c>
      <c r="EY380" s="2">
        <v>0</v>
      </c>
      <c r="EZ380" s="2"/>
      <c r="FA380" s="2"/>
      <c r="FB380" s="2"/>
      <c r="FC380" s="2"/>
      <c r="FD380" s="2"/>
      <c r="FE380" s="2"/>
      <c r="FF380" s="2"/>
      <c r="FG380" s="2"/>
      <c r="FH380" s="2"/>
      <c r="FI380" s="2"/>
      <c r="FJ380" s="2"/>
      <c r="FK380" s="2"/>
      <c r="FL380" s="2"/>
      <c r="FM380" s="2"/>
      <c r="FN380" s="2"/>
      <c r="FO380" s="2"/>
      <c r="FP380" s="2"/>
      <c r="FQ380" s="2">
        <v>0</v>
      </c>
      <c r="FR380" s="2">
        <v>0</v>
      </c>
      <c r="FS380" s="2">
        <v>0</v>
      </c>
      <c r="FT380" s="2"/>
      <c r="FU380" s="2"/>
      <c r="FV380" s="2"/>
      <c r="FW380" s="2"/>
      <c r="FX380" s="2">
        <v>0</v>
      </c>
      <c r="FY380" s="2">
        <v>0</v>
      </c>
      <c r="FZ380" s="2"/>
      <c r="GA380" s="2" t="s">
        <v>607</v>
      </c>
      <c r="GB380" s="2"/>
      <c r="GC380" s="2"/>
      <c r="GD380" s="2">
        <v>1</v>
      </c>
      <c r="GE380" s="2"/>
      <c r="GF380" s="2">
        <v>-1512609187</v>
      </c>
      <c r="GG380" s="2">
        <v>2</v>
      </c>
      <c r="GH380" s="2">
        <v>4</v>
      </c>
      <c r="GI380" s="2">
        <v>-2</v>
      </c>
      <c r="GJ380" s="2">
        <v>0</v>
      </c>
      <c r="GK380" s="2">
        <v>0</v>
      </c>
      <c r="GL380" s="2">
        <f t="shared" si="509"/>
        <v>0</v>
      </c>
      <c r="GM380" s="2">
        <f t="shared" si="510"/>
        <v>3361.02</v>
      </c>
      <c r="GN380" s="2">
        <f t="shared" si="511"/>
        <v>0</v>
      </c>
      <c r="GO380" s="2">
        <f t="shared" si="512"/>
        <v>3361.02</v>
      </c>
      <c r="GP380" s="2">
        <f t="shared" si="513"/>
        <v>0</v>
      </c>
      <c r="GQ380" s="2"/>
      <c r="GR380" s="2">
        <v>0</v>
      </c>
      <c r="GS380" s="2">
        <v>2</v>
      </c>
      <c r="GT380" s="2">
        <v>0</v>
      </c>
      <c r="GU380" s="2" t="s">
        <v>3</v>
      </c>
      <c r="GV380" s="2">
        <f t="shared" si="514"/>
        <v>0</v>
      </c>
      <c r="GW380" s="2">
        <v>1</v>
      </c>
      <c r="GX380" s="2">
        <f t="shared" si="515"/>
        <v>0</v>
      </c>
      <c r="GY380" s="2"/>
      <c r="GZ380" s="2"/>
      <c r="HA380" s="2">
        <v>0</v>
      </c>
      <c r="HB380" s="2">
        <v>0</v>
      </c>
      <c r="HC380" s="2">
        <f t="shared" si="516"/>
        <v>0</v>
      </c>
      <c r="HD380" s="2"/>
      <c r="HE380" s="2" t="s">
        <v>389</v>
      </c>
      <c r="HF380" s="2" t="s">
        <v>34</v>
      </c>
      <c r="HG380" s="2"/>
      <c r="HH380" s="2"/>
      <c r="HI380" s="2"/>
      <c r="HJ380" s="2"/>
      <c r="HK380" s="2"/>
      <c r="HL380" s="2"/>
      <c r="HM380" s="2" t="s">
        <v>3</v>
      </c>
      <c r="HN380" s="2" t="s">
        <v>3</v>
      </c>
      <c r="HO380" s="2" t="s">
        <v>3</v>
      </c>
      <c r="HP380" s="2" t="s">
        <v>3</v>
      </c>
      <c r="HQ380" s="2" t="s">
        <v>3</v>
      </c>
      <c r="HR380" s="2"/>
      <c r="HS380" s="2">
        <v>0</v>
      </c>
      <c r="HT380" s="2"/>
      <c r="HU380" s="2"/>
      <c r="HV380" s="2"/>
      <c r="HW380" s="2"/>
      <c r="HX380" s="2"/>
      <c r="HY380" s="2"/>
      <c r="HZ380" s="2"/>
      <c r="IA380" s="2"/>
      <c r="IB380" s="2"/>
      <c r="IC380" s="2"/>
      <c r="ID380" s="2"/>
      <c r="IE380" s="2"/>
      <c r="IF380" s="2"/>
      <c r="IG380" s="2"/>
      <c r="IH380" s="2"/>
      <c r="II380" s="2"/>
      <c r="IJ380" s="2"/>
      <c r="IK380" s="2">
        <v>0</v>
      </c>
      <c r="IL380" s="2"/>
      <c r="IM380" s="2"/>
      <c r="IN380" s="2"/>
      <c r="IO380" s="2"/>
      <c r="IP380" s="2"/>
      <c r="IQ380" s="2"/>
      <c r="IR380" s="2"/>
      <c r="IS380" s="2"/>
      <c r="IT380" s="2"/>
      <c r="IU380" s="2"/>
    </row>
    <row r="381" spans="1:255" x14ac:dyDescent="0.2">
      <c r="A381">
        <v>17</v>
      </c>
      <c r="B381">
        <v>1</v>
      </c>
      <c r="E381" t="s">
        <v>604</v>
      </c>
      <c r="F381" t="s">
        <v>605</v>
      </c>
      <c r="G381" t="s">
        <v>606</v>
      </c>
      <c r="H381" t="s">
        <v>37</v>
      </c>
      <c r="I381">
        <v>93</v>
      </c>
      <c r="J381">
        <v>0</v>
      </c>
      <c r="K381">
        <v>93</v>
      </c>
      <c r="O381">
        <f t="shared" si="485"/>
        <v>33206.879999999997</v>
      </c>
      <c r="P381">
        <f t="shared" si="486"/>
        <v>33206.879999999997</v>
      </c>
      <c r="Q381">
        <f t="shared" si="478"/>
        <v>0</v>
      </c>
      <c r="R381">
        <f t="shared" si="487"/>
        <v>0</v>
      </c>
      <c r="S381">
        <f t="shared" si="488"/>
        <v>0</v>
      </c>
      <c r="T381">
        <f t="shared" si="489"/>
        <v>0</v>
      </c>
      <c r="U381">
        <f t="shared" si="490"/>
        <v>0</v>
      </c>
      <c r="V381">
        <f t="shared" si="491"/>
        <v>0</v>
      </c>
      <c r="W381">
        <f t="shared" si="492"/>
        <v>0</v>
      </c>
      <c r="X381">
        <f t="shared" si="493"/>
        <v>0</v>
      </c>
      <c r="Y381">
        <f t="shared" si="494"/>
        <v>0</v>
      </c>
      <c r="AA381">
        <v>60252775</v>
      </c>
      <c r="AB381">
        <f t="shared" si="495"/>
        <v>36.14</v>
      </c>
      <c r="AC381">
        <f t="shared" si="496"/>
        <v>36.14</v>
      </c>
      <c r="AD381">
        <f t="shared" si="479"/>
        <v>0</v>
      </c>
      <c r="AE381">
        <f t="shared" si="480"/>
        <v>0</v>
      </c>
      <c r="AF381">
        <f t="shared" si="481"/>
        <v>0</v>
      </c>
      <c r="AG381">
        <f t="shared" si="497"/>
        <v>0</v>
      </c>
      <c r="AH381">
        <f t="shared" si="482"/>
        <v>0</v>
      </c>
      <c r="AI381">
        <f t="shared" si="483"/>
        <v>0</v>
      </c>
      <c r="AJ381">
        <f t="shared" si="498"/>
        <v>0</v>
      </c>
      <c r="AK381">
        <v>36.14</v>
      </c>
      <c r="AL381">
        <v>36.14</v>
      </c>
      <c r="AM381">
        <v>0</v>
      </c>
      <c r="AN381">
        <v>0</v>
      </c>
      <c r="AO381">
        <v>0</v>
      </c>
      <c r="AP381">
        <v>0</v>
      </c>
      <c r="AQ381">
        <v>0</v>
      </c>
      <c r="AR381">
        <v>0</v>
      </c>
      <c r="AS381">
        <v>0</v>
      </c>
      <c r="AT381">
        <v>0</v>
      </c>
      <c r="AU381">
        <v>0</v>
      </c>
      <c r="AV381">
        <v>1</v>
      </c>
      <c r="AW381">
        <v>1</v>
      </c>
      <c r="AZ381">
        <v>1</v>
      </c>
      <c r="BA381">
        <v>1</v>
      </c>
      <c r="BB381">
        <v>1</v>
      </c>
      <c r="BC381">
        <v>9.8800000000000008</v>
      </c>
      <c r="BD381" t="s">
        <v>3</v>
      </c>
      <c r="BE381" t="s">
        <v>3</v>
      </c>
      <c r="BF381" t="s">
        <v>3</v>
      </c>
      <c r="BG381" t="s">
        <v>3</v>
      </c>
      <c r="BH381">
        <v>3</v>
      </c>
      <c r="BI381">
        <v>2</v>
      </c>
      <c r="BJ381" t="s">
        <v>3</v>
      </c>
      <c r="BM381">
        <v>400002</v>
      </c>
      <c r="BN381">
        <v>0</v>
      </c>
      <c r="BO381" t="s">
        <v>3</v>
      </c>
      <c r="BP381">
        <v>0</v>
      </c>
      <c r="BQ381">
        <v>202</v>
      </c>
      <c r="BR381">
        <v>0</v>
      </c>
      <c r="BS381">
        <v>1</v>
      </c>
      <c r="BT381">
        <v>1</v>
      </c>
      <c r="BU381">
        <v>1</v>
      </c>
      <c r="BV381">
        <v>1</v>
      </c>
      <c r="BW381">
        <v>1</v>
      </c>
      <c r="BX381">
        <v>1</v>
      </c>
      <c r="BY381" t="s">
        <v>3</v>
      </c>
      <c r="BZ381">
        <v>0</v>
      </c>
      <c r="CA381">
        <v>0</v>
      </c>
      <c r="CB381" t="s">
        <v>3</v>
      </c>
      <c r="CE381">
        <v>30</v>
      </c>
      <c r="CF381">
        <v>0</v>
      </c>
      <c r="CG381">
        <v>0</v>
      </c>
      <c r="CM381">
        <v>0</v>
      </c>
      <c r="CN381" t="s">
        <v>3</v>
      </c>
      <c r="CO381">
        <v>0</v>
      </c>
      <c r="CP381">
        <f t="shared" si="499"/>
        <v>33206.879999999997</v>
      </c>
      <c r="CQ381">
        <f t="shared" si="500"/>
        <v>357.06</v>
      </c>
      <c r="CR381">
        <f t="shared" si="484"/>
        <v>0</v>
      </c>
      <c r="CS381">
        <f t="shared" si="501"/>
        <v>0</v>
      </c>
      <c r="CT381">
        <f t="shared" si="502"/>
        <v>0</v>
      </c>
      <c r="CU381">
        <f t="shared" si="503"/>
        <v>0</v>
      </c>
      <c r="CV381">
        <f t="shared" si="504"/>
        <v>0</v>
      </c>
      <c r="CW381">
        <f t="shared" si="505"/>
        <v>0</v>
      </c>
      <c r="CX381">
        <f t="shared" si="506"/>
        <v>0</v>
      </c>
      <c r="CY381">
        <f t="shared" si="507"/>
        <v>0</v>
      </c>
      <c r="CZ381">
        <f t="shared" si="508"/>
        <v>0</v>
      </c>
      <c r="DC381" t="s">
        <v>3</v>
      </c>
      <c r="DD381" t="s">
        <v>3</v>
      </c>
      <c r="DE381" t="s">
        <v>3</v>
      </c>
      <c r="DF381" t="s">
        <v>3</v>
      </c>
      <c r="DG381" t="s">
        <v>3</v>
      </c>
      <c r="DH381" t="s">
        <v>3</v>
      </c>
      <c r="DI381" t="s">
        <v>3</v>
      </c>
      <c r="DJ381" t="s">
        <v>3</v>
      </c>
      <c r="DK381" t="s">
        <v>3</v>
      </c>
      <c r="DL381" t="s">
        <v>3</v>
      </c>
      <c r="DM381" t="s">
        <v>3</v>
      </c>
      <c r="DN381">
        <v>0</v>
      </c>
      <c r="DO381">
        <v>0</v>
      </c>
      <c r="DP381">
        <v>1</v>
      </c>
      <c r="DQ381">
        <v>1</v>
      </c>
      <c r="DU381">
        <v>1013</v>
      </c>
      <c r="DV381" t="s">
        <v>37</v>
      </c>
      <c r="DW381" t="s">
        <v>37</v>
      </c>
      <c r="DX381">
        <v>1</v>
      </c>
      <c r="DZ381" t="s">
        <v>3</v>
      </c>
      <c r="EA381" t="s">
        <v>3</v>
      </c>
      <c r="EB381" t="s">
        <v>3</v>
      </c>
      <c r="EC381" t="s">
        <v>3</v>
      </c>
      <c r="EE381">
        <v>59540864</v>
      </c>
      <c r="EF381">
        <v>202</v>
      </c>
      <c r="EG381" t="s">
        <v>386</v>
      </c>
      <c r="EH381">
        <v>0</v>
      </c>
      <c r="EI381" t="s">
        <v>3</v>
      </c>
      <c r="EJ381">
        <v>1</v>
      </c>
      <c r="EK381">
        <v>400002</v>
      </c>
      <c r="EL381" t="s">
        <v>387</v>
      </c>
      <c r="EM381" t="s">
        <v>386</v>
      </c>
      <c r="EO381" t="s">
        <v>3</v>
      </c>
      <c r="EQ381">
        <v>0</v>
      </c>
      <c r="ER381">
        <v>36.14</v>
      </c>
      <c r="ES381">
        <v>36.14</v>
      </c>
      <c r="ET381">
        <v>0</v>
      </c>
      <c r="EU381">
        <v>0</v>
      </c>
      <c r="EV381">
        <v>0</v>
      </c>
      <c r="EW381">
        <v>0</v>
      </c>
      <c r="EX381">
        <v>0</v>
      </c>
      <c r="EY381">
        <v>0</v>
      </c>
      <c r="EZ381">
        <v>5</v>
      </c>
      <c r="FC381">
        <v>1</v>
      </c>
      <c r="FD381">
        <v>18</v>
      </c>
      <c r="FF381">
        <v>420.1</v>
      </c>
      <c r="FQ381">
        <v>0</v>
      </c>
      <c r="FR381">
        <v>0</v>
      </c>
      <c r="FS381">
        <v>0</v>
      </c>
      <c r="FX381">
        <v>0</v>
      </c>
      <c r="FY381">
        <v>0</v>
      </c>
      <c r="GA381" t="s">
        <v>607</v>
      </c>
      <c r="GD381">
        <v>1</v>
      </c>
      <c r="GF381">
        <v>-1512609187</v>
      </c>
      <c r="GG381">
        <v>2</v>
      </c>
      <c r="GH381">
        <v>3</v>
      </c>
      <c r="GI381">
        <v>5</v>
      </c>
      <c r="GJ381">
        <v>0</v>
      </c>
      <c r="GK381">
        <v>0</v>
      </c>
      <c r="GL381">
        <f t="shared" si="509"/>
        <v>0</v>
      </c>
      <c r="GM381">
        <f t="shared" si="510"/>
        <v>33206.879999999997</v>
      </c>
      <c r="GN381">
        <f t="shared" si="511"/>
        <v>0</v>
      </c>
      <c r="GO381">
        <f t="shared" si="512"/>
        <v>33206.879999999997</v>
      </c>
      <c r="GP381">
        <f t="shared" si="513"/>
        <v>0</v>
      </c>
      <c r="GR381">
        <v>1</v>
      </c>
      <c r="GS381">
        <v>1</v>
      </c>
      <c r="GT381">
        <v>0</v>
      </c>
      <c r="GU381" t="s">
        <v>3</v>
      </c>
      <c r="GV381">
        <f t="shared" si="514"/>
        <v>0</v>
      </c>
      <c r="GW381">
        <v>1</v>
      </c>
      <c r="GX381">
        <f t="shared" si="515"/>
        <v>0</v>
      </c>
      <c r="HA381">
        <v>0</v>
      </c>
      <c r="HB381">
        <v>0</v>
      </c>
      <c r="HC381">
        <f t="shared" si="516"/>
        <v>0</v>
      </c>
      <c r="HE381" t="s">
        <v>389</v>
      </c>
      <c r="HF381" t="s">
        <v>34</v>
      </c>
      <c r="HM381" t="s">
        <v>3</v>
      </c>
      <c r="HN381" t="s">
        <v>3</v>
      </c>
      <c r="HO381" t="s">
        <v>3</v>
      </c>
      <c r="HP381" t="s">
        <v>3</v>
      </c>
      <c r="HQ381" t="s">
        <v>3</v>
      </c>
      <c r="HS381">
        <v>0</v>
      </c>
      <c r="IK381">
        <v>0</v>
      </c>
    </row>
    <row r="382" spans="1:255" x14ac:dyDescent="0.2">
      <c r="A382" s="2">
        <v>17</v>
      </c>
      <c r="B382" s="2">
        <v>1</v>
      </c>
      <c r="C382" s="2"/>
      <c r="D382" s="2"/>
      <c r="E382" s="2" t="s">
        <v>608</v>
      </c>
      <c r="F382" s="2" t="s">
        <v>609</v>
      </c>
      <c r="G382" s="2" t="s">
        <v>610</v>
      </c>
      <c r="H382" s="2" t="s">
        <v>37</v>
      </c>
      <c r="I382" s="2">
        <v>20</v>
      </c>
      <c r="J382" s="2">
        <v>0</v>
      </c>
      <c r="K382" s="2">
        <v>20</v>
      </c>
      <c r="L382" s="2"/>
      <c r="M382" s="2"/>
      <c r="N382" s="2"/>
      <c r="O382" s="2">
        <f t="shared" si="485"/>
        <v>415</v>
      </c>
      <c r="P382" s="2">
        <f t="shared" si="486"/>
        <v>415</v>
      </c>
      <c r="Q382" s="2">
        <f t="shared" si="478"/>
        <v>0</v>
      </c>
      <c r="R382" s="2">
        <f t="shared" si="487"/>
        <v>0</v>
      </c>
      <c r="S382" s="2">
        <f t="shared" si="488"/>
        <v>0</v>
      </c>
      <c r="T382" s="2">
        <f t="shared" si="489"/>
        <v>0</v>
      </c>
      <c r="U382" s="2">
        <f t="shared" si="490"/>
        <v>0</v>
      </c>
      <c r="V382" s="2">
        <f t="shared" si="491"/>
        <v>0</v>
      </c>
      <c r="W382" s="2">
        <f t="shared" si="492"/>
        <v>0</v>
      </c>
      <c r="X382" s="2">
        <f t="shared" si="493"/>
        <v>0</v>
      </c>
      <c r="Y382" s="2">
        <f t="shared" si="494"/>
        <v>0</v>
      </c>
      <c r="Z382" s="2"/>
      <c r="AA382" s="2">
        <v>60252778</v>
      </c>
      <c r="AB382" s="2">
        <f t="shared" si="495"/>
        <v>20.75</v>
      </c>
      <c r="AC382" s="2">
        <f t="shared" si="496"/>
        <v>20.75</v>
      </c>
      <c r="AD382" s="2">
        <f t="shared" si="479"/>
        <v>0</v>
      </c>
      <c r="AE382" s="2">
        <f t="shared" si="480"/>
        <v>0</v>
      </c>
      <c r="AF382" s="2">
        <f t="shared" si="481"/>
        <v>0</v>
      </c>
      <c r="AG382" s="2">
        <f t="shared" si="497"/>
        <v>0</v>
      </c>
      <c r="AH382" s="2">
        <f t="shared" si="482"/>
        <v>0</v>
      </c>
      <c r="AI382" s="2">
        <f t="shared" si="483"/>
        <v>0</v>
      </c>
      <c r="AJ382" s="2">
        <f t="shared" si="498"/>
        <v>0</v>
      </c>
      <c r="AK382" s="2">
        <v>20.75</v>
      </c>
      <c r="AL382" s="2">
        <v>20.75</v>
      </c>
      <c r="AM382" s="2">
        <v>0</v>
      </c>
      <c r="AN382" s="2">
        <v>0</v>
      </c>
      <c r="AO382" s="2">
        <v>0</v>
      </c>
      <c r="AP382" s="2">
        <v>0</v>
      </c>
      <c r="AQ382" s="2">
        <v>0</v>
      </c>
      <c r="AR382" s="2">
        <v>0</v>
      </c>
      <c r="AS382" s="2">
        <v>0</v>
      </c>
      <c r="AT382" s="2">
        <v>0</v>
      </c>
      <c r="AU382" s="2">
        <v>0</v>
      </c>
      <c r="AV382" s="2">
        <v>1</v>
      </c>
      <c r="AW382" s="2">
        <v>1</v>
      </c>
      <c r="AX382" s="2"/>
      <c r="AY382" s="2"/>
      <c r="AZ382" s="2">
        <v>1</v>
      </c>
      <c r="BA382" s="2">
        <v>1</v>
      </c>
      <c r="BB382" s="2">
        <v>1</v>
      </c>
      <c r="BC382" s="2">
        <v>1</v>
      </c>
      <c r="BD382" s="2" t="s">
        <v>3</v>
      </c>
      <c r="BE382" s="2" t="s">
        <v>3</v>
      </c>
      <c r="BF382" s="2" t="s">
        <v>3</v>
      </c>
      <c r="BG382" s="2" t="s">
        <v>3</v>
      </c>
      <c r="BH382" s="2">
        <v>3</v>
      </c>
      <c r="BI382" s="2">
        <v>2</v>
      </c>
      <c r="BJ382" s="2" t="s">
        <v>3</v>
      </c>
      <c r="BK382" s="2"/>
      <c r="BL382" s="2"/>
      <c r="BM382" s="2">
        <v>400002</v>
      </c>
      <c r="BN382" s="2">
        <v>0</v>
      </c>
      <c r="BO382" s="2" t="s">
        <v>3</v>
      </c>
      <c r="BP382" s="2">
        <v>0</v>
      </c>
      <c r="BQ382" s="2">
        <v>202</v>
      </c>
      <c r="BR382" s="2">
        <v>0</v>
      </c>
      <c r="BS382" s="2">
        <v>1</v>
      </c>
      <c r="BT382" s="2">
        <v>1</v>
      </c>
      <c r="BU382" s="2">
        <v>1</v>
      </c>
      <c r="BV382" s="2">
        <v>1</v>
      </c>
      <c r="BW382" s="2">
        <v>1</v>
      </c>
      <c r="BX382" s="2">
        <v>1</v>
      </c>
      <c r="BY382" s="2" t="s">
        <v>3</v>
      </c>
      <c r="BZ382" s="2">
        <v>0</v>
      </c>
      <c r="CA382" s="2">
        <v>0</v>
      </c>
      <c r="CB382" s="2" t="s">
        <v>3</v>
      </c>
      <c r="CC382" s="2"/>
      <c r="CD382" s="2"/>
      <c r="CE382" s="2">
        <v>30</v>
      </c>
      <c r="CF382" s="2">
        <v>0</v>
      </c>
      <c r="CG382" s="2">
        <v>0</v>
      </c>
      <c r="CH382" s="2"/>
      <c r="CI382" s="2"/>
      <c r="CJ382" s="2"/>
      <c r="CK382" s="2"/>
      <c r="CL382" s="2"/>
      <c r="CM382" s="2">
        <v>0</v>
      </c>
      <c r="CN382" s="2" t="s">
        <v>3</v>
      </c>
      <c r="CO382" s="2">
        <v>0</v>
      </c>
      <c r="CP382" s="2">
        <f t="shared" si="499"/>
        <v>415</v>
      </c>
      <c r="CQ382" s="2">
        <f t="shared" si="500"/>
        <v>20.75</v>
      </c>
      <c r="CR382" s="2">
        <f t="shared" si="484"/>
        <v>0</v>
      </c>
      <c r="CS382" s="2">
        <f t="shared" si="501"/>
        <v>0</v>
      </c>
      <c r="CT382" s="2">
        <f t="shared" si="502"/>
        <v>0</v>
      </c>
      <c r="CU382" s="2">
        <f t="shared" si="503"/>
        <v>0</v>
      </c>
      <c r="CV382" s="2">
        <f t="shared" si="504"/>
        <v>0</v>
      </c>
      <c r="CW382" s="2">
        <f t="shared" si="505"/>
        <v>0</v>
      </c>
      <c r="CX382" s="2">
        <f t="shared" si="506"/>
        <v>0</v>
      </c>
      <c r="CY382" s="2">
        <f t="shared" si="507"/>
        <v>0</v>
      </c>
      <c r="CZ382" s="2">
        <f t="shared" si="508"/>
        <v>0</v>
      </c>
      <c r="DA382" s="2"/>
      <c r="DB382" s="2"/>
      <c r="DC382" s="2" t="s">
        <v>3</v>
      </c>
      <c r="DD382" s="2" t="s">
        <v>3</v>
      </c>
      <c r="DE382" s="2" t="s">
        <v>3</v>
      </c>
      <c r="DF382" s="2" t="s">
        <v>3</v>
      </c>
      <c r="DG382" s="2" t="s">
        <v>3</v>
      </c>
      <c r="DH382" s="2" t="s">
        <v>3</v>
      </c>
      <c r="DI382" s="2" t="s">
        <v>3</v>
      </c>
      <c r="DJ382" s="2" t="s">
        <v>3</v>
      </c>
      <c r="DK382" s="2" t="s">
        <v>3</v>
      </c>
      <c r="DL382" s="2" t="s">
        <v>3</v>
      </c>
      <c r="DM382" s="2" t="s">
        <v>3</v>
      </c>
      <c r="DN382" s="2">
        <v>0</v>
      </c>
      <c r="DO382" s="2">
        <v>0</v>
      </c>
      <c r="DP382" s="2">
        <v>1</v>
      </c>
      <c r="DQ382" s="2">
        <v>1</v>
      </c>
      <c r="DR382" s="2"/>
      <c r="DS382" s="2"/>
      <c r="DT382" s="2"/>
      <c r="DU382" s="2">
        <v>1013</v>
      </c>
      <c r="DV382" s="2" t="s">
        <v>37</v>
      </c>
      <c r="DW382" s="2" t="s">
        <v>37</v>
      </c>
      <c r="DX382" s="2">
        <v>1</v>
      </c>
      <c r="DY382" s="2"/>
      <c r="DZ382" s="2" t="s">
        <v>3</v>
      </c>
      <c r="EA382" s="2" t="s">
        <v>3</v>
      </c>
      <c r="EB382" s="2" t="s">
        <v>3</v>
      </c>
      <c r="EC382" s="2" t="s">
        <v>3</v>
      </c>
      <c r="ED382" s="2"/>
      <c r="EE382" s="2">
        <v>59540864</v>
      </c>
      <c r="EF382" s="2">
        <v>202</v>
      </c>
      <c r="EG382" s="2" t="s">
        <v>386</v>
      </c>
      <c r="EH382" s="2">
        <v>0</v>
      </c>
      <c r="EI382" s="2" t="s">
        <v>3</v>
      </c>
      <c r="EJ382" s="2">
        <v>1</v>
      </c>
      <c r="EK382" s="2">
        <v>400002</v>
      </c>
      <c r="EL382" s="2" t="s">
        <v>387</v>
      </c>
      <c r="EM382" s="2" t="s">
        <v>386</v>
      </c>
      <c r="EN382" s="2"/>
      <c r="EO382" s="2" t="s">
        <v>3</v>
      </c>
      <c r="EP382" s="2"/>
      <c r="EQ382" s="2">
        <v>0</v>
      </c>
      <c r="ER382" s="2">
        <v>0</v>
      </c>
      <c r="ES382" s="2">
        <v>20.75</v>
      </c>
      <c r="ET382" s="2">
        <v>0</v>
      </c>
      <c r="EU382" s="2">
        <v>0</v>
      </c>
      <c r="EV382" s="2">
        <v>0</v>
      </c>
      <c r="EW382" s="2">
        <v>0</v>
      </c>
      <c r="EX382" s="2">
        <v>0</v>
      </c>
      <c r="EY382" s="2">
        <v>0</v>
      </c>
      <c r="EZ382" s="2"/>
      <c r="FA382" s="2"/>
      <c r="FB382" s="2"/>
      <c r="FC382" s="2"/>
      <c r="FD382" s="2"/>
      <c r="FE382" s="2"/>
      <c r="FF382" s="2"/>
      <c r="FG382" s="2"/>
      <c r="FH382" s="2"/>
      <c r="FI382" s="2"/>
      <c r="FJ382" s="2"/>
      <c r="FK382" s="2"/>
      <c r="FL382" s="2"/>
      <c r="FM382" s="2"/>
      <c r="FN382" s="2"/>
      <c r="FO382" s="2"/>
      <c r="FP382" s="2"/>
      <c r="FQ382" s="2">
        <v>0</v>
      </c>
      <c r="FR382" s="2">
        <v>0</v>
      </c>
      <c r="FS382" s="2">
        <v>0</v>
      </c>
      <c r="FT382" s="2"/>
      <c r="FU382" s="2"/>
      <c r="FV382" s="2"/>
      <c r="FW382" s="2"/>
      <c r="FX382" s="2">
        <v>0</v>
      </c>
      <c r="FY382" s="2">
        <v>0</v>
      </c>
      <c r="FZ382" s="2"/>
      <c r="GA382" s="2" t="s">
        <v>611</v>
      </c>
      <c r="GB382" s="2"/>
      <c r="GC382" s="2"/>
      <c r="GD382" s="2">
        <v>1</v>
      </c>
      <c r="GE382" s="2"/>
      <c r="GF382" s="2">
        <v>-585246028</v>
      </c>
      <c r="GG382" s="2">
        <v>2</v>
      </c>
      <c r="GH382" s="2">
        <v>4</v>
      </c>
      <c r="GI382" s="2">
        <v>-2</v>
      </c>
      <c r="GJ382" s="2">
        <v>0</v>
      </c>
      <c r="GK382" s="2">
        <v>0</v>
      </c>
      <c r="GL382" s="2">
        <f t="shared" si="509"/>
        <v>0</v>
      </c>
      <c r="GM382" s="2">
        <f t="shared" si="510"/>
        <v>415</v>
      </c>
      <c r="GN382" s="2">
        <f t="shared" si="511"/>
        <v>0</v>
      </c>
      <c r="GO382" s="2">
        <f t="shared" si="512"/>
        <v>415</v>
      </c>
      <c r="GP382" s="2">
        <f t="shared" si="513"/>
        <v>0</v>
      </c>
      <c r="GQ382" s="2"/>
      <c r="GR382" s="2">
        <v>0</v>
      </c>
      <c r="GS382" s="2">
        <v>2</v>
      </c>
      <c r="GT382" s="2">
        <v>0</v>
      </c>
      <c r="GU382" s="2" t="s">
        <v>3</v>
      </c>
      <c r="GV382" s="2">
        <f t="shared" si="514"/>
        <v>0</v>
      </c>
      <c r="GW382" s="2">
        <v>1</v>
      </c>
      <c r="GX382" s="2">
        <f t="shared" si="515"/>
        <v>0</v>
      </c>
      <c r="GY382" s="2"/>
      <c r="GZ382" s="2"/>
      <c r="HA382" s="2">
        <v>0</v>
      </c>
      <c r="HB382" s="2">
        <v>0</v>
      </c>
      <c r="HC382" s="2">
        <f t="shared" si="516"/>
        <v>0</v>
      </c>
      <c r="HD382" s="2"/>
      <c r="HE382" s="2" t="s">
        <v>389</v>
      </c>
      <c r="HF382" s="2" t="s">
        <v>34</v>
      </c>
      <c r="HG382" s="2"/>
      <c r="HH382" s="2"/>
      <c r="HI382" s="2"/>
      <c r="HJ382" s="2"/>
      <c r="HK382" s="2"/>
      <c r="HL382" s="2"/>
      <c r="HM382" s="2" t="s">
        <v>3</v>
      </c>
      <c r="HN382" s="2" t="s">
        <v>3</v>
      </c>
      <c r="HO382" s="2" t="s">
        <v>3</v>
      </c>
      <c r="HP382" s="2" t="s">
        <v>3</v>
      </c>
      <c r="HQ382" s="2" t="s">
        <v>3</v>
      </c>
      <c r="HR382" s="2"/>
      <c r="HS382" s="2">
        <v>0</v>
      </c>
      <c r="HT382" s="2"/>
      <c r="HU382" s="2"/>
      <c r="HV382" s="2"/>
      <c r="HW382" s="2"/>
      <c r="HX382" s="2"/>
      <c r="HY382" s="2"/>
      <c r="HZ382" s="2"/>
      <c r="IA382" s="2"/>
      <c r="IB382" s="2"/>
      <c r="IC382" s="2"/>
      <c r="ID382" s="2"/>
      <c r="IE382" s="2"/>
      <c r="IF382" s="2"/>
      <c r="IG382" s="2"/>
      <c r="IH382" s="2"/>
      <c r="II382" s="2"/>
      <c r="IJ382" s="2"/>
      <c r="IK382" s="2">
        <v>0</v>
      </c>
      <c r="IL382" s="2"/>
      <c r="IM382" s="2"/>
      <c r="IN382" s="2"/>
      <c r="IO382" s="2"/>
      <c r="IP382" s="2"/>
      <c r="IQ382" s="2"/>
      <c r="IR382" s="2"/>
      <c r="IS382" s="2"/>
      <c r="IT382" s="2"/>
      <c r="IU382" s="2"/>
    </row>
    <row r="383" spans="1:255" x14ac:dyDescent="0.2">
      <c r="A383">
        <v>17</v>
      </c>
      <c r="B383">
        <v>1</v>
      </c>
      <c r="E383" t="s">
        <v>608</v>
      </c>
      <c r="F383" t="s">
        <v>609</v>
      </c>
      <c r="G383" t="s">
        <v>610</v>
      </c>
      <c r="H383" t="s">
        <v>37</v>
      </c>
      <c r="I383">
        <v>20</v>
      </c>
      <c r="J383">
        <v>0</v>
      </c>
      <c r="K383">
        <v>20</v>
      </c>
      <c r="O383">
        <f t="shared" si="485"/>
        <v>4100.2</v>
      </c>
      <c r="P383">
        <f t="shared" si="486"/>
        <v>4100.2</v>
      </c>
      <c r="Q383">
        <f t="shared" si="478"/>
        <v>0</v>
      </c>
      <c r="R383">
        <f t="shared" si="487"/>
        <v>0</v>
      </c>
      <c r="S383">
        <f t="shared" si="488"/>
        <v>0</v>
      </c>
      <c r="T383">
        <f t="shared" si="489"/>
        <v>0</v>
      </c>
      <c r="U383">
        <f t="shared" si="490"/>
        <v>0</v>
      </c>
      <c r="V383">
        <f t="shared" si="491"/>
        <v>0</v>
      </c>
      <c r="W383">
        <f t="shared" si="492"/>
        <v>0</v>
      </c>
      <c r="X383">
        <f t="shared" si="493"/>
        <v>0</v>
      </c>
      <c r="Y383">
        <f t="shared" si="494"/>
        <v>0</v>
      </c>
      <c r="AA383">
        <v>60252775</v>
      </c>
      <c r="AB383">
        <f t="shared" si="495"/>
        <v>20.75</v>
      </c>
      <c r="AC383">
        <f t="shared" si="496"/>
        <v>20.75</v>
      </c>
      <c r="AD383">
        <f t="shared" si="479"/>
        <v>0</v>
      </c>
      <c r="AE383">
        <f t="shared" si="480"/>
        <v>0</v>
      </c>
      <c r="AF383">
        <f t="shared" si="481"/>
        <v>0</v>
      </c>
      <c r="AG383">
        <f t="shared" si="497"/>
        <v>0</v>
      </c>
      <c r="AH383">
        <f t="shared" si="482"/>
        <v>0</v>
      </c>
      <c r="AI383">
        <f t="shared" si="483"/>
        <v>0</v>
      </c>
      <c r="AJ383">
        <f t="shared" si="498"/>
        <v>0</v>
      </c>
      <c r="AK383">
        <v>20.75</v>
      </c>
      <c r="AL383">
        <v>20.75</v>
      </c>
      <c r="AM383">
        <v>0</v>
      </c>
      <c r="AN383">
        <v>0</v>
      </c>
      <c r="AO383">
        <v>0</v>
      </c>
      <c r="AP383">
        <v>0</v>
      </c>
      <c r="AQ383">
        <v>0</v>
      </c>
      <c r="AR383">
        <v>0</v>
      </c>
      <c r="AS383">
        <v>0</v>
      </c>
      <c r="AT383">
        <v>0</v>
      </c>
      <c r="AU383">
        <v>0</v>
      </c>
      <c r="AV383">
        <v>1</v>
      </c>
      <c r="AW383">
        <v>1</v>
      </c>
      <c r="AZ383">
        <v>1</v>
      </c>
      <c r="BA383">
        <v>1</v>
      </c>
      <c r="BB383">
        <v>1</v>
      </c>
      <c r="BC383">
        <v>9.8800000000000008</v>
      </c>
      <c r="BD383" t="s">
        <v>3</v>
      </c>
      <c r="BE383" t="s">
        <v>3</v>
      </c>
      <c r="BF383" t="s">
        <v>3</v>
      </c>
      <c r="BG383" t="s">
        <v>3</v>
      </c>
      <c r="BH383">
        <v>3</v>
      </c>
      <c r="BI383">
        <v>2</v>
      </c>
      <c r="BJ383" t="s">
        <v>3</v>
      </c>
      <c r="BM383">
        <v>400002</v>
      </c>
      <c r="BN383">
        <v>0</v>
      </c>
      <c r="BO383" t="s">
        <v>3</v>
      </c>
      <c r="BP383">
        <v>0</v>
      </c>
      <c r="BQ383">
        <v>202</v>
      </c>
      <c r="BR383">
        <v>0</v>
      </c>
      <c r="BS383">
        <v>1</v>
      </c>
      <c r="BT383">
        <v>1</v>
      </c>
      <c r="BU383">
        <v>1</v>
      </c>
      <c r="BV383">
        <v>1</v>
      </c>
      <c r="BW383">
        <v>1</v>
      </c>
      <c r="BX383">
        <v>1</v>
      </c>
      <c r="BY383" t="s">
        <v>3</v>
      </c>
      <c r="BZ383">
        <v>0</v>
      </c>
      <c r="CA383">
        <v>0</v>
      </c>
      <c r="CB383" t="s">
        <v>3</v>
      </c>
      <c r="CE383">
        <v>30</v>
      </c>
      <c r="CF383">
        <v>0</v>
      </c>
      <c r="CG383">
        <v>0</v>
      </c>
      <c r="CM383">
        <v>0</v>
      </c>
      <c r="CN383" t="s">
        <v>3</v>
      </c>
      <c r="CO383">
        <v>0</v>
      </c>
      <c r="CP383">
        <f t="shared" si="499"/>
        <v>4100.2</v>
      </c>
      <c r="CQ383">
        <f t="shared" si="500"/>
        <v>205.01</v>
      </c>
      <c r="CR383">
        <f t="shared" si="484"/>
        <v>0</v>
      </c>
      <c r="CS383">
        <f t="shared" si="501"/>
        <v>0</v>
      </c>
      <c r="CT383">
        <f t="shared" si="502"/>
        <v>0</v>
      </c>
      <c r="CU383">
        <f t="shared" si="503"/>
        <v>0</v>
      </c>
      <c r="CV383">
        <f t="shared" si="504"/>
        <v>0</v>
      </c>
      <c r="CW383">
        <f t="shared" si="505"/>
        <v>0</v>
      </c>
      <c r="CX383">
        <f t="shared" si="506"/>
        <v>0</v>
      </c>
      <c r="CY383">
        <f t="shared" si="507"/>
        <v>0</v>
      </c>
      <c r="CZ383">
        <f t="shared" si="508"/>
        <v>0</v>
      </c>
      <c r="DC383" t="s">
        <v>3</v>
      </c>
      <c r="DD383" t="s">
        <v>3</v>
      </c>
      <c r="DE383" t="s">
        <v>3</v>
      </c>
      <c r="DF383" t="s">
        <v>3</v>
      </c>
      <c r="DG383" t="s">
        <v>3</v>
      </c>
      <c r="DH383" t="s">
        <v>3</v>
      </c>
      <c r="DI383" t="s">
        <v>3</v>
      </c>
      <c r="DJ383" t="s">
        <v>3</v>
      </c>
      <c r="DK383" t="s">
        <v>3</v>
      </c>
      <c r="DL383" t="s">
        <v>3</v>
      </c>
      <c r="DM383" t="s">
        <v>3</v>
      </c>
      <c r="DN383">
        <v>0</v>
      </c>
      <c r="DO383">
        <v>0</v>
      </c>
      <c r="DP383">
        <v>1</v>
      </c>
      <c r="DQ383">
        <v>1</v>
      </c>
      <c r="DU383">
        <v>1013</v>
      </c>
      <c r="DV383" t="s">
        <v>37</v>
      </c>
      <c r="DW383" t="s">
        <v>37</v>
      </c>
      <c r="DX383">
        <v>1</v>
      </c>
      <c r="DZ383" t="s">
        <v>3</v>
      </c>
      <c r="EA383" t="s">
        <v>3</v>
      </c>
      <c r="EB383" t="s">
        <v>3</v>
      </c>
      <c r="EC383" t="s">
        <v>3</v>
      </c>
      <c r="EE383">
        <v>59540864</v>
      </c>
      <c r="EF383">
        <v>202</v>
      </c>
      <c r="EG383" t="s">
        <v>386</v>
      </c>
      <c r="EH383">
        <v>0</v>
      </c>
      <c r="EI383" t="s">
        <v>3</v>
      </c>
      <c r="EJ383">
        <v>1</v>
      </c>
      <c r="EK383">
        <v>400002</v>
      </c>
      <c r="EL383" t="s">
        <v>387</v>
      </c>
      <c r="EM383" t="s">
        <v>386</v>
      </c>
      <c r="EO383" t="s">
        <v>3</v>
      </c>
      <c r="EQ383">
        <v>0</v>
      </c>
      <c r="ER383">
        <v>20.75</v>
      </c>
      <c r="ES383">
        <v>20.75</v>
      </c>
      <c r="ET383">
        <v>0</v>
      </c>
      <c r="EU383">
        <v>0</v>
      </c>
      <c r="EV383">
        <v>0</v>
      </c>
      <c r="EW383">
        <v>0</v>
      </c>
      <c r="EX383">
        <v>0</v>
      </c>
      <c r="EY383">
        <v>0</v>
      </c>
      <c r="EZ383">
        <v>5</v>
      </c>
      <c r="FC383">
        <v>1</v>
      </c>
      <c r="FD383">
        <v>18</v>
      </c>
      <c r="FF383">
        <v>241.12</v>
      </c>
      <c r="FQ383">
        <v>0</v>
      </c>
      <c r="FR383">
        <v>0</v>
      </c>
      <c r="FS383">
        <v>0</v>
      </c>
      <c r="FX383">
        <v>0</v>
      </c>
      <c r="FY383">
        <v>0</v>
      </c>
      <c r="GA383" t="s">
        <v>611</v>
      </c>
      <c r="GD383">
        <v>1</v>
      </c>
      <c r="GF383">
        <v>-585246028</v>
      </c>
      <c r="GG383">
        <v>2</v>
      </c>
      <c r="GH383">
        <v>3</v>
      </c>
      <c r="GI383">
        <v>5</v>
      </c>
      <c r="GJ383">
        <v>0</v>
      </c>
      <c r="GK383">
        <v>0</v>
      </c>
      <c r="GL383">
        <f t="shared" si="509"/>
        <v>0</v>
      </c>
      <c r="GM383">
        <f t="shared" si="510"/>
        <v>4100.2</v>
      </c>
      <c r="GN383">
        <f t="shared" si="511"/>
        <v>0</v>
      </c>
      <c r="GO383">
        <f t="shared" si="512"/>
        <v>4100.2</v>
      </c>
      <c r="GP383">
        <f t="shared" si="513"/>
        <v>0</v>
      </c>
      <c r="GR383">
        <v>1</v>
      </c>
      <c r="GS383">
        <v>1</v>
      </c>
      <c r="GT383">
        <v>0</v>
      </c>
      <c r="GU383" t="s">
        <v>3</v>
      </c>
      <c r="GV383">
        <f t="shared" si="514"/>
        <v>0</v>
      </c>
      <c r="GW383">
        <v>1</v>
      </c>
      <c r="GX383">
        <f t="shared" si="515"/>
        <v>0</v>
      </c>
      <c r="HA383">
        <v>0</v>
      </c>
      <c r="HB383">
        <v>0</v>
      </c>
      <c r="HC383">
        <f t="shared" si="516"/>
        <v>0</v>
      </c>
      <c r="HE383" t="s">
        <v>389</v>
      </c>
      <c r="HF383" t="s">
        <v>34</v>
      </c>
      <c r="HM383" t="s">
        <v>3</v>
      </c>
      <c r="HN383" t="s">
        <v>3</v>
      </c>
      <c r="HO383" t="s">
        <v>3</v>
      </c>
      <c r="HP383" t="s">
        <v>3</v>
      </c>
      <c r="HQ383" t="s">
        <v>3</v>
      </c>
      <c r="HS383">
        <v>0</v>
      </c>
      <c r="IK383">
        <v>0</v>
      </c>
    </row>
    <row r="384" spans="1:255" x14ac:dyDescent="0.2">
      <c r="A384" s="2">
        <v>17</v>
      </c>
      <c r="B384" s="2">
        <v>1</v>
      </c>
      <c r="C384" s="2"/>
      <c r="D384" s="2"/>
      <c r="E384" s="2" t="s">
        <v>612</v>
      </c>
      <c r="F384" s="2" t="s">
        <v>613</v>
      </c>
      <c r="G384" s="2" t="s">
        <v>614</v>
      </c>
      <c r="H384" s="2" t="s">
        <v>37</v>
      </c>
      <c r="I384" s="2">
        <v>101</v>
      </c>
      <c r="J384" s="2">
        <v>0</v>
      </c>
      <c r="K384" s="2">
        <v>101</v>
      </c>
      <c r="L384" s="2"/>
      <c r="M384" s="2"/>
      <c r="N384" s="2"/>
      <c r="O384" s="2">
        <f t="shared" si="485"/>
        <v>6805.38</v>
      </c>
      <c r="P384" s="2">
        <f t="shared" si="486"/>
        <v>6805.38</v>
      </c>
      <c r="Q384" s="2">
        <f t="shared" ref="Q384:Q409" si="517">(ROUND((ROUND(((ET384)*AV384*I384),2)*BB384),2)+ROUND((ROUND(((AE384-(EU384))*AV384*I384),2)*BS384),2))</f>
        <v>0</v>
      </c>
      <c r="R384" s="2">
        <f t="shared" si="487"/>
        <v>0</v>
      </c>
      <c r="S384" s="2">
        <f t="shared" si="488"/>
        <v>0</v>
      </c>
      <c r="T384" s="2">
        <f t="shared" si="489"/>
        <v>0</v>
      </c>
      <c r="U384" s="2">
        <f t="shared" si="490"/>
        <v>0</v>
      </c>
      <c r="V384" s="2">
        <f t="shared" si="491"/>
        <v>0</v>
      </c>
      <c r="W384" s="2">
        <f t="shared" si="492"/>
        <v>0</v>
      </c>
      <c r="X384" s="2">
        <f t="shared" si="493"/>
        <v>0</v>
      </c>
      <c r="Y384" s="2">
        <f t="shared" si="494"/>
        <v>0</v>
      </c>
      <c r="Z384" s="2"/>
      <c r="AA384" s="2">
        <v>60252778</v>
      </c>
      <c r="AB384" s="2">
        <f t="shared" si="495"/>
        <v>67.38</v>
      </c>
      <c r="AC384" s="2">
        <f t="shared" si="496"/>
        <v>67.38</v>
      </c>
      <c r="AD384" s="2">
        <f t="shared" ref="AD384:AD409" si="518">ROUND((((ET384)-(EU384))+AE384),6)</f>
        <v>0</v>
      </c>
      <c r="AE384" s="2">
        <f t="shared" ref="AE384:AE409" si="519">ROUND((EU384),6)</f>
        <v>0</v>
      </c>
      <c r="AF384" s="2">
        <f t="shared" ref="AF384:AF409" si="520">ROUND((EV384),6)</f>
        <v>0</v>
      </c>
      <c r="AG384" s="2">
        <f t="shared" si="497"/>
        <v>0</v>
      </c>
      <c r="AH384" s="2">
        <f t="shared" ref="AH384:AH409" si="521">(EW384)</f>
        <v>0</v>
      </c>
      <c r="AI384" s="2">
        <f t="shared" ref="AI384:AI409" si="522">(EX384)</f>
        <v>0</v>
      </c>
      <c r="AJ384" s="2">
        <f t="shared" si="498"/>
        <v>0</v>
      </c>
      <c r="AK384" s="2">
        <v>67.38</v>
      </c>
      <c r="AL384" s="2">
        <v>67.38</v>
      </c>
      <c r="AM384" s="2">
        <v>0</v>
      </c>
      <c r="AN384" s="2">
        <v>0</v>
      </c>
      <c r="AO384" s="2">
        <v>0</v>
      </c>
      <c r="AP384" s="2">
        <v>0</v>
      </c>
      <c r="AQ384" s="2">
        <v>0</v>
      </c>
      <c r="AR384" s="2">
        <v>0</v>
      </c>
      <c r="AS384" s="2">
        <v>0</v>
      </c>
      <c r="AT384" s="2">
        <v>0</v>
      </c>
      <c r="AU384" s="2">
        <v>0</v>
      </c>
      <c r="AV384" s="2">
        <v>1</v>
      </c>
      <c r="AW384" s="2">
        <v>1</v>
      </c>
      <c r="AX384" s="2"/>
      <c r="AY384" s="2"/>
      <c r="AZ384" s="2">
        <v>1</v>
      </c>
      <c r="BA384" s="2">
        <v>1</v>
      </c>
      <c r="BB384" s="2">
        <v>1</v>
      </c>
      <c r="BC384" s="2">
        <v>1</v>
      </c>
      <c r="BD384" s="2" t="s">
        <v>3</v>
      </c>
      <c r="BE384" s="2" t="s">
        <v>3</v>
      </c>
      <c r="BF384" s="2" t="s">
        <v>3</v>
      </c>
      <c r="BG384" s="2" t="s">
        <v>3</v>
      </c>
      <c r="BH384" s="2">
        <v>3</v>
      </c>
      <c r="BI384" s="2">
        <v>2</v>
      </c>
      <c r="BJ384" s="2" t="s">
        <v>3</v>
      </c>
      <c r="BK384" s="2"/>
      <c r="BL384" s="2"/>
      <c r="BM384" s="2">
        <v>400002</v>
      </c>
      <c r="BN384" s="2">
        <v>0</v>
      </c>
      <c r="BO384" s="2" t="s">
        <v>3</v>
      </c>
      <c r="BP384" s="2">
        <v>0</v>
      </c>
      <c r="BQ384" s="2">
        <v>202</v>
      </c>
      <c r="BR384" s="2">
        <v>0</v>
      </c>
      <c r="BS384" s="2">
        <v>1</v>
      </c>
      <c r="BT384" s="2">
        <v>1</v>
      </c>
      <c r="BU384" s="2">
        <v>1</v>
      </c>
      <c r="BV384" s="2">
        <v>1</v>
      </c>
      <c r="BW384" s="2">
        <v>1</v>
      </c>
      <c r="BX384" s="2">
        <v>1</v>
      </c>
      <c r="BY384" s="2" t="s">
        <v>3</v>
      </c>
      <c r="BZ384" s="2">
        <v>0</v>
      </c>
      <c r="CA384" s="2">
        <v>0</v>
      </c>
      <c r="CB384" s="2" t="s">
        <v>3</v>
      </c>
      <c r="CC384" s="2"/>
      <c r="CD384" s="2"/>
      <c r="CE384" s="2">
        <v>30</v>
      </c>
      <c r="CF384" s="2">
        <v>0</v>
      </c>
      <c r="CG384" s="2">
        <v>0</v>
      </c>
      <c r="CH384" s="2"/>
      <c r="CI384" s="2"/>
      <c r="CJ384" s="2"/>
      <c r="CK384" s="2"/>
      <c r="CL384" s="2"/>
      <c r="CM384" s="2">
        <v>0</v>
      </c>
      <c r="CN384" s="2" t="s">
        <v>3</v>
      </c>
      <c r="CO384" s="2">
        <v>0</v>
      </c>
      <c r="CP384" s="2">
        <f t="shared" si="499"/>
        <v>6805.38</v>
      </c>
      <c r="CQ384" s="2">
        <f t="shared" si="500"/>
        <v>67.38</v>
      </c>
      <c r="CR384" s="2">
        <f t="shared" ref="CR384:CR409" si="523">(ROUND((ROUND(((ET384)*AV384*1),2)*BB384),2)+ROUND((ROUND(((AE384-(EU384))*AV384*1),2)*BS384),2))</f>
        <v>0</v>
      </c>
      <c r="CS384" s="2">
        <f t="shared" si="501"/>
        <v>0</v>
      </c>
      <c r="CT384" s="2">
        <f t="shared" si="502"/>
        <v>0</v>
      </c>
      <c r="CU384" s="2">
        <f t="shared" si="503"/>
        <v>0</v>
      </c>
      <c r="CV384" s="2">
        <f t="shared" si="504"/>
        <v>0</v>
      </c>
      <c r="CW384" s="2">
        <f t="shared" si="505"/>
        <v>0</v>
      </c>
      <c r="CX384" s="2">
        <f t="shared" si="506"/>
        <v>0</v>
      </c>
      <c r="CY384" s="2">
        <f t="shared" si="507"/>
        <v>0</v>
      </c>
      <c r="CZ384" s="2">
        <f t="shared" si="508"/>
        <v>0</v>
      </c>
      <c r="DA384" s="2"/>
      <c r="DB384" s="2"/>
      <c r="DC384" s="2" t="s">
        <v>3</v>
      </c>
      <c r="DD384" s="2" t="s">
        <v>3</v>
      </c>
      <c r="DE384" s="2" t="s">
        <v>3</v>
      </c>
      <c r="DF384" s="2" t="s">
        <v>3</v>
      </c>
      <c r="DG384" s="2" t="s">
        <v>3</v>
      </c>
      <c r="DH384" s="2" t="s">
        <v>3</v>
      </c>
      <c r="DI384" s="2" t="s">
        <v>3</v>
      </c>
      <c r="DJ384" s="2" t="s">
        <v>3</v>
      </c>
      <c r="DK384" s="2" t="s">
        <v>3</v>
      </c>
      <c r="DL384" s="2" t="s">
        <v>3</v>
      </c>
      <c r="DM384" s="2" t="s">
        <v>3</v>
      </c>
      <c r="DN384" s="2">
        <v>0</v>
      </c>
      <c r="DO384" s="2">
        <v>0</v>
      </c>
      <c r="DP384" s="2">
        <v>1</v>
      </c>
      <c r="DQ384" s="2">
        <v>1</v>
      </c>
      <c r="DR384" s="2"/>
      <c r="DS384" s="2"/>
      <c r="DT384" s="2"/>
      <c r="DU384" s="2">
        <v>1013</v>
      </c>
      <c r="DV384" s="2" t="s">
        <v>37</v>
      </c>
      <c r="DW384" s="2" t="s">
        <v>37</v>
      </c>
      <c r="DX384" s="2">
        <v>1</v>
      </c>
      <c r="DY384" s="2"/>
      <c r="DZ384" s="2" t="s">
        <v>3</v>
      </c>
      <c r="EA384" s="2" t="s">
        <v>3</v>
      </c>
      <c r="EB384" s="2" t="s">
        <v>3</v>
      </c>
      <c r="EC384" s="2" t="s">
        <v>3</v>
      </c>
      <c r="ED384" s="2"/>
      <c r="EE384" s="2">
        <v>59540864</v>
      </c>
      <c r="EF384" s="2">
        <v>202</v>
      </c>
      <c r="EG384" s="2" t="s">
        <v>386</v>
      </c>
      <c r="EH384" s="2">
        <v>0</v>
      </c>
      <c r="EI384" s="2" t="s">
        <v>3</v>
      </c>
      <c r="EJ384" s="2">
        <v>1</v>
      </c>
      <c r="EK384" s="2">
        <v>400002</v>
      </c>
      <c r="EL384" s="2" t="s">
        <v>387</v>
      </c>
      <c r="EM384" s="2" t="s">
        <v>386</v>
      </c>
      <c r="EN384" s="2"/>
      <c r="EO384" s="2" t="s">
        <v>3</v>
      </c>
      <c r="EP384" s="2"/>
      <c r="EQ384" s="2">
        <v>0</v>
      </c>
      <c r="ER384" s="2">
        <v>0</v>
      </c>
      <c r="ES384" s="2">
        <v>67.38</v>
      </c>
      <c r="ET384" s="2">
        <v>0</v>
      </c>
      <c r="EU384" s="2">
        <v>0</v>
      </c>
      <c r="EV384" s="2">
        <v>0</v>
      </c>
      <c r="EW384" s="2">
        <v>0</v>
      </c>
      <c r="EX384" s="2">
        <v>0</v>
      </c>
      <c r="EY384" s="2">
        <v>0</v>
      </c>
      <c r="EZ384" s="2"/>
      <c r="FA384" s="2"/>
      <c r="FB384" s="2"/>
      <c r="FC384" s="2"/>
      <c r="FD384" s="2"/>
      <c r="FE384" s="2"/>
      <c r="FF384" s="2"/>
      <c r="FG384" s="2"/>
      <c r="FH384" s="2"/>
      <c r="FI384" s="2"/>
      <c r="FJ384" s="2"/>
      <c r="FK384" s="2"/>
      <c r="FL384" s="2"/>
      <c r="FM384" s="2"/>
      <c r="FN384" s="2"/>
      <c r="FO384" s="2"/>
      <c r="FP384" s="2"/>
      <c r="FQ384" s="2">
        <v>0</v>
      </c>
      <c r="FR384" s="2">
        <v>0</v>
      </c>
      <c r="FS384" s="2">
        <v>0</v>
      </c>
      <c r="FT384" s="2"/>
      <c r="FU384" s="2"/>
      <c r="FV384" s="2"/>
      <c r="FW384" s="2"/>
      <c r="FX384" s="2">
        <v>0</v>
      </c>
      <c r="FY384" s="2">
        <v>0</v>
      </c>
      <c r="FZ384" s="2"/>
      <c r="GA384" s="2" t="s">
        <v>615</v>
      </c>
      <c r="GB384" s="2"/>
      <c r="GC384" s="2"/>
      <c r="GD384" s="2">
        <v>1</v>
      </c>
      <c r="GE384" s="2"/>
      <c r="GF384" s="2">
        <v>-264393875</v>
      </c>
      <c r="GG384" s="2">
        <v>2</v>
      </c>
      <c r="GH384" s="2">
        <v>4</v>
      </c>
      <c r="GI384" s="2">
        <v>-2</v>
      </c>
      <c r="GJ384" s="2">
        <v>0</v>
      </c>
      <c r="GK384" s="2">
        <v>0</v>
      </c>
      <c r="GL384" s="2">
        <f t="shared" si="509"/>
        <v>0</v>
      </c>
      <c r="GM384" s="2">
        <f t="shared" si="510"/>
        <v>6805.38</v>
      </c>
      <c r="GN384" s="2">
        <f t="shared" si="511"/>
        <v>0</v>
      </c>
      <c r="GO384" s="2">
        <f t="shared" si="512"/>
        <v>6805.38</v>
      </c>
      <c r="GP384" s="2">
        <f t="shared" si="513"/>
        <v>0</v>
      </c>
      <c r="GQ384" s="2"/>
      <c r="GR384" s="2">
        <v>0</v>
      </c>
      <c r="GS384" s="2">
        <v>2</v>
      </c>
      <c r="GT384" s="2">
        <v>0</v>
      </c>
      <c r="GU384" s="2" t="s">
        <v>3</v>
      </c>
      <c r="GV384" s="2">
        <f t="shared" si="514"/>
        <v>0</v>
      </c>
      <c r="GW384" s="2">
        <v>1</v>
      </c>
      <c r="GX384" s="2">
        <f t="shared" si="515"/>
        <v>0</v>
      </c>
      <c r="GY384" s="2"/>
      <c r="GZ384" s="2"/>
      <c r="HA384" s="2">
        <v>0</v>
      </c>
      <c r="HB384" s="2">
        <v>0</v>
      </c>
      <c r="HC384" s="2">
        <f t="shared" si="516"/>
        <v>0</v>
      </c>
      <c r="HD384" s="2"/>
      <c r="HE384" s="2" t="s">
        <v>389</v>
      </c>
      <c r="HF384" s="2" t="s">
        <v>34</v>
      </c>
      <c r="HG384" s="2"/>
      <c r="HH384" s="2"/>
      <c r="HI384" s="2"/>
      <c r="HJ384" s="2"/>
      <c r="HK384" s="2"/>
      <c r="HL384" s="2"/>
      <c r="HM384" s="2" t="s">
        <v>3</v>
      </c>
      <c r="HN384" s="2" t="s">
        <v>3</v>
      </c>
      <c r="HO384" s="2" t="s">
        <v>3</v>
      </c>
      <c r="HP384" s="2" t="s">
        <v>3</v>
      </c>
      <c r="HQ384" s="2" t="s">
        <v>3</v>
      </c>
      <c r="HR384" s="2"/>
      <c r="HS384" s="2">
        <v>0</v>
      </c>
      <c r="HT384" s="2"/>
      <c r="HU384" s="2"/>
      <c r="HV384" s="2"/>
      <c r="HW384" s="2"/>
      <c r="HX384" s="2"/>
      <c r="HY384" s="2"/>
      <c r="HZ384" s="2"/>
      <c r="IA384" s="2"/>
      <c r="IB384" s="2"/>
      <c r="IC384" s="2"/>
      <c r="ID384" s="2"/>
      <c r="IE384" s="2"/>
      <c r="IF384" s="2"/>
      <c r="IG384" s="2"/>
      <c r="IH384" s="2"/>
      <c r="II384" s="2"/>
      <c r="IJ384" s="2"/>
      <c r="IK384" s="2">
        <v>0</v>
      </c>
      <c r="IL384" s="2"/>
      <c r="IM384" s="2"/>
      <c r="IN384" s="2"/>
      <c r="IO384" s="2"/>
      <c r="IP384" s="2"/>
      <c r="IQ384" s="2"/>
      <c r="IR384" s="2"/>
      <c r="IS384" s="2"/>
      <c r="IT384" s="2"/>
      <c r="IU384" s="2"/>
    </row>
    <row r="385" spans="1:255" x14ac:dyDescent="0.2">
      <c r="A385">
        <v>17</v>
      </c>
      <c r="B385">
        <v>1</v>
      </c>
      <c r="E385" t="s">
        <v>612</v>
      </c>
      <c r="F385" t="s">
        <v>613</v>
      </c>
      <c r="G385" t="s">
        <v>614</v>
      </c>
      <c r="H385" t="s">
        <v>37</v>
      </c>
      <c r="I385">
        <v>101</v>
      </c>
      <c r="J385">
        <v>0</v>
      </c>
      <c r="K385">
        <v>101</v>
      </c>
      <c r="O385">
        <f t="shared" si="485"/>
        <v>67237.149999999994</v>
      </c>
      <c r="P385">
        <f t="shared" si="486"/>
        <v>67237.149999999994</v>
      </c>
      <c r="Q385">
        <f t="shared" si="517"/>
        <v>0</v>
      </c>
      <c r="R385">
        <f t="shared" si="487"/>
        <v>0</v>
      </c>
      <c r="S385">
        <f t="shared" si="488"/>
        <v>0</v>
      </c>
      <c r="T385">
        <f t="shared" si="489"/>
        <v>0</v>
      </c>
      <c r="U385">
        <f t="shared" si="490"/>
        <v>0</v>
      </c>
      <c r="V385">
        <f t="shared" si="491"/>
        <v>0</v>
      </c>
      <c r="W385">
        <f t="shared" si="492"/>
        <v>0</v>
      </c>
      <c r="X385">
        <f t="shared" si="493"/>
        <v>0</v>
      </c>
      <c r="Y385">
        <f t="shared" si="494"/>
        <v>0</v>
      </c>
      <c r="AA385">
        <v>60252775</v>
      </c>
      <c r="AB385">
        <f t="shared" si="495"/>
        <v>67.38</v>
      </c>
      <c r="AC385">
        <f t="shared" si="496"/>
        <v>67.38</v>
      </c>
      <c r="AD385">
        <f t="shared" si="518"/>
        <v>0</v>
      </c>
      <c r="AE385">
        <f t="shared" si="519"/>
        <v>0</v>
      </c>
      <c r="AF385">
        <f t="shared" si="520"/>
        <v>0</v>
      </c>
      <c r="AG385">
        <f t="shared" si="497"/>
        <v>0</v>
      </c>
      <c r="AH385">
        <f t="shared" si="521"/>
        <v>0</v>
      </c>
      <c r="AI385">
        <f t="shared" si="522"/>
        <v>0</v>
      </c>
      <c r="AJ385">
        <f t="shared" si="498"/>
        <v>0</v>
      </c>
      <c r="AK385">
        <v>67.38</v>
      </c>
      <c r="AL385">
        <v>67.38</v>
      </c>
      <c r="AM385">
        <v>0</v>
      </c>
      <c r="AN385">
        <v>0</v>
      </c>
      <c r="AO385">
        <v>0</v>
      </c>
      <c r="AP385">
        <v>0</v>
      </c>
      <c r="AQ385">
        <v>0</v>
      </c>
      <c r="AR385">
        <v>0</v>
      </c>
      <c r="AS385">
        <v>0</v>
      </c>
      <c r="AT385">
        <v>0</v>
      </c>
      <c r="AU385">
        <v>0</v>
      </c>
      <c r="AV385">
        <v>1</v>
      </c>
      <c r="AW385">
        <v>1</v>
      </c>
      <c r="AZ385">
        <v>1</v>
      </c>
      <c r="BA385">
        <v>1</v>
      </c>
      <c r="BB385">
        <v>1</v>
      </c>
      <c r="BC385">
        <v>9.8800000000000008</v>
      </c>
      <c r="BD385" t="s">
        <v>3</v>
      </c>
      <c r="BE385" t="s">
        <v>3</v>
      </c>
      <c r="BF385" t="s">
        <v>3</v>
      </c>
      <c r="BG385" t="s">
        <v>3</v>
      </c>
      <c r="BH385">
        <v>3</v>
      </c>
      <c r="BI385">
        <v>2</v>
      </c>
      <c r="BJ385" t="s">
        <v>3</v>
      </c>
      <c r="BM385">
        <v>400002</v>
      </c>
      <c r="BN385">
        <v>0</v>
      </c>
      <c r="BO385" t="s">
        <v>3</v>
      </c>
      <c r="BP385">
        <v>0</v>
      </c>
      <c r="BQ385">
        <v>202</v>
      </c>
      <c r="BR385">
        <v>0</v>
      </c>
      <c r="BS385">
        <v>1</v>
      </c>
      <c r="BT385">
        <v>1</v>
      </c>
      <c r="BU385">
        <v>1</v>
      </c>
      <c r="BV385">
        <v>1</v>
      </c>
      <c r="BW385">
        <v>1</v>
      </c>
      <c r="BX385">
        <v>1</v>
      </c>
      <c r="BY385" t="s">
        <v>3</v>
      </c>
      <c r="BZ385">
        <v>0</v>
      </c>
      <c r="CA385">
        <v>0</v>
      </c>
      <c r="CB385" t="s">
        <v>3</v>
      </c>
      <c r="CE385">
        <v>30</v>
      </c>
      <c r="CF385">
        <v>0</v>
      </c>
      <c r="CG385">
        <v>0</v>
      </c>
      <c r="CM385">
        <v>0</v>
      </c>
      <c r="CN385" t="s">
        <v>3</v>
      </c>
      <c r="CO385">
        <v>0</v>
      </c>
      <c r="CP385">
        <f t="shared" si="499"/>
        <v>67237.149999999994</v>
      </c>
      <c r="CQ385">
        <f t="shared" si="500"/>
        <v>665.71</v>
      </c>
      <c r="CR385">
        <f t="shared" si="523"/>
        <v>0</v>
      </c>
      <c r="CS385">
        <f t="shared" si="501"/>
        <v>0</v>
      </c>
      <c r="CT385">
        <f t="shared" si="502"/>
        <v>0</v>
      </c>
      <c r="CU385">
        <f t="shared" si="503"/>
        <v>0</v>
      </c>
      <c r="CV385">
        <f t="shared" si="504"/>
        <v>0</v>
      </c>
      <c r="CW385">
        <f t="shared" si="505"/>
        <v>0</v>
      </c>
      <c r="CX385">
        <f t="shared" si="506"/>
        <v>0</v>
      </c>
      <c r="CY385">
        <f t="shared" si="507"/>
        <v>0</v>
      </c>
      <c r="CZ385">
        <f t="shared" si="508"/>
        <v>0</v>
      </c>
      <c r="DC385" t="s">
        <v>3</v>
      </c>
      <c r="DD385" t="s">
        <v>3</v>
      </c>
      <c r="DE385" t="s">
        <v>3</v>
      </c>
      <c r="DF385" t="s">
        <v>3</v>
      </c>
      <c r="DG385" t="s">
        <v>3</v>
      </c>
      <c r="DH385" t="s">
        <v>3</v>
      </c>
      <c r="DI385" t="s">
        <v>3</v>
      </c>
      <c r="DJ385" t="s">
        <v>3</v>
      </c>
      <c r="DK385" t="s">
        <v>3</v>
      </c>
      <c r="DL385" t="s">
        <v>3</v>
      </c>
      <c r="DM385" t="s">
        <v>3</v>
      </c>
      <c r="DN385">
        <v>0</v>
      </c>
      <c r="DO385">
        <v>0</v>
      </c>
      <c r="DP385">
        <v>1</v>
      </c>
      <c r="DQ385">
        <v>1</v>
      </c>
      <c r="DU385">
        <v>1013</v>
      </c>
      <c r="DV385" t="s">
        <v>37</v>
      </c>
      <c r="DW385" t="s">
        <v>37</v>
      </c>
      <c r="DX385">
        <v>1</v>
      </c>
      <c r="DZ385" t="s">
        <v>3</v>
      </c>
      <c r="EA385" t="s">
        <v>3</v>
      </c>
      <c r="EB385" t="s">
        <v>3</v>
      </c>
      <c r="EC385" t="s">
        <v>3</v>
      </c>
      <c r="EE385">
        <v>59540864</v>
      </c>
      <c r="EF385">
        <v>202</v>
      </c>
      <c r="EG385" t="s">
        <v>386</v>
      </c>
      <c r="EH385">
        <v>0</v>
      </c>
      <c r="EI385" t="s">
        <v>3</v>
      </c>
      <c r="EJ385">
        <v>1</v>
      </c>
      <c r="EK385">
        <v>400002</v>
      </c>
      <c r="EL385" t="s">
        <v>387</v>
      </c>
      <c r="EM385" t="s">
        <v>386</v>
      </c>
      <c r="EO385" t="s">
        <v>3</v>
      </c>
      <c r="EQ385">
        <v>0</v>
      </c>
      <c r="ER385">
        <v>67.38</v>
      </c>
      <c r="ES385">
        <v>67.38</v>
      </c>
      <c r="ET385">
        <v>0</v>
      </c>
      <c r="EU385">
        <v>0</v>
      </c>
      <c r="EV385">
        <v>0</v>
      </c>
      <c r="EW385">
        <v>0</v>
      </c>
      <c r="EX385">
        <v>0</v>
      </c>
      <c r="EY385">
        <v>0</v>
      </c>
      <c r="EZ385">
        <v>5</v>
      </c>
      <c r="FC385">
        <v>1</v>
      </c>
      <c r="FD385">
        <v>18</v>
      </c>
      <c r="FF385">
        <v>783.18</v>
      </c>
      <c r="FQ385">
        <v>0</v>
      </c>
      <c r="FR385">
        <v>0</v>
      </c>
      <c r="FS385">
        <v>0</v>
      </c>
      <c r="FX385">
        <v>0</v>
      </c>
      <c r="FY385">
        <v>0</v>
      </c>
      <c r="GA385" t="s">
        <v>615</v>
      </c>
      <c r="GD385">
        <v>1</v>
      </c>
      <c r="GF385">
        <v>-264393875</v>
      </c>
      <c r="GG385">
        <v>2</v>
      </c>
      <c r="GH385">
        <v>3</v>
      </c>
      <c r="GI385">
        <v>5</v>
      </c>
      <c r="GJ385">
        <v>0</v>
      </c>
      <c r="GK385">
        <v>0</v>
      </c>
      <c r="GL385">
        <f t="shared" si="509"/>
        <v>0</v>
      </c>
      <c r="GM385">
        <f t="shared" si="510"/>
        <v>67237.149999999994</v>
      </c>
      <c r="GN385">
        <f t="shared" si="511"/>
        <v>0</v>
      </c>
      <c r="GO385">
        <f t="shared" si="512"/>
        <v>67237.149999999994</v>
      </c>
      <c r="GP385">
        <f t="shared" si="513"/>
        <v>0</v>
      </c>
      <c r="GR385">
        <v>1</v>
      </c>
      <c r="GS385">
        <v>1</v>
      </c>
      <c r="GT385">
        <v>0</v>
      </c>
      <c r="GU385" t="s">
        <v>3</v>
      </c>
      <c r="GV385">
        <f t="shared" si="514"/>
        <v>0</v>
      </c>
      <c r="GW385">
        <v>1</v>
      </c>
      <c r="GX385">
        <f t="shared" si="515"/>
        <v>0</v>
      </c>
      <c r="HA385">
        <v>0</v>
      </c>
      <c r="HB385">
        <v>0</v>
      </c>
      <c r="HC385">
        <f t="shared" si="516"/>
        <v>0</v>
      </c>
      <c r="HE385" t="s">
        <v>389</v>
      </c>
      <c r="HF385" t="s">
        <v>34</v>
      </c>
      <c r="HM385" t="s">
        <v>3</v>
      </c>
      <c r="HN385" t="s">
        <v>3</v>
      </c>
      <c r="HO385" t="s">
        <v>3</v>
      </c>
      <c r="HP385" t="s">
        <v>3</v>
      </c>
      <c r="HQ385" t="s">
        <v>3</v>
      </c>
      <c r="HS385">
        <v>0</v>
      </c>
      <c r="IK385">
        <v>0</v>
      </c>
    </row>
    <row r="386" spans="1:255" x14ac:dyDescent="0.2">
      <c r="A386" s="2">
        <v>17</v>
      </c>
      <c r="B386" s="2">
        <v>1</v>
      </c>
      <c r="C386" s="2"/>
      <c r="D386" s="2"/>
      <c r="E386" s="2" t="s">
        <v>616</v>
      </c>
      <c r="F386" s="2" t="s">
        <v>617</v>
      </c>
      <c r="G386" s="2" t="s">
        <v>618</v>
      </c>
      <c r="H386" s="2" t="s">
        <v>37</v>
      </c>
      <c r="I386" s="2">
        <v>18</v>
      </c>
      <c r="J386" s="2">
        <v>0</v>
      </c>
      <c r="K386" s="2">
        <v>18</v>
      </c>
      <c r="L386" s="2"/>
      <c r="M386" s="2"/>
      <c r="N386" s="2"/>
      <c r="O386" s="2">
        <f t="shared" si="485"/>
        <v>885.06</v>
      </c>
      <c r="P386" s="2">
        <f t="shared" si="486"/>
        <v>885.06</v>
      </c>
      <c r="Q386" s="2">
        <f t="shared" si="517"/>
        <v>0</v>
      </c>
      <c r="R386" s="2">
        <f t="shared" si="487"/>
        <v>0</v>
      </c>
      <c r="S386" s="2">
        <f t="shared" si="488"/>
        <v>0</v>
      </c>
      <c r="T386" s="2">
        <f t="shared" si="489"/>
        <v>0</v>
      </c>
      <c r="U386" s="2">
        <f t="shared" si="490"/>
        <v>0</v>
      </c>
      <c r="V386" s="2">
        <f t="shared" si="491"/>
        <v>0</v>
      </c>
      <c r="W386" s="2">
        <f t="shared" si="492"/>
        <v>0</v>
      </c>
      <c r="X386" s="2">
        <f t="shared" si="493"/>
        <v>0</v>
      </c>
      <c r="Y386" s="2">
        <f t="shared" si="494"/>
        <v>0</v>
      </c>
      <c r="Z386" s="2"/>
      <c r="AA386" s="2">
        <v>60252778</v>
      </c>
      <c r="AB386" s="2">
        <f t="shared" si="495"/>
        <v>49.17</v>
      </c>
      <c r="AC386" s="2">
        <f t="shared" si="496"/>
        <v>49.17</v>
      </c>
      <c r="AD386" s="2">
        <f t="shared" si="518"/>
        <v>0</v>
      </c>
      <c r="AE386" s="2">
        <f t="shared" si="519"/>
        <v>0</v>
      </c>
      <c r="AF386" s="2">
        <f t="shared" si="520"/>
        <v>0</v>
      </c>
      <c r="AG386" s="2">
        <f t="shared" si="497"/>
        <v>0</v>
      </c>
      <c r="AH386" s="2">
        <f t="shared" si="521"/>
        <v>0</v>
      </c>
      <c r="AI386" s="2">
        <f t="shared" si="522"/>
        <v>0</v>
      </c>
      <c r="AJ386" s="2">
        <f t="shared" si="498"/>
        <v>0</v>
      </c>
      <c r="AK386" s="2">
        <v>49.17</v>
      </c>
      <c r="AL386" s="2">
        <v>49.17</v>
      </c>
      <c r="AM386" s="2">
        <v>0</v>
      </c>
      <c r="AN386" s="2">
        <v>0</v>
      </c>
      <c r="AO386" s="2">
        <v>0</v>
      </c>
      <c r="AP386" s="2">
        <v>0</v>
      </c>
      <c r="AQ386" s="2">
        <v>0</v>
      </c>
      <c r="AR386" s="2">
        <v>0</v>
      </c>
      <c r="AS386" s="2">
        <v>0</v>
      </c>
      <c r="AT386" s="2">
        <v>0</v>
      </c>
      <c r="AU386" s="2">
        <v>0</v>
      </c>
      <c r="AV386" s="2">
        <v>1</v>
      </c>
      <c r="AW386" s="2">
        <v>1</v>
      </c>
      <c r="AX386" s="2"/>
      <c r="AY386" s="2"/>
      <c r="AZ386" s="2">
        <v>1</v>
      </c>
      <c r="BA386" s="2">
        <v>1</v>
      </c>
      <c r="BB386" s="2">
        <v>1</v>
      </c>
      <c r="BC386" s="2">
        <v>1</v>
      </c>
      <c r="BD386" s="2" t="s">
        <v>3</v>
      </c>
      <c r="BE386" s="2" t="s">
        <v>3</v>
      </c>
      <c r="BF386" s="2" t="s">
        <v>3</v>
      </c>
      <c r="BG386" s="2" t="s">
        <v>3</v>
      </c>
      <c r="BH386" s="2">
        <v>3</v>
      </c>
      <c r="BI386" s="2">
        <v>2</v>
      </c>
      <c r="BJ386" s="2" t="s">
        <v>3</v>
      </c>
      <c r="BK386" s="2"/>
      <c r="BL386" s="2"/>
      <c r="BM386" s="2">
        <v>400002</v>
      </c>
      <c r="BN386" s="2">
        <v>0</v>
      </c>
      <c r="BO386" s="2" t="s">
        <v>3</v>
      </c>
      <c r="BP386" s="2">
        <v>0</v>
      </c>
      <c r="BQ386" s="2">
        <v>202</v>
      </c>
      <c r="BR386" s="2">
        <v>0</v>
      </c>
      <c r="BS386" s="2">
        <v>1</v>
      </c>
      <c r="BT386" s="2">
        <v>1</v>
      </c>
      <c r="BU386" s="2">
        <v>1</v>
      </c>
      <c r="BV386" s="2">
        <v>1</v>
      </c>
      <c r="BW386" s="2">
        <v>1</v>
      </c>
      <c r="BX386" s="2">
        <v>1</v>
      </c>
      <c r="BY386" s="2" t="s">
        <v>3</v>
      </c>
      <c r="BZ386" s="2">
        <v>0</v>
      </c>
      <c r="CA386" s="2">
        <v>0</v>
      </c>
      <c r="CB386" s="2" t="s">
        <v>3</v>
      </c>
      <c r="CC386" s="2"/>
      <c r="CD386" s="2"/>
      <c r="CE386" s="2">
        <v>30</v>
      </c>
      <c r="CF386" s="2">
        <v>0</v>
      </c>
      <c r="CG386" s="2">
        <v>0</v>
      </c>
      <c r="CH386" s="2"/>
      <c r="CI386" s="2"/>
      <c r="CJ386" s="2"/>
      <c r="CK386" s="2"/>
      <c r="CL386" s="2"/>
      <c r="CM386" s="2">
        <v>0</v>
      </c>
      <c r="CN386" s="2" t="s">
        <v>3</v>
      </c>
      <c r="CO386" s="2">
        <v>0</v>
      </c>
      <c r="CP386" s="2">
        <f t="shared" si="499"/>
        <v>885.06</v>
      </c>
      <c r="CQ386" s="2">
        <f t="shared" si="500"/>
        <v>49.17</v>
      </c>
      <c r="CR386" s="2">
        <f t="shared" si="523"/>
        <v>0</v>
      </c>
      <c r="CS386" s="2">
        <f t="shared" si="501"/>
        <v>0</v>
      </c>
      <c r="CT386" s="2">
        <f t="shared" si="502"/>
        <v>0</v>
      </c>
      <c r="CU386" s="2">
        <f t="shared" si="503"/>
        <v>0</v>
      </c>
      <c r="CV386" s="2">
        <f t="shared" si="504"/>
        <v>0</v>
      </c>
      <c r="CW386" s="2">
        <f t="shared" si="505"/>
        <v>0</v>
      </c>
      <c r="CX386" s="2">
        <f t="shared" si="506"/>
        <v>0</v>
      </c>
      <c r="CY386" s="2">
        <f t="shared" si="507"/>
        <v>0</v>
      </c>
      <c r="CZ386" s="2">
        <f t="shared" si="508"/>
        <v>0</v>
      </c>
      <c r="DA386" s="2"/>
      <c r="DB386" s="2"/>
      <c r="DC386" s="2" t="s">
        <v>3</v>
      </c>
      <c r="DD386" s="2" t="s">
        <v>3</v>
      </c>
      <c r="DE386" s="2" t="s">
        <v>3</v>
      </c>
      <c r="DF386" s="2" t="s">
        <v>3</v>
      </c>
      <c r="DG386" s="2" t="s">
        <v>3</v>
      </c>
      <c r="DH386" s="2" t="s">
        <v>3</v>
      </c>
      <c r="DI386" s="2" t="s">
        <v>3</v>
      </c>
      <c r="DJ386" s="2" t="s">
        <v>3</v>
      </c>
      <c r="DK386" s="2" t="s">
        <v>3</v>
      </c>
      <c r="DL386" s="2" t="s">
        <v>3</v>
      </c>
      <c r="DM386" s="2" t="s">
        <v>3</v>
      </c>
      <c r="DN386" s="2">
        <v>0</v>
      </c>
      <c r="DO386" s="2">
        <v>0</v>
      </c>
      <c r="DP386" s="2">
        <v>1</v>
      </c>
      <c r="DQ386" s="2">
        <v>1</v>
      </c>
      <c r="DR386" s="2"/>
      <c r="DS386" s="2"/>
      <c r="DT386" s="2"/>
      <c r="DU386" s="2">
        <v>1013</v>
      </c>
      <c r="DV386" s="2" t="s">
        <v>37</v>
      </c>
      <c r="DW386" s="2" t="s">
        <v>37</v>
      </c>
      <c r="DX386" s="2">
        <v>1</v>
      </c>
      <c r="DY386" s="2"/>
      <c r="DZ386" s="2" t="s">
        <v>3</v>
      </c>
      <c r="EA386" s="2" t="s">
        <v>3</v>
      </c>
      <c r="EB386" s="2" t="s">
        <v>3</v>
      </c>
      <c r="EC386" s="2" t="s">
        <v>3</v>
      </c>
      <c r="ED386" s="2"/>
      <c r="EE386" s="2">
        <v>59540864</v>
      </c>
      <c r="EF386" s="2">
        <v>202</v>
      </c>
      <c r="EG386" s="2" t="s">
        <v>386</v>
      </c>
      <c r="EH386" s="2">
        <v>0</v>
      </c>
      <c r="EI386" s="2" t="s">
        <v>3</v>
      </c>
      <c r="EJ386" s="2">
        <v>1</v>
      </c>
      <c r="EK386" s="2">
        <v>400002</v>
      </c>
      <c r="EL386" s="2" t="s">
        <v>387</v>
      </c>
      <c r="EM386" s="2" t="s">
        <v>386</v>
      </c>
      <c r="EN386" s="2"/>
      <c r="EO386" s="2" t="s">
        <v>3</v>
      </c>
      <c r="EP386" s="2"/>
      <c r="EQ386" s="2">
        <v>0</v>
      </c>
      <c r="ER386" s="2">
        <v>0</v>
      </c>
      <c r="ES386" s="2">
        <v>49.17</v>
      </c>
      <c r="ET386" s="2">
        <v>0</v>
      </c>
      <c r="EU386" s="2">
        <v>0</v>
      </c>
      <c r="EV386" s="2">
        <v>0</v>
      </c>
      <c r="EW386" s="2">
        <v>0</v>
      </c>
      <c r="EX386" s="2">
        <v>0</v>
      </c>
      <c r="EY386" s="2">
        <v>0</v>
      </c>
      <c r="EZ386" s="2"/>
      <c r="FA386" s="2"/>
      <c r="FB386" s="2"/>
      <c r="FC386" s="2"/>
      <c r="FD386" s="2"/>
      <c r="FE386" s="2"/>
      <c r="FF386" s="2"/>
      <c r="FG386" s="2"/>
      <c r="FH386" s="2"/>
      <c r="FI386" s="2"/>
      <c r="FJ386" s="2"/>
      <c r="FK386" s="2"/>
      <c r="FL386" s="2"/>
      <c r="FM386" s="2"/>
      <c r="FN386" s="2"/>
      <c r="FO386" s="2"/>
      <c r="FP386" s="2"/>
      <c r="FQ386" s="2">
        <v>0</v>
      </c>
      <c r="FR386" s="2">
        <v>0</v>
      </c>
      <c r="FS386" s="2">
        <v>0</v>
      </c>
      <c r="FT386" s="2"/>
      <c r="FU386" s="2"/>
      <c r="FV386" s="2"/>
      <c r="FW386" s="2"/>
      <c r="FX386" s="2">
        <v>0</v>
      </c>
      <c r="FY386" s="2">
        <v>0</v>
      </c>
      <c r="FZ386" s="2"/>
      <c r="GA386" s="2" t="s">
        <v>619</v>
      </c>
      <c r="GB386" s="2"/>
      <c r="GC386" s="2"/>
      <c r="GD386" s="2">
        <v>1</v>
      </c>
      <c r="GE386" s="2"/>
      <c r="GF386" s="2">
        <v>1014816575</v>
      </c>
      <c r="GG386" s="2">
        <v>2</v>
      </c>
      <c r="GH386" s="2">
        <v>4</v>
      </c>
      <c r="GI386" s="2">
        <v>-2</v>
      </c>
      <c r="GJ386" s="2">
        <v>0</v>
      </c>
      <c r="GK386" s="2">
        <v>0</v>
      </c>
      <c r="GL386" s="2">
        <f t="shared" si="509"/>
        <v>0</v>
      </c>
      <c r="GM386" s="2">
        <f t="shared" si="510"/>
        <v>885.06</v>
      </c>
      <c r="GN386" s="2">
        <f t="shared" si="511"/>
        <v>0</v>
      </c>
      <c r="GO386" s="2">
        <f t="shared" si="512"/>
        <v>885.06</v>
      </c>
      <c r="GP386" s="2">
        <f t="shared" si="513"/>
        <v>0</v>
      </c>
      <c r="GQ386" s="2"/>
      <c r="GR386" s="2">
        <v>0</v>
      </c>
      <c r="GS386" s="2">
        <v>2</v>
      </c>
      <c r="GT386" s="2">
        <v>0</v>
      </c>
      <c r="GU386" s="2" t="s">
        <v>3</v>
      </c>
      <c r="GV386" s="2">
        <f t="shared" si="514"/>
        <v>0</v>
      </c>
      <c r="GW386" s="2">
        <v>1</v>
      </c>
      <c r="GX386" s="2">
        <f t="shared" si="515"/>
        <v>0</v>
      </c>
      <c r="GY386" s="2"/>
      <c r="GZ386" s="2"/>
      <c r="HA386" s="2">
        <v>0</v>
      </c>
      <c r="HB386" s="2">
        <v>0</v>
      </c>
      <c r="HC386" s="2">
        <f t="shared" si="516"/>
        <v>0</v>
      </c>
      <c r="HD386" s="2"/>
      <c r="HE386" s="2" t="s">
        <v>389</v>
      </c>
      <c r="HF386" s="2" t="s">
        <v>34</v>
      </c>
      <c r="HG386" s="2"/>
      <c r="HH386" s="2"/>
      <c r="HI386" s="2"/>
      <c r="HJ386" s="2"/>
      <c r="HK386" s="2"/>
      <c r="HL386" s="2"/>
      <c r="HM386" s="2" t="s">
        <v>3</v>
      </c>
      <c r="HN386" s="2" t="s">
        <v>3</v>
      </c>
      <c r="HO386" s="2" t="s">
        <v>3</v>
      </c>
      <c r="HP386" s="2" t="s">
        <v>3</v>
      </c>
      <c r="HQ386" s="2" t="s">
        <v>3</v>
      </c>
      <c r="HR386" s="2"/>
      <c r="HS386" s="2">
        <v>0</v>
      </c>
      <c r="HT386" s="2"/>
      <c r="HU386" s="2"/>
      <c r="HV386" s="2"/>
      <c r="HW386" s="2"/>
      <c r="HX386" s="2"/>
      <c r="HY386" s="2"/>
      <c r="HZ386" s="2"/>
      <c r="IA386" s="2"/>
      <c r="IB386" s="2"/>
      <c r="IC386" s="2"/>
      <c r="ID386" s="2"/>
      <c r="IE386" s="2"/>
      <c r="IF386" s="2"/>
      <c r="IG386" s="2"/>
      <c r="IH386" s="2"/>
      <c r="II386" s="2"/>
      <c r="IJ386" s="2"/>
      <c r="IK386" s="2">
        <v>0</v>
      </c>
      <c r="IL386" s="2"/>
      <c r="IM386" s="2"/>
      <c r="IN386" s="2"/>
      <c r="IO386" s="2"/>
      <c r="IP386" s="2"/>
      <c r="IQ386" s="2"/>
      <c r="IR386" s="2"/>
      <c r="IS386" s="2"/>
      <c r="IT386" s="2"/>
      <c r="IU386" s="2"/>
    </row>
    <row r="387" spans="1:255" x14ac:dyDescent="0.2">
      <c r="A387">
        <v>17</v>
      </c>
      <c r="B387">
        <v>1</v>
      </c>
      <c r="E387" t="s">
        <v>616</v>
      </c>
      <c r="F387" t="s">
        <v>617</v>
      </c>
      <c r="G387" t="s">
        <v>618</v>
      </c>
      <c r="H387" t="s">
        <v>37</v>
      </c>
      <c r="I387">
        <v>18</v>
      </c>
      <c r="J387">
        <v>0</v>
      </c>
      <c r="K387">
        <v>18</v>
      </c>
      <c r="O387">
        <f t="shared" si="485"/>
        <v>8744.39</v>
      </c>
      <c r="P387">
        <f t="shared" si="486"/>
        <v>8744.39</v>
      </c>
      <c r="Q387">
        <f t="shared" si="517"/>
        <v>0</v>
      </c>
      <c r="R387">
        <f t="shared" si="487"/>
        <v>0</v>
      </c>
      <c r="S387">
        <f t="shared" si="488"/>
        <v>0</v>
      </c>
      <c r="T387">
        <f t="shared" si="489"/>
        <v>0</v>
      </c>
      <c r="U387">
        <f t="shared" si="490"/>
        <v>0</v>
      </c>
      <c r="V387">
        <f t="shared" si="491"/>
        <v>0</v>
      </c>
      <c r="W387">
        <f t="shared" si="492"/>
        <v>0</v>
      </c>
      <c r="X387">
        <f t="shared" si="493"/>
        <v>0</v>
      </c>
      <c r="Y387">
        <f t="shared" si="494"/>
        <v>0</v>
      </c>
      <c r="AA387">
        <v>60252775</v>
      </c>
      <c r="AB387">
        <f t="shared" si="495"/>
        <v>49.17</v>
      </c>
      <c r="AC387">
        <f t="shared" si="496"/>
        <v>49.17</v>
      </c>
      <c r="AD387">
        <f t="shared" si="518"/>
        <v>0</v>
      </c>
      <c r="AE387">
        <f t="shared" si="519"/>
        <v>0</v>
      </c>
      <c r="AF387">
        <f t="shared" si="520"/>
        <v>0</v>
      </c>
      <c r="AG387">
        <f t="shared" si="497"/>
        <v>0</v>
      </c>
      <c r="AH387">
        <f t="shared" si="521"/>
        <v>0</v>
      </c>
      <c r="AI387">
        <f t="shared" si="522"/>
        <v>0</v>
      </c>
      <c r="AJ387">
        <f t="shared" si="498"/>
        <v>0</v>
      </c>
      <c r="AK387">
        <v>49.17</v>
      </c>
      <c r="AL387">
        <v>49.17</v>
      </c>
      <c r="AM387">
        <v>0</v>
      </c>
      <c r="AN387">
        <v>0</v>
      </c>
      <c r="AO387">
        <v>0</v>
      </c>
      <c r="AP387">
        <v>0</v>
      </c>
      <c r="AQ387">
        <v>0</v>
      </c>
      <c r="AR387">
        <v>0</v>
      </c>
      <c r="AS387">
        <v>0</v>
      </c>
      <c r="AT387">
        <v>0</v>
      </c>
      <c r="AU387">
        <v>0</v>
      </c>
      <c r="AV387">
        <v>1</v>
      </c>
      <c r="AW387">
        <v>1</v>
      </c>
      <c r="AZ387">
        <v>1</v>
      </c>
      <c r="BA387">
        <v>1</v>
      </c>
      <c r="BB387">
        <v>1</v>
      </c>
      <c r="BC387">
        <v>9.8800000000000008</v>
      </c>
      <c r="BD387" t="s">
        <v>3</v>
      </c>
      <c r="BE387" t="s">
        <v>3</v>
      </c>
      <c r="BF387" t="s">
        <v>3</v>
      </c>
      <c r="BG387" t="s">
        <v>3</v>
      </c>
      <c r="BH387">
        <v>3</v>
      </c>
      <c r="BI387">
        <v>2</v>
      </c>
      <c r="BJ387" t="s">
        <v>3</v>
      </c>
      <c r="BM387">
        <v>400002</v>
      </c>
      <c r="BN387">
        <v>0</v>
      </c>
      <c r="BO387" t="s">
        <v>3</v>
      </c>
      <c r="BP387">
        <v>0</v>
      </c>
      <c r="BQ387">
        <v>202</v>
      </c>
      <c r="BR387">
        <v>0</v>
      </c>
      <c r="BS387">
        <v>1</v>
      </c>
      <c r="BT387">
        <v>1</v>
      </c>
      <c r="BU387">
        <v>1</v>
      </c>
      <c r="BV387">
        <v>1</v>
      </c>
      <c r="BW387">
        <v>1</v>
      </c>
      <c r="BX387">
        <v>1</v>
      </c>
      <c r="BY387" t="s">
        <v>3</v>
      </c>
      <c r="BZ387">
        <v>0</v>
      </c>
      <c r="CA387">
        <v>0</v>
      </c>
      <c r="CB387" t="s">
        <v>3</v>
      </c>
      <c r="CE387">
        <v>30</v>
      </c>
      <c r="CF387">
        <v>0</v>
      </c>
      <c r="CG387">
        <v>0</v>
      </c>
      <c r="CM387">
        <v>0</v>
      </c>
      <c r="CN387" t="s">
        <v>3</v>
      </c>
      <c r="CO387">
        <v>0</v>
      </c>
      <c r="CP387">
        <f t="shared" si="499"/>
        <v>8744.39</v>
      </c>
      <c r="CQ387">
        <f t="shared" si="500"/>
        <v>485.8</v>
      </c>
      <c r="CR387">
        <f t="shared" si="523"/>
        <v>0</v>
      </c>
      <c r="CS387">
        <f t="shared" si="501"/>
        <v>0</v>
      </c>
      <c r="CT387">
        <f t="shared" si="502"/>
        <v>0</v>
      </c>
      <c r="CU387">
        <f t="shared" si="503"/>
        <v>0</v>
      </c>
      <c r="CV387">
        <f t="shared" si="504"/>
        <v>0</v>
      </c>
      <c r="CW387">
        <f t="shared" si="505"/>
        <v>0</v>
      </c>
      <c r="CX387">
        <f t="shared" si="506"/>
        <v>0</v>
      </c>
      <c r="CY387">
        <f t="shared" si="507"/>
        <v>0</v>
      </c>
      <c r="CZ387">
        <f t="shared" si="508"/>
        <v>0</v>
      </c>
      <c r="DC387" t="s">
        <v>3</v>
      </c>
      <c r="DD387" t="s">
        <v>3</v>
      </c>
      <c r="DE387" t="s">
        <v>3</v>
      </c>
      <c r="DF387" t="s">
        <v>3</v>
      </c>
      <c r="DG387" t="s">
        <v>3</v>
      </c>
      <c r="DH387" t="s">
        <v>3</v>
      </c>
      <c r="DI387" t="s">
        <v>3</v>
      </c>
      <c r="DJ387" t="s">
        <v>3</v>
      </c>
      <c r="DK387" t="s">
        <v>3</v>
      </c>
      <c r="DL387" t="s">
        <v>3</v>
      </c>
      <c r="DM387" t="s">
        <v>3</v>
      </c>
      <c r="DN387">
        <v>0</v>
      </c>
      <c r="DO387">
        <v>0</v>
      </c>
      <c r="DP387">
        <v>1</v>
      </c>
      <c r="DQ387">
        <v>1</v>
      </c>
      <c r="DU387">
        <v>1013</v>
      </c>
      <c r="DV387" t="s">
        <v>37</v>
      </c>
      <c r="DW387" t="s">
        <v>37</v>
      </c>
      <c r="DX387">
        <v>1</v>
      </c>
      <c r="DZ387" t="s">
        <v>3</v>
      </c>
      <c r="EA387" t="s">
        <v>3</v>
      </c>
      <c r="EB387" t="s">
        <v>3</v>
      </c>
      <c r="EC387" t="s">
        <v>3</v>
      </c>
      <c r="EE387">
        <v>59540864</v>
      </c>
      <c r="EF387">
        <v>202</v>
      </c>
      <c r="EG387" t="s">
        <v>386</v>
      </c>
      <c r="EH387">
        <v>0</v>
      </c>
      <c r="EI387" t="s">
        <v>3</v>
      </c>
      <c r="EJ387">
        <v>1</v>
      </c>
      <c r="EK387">
        <v>400002</v>
      </c>
      <c r="EL387" t="s">
        <v>387</v>
      </c>
      <c r="EM387" t="s">
        <v>386</v>
      </c>
      <c r="EO387" t="s">
        <v>3</v>
      </c>
      <c r="EQ387">
        <v>0</v>
      </c>
      <c r="ER387">
        <v>49.17</v>
      </c>
      <c r="ES387">
        <v>49.17</v>
      </c>
      <c r="ET387">
        <v>0</v>
      </c>
      <c r="EU387">
        <v>0</v>
      </c>
      <c r="EV387">
        <v>0</v>
      </c>
      <c r="EW387">
        <v>0</v>
      </c>
      <c r="EX387">
        <v>0</v>
      </c>
      <c r="EY387">
        <v>0</v>
      </c>
      <c r="EZ387">
        <v>5</v>
      </c>
      <c r="FC387">
        <v>1</v>
      </c>
      <c r="FD387">
        <v>18</v>
      </c>
      <c r="FF387">
        <v>571.61</v>
      </c>
      <c r="FQ387">
        <v>0</v>
      </c>
      <c r="FR387">
        <v>0</v>
      </c>
      <c r="FS387">
        <v>0</v>
      </c>
      <c r="FX387">
        <v>0</v>
      </c>
      <c r="FY387">
        <v>0</v>
      </c>
      <c r="GA387" t="s">
        <v>619</v>
      </c>
      <c r="GD387">
        <v>1</v>
      </c>
      <c r="GF387">
        <v>1014816575</v>
      </c>
      <c r="GG387">
        <v>2</v>
      </c>
      <c r="GH387">
        <v>3</v>
      </c>
      <c r="GI387">
        <v>5</v>
      </c>
      <c r="GJ387">
        <v>0</v>
      </c>
      <c r="GK387">
        <v>0</v>
      </c>
      <c r="GL387">
        <f t="shared" si="509"/>
        <v>0</v>
      </c>
      <c r="GM387">
        <f t="shared" si="510"/>
        <v>8744.39</v>
      </c>
      <c r="GN387">
        <f t="shared" si="511"/>
        <v>0</v>
      </c>
      <c r="GO387">
        <f t="shared" si="512"/>
        <v>8744.39</v>
      </c>
      <c r="GP387">
        <f t="shared" si="513"/>
        <v>0</v>
      </c>
      <c r="GR387">
        <v>1</v>
      </c>
      <c r="GS387">
        <v>1</v>
      </c>
      <c r="GT387">
        <v>0</v>
      </c>
      <c r="GU387" t="s">
        <v>3</v>
      </c>
      <c r="GV387">
        <f t="shared" si="514"/>
        <v>0</v>
      </c>
      <c r="GW387">
        <v>1</v>
      </c>
      <c r="GX387">
        <f t="shared" si="515"/>
        <v>0</v>
      </c>
      <c r="HA387">
        <v>0</v>
      </c>
      <c r="HB387">
        <v>0</v>
      </c>
      <c r="HC387">
        <f t="shared" si="516"/>
        <v>0</v>
      </c>
      <c r="HE387" t="s">
        <v>389</v>
      </c>
      <c r="HF387" t="s">
        <v>34</v>
      </c>
      <c r="HM387" t="s">
        <v>3</v>
      </c>
      <c r="HN387" t="s">
        <v>3</v>
      </c>
      <c r="HO387" t="s">
        <v>3</v>
      </c>
      <c r="HP387" t="s">
        <v>3</v>
      </c>
      <c r="HQ387" t="s">
        <v>3</v>
      </c>
      <c r="HS387">
        <v>0</v>
      </c>
      <c r="IK387">
        <v>0</v>
      </c>
    </row>
    <row r="388" spans="1:255" x14ac:dyDescent="0.2">
      <c r="A388" s="2">
        <v>17</v>
      </c>
      <c r="B388" s="2">
        <v>1</v>
      </c>
      <c r="C388" s="2"/>
      <c r="D388" s="2"/>
      <c r="E388" s="2" t="s">
        <v>620</v>
      </c>
      <c r="F388" s="2" t="s">
        <v>621</v>
      </c>
      <c r="G388" s="2" t="s">
        <v>622</v>
      </c>
      <c r="H388" s="2" t="s">
        <v>37</v>
      </c>
      <c r="I388" s="2">
        <v>1361</v>
      </c>
      <c r="J388" s="2">
        <v>0</v>
      </c>
      <c r="K388" s="2">
        <v>1361</v>
      </c>
      <c r="L388" s="2"/>
      <c r="M388" s="2"/>
      <c r="N388" s="2"/>
      <c r="O388" s="2">
        <f t="shared" si="485"/>
        <v>10384.43</v>
      </c>
      <c r="P388" s="2">
        <f t="shared" si="486"/>
        <v>10384.43</v>
      </c>
      <c r="Q388" s="2">
        <f t="shared" si="517"/>
        <v>0</v>
      </c>
      <c r="R388" s="2">
        <f t="shared" si="487"/>
        <v>0</v>
      </c>
      <c r="S388" s="2">
        <f t="shared" si="488"/>
        <v>0</v>
      </c>
      <c r="T388" s="2">
        <f t="shared" si="489"/>
        <v>0</v>
      </c>
      <c r="U388" s="2">
        <f t="shared" si="490"/>
        <v>0</v>
      </c>
      <c r="V388" s="2">
        <f t="shared" si="491"/>
        <v>0</v>
      </c>
      <c r="W388" s="2">
        <f t="shared" si="492"/>
        <v>0</v>
      </c>
      <c r="X388" s="2">
        <f t="shared" si="493"/>
        <v>0</v>
      </c>
      <c r="Y388" s="2">
        <f t="shared" si="494"/>
        <v>0</v>
      </c>
      <c r="Z388" s="2"/>
      <c r="AA388" s="2">
        <v>60252778</v>
      </c>
      <c r="AB388" s="2">
        <f t="shared" si="495"/>
        <v>7.63</v>
      </c>
      <c r="AC388" s="2">
        <f t="shared" si="496"/>
        <v>7.63</v>
      </c>
      <c r="AD388" s="2">
        <f t="shared" si="518"/>
        <v>0</v>
      </c>
      <c r="AE388" s="2">
        <f t="shared" si="519"/>
        <v>0</v>
      </c>
      <c r="AF388" s="2">
        <f t="shared" si="520"/>
        <v>0</v>
      </c>
      <c r="AG388" s="2">
        <f t="shared" si="497"/>
        <v>0</v>
      </c>
      <c r="AH388" s="2">
        <f t="shared" si="521"/>
        <v>0</v>
      </c>
      <c r="AI388" s="2">
        <f t="shared" si="522"/>
        <v>0</v>
      </c>
      <c r="AJ388" s="2">
        <f t="shared" si="498"/>
        <v>0</v>
      </c>
      <c r="AK388" s="2">
        <v>7.6300000000000008</v>
      </c>
      <c r="AL388" s="2">
        <v>7.6300000000000008</v>
      </c>
      <c r="AM388" s="2">
        <v>0</v>
      </c>
      <c r="AN388" s="2">
        <v>0</v>
      </c>
      <c r="AO388" s="2">
        <v>0</v>
      </c>
      <c r="AP388" s="2">
        <v>0</v>
      </c>
      <c r="AQ388" s="2">
        <v>0</v>
      </c>
      <c r="AR388" s="2">
        <v>0</v>
      </c>
      <c r="AS388" s="2">
        <v>0</v>
      </c>
      <c r="AT388" s="2">
        <v>0</v>
      </c>
      <c r="AU388" s="2">
        <v>0</v>
      </c>
      <c r="AV388" s="2">
        <v>1</v>
      </c>
      <c r="AW388" s="2">
        <v>1</v>
      </c>
      <c r="AX388" s="2"/>
      <c r="AY388" s="2"/>
      <c r="AZ388" s="2">
        <v>1</v>
      </c>
      <c r="BA388" s="2">
        <v>1</v>
      </c>
      <c r="BB388" s="2">
        <v>1</v>
      </c>
      <c r="BC388" s="2">
        <v>1</v>
      </c>
      <c r="BD388" s="2" t="s">
        <v>3</v>
      </c>
      <c r="BE388" s="2" t="s">
        <v>3</v>
      </c>
      <c r="BF388" s="2" t="s">
        <v>3</v>
      </c>
      <c r="BG388" s="2" t="s">
        <v>3</v>
      </c>
      <c r="BH388" s="2">
        <v>3</v>
      </c>
      <c r="BI388" s="2">
        <v>2</v>
      </c>
      <c r="BJ388" s="2" t="s">
        <v>3</v>
      </c>
      <c r="BK388" s="2"/>
      <c r="BL388" s="2"/>
      <c r="BM388" s="2">
        <v>400002</v>
      </c>
      <c r="BN388" s="2">
        <v>0</v>
      </c>
      <c r="BO388" s="2" t="s">
        <v>3</v>
      </c>
      <c r="BP388" s="2">
        <v>0</v>
      </c>
      <c r="BQ388" s="2">
        <v>202</v>
      </c>
      <c r="BR388" s="2">
        <v>0</v>
      </c>
      <c r="BS388" s="2">
        <v>1</v>
      </c>
      <c r="BT388" s="2">
        <v>1</v>
      </c>
      <c r="BU388" s="2">
        <v>1</v>
      </c>
      <c r="BV388" s="2">
        <v>1</v>
      </c>
      <c r="BW388" s="2">
        <v>1</v>
      </c>
      <c r="BX388" s="2">
        <v>1</v>
      </c>
      <c r="BY388" s="2" t="s">
        <v>3</v>
      </c>
      <c r="BZ388" s="2">
        <v>0</v>
      </c>
      <c r="CA388" s="2">
        <v>0</v>
      </c>
      <c r="CB388" s="2" t="s">
        <v>3</v>
      </c>
      <c r="CC388" s="2"/>
      <c r="CD388" s="2"/>
      <c r="CE388" s="2">
        <v>30</v>
      </c>
      <c r="CF388" s="2">
        <v>0</v>
      </c>
      <c r="CG388" s="2">
        <v>0</v>
      </c>
      <c r="CH388" s="2"/>
      <c r="CI388" s="2"/>
      <c r="CJ388" s="2"/>
      <c r="CK388" s="2"/>
      <c r="CL388" s="2"/>
      <c r="CM388" s="2">
        <v>0</v>
      </c>
      <c r="CN388" s="2" t="s">
        <v>3</v>
      </c>
      <c r="CO388" s="2">
        <v>0</v>
      </c>
      <c r="CP388" s="2">
        <f t="shared" si="499"/>
        <v>10384.43</v>
      </c>
      <c r="CQ388" s="2">
        <f t="shared" si="500"/>
        <v>7.63</v>
      </c>
      <c r="CR388" s="2">
        <f t="shared" si="523"/>
        <v>0</v>
      </c>
      <c r="CS388" s="2">
        <f t="shared" si="501"/>
        <v>0</v>
      </c>
      <c r="CT388" s="2">
        <f t="shared" si="502"/>
        <v>0</v>
      </c>
      <c r="CU388" s="2">
        <f t="shared" si="503"/>
        <v>0</v>
      </c>
      <c r="CV388" s="2">
        <f t="shared" si="504"/>
        <v>0</v>
      </c>
      <c r="CW388" s="2">
        <f t="shared" si="505"/>
        <v>0</v>
      </c>
      <c r="CX388" s="2">
        <f t="shared" si="506"/>
        <v>0</v>
      </c>
      <c r="CY388" s="2">
        <f t="shared" si="507"/>
        <v>0</v>
      </c>
      <c r="CZ388" s="2">
        <f t="shared" si="508"/>
        <v>0</v>
      </c>
      <c r="DA388" s="2"/>
      <c r="DB388" s="2"/>
      <c r="DC388" s="2" t="s">
        <v>3</v>
      </c>
      <c r="DD388" s="2" t="s">
        <v>3</v>
      </c>
      <c r="DE388" s="2" t="s">
        <v>3</v>
      </c>
      <c r="DF388" s="2" t="s">
        <v>3</v>
      </c>
      <c r="DG388" s="2" t="s">
        <v>3</v>
      </c>
      <c r="DH388" s="2" t="s">
        <v>3</v>
      </c>
      <c r="DI388" s="2" t="s">
        <v>3</v>
      </c>
      <c r="DJ388" s="2" t="s">
        <v>3</v>
      </c>
      <c r="DK388" s="2" t="s">
        <v>3</v>
      </c>
      <c r="DL388" s="2" t="s">
        <v>3</v>
      </c>
      <c r="DM388" s="2" t="s">
        <v>3</v>
      </c>
      <c r="DN388" s="2">
        <v>0</v>
      </c>
      <c r="DO388" s="2">
        <v>0</v>
      </c>
      <c r="DP388" s="2">
        <v>1</v>
      </c>
      <c r="DQ388" s="2">
        <v>1</v>
      </c>
      <c r="DR388" s="2"/>
      <c r="DS388" s="2"/>
      <c r="DT388" s="2"/>
      <c r="DU388" s="2">
        <v>1013</v>
      </c>
      <c r="DV388" s="2" t="s">
        <v>37</v>
      </c>
      <c r="DW388" s="2" t="s">
        <v>37</v>
      </c>
      <c r="DX388" s="2">
        <v>1</v>
      </c>
      <c r="DY388" s="2"/>
      <c r="DZ388" s="2" t="s">
        <v>3</v>
      </c>
      <c r="EA388" s="2" t="s">
        <v>3</v>
      </c>
      <c r="EB388" s="2" t="s">
        <v>3</v>
      </c>
      <c r="EC388" s="2" t="s">
        <v>3</v>
      </c>
      <c r="ED388" s="2"/>
      <c r="EE388" s="2">
        <v>59540864</v>
      </c>
      <c r="EF388" s="2">
        <v>202</v>
      </c>
      <c r="EG388" s="2" t="s">
        <v>386</v>
      </c>
      <c r="EH388" s="2">
        <v>0</v>
      </c>
      <c r="EI388" s="2" t="s">
        <v>3</v>
      </c>
      <c r="EJ388" s="2">
        <v>1</v>
      </c>
      <c r="EK388" s="2">
        <v>400002</v>
      </c>
      <c r="EL388" s="2" t="s">
        <v>387</v>
      </c>
      <c r="EM388" s="2" t="s">
        <v>386</v>
      </c>
      <c r="EN388" s="2"/>
      <c r="EO388" s="2" t="s">
        <v>3</v>
      </c>
      <c r="EP388" s="2"/>
      <c r="EQ388" s="2">
        <v>0</v>
      </c>
      <c r="ER388" s="2">
        <v>0</v>
      </c>
      <c r="ES388" s="2">
        <v>7.6300000000000008</v>
      </c>
      <c r="ET388" s="2">
        <v>0</v>
      </c>
      <c r="EU388" s="2">
        <v>0</v>
      </c>
      <c r="EV388" s="2">
        <v>0</v>
      </c>
      <c r="EW388" s="2">
        <v>0</v>
      </c>
      <c r="EX388" s="2">
        <v>0</v>
      </c>
      <c r="EY388" s="2">
        <v>0</v>
      </c>
      <c r="EZ388" s="2"/>
      <c r="FA388" s="2"/>
      <c r="FB388" s="2"/>
      <c r="FC388" s="2"/>
      <c r="FD388" s="2"/>
      <c r="FE388" s="2"/>
      <c r="FF388" s="2"/>
      <c r="FG388" s="2"/>
      <c r="FH388" s="2"/>
      <c r="FI388" s="2"/>
      <c r="FJ388" s="2"/>
      <c r="FK388" s="2"/>
      <c r="FL388" s="2"/>
      <c r="FM388" s="2"/>
      <c r="FN388" s="2"/>
      <c r="FO388" s="2"/>
      <c r="FP388" s="2"/>
      <c r="FQ388" s="2">
        <v>0</v>
      </c>
      <c r="FR388" s="2">
        <v>0</v>
      </c>
      <c r="FS388" s="2">
        <v>0</v>
      </c>
      <c r="FT388" s="2"/>
      <c r="FU388" s="2"/>
      <c r="FV388" s="2"/>
      <c r="FW388" s="2"/>
      <c r="FX388" s="2">
        <v>0</v>
      </c>
      <c r="FY388" s="2">
        <v>0</v>
      </c>
      <c r="FZ388" s="2"/>
      <c r="GA388" s="2" t="s">
        <v>623</v>
      </c>
      <c r="GB388" s="2"/>
      <c r="GC388" s="2"/>
      <c r="GD388" s="2">
        <v>1</v>
      </c>
      <c r="GE388" s="2"/>
      <c r="GF388" s="2">
        <v>-1457878347</v>
      </c>
      <c r="GG388" s="2">
        <v>2</v>
      </c>
      <c r="GH388" s="2">
        <v>4</v>
      </c>
      <c r="GI388" s="2">
        <v>-2</v>
      </c>
      <c r="GJ388" s="2">
        <v>0</v>
      </c>
      <c r="GK388" s="2">
        <v>0</v>
      </c>
      <c r="GL388" s="2">
        <f t="shared" si="509"/>
        <v>0</v>
      </c>
      <c r="GM388" s="2">
        <f t="shared" si="510"/>
        <v>10384.43</v>
      </c>
      <c r="GN388" s="2">
        <f t="shared" si="511"/>
        <v>0</v>
      </c>
      <c r="GO388" s="2">
        <f t="shared" si="512"/>
        <v>10384.43</v>
      </c>
      <c r="GP388" s="2">
        <f t="shared" si="513"/>
        <v>0</v>
      </c>
      <c r="GQ388" s="2"/>
      <c r="GR388" s="2">
        <v>0</v>
      </c>
      <c r="GS388" s="2">
        <v>2</v>
      </c>
      <c r="GT388" s="2">
        <v>0</v>
      </c>
      <c r="GU388" s="2" t="s">
        <v>3</v>
      </c>
      <c r="GV388" s="2">
        <f t="shared" si="514"/>
        <v>0</v>
      </c>
      <c r="GW388" s="2">
        <v>1</v>
      </c>
      <c r="GX388" s="2">
        <f t="shared" si="515"/>
        <v>0</v>
      </c>
      <c r="GY388" s="2"/>
      <c r="GZ388" s="2"/>
      <c r="HA388" s="2">
        <v>0</v>
      </c>
      <c r="HB388" s="2">
        <v>0</v>
      </c>
      <c r="HC388" s="2">
        <f t="shared" si="516"/>
        <v>0</v>
      </c>
      <c r="HD388" s="2"/>
      <c r="HE388" s="2" t="s">
        <v>389</v>
      </c>
      <c r="HF388" s="2" t="s">
        <v>34</v>
      </c>
      <c r="HG388" s="2"/>
      <c r="HH388" s="2"/>
      <c r="HI388" s="2"/>
      <c r="HJ388" s="2"/>
      <c r="HK388" s="2"/>
      <c r="HL388" s="2"/>
      <c r="HM388" s="2" t="s">
        <v>3</v>
      </c>
      <c r="HN388" s="2" t="s">
        <v>3</v>
      </c>
      <c r="HO388" s="2" t="s">
        <v>3</v>
      </c>
      <c r="HP388" s="2" t="s">
        <v>3</v>
      </c>
      <c r="HQ388" s="2" t="s">
        <v>3</v>
      </c>
      <c r="HR388" s="2"/>
      <c r="HS388" s="2">
        <v>0</v>
      </c>
      <c r="HT388" s="2"/>
      <c r="HU388" s="2"/>
      <c r="HV388" s="2"/>
      <c r="HW388" s="2"/>
      <c r="HX388" s="2"/>
      <c r="HY388" s="2"/>
      <c r="HZ388" s="2"/>
      <c r="IA388" s="2"/>
      <c r="IB388" s="2"/>
      <c r="IC388" s="2"/>
      <c r="ID388" s="2"/>
      <c r="IE388" s="2"/>
      <c r="IF388" s="2"/>
      <c r="IG388" s="2"/>
      <c r="IH388" s="2"/>
      <c r="II388" s="2"/>
      <c r="IJ388" s="2"/>
      <c r="IK388" s="2">
        <v>0</v>
      </c>
      <c r="IL388" s="2"/>
      <c r="IM388" s="2"/>
      <c r="IN388" s="2"/>
      <c r="IO388" s="2"/>
      <c r="IP388" s="2"/>
      <c r="IQ388" s="2"/>
      <c r="IR388" s="2"/>
      <c r="IS388" s="2"/>
      <c r="IT388" s="2"/>
      <c r="IU388" s="2"/>
    </row>
    <row r="389" spans="1:255" x14ac:dyDescent="0.2">
      <c r="A389">
        <v>17</v>
      </c>
      <c r="B389">
        <v>1</v>
      </c>
      <c r="E389" t="s">
        <v>620</v>
      </c>
      <c r="F389" t="s">
        <v>621</v>
      </c>
      <c r="G389" t="s">
        <v>622</v>
      </c>
      <c r="H389" t="s">
        <v>37</v>
      </c>
      <c r="I389">
        <v>1361</v>
      </c>
      <c r="J389">
        <v>0</v>
      </c>
      <c r="K389">
        <v>1361</v>
      </c>
      <c r="O389">
        <f t="shared" si="485"/>
        <v>102598.17</v>
      </c>
      <c r="P389">
        <f t="shared" si="486"/>
        <v>102598.17</v>
      </c>
      <c r="Q389">
        <f t="shared" si="517"/>
        <v>0</v>
      </c>
      <c r="R389">
        <f t="shared" si="487"/>
        <v>0</v>
      </c>
      <c r="S389">
        <f t="shared" si="488"/>
        <v>0</v>
      </c>
      <c r="T389">
        <f t="shared" si="489"/>
        <v>0</v>
      </c>
      <c r="U389">
        <f t="shared" si="490"/>
        <v>0</v>
      </c>
      <c r="V389">
        <f t="shared" si="491"/>
        <v>0</v>
      </c>
      <c r="W389">
        <f t="shared" si="492"/>
        <v>0</v>
      </c>
      <c r="X389">
        <f t="shared" si="493"/>
        <v>0</v>
      </c>
      <c r="Y389">
        <f t="shared" si="494"/>
        <v>0</v>
      </c>
      <c r="AA389">
        <v>60252775</v>
      </c>
      <c r="AB389">
        <f t="shared" si="495"/>
        <v>7.63</v>
      </c>
      <c r="AC389">
        <f t="shared" si="496"/>
        <v>7.63</v>
      </c>
      <c r="AD389">
        <f t="shared" si="518"/>
        <v>0</v>
      </c>
      <c r="AE389">
        <f t="shared" si="519"/>
        <v>0</v>
      </c>
      <c r="AF389">
        <f t="shared" si="520"/>
        <v>0</v>
      </c>
      <c r="AG389">
        <f t="shared" si="497"/>
        <v>0</v>
      </c>
      <c r="AH389">
        <f t="shared" si="521"/>
        <v>0</v>
      </c>
      <c r="AI389">
        <f t="shared" si="522"/>
        <v>0</v>
      </c>
      <c r="AJ389">
        <f t="shared" si="498"/>
        <v>0</v>
      </c>
      <c r="AK389">
        <v>7.6300000000000008</v>
      </c>
      <c r="AL389">
        <v>7.6300000000000008</v>
      </c>
      <c r="AM389">
        <v>0</v>
      </c>
      <c r="AN389">
        <v>0</v>
      </c>
      <c r="AO389">
        <v>0</v>
      </c>
      <c r="AP389">
        <v>0</v>
      </c>
      <c r="AQ389">
        <v>0</v>
      </c>
      <c r="AR389">
        <v>0</v>
      </c>
      <c r="AS389">
        <v>0</v>
      </c>
      <c r="AT389">
        <v>0</v>
      </c>
      <c r="AU389">
        <v>0</v>
      </c>
      <c r="AV389">
        <v>1</v>
      </c>
      <c r="AW389">
        <v>1</v>
      </c>
      <c r="AZ389">
        <v>1</v>
      </c>
      <c r="BA389">
        <v>1</v>
      </c>
      <c r="BB389">
        <v>1</v>
      </c>
      <c r="BC389">
        <v>9.8800000000000008</v>
      </c>
      <c r="BD389" t="s">
        <v>3</v>
      </c>
      <c r="BE389" t="s">
        <v>3</v>
      </c>
      <c r="BF389" t="s">
        <v>3</v>
      </c>
      <c r="BG389" t="s">
        <v>3</v>
      </c>
      <c r="BH389">
        <v>3</v>
      </c>
      <c r="BI389">
        <v>2</v>
      </c>
      <c r="BJ389" t="s">
        <v>3</v>
      </c>
      <c r="BM389">
        <v>400002</v>
      </c>
      <c r="BN389">
        <v>0</v>
      </c>
      <c r="BO389" t="s">
        <v>3</v>
      </c>
      <c r="BP389">
        <v>0</v>
      </c>
      <c r="BQ389">
        <v>202</v>
      </c>
      <c r="BR389">
        <v>0</v>
      </c>
      <c r="BS389">
        <v>1</v>
      </c>
      <c r="BT389">
        <v>1</v>
      </c>
      <c r="BU389">
        <v>1</v>
      </c>
      <c r="BV389">
        <v>1</v>
      </c>
      <c r="BW389">
        <v>1</v>
      </c>
      <c r="BX389">
        <v>1</v>
      </c>
      <c r="BY389" t="s">
        <v>3</v>
      </c>
      <c r="BZ389">
        <v>0</v>
      </c>
      <c r="CA389">
        <v>0</v>
      </c>
      <c r="CB389" t="s">
        <v>3</v>
      </c>
      <c r="CE389">
        <v>30</v>
      </c>
      <c r="CF389">
        <v>0</v>
      </c>
      <c r="CG389">
        <v>0</v>
      </c>
      <c r="CM389">
        <v>0</v>
      </c>
      <c r="CN389" t="s">
        <v>3</v>
      </c>
      <c r="CO389">
        <v>0</v>
      </c>
      <c r="CP389">
        <f t="shared" si="499"/>
        <v>102598.17</v>
      </c>
      <c r="CQ389">
        <f t="shared" si="500"/>
        <v>75.38</v>
      </c>
      <c r="CR389">
        <f t="shared" si="523"/>
        <v>0</v>
      </c>
      <c r="CS389">
        <f t="shared" si="501"/>
        <v>0</v>
      </c>
      <c r="CT389">
        <f t="shared" si="502"/>
        <v>0</v>
      </c>
      <c r="CU389">
        <f t="shared" si="503"/>
        <v>0</v>
      </c>
      <c r="CV389">
        <f t="shared" si="504"/>
        <v>0</v>
      </c>
      <c r="CW389">
        <f t="shared" si="505"/>
        <v>0</v>
      </c>
      <c r="CX389">
        <f t="shared" si="506"/>
        <v>0</v>
      </c>
      <c r="CY389">
        <f t="shared" si="507"/>
        <v>0</v>
      </c>
      <c r="CZ389">
        <f t="shared" si="508"/>
        <v>0</v>
      </c>
      <c r="DC389" t="s">
        <v>3</v>
      </c>
      <c r="DD389" t="s">
        <v>3</v>
      </c>
      <c r="DE389" t="s">
        <v>3</v>
      </c>
      <c r="DF389" t="s">
        <v>3</v>
      </c>
      <c r="DG389" t="s">
        <v>3</v>
      </c>
      <c r="DH389" t="s">
        <v>3</v>
      </c>
      <c r="DI389" t="s">
        <v>3</v>
      </c>
      <c r="DJ389" t="s">
        <v>3</v>
      </c>
      <c r="DK389" t="s">
        <v>3</v>
      </c>
      <c r="DL389" t="s">
        <v>3</v>
      </c>
      <c r="DM389" t="s">
        <v>3</v>
      </c>
      <c r="DN389">
        <v>0</v>
      </c>
      <c r="DO389">
        <v>0</v>
      </c>
      <c r="DP389">
        <v>1</v>
      </c>
      <c r="DQ389">
        <v>1</v>
      </c>
      <c r="DU389">
        <v>1013</v>
      </c>
      <c r="DV389" t="s">
        <v>37</v>
      </c>
      <c r="DW389" t="s">
        <v>37</v>
      </c>
      <c r="DX389">
        <v>1</v>
      </c>
      <c r="DZ389" t="s">
        <v>3</v>
      </c>
      <c r="EA389" t="s">
        <v>3</v>
      </c>
      <c r="EB389" t="s">
        <v>3</v>
      </c>
      <c r="EC389" t="s">
        <v>3</v>
      </c>
      <c r="EE389">
        <v>59540864</v>
      </c>
      <c r="EF389">
        <v>202</v>
      </c>
      <c r="EG389" t="s">
        <v>386</v>
      </c>
      <c r="EH389">
        <v>0</v>
      </c>
      <c r="EI389" t="s">
        <v>3</v>
      </c>
      <c r="EJ389">
        <v>1</v>
      </c>
      <c r="EK389">
        <v>400002</v>
      </c>
      <c r="EL389" t="s">
        <v>387</v>
      </c>
      <c r="EM389" t="s">
        <v>386</v>
      </c>
      <c r="EO389" t="s">
        <v>3</v>
      </c>
      <c r="EQ389">
        <v>0</v>
      </c>
      <c r="ER389">
        <v>7.6300000000000008</v>
      </c>
      <c r="ES389">
        <v>7.6300000000000008</v>
      </c>
      <c r="ET389">
        <v>0</v>
      </c>
      <c r="EU389">
        <v>0</v>
      </c>
      <c r="EV389">
        <v>0</v>
      </c>
      <c r="EW389">
        <v>0</v>
      </c>
      <c r="EX389">
        <v>0</v>
      </c>
      <c r="EY389">
        <v>0</v>
      </c>
      <c r="EZ389">
        <v>5</v>
      </c>
      <c r="FC389">
        <v>1</v>
      </c>
      <c r="FD389">
        <v>18</v>
      </c>
      <c r="FF389">
        <v>88.68</v>
      </c>
      <c r="FQ389">
        <v>0</v>
      </c>
      <c r="FR389">
        <v>0</v>
      </c>
      <c r="FS389">
        <v>0</v>
      </c>
      <c r="FX389">
        <v>0</v>
      </c>
      <c r="FY389">
        <v>0</v>
      </c>
      <c r="GA389" t="s">
        <v>623</v>
      </c>
      <c r="GD389">
        <v>1</v>
      </c>
      <c r="GF389">
        <v>-1457878347</v>
      </c>
      <c r="GG389">
        <v>2</v>
      </c>
      <c r="GH389">
        <v>3</v>
      </c>
      <c r="GI389">
        <v>5</v>
      </c>
      <c r="GJ389">
        <v>0</v>
      </c>
      <c r="GK389">
        <v>0</v>
      </c>
      <c r="GL389">
        <f t="shared" si="509"/>
        <v>0</v>
      </c>
      <c r="GM389">
        <f t="shared" si="510"/>
        <v>102598.17</v>
      </c>
      <c r="GN389">
        <f t="shared" si="511"/>
        <v>0</v>
      </c>
      <c r="GO389">
        <f t="shared" si="512"/>
        <v>102598.17</v>
      </c>
      <c r="GP389">
        <f t="shared" si="513"/>
        <v>0</v>
      </c>
      <c r="GR389">
        <v>1</v>
      </c>
      <c r="GS389">
        <v>1</v>
      </c>
      <c r="GT389">
        <v>0</v>
      </c>
      <c r="GU389" t="s">
        <v>3</v>
      </c>
      <c r="GV389">
        <f t="shared" si="514"/>
        <v>0</v>
      </c>
      <c r="GW389">
        <v>1</v>
      </c>
      <c r="GX389">
        <f t="shared" si="515"/>
        <v>0</v>
      </c>
      <c r="HA389">
        <v>0</v>
      </c>
      <c r="HB389">
        <v>0</v>
      </c>
      <c r="HC389">
        <f t="shared" si="516"/>
        <v>0</v>
      </c>
      <c r="HE389" t="s">
        <v>389</v>
      </c>
      <c r="HF389" t="s">
        <v>34</v>
      </c>
      <c r="HM389" t="s">
        <v>3</v>
      </c>
      <c r="HN389" t="s">
        <v>3</v>
      </c>
      <c r="HO389" t="s">
        <v>3</v>
      </c>
      <c r="HP389" t="s">
        <v>3</v>
      </c>
      <c r="HQ389" t="s">
        <v>3</v>
      </c>
      <c r="HS389">
        <v>0</v>
      </c>
      <c r="IK389">
        <v>0</v>
      </c>
    </row>
    <row r="390" spans="1:255" x14ac:dyDescent="0.2">
      <c r="A390" s="2">
        <v>17</v>
      </c>
      <c r="B390" s="2">
        <v>1</v>
      </c>
      <c r="C390" s="2"/>
      <c r="D390" s="2"/>
      <c r="E390" s="2" t="s">
        <v>624</v>
      </c>
      <c r="F390" s="2" t="s">
        <v>625</v>
      </c>
      <c r="G390" s="2" t="s">
        <v>626</v>
      </c>
      <c r="H390" s="2" t="s">
        <v>37</v>
      </c>
      <c r="I390" s="2">
        <v>40</v>
      </c>
      <c r="J390" s="2">
        <v>0</v>
      </c>
      <c r="K390" s="2">
        <v>40</v>
      </c>
      <c r="L390" s="2"/>
      <c r="M390" s="2"/>
      <c r="N390" s="2"/>
      <c r="O390" s="2">
        <f t="shared" si="485"/>
        <v>640.79999999999995</v>
      </c>
      <c r="P390" s="2">
        <f t="shared" si="486"/>
        <v>640.79999999999995</v>
      </c>
      <c r="Q390" s="2">
        <f t="shared" si="517"/>
        <v>0</v>
      </c>
      <c r="R390" s="2">
        <f t="shared" si="487"/>
        <v>0</v>
      </c>
      <c r="S390" s="2">
        <f t="shared" si="488"/>
        <v>0</v>
      </c>
      <c r="T390" s="2">
        <f t="shared" si="489"/>
        <v>0</v>
      </c>
      <c r="U390" s="2">
        <f t="shared" si="490"/>
        <v>0</v>
      </c>
      <c r="V390" s="2">
        <f t="shared" si="491"/>
        <v>0</v>
      </c>
      <c r="W390" s="2">
        <f t="shared" si="492"/>
        <v>0</v>
      </c>
      <c r="X390" s="2">
        <f t="shared" si="493"/>
        <v>0</v>
      </c>
      <c r="Y390" s="2">
        <f t="shared" si="494"/>
        <v>0</v>
      </c>
      <c r="Z390" s="2"/>
      <c r="AA390" s="2">
        <v>60252778</v>
      </c>
      <c r="AB390" s="2">
        <f t="shared" si="495"/>
        <v>16.02</v>
      </c>
      <c r="AC390" s="2">
        <f t="shared" si="496"/>
        <v>16.02</v>
      </c>
      <c r="AD390" s="2">
        <f t="shared" si="518"/>
        <v>0</v>
      </c>
      <c r="AE390" s="2">
        <f t="shared" si="519"/>
        <v>0</v>
      </c>
      <c r="AF390" s="2">
        <f t="shared" si="520"/>
        <v>0</v>
      </c>
      <c r="AG390" s="2">
        <f t="shared" si="497"/>
        <v>0</v>
      </c>
      <c r="AH390" s="2">
        <f t="shared" si="521"/>
        <v>0</v>
      </c>
      <c r="AI390" s="2">
        <f t="shared" si="522"/>
        <v>0</v>
      </c>
      <c r="AJ390" s="2">
        <f t="shared" si="498"/>
        <v>0</v>
      </c>
      <c r="AK390" s="2">
        <v>16.02</v>
      </c>
      <c r="AL390" s="2">
        <v>16.02</v>
      </c>
      <c r="AM390" s="2">
        <v>0</v>
      </c>
      <c r="AN390" s="2">
        <v>0</v>
      </c>
      <c r="AO390" s="2">
        <v>0</v>
      </c>
      <c r="AP390" s="2">
        <v>0</v>
      </c>
      <c r="AQ390" s="2">
        <v>0</v>
      </c>
      <c r="AR390" s="2">
        <v>0</v>
      </c>
      <c r="AS390" s="2">
        <v>0</v>
      </c>
      <c r="AT390" s="2">
        <v>0</v>
      </c>
      <c r="AU390" s="2">
        <v>0</v>
      </c>
      <c r="AV390" s="2">
        <v>1</v>
      </c>
      <c r="AW390" s="2">
        <v>1</v>
      </c>
      <c r="AX390" s="2"/>
      <c r="AY390" s="2"/>
      <c r="AZ390" s="2">
        <v>1</v>
      </c>
      <c r="BA390" s="2">
        <v>1</v>
      </c>
      <c r="BB390" s="2">
        <v>1</v>
      </c>
      <c r="BC390" s="2">
        <v>1</v>
      </c>
      <c r="BD390" s="2" t="s">
        <v>3</v>
      </c>
      <c r="BE390" s="2" t="s">
        <v>3</v>
      </c>
      <c r="BF390" s="2" t="s">
        <v>3</v>
      </c>
      <c r="BG390" s="2" t="s">
        <v>3</v>
      </c>
      <c r="BH390" s="2">
        <v>3</v>
      </c>
      <c r="BI390" s="2">
        <v>2</v>
      </c>
      <c r="BJ390" s="2" t="s">
        <v>3</v>
      </c>
      <c r="BK390" s="2"/>
      <c r="BL390" s="2"/>
      <c r="BM390" s="2">
        <v>400002</v>
      </c>
      <c r="BN390" s="2">
        <v>0</v>
      </c>
      <c r="BO390" s="2" t="s">
        <v>3</v>
      </c>
      <c r="BP390" s="2">
        <v>0</v>
      </c>
      <c r="BQ390" s="2">
        <v>202</v>
      </c>
      <c r="BR390" s="2">
        <v>0</v>
      </c>
      <c r="BS390" s="2">
        <v>1</v>
      </c>
      <c r="BT390" s="2">
        <v>1</v>
      </c>
      <c r="BU390" s="2">
        <v>1</v>
      </c>
      <c r="BV390" s="2">
        <v>1</v>
      </c>
      <c r="BW390" s="2">
        <v>1</v>
      </c>
      <c r="BX390" s="2">
        <v>1</v>
      </c>
      <c r="BY390" s="2" t="s">
        <v>3</v>
      </c>
      <c r="BZ390" s="2">
        <v>0</v>
      </c>
      <c r="CA390" s="2">
        <v>0</v>
      </c>
      <c r="CB390" s="2" t="s">
        <v>3</v>
      </c>
      <c r="CC390" s="2"/>
      <c r="CD390" s="2"/>
      <c r="CE390" s="2">
        <v>30</v>
      </c>
      <c r="CF390" s="2">
        <v>0</v>
      </c>
      <c r="CG390" s="2">
        <v>0</v>
      </c>
      <c r="CH390" s="2"/>
      <c r="CI390" s="2"/>
      <c r="CJ390" s="2"/>
      <c r="CK390" s="2"/>
      <c r="CL390" s="2"/>
      <c r="CM390" s="2">
        <v>0</v>
      </c>
      <c r="CN390" s="2" t="s">
        <v>3</v>
      </c>
      <c r="CO390" s="2">
        <v>0</v>
      </c>
      <c r="CP390" s="2">
        <f t="shared" si="499"/>
        <v>640.79999999999995</v>
      </c>
      <c r="CQ390" s="2">
        <f t="shared" si="500"/>
        <v>16.02</v>
      </c>
      <c r="CR390" s="2">
        <f t="shared" si="523"/>
        <v>0</v>
      </c>
      <c r="CS390" s="2">
        <f t="shared" si="501"/>
        <v>0</v>
      </c>
      <c r="CT390" s="2">
        <f t="shared" si="502"/>
        <v>0</v>
      </c>
      <c r="CU390" s="2">
        <f t="shared" si="503"/>
        <v>0</v>
      </c>
      <c r="CV390" s="2">
        <f t="shared" si="504"/>
        <v>0</v>
      </c>
      <c r="CW390" s="2">
        <f t="shared" si="505"/>
        <v>0</v>
      </c>
      <c r="CX390" s="2">
        <f t="shared" si="506"/>
        <v>0</v>
      </c>
      <c r="CY390" s="2">
        <f t="shared" si="507"/>
        <v>0</v>
      </c>
      <c r="CZ390" s="2">
        <f t="shared" si="508"/>
        <v>0</v>
      </c>
      <c r="DA390" s="2"/>
      <c r="DB390" s="2"/>
      <c r="DC390" s="2" t="s">
        <v>3</v>
      </c>
      <c r="DD390" s="2" t="s">
        <v>3</v>
      </c>
      <c r="DE390" s="2" t="s">
        <v>3</v>
      </c>
      <c r="DF390" s="2" t="s">
        <v>3</v>
      </c>
      <c r="DG390" s="2" t="s">
        <v>3</v>
      </c>
      <c r="DH390" s="2" t="s">
        <v>3</v>
      </c>
      <c r="DI390" s="2" t="s">
        <v>3</v>
      </c>
      <c r="DJ390" s="2" t="s">
        <v>3</v>
      </c>
      <c r="DK390" s="2" t="s">
        <v>3</v>
      </c>
      <c r="DL390" s="2" t="s">
        <v>3</v>
      </c>
      <c r="DM390" s="2" t="s">
        <v>3</v>
      </c>
      <c r="DN390" s="2">
        <v>0</v>
      </c>
      <c r="DO390" s="2">
        <v>0</v>
      </c>
      <c r="DP390" s="2">
        <v>1</v>
      </c>
      <c r="DQ390" s="2">
        <v>1</v>
      </c>
      <c r="DR390" s="2"/>
      <c r="DS390" s="2"/>
      <c r="DT390" s="2"/>
      <c r="DU390" s="2">
        <v>1013</v>
      </c>
      <c r="DV390" s="2" t="s">
        <v>37</v>
      </c>
      <c r="DW390" s="2" t="s">
        <v>37</v>
      </c>
      <c r="DX390" s="2">
        <v>1</v>
      </c>
      <c r="DY390" s="2"/>
      <c r="DZ390" s="2" t="s">
        <v>3</v>
      </c>
      <c r="EA390" s="2" t="s">
        <v>3</v>
      </c>
      <c r="EB390" s="2" t="s">
        <v>3</v>
      </c>
      <c r="EC390" s="2" t="s">
        <v>3</v>
      </c>
      <c r="ED390" s="2"/>
      <c r="EE390" s="2">
        <v>59540864</v>
      </c>
      <c r="EF390" s="2">
        <v>202</v>
      </c>
      <c r="EG390" s="2" t="s">
        <v>386</v>
      </c>
      <c r="EH390" s="2">
        <v>0</v>
      </c>
      <c r="EI390" s="2" t="s">
        <v>3</v>
      </c>
      <c r="EJ390" s="2">
        <v>1</v>
      </c>
      <c r="EK390" s="2">
        <v>400002</v>
      </c>
      <c r="EL390" s="2" t="s">
        <v>387</v>
      </c>
      <c r="EM390" s="2" t="s">
        <v>386</v>
      </c>
      <c r="EN390" s="2"/>
      <c r="EO390" s="2" t="s">
        <v>3</v>
      </c>
      <c r="EP390" s="2"/>
      <c r="EQ390" s="2">
        <v>0</v>
      </c>
      <c r="ER390" s="2">
        <v>0</v>
      </c>
      <c r="ES390" s="2">
        <v>16.02</v>
      </c>
      <c r="ET390" s="2">
        <v>0</v>
      </c>
      <c r="EU390" s="2">
        <v>0</v>
      </c>
      <c r="EV390" s="2">
        <v>0</v>
      </c>
      <c r="EW390" s="2">
        <v>0</v>
      </c>
      <c r="EX390" s="2">
        <v>0</v>
      </c>
      <c r="EY390" s="2">
        <v>0</v>
      </c>
      <c r="EZ390" s="2"/>
      <c r="FA390" s="2"/>
      <c r="FB390" s="2"/>
      <c r="FC390" s="2"/>
      <c r="FD390" s="2"/>
      <c r="FE390" s="2"/>
      <c r="FF390" s="2"/>
      <c r="FG390" s="2"/>
      <c r="FH390" s="2"/>
      <c r="FI390" s="2"/>
      <c r="FJ390" s="2"/>
      <c r="FK390" s="2"/>
      <c r="FL390" s="2"/>
      <c r="FM390" s="2"/>
      <c r="FN390" s="2"/>
      <c r="FO390" s="2"/>
      <c r="FP390" s="2"/>
      <c r="FQ390" s="2">
        <v>0</v>
      </c>
      <c r="FR390" s="2">
        <v>0</v>
      </c>
      <c r="FS390" s="2">
        <v>0</v>
      </c>
      <c r="FT390" s="2"/>
      <c r="FU390" s="2"/>
      <c r="FV390" s="2"/>
      <c r="FW390" s="2"/>
      <c r="FX390" s="2">
        <v>0</v>
      </c>
      <c r="FY390" s="2">
        <v>0</v>
      </c>
      <c r="FZ390" s="2"/>
      <c r="GA390" s="2" t="s">
        <v>627</v>
      </c>
      <c r="GB390" s="2"/>
      <c r="GC390" s="2"/>
      <c r="GD390" s="2">
        <v>1</v>
      </c>
      <c r="GE390" s="2"/>
      <c r="GF390" s="2">
        <v>-756872463</v>
      </c>
      <c r="GG390" s="2">
        <v>2</v>
      </c>
      <c r="GH390" s="2">
        <v>4</v>
      </c>
      <c r="GI390" s="2">
        <v>-2</v>
      </c>
      <c r="GJ390" s="2">
        <v>0</v>
      </c>
      <c r="GK390" s="2">
        <v>0</v>
      </c>
      <c r="GL390" s="2">
        <f t="shared" si="509"/>
        <v>0</v>
      </c>
      <c r="GM390" s="2">
        <f t="shared" si="510"/>
        <v>640.79999999999995</v>
      </c>
      <c r="GN390" s="2">
        <f t="shared" si="511"/>
        <v>0</v>
      </c>
      <c r="GO390" s="2">
        <f t="shared" si="512"/>
        <v>640.79999999999995</v>
      </c>
      <c r="GP390" s="2">
        <f t="shared" si="513"/>
        <v>0</v>
      </c>
      <c r="GQ390" s="2"/>
      <c r="GR390" s="2">
        <v>0</v>
      </c>
      <c r="GS390" s="2">
        <v>2</v>
      </c>
      <c r="GT390" s="2">
        <v>0</v>
      </c>
      <c r="GU390" s="2" t="s">
        <v>3</v>
      </c>
      <c r="GV390" s="2">
        <f t="shared" si="514"/>
        <v>0</v>
      </c>
      <c r="GW390" s="2">
        <v>1</v>
      </c>
      <c r="GX390" s="2">
        <f t="shared" si="515"/>
        <v>0</v>
      </c>
      <c r="GY390" s="2"/>
      <c r="GZ390" s="2"/>
      <c r="HA390" s="2">
        <v>0</v>
      </c>
      <c r="HB390" s="2">
        <v>0</v>
      </c>
      <c r="HC390" s="2">
        <f t="shared" si="516"/>
        <v>0</v>
      </c>
      <c r="HD390" s="2"/>
      <c r="HE390" s="2" t="s">
        <v>389</v>
      </c>
      <c r="HF390" s="2" t="s">
        <v>34</v>
      </c>
      <c r="HG390" s="2"/>
      <c r="HH390" s="2"/>
      <c r="HI390" s="2"/>
      <c r="HJ390" s="2"/>
      <c r="HK390" s="2"/>
      <c r="HL390" s="2"/>
      <c r="HM390" s="2" t="s">
        <v>3</v>
      </c>
      <c r="HN390" s="2" t="s">
        <v>3</v>
      </c>
      <c r="HO390" s="2" t="s">
        <v>3</v>
      </c>
      <c r="HP390" s="2" t="s">
        <v>3</v>
      </c>
      <c r="HQ390" s="2" t="s">
        <v>3</v>
      </c>
      <c r="HR390" s="2"/>
      <c r="HS390" s="2">
        <v>0</v>
      </c>
      <c r="HT390" s="2"/>
      <c r="HU390" s="2"/>
      <c r="HV390" s="2"/>
      <c r="HW390" s="2"/>
      <c r="HX390" s="2"/>
      <c r="HY390" s="2"/>
      <c r="HZ390" s="2"/>
      <c r="IA390" s="2"/>
      <c r="IB390" s="2"/>
      <c r="IC390" s="2"/>
      <c r="ID390" s="2"/>
      <c r="IE390" s="2"/>
      <c r="IF390" s="2"/>
      <c r="IG390" s="2"/>
      <c r="IH390" s="2"/>
      <c r="II390" s="2"/>
      <c r="IJ390" s="2"/>
      <c r="IK390" s="2">
        <v>0</v>
      </c>
      <c r="IL390" s="2"/>
      <c r="IM390" s="2"/>
      <c r="IN390" s="2"/>
      <c r="IO390" s="2"/>
      <c r="IP390" s="2"/>
      <c r="IQ390" s="2"/>
      <c r="IR390" s="2"/>
      <c r="IS390" s="2"/>
      <c r="IT390" s="2"/>
      <c r="IU390" s="2"/>
    </row>
    <row r="391" spans="1:255" x14ac:dyDescent="0.2">
      <c r="A391">
        <v>17</v>
      </c>
      <c r="B391">
        <v>1</v>
      </c>
      <c r="E391" t="s">
        <v>624</v>
      </c>
      <c r="F391" t="s">
        <v>625</v>
      </c>
      <c r="G391" t="s">
        <v>626</v>
      </c>
      <c r="H391" t="s">
        <v>37</v>
      </c>
      <c r="I391">
        <v>40</v>
      </c>
      <c r="J391">
        <v>0</v>
      </c>
      <c r="K391">
        <v>40</v>
      </c>
      <c r="O391">
        <f t="shared" si="485"/>
        <v>6331.1</v>
      </c>
      <c r="P391">
        <f t="shared" si="486"/>
        <v>6331.1</v>
      </c>
      <c r="Q391">
        <f t="shared" si="517"/>
        <v>0</v>
      </c>
      <c r="R391">
        <f t="shared" si="487"/>
        <v>0</v>
      </c>
      <c r="S391">
        <f t="shared" si="488"/>
        <v>0</v>
      </c>
      <c r="T391">
        <f t="shared" si="489"/>
        <v>0</v>
      </c>
      <c r="U391">
        <f t="shared" si="490"/>
        <v>0</v>
      </c>
      <c r="V391">
        <f t="shared" si="491"/>
        <v>0</v>
      </c>
      <c r="W391">
        <f t="shared" si="492"/>
        <v>0</v>
      </c>
      <c r="X391">
        <f t="shared" si="493"/>
        <v>0</v>
      </c>
      <c r="Y391">
        <f t="shared" si="494"/>
        <v>0</v>
      </c>
      <c r="AA391">
        <v>60252775</v>
      </c>
      <c r="AB391">
        <f t="shared" si="495"/>
        <v>16.02</v>
      </c>
      <c r="AC391">
        <f t="shared" si="496"/>
        <v>16.02</v>
      </c>
      <c r="AD391">
        <f t="shared" si="518"/>
        <v>0</v>
      </c>
      <c r="AE391">
        <f t="shared" si="519"/>
        <v>0</v>
      </c>
      <c r="AF391">
        <f t="shared" si="520"/>
        <v>0</v>
      </c>
      <c r="AG391">
        <f t="shared" si="497"/>
        <v>0</v>
      </c>
      <c r="AH391">
        <f t="shared" si="521"/>
        <v>0</v>
      </c>
      <c r="AI391">
        <f t="shared" si="522"/>
        <v>0</v>
      </c>
      <c r="AJ391">
        <f t="shared" si="498"/>
        <v>0</v>
      </c>
      <c r="AK391">
        <v>16.02</v>
      </c>
      <c r="AL391">
        <v>16.02</v>
      </c>
      <c r="AM391">
        <v>0</v>
      </c>
      <c r="AN391">
        <v>0</v>
      </c>
      <c r="AO391">
        <v>0</v>
      </c>
      <c r="AP391">
        <v>0</v>
      </c>
      <c r="AQ391">
        <v>0</v>
      </c>
      <c r="AR391">
        <v>0</v>
      </c>
      <c r="AS391">
        <v>0</v>
      </c>
      <c r="AT391">
        <v>0</v>
      </c>
      <c r="AU391">
        <v>0</v>
      </c>
      <c r="AV391">
        <v>1</v>
      </c>
      <c r="AW391">
        <v>1</v>
      </c>
      <c r="AZ391">
        <v>1</v>
      </c>
      <c r="BA391">
        <v>1</v>
      </c>
      <c r="BB391">
        <v>1</v>
      </c>
      <c r="BC391">
        <v>9.8800000000000008</v>
      </c>
      <c r="BD391" t="s">
        <v>3</v>
      </c>
      <c r="BE391" t="s">
        <v>3</v>
      </c>
      <c r="BF391" t="s">
        <v>3</v>
      </c>
      <c r="BG391" t="s">
        <v>3</v>
      </c>
      <c r="BH391">
        <v>3</v>
      </c>
      <c r="BI391">
        <v>2</v>
      </c>
      <c r="BJ391" t="s">
        <v>3</v>
      </c>
      <c r="BM391">
        <v>400002</v>
      </c>
      <c r="BN391">
        <v>0</v>
      </c>
      <c r="BO391" t="s">
        <v>3</v>
      </c>
      <c r="BP391">
        <v>0</v>
      </c>
      <c r="BQ391">
        <v>202</v>
      </c>
      <c r="BR391">
        <v>0</v>
      </c>
      <c r="BS391">
        <v>1</v>
      </c>
      <c r="BT391">
        <v>1</v>
      </c>
      <c r="BU391">
        <v>1</v>
      </c>
      <c r="BV391">
        <v>1</v>
      </c>
      <c r="BW391">
        <v>1</v>
      </c>
      <c r="BX391">
        <v>1</v>
      </c>
      <c r="BY391" t="s">
        <v>3</v>
      </c>
      <c r="BZ391">
        <v>0</v>
      </c>
      <c r="CA391">
        <v>0</v>
      </c>
      <c r="CB391" t="s">
        <v>3</v>
      </c>
      <c r="CE391">
        <v>30</v>
      </c>
      <c r="CF391">
        <v>0</v>
      </c>
      <c r="CG391">
        <v>0</v>
      </c>
      <c r="CM391">
        <v>0</v>
      </c>
      <c r="CN391" t="s">
        <v>3</v>
      </c>
      <c r="CO391">
        <v>0</v>
      </c>
      <c r="CP391">
        <f t="shared" si="499"/>
        <v>6331.1</v>
      </c>
      <c r="CQ391">
        <f t="shared" si="500"/>
        <v>158.28</v>
      </c>
      <c r="CR391">
        <f t="shared" si="523"/>
        <v>0</v>
      </c>
      <c r="CS391">
        <f t="shared" si="501"/>
        <v>0</v>
      </c>
      <c r="CT391">
        <f t="shared" si="502"/>
        <v>0</v>
      </c>
      <c r="CU391">
        <f t="shared" si="503"/>
        <v>0</v>
      </c>
      <c r="CV391">
        <f t="shared" si="504"/>
        <v>0</v>
      </c>
      <c r="CW391">
        <f t="shared" si="505"/>
        <v>0</v>
      </c>
      <c r="CX391">
        <f t="shared" si="506"/>
        <v>0</v>
      </c>
      <c r="CY391">
        <f t="shared" si="507"/>
        <v>0</v>
      </c>
      <c r="CZ391">
        <f t="shared" si="508"/>
        <v>0</v>
      </c>
      <c r="DC391" t="s">
        <v>3</v>
      </c>
      <c r="DD391" t="s">
        <v>3</v>
      </c>
      <c r="DE391" t="s">
        <v>3</v>
      </c>
      <c r="DF391" t="s">
        <v>3</v>
      </c>
      <c r="DG391" t="s">
        <v>3</v>
      </c>
      <c r="DH391" t="s">
        <v>3</v>
      </c>
      <c r="DI391" t="s">
        <v>3</v>
      </c>
      <c r="DJ391" t="s">
        <v>3</v>
      </c>
      <c r="DK391" t="s">
        <v>3</v>
      </c>
      <c r="DL391" t="s">
        <v>3</v>
      </c>
      <c r="DM391" t="s">
        <v>3</v>
      </c>
      <c r="DN391">
        <v>0</v>
      </c>
      <c r="DO391">
        <v>0</v>
      </c>
      <c r="DP391">
        <v>1</v>
      </c>
      <c r="DQ391">
        <v>1</v>
      </c>
      <c r="DU391">
        <v>1013</v>
      </c>
      <c r="DV391" t="s">
        <v>37</v>
      </c>
      <c r="DW391" t="s">
        <v>37</v>
      </c>
      <c r="DX391">
        <v>1</v>
      </c>
      <c r="DZ391" t="s">
        <v>3</v>
      </c>
      <c r="EA391" t="s">
        <v>3</v>
      </c>
      <c r="EB391" t="s">
        <v>3</v>
      </c>
      <c r="EC391" t="s">
        <v>3</v>
      </c>
      <c r="EE391">
        <v>59540864</v>
      </c>
      <c r="EF391">
        <v>202</v>
      </c>
      <c r="EG391" t="s">
        <v>386</v>
      </c>
      <c r="EH391">
        <v>0</v>
      </c>
      <c r="EI391" t="s">
        <v>3</v>
      </c>
      <c r="EJ391">
        <v>1</v>
      </c>
      <c r="EK391">
        <v>400002</v>
      </c>
      <c r="EL391" t="s">
        <v>387</v>
      </c>
      <c r="EM391" t="s">
        <v>386</v>
      </c>
      <c r="EO391" t="s">
        <v>3</v>
      </c>
      <c r="EQ391">
        <v>0</v>
      </c>
      <c r="ER391">
        <v>16.02</v>
      </c>
      <c r="ES391">
        <v>16.02</v>
      </c>
      <c r="ET391">
        <v>0</v>
      </c>
      <c r="EU391">
        <v>0</v>
      </c>
      <c r="EV391">
        <v>0</v>
      </c>
      <c r="EW391">
        <v>0</v>
      </c>
      <c r="EX391">
        <v>0</v>
      </c>
      <c r="EY391">
        <v>0</v>
      </c>
      <c r="EZ391">
        <v>5</v>
      </c>
      <c r="FC391">
        <v>1</v>
      </c>
      <c r="FD391">
        <v>18</v>
      </c>
      <c r="FF391">
        <v>186.31</v>
      </c>
      <c r="FQ391">
        <v>0</v>
      </c>
      <c r="FR391">
        <v>0</v>
      </c>
      <c r="FS391">
        <v>0</v>
      </c>
      <c r="FX391">
        <v>0</v>
      </c>
      <c r="FY391">
        <v>0</v>
      </c>
      <c r="GA391" t="s">
        <v>627</v>
      </c>
      <c r="GD391">
        <v>1</v>
      </c>
      <c r="GF391">
        <v>-756872463</v>
      </c>
      <c r="GG391">
        <v>2</v>
      </c>
      <c r="GH391">
        <v>3</v>
      </c>
      <c r="GI391">
        <v>5</v>
      </c>
      <c r="GJ391">
        <v>0</v>
      </c>
      <c r="GK391">
        <v>0</v>
      </c>
      <c r="GL391">
        <f t="shared" si="509"/>
        <v>0</v>
      </c>
      <c r="GM391">
        <f t="shared" si="510"/>
        <v>6331.1</v>
      </c>
      <c r="GN391">
        <f t="shared" si="511"/>
        <v>0</v>
      </c>
      <c r="GO391">
        <f t="shared" si="512"/>
        <v>6331.1</v>
      </c>
      <c r="GP391">
        <f t="shared" si="513"/>
        <v>0</v>
      </c>
      <c r="GR391">
        <v>1</v>
      </c>
      <c r="GS391">
        <v>1</v>
      </c>
      <c r="GT391">
        <v>0</v>
      </c>
      <c r="GU391" t="s">
        <v>3</v>
      </c>
      <c r="GV391">
        <f t="shared" si="514"/>
        <v>0</v>
      </c>
      <c r="GW391">
        <v>1</v>
      </c>
      <c r="GX391">
        <f t="shared" si="515"/>
        <v>0</v>
      </c>
      <c r="HA391">
        <v>0</v>
      </c>
      <c r="HB391">
        <v>0</v>
      </c>
      <c r="HC391">
        <f t="shared" si="516"/>
        <v>0</v>
      </c>
      <c r="HE391" t="s">
        <v>389</v>
      </c>
      <c r="HF391" t="s">
        <v>34</v>
      </c>
      <c r="HM391" t="s">
        <v>3</v>
      </c>
      <c r="HN391" t="s">
        <v>3</v>
      </c>
      <c r="HO391" t="s">
        <v>3</v>
      </c>
      <c r="HP391" t="s">
        <v>3</v>
      </c>
      <c r="HQ391" t="s">
        <v>3</v>
      </c>
      <c r="HS391">
        <v>0</v>
      </c>
      <c r="IK391">
        <v>0</v>
      </c>
    </row>
    <row r="392" spans="1:255" x14ac:dyDescent="0.2">
      <c r="A392" s="2">
        <v>17</v>
      </c>
      <c r="B392" s="2">
        <v>1</v>
      </c>
      <c r="C392" s="2"/>
      <c r="D392" s="2"/>
      <c r="E392" s="2" t="s">
        <v>628</v>
      </c>
      <c r="F392" s="2" t="s">
        <v>629</v>
      </c>
      <c r="G392" s="2" t="s">
        <v>630</v>
      </c>
      <c r="H392" s="2" t="s">
        <v>631</v>
      </c>
      <c r="I392" s="2">
        <f>ROUND(2760/100,9)</f>
        <v>27.6</v>
      </c>
      <c r="J392" s="2">
        <v>0</v>
      </c>
      <c r="K392" s="2">
        <f>ROUND(2760/100,9)</f>
        <v>27.6</v>
      </c>
      <c r="L392" s="2"/>
      <c r="M392" s="2"/>
      <c r="N392" s="2"/>
      <c r="O392" s="2">
        <f t="shared" si="485"/>
        <v>3380.17</v>
      </c>
      <c r="P392" s="2">
        <f t="shared" si="486"/>
        <v>3380.17</v>
      </c>
      <c r="Q392" s="2">
        <f t="shared" si="517"/>
        <v>0</v>
      </c>
      <c r="R392" s="2">
        <f t="shared" si="487"/>
        <v>0</v>
      </c>
      <c r="S392" s="2">
        <f t="shared" si="488"/>
        <v>0</v>
      </c>
      <c r="T392" s="2">
        <f t="shared" si="489"/>
        <v>0</v>
      </c>
      <c r="U392" s="2">
        <f t="shared" si="490"/>
        <v>0</v>
      </c>
      <c r="V392" s="2">
        <f t="shared" si="491"/>
        <v>0</v>
      </c>
      <c r="W392" s="2">
        <f t="shared" si="492"/>
        <v>0</v>
      </c>
      <c r="X392" s="2">
        <f t="shared" si="493"/>
        <v>0</v>
      </c>
      <c r="Y392" s="2">
        <f t="shared" si="494"/>
        <v>0</v>
      </c>
      <c r="Z392" s="2"/>
      <c r="AA392" s="2">
        <v>60252778</v>
      </c>
      <c r="AB392" s="2">
        <f t="shared" si="495"/>
        <v>122.47</v>
      </c>
      <c r="AC392" s="2">
        <f t="shared" si="496"/>
        <v>122.47</v>
      </c>
      <c r="AD392" s="2">
        <f t="shared" si="518"/>
        <v>0</v>
      </c>
      <c r="AE392" s="2">
        <f t="shared" si="519"/>
        <v>0</v>
      </c>
      <c r="AF392" s="2">
        <f t="shared" si="520"/>
        <v>0</v>
      </c>
      <c r="AG392" s="2">
        <f t="shared" si="497"/>
        <v>0</v>
      </c>
      <c r="AH392" s="2">
        <f t="shared" si="521"/>
        <v>0</v>
      </c>
      <c r="AI392" s="2">
        <f t="shared" si="522"/>
        <v>0</v>
      </c>
      <c r="AJ392" s="2">
        <f t="shared" si="498"/>
        <v>0</v>
      </c>
      <c r="AK392" s="2">
        <v>122.47</v>
      </c>
      <c r="AL392" s="2">
        <v>122.47</v>
      </c>
      <c r="AM392" s="2">
        <v>0</v>
      </c>
      <c r="AN392" s="2">
        <v>0</v>
      </c>
      <c r="AO392" s="2">
        <v>0</v>
      </c>
      <c r="AP392" s="2">
        <v>0</v>
      </c>
      <c r="AQ392" s="2">
        <v>0</v>
      </c>
      <c r="AR392" s="2">
        <v>0</v>
      </c>
      <c r="AS392" s="2">
        <v>0</v>
      </c>
      <c r="AT392" s="2">
        <v>0</v>
      </c>
      <c r="AU392" s="2">
        <v>0</v>
      </c>
      <c r="AV392" s="2">
        <v>1</v>
      </c>
      <c r="AW392" s="2">
        <v>1</v>
      </c>
      <c r="AX392" s="2"/>
      <c r="AY392" s="2"/>
      <c r="AZ392" s="2">
        <v>1</v>
      </c>
      <c r="BA392" s="2">
        <v>1</v>
      </c>
      <c r="BB392" s="2">
        <v>1</v>
      </c>
      <c r="BC392" s="2">
        <v>1</v>
      </c>
      <c r="BD392" s="2" t="s">
        <v>3</v>
      </c>
      <c r="BE392" s="2" t="s">
        <v>3</v>
      </c>
      <c r="BF392" s="2" t="s">
        <v>3</v>
      </c>
      <c r="BG392" s="2" t="s">
        <v>3</v>
      </c>
      <c r="BH392" s="2">
        <v>3</v>
      </c>
      <c r="BI392" s="2">
        <v>2</v>
      </c>
      <c r="BJ392" s="2" t="s">
        <v>632</v>
      </c>
      <c r="BK392" s="2"/>
      <c r="BL392" s="2"/>
      <c r="BM392" s="2">
        <v>1617</v>
      </c>
      <c r="BN392" s="2">
        <v>59540665</v>
      </c>
      <c r="BO392" s="2" t="s">
        <v>3</v>
      </c>
      <c r="BP392" s="2">
        <v>0</v>
      </c>
      <c r="BQ392" s="2">
        <v>200</v>
      </c>
      <c r="BR392" s="2">
        <v>0</v>
      </c>
      <c r="BS392" s="2">
        <v>1</v>
      </c>
      <c r="BT392" s="2">
        <v>1</v>
      </c>
      <c r="BU392" s="2">
        <v>1</v>
      </c>
      <c r="BV392" s="2">
        <v>1</v>
      </c>
      <c r="BW392" s="2">
        <v>1</v>
      </c>
      <c r="BX392" s="2">
        <v>1</v>
      </c>
      <c r="BY392" s="2" t="s">
        <v>3</v>
      </c>
      <c r="BZ392" s="2">
        <v>0</v>
      </c>
      <c r="CA392" s="2">
        <v>0</v>
      </c>
      <c r="CB392" s="2" t="s">
        <v>3</v>
      </c>
      <c r="CC392" s="2"/>
      <c r="CD392" s="2"/>
      <c r="CE392" s="2">
        <v>30</v>
      </c>
      <c r="CF392" s="2">
        <v>0</v>
      </c>
      <c r="CG392" s="2">
        <v>0</v>
      </c>
      <c r="CH392" s="2"/>
      <c r="CI392" s="2"/>
      <c r="CJ392" s="2"/>
      <c r="CK392" s="2"/>
      <c r="CL392" s="2"/>
      <c r="CM392" s="2">
        <v>0</v>
      </c>
      <c r="CN392" s="2" t="s">
        <v>3</v>
      </c>
      <c r="CO392" s="2">
        <v>0</v>
      </c>
      <c r="CP392" s="2">
        <f t="shared" si="499"/>
        <v>3380.17</v>
      </c>
      <c r="CQ392" s="2">
        <f t="shared" si="500"/>
        <v>122.47</v>
      </c>
      <c r="CR392" s="2">
        <f t="shared" si="523"/>
        <v>0</v>
      </c>
      <c r="CS392" s="2">
        <f t="shared" si="501"/>
        <v>0</v>
      </c>
      <c r="CT392" s="2">
        <f t="shared" si="502"/>
        <v>0</v>
      </c>
      <c r="CU392" s="2">
        <f t="shared" si="503"/>
        <v>0</v>
      </c>
      <c r="CV392" s="2">
        <f t="shared" si="504"/>
        <v>0</v>
      </c>
      <c r="CW392" s="2">
        <f t="shared" si="505"/>
        <v>0</v>
      </c>
      <c r="CX392" s="2">
        <f t="shared" si="506"/>
        <v>0</v>
      </c>
      <c r="CY392" s="2">
        <f t="shared" si="507"/>
        <v>0</v>
      </c>
      <c r="CZ392" s="2">
        <f t="shared" si="508"/>
        <v>0</v>
      </c>
      <c r="DA392" s="2"/>
      <c r="DB392" s="2"/>
      <c r="DC392" s="2" t="s">
        <v>3</v>
      </c>
      <c r="DD392" s="2" t="s">
        <v>3</v>
      </c>
      <c r="DE392" s="2" t="s">
        <v>3</v>
      </c>
      <c r="DF392" s="2" t="s">
        <v>3</v>
      </c>
      <c r="DG392" s="2" t="s">
        <v>3</v>
      </c>
      <c r="DH392" s="2" t="s">
        <v>3</v>
      </c>
      <c r="DI392" s="2" t="s">
        <v>3</v>
      </c>
      <c r="DJ392" s="2" t="s">
        <v>3</v>
      </c>
      <c r="DK392" s="2" t="s">
        <v>3</v>
      </c>
      <c r="DL392" s="2" t="s">
        <v>3</v>
      </c>
      <c r="DM392" s="2" t="s">
        <v>3</v>
      </c>
      <c r="DN392" s="2">
        <v>0</v>
      </c>
      <c r="DO392" s="2">
        <v>0</v>
      </c>
      <c r="DP392" s="2">
        <v>1</v>
      </c>
      <c r="DQ392" s="2">
        <v>1</v>
      </c>
      <c r="DR392" s="2"/>
      <c r="DS392" s="2"/>
      <c r="DT392" s="2"/>
      <c r="DU392" s="2">
        <v>1010</v>
      </c>
      <c r="DV392" s="2" t="s">
        <v>631</v>
      </c>
      <c r="DW392" s="2" t="s">
        <v>631</v>
      </c>
      <c r="DX392" s="2">
        <v>100</v>
      </c>
      <c r="DY392" s="2"/>
      <c r="DZ392" s="2" t="s">
        <v>3</v>
      </c>
      <c r="EA392" s="2" t="s">
        <v>3</v>
      </c>
      <c r="EB392" s="2" t="s">
        <v>3</v>
      </c>
      <c r="EC392" s="2" t="s">
        <v>3</v>
      </c>
      <c r="ED392" s="2"/>
      <c r="EE392" s="2">
        <v>59540855</v>
      </c>
      <c r="EF392" s="2">
        <v>200</v>
      </c>
      <c r="EG392" s="2" t="s">
        <v>633</v>
      </c>
      <c r="EH392" s="2">
        <v>0</v>
      </c>
      <c r="EI392" s="2" t="s">
        <v>3</v>
      </c>
      <c r="EJ392" s="2">
        <v>1</v>
      </c>
      <c r="EK392" s="2">
        <v>1617</v>
      </c>
      <c r="EL392" s="2" t="s">
        <v>634</v>
      </c>
      <c r="EM392" s="2" t="s">
        <v>635</v>
      </c>
      <c r="EN392" s="2"/>
      <c r="EO392" s="2" t="s">
        <v>3</v>
      </c>
      <c r="EP392" s="2"/>
      <c r="EQ392" s="2">
        <v>0</v>
      </c>
      <c r="ER392" s="2">
        <v>122.47</v>
      </c>
      <c r="ES392" s="2">
        <v>122.47</v>
      </c>
      <c r="ET392" s="2">
        <v>0</v>
      </c>
      <c r="EU392" s="2">
        <v>0</v>
      </c>
      <c r="EV392" s="2">
        <v>0</v>
      </c>
      <c r="EW392" s="2">
        <v>0</v>
      </c>
      <c r="EX392" s="2">
        <v>0</v>
      </c>
      <c r="EY392" s="2">
        <v>0</v>
      </c>
      <c r="EZ392" s="2"/>
      <c r="FA392" s="2"/>
      <c r="FB392" s="2"/>
      <c r="FC392" s="2"/>
      <c r="FD392" s="2"/>
      <c r="FE392" s="2"/>
      <c r="FF392" s="2"/>
      <c r="FG392" s="2"/>
      <c r="FH392" s="2"/>
      <c r="FI392" s="2"/>
      <c r="FJ392" s="2"/>
      <c r="FK392" s="2"/>
      <c r="FL392" s="2"/>
      <c r="FM392" s="2"/>
      <c r="FN392" s="2"/>
      <c r="FO392" s="2"/>
      <c r="FP392" s="2"/>
      <c r="FQ392" s="2">
        <v>0</v>
      </c>
      <c r="FR392" s="2">
        <v>0</v>
      </c>
      <c r="FS392" s="2">
        <v>0</v>
      </c>
      <c r="FT392" s="2"/>
      <c r="FU392" s="2"/>
      <c r="FV392" s="2"/>
      <c r="FW392" s="2"/>
      <c r="FX392" s="2">
        <v>0</v>
      </c>
      <c r="FY392" s="2">
        <v>0</v>
      </c>
      <c r="FZ392" s="2"/>
      <c r="GA392" s="2" t="s">
        <v>3</v>
      </c>
      <c r="GB392" s="2"/>
      <c r="GC392" s="2"/>
      <c r="GD392" s="2">
        <v>1</v>
      </c>
      <c r="GE392" s="2"/>
      <c r="GF392" s="2">
        <v>-596694723</v>
      </c>
      <c r="GG392" s="2">
        <v>2</v>
      </c>
      <c r="GH392" s="2">
        <v>1</v>
      </c>
      <c r="GI392" s="2">
        <v>-2</v>
      </c>
      <c r="GJ392" s="2">
        <v>0</v>
      </c>
      <c r="GK392" s="2">
        <v>0</v>
      </c>
      <c r="GL392" s="2">
        <f t="shared" si="509"/>
        <v>0</v>
      </c>
      <c r="GM392" s="2">
        <f t="shared" si="510"/>
        <v>3380.17</v>
      </c>
      <c r="GN392" s="2">
        <f t="shared" si="511"/>
        <v>0</v>
      </c>
      <c r="GO392" s="2">
        <f t="shared" si="512"/>
        <v>3380.17</v>
      </c>
      <c r="GP392" s="2">
        <f t="shared" si="513"/>
        <v>0</v>
      </c>
      <c r="GQ392" s="2"/>
      <c r="GR392" s="2">
        <v>0</v>
      </c>
      <c r="GS392" s="2">
        <v>3</v>
      </c>
      <c r="GT392" s="2">
        <v>0</v>
      </c>
      <c r="GU392" s="2" t="s">
        <v>3</v>
      </c>
      <c r="GV392" s="2">
        <f t="shared" si="514"/>
        <v>0</v>
      </c>
      <c r="GW392" s="2">
        <v>1</v>
      </c>
      <c r="GX392" s="2">
        <f t="shared" si="515"/>
        <v>0</v>
      </c>
      <c r="GY392" s="2"/>
      <c r="GZ392" s="2"/>
      <c r="HA392" s="2">
        <v>0</v>
      </c>
      <c r="HB392" s="2">
        <v>0</v>
      </c>
      <c r="HC392" s="2">
        <f t="shared" si="516"/>
        <v>0</v>
      </c>
      <c r="HD392" s="2"/>
      <c r="HE392" s="2" t="s">
        <v>3</v>
      </c>
      <c r="HF392" s="2" t="s">
        <v>3</v>
      </c>
      <c r="HG392" s="2"/>
      <c r="HH392" s="2"/>
      <c r="HI392" s="2"/>
      <c r="HJ392" s="2"/>
      <c r="HK392" s="2"/>
      <c r="HL392" s="2"/>
      <c r="HM392" s="2" t="s">
        <v>3</v>
      </c>
      <c r="HN392" s="2" t="s">
        <v>3</v>
      </c>
      <c r="HO392" s="2" t="s">
        <v>3</v>
      </c>
      <c r="HP392" s="2" t="s">
        <v>3</v>
      </c>
      <c r="HQ392" s="2" t="s">
        <v>3</v>
      </c>
      <c r="HR392" s="2"/>
      <c r="HS392" s="2">
        <v>0</v>
      </c>
      <c r="HT392" s="2"/>
      <c r="HU392" s="2"/>
      <c r="HV392" s="2"/>
      <c r="HW392" s="2"/>
      <c r="HX392" s="2"/>
      <c r="HY392" s="2"/>
      <c r="HZ392" s="2"/>
      <c r="IA392" s="2"/>
      <c r="IB392" s="2"/>
      <c r="IC392" s="2"/>
      <c r="ID392" s="2"/>
      <c r="IE392" s="2"/>
      <c r="IF392" s="2"/>
      <c r="IG392" s="2"/>
      <c r="IH392" s="2"/>
      <c r="II392" s="2"/>
      <c r="IJ392" s="2"/>
      <c r="IK392" s="2">
        <v>0</v>
      </c>
      <c r="IL392" s="2"/>
      <c r="IM392" s="2"/>
      <c r="IN392" s="2"/>
      <c r="IO392" s="2"/>
      <c r="IP392" s="2"/>
      <c r="IQ392" s="2"/>
      <c r="IR392" s="2"/>
      <c r="IS392" s="2"/>
      <c r="IT392" s="2"/>
      <c r="IU392" s="2"/>
    </row>
    <row r="393" spans="1:255" x14ac:dyDescent="0.2">
      <c r="A393">
        <v>17</v>
      </c>
      <c r="B393">
        <v>1</v>
      </c>
      <c r="E393" t="s">
        <v>628</v>
      </c>
      <c r="F393" t="s">
        <v>629</v>
      </c>
      <c r="G393" t="s">
        <v>630</v>
      </c>
      <c r="H393" t="s">
        <v>631</v>
      </c>
      <c r="I393">
        <f>ROUND(2760/100,9)</f>
        <v>27.6</v>
      </c>
      <c r="J393">
        <v>0</v>
      </c>
      <c r="K393">
        <f>ROUND(2760/100,9)</f>
        <v>27.6</v>
      </c>
      <c r="O393">
        <f t="shared" si="485"/>
        <v>33193.269999999997</v>
      </c>
      <c r="P393">
        <f t="shared" si="486"/>
        <v>33193.269999999997</v>
      </c>
      <c r="Q393">
        <f t="shared" si="517"/>
        <v>0</v>
      </c>
      <c r="R393">
        <f t="shared" si="487"/>
        <v>0</v>
      </c>
      <c r="S393">
        <f t="shared" si="488"/>
        <v>0</v>
      </c>
      <c r="T393">
        <f t="shared" si="489"/>
        <v>0</v>
      </c>
      <c r="U393">
        <f t="shared" si="490"/>
        <v>0</v>
      </c>
      <c r="V393">
        <f t="shared" si="491"/>
        <v>0</v>
      </c>
      <c r="W393">
        <f t="shared" si="492"/>
        <v>0</v>
      </c>
      <c r="X393">
        <f t="shared" si="493"/>
        <v>0</v>
      </c>
      <c r="Y393">
        <f t="shared" si="494"/>
        <v>0</v>
      </c>
      <c r="AA393">
        <v>60252775</v>
      </c>
      <c r="AB393">
        <f t="shared" si="495"/>
        <v>122.47</v>
      </c>
      <c r="AC393">
        <f t="shared" si="496"/>
        <v>122.47</v>
      </c>
      <c r="AD393">
        <f t="shared" si="518"/>
        <v>0</v>
      </c>
      <c r="AE393">
        <f t="shared" si="519"/>
        <v>0</v>
      </c>
      <c r="AF393">
        <f t="shared" si="520"/>
        <v>0</v>
      </c>
      <c r="AG393">
        <f t="shared" si="497"/>
        <v>0</v>
      </c>
      <c r="AH393">
        <f t="shared" si="521"/>
        <v>0</v>
      </c>
      <c r="AI393">
        <f t="shared" si="522"/>
        <v>0</v>
      </c>
      <c r="AJ393">
        <f t="shared" si="498"/>
        <v>0</v>
      </c>
      <c r="AK393">
        <v>122.47</v>
      </c>
      <c r="AL393">
        <v>122.47</v>
      </c>
      <c r="AM393">
        <v>0</v>
      </c>
      <c r="AN393">
        <v>0</v>
      </c>
      <c r="AO393">
        <v>0</v>
      </c>
      <c r="AP393">
        <v>0</v>
      </c>
      <c r="AQ393">
        <v>0</v>
      </c>
      <c r="AR393">
        <v>0</v>
      </c>
      <c r="AS393">
        <v>0</v>
      </c>
      <c r="AT393">
        <v>0</v>
      </c>
      <c r="AU393">
        <v>0</v>
      </c>
      <c r="AV393">
        <v>1</v>
      </c>
      <c r="AW393">
        <v>1</v>
      </c>
      <c r="AZ393">
        <v>1</v>
      </c>
      <c r="BA393">
        <v>1</v>
      </c>
      <c r="BB393">
        <v>1</v>
      </c>
      <c r="BC393">
        <v>9.82</v>
      </c>
      <c r="BD393" t="s">
        <v>3</v>
      </c>
      <c r="BE393" t="s">
        <v>3</v>
      </c>
      <c r="BF393" t="s">
        <v>3</v>
      </c>
      <c r="BG393" t="s">
        <v>3</v>
      </c>
      <c r="BH393">
        <v>3</v>
      </c>
      <c r="BI393">
        <v>2</v>
      </c>
      <c r="BJ393" t="s">
        <v>632</v>
      </c>
      <c r="BM393">
        <v>1617</v>
      </c>
      <c r="BN393">
        <v>59540665</v>
      </c>
      <c r="BO393" t="s">
        <v>629</v>
      </c>
      <c r="BP393">
        <v>1</v>
      </c>
      <c r="BQ393">
        <v>200</v>
      </c>
      <c r="BR393">
        <v>0</v>
      </c>
      <c r="BS393">
        <v>1</v>
      </c>
      <c r="BT393">
        <v>1</v>
      </c>
      <c r="BU393">
        <v>1</v>
      </c>
      <c r="BV393">
        <v>1</v>
      </c>
      <c r="BW393">
        <v>1</v>
      </c>
      <c r="BX393">
        <v>1</v>
      </c>
      <c r="BY393" t="s">
        <v>3</v>
      </c>
      <c r="BZ393">
        <v>0</v>
      </c>
      <c r="CA393">
        <v>0</v>
      </c>
      <c r="CB393" t="s">
        <v>3</v>
      </c>
      <c r="CE393">
        <v>30</v>
      </c>
      <c r="CF393">
        <v>0</v>
      </c>
      <c r="CG393">
        <v>0</v>
      </c>
      <c r="CM393">
        <v>0</v>
      </c>
      <c r="CN393" t="s">
        <v>3</v>
      </c>
      <c r="CO393">
        <v>0</v>
      </c>
      <c r="CP393">
        <f t="shared" si="499"/>
        <v>33193.269999999997</v>
      </c>
      <c r="CQ393">
        <f t="shared" si="500"/>
        <v>1202.6600000000001</v>
      </c>
      <c r="CR393">
        <f t="shared" si="523"/>
        <v>0</v>
      </c>
      <c r="CS393">
        <f t="shared" si="501"/>
        <v>0</v>
      </c>
      <c r="CT393">
        <f t="shared" si="502"/>
        <v>0</v>
      </c>
      <c r="CU393">
        <f t="shared" si="503"/>
        <v>0</v>
      </c>
      <c r="CV393">
        <f t="shared" si="504"/>
        <v>0</v>
      </c>
      <c r="CW393">
        <f t="shared" si="505"/>
        <v>0</v>
      </c>
      <c r="CX393">
        <f t="shared" si="506"/>
        <v>0</v>
      </c>
      <c r="CY393">
        <f t="shared" si="507"/>
        <v>0</v>
      </c>
      <c r="CZ393">
        <f t="shared" si="508"/>
        <v>0</v>
      </c>
      <c r="DC393" t="s">
        <v>3</v>
      </c>
      <c r="DD393" t="s">
        <v>3</v>
      </c>
      <c r="DE393" t="s">
        <v>3</v>
      </c>
      <c r="DF393" t="s">
        <v>3</v>
      </c>
      <c r="DG393" t="s">
        <v>3</v>
      </c>
      <c r="DH393" t="s">
        <v>3</v>
      </c>
      <c r="DI393" t="s">
        <v>3</v>
      </c>
      <c r="DJ393" t="s">
        <v>3</v>
      </c>
      <c r="DK393" t="s">
        <v>3</v>
      </c>
      <c r="DL393" t="s">
        <v>3</v>
      </c>
      <c r="DM393" t="s">
        <v>3</v>
      </c>
      <c r="DN393">
        <v>0</v>
      </c>
      <c r="DO393">
        <v>0</v>
      </c>
      <c r="DP393">
        <v>1</v>
      </c>
      <c r="DQ393">
        <v>1</v>
      </c>
      <c r="DU393">
        <v>1010</v>
      </c>
      <c r="DV393" t="s">
        <v>631</v>
      </c>
      <c r="DW393" t="s">
        <v>631</v>
      </c>
      <c r="DX393">
        <v>100</v>
      </c>
      <c r="DZ393" t="s">
        <v>3</v>
      </c>
      <c r="EA393" t="s">
        <v>3</v>
      </c>
      <c r="EB393" t="s">
        <v>3</v>
      </c>
      <c r="EC393" t="s">
        <v>3</v>
      </c>
      <c r="EE393">
        <v>59540855</v>
      </c>
      <c r="EF393">
        <v>200</v>
      </c>
      <c r="EG393" t="s">
        <v>633</v>
      </c>
      <c r="EH393">
        <v>0</v>
      </c>
      <c r="EI393" t="s">
        <v>3</v>
      </c>
      <c r="EJ393">
        <v>1</v>
      </c>
      <c r="EK393">
        <v>1617</v>
      </c>
      <c r="EL393" t="s">
        <v>634</v>
      </c>
      <c r="EM393" t="s">
        <v>635</v>
      </c>
      <c r="EO393" t="s">
        <v>3</v>
      </c>
      <c r="EQ393">
        <v>0</v>
      </c>
      <c r="ER393">
        <v>122.47</v>
      </c>
      <c r="ES393">
        <v>122.47</v>
      </c>
      <c r="ET393">
        <v>0</v>
      </c>
      <c r="EU393">
        <v>0</v>
      </c>
      <c r="EV393">
        <v>0</v>
      </c>
      <c r="EW393">
        <v>0</v>
      </c>
      <c r="EX393">
        <v>0</v>
      </c>
      <c r="EY393">
        <v>0</v>
      </c>
      <c r="FQ393">
        <v>0</v>
      </c>
      <c r="FR393">
        <v>0</v>
      </c>
      <c r="FS393">
        <v>0</v>
      </c>
      <c r="FX393">
        <v>0</v>
      </c>
      <c r="FY393">
        <v>0</v>
      </c>
      <c r="GA393" t="s">
        <v>3</v>
      </c>
      <c r="GD393">
        <v>1</v>
      </c>
      <c r="GF393">
        <v>-596694723</v>
      </c>
      <c r="GG393">
        <v>2</v>
      </c>
      <c r="GH393">
        <v>1</v>
      </c>
      <c r="GI393">
        <v>2</v>
      </c>
      <c r="GJ393">
        <v>0</v>
      </c>
      <c r="GK393">
        <v>0</v>
      </c>
      <c r="GL393">
        <f t="shared" si="509"/>
        <v>0</v>
      </c>
      <c r="GM393">
        <f t="shared" si="510"/>
        <v>33193.269999999997</v>
      </c>
      <c r="GN393">
        <f t="shared" si="511"/>
        <v>0</v>
      </c>
      <c r="GO393">
        <f t="shared" si="512"/>
        <v>33193.269999999997</v>
      </c>
      <c r="GP393">
        <f t="shared" si="513"/>
        <v>0</v>
      </c>
      <c r="GR393">
        <v>0</v>
      </c>
      <c r="GS393">
        <v>3</v>
      </c>
      <c r="GT393">
        <v>0</v>
      </c>
      <c r="GU393" t="s">
        <v>3</v>
      </c>
      <c r="GV393">
        <f t="shared" si="514"/>
        <v>0</v>
      </c>
      <c r="GW393">
        <v>1</v>
      </c>
      <c r="GX393">
        <f t="shared" si="515"/>
        <v>0</v>
      </c>
      <c r="HA393">
        <v>0</v>
      </c>
      <c r="HB393">
        <v>0</v>
      </c>
      <c r="HC393">
        <f t="shared" si="516"/>
        <v>0</v>
      </c>
      <c r="HE393" t="s">
        <v>3</v>
      </c>
      <c r="HF393" t="s">
        <v>3</v>
      </c>
      <c r="HM393" t="s">
        <v>3</v>
      </c>
      <c r="HN393" t="s">
        <v>3</v>
      </c>
      <c r="HO393" t="s">
        <v>3</v>
      </c>
      <c r="HP393" t="s">
        <v>3</v>
      </c>
      <c r="HQ393" t="s">
        <v>3</v>
      </c>
      <c r="HS393">
        <v>0</v>
      </c>
      <c r="IK393">
        <v>0</v>
      </c>
    </row>
    <row r="394" spans="1:255" x14ac:dyDescent="0.2">
      <c r="A394" s="2">
        <v>17</v>
      </c>
      <c r="B394" s="2">
        <v>1</v>
      </c>
      <c r="C394" s="2"/>
      <c r="D394" s="2"/>
      <c r="E394" s="2" t="s">
        <v>636</v>
      </c>
      <c r="F394" s="2" t="s">
        <v>637</v>
      </c>
      <c r="G394" s="2" t="s">
        <v>638</v>
      </c>
      <c r="H394" s="2" t="s">
        <v>457</v>
      </c>
      <c r="I394" s="2">
        <v>3155</v>
      </c>
      <c r="J394" s="2">
        <v>0</v>
      </c>
      <c r="K394" s="2">
        <v>3155</v>
      </c>
      <c r="L394" s="2"/>
      <c r="M394" s="2"/>
      <c r="N394" s="2"/>
      <c r="O394" s="2">
        <f t="shared" si="485"/>
        <v>114558.05</v>
      </c>
      <c r="P394" s="2">
        <f t="shared" si="486"/>
        <v>114558.05</v>
      </c>
      <c r="Q394" s="2">
        <f t="shared" si="517"/>
        <v>0</v>
      </c>
      <c r="R394" s="2">
        <f t="shared" si="487"/>
        <v>0</v>
      </c>
      <c r="S394" s="2">
        <f t="shared" si="488"/>
        <v>0</v>
      </c>
      <c r="T394" s="2">
        <f t="shared" si="489"/>
        <v>0</v>
      </c>
      <c r="U394" s="2">
        <f t="shared" si="490"/>
        <v>0</v>
      </c>
      <c r="V394" s="2">
        <f t="shared" si="491"/>
        <v>0</v>
      </c>
      <c r="W394" s="2">
        <f t="shared" si="492"/>
        <v>0</v>
      </c>
      <c r="X394" s="2">
        <f t="shared" si="493"/>
        <v>0</v>
      </c>
      <c r="Y394" s="2">
        <f t="shared" si="494"/>
        <v>0</v>
      </c>
      <c r="Z394" s="2"/>
      <c r="AA394" s="2">
        <v>60252778</v>
      </c>
      <c r="AB394" s="2">
        <f t="shared" si="495"/>
        <v>36.31</v>
      </c>
      <c r="AC394" s="2">
        <f t="shared" si="496"/>
        <v>36.31</v>
      </c>
      <c r="AD394" s="2">
        <f t="shared" si="518"/>
        <v>0</v>
      </c>
      <c r="AE394" s="2">
        <f t="shared" si="519"/>
        <v>0</v>
      </c>
      <c r="AF394" s="2">
        <f t="shared" si="520"/>
        <v>0</v>
      </c>
      <c r="AG394" s="2">
        <f t="shared" si="497"/>
        <v>0</v>
      </c>
      <c r="AH394" s="2">
        <f t="shared" si="521"/>
        <v>0</v>
      </c>
      <c r="AI394" s="2">
        <f t="shared" si="522"/>
        <v>0</v>
      </c>
      <c r="AJ394" s="2">
        <f t="shared" si="498"/>
        <v>0</v>
      </c>
      <c r="AK394" s="2">
        <v>36.31</v>
      </c>
      <c r="AL394" s="2">
        <v>36.31</v>
      </c>
      <c r="AM394" s="2">
        <v>0</v>
      </c>
      <c r="AN394" s="2">
        <v>0</v>
      </c>
      <c r="AO394" s="2">
        <v>0</v>
      </c>
      <c r="AP394" s="2">
        <v>0</v>
      </c>
      <c r="AQ394" s="2">
        <v>0</v>
      </c>
      <c r="AR394" s="2">
        <v>0</v>
      </c>
      <c r="AS394" s="2">
        <v>0</v>
      </c>
      <c r="AT394" s="2">
        <v>0</v>
      </c>
      <c r="AU394" s="2">
        <v>0</v>
      </c>
      <c r="AV394" s="2">
        <v>1</v>
      </c>
      <c r="AW394" s="2">
        <v>1</v>
      </c>
      <c r="AX394" s="2"/>
      <c r="AY394" s="2"/>
      <c r="AZ394" s="2">
        <v>1</v>
      </c>
      <c r="BA394" s="2">
        <v>1</v>
      </c>
      <c r="BB394" s="2">
        <v>1</v>
      </c>
      <c r="BC394" s="2">
        <v>1</v>
      </c>
      <c r="BD394" s="2" t="s">
        <v>3</v>
      </c>
      <c r="BE394" s="2" t="s">
        <v>3</v>
      </c>
      <c r="BF394" s="2" t="s">
        <v>3</v>
      </c>
      <c r="BG394" s="2" t="s">
        <v>3</v>
      </c>
      <c r="BH394" s="2">
        <v>3</v>
      </c>
      <c r="BI394" s="2">
        <v>2</v>
      </c>
      <c r="BJ394" s="2" t="s">
        <v>639</v>
      </c>
      <c r="BK394" s="2"/>
      <c r="BL394" s="2"/>
      <c r="BM394" s="2">
        <v>1617</v>
      </c>
      <c r="BN394" s="2">
        <v>59540665</v>
      </c>
      <c r="BO394" s="2" t="s">
        <v>3</v>
      </c>
      <c r="BP394" s="2">
        <v>0</v>
      </c>
      <c r="BQ394" s="2">
        <v>200</v>
      </c>
      <c r="BR394" s="2">
        <v>0</v>
      </c>
      <c r="BS394" s="2">
        <v>1</v>
      </c>
      <c r="BT394" s="2">
        <v>1</v>
      </c>
      <c r="BU394" s="2">
        <v>1</v>
      </c>
      <c r="BV394" s="2">
        <v>1</v>
      </c>
      <c r="BW394" s="2">
        <v>1</v>
      </c>
      <c r="BX394" s="2">
        <v>1</v>
      </c>
      <c r="BY394" s="2" t="s">
        <v>3</v>
      </c>
      <c r="BZ394" s="2">
        <v>0</v>
      </c>
      <c r="CA394" s="2">
        <v>0</v>
      </c>
      <c r="CB394" s="2" t="s">
        <v>3</v>
      </c>
      <c r="CC394" s="2"/>
      <c r="CD394" s="2"/>
      <c r="CE394" s="2">
        <v>30</v>
      </c>
      <c r="CF394" s="2">
        <v>0</v>
      </c>
      <c r="CG394" s="2">
        <v>0</v>
      </c>
      <c r="CH394" s="2"/>
      <c r="CI394" s="2"/>
      <c r="CJ394" s="2"/>
      <c r="CK394" s="2"/>
      <c r="CL394" s="2"/>
      <c r="CM394" s="2">
        <v>0</v>
      </c>
      <c r="CN394" s="2" t="s">
        <v>3</v>
      </c>
      <c r="CO394" s="2">
        <v>0</v>
      </c>
      <c r="CP394" s="2">
        <f t="shared" si="499"/>
        <v>114558.05</v>
      </c>
      <c r="CQ394" s="2">
        <f t="shared" si="500"/>
        <v>36.31</v>
      </c>
      <c r="CR394" s="2">
        <f t="shared" si="523"/>
        <v>0</v>
      </c>
      <c r="CS394" s="2">
        <f t="shared" si="501"/>
        <v>0</v>
      </c>
      <c r="CT394" s="2">
        <f t="shared" si="502"/>
        <v>0</v>
      </c>
      <c r="CU394" s="2">
        <f t="shared" si="503"/>
        <v>0</v>
      </c>
      <c r="CV394" s="2">
        <f t="shared" si="504"/>
        <v>0</v>
      </c>
      <c r="CW394" s="2">
        <f t="shared" si="505"/>
        <v>0</v>
      </c>
      <c r="CX394" s="2">
        <f t="shared" si="506"/>
        <v>0</v>
      </c>
      <c r="CY394" s="2">
        <f t="shared" si="507"/>
        <v>0</v>
      </c>
      <c r="CZ394" s="2">
        <f t="shared" si="508"/>
        <v>0</v>
      </c>
      <c r="DA394" s="2"/>
      <c r="DB394" s="2"/>
      <c r="DC394" s="2" t="s">
        <v>3</v>
      </c>
      <c r="DD394" s="2" t="s">
        <v>3</v>
      </c>
      <c r="DE394" s="2" t="s">
        <v>3</v>
      </c>
      <c r="DF394" s="2" t="s">
        <v>3</v>
      </c>
      <c r="DG394" s="2" t="s">
        <v>3</v>
      </c>
      <c r="DH394" s="2" t="s">
        <v>3</v>
      </c>
      <c r="DI394" s="2" t="s">
        <v>3</v>
      </c>
      <c r="DJ394" s="2" t="s">
        <v>3</v>
      </c>
      <c r="DK394" s="2" t="s">
        <v>3</v>
      </c>
      <c r="DL394" s="2" t="s">
        <v>3</v>
      </c>
      <c r="DM394" s="2" t="s">
        <v>3</v>
      </c>
      <c r="DN394" s="2">
        <v>0</v>
      </c>
      <c r="DO394" s="2">
        <v>0</v>
      </c>
      <c r="DP394" s="2">
        <v>1</v>
      </c>
      <c r="DQ394" s="2">
        <v>1</v>
      </c>
      <c r="DR394" s="2"/>
      <c r="DS394" s="2"/>
      <c r="DT394" s="2"/>
      <c r="DU394" s="2">
        <v>1010</v>
      </c>
      <c r="DV394" s="2" t="s">
        <v>457</v>
      </c>
      <c r="DW394" s="2" t="s">
        <v>457</v>
      </c>
      <c r="DX394" s="2">
        <v>1</v>
      </c>
      <c r="DY394" s="2"/>
      <c r="DZ394" s="2" t="s">
        <v>3</v>
      </c>
      <c r="EA394" s="2" t="s">
        <v>3</v>
      </c>
      <c r="EB394" s="2" t="s">
        <v>3</v>
      </c>
      <c r="EC394" s="2" t="s">
        <v>3</v>
      </c>
      <c r="ED394" s="2"/>
      <c r="EE394" s="2">
        <v>59540855</v>
      </c>
      <c r="EF394" s="2">
        <v>200</v>
      </c>
      <c r="EG394" s="2" t="s">
        <v>633</v>
      </c>
      <c r="EH394" s="2">
        <v>0</v>
      </c>
      <c r="EI394" s="2" t="s">
        <v>3</v>
      </c>
      <c r="EJ394" s="2">
        <v>1</v>
      </c>
      <c r="EK394" s="2">
        <v>1617</v>
      </c>
      <c r="EL394" s="2" t="s">
        <v>634</v>
      </c>
      <c r="EM394" s="2" t="s">
        <v>635</v>
      </c>
      <c r="EN394" s="2"/>
      <c r="EO394" s="2" t="s">
        <v>3</v>
      </c>
      <c r="EP394" s="2"/>
      <c r="EQ394" s="2">
        <v>0</v>
      </c>
      <c r="ER394" s="2">
        <v>36.31</v>
      </c>
      <c r="ES394" s="2">
        <v>36.31</v>
      </c>
      <c r="ET394" s="2">
        <v>0</v>
      </c>
      <c r="EU394" s="2">
        <v>0</v>
      </c>
      <c r="EV394" s="2">
        <v>0</v>
      </c>
      <c r="EW394" s="2">
        <v>0</v>
      </c>
      <c r="EX394" s="2">
        <v>0</v>
      </c>
      <c r="EY394" s="2">
        <v>0</v>
      </c>
      <c r="EZ394" s="2"/>
      <c r="FA394" s="2"/>
      <c r="FB394" s="2"/>
      <c r="FC394" s="2"/>
      <c r="FD394" s="2"/>
      <c r="FE394" s="2"/>
      <c r="FF394" s="2"/>
      <c r="FG394" s="2"/>
      <c r="FH394" s="2"/>
      <c r="FI394" s="2"/>
      <c r="FJ394" s="2"/>
      <c r="FK394" s="2"/>
      <c r="FL394" s="2"/>
      <c r="FM394" s="2"/>
      <c r="FN394" s="2"/>
      <c r="FO394" s="2"/>
      <c r="FP394" s="2"/>
      <c r="FQ394" s="2">
        <v>0</v>
      </c>
      <c r="FR394" s="2">
        <v>0</v>
      </c>
      <c r="FS394" s="2">
        <v>0</v>
      </c>
      <c r="FT394" s="2"/>
      <c r="FU394" s="2"/>
      <c r="FV394" s="2"/>
      <c r="FW394" s="2"/>
      <c r="FX394" s="2">
        <v>0</v>
      </c>
      <c r="FY394" s="2">
        <v>0</v>
      </c>
      <c r="FZ394" s="2"/>
      <c r="GA394" s="2" t="s">
        <v>3</v>
      </c>
      <c r="GB394" s="2"/>
      <c r="GC394" s="2"/>
      <c r="GD394" s="2">
        <v>1</v>
      </c>
      <c r="GE394" s="2"/>
      <c r="GF394" s="2">
        <v>-659120331</v>
      </c>
      <c r="GG394" s="2">
        <v>2</v>
      </c>
      <c r="GH394" s="2">
        <v>1</v>
      </c>
      <c r="GI394" s="2">
        <v>-2</v>
      </c>
      <c r="GJ394" s="2">
        <v>0</v>
      </c>
      <c r="GK394" s="2">
        <v>0</v>
      </c>
      <c r="GL394" s="2">
        <f t="shared" si="509"/>
        <v>0</v>
      </c>
      <c r="GM394" s="2">
        <f t="shared" si="510"/>
        <v>114558.05</v>
      </c>
      <c r="GN394" s="2">
        <f t="shared" si="511"/>
        <v>0</v>
      </c>
      <c r="GO394" s="2">
        <f t="shared" si="512"/>
        <v>114558.05</v>
      </c>
      <c r="GP394" s="2">
        <f t="shared" si="513"/>
        <v>0</v>
      </c>
      <c r="GQ394" s="2"/>
      <c r="GR394" s="2">
        <v>0</v>
      </c>
      <c r="GS394" s="2">
        <v>3</v>
      </c>
      <c r="GT394" s="2">
        <v>0</v>
      </c>
      <c r="GU394" s="2" t="s">
        <v>3</v>
      </c>
      <c r="GV394" s="2">
        <f t="shared" si="514"/>
        <v>0</v>
      </c>
      <c r="GW394" s="2">
        <v>1</v>
      </c>
      <c r="GX394" s="2">
        <f t="shared" si="515"/>
        <v>0</v>
      </c>
      <c r="GY394" s="2"/>
      <c r="GZ394" s="2"/>
      <c r="HA394" s="2">
        <v>0</v>
      </c>
      <c r="HB394" s="2">
        <v>0</v>
      </c>
      <c r="HC394" s="2">
        <f t="shared" si="516"/>
        <v>0</v>
      </c>
      <c r="HD394" s="2"/>
      <c r="HE394" s="2" t="s">
        <v>3</v>
      </c>
      <c r="HF394" s="2" t="s">
        <v>3</v>
      </c>
      <c r="HG394" s="2"/>
      <c r="HH394" s="2"/>
      <c r="HI394" s="2"/>
      <c r="HJ394" s="2"/>
      <c r="HK394" s="2"/>
      <c r="HL394" s="2"/>
      <c r="HM394" s="2" t="s">
        <v>3</v>
      </c>
      <c r="HN394" s="2" t="s">
        <v>3</v>
      </c>
      <c r="HO394" s="2" t="s">
        <v>3</v>
      </c>
      <c r="HP394" s="2" t="s">
        <v>3</v>
      </c>
      <c r="HQ394" s="2" t="s">
        <v>3</v>
      </c>
      <c r="HR394" s="2"/>
      <c r="HS394" s="2">
        <v>0</v>
      </c>
      <c r="HT394" s="2"/>
      <c r="HU394" s="2"/>
      <c r="HV394" s="2"/>
      <c r="HW394" s="2"/>
      <c r="HX394" s="2"/>
      <c r="HY394" s="2"/>
      <c r="HZ394" s="2"/>
      <c r="IA394" s="2"/>
      <c r="IB394" s="2"/>
      <c r="IC394" s="2"/>
      <c r="ID394" s="2"/>
      <c r="IE394" s="2"/>
      <c r="IF394" s="2"/>
      <c r="IG394" s="2"/>
      <c r="IH394" s="2"/>
      <c r="II394" s="2"/>
      <c r="IJ394" s="2"/>
      <c r="IK394" s="2">
        <v>0</v>
      </c>
      <c r="IL394" s="2"/>
      <c r="IM394" s="2"/>
      <c r="IN394" s="2"/>
      <c r="IO394" s="2"/>
      <c r="IP394" s="2"/>
      <c r="IQ394" s="2"/>
      <c r="IR394" s="2"/>
      <c r="IS394" s="2"/>
      <c r="IT394" s="2"/>
      <c r="IU394" s="2"/>
    </row>
    <row r="395" spans="1:255" x14ac:dyDescent="0.2">
      <c r="A395">
        <v>17</v>
      </c>
      <c r="B395">
        <v>1</v>
      </c>
      <c r="E395" t="s">
        <v>636</v>
      </c>
      <c r="F395" t="s">
        <v>637</v>
      </c>
      <c r="G395" t="s">
        <v>638</v>
      </c>
      <c r="H395" t="s">
        <v>457</v>
      </c>
      <c r="I395">
        <v>3155</v>
      </c>
      <c r="J395">
        <v>0</v>
      </c>
      <c r="K395">
        <v>3155</v>
      </c>
      <c r="O395">
        <f t="shared" si="485"/>
        <v>491454.03</v>
      </c>
      <c r="P395">
        <f t="shared" si="486"/>
        <v>491454.03</v>
      </c>
      <c r="Q395">
        <f t="shared" si="517"/>
        <v>0</v>
      </c>
      <c r="R395">
        <f t="shared" si="487"/>
        <v>0</v>
      </c>
      <c r="S395">
        <f t="shared" si="488"/>
        <v>0</v>
      </c>
      <c r="T395">
        <f t="shared" si="489"/>
        <v>0</v>
      </c>
      <c r="U395">
        <f t="shared" si="490"/>
        <v>0</v>
      </c>
      <c r="V395">
        <f t="shared" si="491"/>
        <v>0</v>
      </c>
      <c r="W395">
        <f t="shared" si="492"/>
        <v>0</v>
      </c>
      <c r="X395">
        <f t="shared" si="493"/>
        <v>0</v>
      </c>
      <c r="Y395">
        <f t="shared" si="494"/>
        <v>0</v>
      </c>
      <c r="AA395">
        <v>60252775</v>
      </c>
      <c r="AB395">
        <f t="shared" si="495"/>
        <v>36.31</v>
      </c>
      <c r="AC395">
        <f t="shared" si="496"/>
        <v>36.31</v>
      </c>
      <c r="AD395">
        <f t="shared" si="518"/>
        <v>0</v>
      </c>
      <c r="AE395">
        <f t="shared" si="519"/>
        <v>0</v>
      </c>
      <c r="AF395">
        <f t="shared" si="520"/>
        <v>0</v>
      </c>
      <c r="AG395">
        <f t="shared" si="497"/>
        <v>0</v>
      </c>
      <c r="AH395">
        <f t="shared" si="521"/>
        <v>0</v>
      </c>
      <c r="AI395">
        <f t="shared" si="522"/>
        <v>0</v>
      </c>
      <c r="AJ395">
        <f t="shared" si="498"/>
        <v>0</v>
      </c>
      <c r="AK395">
        <v>36.31</v>
      </c>
      <c r="AL395">
        <v>36.31</v>
      </c>
      <c r="AM395">
        <v>0</v>
      </c>
      <c r="AN395">
        <v>0</v>
      </c>
      <c r="AO395">
        <v>0</v>
      </c>
      <c r="AP395">
        <v>0</v>
      </c>
      <c r="AQ395">
        <v>0</v>
      </c>
      <c r="AR395">
        <v>0</v>
      </c>
      <c r="AS395">
        <v>0</v>
      </c>
      <c r="AT395">
        <v>0</v>
      </c>
      <c r="AU395">
        <v>0</v>
      </c>
      <c r="AV395">
        <v>1</v>
      </c>
      <c r="AW395">
        <v>1</v>
      </c>
      <c r="AZ395">
        <v>1</v>
      </c>
      <c r="BA395">
        <v>1</v>
      </c>
      <c r="BB395">
        <v>1</v>
      </c>
      <c r="BC395">
        <v>4.29</v>
      </c>
      <c r="BD395" t="s">
        <v>3</v>
      </c>
      <c r="BE395" t="s">
        <v>3</v>
      </c>
      <c r="BF395" t="s">
        <v>3</v>
      </c>
      <c r="BG395" t="s">
        <v>3</v>
      </c>
      <c r="BH395">
        <v>3</v>
      </c>
      <c r="BI395">
        <v>2</v>
      </c>
      <c r="BJ395" t="s">
        <v>639</v>
      </c>
      <c r="BM395">
        <v>1617</v>
      </c>
      <c r="BN395">
        <v>59540665</v>
      </c>
      <c r="BO395" t="s">
        <v>637</v>
      </c>
      <c r="BP395">
        <v>1</v>
      </c>
      <c r="BQ395">
        <v>200</v>
      </c>
      <c r="BR395">
        <v>0</v>
      </c>
      <c r="BS395">
        <v>1</v>
      </c>
      <c r="BT395">
        <v>1</v>
      </c>
      <c r="BU395">
        <v>1</v>
      </c>
      <c r="BV395">
        <v>1</v>
      </c>
      <c r="BW395">
        <v>1</v>
      </c>
      <c r="BX395">
        <v>1</v>
      </c>
      <c r="BY395" t="s">
        <v>3</v>
      </c>
      <c r="BZ395">
        <v>0</v>
      </c>
      <c r="CA395">
        <v>0</v>
      </c>
      <c r="CB395" t="s">
        <v>3</v>
      </c>
      <c r="CE395">
        <v>30</v>
      </c>
      <c r="CF395">
        <v>0</v>
      </c>
      <c r="CG395">
        <v>0</v>
      </c>
      <c r="CM395">
        <v>0</v>
      </c>
      <c r="CN395" t="s">
        <v>3</v>
      </c>
      <c r="CO395">
        <v>0</v>
      </c>
      <c r="CP395">
        <f t="shared" si="499"/>
        <v>491454.03</v>
      </c>
      <c r="CQ395">
        <f t="shared" si="500"/>
        <v>155.77000000000001</v>
      </c>
      <c r="CR395">
        <f t="shared" si="523"/>
        <v>0</v>
      </c>
      <c r="CS395">
        <f t="shared" si="501"/>
        <v>0</v>
      </c>
      <c r="CT395">
        <f t="shared" si="502"/>
        <v>0</v>
      </c>
      <c r="CU395">
        <f t="shared" si="503"/>
        <v>0</v>
      </c>
      <c r="CV395">
        <f t="shared" si="504"/>
        <v>0</v>
      </c>
      <c r="CW395">
        <f t="shared" si="505"/>
        <v>0</v>
      </c>
      <c r="CX395">
        <f t="shared" si="506"/>
        <v>0</v>
      </c>
      <c r="CY395">
        <f t="shared" si="507"/>
        <v>0</v>
      </c>
      <c r="CZ395">
        <f t="shared" si="508"/>
        <v>0</v>
      </c>
      <c r="DC395" t="s">
        <v>3</v>
      </c>
      <c r="DD395" t="s">
        <v>3</v>
      </c>
      <c r="DE395" t="s">
        <v>3</v>
      </c>
      <c r="DF395" t="s">
        <v>3</v>
      </c>
      <c r="DG395" t="s">
        <v>3</v>
      </c>
      <c r="DH395" t="s">
        <v>3</v>
      </c>
      <c r="DI395" t="s">
        <v>3</v>
      </c>
      <c r="DJ395" t="s">
        <v>3</v>
      </c>
      <c r="DK395" t="s">
        <v>3</v>
      </c>
      <c r="DL395" t="s">
        <v>3</v>
      </c>
      <c r="DM395" t="s">
        <v>3</v>
      </c>
      <c r="DN395">
        <v>0</v>
      </c>
      <c r="DO395">
        <v>0</v>
      </c>
      <c r="DP395">
        <v>1</v>
      </c>
      <c r="DQ395">
        <v>1</v>
      </c>
      <c r="DU395">
        <v>1010</v>
      </c>
      <c r="DV395" t="s">
        <v>457</v>
      </c>
      <c r="DW395" t="s">
        <v>457</v>
      </c>
      <c r="DX395">
        <v>1</v>
      </c>
      <c r="DZ395" t="s">
        <v>3</v>
      </c>
      <c r="EA395" t="s">
        <v>3</v>
      </c>
      <c r="EB395" t="s">
        <v>3</v>
      </c>
      <c r="EC395" t="s">
        <v>3</v>
      </c>
      <c r="EE395">
        <v>59540855</v>
      </c>
      <c r="EF395">
        <v>200</v>
      </c>
      <c r="EG395" t="s">
        <v>633</v>
      </c>
      <c r="EH395">
        <v>0</v>
      </c>
      <c r="EI395" t="s">
        <v>3</v>
      </c>
      <c r="EJ395">
        <v>1</v>
      </c>
      <c r="EK395">
        <v>1617</v>
      </c>
      <c r="EL395" t="s">
        <v>634</v>
      </c>
      <c r="EM395" t="s">
        <v>635</v>
      </c>
      <c r="EO395" t="s">
        <v>3</v>
      </c>
      <c r="EQ395">
        <v>0</v>
      </c>
      <c r="ER395">
        <v>36.31</v>
      </c>
      <c r="ES395">
        <v>36.31</v>
      </c>
      <c r="ET395">
        <v>0</v>
      </c>
      <c r="EU395">
        <v>0</v>
      </c>
      <c r="EV395">
        <v>0</v>
      </c>
      <c r="EW395">
        <v>0</v>
      </c>
      <c r="EX395">
        <v>0</v>
      </c>
      <c r="EY395">
        <v>0</v>
      </c>
      <c r="FQ395">
        <v>0</v>
      </c>
      <c r="FR395">
        <v>0</v>
      </c>
      <c r="FS395">
        <v>0</v>
      </c>
      <c r="FX395">
        <v>0</v>
      </c>
      <c r="FY395">
        <v>0</v>
      </c>
      <c r="GA395" t="s">
        <v>3</v>
      </c>
      <c r="GD395">
        <v>1</v>
      </c>
      <c r="GF395">
        <v>-659120331</v>
      </c>
      <c r="GG395">
        <v>2</v>
      </c>
      <c r="GH395">
        <v>1</v>
      </c>
      <c r="GI395">
        <v>2</v>
      </c>
      <c r="GJ395">
        <v>0</v>
      </c>
      <c r="GK395">
        <v>0</v>
      </c>
      <c r="GL395">
        <f t="shared" si="509"/>
        <v>0</v>
      </c>
      <c r="GM395">
        <f t="shared" si="510"/>
        <v>491454.03</v>
      </c>
      <c r="GN395">
        <f t="shared" si="511"/>
        <v>0</v>
      </c>
      <c r="GO395">
        <f t="shared" si="512"/>
        <v>491454.03</v>
      </c>
      <c r="GP395">
        <f t="shared" si="513"/>
        <v>0</v>
      </c>
      <c r="GR395">
        <v>0</v>
      </c>
      <c r="GS395">
        <v>3</v>
      </c>
      <c r="GT395">
        <v>0</v>
      </c>
      <c r="GU395" t="s">
        <v>3</v>
      </c>
      <c r="GV395">
        <f t="shared" si="514"/>
        <v>0</v>
      </c>
      <c r="GW395">
        <v>1</v>
      </c>
      <c r="GX395">
        <f t="shared" si="515"/>
        <v>0</v>
      </c>
      <c r="HA395">
        <v>0</v>
      </c>
      <c r="HB395">
        <v>0</v>
      </c>
      <c r="HC395">
        <f t="shared" si="516"/>
        <v>0</v>
      </c>
      <c r="HE395" t="s">
        <v>3</v>
      </c>
      <c r="HF395" t="s">
        <v>3</v>
      </c>
      <c r="HM395" t="s">
        <v>3</v>
      </c>
      <c r="HN395" t="s">
        <v>3</v>
      </c>
      <c r="HO395" t="s">
        <v>3</v>
      </c>
      <c r="HP395" t="s">
        <v>3</v>
      </c>
      <c r="HQ395" t="s">
        <v>3</v>
      </c>
      <c r="HS395">
        <v>0</v>
      </c>
      <c r="IK395">
        <v>0</v>
      </c>
    </row>
    <row r="396" spans="1:255" x14ac:dyDescent="0.2">
      <c r="A396" s="2">
        <v>17</v>
      </c>
      <c r="B396" s="2">
        <v>1</v>
      </c>
      <c r="C396" s="2"/>
      <c r="D396" s="2"/>
      <c r="E396" s="2" t="s">
        <v>640</v>
      </c>
      <c r="F396" s="2" t="s">
        <v>641</v>
      </c>
      <c r="G396" s="2" t="s">
        <v>642</v>
      </c>
      <c r="H396" s="2" t="s">
        <v>631</v>
      </c>
      <c r="I396" s="2">
        <v>0.32</v>
      </c>
      <c r="J396" s="2">
        <v>0</v>
      </c>
      <c r="K396" s="2">
        <v>0.32</v>
      </c>
      <c r="L396" s="2"/>
      <c r="M396" s="2"/>
      <c r="N396" s="2"/>
      <c r="O396" s="2">
        <f t="shared" ref="O396:O409" si="524">ROUND(CP396,2)</f>
        <v>239.48</v>
      </c>
      <c r="P396" s="2">
        <f t="shared" ref="P396:P409" si="525">ROUND((ROUND((AC396*AW396*I396),2)*BC396),2)</f>
        <v>239.48</v>
      </c>
      <c r="Q396" s="2">
        <f t="shared" si="517"/>
        <v>0</v>
      </c>
      <c r="R396" s="2">
        <f t="shared" ref="R396:R409" si="526">ROUND((ROUND((AE396*AV396*I396),2)*BS396),2)</f>
        <v>0</v>
      </c>
      <c r="S396" s="2">
        <f t="shared" ref="S396:S409" si="527">ROUND((ROUND((AF396*AV396*I396),2)*BA396),2)</f>
        <v>0</v>
      </c>
      <c r="T396" s="2">
        <f t="shared" ref="T396:T409" si="528">ROUND(CU396*I396,2)</f>
        <v>0</v>
      </c>
      <c r="U396" s="2">
        <f t="shared" ref="U396:U409" si="529">CV396*I396</f>
        <v>0</v>
      </c>
      <c r="V396" s="2">
        <f t="shared" ref="V396:V409" si="530">CW396*I396</f>
        <v>0</v>
      </c>
      <c r="W396" s="2">
        <f t="shared" ref="W396:W409" si="531">ROUND(CX396*I396,2)</f>
        <v>0</v>
      </c>
      <c r="X396" s="2">
        <f t="shared" ref="X396:X409" si="532">ROUND(CY396,2)</f>
        <v>0</v>
      </c>
      <c r="Y396" s="2">
        <f t="shared" ref="Y396:Y409" si="533">ROUND(CZ396,2)</f>
        <v>0</v>
      </c>
      <c r="Z396" s="2"/>
      <c r="AA396" s="2">
        <v>60252778</v>
      </c>
      <c r="AB396" s="2">
        <f t="shared" ref="AB396:AB409" si="534">ROUND((AC396+AD396+AF396),6)</f>
        <v>748.36</v>
      </c>
      <c r="AC396" s="2">
        <f t="shared" ref="AC396:AC409" si="535">ROUND((ES396),6)</f>
        <v>748.36</v>
      </c>
      <c r="AD396" s="2">
        <f t="shared" si="518"/>
        <v>0</v>
      </c>
      <c r="AE396" s="2">
        <f t="shared" si="519"/>
        <v>0</v>
      </c>
      <c r="AF396" s="2">
        <f t="shared" si="520"/>
        <v>0</v>
      </c>
      <c r="AG396" s="2">
        <f t="shared" ref="AG396:AG409" si="536">ROUND((AP396),6)</f>
        <v>0</v>
      </c>
      <c r="AH396" s="2">
        <f t="shared" si="521"/>
        <v>0</v>
      </c>
      <c r="AI396" s="2">
        <f t="shared" si="522"/>
        <v>0</v>
      </c>
      <c r="AJ396" s="2">
        <f t="shared" ref="AJ396:AJ409" si="537">(AS396)</f>
        <v>0</v>
      </c>
      <c r="AK396" s="2">
        <v>748.36</v>
      </c>
      <c r="AL396" s="2">
        <v>748.36</v>
      </c>
      <c r="AM396" s="2">
        <v>0</v>
      </c>
      <c r="AN396" s="2">
        <v>0</v>
      </c>
      <c r="AO396" s="2">
        <v>0</v>
      </c>
      <c r="AP396" s="2">
        <v>0</v>
      </c>
      <c r="AQ396" s="2">
        <v>0</v>
      </c>
      <c r="AR396" s="2">
        <v>0</v>
      </c>
      <c r="AS396" s="2">
        <v>0</v>
      </c>
      <c r="AT396" s="2">
        <v>0</v>
      </c>
      <c r="AU396" s="2">
        <v>0</v>
      </c>
      <c r="AV396" s="2">
        <v>1</v>
      </c>
      <c r="AW396" s="2">
        <v>1</v>
      </c>
      <c r="AX396" s="2"/>
      <c r="AY396" s="2"/>
      <c r="AZ396" s="2">
        <v>1</v>
      </c>
      <c r="BA396" s="2">
        <v>1</v>
      </c>
      <c r="BB396" s="2">
        <v>1</v>
      </c>
      <c r="BC396" s="2">
        <v>1</v>
      </c>
      <c r="BD396" s="2" t="s">
        <v>3</v>
      </c>
      <c r="BE396" s="2" t="s">
        <v>3</v>
      </c>
      <c r="BF396" s="2" t="s">
        <v>3</v>
      </c>
      <c r="BG396" s="2" t="s">
        <v>3</v>
      </c>
      <c r="BH396" s="2">
        <v>3</v>
      </c>
      <c r="BI396" s="2">
        <v>2</v>
      </c>
      <c r="BJ396" s="2" t="s">
        <v>643</v>
      </c>
      <c r="BK396" s="2"/>
      <c r="BL396" s="2"/>
      <c r="BM396" s="2">
        <v>1617</v>
      </c>
      <c r="BN396" s="2">
        <v>59540665</v>
      </c>
      <c r="BO396" s="2" t="s">
        <v>3</v>
      </c>
      <c r="BP396" s="2">
        <v>0</v>
      </c>
      <c r="BQ396" s="2">
        <v>200</v>
      </c>
      <c r="BR396" s="2">
        <v>0</v>
      </c>
      <c r="BS396" s="2">
        <v>1</v>
      </c>
      <c r="BT396" s="2">
        <v>1</v>
      </c>
      <c r="BU396" s="2">
        <v>1</v>
      </c>
      <c r="BV396" s="2">
        <v>1</v>
      </c>
      <c r="BW396" s="2">
        <v>1</v>
      </c>
      <c r="BX396" s="2">
        <v>1</v>
      </c>
      <c r="BY396" s="2" t="s">
        <v>3</v>
      </c>
      <c r="BZ396" s="2">
        <v>0</v>
      </c>
      <c r="CA396" s="2">
        <v>0</v>
      </c>
      <c r="CB396" s="2" t="s">
        <v>3</v>
      </c>
      <c r="CC396" s="2"/>
      <c r="CD396" s="2"/>
      <c r="CE396" s="2">
        <v>30</v>
      </c>
      <c r="CF396" s="2">
        <v>0</v>
      </c>
      <c r="CG396" s="2">
        <v>0</v>
      </c>
      <c r="CH396" s="2"/>
      <c r="CI396" s="2"/>
      <c r="CJ396" s="2"/>
      <c r="CK396" s="2"/>
      <c r="CL396" s="2"/>
      <c r="CM396" s="2">
        <v>0</v>
      </c>
      <c r="CN396" s="2" t="s">
        <v>3</v>
      </c>
      <c r="CO396" s="2">
        <v>0</v>
      </c>
      <c r="CP396" s="2">
        <f t="shared" ref="CP396:CP409" si="538">(P396+Q396+S396)</f>
        <v>239.48</v>
      </c>
      <c r="CQ396" s="2">
        <f t="shared" ref="CQ396:CQ409" si="539">ROUND((ROUND((AC396*AW396*1),2)*BC396),2)</f>
        <v>748.36</v>
      </c>
      <c r="CR396" s="2">
        <f t="shared" si="523"/>
        <v>0</v>
      </c>
      <c r="CS396" s="2">
        <f t="shared" ref="CS396:CS409" si="540">ROUND((ROUND((AE396*AV396*1),2)*BS396),2)</f>
        <v>0</v>
      </c>
      <c r="CT396" s="2">
        <f t="shared" ref="CT396:CT409" si="541">ROUND((ROUND((AF396*AV396*1),2)*BA396),2)</f>
        <v>0</v>
      </c>
      <c r="CU396" s="2">
        <f t="shared" ref="CU396:CU409" si="542">AG396</f>
        <v>0</v>
      </c>
      <c r="CV396" s="2">
        <f t="shared" ref="CV396:CV409" si="543">(AH396*AV396)</f>
        <v>0</v>
      </c>
      <c r="CW396" s="2">
        <f t="shared" ref="CW396:CW409" si="544">AI396</f>
        <v>0</v>
      </c>
      <c r="CX396" s="2">
        <f t="shared" ref="CX396:CX409" si="545">AJ396</f>
        <v>0</v>
      </c>
      <c r="CY396" s="2">
        <f t="shared" ref="CY396:CY409" si="546">(((S396+R396)*AT396)/100)</f>
        <v>0</v>
      </c>
      <c r="CZ396" s="2">
        <f t="shared" ref="CZ396:CZ409" si="547">(((S396+R396)*AU396)/100)</f>
        <v>0</v>
      </c>
      <c r="DA396" s="2"/>
      <c r="DB396" s="2"/>
      <c r="DC396" s="2" t="s">
        <v>3</v>
      </c>
      <c r="DD396" s="2" t="s">
        <v>3</v>
      </c>
      <c r="DE396" s="2" t="s">
        <v>3</v>
      </c>
      <c r="DF396" s="2" t="s">
        <v>3</v>
      </c>
      <c r="DG396" s="2" t="s">
        <v>3</v>
      </c>
      <c r="DH396" s="2" t="s">
        <v>3</v>
      </c>
      <c r="DI396" s="2" t="s">
        <v>3</v>
      </c>
      <c r="DJ396" s="2" t="s">
        <v>3</v>
      </c>
      <c r="DK396" s="2" t="s">
        <v>3</v>
      </c>
      <c r="DL396" s="2" t="s">
        <v>3</v>
      </c>
      <c r="DM396" s="2" t="s">
        <v>3</v>
      </c>
      <c r="DN396" s="2">
        <v>0</v>
      </c>
      <c r="DO396" s="2">
        <v>0</v>
      </c>
      <c r="DP396" s="2">
        <v>1</v>
      </c>
      <c r="DQ396" s="2">
        <v>1</v>
      </c>
      <c r="DR396" s="2"/>
      <c r="DS396" s="2"/>
      <c r="DT396" s="2"/>
      <c r="DU396" s="2">
        <v>1010</v>
      </c>
      <c r="DV396" s="2" t="s">
        <v>631</v>
      </c>
      <c r="DW396" s="2" t="s">
        <v>631</v>
      </c>
      <c r="DX396" s="2">
        <v>100</v>
      </c>
      <c r="DY396" s="2"/>
      <c r="DZ396" s="2" t="s">
        <v>3</v>
      </c>
      <c r="EA396" s="2" t="s">
        <v>3</v>
      </c>
      <c r="EB396" s="2" t="s">
        <v>3</v>
      </c>
      <c r="EC396" s="2" t="s">
        <v>3</v>
      </c>
      <c r="ED396" s="2"/>
      <c r="EE396" s="2">
        <v>59540855</v>
      </c>
      <c r="EF396" s="2">
        <v>200</v>
      </c>
      <c r="EG396" s="2" t="s">
        <v>633</v>
      </c>
      <c r="EH396" s="2">
        <v>0</v>
      </c>
      <c r="EI396" s="2" t="s">
        <v>3</v>
      </c>
      <c r="EJ396" s="2">
        <v>1</v>
      </c>
      <c r="EK396" s="2">
        <v>1617</v>
      </c>
      <c r="EL396" s="2" t="s">
        <v>634</v>
      </c>
      <c r="EM396" s="2" t="s">
        <v>635</v>
      </c>
      <c r="EN396" s="2"/>
      <c r="EO396" s="2" t="s">
        <v>3</v>
      </c>
      <c r="EP396" s="2"/>
      <c r="EQ396" s="2">
        <v>0</v>
      </c>
      <c r="ER396" s="2">
        <v>748.36</v>
      </c>
      <c r="ES396" s="2">
        <v>748.36</v>
      </c>
      <c r="ET396" s="2">
        <v>0</v>
      </c>
      <c r="EU396" s="2">
        <v>0</v>
      </c>
      <c r="EV396" s="2">
        <v>0</v>
      </c>
      <c r="EW396" s="2">
        <v>0</v>
      </c>
      <c r="EX396" s="2">
        <v>0</v>
      </c>
      <c r="EY396" s="2">
        <v>0</v>
      </c>
      <c r="EZ396" s="2"/>
      <c r="FA396" s="2"/>
      <c r="FB396" s="2"/>
      <c r="FC396" s="2"/>
      <c r="FD396" s="2"/>
      <c r="FE396" s="2"/>
      <c r="FF396" s="2"/>
      <c r="FG396" s="2"/>
      <c r="FH396" s="2"/>
      <c r="FI396" s="2"/>
      <c r="FJ396" s="2"/>
      <c r="FK396" s="2"/>
      <c r="FL396" s="2"/>
      <c r="FM396" s="2"/>
      <c r="FN396" s="2"/>
      <c r="FO396" s="2"/>
      <c r="FP396" s="2"/>
      <c r="FQ396" s="2">
        <v>0</v>
      </c>
      <c r="FR396" s="2">
        <v>0</v>
      </c>
      <c r="FS396" s="2">
        <v>0</v>
      </c>
      <c r="FT396" s="2"/>
      <c r="FU396" s="2"/>
      <c r="FV396" s="2"/>
      <c r="FW396" s="2"/>
      <c r="FX396" s="2">
        <v>0</v>
      </c>
      <c r="FY396" s="2">
        <v>0</v>
      </c>
      <c r="FZ396" s="2"/>
      <c r="GA396" s="2" t="s">
        <v>3</v>
      </c>
      <c r="GB396" s="2"/>
      <c r="GC396" s="2"/>
      <c r="GD396" s="2">
        <v>1</v>
      </c>
      <c r="GE396" s="2"/>
      <c r="GF396" s="2">
        <v>1799506915</v>
      </c>
      <c r="GG396" s="2">
        <v>2</v>
      </c>
      <c r="GH396" s="2">
        <v>1</v>
      </c>
      <c r="GI396" s="2">
        <v>-2</v>
      </c>
      <c r="GJ396" s="2">
        <v>0</v>
      </c>
      <c r="GK396" s="2">
        <v>0</v>
      </c>
      <c r="GL396" s="2">
        <f t="shared" ref="GL396:GL409" si="548">ROUND(IF(AND(BH396=3,BI396=3,FS396&lt;&gt;0),P396,0),2)</f>
        <v>0</v>
      </c>
      <c r="GM396" s="2">
        <f t="shared" ref="GM396:GM409" si="549">ROUND(O396+X396+Y396,2)+GX396</f>
        <v>239.48</v>
      </c>
      <c r="GN396" s="2">
        <f t="shared" ref="GN396:GN409" si="550">IF(OR(BI396=0,BI396=1),GM396-GX396,0)</f>
        <v>0</v>
      </c>
      <c r="GO396" s="2">
        <f t="shared" ref="GO396:GO409" si="551">IF(BI396=2,GM396-GX396,0)</f>
        <v>239.48</v>
      </c>
      <c r="GP396" s="2">
        <f t="shared" ref="GP396:GP409" si="552">IF(BI396=4,GM396-GX396,0)</f>
        <v>0</v>
      </c>
      <c r="GQ396" s="2"/>
      <c r="GR396" s="2">
        <v>0</v>
      </c>
      <c r="GS396" s="2">
        <v>3</v>
      </c>
      <c r="GT396" s="2">
        <v>0</v>
      </c>
      <c r="GU396" s="2" t="s">
        <v>3</v>
      </c>
      <c r="GV396" s="2">
        <f t="shared" ref="GV396:GV409" si="553">ROUND((GT396),6)</f>
        <v>0</v>
      </c>
      <c r="GW396" s="2">
        <v>1</v>
      </c>
      <c r="GX396" s="2">
        <f t="shared" ref="GX396:GX409" si="554">ROUND(HC396*I396,2)</f>
        <v>0</v>
      </c>
      <c r="GY396" s="2"/>
      <c r="GZ396" s="2"/>
      <c r="HA396" s="2">
        <v>0</v>
      </c>
      <c r="HB396" s="2">
        <v>0</v>
      </c>
      <c r="HC396" s="2">
        <f t="shared" ref="HC396:HC409" si="555">GV396*GW396</f>
        <v>0</v>
      </c>
      <c r="HD396" s="2"/>
      <c r="HE396" s="2" t="s">
        <v>3</v>
      </c>
      <c r="HF396" s="2" t="s">
        <v>3</v>
      </c>
      <c r="HG396" s="2"/>
      <c r="HH396" s="2"/>
      <c r="HI396" s="2"/>
      <c r="HJ396" s="2"/>
      <c r="HK396" s="2"/>
      <c r="HL396" s="2"/>
      <c r="HM396" s="2" t="s">
        <v>3</v>
      </c>
      <c r="HN396" s="2" t="s">
        <v>3</v>
      </c>
      <c r="HO396" s="2" t="s">
        <v>3</v>
      </c>
      <c r="HP396" s="2" t="s">
        <v>3</v>
      </c>
      <c r="HQ396" s="2" t="s">
        <v>3</v>
      </c>
      <c r="HR396" s="2"/>
      <c r="HS396" s="2">
        <v>0</v>
      </c>
      <c r="HT396" s="2"/>
      <c r="HU396" s="2"/>
      <c r="HV396" s="2"/>
      <c r="HW396" s="2"/>
      <c r="HX396" s="2"/>
      <c r="HY396" s="2"/>
      <c r="HZ396" s="2"/>
      <c r="IA396" s="2"/>
      <c r="IB396" s="2"/>
      <c r="IC396" s="2"/>
      <c r="ID396" s="2"/>
      <c r="IE396" s="2"/>
      <c r="IF396" s="2"/>
      <c r="IG396" s="2"/>
      <c r="IH396" s="2"/>
      <c r="II396" s="2"/>
      <c r="IJ396" s="2"/>
      <c r="IK396" s="2">
        <v>0</v>
      </c>
      <c r="IL396" s="2"/>
      <c r="IM396" s="2"/>
      <c r="IN396" s="2"/>
      <c r="IO396" s="2"/>
      <c r="IP396" s="2"/>
      <c r="IQ396" s="2"/>
      <c r="IR396" s="2"/>
      <c r="IS396" s="2"/>
      <c r="IT396" s="2"/>
      <c r="IU396" s="2"/>
    </row>
    <row r="397" spans="1:255" x14ac:dyDescent="0.2">
      <c r="A397">
        <v>17</v>
      </c>
      <c r="B397">
        <v>1</v>
      </c>
      <c r="E397" t="s">
        <v>640</v>
      </c>
      <c r="F397" t="s">
        <v>641</v>
      </c>
      <c r="G397" t="s">
        <v>642</v>
      </c>
      <c r="H397" t="s">
        <v>631</v>
      </c>
      <c r="I397">
        <v>0.32</v>
      </c>
      <c r="J397">
        <v>0</v>
      </c>
      <c r="K397">
        <v>0.32</v>
      </c>
      <c r="O397">
        <f t="shared" si="524"/>
        <v>2069.11</v>
      </c>
      <c r="P397">
        <f t="shared" si="525"/>
        <v>2069.11</v>
      </c>
      <c r="Q397">
        <f t="shared" si="517"/>
        <v>0</v>
      </c>
      <c r="R397">
        <f t="shared" si="526"/>
        <v>0</v>
      </c>
      <c r="S397">
        <f t="shared" si="527"/>
        <v>0</v>
      </c>
      <c r="T397">
        <f t="shared" si="528"/>
        <v>0</v>
      </c>
      <c r="U397">
        <f t="shared" si="529"/>
        <v>0</v>
      </c>
      <c r="V397">
        <f t="shared" si="530"/>
        <v>0</v>
      </c>
      <c r="W397">
        <f t="shared" si="531"/>
        <v>0</v>
      </c>
      <c r="X397">
        <f t="shared" si="532"/>
        <v>0</v>
      </c>
      <c r="Y397">
        <f t="shared" si="533"/>
        <v>0</v>
      </c>
      <c r="AA397">
        <v>60252775</v>
      </c>
      <c r="AB397">
        <f t="shared" si="534"/>
        <v>748.36</v>
      </c>
      <c r="AC397">
        <f t="shared" si="535"/>
        <v>748.36</v>
      </c>
      <c r="AD397">
        <f t="shared" si="518"/>
        <v>0</v>
      </c>
      <c r="AE397">
        <f t="shared" si="519"/>
        <v>0</v>
      </c>
      <c r="AF397">
        <f t="shared" si="520"/>
        <v>0</v>
      </c>
      <c r="AG397">
        <f t="shared" si="536"/>
        <v>0</v>
      </c>
      <c r="AH397">
        <f t="shared" si="521"/>
        <v>0</v>
      </c>
      <c r="AI397">
        <f t="shared" si="522"/>
        <v>0</v>
      </c>
      <c r="AJ397">
        <f t="shared" si="537"/>
        <v>0</v>
      </c>
      <c r="AK397">
        <v>748.36</v>
      </c>
      <c r="AL397">
        <v>748.36</v>
      </c>
      <c r="AM397">
        <v>0</v>
      </c>
      <c r="AN397">
        <v>0</v>
      </c>
      <c r="AO397">
        <v>0</v>
      </c>
      <c r="AP397">
        <v>0</v>
      </c>
      <c r="AQ397">
        <v>0</v>
      </c>
      <c r="AR397">
        <v>0</v>
      </c>
      <c r="AS397">
        <v>0</v>
      </c>
      <c r="AT397">
        <v>0</v>
      </c>
      <c r="AU397">
        <v>0</v>
      </c>
      <c r="AV397">
        <v>1</v>
      </c>
      <c r="AW397">
        <v>1</v>
      </c>
      <c r="AZ397">
        <v>1</v>
      </c>
      <c r="BA397">
        <v>1</v>
      </c>
      <c r="BB397">
        <v>1</v>
      </c>
      <c r="BC397">
        <v>8.64</v>
      </c>
      <c r="BD397" t="s">
        <v>3</v>
      </c>
      <c r="BE397" t="s">
        <v>3</v>
      </c>
      <c r="BF397" t="s">
        <v>3</v>
      </c>
      <c r="BG397" t="s">
        <v>3</v>
      </c>
      <c r="BH397">
        <v>3</v>
      </c>
      <c r="BI397">
        <v>2</v>
      </c>
      <c r="BJ397" t="s">
        <v>643</v>
      </c>
      <c r="BM397">
        <v>1617</v>
      </c>
      <c r="BN397">
        <v>59540665</v>
      </c>
      <c r="BO397" t="s">
        <v>641</v>
      </c>
      <c r="BP397">
        <v>1</v>
      </c>
      <c r="BQ397">
        <v>200</v>
      </c>
      <c r="BR397">
        <v>0</v>
      </c>
      <c r="BS397">
        <v>1</v>
      </c>
      <c r="BT397">
        <v>1</v>
      </c>
      <c r="BU397">
        <v>1</v>
      </c>
      <c r="BV397">
        <v>1</v>
      </c>
      <c r="BW397">
        <v>1</v>
      </c>
      <c r="BX397">
        <v>1</v>
      </c>
      <c r="BY397" t="s">
        <v>3</v>
      </c>
      <c r="BZ397">
        <v>0</v>
      </c>
      <c r="CA397">
        <v>0</v>
      </c>
      <c r="CB397" t="s">
        <v>3</v>
      </c>
      <c r="CE397">
        <v>30</v>
      </c>
      <c r="CF397">
        <v>0</v>
      </c>
      <c r="CG397">
        <v>0</v>
      </c>
      <c r="CM397">
        <v>0</v>
      </c>
      <c r="CN397" t="s">
        <v>3</v>
      </c>
      <c r="CO397">
        <v>0</v>
      </c>
      <c r="CP397">
        <f t="shared" si="538"/>
        <v>2069.11</v>
      </c>
      <c r="CQ397">
        <f t="shared" si="539"/>
        <v>6465.83</v>
      </c>
      <c r="CR397">
        <f t="shared" si="523"/>
        <v>0</v>
      </c>
      <c r="CS397">
        <f t="shared" si="540"/>
        <v>0</v>
      </c>
      <c r="CT397">
        <f t="shared" si="541"/>
        <v>0</v>
      </c>
      <c r="CU397">
        <f t="shared" si="542"/>
        <v>0</v>
      </c>
      <c r="CV397">
        <f t="shared" si="543"/>
        <v>0</v>
      </c>
      <c r="CW397">
        <f t="shared" si="544"/>
        <v>0</v>
      </c>
      <c r="CX397">
        <f t="shared" si="545"/>
        <v>0</v>
      </c>
      <c r="CY397">
        <f t="shared" si="546"/>
        <v>0</v>
      </c>
      <c r="CZ397">
        <f t="shared" si="547"/>
        <v>0</v>
      </c>
      <c r="DC397" t="s">
        <v>3</v>
      </c>
      <c r="DD397" t="s">
        <v>3</v>
      </c>
      <c r="DE397" t="s">
        <v>3</v>
      </c>
      <c r="DF397" t="s">
        <v>3</v>
      </c>
      <c r="DG397" t="s">
        <v>3</v>
      </c>
      <c r="DH397" t="s">
        <v>3</v>
      </c>
      <c r="DI397" t="s">
        <v>3</v>
      </c>
      <c r="DJ397" t="s">
        <v>3</v>
      </c>
      <c r="DK397" t="s">
        <v>3</v>
      </c>
      <c r="DL397" t="s">
        <v>3</v>
      </c>
      <c r="DM397" t="s">
        <v>3</v>
      </c>
      <c r="DN397">
        <v>0</v>
      </c>
      <c r="DO397">
        <v>0</v>
      </c>
      <c r="DP397">
        <v>1</v>
      </c>
      <c r="DQ397">
        <v>1</v>
      </c>
      <c r="DU397">
        <v>1010</v>
      </c>
      <c r="DV397" t="s">
        <v>631</v>
      </c>
      <c r="DW397" t="s">
        <v>631</v>
      </c>
      <c r="DX397">
        <v>100</v>
      </c>
      <c r="DZ397" t="s">
        <v>3</v>
      </c>
      <c r="EA397" t="s">
        <v>3</v>
      </c>
      <c r="EB397" t="s">
        <v>3</v>
      </c>
      <c r="EC397" t="s">
        <v>3</v>
      </c>
      <c r="EE397">
        <v>59540855</v>
      </c>
      <c r="EF397">
        <v>200</v>
      </c>
      <c r="EG397" t="s">
        <v>633</v>
      </c>
      <c r="EH397">
        <v>0</v>
      </c>
      <c r="EI397" t="s">
        <v>3</v>
      </c>
      <c r="EJ397">
        <v>1</v>
      </c>
      <c r="EK397">
        <v>1617</v>
      </c>
      <c r="EL397" t="s">
        <v>634</v>
      </c>
      <c r="EM397" t="s">
        <v>635</v>
      </c>
      <c r="EO397" t="s">
        <v>3</v>
      </c>
      <c r="EQ397">
        <v>0</v>
      </c>
      <c r="ER397">
        <v>748.36</v>
      </c>
      <c r="ES397">
        <v>748.36</v>
      </c>
      <c r="ET397">
        <v>0</v>
      </c>
      <c r="EU397">
        <v>0</v>
      </c>
      <c r="EV397">
        <v>0</v>
      </c>
      <c r="EW397">
        <v>0</v>
      </c>
      <c r="EX397">
        <v>0</v>
      </c>
      <c r="EY397">
        <v>0</v>
      </c>
      <c r="FQ397">
        <v>0</v>
      </c>
      <c r="FR397">
        <v>0</v>
      </c>
      <c r="FS397">
        <v>0</v>
      </c>
      <c r="FX397">
        <v>0</v>
      </c>
      <c r="FY397">
        <v>0</v>
      </c>
      <c r="GA397" t="s">
        <v>3</v>
      </c>
      <c r="GD397">
        <v>1</v>
      </c>
      <c r="GF397">
        <v>1799506915</v>
      </c>
      <c r="GG397">
        <v>2</v>
      </c>
      <c r="GH397">
        <v>1</v>
      </c>
      <c r="GI397">
        <v>2</v>
      </c>
      <c r="GJ397">
        <v>0</v>
      </c>
      <c r="GK397">
        <v>0</v>
      </c>
      <c r="GL397">
        <f t="shared" si="548"/>
        <v>0</v>
      </c>
      <c r="GM397">
        <f t="shared" si="549"/>
        <v>2069.11</v>
      </c>
      <c r="GN397">
        <f t="shared" si="550"/>
        <v>0</v>
      </c>
      <c r="GO397">
        <f t="shared" si="551"/>
        <v>2069.11</v>
      </c>
      <c r="GP397">
        <f t="shared" si="552"/>
        <v>0</v>
      </c>
      <c r="GR397">
        <v>0</v>
      </c>
      <c r="GS397">
        <v>3</v>
      </c>
      <c r="GT397">
        <v>0</v>
      </c>
      <c r="GU397" t="s">
        <v>3</v>
      </c>
      <c r="GV397">
        <f t="shared" si="553"/>
        <v>0</v>
      </c>
      <c r="GW397">
        <v>1</v>
      </c>
      <c r="GX397">
        <f t="shared" si="554"/>
        <v>0</v>
      </c>
      <c r="HA397">
        <v>0</v>
      </c>
      <c r="HB397">
        <v>0</v>
      </c>
      <c r="HC397">
        <f t="shared" si="555"/>
        <v>0</v>
      </c>
      <c r="HE397" t="s">
        <v>3</v>
      </c>
      <c r="HF397" t="s">
        <v>3</v>
      </c>
      <c r="HM397" t="s">
        <v>3</v>
      </c>
      <c r="HN397" t="s">
        <v>3</v>
      </c>
      <c r="HO397" t="s">
        <v>3</v>
      </c>
      <c r="HP397" t="s">
        <v>3</v>
      </c>
      <c r="HQ397" t="s">
        <v>3</v>
      </c>
      <c r="HS397">
        <v>0</v>
      </c>
      <c r="IK397">
        <v>0</v>
      </c>
    </row>
    <row r="398" spans="1:255" x14ac:dyDescent="0.2">
      <c r="A398" s="2">
        <v>17</v>
      </c>
      <c r="B398" s="2">
        <v>1</v>
      </c>
      <c r="C398" s="2"/>
      <c r="D398" s="2"/>
      <c r="E398" s="2" t="s">
        <v>644</v>
      </c>
      <c r="F398" s="2" t="s">
        <v>645</v>
      </c>
      <c r="G398" s="2" t="s">
        <v>646</v>
      </c>
      <c r="H398" s="2" t="s">
        <v>631</v>
      </c>
      <c r="I398" s="2">
        <f>ROUND(1942/100,9)</f>
        <v>19.420000000000002</v>
      </c>
      <c r="J398" s="2">
        <v>0</v>
      </c>
      <c r="K398" s="2">
        <f>ROUND(1942/100,9)</f>
        <v>19.420000000000002</v>
      </c>
      <c r="L398" s="2"/>
      <c r="M398" s="2"/>
      <c r="N398" s="2"/>
      <c r="O398" s="2">
        <f t="shared" si="524"/>
        <v>6379.47</v>
      </c>
      <c r="P398" s="2">
        <f t="shared" si="525"/>
        <v>6379.47</v>
      </c>
      <c r="Q398" s="2">
        <f t="shared" si="517"/>
        <v>0</v>
      </c>
      <c r="R398" s="2">
        <f t="shared" si="526"/>
        <v>0</v>
      </c>
      <c r="S398" s="2">
        <f t="shared" si="527"/>
        <v>0</v>
      </c>
      <c r="T398" s="2">
        <f t="shared" si="528"/>
        <v>0</v>
      </c>
      <c r="U398" s="2">
        <f t="shared" si="529"/>
        <v>0</v>
      </c>
      <c r="V398" s="2">
        <f t="shared" si="530"/>
        <v>0</v>
      </c>
      <c r="W398" s="2">
        <f t="shared" si="531"/>
        <v>0</v>
      </c>
      <c r="X398" s="2">
        <f t="shared" si="532"/>
        <v>0</v>
      </c>
      <c r="Y398" s="2">
        <f t="shared" si="533"/>
        <v>0</v>
      </c>
      <c r="Z398" s="2"/>
      <c r="AA398" s="2">
        <v>60252778</v>
      </c>
      <c r="AB398" s="2">
        <f t="shared" si="534"/>
        <v>328.5</v>
      </c>
      <c r="AC398" s="2">
        <f t="shared" si="535"/>
        <v>328.5</v>
      </c>
      <c r="AD398" s="2">
        <f t="shared" si="518"/>
        <v>0</v>
      </c>
      <c r="AE398" s="2">
        <f t="shared" si="519"/>
        <v>0</v>
      </c>
      <c r="AF398" s="2">
        <f t="shared" si="520"/>
        <v>0</v>
      </c>
      <c r="AG398" s="2">
        <f t="shared" si="536"/>
        <v>0</v>
      </c>
      <c r="AH398" s="2">
        <f t="shared" si="521"/>
        <v>0</v>
      </c>
      <c r="AI398" s="2">
        <f t="shared" si="522"/>
        <v>0</v>
      </c>
      <c r="AJ398" s="2">
        <f t="shared" si="537"/>
        <v>0</v>
      </c>
      <c r="AK398" s="2">
        <v>328.5</v>
      </c>
      <c r="AL398" s="2">
        <v>328.5</v>
      </c>
      <c r="AM398" s="2">
        <v>0</v>
      </c>
      <c r="AN398" s="2">
        <v>0</v>
      </c>
      <c r="AO398" s="2">
        <v>0</v>
      </c>
      <c r="AP398" s="2">
        <v>0</v>
      </c>
      <c r="AQ398" s="2">
        <v>0</v>
      </c>
      <c r="AR398" s="2">
        <v>0</v>
      </c>
      <c r="AS398" s="2">
        <v>0</v>
      </c>
      <c r="AT398" s="2">
        <v>0</v>
      </c>
      <c r="AU398" s="2">
        <v>0</v>
      </c>
      <c r="AV398" s="2">
        <v>1</v>
      </c>
      <c r="AW398" s="2">
        <v>1</v>
      </c>
      <c r="AX398" s="2"/>
      <c r="AY398" s="2"/>
      <c r="AZ398" s="2">
        <v>1</v>
      </c>
      <c r="BA398" s="2">
        <v>1</v>
      </c>
      <c r="BB398" s="2">
        <v>1</v>
      </c>
      <c r="BC398" s="2">
        <v>1</v>
      </c>
      <c r="BD398" s="2" t="s">
        <v>3</v>
      </c>
      <c r="BE398" s="2" t="s">
        <v>3</v>
      </c>
      <c r="BF398" s="2" t="s">
        <v>3</v>
      </c>
      <c r="BG398" s="2" t="s">
        <v>3</v>
      </c>
      <c r="BH398" s="2">
        <v>3</v>
      </c>
      <c r="BI398" s="2">
        <v>2</v>
      </c>
      <c r="BJ398" s="2" t="s">
        <v>647</v>
      </c>
      <c r="BK398" s="2"/>
      <c r="BL398" s="2"/>
      <c r="BM398" s="2">
        <v>1617</v>
      </c>
      <c r="BN398" s="2">
        <v>59540665</v>
      </c>
      <c r="BO398" s="2" t="s">
        <v>3</v>
      </c>
      <c r="BP398" s="2">
        <v>0</v>
      </c>
      <c r="BQ398" s="2">
        <v>200</v>
      </c>
      <c r="BR398" s="2">
        <v>0</v>
      </c>
      <c r="BS398" s="2">
        <v>1</v>
      </c>
      <c r="BT398" s="2">
        <v>1</v>
      </c>
      <c r="BU398" s="2">
        <v>1</v>
      </c>
      <c r="BV398" s="2">
        <v>1</v>
      </c>
      <c r="BW398" s="2">
        <v>1</v>
      </c>
      <c r="BX398" s="2">
        <v>1</v>
      </c>
      <c r="BY398" s="2" t="s">
        <v>3</v>
      </c>
      <c r="BZ398" s="2">
        <v>0</v>
      </c>
      <c r="CA398" s="2">
        <v>0</v>
      </c>
      <c r="CB398" s="2" t="s">
        <v>3</v>
      </c>
      <c r="CC398" s="2"/>
      <c r="CD398" s="2"/>
      <c r="CE398" s="2">
        <v>30</v>
      </c>
      <c r="CF398" s="2">
        <v>0</v>
      </c>
      <c r="CG398" s="2">
        <v>0</v>
      </c>
      <c r="CH398" s="2"/>
      <c r="CI398" s="2"/>
      <c r="CJ398" s="2"/>
      <c r="CK398" s="2"/>
      <c r="CL398" s="2"/>
      <c r="CM398" s="2">
        <v>0</v>
      </c>
      <c r="CN398" s="2" t="s">
        <v>3</v>
      </c>
      <c r="CO398" s="2">
        <v>0</v>
      </c>
      <c r="CP398" s="2">
        <f t="shared" si="538"/>
        <v>6379.47</v>
      </c>
      <c r="CQ398" s="2">
        <f t="shared" si="539"/>
        <v>328.5</v>
      </c>
      <c r="CR398" s="2">
        <f t="shared" si="523"/>
        <v>0</v>
      </c>
      <c r="CS398" s="2">
        <f t="shared" si="540"/>
        <v>0</v>
      </c>
      <c r="CT398" s="2">
        <f t="shared" si="541"/>
        <v>0</v>
      </c>
      <c r="CU398" s="2">
        <f t="shared" si="542"/>
        <v>0</v>
      </c>
      <c r="CV398" s="2">
        <f t="shared" si="543"/>
        <v>0</v>
      </c>
      <c r="CW398" s="2">
        <f t="shared" si="544"/>
        <v>0</v>
      </c>
      <c r="CX398" s="2">
        <f t="shared" si="545"/>
        <v>0</v>
      </c>
      <c r="CY398" s="2">
        <f t="shared" si="546"/>
        <v>0</v>
      </c>
      <c r="CZ398" s="2">
        <f t="shared" si="547"/>
        <v>0</v>
      </c>
      <c r="DA398" s="2"/>
      <c r="DB398" s="2"/>
      <c r="DC398" s="2" t="s">
        <v>3</v>
      </c>
      <c r="DD398" s="2" t="s">
        <v>3</v>
      </c>
      <c r="DE398" s="2" t="s">
        <v>3</v>
      </c>
      <c r="DF398" s="2" t="s">
        <v>3</v>
      </c>
      <c r="DG398" s="2" t="s">
        <v>3</v>
      </c>
      <c r="DH398" s="2" t="s">
        <v>3</v>
      </c>
      <c r="DI398" s="2" t="s">
        <v>3</v>
      </c>
      <c r="DJ398" s="2" t="s">
        <v>3</v>
      </c>
      <c r="DK398" s="2" t="s">
        <v>3</v>
      </c>
      <c r="DL398" s="2" t="s">
        <v>3</v>
      </c>
      <c r="DM398" s="2" t="s">
        <v>3</v>
      </c>
      <c r="DN398" s="2">
        <v>0</v>
      </c>
      <c r="DO398" s="2">
        <v>0</v>
      </c>
      <c r="DP398" s="2">
        <v>1</v>
      </c>
      <c r="DQ398" s="2">
        <v>1</v>
      </c>
      <c r="DR398" s="2"/>
      <c r="DS398" s="2"/>
      <c r="DT398" s="2"/>
      <c r="DU398" s="2">
        <v>1010</v>
      </c>
      <c r="DV398" s="2" t="s">
        <v>631</v>
      </c>
      <c r="DW398" s="2" t="s">
        <v>631</v>
      </c>
      <c r="DX398" s="2">
        <v>100</v>
      </c>
      <c r="DY398" s="2"/>
      <c r="DZ398" s="2" t="s">
        <v>3</v>
      </c>
      <c r="EA398" s="2" t="s">
        <v>3</v>
      </c>
      <c r="EB398" s="2" t="s">
        <v>3</v>
      </c>
      <c r="EC398" s="2" t="s">
        <v>3</v>
      </c>
      <c r="ED398" s="2"/>
      <c r="EE398" s="2">
        <v>59540855</v>
      </c>
      <c r="EF398" s="2">
        <v>200</v>
      </c>
      <c r="EG398" s="2" t="s">
        <v>633</v>
      </c>
      <c r="EH398" s="2">
        <v>0</v>
      </c>
      <c r="EI398" s="2" t="s">
        <v>3</v>
      </c>
      <c r="EJ398" s="2">
        <v>1</v>
      </c>
      <c r="EK398" s="2">
        <v>1617</v>
      </c>
      <c r="EL398" s="2" t="s">
        <v>634</v>
      </c>
      <c r="EM398" s="2" t="s">
        <v>635</v>
      </c>
      <c r="EN398" s="2"/>
      <c r="EO398" s="2" t="s">
        <v>3</v>
      </c>
      <c r="EP398" s="2"/>
      <c r="EQ398" s="2">
        <v>0</v>
      </c>
      <c r="ER398" s="2">
        <v>328.5</v>
      </c>
      <c r="ES398" s="2">
        <v>328.5</v>
      </c>
      <c r="ET398" s="2">
        <v>0</v>
      </c>
      <c r="EU398" s="2">
        <v>0</v>
      </c>
      <c r="EV398" s="2">
        <v>0</v>
      </c>
      <c r="EW398" s="2">
        <v>0</v>
      </c>
      <c r="EX398" s="2">
        <v>0</v>
      </c>
      <c r="EY398" s="2">
        <v>0</v>
      </c>
      <c r="EZ398" s="2"/>
      <c r="FA398" s="2"/>
      <c r="FB398" s="2"/>
      <c r="FC398" s="2"/>
      <c r="FD398" s="2"/>
      <c r="FE398" s="2"/>
      <c r="FF398" s="2"/>
      <c r="FG398" s="2"/>
      <c r="FH398" s="2"/>
      <c r="FI398" s="2"/>
      <c r="FJ398" s="2"/>
      <c r="FK398" s="2"/>
      <c r="FL398" s="2"/>
      <c r="FM398" s="2"/>
      <c r="FN398" s="2"/>
      <c r="FO398" s="2"/>
      <c r="FP398" s="2"/>
      <c r="FQ398" s="2">
        <v>0</v>
      </c>
      <c r="FR398" s="2">
        <v>0</v>
      </c>
      <c r="FS398" s="2">
        <v>0</v>
      </c>
      <c r="FT398" s="2"/>
      <c r="FU398" s="2"/>
      <c r="FV398" s="2"/>
      <c r="FW398" s="2"/>
      <c r="FX398" s="2">
        <v>0</v>
      </c>
      <c r="FY398" s="2">
        <v>0</v>
      </c>
      <c r="FZ398" s="2"/>
      <c r="GA398" s="2" t="s">
        <v>3</v>
      </c>
      <c r="GB398" s="2"/>
      <c r="GC398" s="2"/>
      <c r="GD398" s="2">
        <v>1</v>
      </c>
      <c r="GE398" s="2"/>
      <c r="GF398" s="2">
        <v>1764778646</v>
      </c>
      <c r="GG398" s="2">
        <v>2</v>
      </c>
      <c r="GH398" s="2">
        <v>1</v>
      </c>
      <c r="GI398" s="2">
        <v>-2</v>
      </c>
      <c r="GJ398" s="2">
        <v>0</v>
      </c>
      <c r="GK398" s="2">
        <v>0</v>
      </c>
      <c r="GL398" s="2">
        <f t="shared" si="548"/>
        <v>0</v>
      </c>
      <c r="GM398" s="2">
        <f t="shared" si="549"/>
        <v>6379.47</v>
      </c>
      <c r="GN398" s="2">
        <f t="shared" si="550"/>
        <v>0</v>
      </c>
      <c r="GO398" s="2">
        <f t="shared" si="551"/>
        <v>6379.47</v>
      </c>
      <c r="GP398" s="2">
        <f t="shared" si="552"/>
        <v>0</v>
      </c>
      <c r="GQ398" s="2"/>
      <c r="GR398" s="2">
        <v>0</v>
      </c>
      <c r="GS398" s="2">
        <v>3</v>
      </c>
      <c r="GT398" s="2">
        <v>0</v>
      </c>
      <c r="GU398" s="2" t="s">
        <v>3</v>
      </c>
      <c r="GV398" s="2">
        <f t="shared" si="553"/>
        <v>0</v>
      </c>
      <c r="GW398" s="2">
        <v>1</v>
      </c>
      <c r="GX398" s="2">
        <f t="shared" si="554"/>
        <v>0</v>
      </c>
      <c r="GY398" s="2"/>
      <c r="GZ398" s="2"/>
      <c r="HA398" s="2">
        <v>0</v>
      </c>
      <c r="HB398" s="2">
        <v>0</v>
      </c>
      <c r="HC398" s="2">
        <f t="shared" si="555"/>
        <v>0</v>
      </c>
      <c r="HD398" s="2"/>
      <c r="HE398" s="2" t="s">
        <v>3</v>
      </c>
      <c r="HF398" s="2" t="s">
        <v>3</v>
      </c>
      <c r="HG398" s="2"/>
      <c r="HH398" s="2"/>
      <c r="HI398" s="2"/>
      <c r="HJ398" s="2"/>
      <c r="HK398" s="2"/>
      <c r="HL398" s="2"/>
      <c r="HM398" s="2" t="s">
        <v>3</v>
      </c>
      <c r="HN398" s="2" t="s">
        <v>3</v>
      </c>
      <c r="HO398" s="2" t="s">
        <v>3</v>
      </c>
      <c r="HP398" s="2" t="s">
        <v>3</v>
      </c>
      <c r="HQ398" s="2" t="s">
        <v>3</v>
      </c>
      <c r="HR398" s="2"/>
      <c r="HS398" s="2">
        <v>0</v>
      </c>
      <c r="HT398" s="2"/>
      <c r="HU398" s="2"/>
      <c r="HV398" s="2"/>
      <c r="HW398" s="2"/>
      <c r="HX398" s="2"/>
      <c r="HY398" s="2"/>
      <c r="HZ398" s="2"/>
      <c r="IA398" s="2"/>
      <c r="IB398" s="2"/>
      <c r="IC398" s="2"/>
      <c r="ID398" s="2"/>
      <c r="IE398" s="2"/>
      <c r="IF398" s="2"/>
      <c r="IG398" s="2"/>
      <c r="IH398" s="2"/>
      <c r="II398" s="2"/>
      <c r="IJ398" s="2"/>
      <c r="IK398" s="2">
        <v>0</v>
      </c>
      <c r="IL398" s="2"/>
      <c r="IM398" s="2"/>
      <c r="IN398" s="2"/>
      <c r="IO398" s="2"/>
      <c r="IP398" s="2"/>
      <c r="IQ398" s="2"/>
      <c r="IR398" s="2"/>
      <c r="IS398" s="2"/>
      <c r="IT398" s="2"/>
      <c r="IU398" s="2"/>
    </row>
    <row r="399" spans="1:255" x14ac:dyDescent="0.2">
      <c r="A399">
        <v>17</v>
      </c>
      <c r="B399">
        <v>1</v>
      </c>
      <c r="E399" t="s">
        <v>644</v>
      </c>
      <c r="F399" t="s">
        <v>645</v>
      </c>
      <c r="G399" t="s">
        <v>646</v>
      </c>
      <c r="H399" t="s">
        <v>631</v>
      </c>
      <c r="I399">
        <f>ROUND(1942/100,9)</f>
        <v>19.420000000000002</v>
      </c>
      <c r="J399">
        <v>0</v>
      </c>
      <c r="K399">
        <f>ROUND(1942/100,9)</f>
        <v>19.420000000000002</v>
      </c>
      <c r="O399">
        <f t="shared" si="524"/>
        <v>100731.83</v>
      </c>
      <c r="P399">
        <f t="shared" si="525"/>
        <v>100731.83</v>
      </c>
      <c r="Q399">
        <f t="shared" si="517"/>
        <v>0</v>
      </c>
      <c r="R399">
        <f t="shared" si="526"/>
        <v>0</v>
      </c>
      <c r="S399">
        <f t="shared" si="527"/>
        <v>0</v>
      </c>
      <c r="T399">
        <f t="shared" si="528"/>
        <v>0</v>
      </c>
      <c r="U399">
        <f t="shared" si="529"/>
        <v>0</v>
      </c>
      <c r="V399">
        <f t="shared" si="530"/>
        <v>0</v>
      </c>
      <c r="W399">
        <f t="shared" si="531"/>
        <v>0</v>
      </c>
      <c r="X399">
        <f t="shared" si="532"/>
        <v>0</v>
      </c>
      <c r="Y399">
        <f t="shared" si="533"/>
        <v>0</v>
      </c>
      <c r="AA399">
        <v>60252775</v>
      </c>
      <c r="AB399">
        <f t="shared" si="534"/>
        <v>328.5</v>
      </c>
      <c r="AC399">
        <f t="shared" si="535"/>
        <v>328.5</v>
      </c>
      <c r="AD399">
        <f t="shared" si="518"/>
        <v>0</v>
      </c>
      <c r="AE399">
        <f t="shared" si="519"/>
        <v>0</v>
      </c>
      <c r="AF399">
        <f t="shared" si="520"/>
        <v>0</v>
      </c>
      <c r="AG399">
        <f t="shared" si="536"/>
        <v>0</v>
      </c>
      <c r="AH399">
        <f t="shared" si="521"/>
        <v>0</v>
      </c>
      <c r="AI399">
        <f t="shared" si="522"/>
        <v>0</v>
      </c>
      <c r="AJ399">
        <f t="shared" si="537"/>
        <v>0</v>
      </c>
      <c r="AK399">
        <v>328.5</v>
      </c>
      <c r="AL399">
        <v>328.5</v>
      </c>
      <c r="AM399">
        <v>0</v>
      </c>
      <c r="AN399">
        <v>0</v>
      </c>
      <c r="AO399">
        <v>0</v>
      </c>
      <c r="AP399">
        <v>0</v>
      </c>
      <c r="AQ399">
        <v>0</v>
      </c>
      <c r="AR399">
        <v>0</v>
      </c>
      <c r="AS399">
        <v>0</v>
      </c>
      <c r="AT399">
        <v>0</v>
      </c>
      <c r="AU399">
        <v>0</v>
      </c>
      <c r="AV399">
        <v>1</v>
      </c>
      <c r="AW399">
        <v>1</v>
      </c>
      <c r="AZ399">
        <v>1</v>
      </c>
      <c r="BA399">
        <v>1</v>
      </c>
      <c r="BB399">
        <v>1</v>
      </c>
      <c r="BC399">
        <v>15.79</v>
      </c>
      <c r="BD399" t="s">
        <v>3</v>
      </c>
      <c r="BE399" t="s">
        <v>3</v>
      </c>
      <c r="BF399" t="s">
        <v>3</v>
      </c>
      <c r="BG399" t="s">
        <v>3</v>
      </c>
      <c r="BH399">
        <v>3</v>
      </c>
      <c r="BI399">
        <v>2</v>
      </c>
      <c r="BJ399" t="s">
        <v>647</v>
      </c>
      <c r="BM399">
        <v>1617</v>
      </c>
      <c r="BN399">
        <v>59540665</v>
      </c>
      <c r="BO399" t="s">
        <v>645</v>
      </c>
      <c r="BP399">
        <v>1</v>
      </c>
      <c r="BQ399">
        <v>200</v>
      </c>
      <c r="BR399">
        <v>0</v>
      </c>
      <c r="BS399">
        <v>1</v>
      </c>
      <c r="BT399">
        <v>1</v>
      </c>
      <c r="BU399">
        <v>1</v>
      </c>
      <c r="BV399">
        <v>1</v>
      </c>
      <c r="BW399">
        <v>1</v>
      </c>
      <c r="BX399">
        <v>1</v>
      </c>
      <c r="BY399" t="s">
        <v>3</v>
      </c>
      <c r="BZ399">
        <v>0</v>
      </c>
      <c r="CA399">
        <v>0</v>
      </c>
      <c r="CB399" t="s">
        <v>3</v>
      </c>
      <c r="CE399">
        <v>30</v>
      </c>
      <c r="CF399">
        <v>0</v>
      </c>
      <c r="CG399">
        <v>0</v>
      </c>
      <c r="CM399">
        <v>0</v>
      </c>
      <c r="CN399" t="s">
        <v>3</v>
      </c>
      <c r="CO399">
        <v>0</v>
      </c>
      <c r="CP399">
        <f t="shared" si="538"/>
        <v>100731.83</v>
      </c>
      <c r="CQ399">
        <f t="shared" si="539"/>
        <v>5187.0200000000004</v>
      </c>
      <c r="CR399">
        <f t="shared" si="523"/>
        <v>0</v>
      </c>
      <c r="CS399">
        <f t="shared" si="540"/>
        <v>0</v>
      </c>
      <c r="CT399">
        <f t="shared" si="541"/>
        <v>0</v>
      </c>
      <c r="CU399">
        <f t="shared" si="542"/>
        <v>0</v>
      </c>
      <c r="CV399">
        <f t="shared" si="543"/>
        <v>0</v>
      </c>
      <c r="CW399">
        <f t="shared" si="544"/>
        <v>0</v>
      </c>
      <c r="CX399">
        <f t="shared" si="545"/>
        <v>0</v>
      </c>
      <c r="CY399">
        <f t="shared" si="546"/>
        <v>0</v>
      </c>
      <c r="CZ399">
        <f t="shared" si="547"/>
        <v>0</v>
      </c>
      <c r="DC399" t="s">
        <v>3</v>
      </c>
      <c r="DD399" t="s">
        <v>3</v>
      </c>
      <c r="DE399" t="s">
        <v>3</v>
      </c>
      <c r="DF399" t="s">
        <v>3</v>
      </c>
      <c r="DG399" t="s">
        <v>3</v>
      </c>
      <c r="DH399" t="s">
        <v>3</v>
      </c>
      <c r="DI399" t="s">
        <v>3</v>
      </c>
      <c r="DJ399" t="s">
        <v>3</v>
      </c>
      <c r="DK399" t="s">
        <v>3</v>
      </c>
      <c r="DL399" t="s">
        <v>3</v>
      </c>
      <c r="DM399" t="s">
        <v>3</v>
      </c>
      <c r="DN399">
        <v>0</v>
      </c>
      <c r="DO399">
        <v>0</v>
      </c>
      <c r="DP399">
        <v>1</v>
      </c>
      <c r="DQ399">
        <v>1</v>
      </c>
      <c r="DU399">
        <v>1010</v>
      </c>
      <c r="DV399" t="s">
        <v>631</v>
      </c>
      <c r="DW399" t="s">
        <v>631</v>
      </c>
      <c r="DX399">
        <v>100</v>
      </c>
      <c r="DZ399" t="s">
        <v>3</v>
      </c>
      <c r="EA399" t="s">
        <v>3</v>
      </c>
      <c r="EB399" t="s">
        <v>3</v>
      </c>
      <c r="EC399" t="s">
        <v>3</v>
      </c>
      <c r="EE399">
        <v>59540855</v>
      </c>
      <c r="EF399">
        <v>200</v>
      </c>
      <c r="EG399" t="s">
        <v>633</v>
      </c>
      <c r="EH399">
        <v>0</v>
      </c>
      <c r="EI399" t="s">
        <v>3</v>
      </c>
      <c r="EJ399">
        <v>1</v>
      </c>
      <c r="EK399">
        <v>1617</v>
      </c>
      <c r="EL399" t="s">
        <v>634</v>
      </c>
      <c r="EM399" t="s">
        <v>635</v>
      </c>
      <c r="EO399" t="s">
        <v>3</v>
      </c>
      <c r="EQ399">
        <v>0</v>
      </c>
      <c r="ER399">
        <v>328.5</v>
      </c>
      <c r="ES399">
        <v>328.5</v>
      </c>
      <c r="ET399">
        <v>0</v>
      </c>
      <c r="EU399">
        <v>0</v>
      </c>
      <c r="EV399">
        <v>0</v>
      </c>
      <c r="EW399">
        <v>0</v>
      </c>
      <c r="EX399">
        <v>0</v>
      </c>
      <c r="EY399">
        <v>0</v>
      </c>
      <c r="FQ399">
        <v>0</v>
      </c>
      <c r="FR399">
        <v>0</v>
      </c>
      <c r="FS399">
        <v>0</v>
      </c>
      <c r="FX399">
        <v>0</v>
      </c>
      <c r="FY399">
        <v>0</v>
      </c>
      <c r="GA399" t="s">
        <v>3</v>
      </c>
      <c r="GD399">
        <v>1</v>
      </c>
      <c r="GF399">
        <v>1764778646</v>
      </c>
      <c r="GG399">
        <v>2</v>
      </c>
      <c r="GH399">
        <v>1</v>
      </c>
      <c r="GI399">
        <v>2</v>
      </c>
      <c r="GJ399">
        <v>0</v>
      </c>
      <c r="GK399">
        <v>0</v>
      </c>
      <c r="GL399">
        <f t="shared" si="548"/>
        <v>0</v>
      </c>
      <c r="GM399">
        <f t="shared" si="549"/>
        <v>100731.83</v>
      </c>
      <c r="GN399">
        <f t="shared" si="550"/>
        <v>0</v>
      </c>
      <c r="GO399">
        <f t="shared" si="551"/>
        <v>100731.83</v>
      </c>
      <c r="GP399">
        <f t="shared" si="552"/>
        <v>0</v>
      </c>
      <c r="GR399">
        <v>0</v>
      </c>
      <c r="GS399">
        <v>3</v>
      </c>
      <c r="GT399">
        <v>0</v>
      </c>
      <c r="GU399" t="s">
        <v>3</v>
      </c>
      <c r="GV399">
        <f t="shared" si="553"/>
        <v>0</v>
      </c>
      <c r="GW399">
        <v>1</v>
      </c>
      <c r="GX399">
        <f t="shared" si="554"/>
        <v>0</v>
      </c>
      <c r="HA399">
        <v>0</v>
      </c>
      <c r="HB399">
        <v>0</v>
      </c>
      <c r="HC399">
        <f t="shared" si="555"/>
        <v>0</v>
      </c>
      <c r="HE399" t="s">
        <v>3</v>
      </c>
      <c r="HF399" t="s">
        <v>3</v>
      </c>
      <c r="HM399" t="s">
        <v>3</v>
      </c>
      <c r="HN399" t="s">
        <v>3</v>
      </c>
      <c r="HO399" t="s">
        <v>3</v>
      </c>
      <c r="HP399" t="s">
        <v>3</v>
      </c>
      <c r="HQ399" t="s">
        <v>3</v>
      </c>
      <c r="HS399">
        <v>0</v>
      </c>
      <c r="IK399">
        <v>0</v>
      </c>
    </row>
    <row r="400" spans="1:255" x14ac:dyDescent="0.2">
      <c r="A400" s="2">
        <v>17</v>
      </c>
      <c r="B400" s="2">
        <v>1</v>
      </c>
      <c r="C400" s="2"/>
      <c r="D400" s="2"/>
      <c r="E400" s="2" t="s">
        <v>648</v>
      </c>
      <c r="F400" s="2" t="s">
        <v>649</v>
      </c>
      <c r="G400" s="2" t="s">
        <v>650</v>
      </c>
      <c r="H400" s="2" t="s">
        <v>37</v>
      </c>
      <c r="I400" s="2">
        <v>1126</v>
      </c>
      <c r="J400" s="2">
        <v>0</v>
      </c>
      <c r="K400" s="2">
        <v>1126</v>
      </c>
      <c r="L400" s="2"/>
      <c r="M400" s="2"/>
      <c r="N400" s="2"/>
      <c r="O400" s="2">
        <f t="shared" si="524"/>
        <v>1643.96</v>
      </c>
      <c r="P400" s="2">
        <f t="shared" si="525"/>
        <v>1643.96</v>
      </c>
      <c r="Q400" s="2">
        <f t="shared" si="517"/>
        <v>0</v>
      </c>
      <c r="R400" s="2">
        <f t="shared" si="526"/>
        <v>0</v>
      </c>
      <c r="S400" s="2">
        <f t="shared" si="527"/>
        <v>0</v>
      </c>
      <c r="T400" s="2">
        <f t="shared" si="528"/>
        <v>0</v>
      </c>
      <c r="U400" s="2">
        <f t="shared" si="529"/>
        <v>0</v>
      </c>
      <c r="V400" s="2">
        <f t="shared" si="530"/>
        <v>0</v>
      </c>
      <c r="W400" s="2">
        <f t="shared" si="531"/>
        <v>0</v>
      </c>
      <c r="X400" s="2">
        <f t="shared" si="532"/>
        <v>0</v>
      </c>
      <c r="Y400" s="2">
        <f t="shared" si="533"/>
        <v>0</v>
      </c>
      <c r="Z400" s="2"/>
      <c r="AA400" s="2">
        <v>60252778</v>
      </c>
      <c r="AB400" s="2">
        <f t="shared" si="534"/>
        <v>1.46</v>
      </c>
      <c r="AC400" s="2">
        <f t="shared" si="535"/>
        <v>1.46</v>
      </c>
      <c r="AD400" s="2">
        <f t="shared" si="518"/>
        <v>0</v>
      </c>
      <c r="AE400" s="2">
        <f t="shared" si="519"/>
        <v>0</v>
      </c>
      <c r="AF400" s="2">
        <f t="shared" si="520"/>
        <v>0</v>
      </c>
      <c r="AG400" s="2">
        <f t="shared" si="536"/>
        <v>0</v>
      </c>
      <c r="AH400" s="2">
        <f t="shared" si="521"/>
        <v>0</v>
      </c>
      <c r="AI400" s="2">
        <f t="shared" si="522"/>
        <v>0</v>
      </c>
      <c r="AJ400" s="2">
        <f t="shared" si="537"/>
        <v>0</v>
      </c>
      <c r="AK400" s="2">
        <v>1.46</v>
      </c>
      <c r="AL400" s="2">
        <v>1.46</v>
      </c>
      <c r="AM400" s="2">
        <v>0</v>
      </c>
      <c r="AN400" s="2">
        <v>0</v>
      </c>
      <c r="AO400" s="2">
        <v>0</v>
      </c>
      <c r="AP400" s="2">
        <v>0</v>
      </c>
      <c r="AQ400" s="2">
        <v>0</v>
      </c>
      <c r="AR400" s="2">
        <v>0</v>
      </c>
      <c r="AS400" s="2">
        <v>0</v>
      </c>
      <c r="AT400" s="2">
        <v>0</v>
      </c>
      <c r="AU400" s="2">
        <v>0</v>
      </c>
      <c r="AV400" s="2">
        <v>1</v>
      </c>
      <c r="AW400" s="2">
        <v>1</v>
      </c>
      <c r="AX400" s="2"/>
      <c r="AY400" s="2"/>
      <c r="AZ400" s="2">
        <v>1</v>
      </c>
      <c r="BA400" s="2">
        <v>1</v>
      </c>
      <c r="BB400" s="2">
        <v>1</v>
      </c>
      <c r="BC400" s="2">
        <v>1</v>
      </c>
      <c r="BD400" s="2" t="s">
        <v>3</v>
      </c>
      <c r="BE400" s="2" t="s">
        <v>3</v>
      </c>
      <c r="BF400" s="2" t="s">
        <v>3</v>
      </c>
      <c r="BG400" s="2" t="s">
        <v>3</v>
      </c>
      <c r="BH400" s="2">
        <v>3</v>
      </c>
      <c r="BI400" s="2">
        <v>2</v>
      </c>
      <c r="BJ400" s="2" t="s">
        <v>3</v>
      </c>
      <c r="BK400" s="2"/>
      <c r="BL400" s="2"/>
      <c r="BM400" s="2">
        <v>400002</v>
      </c>
      <c r="BN400" s="2">
        <v>0</v>
      </c>
      <c r="BO400" s="2" t="s">
        <v>3</v>
      </c>
      <c r="BP400" s="2">
        <v>0</v>
      </c>
      <c r="BQ400" s="2">
        <v>202</v>
      </c>
      <c r="BR400" s="2">
        <v>0</v>
      </c>
      <c r="BS400" s="2">
        <v>1</v>
      </c>
      <c r="BT400" s="2">
        <v>1</v>
      </c>
      <c r="BU400" s="2">
        <v>1</v>
      </c>
      <c r="BV400" s="2">
        <v>1</v>
      </c>
      <c r="BW400" s="2">
        <v>1</v>
      </c>
      <c r="BX400" s="2">
        <v>1</v>
      </c>
      <c r="BY400" s="2" t="s">
        <v>3</v>
      </c>
      <c r="BZ400" s="2">
        <v>0</v>
      </c>
      <c r="CA400" s="2">
        <v>0</v>
      </c>
      <c r="CB400" s="2" t="s">
        <v>3</v>
      </c>
      <c r="CC400" s="2"/>
      <c r="CD400" s="2"/>
      <c r="CE400" s="2">
        <v>30</v>
      </c>
      <c r="CF400" s="2">
        <v>0</v>
      </c>
      <c r="CG400" s="2">
        <v>0</v>
      </c>
      <c r="CH400" s="2"/>
      <c r="CI400" s="2"/>
      <c r="CJ400" s="2"/>
      <c r="CK400" s="2"/>
      <c r="CL400" s="2"/>
      <c r="CM400" s="2">
        <v>0</v>
      </c>
      <c r="CN400" s="2" t="s">
        <v>3</v>
      </c>
      <c r="CO400" s="2">
        <v>0</v>
      </c>
      <c r="CP400" s="2">
        <f t="shared" si="538"/>
        <v>1643.96</v>
      </c>
      <c r="CQ400" s="2">
        <f t="shared" si="539"/>
        <v>1.46</v>
      </c>
      <c r="CR400" s="2">
        <f t="shared" si="523"/>
        <v>0</v>
      </c>
      <c r="CS400" s="2">
        <f t="shared" si="540"/>
        <v>0</v>
      </c>
      <c r="CT400" s="2">
        <f t="shared" si="541"/>
        <v>0</v>
      </c>
      <c r="CU400" s="2">
        <f t="shared" si="542"/>
        <v>0</v>
      </c>
      <c r="CV400" s="2">
        <f t="shared" si="543"/>
        <v>0</v>
      </c>
      <c r="CW400" s="2">
        <f t="shared" si="544"/>
        <v>0</v>
      </c>
      <c r="CX400" s="2">
        <f t="shared" si="545"/>
        <v>0</v>
      </c>
      <c r="CY400" s="2">
        <f t="shared" si="546"/>
        <v>0</v>
      </c>
      <c r="CZ400" s="2">
        <f t="shared" si="547"/>
        <v>0</v>
      </c>
      <c r="DA400" s="2"/>
      <c r="DB400" s="2"/>
      <c r="DC400" s="2" t="s">
        <v>3</v>
      </c>
      <c r="DD400" s="2" t="s">
        <v>3</v>
      </c>
      <c r="DE400" s="2" t="s">
        <v>3</v>
      </c>
      <c r="DF400" s="2" t="s">
        <v>3</v>
      </c>
      <c r="DG400" s="2" t="s">
        <v>3</v>
      </c>
      <c r="DH400" s="2" t="s">
        <v>3</v>
      </c>
      <c r="DI400" s="2" t="s">
        <v>3</v>
      </c>
      <c r="DJ400" s="2" t="s">
        <v>3</v>
      </c>
      <c r="DK400" s="2" t="s">
        <v>3</v>
      </c>
      <c r="DL400" s="2" t="s">
        <v>3</v>
      </c>
      <c r="DM400" s="2" t="s">
        <v>3</v>
      </c>
      <c r="DN400" s="2">
        <v>0</v>
      </c>
      <c r="DO400" s="2">
        <v>0</v>
      </c>
      <c r="DP400" s="2">
        <v>1</v>
      </c>
      <c r="DQ400" s="2">
        <v>1</v>
      </c>
      <c r="DR400" s="2"/>
      <c r="DS400" s="2"/>
      <c r="DT400" s="2"/>
      <c r="DU400" s="2">
        <v>1013</v>
      </c>
      <c r="DV400" s="2" t="s">
        <v>37</v>
      </c>
      <c r="DW400" s="2" t="s">
        <v>37</v>
      </c>
      <c r="DX400" s="2">
        <v>1</v>
      </c>
      <c r="DY400" s="2"/>
      <c r="DZ400" s="2" t="s">
        <v>3</v>
      </c>
      <c r="EA400" s="2" t="s">
        <v>3</v>
      </c>
      <c r="EB400" s="2" t="s">
        <v>3</v>
      </c>
      <c r="EC400" s="2" t="s">
        <v>3</v>
      </c>
      <c r="ED400" s="2"/>
      <c r="EE400" s="2">
        <v>59540864</v>
      </c>
      <c r="EF400" s="2">
        <v>202</v>
      </c>
      <c r="EG400" s="2" t="s">
        <v>386</v>
      </c>
      <c r="EH400" s="2">
        <v>0</v>
      </c>
      <c r="EI400" s="2" t="s">
        <v>3</v>
      </c>
      <c r="EJ400" s="2">
        <v>1</v>
      </c>
      <c r="EK400" s="2">
        <v>400002</v>
      </c>
      <c r="EL400" s="2" t="s">
        <v>387</v>
      </c>
      <c r="EM400" s="2" t="s">
        <v>386</v>
      </c>
      <c r="EN400" s="2"/>
      <c r="EO400" s="2" t="s">
        <v>3</v>
      </c>
      <c r="EP400" s="2"/>
      <c r="EQ400" s="2">
        <v>0</v>
      </c>
      <c r="ER400" s="2">
        <v>0</v>
      </c>
      <c r="ES400" s="2">
        <v>1.46</v>
      </c>
      <c r="ET400" s="2">
        <v>0</v>
      </c>
      <c r="EU400" s="2">
        <v>0</v>
      </c>
      <c r="EV400" s="2">
        <v>0</v>
      </c>
      <c r="EW400" s="2">
        <v>0</v>
      </c>
      <c r="EX400" s="2">
        <v>0</v>
      </c>
      <c r="EY400" s="2">
        <v>0</v>
      </c>
      <c r="EZ400" s="2"/>
      <c r="FA400" s="2"/>
      <c r="FB400" s="2"/>
      <c r="FC400" s="2"/>
      <c r="FD400" s="2"/>
      <c r="FE400" s="2"/>
      <c r="FF400" s="2"/>
      <c r="FG400" s="2"/>
      <c r="FH400" s="2"/>
      <c r="FI400" s="2"/>
      <c r="FJ400" s="2"/>
      <c r="FK400" s="2"/>
      <c r="FL400" s="2"/>
      <c r="FM400" s="2"/>
      <c r="FN400" s="2"/>
      <c r="FO400" s="2"/>
      <c r="FP400" s="2"/>
      <c r="FQ400" s="2">
        <v>0</v>
      </c>
      <c r="FR400" s="2">
        <v>0</v>
      </c>
      <c r="FS400" s="2">
        <v>0</v>
      </c>
      <c r="FT400" s="2"/>
      <c r="FU400" s="2"/>
      <c r="FV400" s="2"/>
      <c r="FW400" s="2"/>
      <c r="FX400" s="2">
        <v>0</v>
      </c>
      <c r="FY400" s="2">
        <v>0</v>
      </c>
      <c r="FZ400" s="2"/>
      <c r="GA400" s="2" t="s">
        <v>651</v>
      </c>
      <c r="GB400" s="2"/>
      <c r="GC400" s="2"/>
      <c r="GD400" s="2">
        <v>1</v>
      </c>
      <c r="GE400" s="2"/>
      <c r="GF400" s="2">
        <v>-492634240</v>
      </c>
      <c r="GG400" s="2">
        <v>2</v>
      </c>
      <c r="GH400" s="2">
        <v>4</v>
      </c>
      <c r="GI400" s="2">
        <v>-2</v>
      </c>
      <c r="GJ400" s="2">
        <v>0</v>
      </c>
      <c r="GK400" s="2">
        <v>0</v>
      </c>
      <c r="GL400" s="2">
        <f t="shared" si="548"/>
        <v>0</v>
      </c>
      <c r="GM400" s="2">
        <f t="shared" si="549"/>
        <v>1643.96</v>
      </c>
      <c r="GN400" s="2">
        <f t="shared" si="550"/>
        <v>0</v>
      </c>
      <c r="GO400" s="2">
        <f t="shared" si="551"/>
        <v>1643.96</v>
      </c>
      <c r="GP400" s="2">
        <f t="shared" si="552"/>
        <v>0</v>
      </c>
      <c r="GQ400" s="2"/>
      <c r="GR400" s="2">
        <v>0</v>
      </c>
      <c r="GS400" s="2">
        <v>2</v>
      </c>
      <c r="GT400" s="2">
        <v>0</v>
      </c>
      <c r="GU400" s="2" t="s">
        <v>3</v>
      </c>
      <c r="GV400" s="2">
        <f t="shared" si="553"/>
        <v>0</v>
      </c>
      <c r="GW400" s="2">
        <v>1</v>
      </c>
      <c r="GX400" s="2">
        <f t="shared" si="554"/>
        <v>0</v>
      </c>
      <c r="GY400" s="2"/>
      <c r="GZ400" s="2"/>
      <c r="HA400" s="2">
        <v>0</v>
      </c>
      <c r="HB400" s="2">
        <v>0</v>
      </c>
      <c r="HC400" s="2">
        <f t="shared" si="555"/>
        <v>0</v>
      </c>
      <c r="HD400" s="2"/>
      <c r="HE400" s="2" t="s">
        <v>389</v>
      </c>
      <c r="HF400" s="2" t="s">
        <v>34</v>
      </c>
      <c r="HG400" s="2"/>
      <c r="HH400" s="2"/>
      <c r="HI400" s="2"/>
      <c r="HJ400" s="2"/>
      <c r="HK400" s="2"/>
      <c r="HL400" s="2"/>
      <c r="HM400" s="2" t="s">
        <v>3</v>
      </c>
      <c r="HN400" s="2" t="s">
        <v>3</v>
      </c>
      <c r="HO400" s="2" t="s">
        <v>3</v>
      </c>
      <c r="HP400" s="2" t="s">
        <v>3</v>
      </c>
      <c r="HQ400" s="2" t="s">
        <v>3</v>
      </c>
      <c r="HR400" s="2"/>
      <c r="HS400" s="2">
        <v>0</v>
      </c>
      <c r="HT400" s="2"/>
      <c r="HU400" s="2"/>
      <c r="HV400" s="2"/>
      <c r="HW400" s="2"/>
      <c r="HX400" s="2"/>
      <c r="HY400" s="2"/>
      <c r="HZ400" s="2"/>
      <c r="IA400" s="2"/>
      <c r="IB400" s="2"/>
      <c r="IC400" s="2"/>
      <c r="ID400" s="2"/>
      <c r="IE400" s="2"/>
      <c r="IF400" s="2"/>
      <c r="IG400" s="2"/>
      <c r="IH400" s="2"/>
      <c r="II400" s="2"/>
      <c r="IJ400" s="2"/>
      <c r="IK400" s="2">
        <v>0</v>
      </c>
      <c r="IL400" s="2"/>
      <c r="IM400" s="2"/>
      <c r="IN400" s="2"/>
      <c r="IO400" s="2"/>
      <c r="IP400" s="2"/>
      <c r="IQ400" s="2"/>
      <c r="IR400" s="2"/>
      <c r="IS400" s="2"/>
      <c r="IT400" s="2"/>
      <c r="IU400" s="2"/>
    </row>
    <row r="401" spans="1:255" x14ac:dyDescent="0.2">
      <c r="A401">
        <v>17</v>
      </c>
      <c r="B401">
        <v>1</v>
      </c>
      <c r="E401" t="s">
        <v>648</v>
      </c>
      <c r="F401" t="s">
        <v>649</v>
      </c>
      <c r="G401" t="s">
        <v>650</v>
      </c>
      <c r="H401" t="s">
        <v>37</v>
      </c>
      <c r="I401">
        <v>1126</v>
      </c>
      <c r="J401">
        <v>0</v>
      </c>
      <c r="K401">
        <v>1126</v>
      </c>
      <c r="O401">
        <f t="shared" si="524"/>
        <v>16242.32</v>
      </c>
      <c r="P401">
        <f t="shared" si="525"/>
        <v>16242.32</v>
      </c>
      <c r="Q401">
        <f t="shared" si="517"/>
        <v>0</v>
      </c>
      <c r="R401">
        <f t="shared" si="526"/>
        <v>0</v>
      </c>
      <c r="S401">
        <f t="shared" si="527"/>
        <v>0</v>
      </c>
      <c r="T401">
        <f t="shared" si="528"/>
        <v>0</v>
      </c>
      <c r="U401">
        <f t="shared" si="529"/>
        <v>0</v>
      </c>
      <c r="V401">
        <f t="shared" si="530"/>
        <v>0</v>
      </c>
      <c r="W401">
        <f t="shared" si="531"/>
        <v>0</v>
      </c>
      <c r="X401">
        <f t="shared" si="532"/>
        <v>0</v>
      </c>
      <c r="Y401">
        <f t="shared" si="533"/>
        <v>0</v>
      </c>
      <c r="AA401">
        <v>60252775</v>
      </c>
      <c r="AB401">
        <f t="shared" si="534"/>
        <v>1.46</v>
      </c>
      <c r="AC401">
        <f t="shared" si="535"/>
        <v>1.46</v>
      </c>
      <c r="AD401">
        <f t="shared" si="518"/>
        <v>0</v>
      </c>
      <c r="AE401">
        <f t="shared" si="519"/>
        <v>0</v>
      </c>
      <c r="AF401">
        <f t="shared" si="520"/>
        <v>0</v>
      </c>
      <c r="AG401">
        <f t="shared" si="536"/>
        <v>0</v>
      </c>
      <c r="AH401">
        <f t="shared" si="521"/>
        <v>0</v>
      </c>
      <c r="AI401">
        <f t="shared" si="522"/>
        <v>0</v>
      </c>
      <c r="AJ401">
        <f t="shared" si="537"/>
        <v>0</v>
      </c>
      <c r="AK401">
        <v>1.46</v>
      </c>
      <c r="AL401">
        <v>1.46</v>
      </c>
      <c r="AM401">
        <v>0</v>
      </c>
      <c r="AN401">
        <v>0</v>
      </c>
      <c r="AO401">
        <v>0</v>
      </c>
      <c r="AP401">
        <v>0</v>
      </c>
      <c r="AQ401">
        <v>0</v>
      </c>
      <c r="AR401">
        <v>0</v>
      </c>
      <c r="AS401">
        <v>0</v>
      </c>
      <c r="AT401">
        <v>0</v>
      </c>
      <c r="AU401">
        <v>0</v>
      </c>
      <c r="AV401">
        <v>1</v>
      </c>
      <c r="AW401">
        <v>1</v>
      </c>
      <c r="AZ401">
        <v>1</v>
      </c>
      <c r="BA401">
        <v>1</v>
      </c>
      <c r="BB401">
        <v>1</v>
      </c>
      <c r="BC401">
        <v>9.8800000000000008</v>
      </c>
      <c r="BD401" t="s">
        <v>3</v>
      </c>
      <c r="BE401" t="s">
        <v>3</v>
      </c>
      <c r="BF401" t="s">
        <v>3</v>
      </c>
      <c r="BG401" t="s">
        <v>3</v>
      </c>
      <c r="BH401">
        <v>3</v>
      </c>
      <c r="BI401">
        <v>2</v>
      </c>
      <c r="BJ401" t="s">
        <v>3</v>
      </c>
      <c r="BM401">
        <v>400002</v>
      </c>
      <c r="BN401">
        <v>0</v>
      </c>
      <c r="BO401" t="s">
        <v>3</v>
      </c>
      <c r="BP401">
        <v>0</v>
      </c>
      <c r="BQ401">
        <v>202</v>
      </c>
      <c r="BR401">
        <v>0</v>
      </c>
      <c r="BS401">
        <v>1</v>
      </c>
      <c r="BT401">
        <v>1</v>
      </c>
      <c r="BU401">
        <v>1</v>
      </c>
      <c r="BV401">
        <v>1</v>
      </c>
      <c r="BW401">
        <v>1</v>
      </c>
      <c r="BX401">
        <v>1</v>
      </c>
      <c r="BY401" t="s">
        <v>3</v>
      </c>
      <c r="BZ401">
        <v>0</v>
      </c>
      <c r="CA401">
        <v>0</v>
      </c>
      <c r="CB401" t="s">
        <v>3</v>
      </c>
      <c r="CE401">
        <v>30</v>
      </c>
      <c r="CF401">
        <v>0</v>
      </c>
      <c r="CG401">
        <v>0</v>
      </c>
      <c r="CM401">
        <v>0</v>
      </c>
      <c r="CN401" t="s">
        <v>3</v>
      </c>
      <c r="CO401">
        <v>0</v>
      </c>
      <c r="CP401">
        <f t="shared" si="538"/>
        <v>16242.32</v>
      </c>
      <c r="CQ401">
        <f t="shared" si="539"/>
        <v>14.42</v>
      </c>
      <c r="CR401">
        <f t="shared" si="523"/>
        <v>0</v>
      </c>
      <c r="CS401">
        <f t="shared" si="540"/>
        <v>0</v>
      </c>
      <c r="CT401">
        <f t="shared" si="541"/>
        <v>0</v>
      </c>
      <c r="CU401">
        <f t="shared" si="542"/>
        <v>0</v>
      </c>
      <c r="CV401">
        <f t="shared" si="543"/>
        <v>0</v>
      </c>
      <c r="CW401">
        <f t="shared" si="544"/>
        <v>0</v>
      </c>
      <c r="CX401">
        <f t="shared" si="545"/>
        <v>0</v>
      </c>
      <c r="CY401">
        <f t="shared" si="546"/>
        <v>0</v>
      </c>
      <c r="CZ401">
        <f t="shared" si="547"/>
        <v>0</v>
      </c>
      <c r="DC401" t="s">
        <v>3</v>
      </c>
      <c r="DD401" t="s">
        <v>3</v>
      </c>
      <c r="DE401" t="s">
        <v>3</v>
      </c>
      <c r="DF401" t="s">
        <v>3</v>
      </c>
      <c r="DG401" t="s">
        <v>3</v>
      </c>
      <c r="DH401" t="s">
        <v>3</v>
      </c>
      <c r="DI401" t="s">
        <v>3</v>
      </c>
      <c r="DJ401" t="s">
        <v>3</v>
      </c>
      <c r="DK401" t="s">
        <v>3</v>
      </c>
      <c r="DL401" t="s">
        <v>3</v>
      </c>
      <c r="DM401" t="s">
        <v>3</v>
      </c>
      <c r="DN401">
        <v>0</v>
      </c>
      <c r="DO401">
        <v>0</v>
      </c>
      <c r="DP401">
        <v>1</v>
      </c>
      <c r="DQ401">
        <v>1</v>
      </c>
      <c r="DU401">
        <v>1013</v>
      </c>
      <c r="DV401" t="s">
        <v>37</v>
      </c>
      <c r="DW401" t="s">
        <v>37</v>
      </c>
      <c r="DX401">
        <v>1</v>
      </c>
      <c r="DZ401" t="s">
        <v>3</v>
      </c>
      <c r="EA401" t="s">
        <v>3</v>
      </c>
      <c r="EB401" t="s">
        <v>3</v>
      </c>
      <c r="EC401" t="s">
        <v>3</v>
      </c>
      <c r="EE401">
        <v>59540864</v>
      </c>
      <c r="EF401">
        <v>202</v>
      </c>
      <c r="EG401" t="s">
        <v>386</v>
      </c>
      <c r="EH401">
        <v>0</v>
      </c>
      <c r="EI401" t="s">
        <v>3</v>
      </c>
      <c r="EJ401">
        <v>1</v>
      </c>
      <c r="EK401">
        <v>400002</v>
      </c>
      <c r="EL401" t="s">
        <v>387</v>
      </c>
      <c r="EM401" t="s">
        <v>386</v>
      </c>
      <c r="EO401" t="s">
        <v>3</v>
      </c>
      <c r="EQ401">
        <v>0</v>
      </c>
      <c r="ER401">
        <v>1.46</v>
      </c>
      <c r="ES401">
        <v>1.46</v>
      </c>
      <c r="ET401">
        <v>0</v>
      </c>
      <c r="EU401">
        <v>0</v>
      </c>
      <c r="EV401">
        <v>0</v>
      </c>
      <c r="EW401">
        <v>0</v>
      </c>
      <c r="EX401">
        <v>0</v>
      </c>
      <c r="EY401">
        <v>0</v>
      </c>
      <c r="EZ401">
        <v>5</v>
      </c>
      <c r="FC401">
        <v>1</v>
      </c>
      <c r="FD401">
        <v>18</v>
      </c>
      <c r="FF401">
        <v>17.010000000000002</v>
      </c>
      <c r="FQ401">
        <v>0</v>
      </c>
      <c r="FR401">
        <v>0</v>
      </c>
      <c r="FS401">
        <v>0</v>
      </c>
      <c r="FX401">
        <v>0</v>
      </c>
      <c r="FY401">
        <v>0</v>
      </c>
      <c r="GA401" t="s">
        <v>651</v>
      </c>
      <c r="GD401">
        <v>1</v>
      </c>
      <c r="GF401">
        <v>-492634240</v>
      </c>
      <c r="GG401">
        <v>2</v>
      </c>
      <c r="GH401">
        <v>3</v>
      </c>
      <c r="GI401">
        <v>5</v>
      </c>
      <c r="GJ401">
        <v>0</v>
      </c>
      <c r="GK401">
        <v>0</v>
      </c>
      <c r="GL401">
        <f t="shared" si="548"/>
        <v>0</v>
      </c>
      <c r="GM401">
        <f t="shared" si="549"/>
        <v>16242.32</v>
      </c>
      <c r="GN401">
        <f t="shared" si="550"/>
        <v>0</v>
      </c>
      <c r="GO401">
        <f t="shared" si="551"/>
        <v>16242.32</v>
      </c>
      <c r="GP401">
        <f t="shared" si="552"/>
        <v>0</v>
      </c>
      <c r="GR401">
        <v>1</v>
      </c>
      <c r="GS401">
        <v>1</v>
      </c>
      <c r="GT401">
        <v>0</v>
      </c>
      <c r="GU401" t="s">
        <v>3</v>
      </c>
      <c r="GV401">
        <f t="shared" si="553"/>
        <v>0</v>
      </c>
      <c r="GW401">
        <v>1</v>
      </c>
      <c r="GX401">
        <f t="shared" si="554"/>
        <v>0</v>
      </c>
      <c r="HA401">
        <v>0</v>
      </c>
      <c r="HB401">
        <v>0</v>
      </c>
      <c r="HC401">
        <f t="shared" si="555"/>
        <v>0</v>
      </c>
      <c r="HE401" t="s">
        <v>389</v>
      </c>
      <c r="HF401" t="s">
        <v>34</v>
      </c>
      <c r="HM401" t="s">
        <v>3</v>
      </c>
      <c r="HN401" t="s">
        <v>3</v>
      </c>
      <c r="HO401" t="s">
        <v>3</v>
      </c>
      <c r="HP401" t="s">
        <v>3</v>
      </c>
      <c r="HQ401" t="s">
        <v>3</v>
      </c>
      <c r="HS401">
        <v>0</v>
      </c>
      <c r="IK401">
        <v>0</v>
      </c>
    </row>
    <row r="402" spans="1:255" x14ac:dyDescent="0.2">
      <c r="A402" s="2">
        <v>17</v>
      </c>
      <c r="B402" s="2">
        <v>1</v>
      </c>
      <c r="C402" s="2"/>
      <c r="D402" s="2"/>
      <c r="E402" s="2" t="s">
        <v>652</v>
      </c>
      <c r="F402" s="2" t="s">
        <v>653</v>
      </c>
      <c r="G402" s="2" t="s">
        <v>654</v>
      </c>
      <c r="H402" s="2" t="s">
        <v>37</v>
      </c>
      <c r="I402" s="2">
        <v>94</v>
      </c>
      <c r="J402" s="2">
        <v>0</v>
      </c>
      <c r="K402" s="2">
        <v>94</v>
      </c>
      <c r="L402" s="2"/>
      <c r="M402" s="2"/>
      <c r="N402" s="2"/>
      <c r="O402" s="2">
        <f t="shared" si="524"/>
        <v>172.96</v>
      </c>
      <c r="P402" s="2">
        <f t="shared" si="525"/>
        <v>172.96</v>
      </c>
      <c r="Q402" s="2">
        <f t="shared" si="517"/>
        <v>0</v>
      </c>
      <c r="R402" s="2">
        <f t="shared" si="526"/>
        <v>0</v>
      </c>
      <c r="S402" s="2">
        <f t="shared" si="527"/>
        <v>0</v>
      </c>
      <c r="T402" s="2">
        <f t="shared" si="528"/>
        <v>0</v>
      </c>
      <c r="U402" s="2">
        <f t="shared" si="529"/>
        <v>0</v>
      </c>
      <c r="V402" s="2">
        <f t="shared" si="530"/>
        <v>0</v>
      </c>
      <c r="W402" s="2">
        <f t="shared" si="531"/>
        <v>0</v>
      </c>
      <c r="X402" s="2">
        <f t="shared" si="532"/>
        <v>0</v>
      </c>
      <c r="Y402" s="2">
        <f t="shared" si="533"/>
        <v>0</v>
      </c>
      <c r="Z402" s="2"/>
      <c r="AA402" s="2">
        <v>60252778</v>
      </c>
      <c r="AB402" s="2">
        <f t="shared" si="534"/>
        <v>1.84</v>
      </c>
      <c r="AC402" s="2">
        <f t="shared" si="535"/>
        <v>1.84</v>
      </c>
      <c r="AD402" s="2">
        <f t="shared" si="518"/>
        <v>0</v>
      </c>
      <c r="AE402" s="2">
        <f t="shared" si="519"/>
        <v>0</v>
      </c>
      <c r="AF402" s="2">
        <f t="shared" si="520"/>
        <v>0</v>
      </c>
      <c r="AG402" s="2">
        <f t="shared" si="536"/>
        <v>0</v>
      </c>
      <c r="AH402" s="2">
        <f t="shared" si="521"/>
        <v>0</v>
      </c>
      <c r="AI402" s="2">
        <f t="shared" si="522"/>
        <v>0</v>
      </c>
      <c r="AJ402" s="2">
        <f t="shared" si="537"/>
        <v>0</v>
      </c>
      <c r="AK402" s="2">
        <v>1.84</v>
      </c>
      <c r="AL402" s="2">
        <v>1.84</v>
      </c>
      <c r="AM402" s="2">
        <v>0</v>
      </c>
      <c r="AN402" s="2">
        <v>0</v>
      </c>
      <c r="AO402" s="2">
        <v>0</v>
      </c>
      <c r="AP402" s="2">
        <v>0</v>
      </c>
      <c r="AQ402" s="2">
        <v>0</v>
      </c>
      <c r="AR402" s="2">
        <v>0</v>
      </c>
      <c r="AS402" s="2">
        <v>0</v>
      </c>
      <c r="AT402" s="2">
        <v>0</v>
      </c>
      <c r="AU402" s="2">
        <v>0</v>
      </c>
      <c r="AV402" s="2">
        <v>1</v>
      </c>
      <c r="AW402" s="2">
        <v>1</v>
      </c>
      <c r="AX402" s="2"/>
      <c r="AY402" s="2"/>
      <c r="AZ402" s="2">
        <v>1</v>
      </c>
      <c r="BA402" s="2">
        <v>1</v>
      </c>
      <c r="BB402" s="2">
        <v>1</v>
      </c>
      <c r="BC402" s="2">
        <v>1</v>
      </c>
      <c r="BD402" s="2" t="s">
        <v>3</v>
      </c>
      <c r="BE402" s="2" t="s">
        <v>3</v>
      </c>
      <c r="BF402" s="2" t="s">
        <v>3</v>
      </c>
      <c r="BG402" s="2" t="s">
        <v>3</v>
      </c>
      <c r="BH402" s="2">
        <v>3</v>
      </c>
      <c r="BI402" s="2">
        <v>2</v>
      </c>
      <c r="BJ402" s="2" t="s">
        <v>3</v>
      </c>
      <c r="BK402" s="2"/>
      <c r="BL402" s="2"/>
      <c r="BM402" s="2">
        <v>400002</v>
      </c>
      <c r="BN402" s="2">
        <v>0</v>
      </c>
      <c r="BO402" s="2" t="s">
        <v>3</v>
      </c>
      <c r="BP402" s="2">
        <v>0</v>
      </c>
      <c r="BQ402" s="2">
        <v>202</v>
      </c>
      <c r="BR402" s="2">
        <v>0</v>
      </c>
      <c r="BS402" s="2">
        <v>1</v>
      </c>
      <c r="BT402" s="2">
        <v>1</v>
      </c>
      <c r="BU402" s="2">
        <v>1</v>
      </c>
      <c r="BV402" s="2">
        <v>1</v>
      </c>
      <c r="BW402" s="2">
        <v>1</v>
      </c>
      <c r="BX402" s="2">
        <v>1</v>
      </c>
      <c r="BY402" s="2" t="s">
        <v>3</v>
      </c>
      <c r="BZ402" s="2">
        <v>0</v>
      </c>
      <c r="CA402" s="2">
        <v>0</v>
      </c>
      <c r="CB402" s="2" t="s">
        <v>3</v>
      </c>
      <c r="CC402" s="2"/>
      <c r="CD402" s="2"/>
      <c r="CE402" s="2">
        <v>30</v>
      </c>
      <c r="CF402" s="2">
        <v>0</v>
      </c>
      <c r="CG402" s="2">
        <v>0</v>
      </c>
      <c r="CH402" s="2"/>
      <c r="CI402" s="2"/>
      <c r="CJ402" s="2"/>
      <c r="CK402" s="2"/>
      <c r="CL402" s="2"/>
      <c r="CM402" s="2">
        <v>0</v>
      </c>
      <c r="CN402" s="2" t="s">
        <v>3</v>
      </c>
      <c r="CO402" s="2">
        <v>0</v>
      </c>
      <c r="CP402" s="2">
        <f t="shared" si="538"/>
        <v>172.96</v>
      </c>
      <c r="CQ402" s="2">
        <f t="shared" si="539"/>
        <v>1.84</v>
      </c>
      <c r="CR402" s="2">
        <f t="shared" si="523"/>
        <v>0</v>
      </c>
      <c r="CS402" s="2">
        <f t="shared" si="540"/>
        <v>0</v>
      </c>
      <c r="CT402" s="2">
        <f t="shared" si="541"/>
        <v>0</v>
      </c>
      <c r="CU402" s="2">
        <f t="shared" si="542"/>
        <v>0</v>
      </c>
      <c r="CV402" s="2">
        <f t="shared" si="543"/>
        <v>0</v>
      </c>
      <c r="CW402" s="2">
        <f t="shared" si="544"/>
        <v>0</v>
      </c>
      <c r="CX402" s="2">
        <f t="shared" si="545"/>
        <v>0</v>
      </c>
      <c r="CY402" s="2">
        <f t="shared" si="546"/>
        <v>0</v>
      </c>
      <c r="CZ402" s="2">
        <f t="shared" si="547"/>
        <v>0</v>
      </c>
      <c r="DA402" s="2"/>
      <c r="DB402" s="2"/>
      <c r="DC402" s="2" t="s">
        <v>3</v>
      </c>
      <c r="DD402" s="2" t="s">
        <v>3</v>
      </c>
      <c r="DE402" s="2" t="s">
        <v>3</v>
      </c>
      <c r="DF402" s="2" t="s">
        <v>3</v>
      </c>
      <c r="DG402" s="2" t="s">
        <v>3</v>
      </c>
      <c r="DH402" s="2" t="s">
        <v>3</v>
      </c>
      <c r="DI402" s="2" t="s">
        <v>3</v>
      </c>
      <c r="DJ402" s="2" t="s">
        <v>3</v>
      </c>
      <c r="DK402" s="2" t="s">
        <v>3</v>
      </c>
      <c r="DL402" s="2" t="s">
        <v>3</v>
      </c>
      <c r="DM402" s="2" t="s">
        <v>3</v>
      </c>
      <c r="DN402" s="2">
        <v>0</v>
      </c>
      <c r="DO402" s="2">
        <v>0</v>
      </c>
      <c r="DP402" s="2">
        <v>1</v>
      </c>
      <c r="DQ402" s="2">
        <v>1</v>
      </c>
      <c r="DR402" s="2"/>
      <c r="DS402" s="2"/>
      <c r="DT402" s="2"/>
      <c r="DU402" s="2">
        <v>1013</v>
      </c>
      <c r="DV402" s="2" t="s">
        <v>37</v>
      </c>
      <c r="DW402" s="2" t="s">
        <v>37</v>
      </c>
      <c r="DX402" s="2">
        <v>1</v>
      </c>
      <c r="DY402" s="2"/>
      <c r="DZ402" s="2" t="s">
        <v>3</v>
      </c>
      <c r="EA402" s="2" t="s">
        <v>3</v>
      </c>
      <c r="EB402" s="2" t="s">
        <v>3</v>
      </c>
      <c r="EC402" s="2" t="s">
        <v>3</v>
      </c>
      <c r="ED402" s="2"/>
      <c r="EE402" s="2">
        <v>59540864</v>
      </c>
      <c r="EF402" s="2">
        <v>202</v>
      </c>
      <c r="EG402" s="2" t="s">
        <v>386</v>
      </c>
      <c r="EH402" s="2">
        <v>0</v>
      </c>
      <c r="EI402" s="2" t="s">
        <v>3</v>
      </c>
      <c r="EJ402" s="2">
        <v>1</v>
      </c>
      <c r="EK402" s="2">
        <v>400002</v>
      </c>
      <c r="EL402" s="2" t="s">
        <v>387</v>
      </c>
      <c r="EM402" s="2" t="s">
        <v>386</v>
      </c>
      <c r="EN402" s="2"/>
      <c r="EO402" s="2" t="s">
        <v>3</v>
      </c>
      <c r="EP402" s="2"/>
      <c r="EQ402" s="2">
        <v>0</v>
      </c>
      <c r="ER402" s="2">
        <v>0</v>
      </c>
      <c r="ES402" s="2">
        <v>1.84</v>
      </c>
      <c r="ET402" s="2">
        <v>0</v>
      </c>
      <c r="EU402" s="2">
        <v>0</v>
      </c>
      <c r="EV402" s="2">
        <v>0</v>
      </c>
      <c r="EW402" s="2">
        <v>0</v>
      </c>
      <c r="EX402" s="2">
        <v>0</v>
      </c>
      <c r="EY402" s="2">
        <v>0</v>
      </c>
      <c r="EZ402" s="2"/>
      <c r="FA402" s="2"/>
      <c r="FB402" s="2"/>
      <c r="FC402" s="2"/>
      <c r="FD402" s="2"/>
      <c r="FE402" s="2"/>
      <c r="FF402" s="2"/>
      <c r="FG402" s="2"/>
      <c r="FH402" s="2"/>
      <c r="FI402" s="2"/>
      <c r="FJ402" s="2"/>
      <c r="FK402" s="2"/>
      <c r="FL402" s="2"/>
      <c r="FM402" s="2"/>
      <c r="FN402" s="2"/>
      <c r="FO402" s="2"/>
      <c r="FP402" s="2"/>
      <c r="FQ402" s="2">
        <v>0</v>
      </c>
      <c r="FR402" s="2">
        <v>0</v>
      </c>
      <c r="FS402" s="2">
        <v>0</v>
      </c>
      <c r="FT402" s="2"/>
      <c r="FU402" s="2"/>
      <c r="FV402" s="2"/>
      <c r="FW402" s="2"/>
      <c r="FX402" s="2">
        <v>0</v>
      </c>
      <c r="FY402" s="2">
        <v>0</v>
      </c>
      <c r="FZ402" s="2"/>
      <c r="GA402" s="2" t="s">
        <v>655</v>
      </c>
      <c r="GB402" s="2"/>
      <c r="GC402" s="2"/>
      <c r="GD402" s="2">
        <v>1</v>
      </c>
      <c r="GE402" s="2"/>
      <c r="GF402" s="2">
        <v>355372835</v>
      </c>
      <c r="GG402" s="2">
        <v>2</v>
      </c>
      <c r="GH402" s="2">
        <v>4</v>
      </c>
      <c r="GI402" s="2">
        <v>-2</v>
      </c>
      <c r="GJ402" s="2">
        <v>0</v>
      </c>
      <c r="GK402" s="2">
        <v>0</v>
      </c>
      <c r="GL402" s="2">
        <f t="shared" si="548"/>
        <v>0</v>
      </c>
      <c r="GM402" s="2">
        <f t="shared" si="549"/>
        <v>172.96</v>
      </c>
      <c r="GN402" s="2">
        <f t="shared" si="550"/>
        <v>0</v>
      </c>
      <c r="GO402" s="2">
        <f t="shared" si="551"/>
        <v>172.96</v>
      </c>
      <c r="GP402" s="2">
        <f t="shared" si="552"/>
        <v>0</v>
      </c>
      <c r="GQ402" s="2"/>
      <c r="GR402" s="2">
        <v>0</v>
      </c>
      <c r="GS402" s="2">
        <v>2</v>
      </c>
      <c r="GT402" s="2">
        <v>0</v>
      </c>
      <c r="GU402" s="2" t="s">
        <v>3</v>
      </c>
      <c r="GV402" s="2">
        <f t="shared" si="553"/>
        <v>0</v>
      </c>
      <c r="GW402" s="2">
        <v>1</v>
      </c>
      <c r="GX402" s="2">
        <f t="shared" si="554"/>
        <v>0</v>
      </c>
      <c r="GY402" s="2"/>
      <c r="GZ402" s="2"/>
      <c r="HA402" s="2">
        <v>0</v>
      </c>
      <c r="HB402" s="2">
        <v>0</v>
      </c>
      <c r="HC402" s="2">
        <f t="shared" si="555"/>
        <v>0</v>
      </c>
      <c r="HD402" s="2"/>
      <c r="HE402" s="2" t="s">
        <v>389</v>
      </c>
      <c r="HF402" s="2" t="s">
        <v>34</v>
      </c>
      <c r="HG402" s="2"/>
      <c r="HH402" s="2"/>
      <c r="HI402" s="2"/>
      <c r="HJ402" s="2"/>
      <c r="HK402" s="2"/>
      <c r="HL402" s="2"/>
      <c r="HM402" s="2" t="s">
        <v>3</v>
      </c>
      <c r="HN402" s="2" t="s">
        <v>3</v>
      </c>
      <c r="HO402" s="2" t="s">
        <v>3</v>
      </c>
      <c r="HP402" s="2" t="s">
        <v>3</v>
      </c>
      <c r="HQ402" s="2" t="s">
        <v>3</v>
      </c>
      <c r="HR402" s="2"/>
      <c r="HS402" s="2">
        <v>0</v>
      </c>
      <c r="HT402" s="2"/>
      <c r="HU402" s="2"/>
      <c r="HV402" s="2"/>
      <c r="HW402" s="2"/>
      <c r="HX402" s="2"/>
      <c r="HY402" s="2"/>
      <c r="HZ402" s="2"/>
      <c r="IA402" s="2"/>
      <c r="IB402" s="2"/>
      <c r="IC402" s="2"/>
      <c r="ID402" s="2"/>
      <c r="IE402" s="2"/>
      <c r="IF402" s="2"/>
      <c r="IG402" s="2"/>
      <c r="IH402" s="2"/>
      <c r="II402" s="2"/>
      <c r="IJ402" s="2"/>
      <c r="IK402" s="2">
        <v>0</v>
      </c>
      <c r="IL402" s="2"/>
      <c r="IM402" s="2"/>
      <c r="IN402" s="2"/>
      <c r="IO402" s="2"/>
      <c r="IP402" s="2"/>
      <c r="IQ402" s="2"/>
      <c r="IR402" s="2"/>
      <c r="IS402" s="2"/>
      <c r="IT402" s="2"/>
      <c r="IU402" s="2"/>
    </row>
    <row r="403" spans="1:255" x14ac:dyDescent="0.2">
      <c r="A403">
        <v>17</v>
      </c>
      <c r="B403">
        <v>1</v>
      </c>
      <c r="E403" t="s">
        <v>652</v>
      </c>
      <c r="F403" t="s">
        <v>653</v>
      </c>
      <c r="G403" t="s">
        <v>654</v>
      </c>
      <c r="H403" t="s">
        <v>37</v>
      </c>
      <c r="I403">
        <v>94</v>
      </c>
      <c r="J403">
        <v>0</v>
      </c>
      <c r="K403">
        <v>94</v>
      </c>
      <c r="O403">
        <f t="shared" si="524"/>
        <v>1708.84</v>
      </c>
      <c r="P403">
        <f t="shared" si="525"/>
        <v>1708.84</v>
      </c>
      <c r="Q403">
        <f t="shared" si="517"/>
        <v>0</v>
      </c>
      <c r="R403">
        <f t="shared" si="526"/>
        <v>0</v>
      </c>
      <c r="S403">
        <f t="shared" si="527"/>
        <v>0</v>
      </c>
      <c r="T403">
        <f t="shared" si="528"/>
        <v>0</v>
      </c>
      <c r="U403">
        <f t="shared" si="529"/>
        <v>0</v>
      </c>
      <c r="V403">
        <f t="shared" si="530"/>
        <v>0</v>
      </c>
      <c r="W403">
        <f t="shared" si="531"/>
        <v>0</v>
      </c>
      <c r="X403">
        <f t="shared" si="532"/>
        <v>0</v>
      </c>
      <c r="Y403">
        <f t="shared" si="533"/>
        <v>0</v>
      </c>
      <c r="AA403">
        <v>60252775</v>
      </c>
      <c r="AB403">
        <f t="shared" si="534"/>
        <v>1.84</v>
      </c>
      <c r="AC403">
        <f t="shared" si="535"/>
        <v>1.84</v>
      </c>
      <c r="AD403">
        <f t="shared" si="518"/>
        <v>0</v>
      </c>
      <c r="AE403">
        <f t="shared" si="519"/>
        <v>0</v>
      </c>
      <c r="AF403">
        <f t="shared" si="520"/>
        <v>0</v>
      </c>
      <c r="AG403">
        <f t="shared" si="536"/>
        <v>0</v>
      </c>
      <c r="AH403">
        <f t="shared" si="521"/>
        <v>0</v>
      </c>
      <c r="AI403">
        <f t="shared" si="522"/>
        <v>0</v>
      </c>
      <c r="AJ403">
        <f t="shared" si="537"/>
        <v>0</v>
      </c>
      <c r="AK403">
        <v>1.84</v>
      </c>
      <c r="AL403">
        <v>1.84</v>
      </c>
      <c r="AM403">
        <v>0</v>
      </c>
      <c r="AN403">
        <v>0</v>
      </c>
      <c r="AO403">
        <v>0</v>
      </c>
      <c r="AP403">
        <v>0</v>
      </c>
      <c r="AQ403">
        <v>0</v>
      </c>
      <c r="AR403">
        <v>0</v>
      </c>
      <c r="AS403">
        <v>0</v>
      </c>
      <c r="AT403">
        <v>0</v>
      </c>
      <c r="AU403">
        <v>0</v>
      </c>
      <c r="AV403">
        <v>1</v>
      </c>
      <c r="AW403">
        <v>1</v>
      </c>
      <c r="AZ403">
        <v>1</v>
      </c>
      <c r="BA403">
        <v>1</v>
      </c>
      <c r="BB403">
        <v>1</v>
      </c>
      <c r="BC403">
        <v>9.8800000000000008</v>
      </c>
      <c r="BD403" t="s">
        <v>3</v>
      </c>
      <c r="BE403" t="s">
        <v>3</v>
      </c>
      <c r="BF403" t="s">
        <v>3</v>
      </c>
      <c r="BG403" t="s">
        <v>3</v>
      </c>
      <c r="BH403">
        <v>3</v>
      </c>
      <c r="BI403">
        <v>2</v>
      </c>
      <c r="BJ403" t="s">
        <v>3</v>
      </c>
      <c r="BM403">
        <v>400002</v>
      </c>
      <c r="BN403">
        <v>0</v>
      </c>
      <c r="BO403" t="s">
        <v>3</v>
      </c>
      <c r="BP403">
        <v>0</v>
      </c>
      <c r="BQ403">
        <v>202</v>
      </c>
      <c r="BR403">
        <v>0</v>
      </c>
      <c r="BS403">
        <v>1</v>
      </c>
      <c r="BT403">
        <v>1</v>
      </c>
      <c r="BU403">
        <v>1</v>
      </c>
      <c r="BV403">
        <v>1</v>
      </c>
      <c r="BW403">
        <v>1</v>
      </c>
      <c r="BX403">
        <v>1</v>
      </c>
      <c r="BY403" t="s">
        <v>3</v>
      </c>
      <c r="BZ403">
        <v>0</v>
      </c>
      <c r="CA403">
        <v>0</v>
      </c>
      <c r="CB403" t="s">
        <v>3</v>
      </c>
      <c r="CE403">
        <v>30</v>
      </c>
      <c r="CF403">
        <v>0</v>
      </c>
      <c r="CG403">
        <v>0</v>
      </c>
      <c r="CM403">
        <v>0</v>
      </c>
      <c r="CN403" t="s">
        <v>3</v>
      </c>
      <c r="CO403">
        <v>0</v>
      </c>
      <c r="CP403">
        <f t="shared" si="538"/>
        <v>1708.84</v>
      </c>
      <c r="CQ403">
        <f t="shared" si="539"/>
        <v>18.18</v>
      </c>
      <c r="CR403">
        <f t="shared" si="523"/>
        <v>0</v>
      </c>
      <c r="CS403">
        <f t="shared" si="540"/>
        <v>0</v>
      </c>
      <c r="CT403">
        <f t="shared" si="541"/>
        <v>0</v>
      </c>
      <c r="CU403">
        <f t="shared" si="542"/>
        <v>0</v>
      </c>
      <c r="CV403">
        <f t="shared" si="543"/>
        <v>0</v>
      </c>
      <c r="CW403">
        <f t="shared" si="544"/>
        <v>0</v>
      </c>
      <c r="CX403">
        <f t="shared" si="545"/>
        <v>0</v>
      </c>
      <c r="CY403">
        <f t="shared" si="546"/>
        <v>0</v>
      </c>
      <c r="CZ403">
        <f t="shared" si="547"/>
        <v>0</v>
      </c>
      <c r="DC403" t="s">
        <v>3</v>
      </c>
      <c r="DD403" t="s">
        <v>3</v>
      </c>
      <c r="DE403" t="s">
        <v>3</v>
      </c>
      <c r="DF403" t="s">
        <v>3</v>
      </c>
      <c r="DG403" t="s">
        <v>3</v>
      </c>
      <c r="DH403" t="s">
        <v>3</v>
      </c>
      <c r="DI403" t="s">
        <v>3</v>
      </c>
      <c r="DJ403" t="s">
        <v>3</v>
      </c>
      <c r="DK403" t="s">
        <v>3</v>
      </c>
      <c r="DL403" t="s">
        <v>3</v>
      </c>
      <c r="DM403" t="s">
        <v>3</v>
      </c>
      <c r="DN403">
        <v>0</v>
      </c>
      <c r="DO403">
        <v>0</v>
      </c>
      <c r="DP403">
        <v>1</v>
      </c>
      <c r="DQ403">
        <v>1</v>
      </c>
      <c r="DU403">
        <v>1013</v>
      </c>
      <c r="DV403" t="s">
        <v>37</v>
      </c>
      <c r="DW403" t="s">
        <v>37</v>
      </c>
      <c r="DX403">
        <v>1</v>
      </c>
      <c r="DZ403" t="s">
        <v>3</v>
      </c>
      <c r="EA403" t="s">
        <v>3</v>
      </c>
      <c r="EB403" t="s">
        <v>3</v>
      </c>
      <c r="EC403" t="s">
        <v>3</v>
      </c>
      <c r="EE403">
        <v>59540864</v>
      </c>
      <c r="EF403">
        <v>202</v>
      </c>
      <c r="EG403" t="s">
        <v>386</v>
      </c>
      <c r="EH403">
        <v>0</v>
      </c>
      <c r="EI403" t="s">
        <v>3</v>
      </c>
      <c r="EJ403">
        <v>1</v>
      </c>
      <c r="EK403">
        <v>400002</v>
      </c>
      <c r="EL403" t="s">
        <v>387</v>
      </c>
      <c r="EM403" t="s">
        <v>386</v>
      </c>
      <c r="EO403" t="s">
        <v>3</v>
      </c>
      <c r="EQ403">
        <v>0</v>
      </c>
      <c r="ER403">
        <v>1.84</v>
      </c>
      <c r="ES403">
        <v>1.84</v>
      </c>
      <c r="ET403">
        <v>0</v>
      </c>
      <c r="EU403">
        <v>0</v>
      </c>
      <c r="EV403">
        <v>0</v>
      </c>
      <c r="EW403">
        <v>0</v>
      </c>
      <c r="EX403">
        <v>0</v>
      </c>
      <c r="EY403">
        <v>0</v>
      </c>
      <c r="EZ403">
        <v>5</v>
      </c>
      <c r="FC403">
        <v>1</v>
      </c>
      <c r="FD403">
        <v>18</v>
      </c>
      <c r="FF403">
        <v>21.31</v>
      </c>
      <c r="FQ403">
        <v>0</v>
      </c>
      <c r="FR403">
        <v>0</v>
      </c>
      <c r="FS403">
        <v>0</v>
      </c>
      <c r="FX403">
        <v>0</v>
      </c>
      <c r="FY403">
        <v>0</v>
      </c>
      <c r="GA403" t="s">
        <v>655</v>
      </c>
      <c r="GD403">
        <v>1</v>
      </c>
      <c r="GF403">
        <v>355372835</v>
      </c>
      <c r="GG403">
        <v>2</v>
      </c>
      <c r="GH403">
        <v>3</v>
      </c>
      <c r="GI403">
        <v>5</v>
      </c>
      <c r="GJ403">
        <v>0</v>
      </c>
      <c r="GK403">
        <v>0</v>
      </c>
      <c r="GL403">
        <f t="shared" si="548"/>
        <v>0</v>
      </c>
      <c r="GM403">
        <f t="shared" si="549"/>
        <v>1708.84</v>
      </c>
      <c r="GN403">
        <f t="shared" si="550"/>
        <v>0</v>
      </c>
      <c r="GO403">
        <f t="shared" si="551"/>
        <v>1708.84</v>
      </c>
      <c r="GP403">
        <f t="shared" si="552"/>
        <v>0</v>
      </c>
      <c r="GR403">
        <v>1</v>
      </c>
      <c r="GS403">
        <v>1</v>
      </c>
      <c r="GT403">
        <v>0</v>
      </c>
      <c r="GU403" t="s">
        <v>3</v>
      </c>
      <c r="GV403">
        <f t="shared" si="553"/>
        <v>0</v>
      </c>
      <c r="GW403">
        <v>1</v>
      </c>
      <c r="GX403">
        <f t="shared" si="554"/>
        <v>0</v>
      </c>
      <c r="HA403">
        <v>0</v>
      </c>
      <c r="HB403">
        <v>0</v>
      </c>
      <c r="HC403">
        <f t="shared" si="555"/>
        <v>0</v>
      </c>
      <c r="HE403" t="s">
        <v>389</v>
      </c>
      <c r="HF403" t="s">
        <v>34</v>
      </c>
      <c r="HM403" t="s">
        <v>3</v>
      </c>
      <c r="HN403" t="s">
        <v>3</v>
      </c>
      <c r="HO403" t="s">
        <v>3</v>
      </c>
      <c r="HP403" t="s">
        <v>3</v>
      </c>
      <c r="HQ403" t="s">
        <v>3</v>
      </c>
      <c r="HS403">
        <v>0</v>
      </c>
      <c r="IK403">
        <v>0</v>
      </c>
    </row>
    <row r="404" spans="1:255" x14ac:dyDescent="0.2">
      <c r="A404" s="2">
        <v>17</v>
      </c>
      <c r="B404" s="2">
        <v>1</v>
      </c>
      <c r="C404" s="2"/>
      <c r="D404" s="2"/>
      <c r="E404" s="2" t="s">
        <v>656</v>
      </c>
      <c r="F404" s="2" t="s">
        <v>637</v>
      </c>
      <c r="G404" s="2" t="s">
        <v>638</v>
      </c>
      <c r="H404" s="2" t="s">
        <v>457</v>
      </c>
      <c r="I404" s="2">
        <v>167</v>
      </c>
      <c r="J404" s="2">
        <v>0</v>
      </c>
      <c r="K404" s="2">
        <v>167</v>
      </c>
      <c r="L404" s="2"/>
      <c r="M404" s="2"/>
      <c r="N404" s="2"/>
      <c r="O404" s="2">
        <f t="shared" si="524"/>
        <v>6063.77</v>
      </c>
      <c r="P404" s="2">
        <f t="shared" si="525"/>
        <v>6063.77</v>
      </c>
      <c r="Q404" s="2">
        <f t="shared" si="517"/>
        <v>0</v>
      </c>
      <c r="R404" s="2">
        <f t="shared" si="526"/>
        <v>0</v>
      </c>
      <c r="S404" s="2">
        <f t="shared" si="527"/>
        <v>0</v>
      </c>
      <c r="T404" s="2">
        <f t="shared" si="528"/>
        <v>0</v>
      </c>
      <c r="U404" s="2">
        <f t="shared" si="529"/>
        <v>0</v>
      </c>
      <c r="V404" s="2">
        <f t="shared" si="530"/>
        <v>0</v>
      </c>
      <c r="W404" s="2">
        <f t="shared" si="531"/>
        <v>0</v>
      </c>
      <c r="X404" s="2">
        <f t="shared" si="532"/>
        <v>0</v>
      </c>
      <c r="Y404" s="2">
        <f t="shared" si="533"/>
        <v>0</v>
      </c>
      <c r="Z404" s="2"/>
      <c r="AA404" s="2">
        <v>60252778</v>
      </c>
      <c r="AB404" s="2">
        <f t="shared" si="534"/>
        <v>36.31</v>
      </c>
      <c r="AC404" s="2">
        <f t="shared" si="535"/>
        <v>36.31</v>
      </c>
      <c r="AD404" s="2">
        <f t="shared" si="518"/>
        <v>0</v>
      </c>
      <c r="AE404" s="2">
        <f t="shared" si="519"/>
        <v>0</v>
      </c>
      <c r="AF404" s="2">
        <f t="shared" si="520"/>
        <v>0</v>
      </c>
      <c r="AG404" s="2">
        <f t="shared" si="536"/>
        <v>0</v>
      </c>
      <c r="AH404" s="2">
        <f t="shared" si="521"/>
        <v>0</v>
      </c>
      <c r="AI404" s="2">
        <f t="shared" si="522"/>
        <v>0</v>
      </c>
      <c r="AJ404" s="2">
        <f t="shared" si="537"/>
        <v>0</v>
      </c>
      <c r="AK404" s="2">
        <v>36.31</v>
      </c>
      <c r="AL404" s="2">
        <v>36.31</v>
      </c>
      <c r="AM404" s="2">
        <v>0</v>
      </c>
      <c r="AN404" s="2">
        <v>0</v>
      </c>
      <c r="AO404" s="2">
        <v>0</v>
      </c>
      <c r="AP404" s="2">
        <v>0</v>
      </c>
      <c r="AQ404" s="2">
        <v>0</v>
      </c>
      <c r="AR404" s="2">
        <v>0</v>
      </c>
      <c r="AS404" s="2">
        <v>0</v>
      </c>
      <c r="AT404" s="2">
        <v>0</v>
      </c>
      <c r="AU404" s="2">
        <v>0</v>
      </c>
      <c r="AV404" s="2">
        <v>1</v>
      </c>
      <c r="AW404" s="2">
        <v>1</v>
      </c>
      <c r="AX404" s="2"/>
      <c r="AY404" s="2"/>
      <c r="AZ404" s="2">
        <v>1</v>
      </c>
      <c r="BA404" s="2">
        <v>1</v>
      </c>
      <c r="BB404" s="2">
        <v>1</v>
      </c>
      <c r="BC404" s="2">
        <v>1</v>
      </c>
      <c r="BD404" s="2" t="s">
        <v>3</v>
      </c>
      <c r="BE404" s="2" t="s">
        <v>3</v>
      </c>
      <c r="BF404" s="2" t="s">
        <v>3</v>
      </c>
      <c r="BG404" s="2" t="s">
        <v>3</v>
      </c>
      <c r="BH404" s="2">
        <v>3</v>
      </c>
      <c r="BI404" s="2">
        <v>2</v>
      </c>
      <c r="BJ404" s="2" t="s">
        <v>639</v>
      </c>
      <c r="BK404" s="2"/>
      <c r="BL404" s="2"/>
      <c r="BM404" s="2">
        <v>1617</v>
      </c>
      <c r="BN404" s="2">
        <v>59540665</v>
      </c>
      <c r="BO404" s="2" t="s">
        <v>3</v>
      </c>
      <c r="BP404" s="2">
        <v>0</v>
      </c>
      <c r="BQ404" s="2">
        <v>200</v>
      </c>
      <c r="BR404" s="2">
        <v>0</v>
      </c>
      <c r="BS404" s="2">
        <v>1</v>
      </c>
      <c r="BT404" s="2">
        <v>1</v>
      </c>
      <c r="BU404" s="2">
        <v>1</v>
      </c>
      <c r="BV404" s="2">
        <v>1</v>
      </c>
      <c r="BW404" s="2">
        <v>1</v>
      </c>
      <c r="BX404" s="2">
        <v>1</v>
      </c>
      <c r="BY404" s="2" t="s">
        <v>3</v>
      </c>
      <c r="BZ404" s="2">
        <v>0</v>
      </c>
      <c r="CA404" s="2">
        <v>0</v>
      </c>
      <c r="CB404" s="2" t="s">
        <v>3</v>
      </c>
      <c r="CC404" s="2"/>
      <c r="CD404" s="2"/>
      <c r="CE404" s="2">
        <v>30</v>
      </c>
      <c r="CF404" s="2">
        <v>0</v>
      </c>
      <c r="CG404" s="2">
        <v>0</v>
      </c>
      <c r="CH404" s="2"/>
      <c r="CI404" s="2"/>
      <c r="CJ404" s="2"/>
      <c r="CK404" s="2"/>
      <c r="CL404" s="2"/>
      <c r="CM404" s="2">
        <v>0</v>
      </c>
      <c r="CN404" s="2" t="s">
        <v>3</v>
      </c>
      <c r="CO404" s="2">
        <v>0</v>
      </c>
      <c r="CP404" s="2">
        <f t="shared" si="538"/>
        <v>6063.77</v>
      </c>
      <c r="CQ404" s="2">
        <f t="shared" si="539"/>
        <v>36.31</v>
      </c>
      <c r="CR404" s="2">
        <f t="shared" si="523"/>
        <v>0</v>
      </c>
      <c r="CS404" s="2">
        <f t="shared" si="540"/>
        <v>0</v>
      </c>
      <c r="CT404" s="2">
        <f t="shared" si="541"/>
        <v>0</v>
      </c>
      <c r="CU404" s="2">
        <f t="shared" si="542"/>
        <v>0</v>
      </c>
      <c r="CV404" s="2">
        <f t="shared" si="543"/>
        <v>0</v>
      </c>
      <c r="CW404" s="2">
        <f t="shared" si="544"/>
        <v>0</v>
      </c>
      <c r="CX404" s="2">
        <f t="shared" si="545"/>
        <v>0</v>
      </c>
      <c r="CY404" s="2">
        <f t="shared" si="546"/>
        <v>0</v>
      </c>
      <c r="CZ404" s="2">
        <f t="shared" si="547"/>
        <v>0</v>
      </c>
      <c r="DA404" s="2"/>
      <c r="DB404" s="2"/>
      <c r="DC404" s="2" t="s">
        <v>3</v>
      </c>
      <c r="DD404" s="2" t="s">
        <v>3</v>
      </c>
      <c r="DE404" s="2" t="s">
        <v>3</v>
      </c>
      <c r="DF404" s="2" t="s">
        <v>3</v>
      </c>
      <c r="DG404" s="2" t="s">
        <v>3</v>
      </c>
      <c r="DH404" s="2" t="s">
        <v>3</v>
      </c>
      <c r="DI404" s="2" t="s">
        <v>3</v>
      </c>
      <c r="DJ404" s="2" t="s">
        <v>3</v>
      </c>
      <c r="DK404" s="2" t="s">
        <v>3</v>
      </c>
      <c r="DL404" s="2" t="s">
        <v>3</v>
      </c>
      <c r="DM404" s="2" t="s">
        <v>3</v>
      </c>
      <c r="DN404" s="2">
        <v>0</v>
      </c>
      <c r="DO404" s="2">
        <v>0</v>
      </c>
      <c r="DP404" s="2">
        <v>1</v>
      </c>
      <c r="DQ404" s="2">
        <v>1</v>
      </c>
      <c r="DR404" s="2"/>
      <c r="DS404" s="2"/>
      <c r="DT404" s="2"/>
      <c r="DU404" s="2">
        <v>1010</v>
      </c>
      <c r="DV404" s="2" t="s">
        <v>457</v>
      </c>
      <c r="DW404" s="2" t="s">
        <v>457</v>
      </c>
      <c r="DX404" s="2">
        <v>1</v>
      </c>
      <c r="DY404" s="2"/>
      <c r="DZ404" s="2" t="s">
        <v>3</v>
      </c>
      <c r="EA404" s="2" t="s">
        <v>3</v>
      </c>
      <c r="EB404" s="2" t="s">
        <v>3</v>
      </c>
      <c r="EC404" s="2" t="s">
        <v>3</v>
      </c>
      <c r="ED404" s="2"/>
      <c r="EE404" s="2">
        <v>59540855</v>
      </c>
      <c r="EF404" s="2">
        <v>200</v>
      </c>
      <c r="EG404" s="2" t="s">
        <v>633</v>
      </c>
      <c r="EH404" s="2">
        <v>0</v>
      </c>
      <c r="EI404" s="2" t="s">
        <v>3</v>
      </c>
      <c r="EJ404" s="2">
        <v>1</v>
      </c>
      <c r="EK404" s="2">
        <v>1617</v>
      </c>
      <c r="EL404" s="2" t="s">
        <v>634</v>
      </c>
      <c r="EM404" s="2" t="s">
        <v>635</v>
      </c>
      <c r="EN404" s="2"/>
      <c r="EO404" s="2" t="s">
        <v>3</v>
      </c>
      <c r="EP404" s="2"/>
      <c r="EQ404" s="2">
        <v>0</v>
      </c>
      <c r="ER404" s="2">
        <v>36.31</v>
      </c>
      <c r="ES404" s="2">
        <v>36.31</v>
      </c>
      <c r="ET404" s="2">
        <v>0</v>
      </c>
      <c r="EU404" s="2">
        <v>0</v>
      </c>
      <c r="EV404" s="2">
        <v>0</v>
      </c>
      <c r="EW404" s="2">
        <v>0</v>
      </c>
      <c r="EX404" s="2">
        <v>0</v>
      </c>
      <c r="EY404" s="2">
        <v>0</v>
      </c>
      <c r="EZ404" s="2"/>
      <c r="FA404" s="2"/>
      <c r="FB404" s="2"/>
      <c r="FC404" s="2"/>
      <c r="FD404" s="2"/>
      <c r="FE404" s="2"/>
      <c r="FF404" s="2"/>
      <c r="FG404" s="2"/>
      <c r="FH404" s="2"/>
      <c r="FI404" s="2"/>
      <c r="FJ404" s="2"/>
      <c r="FK404" s="2"/>
      <c r="FL404" s="2"/>
      <c r="FM404" s="2"/>
      <c r="FN404" s="2"/>
      <c r="FO404" s="2"/>
      <c r="FP404" s="2"/>
      <c r="FQ404" s="2">
        <v>0</v>
      </c>
      <c r="FR404" s="2">
        <v>0</v>
      </c>
      <c r="FS404" s="2">
        <v>0</v>
      </c>
      <c r="FT404" s="2"/>
      <c r="FU404" s="2"/>
      <c r="FV404" s="2"/>
      <c r="FW404" s="2"/>
      <c r="FX404" s="2">
        <v>0</v>
      </c>
      <c r="FY404" s="2">
        <v>0</v>
      </c>
      <c r="FZ404" s="2"/>
      <c r="GA404" s="2" t="s">
        <v>3</v>
      </c>
      <c r="GB404" s="2"/>
      <c r="GC404" s="2"/>
      <c r="GD404" s="2">
        <v>1</v>
      </c>
      <c r="GE404" s="2"/>
      <c r="GF404" s="2">
        <v>-659120331</v>
      </c>
      <c r="GG404" s="2">
        <v>2</v>
      </c>
      <c r="GH404" s="2">
        <v>1</v>
      </c>
      <c r="GI404" s="2">
        <v>-2</v>
      </c>
      <c r="GJ404" s="2">
        <v>0</v>
      </c>
      <c r="GK404" s="2">
        <v>0</v>
      </c>
      <c r="GL404" s="2">
        <f t="shared" si="548"/>
        <v>0</v>
      </c>
      <c r="GM404" s="2">
        <f t="shared" si="549"/>
        <v>6063.77</v>
      </c>
      <c r="GN404" s="2">
        <f t="shared" si="550"/>
        <v>0</v>
      </c>
      <c r="GO404" s="2">
        <f t="shared" si="551"/>
        <v>6063.77</v>
      </c>
      <c r="GP404" s="2">
        <f t="shared" si="552"/>
        <v>0</v>
      </c>
      <c r="GQ404" s="2"/>
      <c r="GR404" s="2">
        <v>0</v>
      </c>
      <c r="GS404" s="2">
        <v>3</v>
      </c>
      <c r="GT404" s="2">
        <v>0</v>
      </c>
      <c r="GU404" s="2" t="s">
        <v>3</v>
      </c>
      <c r="GV404" s="2">
        <f t="shared" si="553"/>
        <v>0</v>
      </c>
      <c r="GW404" s="2">
        <v>1</v>
      </c>
      <c r="GX404" s="2">
        <f t="shared" si="554"/>
        <v>0</v>
      </c>
      <c r="GY404" s="2"/>
      <c r="GZ404" s="2"/>
      <c r="HA404" s="2">
        <v>0</v>
      </c>
      <c r="HB404" s="2">
        <v>0</v>
      </c>
      <c r="HC404" s="2">
        <f t="shared" si="555"/>
        <v>0</v>
      </c>
      <c r="HD404" s="2"/>
      <c r="HE404" s="2" t="s">
        <v>3</v>
      </c>
      <c r="HF404" s="2" t="s">
        <v>3</v>
      </c>
      <c r="HG404" s="2"/>
      <c r="HH404" s="2"/>
      <c r="HI404" s="2"/>
      <c r="HJ404" s="2"/>
      <c r="HK404" s="2"/>
      <c r="HL404" s="2"/>
      <c r="HM404" s="2" t="s">
        <v>3</v>
      </c>
      <c r="HN404" s="2" t="s">
        <v>3</v>
      </c>
      <c r="HO404" s="2" t="s">
        <v>3</v>
      </c>
      <c r="HP404" s="2" t="s">
        <v>3</v>
      </c>
      <c r="HQ404" s="2" t="s">
        <v>3</v>
      </c>
      <c r="HR404" s="2"/>
      <c r="HS404" s="2">
        <v>0</v>
      </c>
      <c r="HT404" s="2"/>
      <c r="HU404" s="2"/>
      <c r="HV404" s="2"/>
      <c r="HW404" s="2"/>
      <c r="HX404" s="2"/>
      <c r="HY404" s="2"/>
      <c r="HZ404" s="2"/>
      <c r="IA404" s="2"/>
      <c r="IB404" s="2"/>
      <c r="IC404" s="2"/>
      <c r="ID404" s="2"/>
      <c r="IE404" s="2"/>
      <c r="IF404" s="2"/>
      <c r="IG404" s="2"/>
      <c r="IH404" s="2"/>
      <c r="II404" s="2"/>
      <c r="IJ404" s="2"/>
      <c r="IK404" s="2">
        <v>0</v>
      </c>
      <c r="IL404" s="2"/>
      <c r="IM404" s="2"/>
      <c r="IN404" s="2"/>
      <c r="IO404" s="2"/>
      <c r="IP404" s="2"/>
      <c r="IQ404" s="2"/>
      <c r="IR404" s="2"/>
      <c r="IS404" s="2"/>
      <c r="IT404" s="2"/>
      <c r="IU404" s="2"/>
    </row>
    <row r="405" spans="1:255" x14ac:dyDescent="0.2">
      <c r="A405">
        <v>17</v>
      </c>
      <c r="B405">
        <v>1</v>
      </c>
      <c r="E405" t="s">
        <v>656</v>
      </c>
      <c r="F405" t="s">
        <v>637</v>
      </c>
      <c r="G405" t="s">
        <v>638</v>
      </c>
      <c r="H405" t="s">
        <v>457</v>
      </c>
      <c r="I405">
        <v>167</v>
      </c>
      <c r="J405">
        <v>0</v>
      </c>
      <c r="K405">
        <v>167</v>
      </c>
      <c r="O405">
        <f t="shared" si="524"/>
        <v>26013.57</v>
      </c>
      <c r="P405">
        <f t="shared" si="525"/>
        <v>26013.57</v>
      </c>
      <c r="Q405">
        <f t="shared" si="517"/>
        <v>0</v>
      </c>
      <c r="R405">
        <f t="shared" si="526"/>
        <v>0</v>
      </c>
      <c r="S405">
        <f t="shared" si="527"/>
        <v>0</v>
      </c>
      <c r="T405">
        <f t="shared" si="528"/>
        <v>0</v>
      </c>
      <c r="U405">
        <f t="shared" si="529"/>
        <v>0</v>
      </c>
      <c r="V405">
        <f t="shared" si="530"/>
        <v>0</v>
      </c>
      <c r="W405">
        <f t="shared" si="531"/>
        <v>0</v>
      </c>
      <c r="X405">
        <f t="shared" si="532"/>
        <v>0</v>
      </c>
      <c r="Y405">
        <f t="shared" si="533"/>
        <v>0</v>
      </c>
      <c r="AA405">
        <v>60252775</v>
      </c>
      <c r="AB405">
        <f t="shared" si="534"/>
        <v>36.31</v>
      </c>
      <c r="AC405">
        <f t="shared" si="535"/>
        <v>36.31</v>
      </c>
      <c r="AD405">
        <f t="shared" si="518"/>
        <v>0</v>
      </c>
      <c r="AE405">
        <f t="shared" si="519"/>
        <v>0</v>
      </c>
      <c r="AF405">
        <f t="shared" si="520"/>
        <v>0</v>
      </c>
      <c r="AG405">
        <f t="shared" si="536"/>
        <v>0</v>
      </c>
      <c r="AH405">
        <f t="shared" si="521"/>
        <v>0</v>
      </c>
      <c r="AI405">
        <f t="shared" si="522"/>
        <v>0</v>
      </c>
      <c r="AJ405">
        <f t="shared" si="537"/>
        <v>0</v>
      </c>
      <c r="AK405">
        <v>36.31</v>
      </c>
      <c r="AL405">
        <v>36.31</v>
      </c>
      <c r="AM405">
        <v>0</v>
      </c>
      <c r="AN405">
        <v>0</v>
      </c>
      <c r="AO405">
        <v>0</v>
      </c>
      <c r="AP405">
        <v>0</v>
      </c>
      <c r="AQ405">
        <v>0</v>
      </c>
      <c r="AR405">
        <v>0</v>
      </c>
      <c r="AS405">
        <v>0</v>
      </c>
      <c r="AT405">
        <v>0</v>
      </c>
      <c r="AU405">
        <v>0</v>
      </c>
      <c r="AV405">
        <v>1</v>
      </c>
      <c r="AW405">
        <v>1</v>
      </c>
      <c r="AZ405">
        <v>1</v>
      </c>
      <c r="BA405">
        <v>1</v>
      </c>
      <c r="BB405">
        <v>1</v>
      </c>
      <c r="BC405">
        <v>4.29</v>
      </c>
      <c r="BD405" t="s">
        <v>3</v>
      </c>
      <c r="BE405" t="s">
        <v>3</v>
      </c>
      <c r="BF405" t="s">
        <v>3</v>
      </c>
      <c r="BG405" t="s">
        <v>3</v>
      </c>
      <c r="BH405">
        <v>3</v>
      </c>
      <c r="BI405">
        <v>2</v>
      </c>
      <c r="BJ405" t="s">
        <v>639</v>
      </c>
      <c r="BM405">
        <v>1617</v>
      </c>
      <c r="BN405">
        <v>59540665</v>
      </c>
      <c r="BO405" t="s">
        <v>637</v>
      </c>
      <c r="BP405">
        <v>1</v>
      </c>
      <c r="BQ405">
        <v>200</v>
      </c>
      <c r="BR405">
        <v>0</v>
      </c>
      <c r="BS405">
        <v>1</v>
      </c>
      <c r="BT405">
        <v>1</v>
      </c>
      <c r="BU405">
        <v>1</v>
      </c>
      <c r="BV405">
        <v>1</v>
      </c>
      <c r="BW405">
        <v>1</v>
      </c>
      <c r="BX405">
        <v>1</v>
      </c>
      <c r="BY405" t="s">
        <v>3</v>
      </c>
      <c r="BZ405">
        <v>0</v>
      </c>
      <c r="CA405">
        <v>0</v>
      </c>
      <c r="CB405" t="s">
        <v>3</v>
      </c>
      <c r="CE405">
        <v>30</v>
      </c>
      <c r="CF405">
        <v>0</v>
      </c>
      <c r="CG405">
        <v>0</v>
      </c>
      <c r="CM405">
        <v>0</v>
      </c>
      <c r="CN405" t="s">
        <v>3</v>
      </c>
      <c r="CO405">
        <v>0</v>
      </c>
      <c r="CP405">
        <f t="shared" si="538"/>
        <v>26013.57</v>
      </c>
      <c r="CQ405">
        <f t="shared" si="539"/>
        <v>155.77000000000001</v>
      </c>
      <c r="CR405">
        <f t="shared" si="523"/>
        <v>0</v>
      </c>
      <c r="CS405">
        <f t="shared" si="540"/>
        <v>0</v>
      </c>
      <c r="CT405">
        <f t="shared" si="541"/>
        <v>0</v>
      </c>
      <c r="CU405">
        <f t="shared" si="542"/>
        <v>0</v>
      </c>
      <c r="CV405">
        <f t="shared" si="543"/>
        <v>0</v>
      </c>
      <c r="CW405">
        <f t="shared" si="544"/>
        <v>0</v>
      </c>
      <c r="CX405">
        <f t="shared" si="545"/>
        <v>0</v>
      </c>
      <c r="CY405">
        <f t="shared" si="546"/>
        <v>0</v>
      </c>
      <c r="CZ405">
        <f t="shared" si="547"/>
        <v>0</v>
      </c>
      <c r="DC405" t="s">
        <v>3</v>
      </c>
      <c r="DD405" t="s">
        <v>3</v>
      </c>
      <c r="DE405" t="s">
        <v>3</v>
      </c>
      <c r="DF405" t="s">
        <v>3</v>
      </c>
      <c r="DG405" t="s">
        <v>3</v>
      </c>
      <c r="DH405" t="s">
        <v>3</v>
      </c>
      <c r="DI405" t="s">
        <v>3</v>
      </c>
      <c r="DJ405" t="s">
        <v>3</v>
      </c>
      <c r="DK405" t="s">
        <v>3</v>
      </c>
      <c r="DL405" t="s">
        <v>3</v>
      </c>
      <c r="DM405" t="s">
        <v>3</v>
      </c>
      <c r="DN405">
        <v>0</v>
      </c>
      <c r="DO405">
        <v>0</v>
      </c>
      <c r="DP405">
        <v>1</v>
      </c>
      <c r="DQ405">
        <v>1</v>
      </c>
      <c r="DU405">
        <v>1010</v>
      </c>
      <c r="DV405" t="s">
        <v>457</v>
      </c>
      <c r="DW405" t="s">
        <v>457</v>
      </c>
      <c r="DX405">
        <v>1</v>
      </c>
      <c r="DZ405" t="s">
        <v>3</v>
      </c>
      <c r="EA405" t="s">
        <v>3</v>
      </c>
      <c r="EB405" t="s">
        <v>3</v>
      </c>
      <c r="EC405" t="s">
        <v>3</v>
      </c>
      <c r="EE405">
        <v>59540855</v>
      </c>
      <c r="EF405">
        <v>200</v>
      </c>
      <c r="EG405" t="s">
        <v>633</v>
      </c>
      <c r="EH405">
        <v>0</v>
      </c>
      <c r="EI405" t="s">
        <v>3</v>
      </c>
      <c r="EJ405">
        <v>1</v>
      </c>
      <c r="EK405">
        <v>1617</v>
      </c>
      <c r="EL405" t="s">
        <v>634</v>
      </c>
      <c r="EM405" t="s">
        <v>635</v>
      </c>
      <c r="EO405" t="s">
        <v>3</v>
      </c>
      <c r="EQ405">
        <v>0</v>
      </c>
      <c r="ER405">
        <v>36.31</v>
      </c>
      <c r="ES405">
        <v>36.31</v>
      </c>
      <c r="ET405">
        <v>0</v>
      </c>
      <c r="EU405">
        <v>0</v>
      </c>
      <c r="EV405">
        <v>0</v>
      </c>
      <c r="EW405">
        <v>0</v>
      </c>
      <c r="EX405">
        <v>0</v>
      </c>
      <c r="EY405">
        <v>0</v>
      </c>
      <c r="FQ405">
        <v>0</v>
      </c>
      <c r="FR405">
        <v>0</v>
      </c>
      <c r="FS405">
        <v>0</v>
      </c>
      <c r="FX405">
        <v>0</v>
      </c>
      <c r="FY405">
        <v>0</v>
      </c>
      <c r="GA405" t="s">
        <v>3</v>
      </c>
      <c r="GD405">
        <v>1</v>
      </c>
      <c r="GF405">
        <v>-659120331</v>
      </c>
      <c r="GG405">
        <v>2</v>
      </c>
      <c r="GH405">
        <v>1</v>
      </c>
      <c r="GI405">
        <v>2</v>
      </c>
      <c r="GJ405">
        <v>0</v>
      </c>
      <c r="GK405">
        <v>0</v>
      </c>
      <c r="GL405">
        <f t="shared" si="548"/>
        <v>0</v>
      </c>
      <c r="GM405">
        <f t="shared" si="549"/>
        <v>26013.57</v>
      </c>
      <c r="GN405">
        <f t="shared" si="550"/>
        <v>0</v>
      </c>
      <c r="GO405">
        <f t="shared" si="551"/>
        <v>26013.57</v>
      </c>
      <c r="GP405">
        <f t="shared" si="552"/>
        <v>0</v>
      </c>
      <c r="GR405">
        <v>0</v>
      </c>
      <c r="GS405">
        <v>3</v>
      </c>
      <c r="GT405">
        <v>0</v>
      </c>
      <c r="GU405" t="s">
        <v>3</v>
      </c>
      <c r="GV405">
        <f t="shared" si="553"/>
        <v>0</v>
      </c>
      <c r="GW405">
        <v>1</v>
      </c>
      <c r="GX405">
        <f t="shared" si="554"/>
        <v>0</v>
      </c>
      <c r="HA405">
        <v>0</v>
      </c>
      <c r="HB405">
        <v>0</v>
      </c>
      <c r="HC405">
        <f t="shared" si="555"/>
        <v>0</v>
      </c>
      <c r="HE405" t="s">
        <v>3</v>
      </c>
      <c r="HF405" t="s">
        <v>3</v>
      </c>
      <c r="HM405" t="s">
        <v>3</v>
      </c>
      <c r="HN405" t="s">
        <v>3</v>
      </c>
      <c r="HO405" t="s">
        <v>3</v>
      </c>
      <c r="HP405" t="s">
        <v>3</v>
      </c>
      <c r="HQ405" t="s">
        <v>3</v>
      </c>
      <c r="HS405">
        <v>0</v>
      </c>
      <c r="IK405">
        <v>0</v>
      </c>
    </row>
    <row r="406" spans="1:255" x14ac:dyDescent="0.2">
      <c r="A406" s="2">
        <v>17</v>
      </c>
      <c r="B406" s="2">
        <v>1</v>
      </c>
      <c r="C406" s="2"/>
      <c r="D406" s="2"/>
      <c r="E406" s="2" t="s">
        <v>657</v>
      </c>
      <c r="F406" s="2" t="s">
        <v>658</v>
      </c>
      <c r="G406" s="2" t="s">
        <v>659</v>
      </c>
      <c r="H406" s="2" t="s">
        <v>37</v>
      </c>
      <c r="I406" s="2">
        <v>448</v>
      </c>
      <c r="J406" s="2">
        <v>0</v>
      </c>
      <c r="K406" s="2">
        <v>448</v>
      </c>
      <c r="L406" s="2"/>
      <c r="M406" s="2"/>
      <c r="N406" s="2"/>
      <c r="O406" s="2">
        <f t="shared" si="524"/>
        <v>994.56</v>
      </c>
      <c r="P406" s="2">
        <f t="shared" si="525"/>
        <v>994.56</v>
      </c>
      <c r="Q406" s="2">
        <f t="shared" si="517"/>
        <v>0</v>
      </c>
      <c r="R406" s="2">
        <f t="shared" si="526"/>
        <v>0</v>
      </c>
      <c r="S406" s="2">
        <f t="shared" si="527"/>
        <v>0</v>
      </c>
      <c r="T406" s="2">
        <f t="shared" si="528"/>
        <v>0</v>
      </c>
      <c r="U406" s="2">
        <f t="shared" si="529"/>
        <v>0</v>
      </c>
      <c r="V406" s="2">
        <f t="shared" si="530"/>
        <v>0</v>
      </c>
      <c r="W406" s="2">
        <f t="shared" si="531"/>
        <v>0</v>
      </c>
      <c r="X406" s="2">
        <f t="shared" si="532"/>
        <v>0</v>
      </c>
      <c r="Y406" s="2">
        <f t="shared" si="533"/>
        <v>0</v>
      </c>
      <c r="Z406" s="2"/>
      <c r="AA406" s="2">
        <v>60252778</v>
      </c>
      <c r="AB406" s="2">
        <f t="shared" si="534"/>
        <v>2.2200000000000002</v>
      </c>
      <c r="AC406" s="2">
        <f t="shared" si="535"/>
        <v>2.2200000000000002</v>
      </c>
      <c r="AD406" s="2">
        <f t="shared" si="518"/>
        <v>0</v>
      </c>
      <c r="AE406" s="2">
        <f t="shared" si="519"/>
        <v>0</v>
      </c>
      <c r="AF406" s="2">
        <f t="shared" si="520"/>
        <v>0</v>
      </c>
      <c r="AG406" s="2">
        <f t="shared" si="536"/>
        <v>0</v>
      </c>
      <c r="AH406" s="2">
        <f t="shared" si="521"/>
        <v>0</v>
      </c>
      <c r="AI406" s="2">
        <f t="shared" si="522"/>
        <v>0</v>
      </c>
      <c r="AJ406" s="2">
        <f t="shared" si="537"/>
        <v>0</v>
      </c>
      <c r="AK406" s="2">
        <v>2.2200000000000002</v>
      </c>
      <c r="AL406" s="2">
        <v>2.2200000000000002</v>
      </c>
      <c r="AM406" s="2">
        <v>0</v>
      </c>
      <c r="AN406" s="2">
        <v>0</v>
      </c>
      <c r="AO406" s="2">
        <v>0</v>
      </c>
      <c r="AP406" s="2">
        <v>0</v>
      </c>
      <c r="AQ406" s="2">
        <v>0</v>
      </c>
      <c r="AR406" s="2">
        <v>0</v>
      </c>
      <c r="AS406" s="2">
        <v>0</v>
      </c>
      <c r="AT406" s="2">
        <v>0</v>
      </c>
      <c r="AU406" s="2">
        <v>0</v>
      </c>
      <c r="AV406" s="2">
        <v>1</v>
      </c>
      <c r="AW406" s="2">
        <v>1</v>
      </c>
      <c r="AX406" s="2"/>
      <c r="AY406" s="2"/>
      <c r="AZ406" s="2">
        <v>1</v>
      </c>
      <c r="BA406" s="2">
        <v>1</v>
      </c>
      <c r="BB406" s="2">
        <v>1</v>
      </c>
      <c r="BC406" s="2">
        <v>1</v>
      </c>
      <c r="BD406" s="2" t="s">
        <v>3</v>
      </c>
      <c r="BE406" s="2" t="s">
        <v>3</v>
      </c>
      <c r="BF406" s="2" t="s">
        <v>3</v>
      </c>
      <c r="BG406" s="2" t="s">
        <v>3</v>
      </c>
      <c r="BH406" s="2">
        <v>3</v>
      </c>
      <c r="BI406" s="2">
        <v>2</v>
      </c>
      <c r="BJ406" s="2" t="s">
        <v>3</v>
      </c>
      <c r="BK406" s="2"/>
      <c r="BL406" s="2"/>
      <c r="BM406" s="2">
        <v>400002</v>
      </c>
      <c r="BN406" s="2">
        <v>0</v>
      </c>
      <c r="BO406" s="2" t="s">
        <v>3</v>
      </c>
      <c r="BP406" s="2">
        <v>0</v>
      </c>
      <c r="BQ406" s="2">
        <v>202</v>
      </c>
      <c r="BR406" s="2">
        <v>0</v>
      </c>
      <c r="BS406" s="2">
        <v>1</v>
      </c>
      <c r="BT406" s="2">
        <v>1</v>
      </c>
      <c r="BU406" s="2">
        <v>1</v>
      </c>
      <c r="BV406" s="2">
        <v>1</v>
      </c>
      <c r="BW406" s="2">
        <v>1</v>
      </c>
      <c r="BX406" s="2">
        <v>1</v>
      </c>
      <c r="BY406" s="2" t="s">
        <v>3</v>
      </c>
      <c r="BZ406" s="2">
        <v>0</v>
      </c>
      <c r="CA406" s="2">
        <v>0</v>
      </c>
      <c r="CB406" s="2" t="s">
        <v>3</v>
      </c>
      <c r="CC406" s="2"/>
      <c r="CD406" s="2"/>
      <c r="CE406" s="2">
        <v>30</v>
      </c>
      <c r="CF406" s="2">
        <v>0</v>
      </c>
      <c r="CG406" s="2">
        <v>0</v>
      </c>
      <c r="CH406" s="2"/>
      <c r="CI406" s="2"/>
      <c r="CJ406" s="2"/>
      <c r="CK406" s="2"/>
      <c r="CL406" s="2"/>
      <c r="CM406" s="2">
        <v>0</v>
      </c>
      <c r="CN406" s="2" t="s">
        <v>3</v>
      </c>
      <c r="CO406" s="2">
        <v>0</v>
      </c>
      <c r="CP406" s="2">
        <f t="shared" si="538"/>
        <v>994.56</v>
      </c>
      <c r="CQ406" s="2">
        <f t="shared" si="539"/>
        <v>2.2200000000000002</v>
      </c>
      <c r="CR406" s="2">
        <f t="shared" si="523"/>
        <v>0</v>
      </c>
      <c r="CS406" s="2">
        <f t="shared" si="540"/>
        <v>0</v>
      </c>
      <c r="CT406" s="2">
        <f t="shared" si="541"/>
        <v>0</v>
      </c>
      <c r="CU406" s="2">
        <f t="shared" si="542"/>
        <v>0</v>
      </c>
      <c r="CV406" s="2">
        <f t="shared" si="543"/>
        <v>0</v>
      </c>
      <c r="CW406" s="2">
        <f t="shared" si="544"/>
        <v>0</v>
      </c>
      <c r="CX406" s="2">
        <f t="shared" si="545"/>
        <v>0</v>
      </c>
      <c r="CY406" s="2">
        <f t="shared" si="546"/>
        <v>0</v>
      </c>
      <c r="CZ406" s="2">
        <f t="shared" si="547"/>
        <v>0</v>
      </c>
      <c r="DA406" s="2"/>
      <c r="DB406" s="2"/>
      <c r="DC406" s="2" t="s">
        <v>3</v>
      </c>
      <c r="DD406" s="2" t="s">
        <v>3</v>
      </c>
      <c r="DE406" s="2" t="s">
        <v>3</v>
      </c>
      <c r="DF406" s="2" t="s">
        <v>3</v>
      </c>
      <c r="DG406" s="2" t="s">
        <v>3</v>
      </c>
      <c r="DH406" s="2" t="s">
        <v>3</v>
      </c>
      <c r="DI406" s="2" t="s">
        <v>3</v>
      </c>
      <c r="DJ406" s="2" t="s">
        <v>3</v>
      </c>
      <c r="DK406" s="2" t="s">
        <v>3</v>
      </c>
      <c r="DL406" s="2" t="s">
        <v>3</v>
      </c>
      <c r="DM406" s="2" t="s">
        <v>3</v>
      </c>
      <c r="DN406" s="2">
        <v>0</v>
      </c>
      <c r="DO406" s="2">
        <v>0</v>
      </c>
      <c r="DP406" s="2">
        <v>1</v>
      </c>
      <c r="DQ406" s="2">
        <v>1</v>
      </c>
      <c r="DR406" s="2"/>
      <c r="DS406" s="2"/>
      <c r="DT406" s="2"/>
      <c r="DU406" s="2">
        <v>1013</v>
      </c>
      <c r="DV406" s="2" t="s">
        <v>37</v>
      </c>
      <c r="DW406" s="2" t="s">
        <v>37</v>
      </c>
      <c r="DX406" s="2">
        <v>1</v>
      </c>
      <c r="DY406" s="2"/>
      <c r="DZ406" s="2" t="s">
        <v>3</v>
      </c>
      <c r="EA406" s="2" t="s">
        <v>3</v>
      </c>
      <c r="EB406" s="2" t="s">
        <v>3</v>
      </c>
      <c r="EC406" s="2" t="s">
        <v>3</v>
      </c>
      <c r="ED406" s="2"/>
      <c r="EE406" s="2">
        <v>59540864</v>
      </c>
      <c r="EF406" s="2">
        <v>202</v>
      </c>
      <c r="EG406" s="2" t="s">
        <v>386</v>
      </c>
      <c r="EH406" s="2">
        <v>0</v>
      </c>
      <c r="EI406" s="2" t="s">
        <v>3</v>
      </c>
      <c r="EJ406" s="2">
        <v>1</v>
      </c>
      <c r="EK406" s="2">
        <v>400002</v>
      </c>
      <c r="EL406" s="2" t="s">
        <v>387</v>
      </c>
      <c r="EM406" s="2" t="s">
        <v>386</v>
      </c>
      <c r="EN406" s="2"/>
      <c r="EO406" s="2" t="s">
        <v>3</v>
      </c>
      <c r="EP406" s="2"/>
      <c r="EQ406" s="2">
        <v>0</v>
      </c>
      <c r="ER406" s="2">
        <v>0</v>
      </c>
      <c r="ES406" s="2">
        <v>2.2200000000000002</v>
      </c>
      <c r="ET406" s="2">
        <v>0</v>
      </c>
      <c r="EU406" s="2">
        <v>0</v>
      </c>
      <c r="EV406" s="2">
        <v>0</v>
      </c>
      <c r="EW406" s="2">
        <v>0</v>
      </c>
      <c r="EX406" s="2">
        <v>0</v>
      </c>
      <c r="EY406" s="2">
        <v>0</v>
      </c>
      <c r="EZ406" s="2"/>
      <c r="FA406" s="2"/>
      <c r="FB406" s="2"/>
      <c r="FC406" s="2"/>
      <c r="FD406" s="2"/>
      <c r="FE406" s="2"/>
      <c r="FF406" s="2"/>
      <c r="FG406" s="2"/>
      <c r="FH406" s="2"/>
      <c r="FI406" s="2"/>
      <c r="FJ406" s="2"/>
      <c r="FK406" s="2"/>
      <c r="FL406" s="2"/>
      <c r="FM406" s="2"/>
      <c r="FN406" s="2"/>
      <c r="FO406" s="2"/>
      <c r="FP406" s="2"/>
      <c r="FQ406" s="2">
        <v>0</v>
      </c>
      <c r="FR406" s="2">
        <v>0</v>
      </c>
      <c r="FS406" s="2">
        <v>0</v>
      </c>
      <c r="FT406" s="2"/>
      <c r="FU406" s="2"/>
      <c r="FV406" s="2"/>
      <c r="FW406" s="2"/>
      <c r="FX406" s="2">
        <v>0</v>
      </c>
      <c r="FY406" s="2">
        <v>0</v>
      </c>
      <c r="FZ406" s="2"/>
      <c r="GA406" s="2" t="s">
        <v>660</v>
      </c>
      <c r="GB406" s="2"/>
      <c r="GC406" s="2"/>
      <c r="GD406" s="2">
        <v>1</v>
      </c>
      <c r="GE406" s="2"/>
      <c r="GF406" s="2">
        <v>-1245466358</v>
      </c>
      <c r="GG406" s="2">
        <v>2</v>
      </c>
      <c r="GH406" s="2">
        <v>4</v>
      </c>
      <c r="GI406" s="2">
        <v>-2</v>
      </c>
      <c r="GJ406" s="2">
        <v>0</v>
      </c>
      <c r="GK406" s="2">
        <v>0</v>
      </c>
      <c r="GL406" s="2">
        <f t="shared" si="548"/>
        <v>0</v>
      </c>
      <c r="GM406" s="2">
        <f t="shared" si="549"/>
        <v>994.56</v>
      </c>
      <c r="GN406" s="2">
        <f t="shared" si="550"/>
        <v>0</v>
      </c>
      <c r="GO406" s="2">
        <f t="shared" si="551"/>
        <v>994.56</v>
      </c>
      <c r="GP406" s="2">
        <f t="shared" si="552"/>
        <v>0</v>
      </c>
      <c r="GQ406" s="2"/>
      <c r="GR406" s="2">
        <v>0</v>
      </c>
      <c r="GS406" s="2">
        <v>2</v>
      </c>
      <c r="GT406" s="2">
        <v>0</v>
      </c>
      <c r="GU406" s="2" t="s">
        <v>3</v>
      </c>
      <c r="GV406" s="2">
        <f t="shared" si="553"/>
        <v>0</v>
      </c>
      <c r="GW406" s="2">
        <v>1</v>
      </c>
      <c r="GX406" s="2">
        <f t="shared" si="554"/>
        <v>0</v>
      </c>
      <c r="GY406" s="2"/>
      <c r="GZ406" s="2"/>
      <c r="HA406" s="2">
        <v>0</v>
      </c>
      <c r="HB406" s="2">
        <v>0</v>
      </c>
      <c r="HC406" s="2">
        <f t="shared" si="555"/>
        <v>0</v>
      </c>
      <c r="HD406" s="2"/>
      <c r="HE406" s="2" t="s">
        <v>389</v>
      </c>
      <c r="HF406" s="2" t="s">
        <v>34</v>
      </c>
      <c r="HG406" s="2"/>
      <c r="HH406" s="2"/>
      <c r="HI406" s="2"/>
      <c r="HJ406" s="2"/>
      <c r="HK406" s="2"/>
      <c r="HL406" s="2"/>
      <c r="HM406" s="2" t="s">
        <v>3</v>
      </c>
      <c r="HN406" s="2" t="s">
        <v>3</v>
      </c>
      <c r="HO406" s="2" t="s">
        <v>3</v>
      </c>
      <c r="HP406" s="2" t="s">
        <v>3</v>
      </c>
      <c r="HQ406" s="2" t="s">
        <v>3</v>
      </c>
      <c r="HR406" s="2"/>
      <c r="HS406" s="2">
        <v>0</v>
      </c>
      <c r="HT406" s="2"/>
      <c r="HU406" s="2"/>
      <c r="HV406" s="2"/>
      <c r="HW406" s="2"/>
      <c r="HX406" s="2"/>
      <c r="HY406" s="2"/>
      <c r="HZ406" s="2"/>
      <c r="IA406" s="2"/>
      <c r="IB406" s="2"/>
      <c r="IC406" s="2"/>
      <c r="ID406" s="2"/>
      <c r="IE406" s="2"/>
      <c r="IF406" s="2"/>
      <c r="IG406" s="2"/>
      <c r="IH406" s="2"/>
      <c r="II406" s="2"/>
      <c r="IJ406" s="2"/>
      <c r="IK406" s="2">
        <v>0</v>
      </c>
      <c r="IL406" s="2"/>
      <c r="IM406" s="2"/>
      <c r="IN406" s="2"/>
      <c r="IO406" s="2"/>
      <c r="IP406" s="2"/>
      <c r="IQ406" s="2"/>
      <c r="IR406" s="2"/>
      <c r="IS406" s="2"/>
      <c r="IT406" s="2"/>
      <c r="IU406" s="2"/>
    </row>
    <row r="407" spans="1:255" x14ac:dyDescent="0.2">
      <c r="A407">
        <v>17</v>
      </c>
      <c r="B407">
        <v>1</v>
      </c>
      <c r="E407" t="s">
        <v>657</v>
      </c>
      <c r="F407" t="s">
        <v>658</v>
      </c>
      <c r="G407" t="s">
        <v>659</v>
      </c>
      <c r="H407" t="s">
        <v>37</v>
      </c>
      <c r="I407">
        <v>448</v>
      </c>
      <c r="J407">
        <v>0</v>
      </c>
      <c r="K407">
        <v>448</v>
      </c>
      <c r="O407">
        <f t="shared" si="524"/>
        <v>9826.25</v>
      </c>
      <c r="P407">
        <f t="shared" si="525"/>
        <v>9826.25</v>
      </c>
      <c r="Q407">
        <f t="shared" si="517"/>
        <v>0</v>
      </c>
      <c r="R407">
        <f t="shared" si="526"/>
        <v>0</v>
      </c>
      <c r="S407">
        <f t="shared" si="527"/>
        <v>0</v>
      </c>
      <c r="T407">
        <f t="shared" si="528"/>
        <v>0</v>
      </c>
      <c r="U407">
        <f t="shared" si="529"/>
        <v>0</v>
      </c>
      <c r="V407">
        <f t="shared" si="530"/>
        <v>0</v>
      </c>
      <c r="W407">
        <f t="shared" si="531"/>
        <v>0</v>
      </c>
      <c r="X407">
        <f t="shared" si="532"/>
        <v>0</v>
      </c>
      <c r="Y407">
        <f t="shared" si="533"/>
        <v>0</v>
      </c>
      <c r="AA407">
        <v>60252775</v>
      </c>
      <c r="AB407">
        <f t="shared" si="534"/>
        <v>2.2200000000000002</v>
      </c>
      <c r="AC407">
        <f t="shared" si="535"/>
        <v>2.2200000000000002</v>
      </c>
      <c r="AD407">
        <f t="shared" si="518"/>
        <v>0</v>
      </c>
      <c r="AE407">
        <f t="shared" si="519"/>
        <v>0</v>
      </c>
      <c r="AF407">
        <f t="shared" si="520"/>
        <v>0</v>
      </c>
      <c r="AG407">
        <f t="shared" si="536"/>
        <v>0</v>
      </c>
      <c r="AH407">
        <f t="shared" si="521"/>
        <v>0</v>
      </c>
      <c r="AI407">
        <f t="shared" si="522"/>
        <v>0</v>
      </c>
      <c r="AJ407">
        <f t="shared" si="537"/>
        <v>0</v>
      </c>
      <c r="AK407">
        <v>2.2200000000000002</v>
      </c>
      <c r="AL407">
        <v>2.2200000000000002</v>
      </c>
      <c r="AM407">
        <v>0</v>
      </c>
      <c r="AN407">
        <v>0</v>
      </c>
      <c r="AO407">
        <v>0</v>
      </c>
      <c r="AP407">
        <v>0</v>
      </c>
      <c r="AQ407">
        <v>0</v>
      </c>
      <c r="AR407">
        <v>0</v>
      </c>
      <c r="AS407">
        <v>0</v>
      </c>
      <c r="AT407">
        <v>0</v>
      </c>
      <c r="AU407">
        <v>0</v>
      </c>
      <c r="AV407">
        <v>1</v>
      </c>
      <c r="AW407">
        <v>1</v>
      </c>
      <c r="AZ407">
        <v>1</v>
      </c>
      <c r="BA407">
        <v>1</v>
      </c>
      <c r="BB407">
        <v>1</v>
      </c>
      <c r="BC407">
        <v>9.8800000000000008</v>
      </c>
      <c r="BD407" t="s">
        <v>3</v>
      </c>
      <c r="BE407" t="s">
        <v>3</v>
      </c>
      <c r="BF407" t="s">
        <v>3</v>
      </c>
      <c r="BG407" t="s">
        <v>3</v>
      </c>
      <c r="BH407">
        <v>3</v>
      </c>
      <c r="BI407">
        <v>2</v>
      </c>
      <c r="BJ407" t="s">
        <v>3</v>
      </c>
      <c r="BM407">
        <v>400002</v>
      </c>
      <c r="BN407">
        <v>0</v>
      </c>
      <c r="BO407" t="s">
        <v>3</v>
      </c>
      <c r="BP407">
        <v>0</v>
      </c>
      <c r="BQ407">
        <v>202</v>
      </c>
      <c r="BR407">
        <v>0</v>
      </c>
      <c r="BS407">
        <v>1</v>
      </c>
      <c r="BT407">
        <v>1</v>
      </c>
      <c r="BU407">
        <v>1</v>
      </c>
      <c r="BV407">
        <v>1</v>
      </c>
      <c r="BW407">
        <v>1</v>
      </c>
      <c r="BX407">
        <v>1</v>
      </c>
      <c r="BY407" t="s">
        <v>3</v>
      </c>
      <c r="BZ407">
        <v>0</v>
      </c>
      <c r="CA407">
        <v>0</v>
      </c>
      <c r="CB407" t="s">
        <v>3</v>
      </c>
      <c r="CE407">
        <v>30</v>
      </c>
      <c r="CF407">
        <v>0</v>
      </c>
      <c r="CG407">
        <v>0</v>
      </c>
      <c r="CM407">
        <v>0</v>
      </c>
      <c r="CN407" t="s">
        <v>3</v>
      </c>
      <c r="CO407">
        <v>0</v>
      </c>
      <c r="CP407">
        <f t="shared" si="538"/>
        <v>9826.25</v>
      </c>
      <c r="CQ407">
        <f t="shared" si="539"/>
        <v>21.93</v>
      </c>
      <c r="CR407">
        <f t="shared" si="523"/>
        <v>0</v>
      </c>
      <c r="CS407">
        <f t="shared" si="540"/>
        <v>0</v>
      </c>
      <c r="CT407">
        <f t="shared" si="541"/>
        <v>0</v>
      </c>
      <c r="CU407">
        <f t="shared" si="542"/>
        <v>0</v>
      </c>
      <c r="CV407">
        <f t="shared" si="543"/>
        <v>0</v>
      </c>
      <c r="CW407">
        <f t="shared" si="544"/>
        <v>0</v>
      </c>
      <c r="CX407">
        <f t="shared" si="545"/>
        <v>0</v>
      </c>
      <c r="CY407">
        <f t="shared" si="546"/>
        <v>0</v>
      </c>
      <c r="CZ407">
        <f t="shared" si="547"/>
        <v>0</v>
      </c>
      <c r="DC407" t="s">
        <v>3</v>
      </c>
      <c r="DD407" t="s">
        <v>3</v>
      </c>
      <c r="DE407" t="s">
        <v>3</v>
      </c>
      <c r="DF407" t="s">
        <v>3</v>
      </c>
      <c r="DG407" t="s">
        <v>3</v>
      </c>
      <c r="DH407" t="s">
        <v>3</v>
      </c>
      <c r="DI407" t="s">
        <v>3</v>
      </c>
      <c r="DJ407" t="s">
        <v>3</v>
      </c>
      <c r="DK407" t="s">
        <v>3</v>
      </c>
      <c r="DL407" t="s">
        <v>3</v>
      </c>
      <c r="DM407" t="s">
        <v>3</v>
      </c>
      <c r="DN407">
        <v>0</v>
      </c>
      <c r="DO407">
        <v>0</v>
      </c>
      <c r="DP407">
        <v>1</v>
      </c>
      <c r="DQ407">
        <v>1</v>
      </c>
      <c r="DU407">
        <v>1013</v>
      </c>
      <c r="DV407" t="s">
        <v>37</v>
      </c>
      <c r="DW407" t="s">
        <v>37</v>
      </c>
      <c r="DX407">
        <v>1</v>
      </c>
      <c r="DZ407" t="s">
        <v>3</v>
      </c>
      <c r="EA407" t="s">
        <v>3</v>
      </c>
      <c r="EB407" t="s">
        <v>3</v>
      </c>
      <c r="EC407" t="s">
        <v>3</v>
      </c>
      <c r="EE407">
        <v>59540864</v>
      </c>
      <c r="EF407">
        <v>202</v>
      </c>
      <c r="EG407" t="s">
        <v>386</v>
      </c>
      <c r="EH407">
        <v>0</v>
      </c>
      <c r="EI407" t="s">
        <v>3</v>
      </c>
      <c r="EJ407">
        <v>1</v>
      </c>
      <c r="EK407">
        <v>400002</v>
      </c>
      <c r="EL407" t="s">
        <v>387</v>
      </c>
      <c r="EM407" t="s">
        <v>386</v>
      </c>
      <c r="EO407" t="s">
        <v>3</v>
      </c>
      <c r="EQ407">
        <v>0</v>
      </c>
      <c r="ER407">
        <v>2.2200000000000002</v>
      </c>
      <c r="ES407">
        <v>2.2200000000000002</v>
      </c>
      <c r="ET407">
        <v>0</v>
      </c>
      <c r="EU407">
        <v>0</v>
      </c>
      <c r="EV407">
        <v>0</v>
      </c>
      <c r="EW407">
        <v>0</v>
      </c>
      <c r="EX407">
        <v>0</v>
      </c>
      <c r="EY407">
        <v>0</v>
      </c>
      <c r="EZ407">
        <v>5</v>
      </c>
      <c r="FC407">
        <v>1</v>
      </c>
      <c r="FD407">
        <v>18</v>
      </c>
      <c r="FF407">
        <v>25.86</v>
      </c>
      <c r="FQ407">
        <v>0</v>
      </c>
      <c r="FR407">
        <v>0</v>
      </c>
      <c r="FS407">
        <v>0</v>
      </c>
      <c r="FX407">
        <v>0</v>
      </c>
      <c r="FY407">
        <v>0</v>
      </c>
      <c r="GA407" t="s">
        <v>660</v>
      </c>
      <c r="GD407">
        <v>1</v>
      </c>
      <c r="GF407">
        <v>-1245466358</v>
      </c>
      <c r="GG407">
        <v>2</v>
      </c>
      <c r="GH407">
        <v>3</v>
      </c>
      <c r="GI407">
        <v>5</v>
      </c>
      <c r="GJ407">
        <v>0</v>
      </c>
      <c r="GK407">
        <v>0</v>
      </c>
      <c r="GL407">
        <f t="shared" si="548"/>
        <v>0</v>
      </c>
      <c r="GM407">
        <f t="shared" si="549"/>
        <v>9826.25</v>
      </c>
      <c r="GN407">
        <f t="shared" si="550"/>
        <v>0</v>
      </c>
      <c r="GO407">
        <f t="shared" si="551"/>
        <v>9826.25</v>
      </c>
      <c r="GP407">
        <f t="shared" si="552"/>
        <v>0</v>
      </c>
      <c r="GR407">
        <v>1</v>
      </c>
      <c r="GS407">
        <v>1</v>
      </c>
      <c r="GT407">
        <v>0</v>
      </c>
      <c r="GU407" t="s">
        <v>3</v>
      </c>
      <c r="GV407">
        <f t="shared" si="553"/>
        <v>0</v>
      </c>
      <c r="GW407">
        <v>1</v>
      </c>
      <c r="GX407">
        <f t="shared" si="554"/>
        <v>0</v>
      </c>
      <c r="HA407">
        <v>0</v>
      </c>
      <c r="HB407">
        <v>0</v>
      </c>
      <c r="HC407">
        <f t="shared" si="555"/>
        <v>0</v>
      </c>
      <c r="HE407" t="s">
        <v>389</v>
      </c>
      <c r="HF407" t="s">
        <v>34</v>
      </c>
      <c r="HM407" t="s">
        <v>3</v>
      </c>
      <c r="HN407" t="s">
        <v>3</v>
      </c>
      <c r="HO407" t="s">
        <v>3</v>
      </c>
      <c r="HP407" t="s">
        <v>3</v>
      </c>
      <c r="HQ407" t="s">
        <v>3</v>
      </c>
      <c r="HS407">
        <v>0</v>
      </c>
      <c r="IK407">
        <v>0</v>
      </c>
    </row>
    <row r="408" spans="1:255" x14ac:dyDescent="0.2">
      <c r="A408" s="2">
        <v>17</v>
      </c>
      <c r="B408" s="2">
        <v>1</v>
      </c>
      <c r="C408" s="2"/>
      <c r="D408" s="2"/>
      <c r="E408" s="2" t="s">
        <v>661</v>
      </c>
      <c r="F408" s="2" t="s">
        <v>662</v>
      </c>
      <c r="G408" s="2" t="s">
        <v>663</v>
      </c>
      <c r="H408" s="2" t="s">
        <v>631</v>
      </c>
      <c r="I408" s="2">
        <f>ROUND(1028/100,9)</f>
        <v>10.28</v>
      </c>
      <c r="J408" s="2">
        <v>0</v>
      </c>
      <c r="K408" s="2">
        <f>ROUND(1028/100,9)</f>
        <v>10.28</v>
      </c>
      <c r="L408" s="2"/>
      <c r="M408" s="2"/>
      <c r="N408" s="2"/>
      <c r="O408" s="2">
        <f t="shared" si="524"/>
        <v>4992.8900000000003</v>
      </c>
      <c r="P408" s="2">
        <f t="shared" si="525"/>
        <v>4992.8900000000003</v>
      </c>
      <c r="Q408" s="2">
        <f t="shared" si="517"/>
        <v>0</v>
      </c>
      <c r="R408" s="2">
        <f t="shared" si="526"/>
        <v>0</v>
      </c>
      <c r="S408" s="2">
        <f t="shared" si="527"/>
        <v>0</v>
      </c>
      <c r="T408" s="2">
        <f t="shared" si="528"/>
        <v>0</v>
      </c>
      <c r="U408" s="2">
        <f t="shared" si="529"/>
        <v>0</v>
      </c>
      <c r="V408" s="2">
        <f t="shared" si="530"/>
        <v>0</v>
      </c>
      <c r="W408" s="2">
        <f t="shared" si="531"/>
        <v>0</v>
      </c>
      <c r="X408" s="2">
        <f t="shared" si="532"/>
        <v>0</v>
      </c>
      <c r="Y408" s="2">
        <f t="shared" si="533"/>
        <v>0</v>
      </c>
      <c r="Z408" s="2"/>
      <c r="AA408" s="2">
        <v>60252778</v>
      </c>
      <c r="AB408" s="2">
        <f t="shared" si="534"/>
        <v>485.69</v>
      </c>
      <c r="AC408" s="2">
        <f t="shared" si="535"/>
        <v>485.69</v>
      </c>
      <c r="AD408" s="2">
        <f t="shared" si="518"/>
        <v>0</v>
      </c>
      <c r="AE408" s="2">
        <f t="shared" si="519"/>
        <v>0</v>
      </c>
      <c r="AF408" s="2">
        <f t="shared" si="520"/>
        <v>0</v>
      </c>
      <c r="AG408" s="2">
        <f t="shared" si="536"/>
        <v>0</v>
      </c>
      <c r="AH408" s="2">
        <f t="shared" si="521"/>
        <v>0</v>
      </c>
      <c r="AI408" s="2">
        <f t="shared" si="522"/>
        <v>0</v>
      </c>
      <c r="AJ408" s="2">
        <f t="shared" si="537"/>
        <v>0</v>
      </c>
      <c r="AK408" s="2">
        <v>485.69</v>
      </c>
      <c r="AL408" s="2">
        <v>485.69</v>
      </c>
      <c r="AM408" s="2">
        <v>0</v>
      </c>
      <c r="AN408" s="2">
        <v>0</v>
      </c>
      <c r="AO408" s="2">
        <v>0</v>
      </c>
      <c r="AP408" s="2">
        <v>0</v>
      </c>
      <c r="AQ408" s="2">
        <v>0</v>
      </c>
      <c r="AR408" s="2">
        <v>0</v>
      </c>
      <c r="AS408" s="2">
        <v>0</v>
      </c>
      <c r="AT408" s="2">
        <v>0</v>
      </c>
      <c r="AU408" s="2">
        <v>0</v>
      </c>
      <c r="AV408" s="2">
        <v>1</v>
      </c>
      <c r="AW408" s="2">
        <v>1</v>
      </c>
      <c r="AX408" s="2"/>
      <c r="AY408" s="2"/>
      <c r="AZ408" s="2">
        <v>1</v>
      </c>
      <c r="BA408" s="2">
        <v>1</v>
      </c>
      <c r="BB408" s="2">
        <v>1</v>
      </c>
      <c r="BC408" s="2">
        <v>1</v>
      </c>
      <c r="BD408" s="2" t="s">
        <v>3</v>
      </c>
      <c r="BE408" s="2" t="s">
        <v>3</v>
      </c>
      <c r="BF408" s="2" t="s">
        <v>3</v>
      </c>
      <c r="BG408" s="2" t="s">
        <v>3</v>
      </c>
      <c r="BH408" s="2">
        <v>3</v>
      </c>
      <c r="BI408" s="2">
        <v>2</v>
      </c>
      <c r="BJ408" s="2" t="s">
        <v>664</v>
      </c>
      <c r="BK408" s="2"/>
      <c r="BL408" s="2"/>
      <c r="BM408" s="2">
        <v>1617</v>
      </c>
      <c r="BN408" s="2">
        <v>59540665</v>
      </c>
      <c r="BO408" s="2" t="s">
        <v>3</v>
      </c>
      <c r="BP408" s="2">
        <v>0</v>
      </c>
      <c r="BQ408" s="2">
        <v>200</v>
      </c>
      <c r="BR408" s="2">
        <v>0</v>
      </c>
      <c r="BS408" s="2">
        <v>1</v>
      </c>
      <c r="BT408" s="2">
        <v>1</v>
      </c>
      <c r="BU408" s="2">
        <v>1</v>
      </c>
      <c r="BV408" s="2">
        <v>1</v>
      </c>
      <c r="BW408" s="2">
        <v>1</v>
      </c>
      <c r="BX408" s="2">
        <v>1</v>
      </c>
      <c r="BY408" s="2" t="s">
        <v>3</v>
      </c>
      <c r="BZ408" s="2">
        <v>0</v>
      </c>
      <c r="CA408" s="2">
        <v>0</v>
      </c>
      <c r="CB408" s="2" t="s">
        <v>3</v>
      </c>
      <c r="CC408" s="2"/>
      <c r="CD408" s="2"/>
      <c r="CE408" s="2">
        <v>30</v>
      </c>
      <c r="CF408" s="2">
        <v>0</v>
      </c>
      <c r="CG408" s="2">
        <v>0</v>
      </c>
      <c r="CH408" s="2"/>
      <c r="CI408" s="2"/>
      <c r="CJ408" s="2"/>
      <c r="CK408" s="2"/>
      <c r="CL408" s="2"/>
      <c r="CM408" s="2">
        <v>0</v>
      </c>
      <c r="CN408" s="2" t="s">
        <v>3</v>
      </c>
      <c r="CO408" s="2">
        <v>0</v>
      </c>
      <c r="CP408" s="2">
        <f t="shared" si="538"/>
        <v>4992.8900000000003</v>
      </c>
      <c r="CQ408" s="2">
        <f t="shared" si="539"/>
        <v>485.69</v>
      </c>
      <c r="CR408" s="2">
        <f t="shared" si="523"/>
        <v>0</v>
      </c>
      <c r="CS408" s="2">
        <f t="shared" si="540"/>
        <v>0</v>
      </c>
      <c r="CT408" s="2">
        <f t="shared" si="541"/>
        <v>0</v>
      </c>
      <c r="CU408" s="2">
        <f t="shared" si="542"/>
        <v>0</v>
      </c>
      <c r="CV408" s="2">
        <f t="shared" si="543"/>
        <v>0</v>
      </c>
      <c r="CW408" s="2">
        <f t="shared" si="544"/>
        <v>0</v>
      </c>
      <c r="CX408" s="2">
        <f t="shared" si="545"/>
        <v>0</v>
      </c>
      <c r="CY408" s="2">
        <f t="shared" si="546"/>
        <v>0</v>
      </c>
      <c r="CZ408" s="2">
        <f t="shared" si="547"/>
        <v>0</v>
      </c>
      <c r="DA408" s="2"/>
      <c r="DB408" s="2"/>
      <c r="DC408" s="2" t="s">
        <v>3</v>
      </c>
      <c r="DD408" s="2" t="s">
        <v>3</v>
      </c>
      <c r="DE408" s="2" t="s">
        <v>3</v>
      </c>
      <c r="DF408" s="2" t="s">
        <v>3</v>
      </c>
      <c r="DG408" s="2" t="s">
        <v>3</v>
      </c>
      <c r="DH408" s="2" t="s">
        <v>3</v>
      </c>
      <c r="DI408" s="2" t="s">
        <v>3</v>
      </c>
      <c r="DJ408" s="2" t="s">
        <v>3</v>
      </c>
      <c r="DK408" s="2" t="s">
        <v>3</v>
      </c>
      <c r="DL408" s="2" t="s">
        <v>3</v>
      </c>
      <c r="DM408" s="2" t="s">
        <v>3</v>
      </c>
      <c r="DN408" s="2">
        <v>0</v>
      </c>
      <c r="DO408" s="2">
        <v>0</v>
      </c>
      <c r="DP408" s="2">
        <v>1</v>
      </c>
      <c r="DQ408" s="2">
        <v>1</v>
      </c>
      <c r="DR408" s="2"/>
      <c r="DS408" s="2"/>
      <c r="DT408" s="2"/>
      <c r="DU408" s="2">
        <v>1010</v>
      </c>
      <c r="DV408" s="2" t="s">
        <v>631</v>
      </c>
      <c r="DW408" s="2" t="s">
        <v>631</v>
      </c>
      <c r="DX408" s="2">
        <v>100</v>
      </c>
      <c r="DY408" s="2"/>
      <c r="DZ408" s="2" t="s">
        <v>3</v>
      </c>
      <c r="EA408" s="2" t="s">
        <v>3</v>
      </c>
      <c r="EB408" s="2" t="s">
        <v>3</v>
      </c>
      <c r="EC408" s="2" t="s">
        <v>3</v>
      </c>
      <c r="ED408" s="2"/>
      <c r="EE408" s="2">
        <v>59540855</v>
      </c>
      <c r="EF408" s="2">
        <v>200</v>
      </c>
      <c r="EG408" s="2" t="s">
        <v>633</v>
      </c>
      <c r="EH408" s="2">
        <v>0</v>
      </c>
      <c r="EI408" s="2" t="s">
        <v>3</v>
      </c>
      <c r="EJ408" s="2">
        <v>1</v>
      </c>
      <c r="EK408" s="2">
        <v>1617</v>
      </c>
      <c r="EL408" s="2" t="s">
        <v>634</v>
      </c>
      <c r="EM408" s="2" t="s">
        <v>635</v>
      </c>
      <c r="EN408" s="2"/>
      <c r="EO408" s="2" t="s">
        <v>3</v>
      </c>
      <c r="EP408" s="2"/>
      <c r="EQ408" s="2">
        <v>0</v>
      </c>
      <c r="ER408" s="2">
        <v>485.69</v>
      </c>
      <c r="ES408" s="2">
        <v>485.69</v>
      </c>
      <c r="ET408" s="2">
        <v>0</v>
      </c>
      <c r="EU408" s="2">
        <v>0</v>
      </c>
      <c r="EV408" s="2">
        <v>0</v>
      </c>
      <c r="EW408" s="2">
        <v>0</v>
      </c>
      <c r="EX408" s="2">
        <v>0</v>
      </c>
      <c r="EY408" s="2">
        <v>0</v>
      </c>
      <c r="EZ408" s="2"/>
      <c r="FA408" s="2"/>
      <c r="FB408" s="2"/>
      <c r="FC408" s="2"/>
      <c r="FD408" s="2"/>
      <c r="FE408" s="2"/>
      <c r="FF408" s="2"/>
      <c r="FG408" s="2"/>
      <c r="FH408" s="2"/>
      <c r="FI408" s="2"/>
      <c r="FJ408" s="2"/>
      <c r="FK408" s="2"/>
      <c r="FL408" s="2"/>
      <c r="FM408" s="2"/>
      <c r="FN408" s="2"/>
      <c r="FO408" s="2"/>
      <c r="FP408" s="2"/>
      <c r="FQ408" s="2">
        <v>0</v>
      </c>
      <c r="FR408" s="2">
        <v>0</v>
      </c>
      <c r="FS408" s="2">
        <v>0</v>
      </c>
      <c r="FT408" s="2"/>
      <c r="FU408" s="2"/>
      <c r="FV408" s="2"/>
      <c r="FW408" s="2"/>
      <c r="FX408" s="2">
        <v>0</v>
      </c>
      <c r="FY408" s="2">
        <v>0</v>
      </c>
      <c r="FZ408" s="2"/>
      <c r="GA408" s="2" t="s">
        <v>3</v>
      </c>
      <c r="GB408" s="2"/>
      <c r="GC408" s="2"/>
      <c r="GD408" s="2">
        <v>1</v>
      </c>
      <c r="GE408" s="2"/>
      <c r="GF408" s="2">
        <v>-749519365</v>
      </c>
      <c r="GG408" s="2">
        <v>2</v>
      </c>
      <c r="GH408" s="2">
        <v>1</v>
      </c>
      <c r="GI408" s="2">
        <v>-2</v>
      </c>
      <c r="GJ408" s="2">
        <v>0</v>
      </c>
      <c r="GK408" s="2">
        <v>0</v>
      </c>
      <c r="GL408" s="2">
        <f t="shared" si="548"/>
        <v>0</v>
      </c>
      <c r="GM408" s="2">
        <f t="shared" si="549"/>
        <v>4992.8900000000003</v>
      </c>
      <c r="GN408" s="2">
        <f t="shared" si="550"/>
        <v>0</v>
      </c>
      <c r="GO408" s="2">
        <f t="shared" si="551"/>
        <v>4992.8900000000003</v>
      </c>
      <c r="GP408" s="2">
        <f t="shared" si="552"/>
        <v>0</v>
      </c>
      <c r="GQ408" s="2"/>
      <c r="GR408" s="2">
        <v>0</v>
      </c>
      <c r="GS408" s="2">
        <v>3</v>
      </c>
      <c r="GT408" s="2">
        <v>0</v>
      </c>
      <c r="GU408" s="2" t="s">
        <v>3</v>
      </c>
      <c r="GV408" s="2">
        <f t="shared" si="553"/>
        <v>0</v>
      </c>
      <c r="GW408" s="2">
        <v>1</v>
      </c>
      <c r="GX408" s="2">
        <f t="shared" si="554"/>
        <v>0</v>
      </c>
      <c r="GY408" s="2"/>
      <c r="GZ408" s="2"/>
      <c r="HA408" s="2">
        <v>0</v>
      </c>
      <c r="HB408" s="2">
        <v>0</v>
      </c>
      <c r="HC408" s="2">
        <f t="shared" si="555"/>
        <v>0</v>
      </c>
      <c r="HD408" s="2"/>
      <c r="HE408" s="2" t="s">
        <v>3</v>
      </c>
      <c r="HF408" s="2" t="s">
        <v>3</v>
      </c>
      <c r="HG408" s="2"/>
      <c r="HH408" s="2"/>
      <c r="HI408" s="2"/>
      <c r="HJ408" s="2"/>
      <c r="HK408" s="2"/>
      <c r="HL408" s="2"/>
      <c r="HM408" s="2" t="s">
        <v>3</v>
      </c>
      <c r="HN408" s="2" t="s">
        <v>3</v>
      </c>
      <c r="HO408" s="2" t="s">
        <v>3</v>
      </c>
      <c r="HP408" s="2" t="s">
        <v>3</v>
      </c>
      <c r="HQ408" s="2" t="s">
        <v>3</v>
      </c>
      <c r="HR408" s="2"/>
      <c r="HS408" s="2">
        <v>0</v>
      </c>
      <c r="HT408" s="2"/>
      <c r="HU408" s="2"/>
      <c r="HV408" s="2"/>
      <c r="HW408" s="2"/>
      <c r="HX408" s="2"/>
      <c r="HY408" s="2"/>
      <c r="HZ408" s="2"/>
      <c r="IA408" s="2"/>
      <c r="IB408" s="2"/>
      <c r="IC408" s="2"/>
      <c r="ID408" s="2"/>
      <c r="IE408" s="2"/>
      <c r="IF408" s="2"/>
      <c r="IG408" s="2"/>
      <c r="IH408" s="2"/>
      <c r="II408" s="2"/>
      <c r="IJ408" s="2"/>
      <c r="IK408" s="2">
        <v>0</v>
      </c>
      <c r="IL408" s="2"/>
      <c r="IM408" s="2"/>
      <c r="IN408" s="2"/>
      <c r="IO408" s="2"/>
      <c r="IP408" s="2"/>
      <c r="IQ408" s="2"/>
      <c r="IR408" s="2"/>
      <c r="IS408" s="2"/>
      <c r="IT408" s="2"/>
      <c r="IU408" s="2"/>
    </row>
    <row r="409" spans="1:255" x14ac:dyDescent="0.2">
      <c r="A409">
        <v>17</v>
      </c>
      <c r="B409">
        <v>1</v>
      </c>
      <c r="E409" t="s">
        <v>661</v>
      </c>
      <c r="F409" t="s">
        <v>662</v>
      </c>
      <c r="G409" t="s">
        <v>663</v>
      </c>
      <c r="H409" t="s">
        <v>631</v>
      </c>
      <c r="I409">
        <f>ROUND(1028/100,9)</f>
        <v>10.28</v>
      </c>
      <c r="J409">
        <v>0</v>
      </c>
      <c r="K409">
        <f>ROUND(1028/100,9)</f>
        <v>10.28</v>
      </c>
      <c r="O409">
        <f t="shared" si="524"/>
        <v>71098.75</v>
      </c>
      <c r="P409">
        <f t="shared" si="525"/>
        <v>71098.75</v>
      </c>
      <c r="Q409">
        <f t="shared" si="517"/>
        <v>0</v>
      </c>
      <c r="R409">
        <f t="shared" si="526"/>
        <v>0</v>
      </c>
      <c r="S409">
        <f t="shared" si="527"/>
        <v>0</v>
      </c>
      <c r="T409">
        <f t="shared" si="528"/>
        <v>0</v>
      </c>
      <c r="U409">
        <f t="shared" si="529"/>
        <v>0</v>
      </c>
      <c r="V409">
        <f t="shared" si="530"/>
        <v>0</v>
      </c>
      <c r="W409">
        <f t="shared" si="531"/>
        <v>0</v>
      </c>
      <c r="X409">
        <f t="shared" si="532"/>
        <v>0</v>
      </c>
      <c r="Y409">
        <f t="shared" si="533"/>
        <v>0</v>
      </c>
      <c r="AA409">
        <v>60252775</v>
      </c>
      <c r="AB409">
        <f t="shared" si="534"/>
        <v>485.69</v>
      </c>
      <c r="AC409">
        <f t="shared" si="535"/>
        <v>485.69</v>
      </c>
      <c r="AD409">
        <f t="shared" si="518"/>
        <v>0</v>
      </c>
      <c r="AE409">
        <f t="shared" si="519"/>
        <v>0</v>
      </c>
      <c r="AF409">
        <f t="shared" si="520"/>
        <v>0</v>
      </c>
      <c r="AG409">
        <f t="shared" si="536"/>
        <v>0</v>
      </c>
      <c r="AH409">
        <f t="shared" si="521"/>
        <v>0</v>
      </c>
      <c r="AI409">
        <f t="shared" si="522"/>
        <v>0</v>
      </c>
      <c r="AJ409">
        <f t="shared" si="537"/>
        <v>0</v>
      </c>
      <c r="AK409">
        <v>485.69</v>
      </c>
      <c r="AL409">
        <v>485.69</v>
      </c>
      <c r="AM409">
        <v>0</v>
      </c>
      <c r="AN409">
        <v>0</v>
      </c>
      <c r="AO409">
        <v>0</v>
      </c>
      <c r="AP409">
        <v>0</v>
      </c>
      <c r="AQ409">
        <v>0</v>
      </c>
      <c r="AR409">
        <v>0</v>
      </c>
      <c r="AS409">
        <v>0</v>
      </c>
      <c r="AT409">
        <v>0</v>
      </c>
      <c r="AU409">
        <v>0</v>
      </c>
      <c r="AV409">
        <v>1</v>
      </c>
      <c r="AW409">
        <v>1</v>
      </c>
      <c r="AZ409">
        <v>1</v>
      </c>
      <c r="BA409">
        <v>1</v>
      </c>
      <c r="BB409">
        <v>1</v>
      </c>
      <c r="BC409">
        <v>14.24</v>
      </c>
      <c r="BD409" t="s">
        <v>3</v>
      </c>
      <c r="BE409" t="s">
        <v>3</v>
      </c>
      <c r="BF409" t="s">
        <v>3</v>
      </c>
      <c r="BG409" t="s">
        <v>3</v>
      </c>
      <c r="BH409">
        <v>3</v>
      </c>
      <c r="BI409">
        <v>2</v>
      </c>
      <c r="BJ409" t="s">
        <v>664</v>
      </c>
      <c r="BM409">
        <v>1617</v>
      </c>
      <c r="BN409">
        <v>59540665</v>
      </c>
      <c r="BO409" t="s">
        <v>662</v>
      </c>
      <c r="BP409">
        <v>1</v>
      </c>
      <c r="BQ409">
        <v>200</v>
      </c>
      <c r="BR409">
        <v>0</v>
      </c>
      <c r="BS409">
        <v>1</v>
      </c>
      <c r="BT409">
        <v>1</v>
      </c>
      <c r="BU409">
        <v>1</v>
      </c>
      <c r="BV409">
        <v>1</v>
      </c>
      <c r="BW409">
        <v>1</v>
      </c>
      <c r="BX409">
        <v>1</v>
      </c>
      <c r="BY409" t="s">
        <v>3</v>
      </c>
      <c r="BZ409">
        <v>0</v>
      </c>
      <c r="CA409">
        <v>0</v>
      </c>
      <c r="CB409" t="s">
        <v>3</v>
      </c>
      <c r="CE409">
        <v>30</v>
      </c>
      <c r="CF409">
        <v>0</v>
      </c>
      <c r="CG409">
        <v>0</v>
      </c>
      <c r="CM409">
        <v>0</v>
      </c>
      <c r="CN409" t="s">
        <v>3</v>
      </c>
      <c r="CO409">
        <v>0</v>
      </c>
      <c r="CP409">
        <f t="shared" si="538"/>
        <v>71098.75</v>
      </c>
      <c r="CQ409">
        <f t="shared" si="539"/>
        <v>6916.23</v>
      </c>
      <c r="CR409">
        <f t="shared" si="523"/>
        <v>0</v>
      </c>
      <c r="CS409">
        <f t="shared" si="540"/>
        <v>0</v>
      </c>
      <c r="CT409">
        <f t="shared" si="541"/>
        <v>0</v>
      </c>
      <c r="CU409">
        <f t="shared" si="542"/>
        <v>0</v>
      </c>
      <c r="CV409">
        <f t="shared" si="543"/>
        <v>0</v>
      </c>
      <c r="CW409">
        <f t="shared" si="544"/>
        <v>0</v>
      </c>
      <c r="CX409">
        <f t="shared" si="545"/>
        <v>0</v>
      </c>
      <c r="CY409">
        <f t="shared" si="546"/>
        <v>0</v>
      </c>
      <c r="CZ409">
        <f t="shared" si="547"/>
        <v>0</v>
      </c>
      <c r="DC409" t="s">
        <v>3</v>
      </c>
      <c r="DD409" t="s">
        <v>3</v>
      </c>
      <c r="DE409" t="s">
        <v>3</v>
      </c>
      <c r="DF409" t="s">
        <v>3</v>
      </c>
      <c r="DG409" t="s">
        <v>3</v>
      </c>
      <c r="DH409" t="s">
        <v>3</v>
      </c>
      <c r="DI409" t="s">
        <v>3</v>
      </c>
      <c r="DJ409" t="s">
        <v>3</v>
      </c>
      <c r="DK409" t="s">
        <v>3</v>
      </c>
      <c r="DL409" t="s">
        <v>3</v>
      </c>
      <c r="DM409" t="s">
        <v>3</v>
      </c>
      <c r="DN409">
        <v>0</v>
      </c>
      <c r="DO409">
        <v>0</v>
      </c>
      <c r="DP409">
        <v>1</v>
      </c>
      <c r="DQ409">
        <v>1</v>
      </c>
      <c r="DU409">
        <v>1010</v>
      </c>
      <c r="DV409" t="s">
        <v>631</v>
      </c>
      <c r="DW409" t="s">
        <v>631</v>
      </c>
      <c r="DX409">
        <v>100</v>
      </c>
      <c r="DZ409" t="s">
        <v>3</v>
      </c>
      <c r="EA409" t="s">
        <v>3</v>
      </c>
      <c r="EB409" t="s">
        <v>3</v>
      </c>
      <c r="EC409" t="s">
        <v>3</v>
      </c>
      <c r="EE409">
        <v>59540855</v>
      </c>
      <c r="EF409">
        <v>200</v>
      </c>
      <c r="EG409" t="s">
        <v>633</v>
      </c>
      <c r="EH409">
        <v>0</v>
      </c>
      <c r="EI409" t="s">
        <v>3</v>
      </c>
      <c r="EJ409">
        <v>1</v>
      </c>
      <c r="EK409">
        <v>1617</v>
      </c>
      <c r="EL409" t="s">
        <v>634</v>
      </c>
      <c r="EM409" t="s">
        <v>635</v>
      </c>
      <c r="EO409" t="s">
        <v>3</v>
      </c>
      <c r="EQ409">
        <v>0</v>
      </c>
      <c r="ER409">
        <v>485.69</v>
      </c>
      <c r="ES409">
        <v>485.69</v>
      </c>
      <c r="ET409">
        <v>0</v>
      </c>
      <c r="EU409">
        <v>0</v>
      </c>
      <c r="EV409">
        <v>0</v>
      </c>
      <c r="EW409">
        <v>0</v>
      </c>
      <c r="EX409">
        <v>0</v>
      </c>
      <c r="EY409">
        <v>0</v>
      </c>
      <c r="FQ409">
        <v>0</v>
      </c>
      <c r="FR409">
        <v>0</v>
      </c>
      <c r="FS409">
        <v>0</v>
      </c>
      <c r="FX409">
        <v>0</v>
      </c>
      <c r="FY409">
        <v>0</v>
      </c>
      <c r="GA409" t="s">
        <v>3</v>
      </c>
      <c r="GD409">
        <v>1</v>
      </c>
      <c r="GF409">
        <v>-749519365</v>
      </c>
      <c r="GG409">
        <v>2</v>
      </c>
      <c r="GH409">
        <v>1</v>
      </c>
      <c r="GI409">
        <v>2</v>
      </c>
      <c r="GJ409">
        <v>0</v>
      </c>
      <c r="GK409">
        <v>0</v>
      </c>
      <c r="GL409">
        <f t="shared" si="548"/>
        <v>0</v>
      </c>
      <c r="GM409">
        <f t="shared" si="549"/>
        <v>71098.75</v>
      </c>
      <c r="GN409">
        <f t="shared" si="550"/>
        <v>0</v>
      </c>
      <c r="GO409">
        <f t="shared" si="551"/>
        <v>71098.75</v>
      </c>
      <c r="GP409">
        <f t="shared" si="552"/>
        <v>0</v>
      </c>
      <c r="GR409">
        <v>0</v>
      </c>
      <c r="GS409">
        <v>3</v>
      </c>
      <c r="GT409">
        <v>0</v>
      </c>
      <c r="GU409" t="s">
        <v>3</v>
      </c>
      <c r="GV409">
        <f t="shared" si="553"/>
        <v>0</v>
      </c>
      <c r="GW409">
        <v>1</v>
      </c>
      <c r="GX409">
        <f t="shared" si="554"/>
        <v>0</v>
      </c>
      <c r="HA409">
        <v>0</v>
      </c>
      <c r="HB409">
        <v>0</v>
      </c>
      <c r="HC409">
        <f t="shared" si="555"/>
        <v>0</v>
      </c>
      <c r="HE409" t="s">
        <v>3</v>
      </c>
      <c r="HF409" t="s">
        <v>3</v>
      </c>
      <c r="HM409" t="s">
        <v>3</v>
      </c>
      <c r="HN409" t="s">
        <v>3</v>
      </c>
      <c r="HO409" t="s">
        <v>3</v>
      </c>
      <c r="HP409" t="s">
        <v>3</v>
      </c>
      <c r="HQ409" t="s">
        <v>3</v>
      </c>
      <c r="HS409">
        <v>0</v>
      </c>
      <c r="IK409">
        <v>0</v>
      </c>
    </row>
    <row r="411" spans="1:255" x14ac:dyDescent="0.2">
      <c r="A411" s="3">
        <v>51</v>
      </c>
      <c r="B411" s="3">
        <f>B296</f>
        <v>1</v>
      </c>
      <c r="C411" s="3">
        <f>A296</f>
        <v>4</v>
      </c>
      <c r="D411" s="3">
        <f>ROW(A296)</f>
        <v>296</v>
      </c>
      <c r="E411" s="3"/>
      <c r="F411" s="3" t="str">
        <f>IF(F296&lt;&gt;"",F296,"")</f>
        <v/>
      </c>
      <c r="G411" s="3" t="str">
        <f>IF(G296&lt;&gt;"",G296,"")</f>
        <v>Кабельные металлоконструкции</v>
      </c>
      <c r="H411" s="3">
        <v>0</v>
      </c>
      <c r="I411" s="3"/>
      <c r="J411" s="3"/>
      <c r="K411" s="3"/>
      <c r="L411" s="3"/>
      <c r="M411" s="3"/>
      <c r="N411" s="3"/>
      <c r="O411" s="3">
        <f t="shared" ref="O411:T411" si="556">ROUND(AB411,2)</f>
        <v>1584577.65</v>
      </c>
      <c r="P411" s="3">
        <f t="shared" si="556"/>
        <v>1556163.96</v>
      </c>
      <c r="Q411" s="3">
        <f t="shared" si="556"/>
        <v>13200.15</v>
      </c>
      <c r="R411" s="3">
        <f t="shared" si="556"/>
        <v>4785.47</v>
      </c>
      <c r="S411" s="3">
        <f t="shared" si="556"/>
        <v>15213.54</v>
      </c>
      <c r="T411" s="3">
        <f t="shared" si="556"/>
        <v>0</v>
      </c>
      <c r="U411" s="3">
        <f>AH411</f>
        <v>1234.8722969797502</v>
      </c>
      <c r="V411" s="3">
        <f>AI411</f>
        <v>0</v>
      </c>
      <c r="W411" s="3">
        <f>ROUND(AJ411,2)</f>
        <v>0</v>
      </c>
      <c r="X411" s="3">
        <f>ROUND(AK411,2)</f>
        <v>19399.04</v>
      </c>
      <c r="Y411" s="3">
        <f>ROUND(AL411,2)</f>
        <v>10199.5</v>
      </c>
      <c r="Z411" s="3"/>
      <c r="AA411" s="3"/>
      <c r="AB411" s="3">
        <f>ROUND(SUMIF(AA300:AA409,"=60252778",O300:O409),2)</f>
        <v>1584577.65</v>
      </c>
      <c r="AC411" s="3">
        <f>ROUND(SUMIF(AA300:AA409,"=60252778",P300:P409),2)</f>
        <v>1556163.96</v>
      </c>
      <c r="AD411" s="3">
        <f>ROUND(SUMIF(AA300:AA409,"=60252778",Q300:Q409),2)</f>
        <v>13200.15</v>
      </c>
      <c r="AE411" s="3">
        <f>ROUND(SUMIF(AA300:AA409,"=60252778",R300:R409),2)</f>
        <v>4785.47</v>
      </c>
      <c r="AF411" s="3">
        <f>ROUND(SUMIF(AA300:AA409,"=60252778",S300:S409),2)</f>
        <v>15213.54</v>
      </c>
      <c r="AG411" s="3">
        <f>ROUND(SUMIF(AA300:AA409,"=60252778",T300:T409),2)</f>
        <v>0</v>
      </c>
      <c r="AH411" s="3">
        <f>SUMIF(AA300:AA409,"=60252778",U300:U409)</f>
        <v>1234.8722969797502</v>
      </c>
      <c r="AI411" s="3">
        <f>SUMIF(AA300:AA409,"=60252778",V300:V409)</f>
        <v>0</v>
      </c>
      <c r="AJ411" s="3">
        <f>ROUND(SUMIF(AA300:AA409,"=60252778",W300:W409),2)</f>
        <v>0</v>
      </c>
      <c r="AK411" s="3">
        <f>ROUND(SUMIF(AA300:AA409,"=60252778",X300:X409),2)</f>
        <v>19399.04</v>
      </c>
      <c r="AL411" s="3">
        <f>ROUND(SUMIF(AA300:AA409,"=60252778",Y300:Y409),2)</f>
        <v>10199.5</v>
      </c>
      <c r="AM411" s="3"/>
      <c r="AN411" s="3"/>
      <c r="AO411" s="3">
        <f t="shared" ref="AO411:BD411" si="557">ROUND(BX411,2)</f>
        <v>0</v>
      </c>
      <c r="AP411" s="3">
        <f t="shared" si="557"/>
        <v>0</v>
      </c>
      <c r="AQ411" s="3">
        <f t="shared" si="557"/>
        <v>0</v>
      </c>
      <c r="AR411" s="3">
        <f t="shared" si="557"/>
        <v>1614176.19</v>
      </c>
      <c r="AS411" s="3">
        <f t="shared" si="557"/>
        <v>0</v>
      </c>
      <c r="AT411" s="3">
        <f t="shared" si="557"/>
        <v>1614176.19</v>
      </c>
      <c r="AU411" s="3">
        <f t="shared" si="557"/>
        <v>0</v>
      </c>
      <c r="AV411" s="3">
        <f t="shared" si="557"/>
        <v>1556163.96</v>
      </c>
      <c r="AW411" s="3">
        <f t="shared" si="557"/>
        <v>1556163.96</v>
      </c>
      <c r="AX411" s="3">
        <f t="shared" si="557"/>
        <v>0</v>
      </c>
      <c r="AY411" s="3">
        <f t="shared" si="557"/>
        <v>1556163.96</v>
      </c>
      <c r="AZ411" s="3">
        <f t="shared" si="557"/>
        <v>0</v>
      </c>
      <c r="BA411" s="3">
        <f t="shared" si="557"/>
        <v>0</v>
      </c>
      <c r="BB411" s="3">
        <f t="shared" si="557"/>
        <v>0</v>
      </c>
      <c r="BC411" s="3">
        <f t="shared" si="557"/>
        <v>0</v>
      </c>
      <c r="BD411" s="3">
        <f t="shared" si="557"/>
        <v>0</v>
      </c>
      <c r="BE411" s="3"/>
      <c r="BF411" s="3"/>
      <c r="BG411" s="3"/>
      <c r="BH411" s="3"/>
      <c r="BI411" s="3"/>
      <c r="BJ411" s="3"/>
      <c r="BK411" s="3"/>
      <c r="BL411" s="3"/>
      <c r="BM411" s="3"/>
      <c r="BN411" s="3"/>
      <c r="BO411" s="3"/>
      <c r="BP411" s="3"/>
      <c r="BQ411" s="3"/>
      <c r="BR411" s="3"/>
      <c r="BS411" s="3"/>
      <c r="BT411" s="3"/>
      <c r="BU411" s="3"/>
      <c r="BV411" s="3"/>
      <c r="BW411" s="3"/>
      <c r="BX411" s="3">
        <f>ROUND(SUMIF(AA300:AA409,"=60252778",FQ300:FQ409),2)</f>
        <v>0</v>
      </c>
      <c r="BY411" s="3">
        <f>ROUND(SUMIF(AA300:AA409,"=60252778",FR300:FR409),2)</f>
        <v>0</v>
      </c>
      <c r="BZ411" s="3">
        <f>ROUND(SUMIF(AA300:AA409,"=60252778",GL300:GL409),2)</f>
        <v>0</v>
      </c>
      <c r="CA411" s="3">
        <f>ROUND(SUMIF(AA300:AA409,"=60252778",GM300:GM409),2)</f>
        <v>1614176.19</v>
      </c>
      <c r="CB411" s="3">
        <f>ROUND(SUMIF(AA300:AA409,"=60252778",GN300:GN409),2)</f>
        <v>0</v>
      </c>
      <c r="CC411" s="3">
        <f>ROUND(SUMIF(AA300:AA409,"=60252778",GO300:GO409),2)</f>
        <v>1614176.19</v>
      </c>
      <c r="CD411" s="3">
        <f>ROUND(SUMIF(AA300:AA409,"=60252778",GP300:GP409),2)</f>
        <v>0</v>
      </c>
      <c r="CE411" s="3">
        <f>AC411-BX411</f>
        <v>1556163.96</v>
      </c>
      <c r="CF411" s="3">
        <f>AC411-BY411</f>
        <v>1556163.96</v>
      </c>
      <c r="CG411" s="3">
        <f>BX411-BZ411</f>
        <v>0</v>
      </c>
      <c r="CH411" s="3">
        <f>AC411-BX411-BY411+BZ411</f>
        <v>1556163.96</v>
      </c>
      <c r="CI411" s="3">
        <f>BY411-BZ411</f>
        <v>0</v>
      </c>
      <c r="CJ411" s="3">
        <f>ROUND(SUMIF(AA300:AA409,"=60252778",GX300:GX409),2)</f>
        <v>0</v>
      </c>
      <c r="CK411" s="3">
        <f>ROUND(SUMIF(AA300:AA409,"=60252778",GY300:GY409),2)</f>
        <v>0</v>
      </c>
      <c r="CL411" s="3">
        <f>ROUND(SUMIF(AA300:AA409,"=60252778",GZ300:GZ409),2)</f>
        <v>0</v>
      </c>
      <c r="CM411" s="3">
        <f>ROUND(SUMIF(AA300:AA409,"=60252778",HD300:HD409),2)</f>
        <v>0</v>
      </c>
      <c r="CN411" s="3"/>
      <c r="CO411" s="3"/>
      <c r="CP411" s="3"/>
      <c r="CQ411" s="3"/>
      <c r="CR411" s="3"/>
      <c r="CS411" s="3"/>
      <c r="CT411" s="3"/>
      <c r="CU411" s="3"/>
      <c r="CV411" s="3"/>
      <c r="CW411" s="3"/>
      <c r="CX411" s="3"/>
      <c r="CY411" s="3"/>
      <c r="CZ411" s="3"/>
      <c r="DA411" s="3"/>
      <c r="DB411" s="3"/>
      <c r="DC411" s="3"/>
      <c r="DD411" s="3"/>
      <c r="DE411" s="3"/>
      <c r="DF411" s="3"/>
      <c r="DG411" s="4">
        <f t="shared" ref="DG411:DL411" si="558">ROUND(DT411,2)</f>
        <v>11299750.789999999</v>
      </c>
      <c r="DH411" s="4">
        <f t="shared" si="558"/>
        <v>10108974.880000001</v>
      </c>
      <c r="DI411" s="4">
        <f t="shared" si="558"/>
        <v>354183.34</v>
      </c>
      <c r="DJ411" s="4">
        <f t="shared" si="558"/>
        <v>263152.99</v>
      </c>
      <c r="DK411" s="4">
        <f t="shared" si="558"/>
        <v>836592.57</v>
      </c>
      <c r="DL411" s="4">
        <f t="shared" si="558"/>
        <v>0</v>
      </c>
      <c r="DM411" s="4">
        <f>DZ411</f>
        <v>1234.8722969797502</v>
      </c>
      <c r="DN411" s="4">
        <f>EA411</f>
        <v>0</v>
      </c>
      <c r="DO411" s="4">
        <f>ROUND(EB411,2)</f>
        <v>0</v>
      </c>
      <c r="DP411" s="4">
        <f>ROUND(EC411,2)</f>
        <v>1066753.2</v>
      </c>
      <c r="DQ411" s="4">
        <f>ROUND(ED411,2)</f>
        <v>560870.23</v>
      </c>
      <c r="DR411" s="4"/>
      <c r="DS411" s="4"/>
      <c r="DT411" s="4">
        <f>ROUND(SUMIF(AA300:AA409,"=60252775",O300:O409),2)</f>
        <v>11299750.789999999</v>
      </c>
      <c r="DU411" s="4">
        <f>ROUND(SUMIF(AA300:AA409,"=60252775",P300:P409),2)</f>
        <v>10108974.880000001</v>
      </c>
      <c r="DV411" s="4">
        <f>ROUND(SUMIF(AA300:AA409,"=60252775",Q300:Q409),2)</f>
        <v>354183.34</v>
      </c>
      <c r="DW411" s="4">
        <f>ROUND(SUMIF(AA300:AA409,"=60252775",R300:R409),2)</f>
        <v>263152.99</v>
      </c>
      <c r="DX411" s="4">
        <f>ROUND(SUMIF(AA300:AA409,"=60252775",S300:S409),2)</f>
        <v>836592.57</v>
      </c>
      <c r="DY411" s="4">
        <f>ROUND(SUMIF(AA300:AA409,"=60252775",T300:T409),2)</f>
        <v>0</v>
      </c>
      <c r="DZ411" s="4">
        <f>SUMIF(AA300:AA409,"=60252775",U300:U409)</f>
        <v>1234.8722969797502</v>
      </c>
      <c r="EA411" s="4">
        <f>SUMIF(AA300:AA409,"=60252775",V300:V409)</f>
        <v>0</v>
      </c>
      <c r="EB411" s="4">
        <f>ROUND(SUMIF(AA300:AA409,"=60252775",W300:W409),2)</f>
        <v>0</v>
      </c>
      <c r="EC411" s="4">
        <f>ROUND(SUMIF(AA300:AA409,"=60252775",X300:X409),2)</f>
        <v>1066753.2</v>
      </c>
      <c r="ED411" s="4">
        <f>ROUND(SUMIF(AA300:AA409,"=60252775",Y300:Y409),2)</f>
        <v>560870.23</v>
      </c>
      <c r="EE411" s="4"/>
      <c r="EF411" s="4"/>
      <c r="EG411" s="4">
        <f t="shared" ref="EG411:EV411" si="559">ROUND(FP411,2)</f>
        <v>0</v>
      </c>
      <c r="EH411" s="4">
        <f t="shared" si="559"/>
        <v>0</v>
      </c>
      <c r="EI411" s="4">
        <f t="shared" si="559"/>
        <v>0</v>
      </c>
      <c r="EJ411" s="4">
        <f t="shared" si="559"/>
        <v>12927374.220000001</v>
      </c>
      <c r="EK411" s="4">
        <f t="shared" si="559"/>
        <v>0</v>
      </c>
      <c r="EL411" s="4">
        <f t="shared" si="559"/>
        <v>12927374.220000001</v>
      </c>
      <c r="EM411" s="4">
        <f t="shared" si="559"/>
        <v>0</v>
      </c>
      <c r="EN411" s="4">
        <f t="shared" si="559"/>
        <v>10108974.880000001</v>
      </c>
      <c r="EO411" s="4">
        <f t="shared" si="559"/>
        <v>10108974.880000001</v>
      </c>
      <c r="EP411" s="4">
        <f t="shared" si="559"/>
        <v>0</v>
      </c>
      <c r="EQ411" s="4">
        <f t="shared" si="559"/>
        <v>10108974.880000001</v>
      </c>
      <c r="ER411" s="4">
        <f t="shared" si="559"/>
        <v>0</v>
      </c>
      <c r="ES411" s="4">
        <f t="shared" si="559"/>
        <v>0</v>
      </c>
      <c r="ET411" s="4">
        <f t="shared" si="559"/>
        <v>0</v>
      </c>
      <c r="EU411" s="4">
        <f t="shared" si="559"/>
        <v>0</v>
      </c>
      <c r="EV411" s="4">
        <f t="shared" si="559"/>
        <v>0</v>
      </c>
      <c r="EW411" s="4"/>
      <c r="EX411" s="4"/>
      <c r="EY411" s="4"/>
      <c r="EZ411" s="4"/>
      <c r="FA411" s="4"/>
      <c r="FB411" s="4"/>
      <c r="FC411" s="4"/>
      <c r="FD411" s="4"/>
      <c r="FE411" s="4"/>
      <c r="FF411" s="4"/>
      <c r="FG411" s="4"/>
      <c r="FH411" s="4"/>
      <c r="FI411" s="4"/>
      <c r="FJ411" s="4"/>
      <c r="FK411" s="4"/>
      <c r="FL411" s="4"/>
      <c r="FM411" s="4"/>
      <c r="FN411" s="4"/>
      <c r="FO411" s="4"/>
      <c r="FP411" s="4">
        <f>ROUND(SUMIF(AA300:AA409,"=60252775",FQ300:FQ409),2)</f>
        <v>0</v>
      </c>
      <c r="FQ411" s="4">
        <f>ROUND(SUMIF(AA300:AA409,"=60252775",FR300:FR409),2)</f>
        <v>0</v>
      </c>
      <c r="FR411" s="4">
        <f>ROUND(SUMIF(AA300:AA409,"=60252775",GL300:GL409),2)</f>
        <v>0</v>
      </c>
      <c r="FS411" s="4">
        <f>ROUND(SUMIF(AA300:AA409,"=60252775",GM300:GM409),2)</f>
        <v>12927374.220000001</v>
      </c>
      <c r="FT411" s="4">
        <f>ROUND(SUMIF(AA300:AA409,"=60252775",GN300:GN409),2)</f>
        <v>0</v>
      </c>
      <c r="FU411" s="4">
        <f>ROUND(SUMIF(AA300:AA409,"=60252775",GO300:GO409),2)</f>
        <v>12927374.220000001</v>
      </c>
      <c r="FV411" s="4">
        <f>ROUND(SUMIF(AA300:AA409,"=60252775",GP300:GP409),2)</f>
        <v>0</v>
      </c>
      <c r="FW411" s="4">
        <f>DU411-FP411</f>
        <v>10108974.880000001</v>
      </c>
      <c r="FX411" s="4">
        <f>DU411-FQ411</f>
        <v>10108974.880000001</v>
      </c>
      <c r="FY411" s="4">
        <f>FP411-FR411</f>
        <v>0</v>
      </c>
      <c r="FZ411" s="4">
        <f>DU411-FP411-FQ411+FR411</f>
        <v>10108974.880000001</v>
      </c>
      <c r="GA411" s="4">
        <f>FQ411-FR411</f>
        <v>0</v>
      </c>
      <c r="GB411" s="4">
        <f>ROUND(SUMIF(AA300:AA409,"=60252775",GX300:GX409),2)</f>
        <v>0</v>
      </c>
      <c r="GC411" s="4">
        <f>ROUND(SUMIF(AA300:AA409,"=60252775",GY300:GY409),2)</f>
        <v>0</v>
      </c>
      <c r="GD411" s="4">
        <f>ROUND(SUMIF(AA300:AA409,"=60252775",GZ300:GZ409),2)</f>
        <v>0</v>
      </c>
      <c r="GE411" s="4">
        <f>ROUND(SUMIF(AA300:AA409,"=60252775",HD300:HD409),2)</f>
        <v>0</v>
      </c>
      <c r="GF411" s="4"/>
      <c r="GG411" s="4"/>
      <c r="GH411" s="4"/>
      <c r="GI411" s="4"/>
      <c r="GJ411" s="4"/>
      <c r="GK411" s="4"/>
      <c r="GL411" s="4"/>
      <c r="GM411" s="4"/>
      <c r="GN411" s="4"/>
      <c r="GO411" s="4"/>
      <c r="GP411" s="4"/>
      <c r="GQ411" s="4"/>
      <c r="GR411" s="4"/>
      <c r="GS411" s="4"/>
      <c r="GT411" s="4"/>
      <c r="GU411" s="4"/>
      <c r="GV411" s="4"/>
      <c r="GW411" s="4"/>
      <c r="GX411" s="4">
        <v>0</v>
      </c>
    </row>
    <row r="413" spans="1:255" x14ac:dyDescent="0.2">
      <c r="A413" s="5">
        <v>50</v>
      </c>
      <c r="B413" s="5">
        <v>0</v>
      </c>
      <c r="C413" s="5">
        <v>0</v>
      </c>
      <c r="D413" s="5">
        <v>1</v>
      </c>
      <c r="E413" s="5">
        <v>201</v>
      </c>
      <c r="F413" s="5">
        <f>ROUND(Source!O411,O413)</f>
        <v>1584577.65</v>
      </c>
      <c r="G413" s="5" t="s">
        <v>313</v>
      </c>
      <c r="H413" s="5" t="s">
        <v>314</v>
      </c>
      <c r="I413" s="5"/>
      <c r="J413" s="5"/>
      <c r="K413" s="5">
        <v>201</v>
      </c>
      <c r="L413" s="5">
        <v>1</v>
      </c>
      <c r="M413" s="5">
        <v>3</v>
      </c>
      <c r="N413" s="5" t="s">
        <v>3</v>
      </c>
      <c r="O413" s="5">
        <v>2</v>
      </c>
      <c r="P413" s="5">
        <f>ROUND(Source!DG411,O413)</f>
        <v>11299750.789999999</v>
      </c>
      <c r="Q413" s="5"/>
      <c r="R413" s="5"/>
      <c r="S413" s="5"/>
      <c r="T413" s="5"/>
      <c r="U413" s="5"/>
      <c r="V413" s="5"/>
      <c r="W413" s="5">
        <v>1584577.65</v>
      </c>
      <c r="X413" s="5">
        <v>1</v>
      </c>
      <c r="Y413" s="5">
        <v>1584577.65</v>
      </c>
      <c r="Z413" s="5">
        <v>11299750.789999999</v>
      </c>
      <c r="AA413" s="5">
        <v>1</v>
      </c>
      <c r="AB413" s="5">
        <v>11299750.789999999</v>
      </c>
    </row>
    <row r="414" spans="1:255" x14ac:dyDescent="0.2">
      <c r="A414" s="5">
        <v>50</v>
      </c>
      <c r="B414" s="5">
        <v>0</v>
      </c>
      <c r="C414" s="5">
        <v>0</v>
      </c>
      <c r="D414" s="5">
        <v>1</v>
      </c>
      <c r="E414" s="5">
        <v>202</v>
      </c>
      <c r="F414" s="5">
        <f>ROUND(Source!P411,O414)</f>
        <v>1556163.96</v>
      </c>
      <c r="G414" s="5" t="s">
        <v>315</v>
      </c>
      <c r="H414" s="5" t="s">
        <v>316</v>
      </c>
      <c r="I414" s="5"/>
      <c r="J414" s="5"/>
      <c r="K414" s="5">
        <v>202</v>
      </c>
      <c r="L414" s="5">
        <v>2</v>
      </c>
      <c r="M414" s="5">
        <v>3</v>
      </c>
      <c r="N414" s="5" t="s">
        <v>3</v>
      </c>
      <c r="O414" s="5">
        <v>2</v>
      </c>
      <c r="P414" s="5">
        <f>ROUND(Source!DH411,O414)</f>
        <v>10108974.880000001</v>
      </c>
      <c r="Q414" s="5"/>
      <c r="R414" s="5"/>
      <c r="S414" s="5"/>
      <c r="T414" s="5"/>
      <c r="U414" s="5"/>
      <c r="V414" s="5"/>
      <c r="W414" s="5">
        <v>1556163.96</v>
      </c>
      <c r="X414" s="5">
        <v>1</v>
      </c>
      <c r="Y414" s="5">
        <v>1556163.96</v>
      </c>
      <c r="Z414" s="5">
        <v>10108974.880000001</v>
      </c>
      <c r="AA414" s="5">
        <v>1</v>
      </c>
      <c r="AB414" s="5">
        <v>10108974.880000001</v>
      </c>
    </row>
    <row r="415" spans="1:255" x14ac:dyDescent="0.2">
      <c r="A415" s="5">
        <v>50</v>
      </c>
      <c r="B415" s="5">
        <v>0</v>
      </c>
      <c r="C415" s="5">
        <v>0</v>
      </c>
      <c r="D415" s="5">
        <v>1</v>
      </c>
      <c r="E415" s="5">
        <v>222</v>
      </c>
      <c r="F415" s="5">
        <f>ROUND(Source!AO411,O415)</f>
        <v>0</v>
      </c>
      <c r="G415" s="5" t="s">
        <v>317</v>
      </c>
      <c r="H415" s="5" t="s">
        <v>318</v>
      </c>
      <c r="I415" s="5"/>
      <c r="J415" s="5"/>
      <c r="K415" s="5">
        <v>222</v>
      </c>
      <c r="L415" s="5">
        <v>3</v>
      </c>
      <c r="M415" s="5">
        <v>3</v>
      </c>
      <c r="N415" s="5" t="s">
        <v>3</v>
      </c>
      <c r="O415" s="5">
        <v>2</v>
      </c>
      <c r="P415" s="5">
        <f>ROUND(Source!EG411,O415)</f>
        <v>0</v>
      </c>
      <c r="Q415" s="5"/>
      <c r="R415" s="5"/>
      <c r="S415" s="5"/>
      <c r="T415" s="5"/>
      <c r="U415" s="5"/>
      <c r="V415" s="5"/>
      <c r="W415" s="5">
        <v>0</v>
      </c>
      <c r="X415" s="5">
        <v>1</v>
      </c>
      <c r="Y415" s="5">
        <v>0</v>
      </c>
      <c r="Z415" s="5">
        <v>0</v>
      </c>
      <c r="AA415" s="5">
        <v>1</v>
      </c>
      <c r="AB415" s="5">
        <v>0</v>
      </c>
    </row>
    <row r="416" spans="1:255" x14ac:dyDescent="0.2">
      <c r="A416" s="5">
        <v>50</v>
      </c>
      <c r="B416" s="5">
        <v>0</v>
      </c>
      <c r="C416" s="5">
        <v>0</v>
      </c>
      <c r="D416" s="5">
        <v>1</v>
      </c>
      <c r="E416" s="5">
        <v>225</v>
      </c>
      <c r="F416" s="5">
        <f>ROUND(Source!AV411,O416)</f>
        <v>1556163.96</v>
      </c>
      <c r="G416" s="5" t="s">
        <v>319</v>
      </c>
      <c r="H416" s="5" t="s">
        <v>320</v>
      </c>
      <c r="I416" s="5"/>
      <c r="J416" s="5"/>
      <c r="K416" s="5">
        <v>225</v>
      </c>
      <c r="L416" s="5">
        <v>4</v>
      </c>
      <c r="M416" s="5">
        <v>3</v>
      </c>
      <c r="N416" s="5" t="s">
        <v>3</v>
      </c>
      <c r="O416" s="5">
        <v>2</v>
      </c>
      <c r="P416" s="5">
        <f>ROUND(Source!EN411,O416)</f>
        <v>10108974.880000001</v>
      </c>
      <c r="Q416" s="5"/>
      <c r="R416" s="5"/>
      <c r="S416" s="5"/>
      <c r="T416" s="5"/>
      <c r="U416" s="5"/>
      <c r="V416" s="5"/>
      <c r="W416" s="5">
        <v>1556163.96</v>
      </c>
      <c r="X416" s="5">
        <v>1</v>
      </c>
      <c r="Y416" s="5">
        <v>1556163.96</v>
      </c>
      <c r="Z416" s="5">
        <v>10108974.880000001</v>
      </c>
      <c r="AA416" s="5">
        <v>1</v>
      </c>
      <c r="AB416" s="5">
        <v>10108974.880000001</v>
      </c>
    </row>
    <row r="417" spans="1:28" x14ac:dyDescent="0.2">
      <c r="A417" s="5">
        <v>50</v>
      </c>
      <c r="B417" s="5">
        <v>0</v>
      </c>
      <c r="C417" s="5">
        <v>0</v>
      </c>
      <c r="D417" s="5">
        <v>1</v>
      </c>
      <c r="E417" s="5">
        <v>226</v>
      </c>
      <c r="F417" s="5">
        <f>ROUND(Source!AW411,O417)</f>
        <v>1556163.96</v>
      </c>
      <c r="G417" s="5" t="s">
        <v>321</v>
      </c>
      <c r="H417" s="5" t="s">
        <v>322</v>
      </c>
      <c r="I417" s="5"/>
      <c r="J417" s="5"/>
      <c r="K417" s="5">
        <v>226</v>
      </c>
      <c r="L417" s="5">
        <v>5</v>
      </c>
      <c r="M417" s="5">
        <v>3</v>
      </c>
      <c r="N417" s="5" t="s">
        <v>3</v>
      </c>
      <c r="O417" s="5">
        <v>2</v>
      </c>
      <c r="P417" s="5">
        <f>ROUND(Source!EO411,O417)</f>
        <v>10108974.880000001</v>
      </c>
      <c r="Q417" s="5"/>
      <c r="R417" s="5"/>
      <c r="S417" s="5"/>
      <c r="T417" s="5"/>
      <c r="U417" s="5"/>
      <c r="V417" s="5"/>
      <c r="W417" s="5">
        <v>1556163.96</v>
      </c>
      <c r="X417" s="5">
        <v>1</v>
      </c>
      <c r="Y417" s="5">
        <v>1556163.96</v>
      </c>
      <c r="Z417" s="5">
        <v>10108974.880000001</v>
      </c>
      <c r="AA417" s="5">
        <v>1</v>
      </c>
      <c r="AB417" s="5">
        <v>10108974.880000001</v>
      </c>
    </row>
    <row r="418" spans="1:28" x14ac:dyDescent="0.2">
      <c r="A418" s="5">
        <v>50</v>
      </c>
      <c r="B418" s="5">
        <v>0</v>
      </c>
      <c r="C418" s="5">
        <v>0</v>
      </c>
      <c r="D418" s="5">
        <v>1</v>
      </c>
      <c r="E418" s="5">
        <v>227</v>
      </c>
      <c r="F418" s="5">
        <f>ROUND(Source!AX411,O418)</f>
        <v>0</v>
      </c>
      <c r="G418" s="5" t="s">
        <v>323</v>
      </c>
      <c r="H418" s="5" t="s">
        <v>324</v>
      </c>
      <c r="I418" s="5"/>
      <c r="J418" s="5"/>
      <c r="K418" s="5">
        <v>227</v>
      </c>
      <c r="L418" s="5">
        <v>6</v>
      </c>
      <c r="M418" s="5">
        <v>3</v>
      </c>
      <c r="N418" s="5" t="s">
        <v>3</v>
      </c>
      <c r="O418" s="5">
        <v>2</v>
      </c>
      <c r="P418" s="5">
        <f>ROUND(Source!EP411,O418)</f>
        <v>0</v>
      </c>
      <c r="Q418" s="5"/>
      <c r="R418" s="5"/>
      <c r="S418" s="5"/>
      <c r="T418" s="5"/>
      <c r="U418" s="5"/>
      <c r="V418" s="5"/>
      <c r="W418" s="5">
        <v>0</v>
      </c>
      <c r="X418" s="5">
        <v>1</v>
      </c>
      <c r="Y418" s="5">
        <v>0</v>
      </c>
      <c r="Z418" s="5">
        <v>0</v>
      </c>
      <c r="AA418" s="5">
        <v>1</v>
      </c>
      <c r="AB418" s="5">
        <v>0</v>
      </c>
    </row>
    <row r="419" spans="1:28" x14ac:dyDescent="0.2">
      <c r="A419" s="5">
        <v>50</v>
      </c>
      <c r="B419" s="5">
        <v>0</v>
      </c>
      <c r="C419" s="5">
        <v>0</v>
      </c>
      <c r="D419" s="5">
        <v>1</v>
      </c>
      <c r="E419" s="5">
        <v>228</v>
      </c>
      <c r="F419" s="5">
        <f>ROUND(Source!AY411,O419)</f>
        <v>1556163.96</v>
      </c>
      <c r="G419" s="5" t="s">
        <v>325</v>
      </c>
      <c r="H419" s="5" t="s">
        <v>326</v>
      </c>
      <c r="I419" s="5"/>
      <c r="J419" s="5"/>
      <c r="K419" s="5">
        <v>228</v>
      </c>
      <c r="L419" s="5">
        <v>7</v>
      </c>
      <c r="M419" s="5">
        <v>3</v>
      </c>
      <c r="N419" s="5" t="s">
        <v>3</v>
      </c>
      <c r="O419" s="5">
        <v>2</v>
      </c>
      <c r="P419" s="5">
        <f>ROUND(Source!EQ411,O419)</f>
        <v>10108974.880000001</v>
      </c>
      <c r="Q419" s="5"/>
      <c r="R419" s="5"/>
      <c r="S419" s="5"/>
      <c r="T419" s="5"/>
      <c r="U419" s="5"/>
      <c r="V419" s="5"/>
      <c r="W419" s="5">
        <v>1556163.96</v>
      </c>
      <c r="X419" s="5">
        <v>1</v>
      </c>
      <c r="Y419" s="5">
        <v>1556163.96</v>
      </c>
      <c r="Z419" s="5">
        <v>10108974.880000001</v>
      </c>
      <c r="AA419" s="5">
        <v>1</v>
      </c>
      <c r="AB419" s="5">
        <v>10108974.880000001</v>
      </c>
    </row>
    <row r="420" spans="1:28" x14ac:dyDescent="0.2">
      <c r="A420" s="5">
        <v>50</v>
      </c>
      <c r="B420" s="5">
        <v>0</v>
      </c>
      <c r="C420" s="5">
        <v>0</v>
      </c>
      <c r="D420" s="5">
        <v>1</v>
      </c>
      <c r="E420" s="5">
        <v>216</v>
      </c>
      <c r="F420" s="5">
        <f>ROUND(Source!AP411,O420)</f>
        <v>0</v>
      </c>
      <c r="G420" s="5" t="s">
        <v>327</v>
      </c>
      <c r="H420" s="5" t="s">
        <v>328</v>
      </c>
      <c r="I420" s="5"/>
      <c r="J420" s="5"/>
      <c r="K420" s="5">
        <v>216</v>
      </c>
      <c r="L420" s="5">
        <v>8</v>
      </c>
      <c r="M420" s="5">
        <v>3</v>
      </c>
      <c r="N420" s="5" t="s">
        <v>3</v>
      </c>
      <c r="O420" s="5">
        <v>2</v>
      </c>
      <c r="P420" s="5">
        <f>ROUND(Source!EH411,O420)</f>
        <v>0</v>
      </c>
      <c r="Q420" s="5"/>
      <c r="R420" s="5"/>
      <c r="S420" s="5"/>
      <c r="T420" s="5"/>
      <c r="U420" s="5"/>
      <c r="V420" s="5"/>
      <c r="W420" s="5">
        <v>0</v>
      </c>
      <c r="X420" s="5">
        <v>1</v>
      </c>
      <c r="Y420" s="5">
        <v>0</v>
      </c>
      <c r="Z420" s="5">
        <v>0</v>
      </c>
      <c r="AA420" s="5">
        <v>1</v>
      </c>
      <c r="AB420" s="5">
        <v>0</v>
      </c>
    </row>
    <row r="421" spans="1:28" x14ac:dyDescent="0.2">
      <c r="A421" s="5">
        <v>50</v>
      </c>
      <c r="B421" s="5">
        <v>0</v>
      </c>
      <c r="C421" s="5">
        <v>0</v>
      </c>
      <c r="D421" s="5">
        <v>1</v>
      </c>
      <c r="E421" s="5">
        <v>223</v>
      </c>
      <c r="F421" s="5">
        <f>ROUND(Source!AQ411,O421)</f>
        <v>0</v>
      </c>
      <c r="G421" s="5" t="s">
        <v>329</v>
      </c>
      <c r="H421" s="5" t="s">
        <v>330</v>
      </c>
      <c r="I421" s="5"/>
      <c r="J421" s="5"/>
      <c r="K421" s="5">
        <v>223</v>
      </c>
      <c r="L421" s="5">
        <v>9</v>
      </c>
      <c r="M421" s="5">
        <v>3</v>
      </c>
      <c r="N421" s="5" t="s">
        <v>3</v>
      </c>
      <c r="O421" s="5">
        <v>2</v>
      </c>
      <c r="P421" s="5">
        <f>ROUND(Source!EI411,O421)</f>
        <v>0</v>
      </c>
      <c r="Q421" s="5"/>
      <c r="R421" s="5"/>
      <c r="S421" s="5"/>
      <c r="T421" s="5"/>
      <c r="U421" s="5"/>
      <c r="V421" s="5"/>
      <c r="W421" s="5">
        <v>0</v>
      </c>
      <c r="X421" s="5">
        <v>1</v>
      </c>
      <c r="Y421" s="5">
        <v>0</v>
      </c>
      <c r="Z421" s="5">
        <v>0</v>
      </c>
      <c r="AA421" s="5">
        <v>1</v>
      </c>
      <c r="AB421" s="5">
        <v>0</v>
      </c>
    </row>
    <row r="422" spans="1:28" x14ac:dyDescent="0.2">
      <c r="A422" s="5">
        <v>50</v>
      </c>
      <c r="B422" s="5">
        <v>0</v>
      </c>
      <c r="C422" s="5">
        <v>0</v>
      </c>
      <c r="D422" s="5">
        <v>1</v>
      </c>
      <c r="E422" s="5">
        <v>229</v>
      </c>
      <c r="F422" s="5">
        <f>ROUND(Source!AZ411,O422)</f>
        <v>0</v>
      </c>
      <c r="G422" s="5" t="s">
        <v>331</v>
      </c>
      <c r="H422" s="5" t="s">
        <v>332</v>
      </c>
      <c r="I422" s="5"/>
      <c r="J422" s="5"/>
      <c r="K422" s="5">
        <v>229</v>
      </c>
      <c r="L422" s="5">
        <v>10</v>
      </c>
      <c r="M422" s="5">
        <v>3</v>
      </c>
      <c r="N422" s="5" t="s">
        <v>3</v>
      </c>
      <c r="O422" s="5">
        <v>2</v>
      </c>
      <c r="P422" s="5">
        <f>ROUND(Source!ER411,O422)</f>
        <v>0</v>
      </c>
      <c r="Q422" s="5"/>
      <c r="R422" s="5"/>
      <c r="S422" s="5"/>
      <c r="T422" s="5"/>
      <c r="U422" s="5"/>
      <c r="V422" s="5"/>
      <c r="W422" s="5">
        <v>0</v>
      </c>
      <c r="X422" s="5">
        <v>1</v>
      </c>
      <c r="Y422" s="5">
        <v>0</v>
      </c>
      <c r="Z422" s="5">
        <v>0</v>
      </c>
      <c r="AA422" s="5">
        <v>1</v>
      </c>
      <c r="AB422" s="5">
        <v>0</v>
      </c>
    </row>
    <row r="423" spans="1:28" x14ac:dyDescent="0.2">
      <c r="A423" s="5">
        <v>50</v>
      </c>
      <c r="B423" s="5">
        <v>0</v>
      </c>
      <c r="C423" s="5">
        <v>0</v>
      </c>
      <c r="D423" s="5">
        <v>1</v>
      </c>
      <c r="E423" s="5">
        <v>203</v>
      </c>
      <c r="F423" s="5">
        <f>ROUND(Source!Q411,O423)</f>
        <v>13200.15</v>
      </c>
      <c r="G423" s="5" t="s">
        <v>333</v>
      </c>
      <c r="H423" s="5" t="s">
        <v>334</v>
      </c>
      <c r="I423" s="5"/>
      <c r="J423" s="5"/>
      <c r="K423" s="5">
        <v>203</v>
      </c>
      <c r="L423" s="5">
        <v>11</v>
      </c>
      <c r="M423" s="5">
        <v>3</v>
      </c>
      <c r="N423" s="5" t="s">
        <v>3</v>
      </c>
      <c r="O423" s="5">
        <v>2</v>
      </c>
      <c r="P423" s="5">
        <f>ROUND(Source!DI411,O423)</f>
        <v>354183.34</v>
      </c>
      <c r="Q423" s="5"/>
      <c r="R423" s="5"/>
      <c r="S423" s="5"/>
      <c r="T423" s="5"/>
      <c r="U423" s="5"/>
      <c r="V423" s="5"/>
      <c r="W423" s="5">
        <v>13200.15</v>
      </c>
      <c r="X423" s="5">
        <v>1</v>
      </c>
      <c r="Y423" s="5">
        <v>13200.15</v>
      </c>
      <c r="Z423" s="5">
        <v>354183.34</v>
      </c>
      <c r="AA423" s="5">
        <v>1</v>
      </c>
      <c r="AB423" s="5">
        <v>354183.34</v>
      </c>
    </row>
    <row r="424" spans="1:28" x14ac:dyDescent="0.2">
      <c r="A424" s="5">
        <v>50</v>
      </c>
      <c r="B424" s="5">
        <v>0</v>
      </c>
      <c r="C424" s="5">
        <v>0</v>
      </c>
      <c r="D424" s="5">
        <v>1</v>
      </c>
      <c r="E424" s="5">
        <v>231</v>
      </c>
      <c r="F424" s="5">
        <f>ROUND(Source!BB411,O424)</f>
        <v>0</v>
      </c>
      <c r="G424" s="5" t="s">
        <v>335</v>
      </c>
      <c r="H424" s="5" t="s">
        <v>336</v>
      </c>
      <c r="I424" s="5"/>
      <c r="J424" s="5"/>
      <c r="K424" s="5">
        <v>231</v>
      </c>
      <c r="L424" s="5">
        <v>12</v>
      </c>
      <c r="M424" s="5">
        <v>3</v>
      </c>
      <c r="N424" s="5" t="s">
        <v>3</v>
      </c>
      <c r="O424" s="5">
        <v>2</v>
      </c>
      <c r="P424" s="5">
        <f>ROUND(Source!ET411,O424)</f>
        <v>0</v>
      </c>
      <c r="Q424" s="5"/>
      <c r="R424" s="5"/>
      <c r="S424" s="5"/>
      <c r="T424" s="5"/>
      <c r="U424" s="5"/>
      <c r="V424" s="5"/>
      <c r="W424" s="5">
        <v>0</v>
      </c>
      <c r="X424" s="5">
        <v>1</v>
      </c>
      <c r="Y424" s="5">
        <v>0</v>
      </c>
      <c r="Z424" s="5">
        <v>0</v>
      </c>
      <c r="AA424" s="5">
        <v>1</v>
      </c>
      <c r="AB424" s="5">
        <v>0</v>
      </c>
    </row>
    <row r="425" spans="1:28" x14ac:dyDescent="0.2">
      <c r="A425" s="5">
        <v>50</v>
      </c>
      <c r="B425" s="5">
        <v>0</v>
      </c>
      <c r="C425" s="5">
        <v>0</v>
      </c>
      <c r="D425" s="5">
        <v>1</v>
      </c>
      <c r="E425" s="5">
        <v>204</v>
      </c>
      <c r="F425" s="5">
        <f>ROUND(Source!R411,O425)</f>
        <v>4785.47</v>
      </c>
      <c r="G425" s="5" t="s">
        <v>337</v>
      </c>
      <c r="H425" s="5" t="s">
        <v>338</v>
      </c>
      <c r="I425" s="5"/>
      <c r="J425" s="5"/>
      <c r="K425" s="5">
        <v>204</v>
      </c>
      <c r="L425" s="5">
        <v>13</v>
      </c>
      <c r="M425" s="5">
        <v>3</v>
      </c>
      <c r="N425" s="5" t="s">
        <v>3</v>
      </c>
      <c r="O425" s="5">
        <v>2</v>
      </c>
      <c r="P425" s="5">
        <f>ROUND(Source!DJ411,O425)</f>
        <v>263152.99</v>
      </c>
      <c r="Q425" s="5"/>
      <c r="R425" s="5"/>
      <c r="S425" s="5"/>
      <c r="T425" s="5"/>
      <c r="U425" s="5"/>
      <c r="V425" s="5"/>
      <c r="W425" s="5">
        <v>4785.47</v>
      </c>
      <c r="X425" s="5">
        <v>1</v>
      </c>
      <c r="Y425" s="5">
        <v>4785.47</v>
      </c>
      <c r="Z425" s="5">
        <v>263152.99</v>
      </c>
      <c r="AA425" s="5">
        <v>1</v>
      </c>
      <c r="AB425" s="5">
        <v>263152.99</v>
      </c>
    </row>
    <row r="426" spans="1:28" x14ac:dyDescent="0.2">
      <c r="A426" s="5">
        <v>50</v>
      </c>
      <c r="B426" s="5">
        <v>0</v>
      </c>
      <c r="C426" s="5">
        <v>0</v>
      </c>
      <c r="D426" s="5">
        <v>1</v>
      </c>
      <c r="E426" s="5">
        <v>205</v>
      </c>
      <c r="F426" s="5">
        <f>ROUND(Source!S411,O426)</f>
        <v>15213.54</v>
      </c>
      <c r="G426" s="5" t="s">
        <v>339</v>
      </c>
      <c r="H426" s="5" t="s">
        <v>340</v>
      </c>
      <c r="I426" s="5"/>
      <c r="J426" s="5"/>
      <c r="K426" s="5">
        <v>205</v>
      </c>
      <c r="L426" s="5">
        <v>14</v>
      </c>
      <c r="M426" s="5">
        <v>3</v>
      </c>
      <c r="N426" s="5" t="s">
        <v>3</v>
      </c>
      <c r="O426" s="5">
        <v>2</v>
      </c>
      <c r="P426" s="5">
        <f>ROUND(Source!DK411,O426)</f>
        <v>836592.57</v>
      </c>
      <c r="Q426" s="5"/>
      <c r="R426" s="5"/>
      <c r="S426" s="5"/>
      <c r="T426" s="5"/>
      <c r="U426" s="5"/>
      <c r="V426" s="5"/>
      <c r="W426" s="5">
        <v>15213.54</v>
      </c>
      <c r="X426" s="5">
        <v>1</v>
      </c>
      <c r="Y426" s="5">
        <v>15213.54</v>
      </c>
      <c r="Z426" s="5">
        <v>836592.57</v>
      </c>
      <c r="AA426" s="5">
        <v>1</v>
      </c>
      <c r="AB426" s="5">
        <v>836592.57</v>
      </c>
    </row>
    <row r="427" spans="1:28" x14ac:dyDescent="0.2">
      <c r="A427" s="5">
        <v>50</v>
      </c>
      <c r="B427" s="5">
        <v>0</v>
      </c>
      <c r="C427" s="5">
        <v>0</v>
      </c>
      <c r="D427" s="5">
        <v>1</v>
      </c>
      <c r="E427" s="5">
        <v>232</v>
      </c>
      <c r="F427" s="5">
        <f>ROUND(Source!BC411,O427)</f>
        <v>0</v>
      </c>
      <c r="G427" s="5" t="s">
        <v>341</v>
      </c>
      <c r="H427" s="5" t="s">
        <v>342</v>
      </c>
      <c r="I427" s="5"/>
      <c r="J427" s="5"/>
      <c r="K427" s="5">
        <v>232</v>
      </c>
      <c r="L427" s="5">
        <v>15</v>
      </c>
      <c r="M427" s="5">
        <v>3</v>
      </c>
      <c r="N427" s="5" t="s">
        <v>3</v>
      </c>
      <c r="O427" s="5">
        <v>2</v>
      </c>
      <c r="P427" s="5">
        <f>ROUND(Source!EU411,O427)</f>
        <v>0</v>
      </c>
      <c r="Q427" s="5"/>
      <c r="R427" s="5"/>
      <c r="S427" s="5"/>
      <c r="T427" s="5"/>
      <c r="U427" s="5"/>
      <c r="V427" s="5"/>
      <c r="W427" s="5">
        <v>0</v>
      </c>
      <c r="X427" s="5">
        <v>1</v>
      </c>
      <c r="Y427" s="5">
        <v>0</v>
      </c>
      <c r="Z427" s="5">
        <v>0</v>
      </c>
      <c r="AA427" s="5">
        <v>1</v>
      </c>
      <c r="AB427" s="5">
        <v>0</v>
      </c>
    </row>
    <row r="428" spans="1:28" x14ac:dyDescent="0.2">
      <c r="A428" s="5">
        <v>50</v>
      </c>
      <c r="B428" s="5">
        <v>0</v>
      </c>
      <c r="C428" s="5">
        <v>0</v>
      </c>
      <c r="D428" s="5">
        <v>1</v>
      </c>
      <c r="E428" s="5">
        <v>214</v>
      </c>
      <c r="F428" s="5">
        <f>ROUND(Source!AS411,O428)</f>
        <v>0</v>
      </c>
      <c r="G428" s="5" t="s">
        <v>343</v>
      </c>
      <c r="H428" s="5" t="s">
        <v>344</v>
      </c>
      <c r="I428" s="5"/>
      <c r="J428" s="5"/>
      <c r="K428" s="5">
        <v>214</v>
      </c>
      <c r="L428" s="5">
        <v>16</v>
      </c>
      <c r="M428" s="5">
        <v>3</v>
      </c>
      <c r="N428" s="5" t="s">
        <v>3</v>
      </c>
      <c r="O428" s="5">
        <v>2</v>
      </c>
      <c r="P428" s="5">
        <f>ROUND(Source!EK411,O428)</f>
        <v>0</v>
      </c>
      <c r="Q428" s="5"/>
      <c r="R428" s="5"/>
      <c r="S428" s="5"/>
      <c r="T428" s="5"/>
      <c r="U428" s="5"/>
      <c r="V428" s="5"/>
      <c r="W428" s="5">
        <v>0</v>
      </c>
      <c r="X428" s="5">
        <v>1</v>
      </c>
      <c r="Y428" s="5">
        <v>0</v>
      </c>
      <c r="Z428" s="5">
        <v>0</v>
      </c>
      <c r="AA428" s="5">
        <v>1</v>
      </c>
      <c r="AB428" s="5">
        <v>0</v>
      </c>
    </row>
    <row r="429" spans="1:28" x14ac:dyDescent="0.2">
      <c r="A429" s="5">
        <v>50</v>
      </c>
      <c r="B429" s="5">
        <v>0</v>
      </c>
      <c r="C429" s="5">
        <v>0</v>
      </c>
      <c r="D429" s="5">
        <v>1</v>
      </c>
      <c r="E429" s="5">
        <v>215</v>
      </c>
      <c r="F429" s="5">
        <f>ROUND(Source!AT411,O429)</f>
        <v>1614176.19</v>
      </c>
      <c r="G429" s="5" t="s">
        <v>345</v>
      </c>
      <c r="H429" s="5" t="s">
        <v>346</v>
      </c>
      <c r="I429" s="5"/>
      <c r="J429" s="5"/>
      <c r="K429" s="5">
        <v>215</v>
      </c>
      <c r="L429" s="5">
        <v>17</v>
      </c>
      <c r="M429" s="5">
        <v>3</v>
      </c>
      <c r="N429" s="5" t="s">
        <v>3</v>
      </c>
      <c r="O429" s="5">
        <v>2</v>
      </c>
      <c r="P429" s="5">
        <f>ROUND(Source!EL411,O429)</f>
        <v>12927374.220000001</v>
      </c>
      <c r="Q429" s="5"/>
      <c r="R429" s="5"/>
      <c r="S429" s="5"/>
      <c r="T429" s="5"/>
      <c r="U429" s="5"/>
      <c r="V429" s="5"/>
      <c r="W429" s="5">
        <v>1614176.19</v>
      </c>
      <c r="X429" s="5">
        <v>1</v>
      </c>
      <c r="Y429" s="5">
        <v>1614176.19</v>
      </c>
      <c r="Z429" s="5">
        <v>12927374.220000001</v>
      </c>
      <c r="AA429" s="5">
        <v>1</v>
      </c>
      <c r="AB429" s="5">
        <v>12927374.220000001</v>
      </c>
    </row>
    <row r="430" spans="1:28" x14ac:dyDescent="0.2">
      <c r="A430" s="5">
        <v>50</v>
      </c>
      <c r="B430" s="5">
        <v>0</v>
      </c>
      <c r="C430" s="5">
        <v>0</v>
      </c>
      <c r="D430" s="5">
        <v>1</v>
      </c>
      <c r="E430" s="5">
        <v>217</v>
      </c>
      <c r="F430" s="5">
        <f>ROUND(Source!AU411,O430)</f>
        <v>0</v>
      </c>
      <c r="G430" s="5" t="s">
        <v>347</v>
      </c>
      <c r="H430" s="5" t="s">
        <v>348</v>
      </c>
      <c r="I430" s="5"/>
      <c r="J430" s="5"/>
      <c r="K430" s="5">
        <v>217</v>
      </c>
      <c r="L430" s="5">
        <v>18</v>
      </c>
      <c r="M430" s="5">
        <v>3</v>
      </c>
      <c r="N430" s="5" t="s">
        <v>3</v>
      </c>
      <c r="O430" s="5">
        <v>2</v>
      </c>
      <c r="P430" s="5">
        <f>ROUND(Source!EM411,O430)</f>
        <v>0</v>
      </c>
      <c r="Q430" s="5"/>
      <c r="R430" s="5"/>
      <c r="S430" s="5"/>
      <c r="T430" s="5"/>
      <c r="U430" s="5"/>
      <c r="V430" s="5"/>
      <c r="W430" s="5">
        <v>0</v>
      </c>
      <c r="X430" s="5">
        <v>1</v>
      </c>
      <c r="Y430" s="5">
        <v>0</v>
      </c>
      <c r="Z430" s="5">
        <v>0</v>
      </c>
      <c r="AA430" s="5">
        <v>1</v>
      </c>
      <c r="AB430" s="5">
        <v>0</v>
      </c>
    </row>
    <row r="431" spans="1:28" x14ac:dyDescent="0.2">
      <c r="A431" s="5">
        <v>50</v>
      </c>
      <c r="B431" s="5">
        <v>0</v>
      </c>
      <c r="C431" s="5">
        <v>0</v>
      </c>
      <c r="D431" s="5">
        <v>1</v>
      </c>
      <c r="E431" s="5">
        <v>230</v>
      </c>
      <c r="F431" s="5">
        <f>ROUND(Source!BA411,O431)</f>
        <v>0</v>
      </c>
      <c r="G431" s="5" t="s">
        <v>349</v>
      </c>
      <c r="H431" s="5" t="s">
        <v>350</v>
      </c>
      <c r="I431" s="5"/>
      <c r="J431" s="5"/>
      <c r="K431" s="5">
        <v>230</v>
      </c>
      <c r="L431" s="5">
        <v>19</v>
      </c>
      <c r="M431" s="5">
        <v>3</v>
      </c>
      <c r="N431" s="5" t="s">
        <v>3</v>
      </c>
      <c r="O431" s="5">
        <v>2</v>
      </c>
      <c r="P431" s="5">
        <f>ROUND(Source!ES411,O431)</f>
        <v>0</v>
      </c>
      <c r="Q431" s="5"/>
      <c r="R431" s="5"/>
      <c r="S431" s="5"/>
      <c r="T431" s="5"/>
      <c r="U431" s="5"/>
      <c r="V431" s="5"/>
      <c r="W431" s="5">
        <v>0</v>
      </c>
      <c r="X431" s="5">
        <v>1</v>
      </c>
      <c r="Y431" s="5">
        <v>0</v>
      </c>
      <c r="Z431" s="5">
        <v>0</v>
      </c>
      <c r="AA431" s="5">
        <v>1</v>
      </c>
      <c r="AB431" s="5">
        <v>0</v>
      </c>
    </row>
    <row r="432" spans="1:28" x14ac:dyDescent="0.2">
      <c r="A432" s="5">
        <v>50</v>
      </c>
      <c r="B432" s="5">
        <v>0</v>
      </c>
      <c r="C432" s="5">
        <v>0</v>
      </c>
      <c r="D432" s="5">
        <v>1</v>
      </c>
      <c r="E432" s="5">
        <v>206</v>
      </c>
      <c r="F432" s="5">
        <f>ROUND(Source!T411,O432)</f>
        <v>0</v>
      </c>
      <c r="G432" s="5" t="s">
        <v>351</v>
      </c>
      <c r="H432" s="5" t="s">
        <v>352</v>
      </c>
      <c r="I432" s="5"/>
      <c r="J432" s="5"/>
      <c r="K432" s="5">
        <v>206</v>
      </c>
      <c r="L432" s="5">
        <v>20</v>
      </c>
      <c r="M432" s="5">
        <v>3</v>
      </c>
      <c r="N432" s="5" t="s">
        <v>3</v>
      </c>
      <c r="O432" s="5">
        <v>2</v>
      </c>
      <c r="P432" s="5">
        <f>ROUND(Source!DL411,O432)</f>
        <v>0</v>
      </c>
      <c r="Q432" s="5"/>
      <c r="R432" s="5"/>
      <c r="S432" s="5"/>
      <c r="T432" s="5"/>
      <c r="U432" s="5"/>
      <c r="V432" s="5"/>
      <c r="W432" s="5">
        <v>0</v>
      </c>
      <c r="X432" s="5">
        <v>1</v>
      </c>
      <c r="Y432" s="5">
        <v>0</v>
      </c>
      <c r="Z432" s="5">
        <v>0</v>
      </c>
      <c r="AA432" s="5">
        <v>1</v>
      </c>
      <c r="AB432" s="5">
        <v>0</v>
      </c>
    </row>
    <row r="433" spans="1:255" x14ac:dyDescent="0.2">
      <c r="A433" s="5">
        <v>50</v>
      </c>
      <c r="B433" s="5">
        <v>0</v>
      </c>
      <c r="C433" s="5">
        <v>0</v>
      </c>
      <c r="D433" s="5">
        <v>1</v>
      </c>
      <c r="E433" s="5">
        <v>207</v>
      </c>
      <c r="F433" s="5">
        <f>Source!U411</f>
        <v>1234.8722969797502</v>
      </c>
      <c r="G433" s="5" t="s">
        <v>353</v>
      </c>
      <c r="H433" s="5" t="s">
        <v>354</v>
      </c>
      <c r="I433" s="5"/>
      <c r="J433" s="5"/>
      <c r="K433" s="5">
        <v>207</v>
      </c>
      <c r="L433" s="5">
        <v>21</v>
      </c>
      <c r="M433" s="5">
        <v>3</v>
      </c>
      <c r="N433" s="5" t="s">
        <v>3</v>
      </c>
      <c r="O433" s="5">
        <v>-1</v>
      </c>
      <c r="P433" s="5">
        <f>Source!DM411</f>
        <v>1234.8722969797502</v>
      </c>
      <c r="Q433" s="5"/>
      <c r="R433" s="5"/>
      <c r="S433" s="5"/>
      <c r="T433" s="5"/>
      <c r="U433" s="5"/>
      <c r="V433" s="5"/>
      <c r="W433" s="5">
        <v>1234.87229697975</v>
      </c>
      <c r="X433" s="5">
        <v>1</v>
      </c>
      <c r="Y433" s="5">
        <v>1234.87229697975</v>
      </c>
      <c r="Z433" s="5">
        <v>1234.87229697975</v>
      </c>
      <c r="AA433" s="5">
        <v>1</v>
      </c>
      <c r="AB433" s="5">
        <v>1234.87229697975</v>
      </c>
    </row>
    <row r="434" spans="1:255" x14ac:dyDescent="0.2">
      <c r="A434" s="5">
        <v>50</v>
      </c>
      <c r="B434" s="5">
        <v>0</v>
      </c>
      <c r="C434" s="5">
        <v>0</v>
      </c>
      <c r="D434" s="5">
        <v>1</v>
      </c>
      <c r="E434" s="5">
        <v>208</v>
      </c>
      <c r="F434" s="5">
        <f>Source!V411</f>
        <v>0</v>
      </c>
      <c r="G434" s="5" t="s">
        <v>355</v>
      </c>
      <c r="H434" s="5" t="s">
        <v>356</v>
      </c>
      <c r="I434" s="5"/>
      <c r="J434" s="5"/>
      <c r="K434" s="5">
        <v>208</v>
      </c>
      <c r="L434" s="5">
        <v>22</v>
      </c>
      <c r="M434" s="5">
        <v>3</v>
      </c>
      <c r="N434" s="5" t="s">
        <v>3</v>
      </c>
      <c r="O434" s="5">
        <v>-1</v>
      </c>
      <c r="P434" s="5">
        <f>Source!DN411</f>
        <v>0</v>
      </c>
      <c r="Q434" s="5"/>
      <c r="R434" s="5"/>
      <c r="S434" s="5"/>
      <c r="T434" s="5"/>
      <c r="U434" s="5"/>
      <c r="V434" s="5"/>
      <c r="W434" s="5">
        <v>0</v>
      </c>
      <c r="X434" s="5">
        <v>1</v>
      </c>
      <c r="Y434" s="5">
        <v>0</v>
      </c>
      <c r="Z434" s="5">
        <v>0</v>
      </c>
      <c r="AA434" s="5">
        <v>1</v>
      </c>
      <c r="AB434" s="5">
        <v>0</v>
      </c>
    </row>
    <row r="435" spans="1:255" x14ac:dyDescent="0.2">
      <c r="A435" s="5">
        <v>50</v>
      </c>
      <c r="B435" s="5">
        <v>0</v>
      </c>
      <c r="C435" s="5">
        <v>0</v>
      </c>
      <c r="D435" s="5">
        <v>1</v>
      </c>
      <c r="E435" s="5">
        <v>209</v>
      </c>
      <c r="F435" s="5">
        <f>ROUND(Source!W411,O435)</f>
        <v>0</v>
      </c>
      <c r="G435" s="5" t="s">
        <v>357</v>
      </c>
      <c r="H435" s="5" t="s">
        <v>358</v>
      </c>
      <c r="I435" s="5"/>
      <c r="J435" s="5"/>
      <c r="K435" s="5">
        <v>209</v>
      </c>
      <c r="L435" s="5">
        <v>23</v>
      </c>
      <c r="M435" s="5">
        <v>3</v>
      </c>
      <c r="N435" s="5" t="s">
        <v>3</v>
      </c>
      <c r="O435" s="5">
        <v>2</v>
      </c>
      <c r="P435" s="5">
        <f>ROUND(Source!DO411,O435)</f>
        <v>0</v>
      </c>
      <c r="Q435" s="5"/>
      <c r="R435" s="5"/>
      <c r="S435" s="5"/>
      <c r="T435" s="5"/>
      <c r="U435" s="5"/>
      <c r="V435" s="5"/>
      <c r="W435" s="5">
        <v>0</v>
      </c>
      <c r="X435" s="5">
        <v>1</v>
      </c>
      <c r="Y435" s="5">
        <v>0</v>
      </c>
      <c r="Z435" s="5">
        <v>0</v>
      </c>
      <c r="AA435" s="5">
        <v>1</v>
      </c>
      <c r="AB435" s="5">
        <v>0</v>
      </c>
    </row>
    <row r="436" spans="1:255" x14ac:dyDescent="0.2">
      <c r="A436" s="5">
        <v>50</v>
      </c>
      <c r="B436" s="5">
        <v>0</v>
      </c>
      <c r="C436" s="5">
        <v>0</v>
      </c>
      <c r="D436" s="5">
        <v>1</v>
      </c>
      <c r="E436" s="5">
        <v>233</v>
      </c>
      <c r="F436" s="5">
        <f>ROUND(Source!BD411,O436)</f>
        <v>0</v>
      </c>
      <c r="G436" s="5" t="s">
        <v>359</v>
      </c>
      <c r="H436" s="5" t="s">
        <v>360</v>
      </c>
      <c r="I436" s="5"/>
      <c r="J436" s="5"/>
      <c r="K436" s="5">
        <v>233</v>
      </c>
      <c r="L436" s="5">
        <v>24</v>
      </c>
      <c r="M436" s="5">
        <v>3</v>
      </c>
      <c r="N436" s="5" t="s">
        <v>3</v>
      </c>
      <c r="O436" s="5">
        <v>2</v>
      </c>
      <c r="P436" s="5">
        <f>ROUND(Source!EV411,O436)</f>
        <v>0</v>
      </c>
      <c r="Q436" s="5"/>
      <c r="R436" s="5"/>
      <c r="S436" s="5"/>
      <c r="T436" s="5"/>
      <c r="U436" s="5"/>
      <c r="V436" s="5"/>
      <c r="W436" s="5">
        <v>0</v>
      </c>
      <c r="X436" s="5">
        <v>1</v>
      </c>
      <c r="Y436" s="5">
        <v>0</v>
      </c>
      <c r="Z436" s="5">
        <v>0</v>
      </c>
      <c r="AA436" s="5">
        <v>1</v>
      </c>
      <c r="AB436" s="5">
        <v>0</v>
      </c>
    </row>
    <row r="437" spans="1:255" x14ac:dyDescent="0.2">
      <c r="A437" s="5">
        <v>50</v>
      </c>
      <c r="B437" s="5">
        <v>0</v>
      </c>
      <c r="C437" s="5">
        <v>0</v>
      </c>
      <c r="D437" s="5">
        <v>1</v>
      </c>
      <c r="E437" s="5">
        <v>210</v>
      </c>
      <c r="F437" s="5">
        <f>ROUND(Source!X411,O437)</f>
        <v>19399.04</v>
      </c>
      <c r="G437" s="5" t="s">
        <v>361</v>
      </c>
      <c r="H437" s="5" t="s">
        <v>362</v>
      </c>
      <c r="I437" s="5"/>
      <c r="J437" s="5"/>
      <c r="K437" s="5">
        <v>210</v>
      </c>
      <c r="L437" s="5">
        <v>25</v>
      </c>
      <c r="M437" s="5">
        <v>3</v>
      </c>
      <c r="N437" s="5" t="s">
        <v>3</v>
      </c>
      <c r="O437" s="5">
        <v>2</v>
      </c>
      <c r="P437" s="5">
        <f>ROUND(Source!DP411,O437)</f>
        <v>1066753.2</v>
      </c>
      <c r="Q437" s="5"/>
      <c r="R437" s="5"/>
      <c r="S437" s="5"/>
      <c r="T437" s="5"/>
      <c r="U437" s="5"/>
      <c r="V437" s="5"/>
      <c r="W437" s="5">
        <v>19399.04</v>
      </c>
      <c r="X437" s="5">
        <v>1</v>
      </c>
      <c r="Y437" s="5">
        <v>19399.04</v>
      </c>
      <c r="Z437" s="5">
        <v>1066753.2</v>
      </c>
      <c r="AA437" s="5">
        <v>1</v>
      </c>
      <c r="AB437" s="5">
        <v>1066753.2</v>
      </c>
    </row>
    <row r="438" spans="1:255" x14ac:dyDescent="0.2">
      <c r="A438" s="5">
        <v>50</v>
      </c>
      <c r="B438" s="5">
        <v>0</v>
      </c>
      <c r="C438" s="5">
        <v>0</v>
      </c>
      <c r="D438" s="5">
        <v>1</v>
      </c>
      <c r="E438" s="5">
        <v>211</v>
      </c>
      <c r="F438" s="5">
        <f>ROUND(Source!Y411,O438)</f>
        <v>10199.5</v>
      </c>
      <c r="G438" s="5" t="s">
        <v>363</v>
      </c>
      <c r="H438" s="5" t="s">
        <v>364</v>
      </c>
      <c r="I438" s="5"/>
      <c r="J438" s="5"/>
      <c r="K438" s="5">
        <v>211</v>
      </c>
      <c r="L438" s="5">
        <v>26</v>
      </c>
      <c r="M438" s="5">
        <v>3</v>
      </c>
      <c r="N438" s="5" t="s">
        <v>3</v>
      </c>
      <c r="O438" s="5">
        <v>2</v>
      </c>
      <c r="P438" s="5">
        <f>ROUND(Source!DQ411,O438)</f>
        <v>560870.23</v>
      </c>
      <c r="Q438" s="5"/>
      <c r="R438" s="5"/>
      <c r="S438" s="5"/>
      <c r="T438" s="5"/>
      <c r="U438" s="5"/>
      <c r="V438" s="5"/>
      <c r="W438" s="5">
        <v>10199.5</v>
      </c>
      <c r="X438" s="5">
        <v>1</v>
      </c>
      <c r="Y438" s="5">
        <v>10199.5</v>
      </c>
      <c r="Z438" s="5">
        <v>560870.23</v>
      </c>
      <c r="AA438" s="5">
        <v>1</v>
      </c>
      <c r="AB438" s="5">
        <v>560870.23</v>
      </c>
    </row>
    <row r="439" spans="1:255" x14ac:dyDescent="0.2">
      <c r="A439" s="5">
        <v>50</v>
      </c>
      <c r="B439" s="5">
        <v>0</v>
      </c>
      <c r="C439" s="5">
        <v>0</v>
      </c>
      <c r="D439" s="5">
        <v>1</v>
      </c>
      <c r="E439" s="5">
        <v>224</v>
      </c>
      <c r="F439" s="5">
        <f>ROUND(Source!AR411,O439)</f>
        <v>1614176.19</v>
      </c>
      <c r="G439" s="5" t="s">
        <v>365</v>
      </c>
      <c r="H439" s="5" t="s">
        <v>366</v>
      </c>
      <c r="I439" s="5"/>
      <c r="J439" s="5"/>
      <c r="K439" s="5">
        <v>224</v>
      </c>
      <c r="L439" s="5">
        <v>27</v>
      </c>
      <c r="M439" s="5">
        <v>3</v>
      </c>
      <c r="N439" s="5" t="s">
        <v>3</v>
      </c>
      <c r="O439" s="5">
        <v>2</v>
      </c>
      <c r="P439" s="5">
        <f>ROUND(Source!EJ411,O439)</f>
        <v>12927374.220000001</v>
      </c>
      <c r="Q439" s="5"/>
      <c r="R439" s="5"/>
      <c r="S439" s="5"/>
      <c r="T439" s="5"/>
      <c r="U439" s="5"/>
      <c r="V439" s="5"/>
      <c r="W439" s="5">
        <v>1614176.19</v>
      </c>
      <c r="X439" s="5">
        <v>1</v>
      </c>
      <c r="Y439" s="5">
        <v>1614176.19</v>
      </c>
      <c r="Z439" s="5">
        <v>12927374.220000001</v>
      </c>
      <c r="AA439" s="5">
        <v>1</v>
      </c>
      <c r="AB439" s="5">
        <v>12927374.220000001</v>
      </c>
    </row>
    <row r="441" spans="1:255" x14ac:dyDescent="0.2">
      <c r="A441" s="1">
        <v>4</v>
      </c>
      <c r="B441" s="1">
        <v>1</v>
      </c>
      <c r="C441" s="1"/>
      <c r="D441" s="1">
        <f>ROW(A508)</f>
        <v>508</v>
      </c>
      <c r="E441" s="1"/>
      <c r="F441" s="1" t="s">
        <v>3</v>
      </c>
      <c r="G441" s="1" t="s">
        <v>665</v>
      </c>
      <c r="H441" s="1" t="s">
        <v>3</v>
      </c>
      <c r="I441" s="1">
        <v>0</v>
      </c>
      <c r="J441" s="1"/>
      <c r="K441" s="1">
        <v>-1</v>
      </c>
      <c r="L441" s="1"/>
      <c r="M441" s="1" t="s">
        <v>3</v>
      </c>
      <c r="N441" s="1"/>
      <c r="O441" s="1"/>
      <c r="P441" s="1"/>
      <c r="Q441" s="1"/>
      <c r="R441" s="1"/>
      <c r="S441" s="1">
        <v>0</v>
      </c>
      <c r="T441" s="1">
        <v>0</v>
      </c>
      <c r="U441" s="1" t="s">
        <v>3</v>
      </c>
      <c r="V441" s="1">
        <v>2</v>
      </c>
      <c r="W441" s="1"/>
      <c r="X441" s="1"/>
      <c r="Y441" s="1"/>
      <c r="Z441" s="1"/>
      <c r="AA441" s="1"/>
      <c r="AB441" s="1" t="s">
        <v>3</v>
      </c>
      <c r="AC441" s="1" t="s">
        <v>3</v>
      </c>
      <c r="AD441" s="1" t="s">
        <v>3</v>
      </c>
      <c r="AE441" s="1" t="s">
        <v>3</v>
      </c>
      <c r="AF441" s="1" t="s">
        <v>3</v>
      </c>
      <c r="AG441" s="1" t="s">
        <v>3</v>
      </c>
      <c r="AH441" s="1"/>
      <c r="AI441" s="1"/>
      <c r="AJ441" s="1"/>
      <c r="AK441" s="1"/>
      <c r="AL441" s="1"/>
      <c r="AM441" s="1"/>
      <c r="AN441" s="1"/>
      <c r="AO441" s="1"/>
      <c r="AP441" s="1" t="s">
        <v>3</v>
      </c>
      <c r="AQ441" s="1" t="s">
        <v>3</v>
      </c>
      <c r="AR441" s="1" t="s">
        <v>3</v>
      </c>
      <c r="AS441" s="1"/>
      <c r="AT441" s="1"/>
      <c r="AU441" s="1"/>
      <c r="AV441" s="1"/>
      <c r="AW441" s="1"/>
      <c r="AX441" s="1"/>
      <c r="AY441" s="1"/>
      <c r="AZ441" s="1" t="s">
        <v>3</v>
      </c>
      <c r="BA441" s="1"/>
      <c r="BB441" s="1" t="s">
        <v>3</v>
      </c>
      <c r="BC441" s="1" t="s">
        <v>3</v>
      </c>
      <c r="BD441" s="1" t="s">
        <v>3</v>
      </c>
      <c r="BE441" s="1" t="s">
        <v>3</v>
      </c>
      <c r="BF441" s="1" t="s">
        <v>3</v>
      </c>
      <c r="BG441" s="1" t="s">
        <v>3</v>
      </c>
      <c r="BH441" s="1" t="s">
        <v>3</v>
      </c>
      <c r="BI441" s="1" t="s">
        <v>3</v>
      </c>
      <c r="BJ441" s="1" t="s">
        <v>3</v>
      </c>
      <c r="BK441" s="1" t="s">
        <v>3</v>
      </c>
      <c r="BL441" s="1" t="s">
        <v>3</v>
      </c>
      <c r="BM441" s="1" t="s">
        <v>3</v>
      </c>
      <c r="BN441" s="1" t="s">
        <v>3</v>
      </c>
      <c r="BO441" s="1" t="s">
        <v>3</v>
      </c>
      <c r="BP441" s="1" t="s">
        <v>3</v>
      </c>
      <c r="BQ441" s="1"/>
      <c r="BR441" s="1"/>
      <c r="BS441" s="1"/>
      <c r="BT441" s="1"/>
      <c r="BU441" s="1"/>
      <c r="BV441" s="1"/>
      <c r="BW441" s="1"/>
      <c r="BX441" s="1">
        <v>0</v>
      </c>
      <c r="BY441" s="1"/>
      <c r="BZ441" s="1"/>
      <c r="CA441" s="1"/>
      <c r="CB441" s="1"/>
      <c r="CC441" s="1"/>
      <c r="CD441" s="1"/>
      <c r="CE441" s="1"/>
      <c r="CF441" s="1"/>
      <c r="CG441" s="1"/>
      <c r="CH441" s="1"/>
      <c r="CI441" s="1"/>
      <c r="CJ441" s="1">
        <v>0</v>
      </c>
    </row>
    <row r="443" spans="1:255" x14ac:dyDescent="0.2">
      <c r="A443" s="3">
        <v>52</v>
      </c>
      <c r="B443" s="3">
        <f t="shared" ref="B443:G443" si="560">B508</f>
        <v>1</v>
      </c>
      <c r="C443" s="3">
        <f t="shared" si="560"/>
        <v>4</v>
      </c>
      <c r="D443" s="3">
        <f t="shared" si="560"/>
        <v>441</v>
      </c>
      <c r="E443" s="3">
        <f t="shared" si="560"/>
        <v>0</v>
      </c>
      <c r="F443" s="3" t="str">
        <f t="shared" si="560"/>
        <v/>
      </c>
      <c r="G443" s="3" t="str">
        <f t="shared" si="560"/>
        <v>Светотехнические изделия</v>
      </c>
      <c r="H443" s="3"/>
      <c r="I443" s="3"/>
      <c r="J443" s="3"/>
      <c r="K443" s="3"/>
      <c r="L443" s="3"/>
      <c r="M443" s="3"/>
      <c r="N443" s="3"/>
      <c r="O443" s="3">
        <f t="shared" ref="O443:AT443" si="561">O508</f>
        <v>2093084.92</v>
      </c>
      <c r="P443" s="3">
        <f t="shared" si="561"/>
        <v>2079209.4</v>
      </c>
      <c r="Q443" s="3">
        <f t="shared" si="561"/>
        <v>523.33000000000004</v>
      </c>
      <c r="R443" s="3">
        <f t="shared" si="561"/>
        <v>69.12</v>
      </c>
      <c r="S443" s="3">
        <f t="shared" si="561"/>
        <v>13352.19</v>
      </c>
      <c r="T443" s="3">
        <f t="shared" si="561"/>
        <v>0</v>
      </c>
      <c r="U443" s="3">
        <f t="shared" si="561"/>
        <v>1081.3047100019999</v>
      </c>
      <c r="V443" s="3">
        <f t="shared" si="561"/>
        <v>0</v>
      </c>
      <c r="W443" s="3">
        <f t="shared" si="561"/>
        <v>0</v>
      </c>
      <c r="X443" s="3">
        <f t="shared" si="561"/>
        <v>13018.67</v>
      </c>
      <c r="Y443" s="3">
        <f t="shared" si="561"/>
        <v>6844.85</v>
      </c>
      <c r="Z443" s="3">
        <f t="shared" si="561"/>
        <v>0</v>
      </c>
      <c r="AA443" s="3">
        <f t="shared" si="561"/>
        <v>0</v>
      </c>
      <c r="AB443" s="3">
        <f t="shared" si="561"/>
        <v>2093084.92</v>
      </c>
      <c r="AC443" s="3">
        <f t="shared" si="561"/>
        <v>2079209.4</v>
      </c>
      <c r="AD443" s="3">
        <f t="shared" si="561"/>
        <v>523.33000000000004</v>
      </c>
      <c r="AE443" s="3">
        <f t="shared" si="561"/>
        <v>69.12</v>
      </c>
      <c r="AF443" s="3">
        <f t="shared" si="561"/>
        <v>13352.19</v>
      </c>
      <c r="AG443" s="3">
        <f t="shared" si="561"/>
        <v>0</v>
      </c>
      <c r="AH443" s="3">
        <f t="shared" si="561"/>
        <v>1081.3047100019999</v>
      </c>
      <c r="AI443" s="3">
        <f t="shared" si="561"/>
        <v>0</v>
      </c>
      <c r="AJ443" s="3">
        <f t="shared" si="561"/>
        <v>0</v>
      </c>
      <c r="AK443" s="3">
        <f t="shared" si="561"/>
        <v>13018.67</v>
      </c>
      <c r="AL443" s="3">
        <f t="shared" si="561"/>
        <v>6844.85</v>
      </c>
      <c r="AM443" s="3">
        <f t="shared" si="561"/>
        <v>0</v>
      </c>
      <c r="AN443" s="3">
        <f t="shared" si="561"/>
        <v>0</v>
      </c>
      <c r="AO443" s="3">
        <f t="shared" si="561"/>
        <v>0</v>
      </c>
      <c r="AP443" s="3">
        <f t="shared" si="561"/>
        <v>0</v>
      </c>
      <c r="AQ443" s="3">
        <f t="shared" si="561"/>
        <v>0</v>
      </c>
      <c r="AR443" s="3">
        <f t="shared" si="561"/>
        <v>2112948.44</v>
      </c>
      <c r="AS443" s="3">
        <f t="shared" si="561"/>
        <v>0</v>
      </c>
      <c r="AT443" s="3">
        <f t="shared" si="561"/>
        <v>2112948.44</v>
      </c>
      <c r="AU443" s="3">
        <f t="shared" ref="AU443:BZ443" si="562">AU508</f>
        <v>0</v>
      </c>
      <c r="AV443" s="3">
        <f t="shared" si="562"/>
        <v>2079209.4</v>
      </c>
      <c r="AW443" s="3">
        <f t="shared" si="562"/>
        <v>2079209.4</v>
      </c>
      <c r="AX443" s="3">
        <f t="shared" si="562"/>
        <v>0</v>
      </c>
      <c r="AY443" s="3">
        <f t="shared" si="562"/>
        <v>2079209.4</v>
      </c>
      <c r="AZ443" s="3">
        <f t="shared" si="562"/>
        <v>0</v>
      </c>
      <c r="BA443" s="3">
        <f t="shared" si="562"/>
        <v>0</v>
      </c>
      <c r="BB443" s="3">
        <f t="shared" si="562"/>
        <v>0</v>
      </c>
      <c r="BC443" s="3">
        <f t="shared" si="562"/>
        <v>0</v>
      </c>
      <c r="BD443" s="3">
        <f t="shared" si="562"/>
        <v>0</v>
      </c>
      <c r="BE443" s="3">
        <f t="shared" si="562"/>
        <v>0</v>
      </c>
      <c r="BF443" s="3">
        <f t="shared" si="562"/>
        <v>0</v>
      </c>
      <c r="BG443" s="3">
        <f t="shared" si="562"/>
        <v>0</v>
      </c>
      <c r="BH443" s="3">
        <f t="shared" si="562"/>
        <v>0</v>
      </c>
      <c r="BI443" s="3">
        <f t="shared" si="562"/>
        <v>0</v>
      </c>
      <c r="BJ443" s="3">
        <f t="shared" si="562"/>
        <v>0</v>
      </c>
      <c r="BK443" s="3">
        <f t="shared" si="562"/>
        <v>0</v>
      </c>
      <c r="BL443" s="3">
        <f t="shared" si="562"/>
        <v>0</v>
      </c>
      <c r="BM443" s="3">
        <f t="shared" si="562"/>
        <v>0</v>
      </c>
      <c r="BN443" s="3">
        <f t="shared" si="562"/>
        <v>0</v>
      </c>
      <c r="BO443" s="3">
        <f t="shared" si="562"/>
        <v>0</v>
      </c>
      <c r="BP443" s="3">
        <f t="shared" si="562"/>
        <v>0</v>
      </c>
      <c r="BQ443" s="3">
        <f t="shared" si="562"/>
        <v>0</v>
      </c>
      <c r="BR443" s="3">
        <f t="shared" si="562"/>
        <v>0</v>
      </c>
      <c r="BS443" s="3">
        <f t="shared" si="562"/>
        <v>0</v>
      </c>
      <c r="BT443" s="3">
        <f t="shared" si="562"/>
        <v>0</v>
      </c>
      <c r="BU443" s="3">
        <f t="shared" si="562"/>
        <v>0</v>
      </c>
      <c r="BV443" s="3">
        <f t="shared" si="562"/>
        <v>0</v>
      </c>
      <c r="BW443" s="3">
        <f t="shared" si="562"/>
        <v>0</v>
      </c>
      <c r="BX443" s="3">
        <f t="shared" si="562"/>
        <v>0</v>
      </c>
      <c r="BY443" s="3">
        <f t="shared" si="562"/>
        <v>0</v>
      </c>
      <c r="BZ443" s="3">
        <f t="shared" si="562"/>
        <v>0</v>
      </c>
      <c r="CA443" s="3">
        <f t="shared" ref="CA443:DF443" si="563">CA508</f>
        <v>2112948.44</v>
      </c>
      <c r="CB443" s="3">
        <f t="shared" si="563"/>
        <v>0</v>
      </c>
      <c r="CC443" s="3">
        <f t="shared" si="563"/>
        <v>2112948.44</v>
      </c>
      <c r="CD443" s="3">
        <f t="shared" si="563"/>
        <v>0</v>
      </c>
      <c r="CE443" s="3">
        <f t="shared" si="563"/>
        <v>2079209.4</v>
      </c>
      <c r="CF443" s="3">
        <f t="shared" si="563"/>
        <v>2079209.4</v>
      </c>
      <c r="CG443" s="3">
        <f t="shared" si="563"/>
        <v>0</v>
      </c>
      <c r="CH443" s="3">
        <f t="shared" si="563"/>
        <v>2079209.4</v>
      </c>
      <c r="CI443" s="3">
        <f t="shared" si="563"/>
        <v>0</v>
      </c>
      <c r="CJ443" s="3">
        <f t="shared" si="563"/>
        <v>0</v>
      </c>
      <c r="CK443" s="3">
        <f t="shared" si="563"/>
        <v>0</v>
      </c>
      <c r="CL443" s="3">
        <f t="shared" si="563"/>
        <v>0</v>
      </c>
      <c r="CM443" s="3">
        <f t="shared" si="563"/>
        <v>0</v>
      </c>
      <c r="CN443" s="3">
        <f t="shared" si="563"/>
        <v>0</v>
      </c>
      <c r="CO443" s="3">
        <f t="shared" si="563"/>
        <v>0</v>
      </c>
      <c r="CP443" s="3">
        <f t="shared" si="563"/>
        <v>0</v>
      </c>
      <c r="CQ443" s="3">
        <f t="shared" si="563"/>
        <v>0</v>
      </c>
      <c r="CR443" s="3">
        <f t="shared" si="563"/>
        <v>0</v>
      </c>
      <c r="CS443" s="3">
        <f t="shared" si="563"/>
        <v>0</v>
      </c>
      <c r="CT443" s="3">
        <f t="shared" si="563"/>
        <v>0</v>
      </c>
      <c r="CU443" s="3">
        <f t="shared" si="563"/>
        <v>0</v>
      </c>
      <c r="CV443" s="3">
        <f t="shared" si="563"/>
        <v>0</v>
      </c>
      <c r="CW443" s="3">
        <f t="shared" si="563"/>
        <v>0</v>
      </c>
      <c r="CX443" s="3">
        <f t="shared" si="563"/>
        <v>0</v>
      </c>
      <c r="CY443" s="3">
        <f t="shared" si="563"/>
        <v>0</v>
      </c>
      <c r="CZ443" s="3">
        <f t="shared" si="563"/>
        <v>0</v>
      </c>
      <c r="DA443" s="3">
        <f t="shared" si="563"/>
        <v>0</v>
      </c>
      <c r="DB443" s="3">
        <f t="shared" si="563"/>
        <v>0</v>
      </c>
      <c r="DC443" s="3">
        <f t="shared" si="563"/>
        <v>0</v>
      </c>
      <c r="DD443" s="3">
        <f t="shared" si="563"/>
        <v>0</v>
      </c>
      <c r="DE443" s="3">
        <f t="shared" si="563"/>
        <v>0</v>
      </c>
      <c r="DF443" s="3">
        <f t="shared" si="563"/>
        <v>0</v>
      </c>
      <c r="DG443" s="4">
        <f t="shared" ref="DG443:EL443" si="564">DG508</f>
        <v>21272174.550000001</v>
      </c>
      <c r="DH443" s="4">
        <f t="shared" si="564"/>
        <v>20529874.390000001</v>
      </c>
      <c r="DI443" s="4">
        <f t="shared" si="564"/>
        <v>8063.23</v>
      </c>
      <c r="DJ443" s="4">
        <f t="shared" si="564"/>
        <v>3800.91</v>
      </c>
      <c r="DK443" s="4">
        <f t="shared" si="564"/>
        <v>734236.93</v>
      </c>
      <c r="DL443" s="4">
        <f t="shared" si="564"/>
        <v>0</v>
      </c>
      <c r="DM443" s="4">
        <f t="shared" si="564"/>
        <v>1081.3047100019999</v>
      </c>
      <c r="DN443" s="4">
        <f t="shared" si="564"/>
        <v>0</v>
      </c>
      <c r="DO443" s="4">
        <f t="shared" si="564"/>
        <v>0</v>
      </c>
      <c r="DP443" s="4">
        <f t="shared" si="564"/>
        <v>715896.69</v>
      </c>
      <c r="DQ443" s="4">
        <f t="shared" si="564"/>
        <v>376399.3</v>
      </c>
      <c r="DR443" s="4">
        <f t="shared" si="564"/>
        <v>0</v>
      </c>
      <c r="DS443" s="4">
        <f t="shared" si="564"/>
        <v>0</v>
      </c>
      <c r="DT443" s="4">
        <f t="shared" si="564"/>
        <v>21272174.550000001</v>
      </c>
      <c r="DU443" s="4">
        <f t="shared" si="564"/>
        <v>20529874.390000001</v>
      </c>
      <c r="DV443" s="4">
        <f t="shared" si="564"/>
        <v>8063.23</v>
      </c>
      <c r="DW443" s="4">
        <f t="shared" si="564"/>
        <v>3800.91</v>
      </c>
      <c r="DX443" s="4">
        <f t="shared" si="564"/>
        <v>734236.93</v>
      </c>
      <c r="DY443" s="4">
        <f t="shared" si="564"/>
        <v>0</v>
      </c>
      <c r="DZ443" s="4">
        <f t="shared" si="564"/>
        <v>1081.3047100019999</v>
      </c>
      <c r="EA443" s="4">
        <f t="shared" si="564"/>
        <v>0</v>
      </c>
      <c r="EB443" s="4">
        <f t="shared" si="564"/>
        <v>0</v>
      </c>
      <c r="EC443" s="4">
        <f t="shared" si="564"/>
        <v>715896.69</v>
      </c>
      <c r="ED443" s="4">
        <f t="shared" si="564"/>
        <v>376399.3</v>
      </c>
      <c r="EE443" s="4">
        <f t="shared" si="564"/>
        <v>0</v>
      </c>
      <c r="EF443" s="4">
        <f t="shared" si="564"/>
        <v>0</v>
      </c>
      <c r="EG443" s="4">
        <f t="shared" si="564"/>
        <v>0</v>
      </c>
      <c r="EH443" s="4">
        <f t="shared" si="564"/>
        <v>0</v>
      </c>
      <c r="EI443" s="4">
        <f t="shared" si="564"/>
        <v>0</v>
      </c>
      <c r="EJ443" s="4">
        <f t="shared" si="564"/>
        <v>22364470.539999999</v>
      </c>
      <c r="EK443" s="4">
        <f t="shared" si="564"/>
        <v>0</v>
      </c>
      <c r="EL443" s="4">
        <f t="shared" si="564"/>
        <v>22364470.539999999</v>
      </c>
      <c r="EM443" s="4">
        <f t="shared" ref="EM443:FR443" si="565">EM508</f>
        <v>0</v>
      </c>
      <c r="EN443" s="4">
        <f t="shared" si="565"/>
        <v>20529874.390000001</v>
      </c>
      <c r="EO443" s="4">
        <f t="shared" si="565"/>
        <v>20529874.390000001</v>
      </c>
      <c r="EP443" s="4">
        <f t="shared" si="565"/>
        <v>0</v>
      </c>
      <c r="EQ443" s="4">
        <f t="shared" si="565"/>
        <v>20529874.390000001</v>
      </c>
      <c r="ER443" s="4">
        <f t="shared" si="565"/>
        <v>0</v>
      </c>
      <c r="ES443" s="4">
        <f t="shared" si="565"/>
        <v>0</v>
      </c>
      <c r="ET443" s="4">
        <f t="shared" si="565"/>
        <v>0</v>
      </c>
      <c r="EU443" s="4">
        <f t="shared" si="565"/>
        <v>0</v>
      </c>
      <c r="EV443" s="4">
        <f t="shared" si="565"/>
        <v>0</v>
      </c>
      <c r="EW443" s="4">
        <f t="shared" si="565"/>
        <v>0</v>
      </c>
      <c r="EX443" s="4">
        <f t="shared" si="565"/>
        <v>0</v>
      </c>
      <c r="EY443" s="4">
        <f t="shared" si="565"/>
        <v>0</v>
      </c>
      <c r="EZ443" s="4">
        <f t="shared" si="565"/>
        <v>0</v>
      </c>
      <c r="FA443" s="4">
        <f t="shared" si="565"/>
        <v>0</v>
      </c>
      <c r="FB443" s="4">
        <f t="shared" si="565"/>
        <v>0</v>
      </c>
      <c r="FC443" s="4">
        <f t="shared" si="565"/>
        <v>0</v>
      </c>
      <c r="FD443" s="4">
        <f t="shared" si="565"/>
        <v>0</v>
      </c>
      <c r="FE443" s="4">
        <f t="shared" si="565"/>
        <v>0</v>
      </c>
      <c r="FF443" s="4">
        <f t="shared" si="565"/>
        <v>0</v>
      </c>
      <c r="FG443" s="4">
        <f t="shared" si="565"/>
        <v>0</v>
      </c>
      <c r="FH443" s="4">
        <f t="shared" si="565"/>
        <v>0</v>
      </c>
      <c r="FI443" s="4">
        <f t="shared" si="565"/>
        <v>0</v>
      </c>
      <c r="FJ443" s="4">
        <f t="shared" si="565"/>
        <v>0</v>
      </c>
      <c r="FK443" s="4">
        <f t="shared" si="565"/>
        <v>0</v>
      </c>
      <c r="FL443" s="4">
        <f t="shared" si="565"/>
        <v>0</v>
      </c>
      <c r="FM443" s="4">
        <f t="shared" si="565"/>
        <v>0</v>
      </c>
      <c r="FN443" s="4">
        <f t="shared" si="565"/>
        <v>0</v>
      </c>
      <c r="FO443" s="4">
        <f t="shared" si="565"/>
        <v>0</v>
      </c>
      <c r="FP443" s="4">
        <f t="shared" si="565"/>
        <v>0</v>
      </c>
      <c r="FQ443" s="4">
        <f t="shared" si="565"/>
        <v>0</v>
      </c>
      <c r="FR443" s="4">
        <f t="shared" si="565"/>
        <v>0</v>
      </c>
      <c r="FS443" s="4">
        <f t="shared" ref="FS443:GX443" si="566">FS508</f>
        <v>22364470.539999999</v>
      </c>
      <c r="FT443" s="4">
        <f t="shared" si="566"/>
        <v>0</v>
      </c>
      <c r="FU443" s="4">
        <f t="shared" si="566"/>
        <v>22364470.539999999</v>
      </c>
      <c r="FV443" s="4">
        <f t="shared" si="566"/>
        <v>0</v>
      </c>
      <c r="FW443" s="4">
        <f t="shared" si="566"/>
        <v>20529874.390000001</v>
      </c>
      <c r="FX443" s="4">
        <f t="shared" si="566"/>
        <v>20529874.390000001</v>
      </c>
      <c r="FY443" s="4">
        <f t="shared" si="566"/>
        <v>0</v>
      </c>
      <c r="FZ443" s="4">
        <f t="shared" si="566"/>
        <v>20529874.390000001</v>
      </c>
      <c r="GA443" s="4">
        <f t="shared" si="566"/>
        <v>0</v>
      </c>
      <c r="GB443" s="4">
        <f t="shared" si="566"/>
        <v>0</v>
      </c>
      <c r="GC443" s="4">
        <f t="shared" si="566"/>
        <v>0</v>
      </c>
      <c r="GD443" s="4">
        <f t="shared" si="566"/>
        <v>0</v>
      </c>
      <c r="GE443" s="4">
        <f t="shared" si="566"/>
        <v>0</v>
      </c>
      <c r="GF443" s="4">
        <f t="shared" si="566"/>
        <v>0</v>
      </c>
      <c r="GG443" s="4">
        <f t="shared" si="566"/>
        <v>0</v>
      </c>
      <c r="GH443" s="4">
        <f t="shared" si="566"/>
        <v>0</v>
      </c>
      <c r="GI443" s="4">
        <f t="shared" si="566"/>
        <v>0</v>
      </c>
      <c r="GJ443" s="4">
        <f t="shared" si="566"/>
        <v>0</v>
      </c>
      <c r="GK443" s="4">
        <f t="shared" si="566"/>
        <v>0</v>
      </c>
      <c r="GL443" s="4">
        <f t="shared" si="566"/>
        <v>0</v>
      </c>
      <c r="GM443" s="4">
        <f t="shared" si="566"/>
        <v>0</v>
      </c>
      <c r="GN443" s="4">
        <f t="shared" si="566"/>
        <v>0</v>
      </c>
      <c r="GO443" s="4">
        <f t="shared" si="566"/>
        <v>0</v>
      </c>
      <c r="GP443" s="4">
        <f t="shared" si="566"/>
        <v>0</v>
      </c>
      <c r="GQ443" s="4">
        <f t="shared" si="566"/>
        <v>0</v>
      </c>
      <c r="GR443" s="4">
        <f t="shared" si="566"/>
        <v>0</v>
      </c>
      <c r="GS443" s="4">
        <f t="shared" si="566"/>
        <v>0</v>
      </c>
      <c r="GT443" s="4">
        <f t="shared" si="566"/>
        <v>0</v>
      </c>
      <c r="GU443" s="4">
        <f t="shared" si="566"/>
        <v>0</v>
      </c>
      <c r="GV443" s="4">
        <f t="shared" si="566"/>
        <v>0</v>
      </c>
      <c r="GW443" s="4">
        <f t="shared" si="566"/>
        <v>0</v>
      </c>
      <c r="GX443" s="4">
        <f t="shared" si="566"/>
        <v>0</v>
      </c>
    </row>
    <row r="445" spans="1:255" x14ac:dyDescent="0.2">
      <c r="A445" s="2">
        <v>17</v>
      </c>
      <c r="B445" s="2">
        <v>1</v>
      </c>
      <c r="C445" s="2">
        <f>ROW(SmtRes!A229)</f>
        <v>229</v>
      </c>
      <c r="D445" s="2">
        <f>ROW(EtalonRes!A268)</f>
        <v>268</v>
      </c>
      <c r="E445" s="2" t="s">
        <v>666</v>
      </c>
      <c r="F445" s="2" t="s">
        <v>667</v>
      </c>
      <c r="G445" s="2" t="s">
        <v>668</v>
      </c>
      <c r="H445" s="2" t="s">
        <v>631</v>
      </c>
      <c r="I445" s="2">
        <f>ROUND((207+42+24+53+8+7)/100,9)</f>
        <v>3.41</v>
      </c>
      <c r="J445" s="2">
        <v>0</v>
      </c>
      <c r="K445" s="2">
        <f>ROUND((207+42+24+53+8+7)/100,9)</f>
        <v>3.41</v>
      </c>
      <c r="L445" s="2"/>
      <c r="M445" s="2"/>
      <c r="N445" s="2"/>
      <c r="O445" s="2">
        <f t="shared" ref="O445:O476" si="567">ROUND(CP445,2)</f>
        <v>5202.99</v>
      </c>
      <c r="P445" s="2">
        <f t="shared" ref="P445:P476" si="568">ROUND((ROUND((AC445*AW445*I445),2)*BC445),2)</f>
        <v>757.05</v>
      </c>
      <c r="Q445" s="2">
        <f>(ROUND((ROUND((((ET445*1.1))*AV445*I445),2)*BB445),2)+ROUND((ROUND(((AE445-((EU445*1.1)))*AV445*I445),2)*BS445),2))</f>
        <v>164.28</v>
      </c>
      <c r="R445" s="2">
        <f t="shared" ref="R445:R476" si="569">ROUND((ROUND((AE445*AV445*I445),2)*BS445),2)</f>
        <v>21.33</v>
      </c>
      <c r="S445" s="2">
        <f t="shared" ref="S445:S476" si="570">ROUND((ROUND((AF445*AV445*I445),2)*BA445),2)</f>
        <v>4281.66</v>
      </c>
      <c r="T445" s="2">
        <f t="shared" ref="T445:T476" si="571">ROUND(CU445*I445,2)</f>
        <v>0</v>
      </c>
      <c r="U445" s="2">
        <f t="shared" ref="U445:U476" si="572">CV445*I445</f>
        <v>375.13540944000005</v>
      </c>
      <c r="V445" s="2">
        <f t="shared" ref="V445:V476" si="573">CW445*I445</f>
        <v>0</v>
      </c>
      <c r="W445" s="2">
        <f t="shared" ref="W445:W476" si="574">ROUND(CX445*I445,2)</f>
        <v>0</v>
      </c>
      <c r="X445" s="2">
        <f t="shared" ref="X445:X476" si="575">ROUND(CY445,2)</f>
        <v>4173.8999999999996</v>
      </c>
      <c r="Y445" s="2">
        <f t="shared" ref="Y445:Y476" si="576">ROUND(CZ445,2)</f>
        <v>2194.52</v>
      </c>
      <c r="Z445" s="2"/>
      <c r="AA445" s="2">
        <v>60252778</v>
      </c>
      <c r="AB445" s="2">
        <f t="shared" ref="AB445:AB476" si="577">ROUND((AC445+AD445+AF445),6)</f>
        <v>1467.2760000000001</v>
      </c>
      <c r="AC445" s="2">
        <f t="shared" ref="AC445:AC476" si="578">ROUND((ES445),6)</f>
        <v>222.01</v>
      </c>
      <c r="AD445" s="2">
        <f>ROUND(((((ET445*1.1))-((EU445*1.1)))+AE445),6)</f>
        <v>46.012999999999998</v>
      </c>
      <c r="AE445" s="2">
        <f>ROUND(((EU445*1.1)),6)</f>
        <v>5.9729999999999999</v>
      </c>
      <c r="AF445" s="2">
        <f>ROUND(((EV445*1.1)),6)</f>
        <v>1199.2529999999999</v>
      </c>
      <c r="AG445" s="2">
        <f t="shared" ref="AG445:AG476" si="579">ROUND((AP445),6)</f>
        <v>0</v>
      </c>
      <c r="AH445" s="2">
        <f>((EW445*1.1))</f>
        <v>105.072</v>
      </c>
      <c r="AI445" s="2">
        <f>((EX445*1.1))</f>
        <v>0</v>
      </c>
      <c r="AJ445" s="2">
        <f t="shared" ref="AJ445:AJ476" si="580">(AS445)</f>
        <v>0</v>
      </c>
      <c r="AK445" s="2">
        <v>1354.07</v>
      </c>
      <c r="AL445" s="2">
        <v>222.01</v>
      </c>
      <c r="AM445" s="2">
        <v>41.83</v>
      </c>
      <c r="AN445" s="2">
        <v>5.43</v>
      </c>
      <c r="AO445" s="2">
        <v>1090.23</v>
      </c>
      <c r="AP445" s="2">
        <v>0</v>
      </c>
      <c r="AQ445" s="2">
        <v>95.52</v>
      </c>
      <c r="AR445" s="2">
        <v>0</v>
      </c>
      <c r="AS445" s="2">
        <v>0</v>
      </c>
      <c r="AT445" s="2">
        <v>97</v>
      </c>
      <c r="AU445" s="2">
        <v>51</v>
      </c>
      <c r="AV445" s="2">
        <v>1.0469999999999999</v>
      </c>
      <c r="AW445" s="2">
        <v>1</v>
      </c>
      <c r="AX445" s="2"/>
      <c r="AY445" s="2"/>
      <c r="AZ445" s="2">
        <v>1</v>
      </c>
      <c r="BA445" s="2">
        <v>1</v>
      </c>
      <c r="BB445" s="2">
        <v>1</v>
      </c>
      <c r="BC445" s="2">
        <v>1</v>
      </c>
      <c r="BD445" s="2" t="s">
        <v>3</v>
      </c>
      <c r="BE445" s="2" t="s">
        <v>3</v>
      </c>
      <c r="BF445" s="2" t="s">
        <v>3</v>
      </c>
      <c r="BG445" s="2" t="s">
        <v>3</v>
      </c>
      <c r="BH445" s="2">
        <v>0</v>
      </c>
      <c r="BI445" s="2">
        <v>2</v>
      </c>
      <c r="BJ445" s="2" t="s">
        <v>669</v>
      </c>
      <c r="BK445" s="2"/>
      <c r="BL445" s="2"/>
      <c r="BM445" s="2">
        <v>67</v>
      </c>
      <c r="BN445" s="2">
        <v>59540665</v>
      </c>
      <c r="BO445" s="2" t="s">
        <v>667</v>
      </c>
      <c r="BP445" s="2">
        <v>1</v>
      </c>
      <c r="BQ445" s="2">
        <v>40</v>
      </c>
      <c r="BR445" s="2">
        <v>0</v>
      </c>
      <c r="BS445" s="2">
        <v>1</v>
      </c>
      <c r="BT445" s="2">
        <v>1</v>
      </c>
      <c r="BU445" s="2">
        <v>1</v>
      </c>
      <c r="BV445" s="2">
        <v>1</v>
      </c>
      <c r="BW445" s="2">
        <v>1</v>
      </c>
      <c r="BX445" s="2">
        <v>1</v>
      </c>
      <c r="BY445" s="2" t="s">
        <v>3</v>
      </c>
      <c r="BZ445" s="2">
        <v>97</v>
      </c>
      <c r="CA445" s="2">
        <v>51</v>
      </c>
      <c r="CB445" s="2" t="s">
        <v>3</v>
      </c>
      <c r="CC445" s="2"/>
      <c r="CD445" s="2"/>
      <c r="CE445" s="2">
        <v>30</v>
      </c>
      <c r="CF445" s="2">
        <v>0</v>
      </c>
      <c r="CG445" s="2">
        <v>0</v>
      </c>
      <c r="CH445" s="2"/>
      <c r="CI445" s="2"/>
      <c r="CJ445" s="2"/>
      <c r="CK445" s="2"/>
      <c r="CL445" s="2"/>
      <c r="CM445" s="2">
        <v>0</v>
      </c>
      <c r="CN445" s="2" t="s">
        <v>1290</v>
      </c>
      <c r="CO445" s="2">
        <v>0</v>
      </c>
      <c r="CP445" s="2">
        <f t="shared" ref="CP445:CP476" si="581">(P445+Q445+S445)</f>
        <v>5202.99</v>
      </c>
      <c r="CQ445" s="2">
        <f t="shared" ref="CQ445:CQ476" si="582">ROUND((ROUND((AC445*AW445*1),2)*BC445),2)</f>
        <v>222.01</v>
      </c>
      <c r="CR445" s="2">
        <f>(ROUND((ROUND((((ET445*1.1))*AV445*1),2)*BB445),2)+ROUND((ROUND(((AE445-((EU445*1.1)))*AV445*1),2)*BS445),2))</f>
        <v>48.18</v>
      </c>
      <c r="CS445" s="2">
        <f t="shared" ref="CS445:CS476" si="583">ROUND((ROUND((AE445*AV445*1),2)*BS445),2)</f>
        <v>6.25</v>
      </c>
      <c r="CT445" s="2">
        <f t="shared" ref="CT445:CT476" si="584">ROUND((ROUND((AF445*AV445*1),2)*BA445),2)</f>
        <v>1255.6199999999999</v>
      </c>
      <c r="CU445" s="2">
        <f t="shared" ref="CU445:CU476" si="585">AG445</f>
        <v>0</v>
      </c>
      <c r="CV445" s="2">
        <f t="shared" ref="CV445:CV476" si="586">(AH445*AV445)</f>
        <v>110.010384</v>
      </c>
      <c r="CW445" s="2">
        <f t="shared" ref="CW445:CW476" si="587">AI445</f>
        <v>0</v>
      </c>
      <c r="CX445" s="2">
        <f t="shared" ref="CX445:CX476" si="588">AJ445</f>
        <v>0</v>
      </c>
      <c r="CY445" s="2">
        <f t="shared" ref="CY445:CY476" si="589">(((S445+R445)*AT445)/100)</f>
        <v>4173.9002999999993</v>
      </c>
      <c r="CZ445" s="2">
        <f t="shared" ref="CZ445:CZ476" si="590">(((S445+R445)*AU445)/100)</f>
        <v>2194.5248999999999</v>
      </c>
      <c r="DA445" s="2"/>
      <c r="DB445" s="2"/>
      <c r="DC445" s="2" t="s">
        <v>3</v>
      </c>
      <c r="DD445" s="2" t="s">
        <v>3</v>
      </c>
      <c r="DE445" s="2" t="s">
        <v>24</v>
      </c>
      <c r="DF445" s="2" t="s">
        <v>24</v>
      </c>
      <c r="DG445" s="2" t="s">
        <v>24</v>
      </c>
      <c r="DH445" s="2" t="s">
        <v>3</v>
      </c>
      <c r="DI445" s="2" t="s">
        <v>24</v>
      </c>
      <c r="DJ445" s="2" t="s">
        <v>24</v>
      </c>
      <c r="DK445" s="2" t="s">
        <v>3</v>
      </c>
      <c r="DL445" s="2" t="s">
        <v>3</v>
      </c>
      <c r="DM445" s="2" t="s">
        <v>3</v>
      </c>
      <c r="DN445" s="2">
        <v>0</v>
      </c>
      <c r="DO445" s="2">
        <v>0</v>
      </c>
      <c r="DP445" s="2">
        <v>1</v>
      </c>
      <c r="DQ445" s="2">
        <v>1</v>
      </c>
      <c r="DR445" s="2"/>
      <c r="DS445" s="2"/>
      <c r="DT445" s="2"/>
      <c r="DU445" s="2">
        <v>1010</v>
      </c>
      <c r="DV445" s="2" t="s">
        <v>631</v>
      </c>
      <c r="DW445" s="2" t="s">
        <v>631</v>
      </c>
      <c r="DX445" s="2">
        <v>100</v>
      </c>
      <c r="DY445" s="2"/>
      <c r="DZ445" s="2" t="s">
        <v>3</v>
      </c>
      <c r="EA445" s="2" t="s">
        <v>3</v>
      </c>
      <c r="EB445" s="2" t="s">
        <v>3</v>
      </c>
      <c r="EC445" s="2" t="s">
        <v>3</v>
      </c>
      <c r="ED445" s="2"/>
      <c r="EE445" s="2">
        <v>59540733</v>
      </c>
      <c r="EF445" s="2">
        <v>40</v>
      </c>
      <c r="EG445" s="2" t="s">
        <v>25</v>
      </c>
      <c r="EH445" s="2">
        <v>0</v>
      </c>
      <c r="EI445" s="2" t="s">
        <v>3</v>
      </c>
      <c r="EJ445" s="2">
        <v>2</v>
      </c>
      <c r="EK445" s="2">
        <v>67</v>
      </c>
      <c r="EL445" s="2" t="s">
        <v>26</v>
      </c>
      <c r="EM445" s="2" t="s">
        <v>27</v>
      </c>
      <c r="EN445" s="2"/>
      <c r="EO445" s="2" t="s">
        <v>76</v>
      </c>
      <c r="EP445" s="2"/>
      <c r="EQ445" s="2">
        <v>0</v>
      </c>
      <c r="ER445" s="2">
        <v>1354.07</v>
      </c>
      <c r="ES445" s="2">
        <v>222.01</v>
      </c>
      <c r="ET445" s="2">
        <v>41.83</v>
      </c>
      <c r="EU445" s="2">
        <v>5.43</v>
      </c>
      <c r="EV445" s="2">
        <v>1090.23</v>
      </c>
      <c r="EW445" s="2">
        <v>95.52</v>
      </c>
      <c r="EX445" s="2">
        <v>0</v>
      </c>
      <c r="EY445" s="2">
        <v>0</v>
      </c>
      <c r="EZ445" s="2"/>
      <c r="FA445" s="2"/>
      <c r="FB445" s="2"/>
      <c r="FC445" s="2"/>
      <c r="FD445" s="2"/>
      <c r="FE445" s="2"/>
      <c r="FF445" s="2"/>
      <c r="FG445" s="2"/>
      <c r="FH445" s="2"/>
      <c r="FI445" s="2"/>
      <c r="FJ445" s="2"/>
      <c r="FK445" s="2"/>
      <c r="FL445" s="2"/>
      <c r="FM445" s="2"/>
      <c r="FN445" s="2"/>
      <c r="FO445" s="2"/>
      <c r="FP445" s="2"/>
      <c r="FQ445" s="2">
        <v>0</v>
      </c>
      <c r="FR445" s="2">
        <v>0</v>
      </c>
      <c r="FS445" s="2">
        <v>0</v>
      </c>
      <c r="FT445" s="2"/>
      <c r="FU445" s="2"/>
      <c r="FV445" s="2"/>
      <c r="FW445" s="2"/>
      <c r="FX445" s="2">
        <v>97</v>
      </c>
      <c r="FY445" s="2">
        <v>51</v>
      </c>
      <c r="FZ445" s="2"/>
      <c r="GA445" s="2" t="s">
        <v>3</v>
      </c>
      <c r="GB445" s="2"/>
      <c r="GC445" s="2"/>
      <c r="GD445" s="2">
        <v>1</v>
      </c>
      <c r="GE445" s="2"/>
      <c r="GF445" s="2">
        <v>-2096887261</v>
      </c>
      <c r="GG445" s="2">
        <v>2</v>
      </c>
      <c r="GH445" s="2">
        <v>1</v>
      </c>
      <c r="GI445" s="2">
        <v>2</v>
      </c>
      <c r="GJ445" s="2">
        <v>0</v>
      </c>
      <c r="GK445" s="2">
        <v>0</v>
      </c>
      <c r="GL445" s="2">
        <f t="shared" ref="GL445:GL476" si="591">ROUND(IF(AND(BH445=3,BI445=3,FS445&lt;&gt;0),P445,0),2)</f>
        <v>0</v>
      </c>
      <c r="GM445" s="2">
        <f t="shared" ref="GM445:GM476" si="592">ROUND(O445+X445+Y445,2)+GX445</f>
        <v>11571.41</v>
      </c>
      <c r="GN445" s="2">
        <f t="shared" ref="GN445:GN476" si="593">IF(OR(BI445=0,BI445=1),GM445-GX445,0)</f>
        <v>0</v>
      </c>
      <c r="GO445" s="2">
        <f t="shared" ref="GO445:GO476" si="594">IF(BI445=2,GM445-GX445,0)</f>
        <v>11571.41</v>
      </c>
      <c r="GP445" s="2">
        <f t="shared" ref="GP445:GP476" si="595">IF(BI445=4,GM445-GX445,0)</f>
        <v>0</v>
      </c>
      <c r="GQ445" s="2"/>
      <c r="GR445" s="2">
        <v>0</v>
      </c>
      <c r="GS445" s="2">
        <v>3</v>
      </c>
      <c r="GT445" s="2">
        <v>0</v>
      </c>
      <c r="GU445" s="2" t="s">
        <v>3</v>
      </c>
      <c r="GV445" s="2">
        <f t="shared" ref="GV445:GV476" si="596">ROUND((GT445),6)</f>
        <v>0</v>
      </c>
      <c r="GW445" s="2">
        <v>1</v>
      </c>
      <c r="GX445" s="2">
        <f t="shared" ref="GX445:GX476" si="597">ROUND(HC445*I445,2)</f>
        <v>0</v>
      </c>
      <c r="GY445" s="2"/>
      <c r="GZ445" s="2"/>
      <c r="HA445" s="2">
        <v>0</v>
      </c>
      <c r="HB445" s="2">
        <v>0</v>
      </c>
      <c r="HC445" s="2">
        <f t="shared" ref="HC445:HC476" si="598">GV445*GW445</f>
        <v>0</v>
      </c>
      <c r="HD445" s="2"/>
      <c r="HE445" s="2" t="s">
        <v>3</v>
      </c>
      <c r="HF445" s="2" t="s">
        <v>3</v>
      </c>
      <c r="HG445" s="2"/>
      <c r="HH445" s="2"/>
      <c r="HI445" s="2"/>
      <c r="HJ445" s="2"/>
      <c r="HK445" s="2"/>
      <c r="HL445" s="2"/>
      <c r="HM445" s="2" t="s">
        <v>3</v>
      </c>
      <c r="HN445" s="2" t="s">
        <v>3</v>
      </c>
      <c r="HO445" s="2" t="s">
        <v>3</v>
      </c>
      <c r="HP445" s="2" t="s">
        <v>3</v>
      </c>
      <c r="HQ445" s="2" t="s">
        <v>3</v>
      </c>
      <c r="HR445" s="2"/>
      <c r="HS445" s="2">
        <v>0</v>
      </c>
      <c r="HT445" s="2"/>
      <c r="HU445" s="2"/>
      <c r="HV445" s="2"/>
      <c r="HW445" s="2"/>
      <c r="HX445" s="2"/>
      <c r="HY445" s="2"/>
      <c r="HZ445" s="2"/>
      <c r="IA445" s="2"/>
      <c r="IB445" s="2"/>
      <c r="IC445" s="2"/>
      <c r="ID445" s="2"/>
      <c r="IE445" s="2"/>
      <c r="IF445" s="2"/>
      <c r="IG445" s="2"/>
      <c r="IH445" s="2"/>
      <c r="II445" s="2"/>
      <c r="IJ445" s="2"/>
      <c r="IK445" s="2">
        <v>0</v>
      </c>
      <c r="IL445" s="2"/>
      <c r="IM445" s="2"/>
      <c r="IN445" s="2"/>
      <c r="IO445" s="2"/>
      <c r="IP445" s="2"/>
      <c r="IQ445" s="2"/>
      <c r="IR445" s="2"/>
      <c r="IS445" s="2"/>
      <c r="IT445" s="2"/>
      <c r="IU445" s="2"/>
    </row>
    <row r="446" spans="1:255" x14ac:dyDescent="0.2">
      <c r="A446">
        <v>17</v>
      </c>
      <c r="B446">
        <v>1</v>
      </c>
      <c r="C446">
        <f>ROW(SmtRes!A238)</f>
        <v>238</v>
      </c>
      <c r="D446">
        <f>ROW(EtalonRes!A278)</f>
        <v>278</v>
      </c>
      <c r="E446" t="s">
        <v>666</v>
      </c>
      <c r="F446" t="s">
        <v>667</v>
      </c>
      <c r="G446" t="s">
        <v>668</v>
      </c>
      <c r="H446" t="s">
        <v>631</v>
      </c>
      <c r="I446">
        <f>ROUND((207+42+24+53+8+7)/100,9)</f>
        <v>3.41</v>
      </c>
      <c r="J446">
        <v>0</v>
      </c>
      <c r="K446">
        <f>ROUND((207+42+24+53+8+7)/100,9)</f>
        <v>3.41</v>
      </c>
      <c r="O446">
        <f t="shared" si="567"/>
        <v>245516.04</v>
      </c>
      <c r="P446">
        <f t="shared" si="568"/>
        <v>7570.5</v>
      </c>
      <c r="Q446">
        <f>(ROUND((ROUND((((ET446*1.1))*AV446*I446),2)*BB446),2)+ROUND((ROUND(((AE446-((EU446*1.1)))*AV446*I446),2)*BS446),2))</f>
        <v>2497.06</v>
      </c>
      <c r="R446">
        <f t="shared" si="569"/>
        <v>1172.94</v>
      </c>
      <c r="S446">
        <f t="shared" si="570"/>
        <v>235448.48</v>
      </c>
      <c r="T446">
        <f t="shared" si="571"/>
        <v>0</v>
      </c>
      <c r="U446">
        <f t="shared" si="572"/>
        <v>375.13540944000005</v>
      </c>
      <c r="V446">
        <f t="shared" si="573"/>
        <v>0</v>
      </c>
      <c r="W446">
        <f t="shared" si="574"/>
        <v>0</v>
      </c>
      <c r="X446">
        <f t="shared" si="575"/>
        <v>229522.78</v>
      </c>
      <c r="Y446">
        <f t="shared" si="576"/>
        <v>120676.92</v>
      </c>
      <c r="AA446">
        <v>60252775</v>
      </c>
      <c r="AB446">
        <f t="shared" si="577"/>
        <v>1467.2760000000001</v>
      </c>
      <c r="AC446">
        <f t="shared" si="578"/>
        <v>222.01</v>
      </c>
      <c r="AD446">
        <f>ROUND(((((ET446*1.1))-((EU446*1.1)))+AE446),6)</f>
        <v>46.012999999999998</v>
      </c>
      <c r="AE446">
        <f>ROUND(((EU446*1.1)),6)</f>
        <v>5.9729999999999999</v>
      </c>
      <c r="AF446">
        <f>ROUND(((EV446*1.1)),6)</f>
        <v>1199.2529999999999</v>
      </c>
      <c r="AG446">
        <f t="shared" si="579"/>
        <v>0</v>
      </c>
      <c r="AH446">
        <f>((EW446*1.1))</f>
        <v>105.072</v>
      </c>
      <c r="AI446">
        <f>((EX446*1.1))</f>
        <v>0</v>
      </c>
      <c r="AJ446">
        <f t="shared" si="580"/>
        <v>0</v>
      </c>
      <c r="AK446">
        <v>1354.07</v>
      </c>
      <c r="AL446">
        <v>222.01</v>
      </c>
      <c r="AM446">
        <v>41.83</v>
      </c>
      <c r="AN446">
        <v>5.43</v>
      </c>
      <c r="AO446">
        <v>1090.23</v>
      </c>
      <c r="AP446">
        <v>0</v>
      </c>
      <c r="AQ446">
        <v>95.52</v>
      </c>
      <c r="AR446">
        <v>0</v>
      </c>
      <c r="AS446">
        <v>0</v>
      </c>
      <c r="AT446">
        <v>97</v>
      </c>
      <c r="AU446">
        <v>51</v>
      </c>
      <c r="AV446">
        <v>1.0469999999999999</v>
      </c>
      <c r="AW446">
        <v>1</v>
      </c>
      <c r="AZ446">
        <v>1</v>
      </c>
      <c r="BA446">
        <v>54.99</v>
      </c>
      <c r="BB446">
        <v>15.2</v>
      </c>
      <c r="BC446">
        <v>10</v>
      </c>
      <c r="BD446" t="s">
        <v>3</v>
      </c>
      <c r="BE446" t="s">
        <v>3</v>
      </c>
      <c r="BF446" t="s">
        <v>3</v>
      </c>
      <c r="BG446" t="s">
        <v>3</v>
      </c>
      <c r="BH446">
        <v>0</v>
      </c>
      <c r="BI446">
        <v>2</v>
      </c>
      <c r="BJ446" t="s">
        <v>669</v>
      </c>
      <c r="BM446">
        <v>67</v>
      </c>
      <c r="BN446">
        <v>59540665</v>
      </c>
      <c r="BO446" t="s">
        <v>667</v>
      </c>
      <c r="BP446">
        <v>1</v>
      </c>
      <c r="BQ446">
        <v>40</v>
      </c>
      <c r="BR446">
        <v>0</v>
      </c>
      <c r="BS446">
        <v>54.99</v>
      </c>
      <c r="BT446">
        <v>1</v>
      </c>
      <c r="BU446">
        <v>1</v>
      </c>
      <c r="BV446">
        <v>1</v>
      </c>
      <c r="BW446">
        <v>1</v>
      </c>
      <c r="BX446">
        <v>1</v>
      </c>
      <c r="BY446" t="s">
        <v>3</v>
      </c>
      <c r="BZ446">
        <v>97</v>
      </c>
      <c r="CA446">
        <v>51</v>
      </c>
      <c r="CB446" t="s">
        <v>3</v>
      </c>
      <c r="CE446">
        <v>30</v>
      </c>
      <c r="CF446">
        <v>0</v>
      </c>
      <c r="CG446">
        <v>0</v>
      </c>
      <c r="CM446">
        <v>0</v>
      </c>
      <c r="CN446" t="s">
        <v>1290</v>
      </c>
      <c r="CO446">
        <v>0</v>
      </c>
      <c r="CP446">
        <f t="shared" si="581"/>
        <v>245516.04</v>
      </c>
      <c r="CQ446">
        <f t="shared" si="582"/>
        <v>2220.1</v>
      </c>
      <c r="CR446">
        <f>(ROUND((ROUND((((ET446*1.1))*AV446*1),2)*BB446),2)+ROUND((ROUND(((AE446-((EU446*1.1)))*AV446*1),2)*BS446),2))</f>
        <v>732.34</v>
      </c>
      <c r="CS446">
        <f t="shared" si="583"/>
        <v>343.69</v>
      </c>
      <c r="CT446">
        <f t="shared" si="584"/>
        <v>69046.539999999994</v>
      </c>
      <c r="CU446">
        <f t="shared" si="585"/>
        <v>0</v>
      </c>
      <c r="CV446">
        <f t="shared" si="586"/>
        <v>110.010384</v>
      </c>
      <c r="CW446">
        <f t="shared" si="587"/>
        <v>0</v>
      </c>
      <c r="CX446">
        <f t="shared" si="588"/>
        <v>0</v>
      </c>
      <c r="CY446">
        <f t="shared" si="589"/>
        <v>229522.77740000002</v>
      </c>
      <c r="CZ446">
        <f t="shared" si="590"/>
        <v>120676.92419999999</v>
      </c>
      <c r="DC446" t="s">
        <v>3</v>
      </c>
      <c r="DD446" t="s">
        <v>3</v>
      </c>
      <c r="DE446" t="s">
        <v>24</v>
      </c>
      <c r="DF446" t="s">
        <v>24</v>
      </c>
      <c r="DG446" t="s">
        <v>24</v>
      </c>
      <c r="DH446" t="s">
        <v>3</v>
      </c>
      <c r="DI446" t="s">
        <v>24</v>
      </c>
      <c r="DJ446" t="s">
        <v>24</v>
      </c>
      <c r="DK446" t="s">
        <v>3</v>
      </c>
      <c r="DL446" t="s">
        <v>3</v>
      </c>
      <c r="DM446" t="s">
        <v>3</v>
      </c>
      <c r="DN446">
        <v>0</v>
      </c>
      <c r="DO446">
        <v>0</v>
      </c>
      <c r="DP446">
        <v>1</v>
      </c>
      <c r="DQ446">
        <v>1</v>
      </c>
      <c r="DU446">
        <v>1010</v>
      </c>
      <c r="DV446" t="s">
        <v>631</v>
      </c>
      <c r="DW446" t="s">
        <v>631</v>
      </c>
      <c r="DX446">
        <v>100</v>
      </c>
      <c r="DZ446" t="s">
        <v>3</v>
      </c>
      <c r="EA446" t="s">
        <v>3</v>
      </c>
      <c r="EB446" t="s">
        <v>3</v>
      </c>
      <c r="EC446" t="s">
        <v>3</v>
      </c>
      <c r="EE446">
        <v>59540733</v>
      </c>
      <c r="EF446">
        <v>40</v>
      </c>
      <c r="EG446" t="s">
        <v>25</v>
      </c>
      <c r="EH446">
        <v>0</v>
      </c>
      <c r="EI446" t="s">
        <v>3</v>
      </c>
      <c r="EJ446">
        <v>2</v>
      </c>
      <c r="EK446">
        <v>67</v>
      </c>
      <c r="EL446" t="s">
        <v>26</v>
      </c>
      <c r="EM446" t="s">
        <v>27</v>
      </c>
      <c r="EO446" t="s">
        <v>76</v>
      </c>
      <c r="EQ446">
        <v>0</v>
      </c>
      <c r="ER446">
        <v>1354.07</v>
      </c>
      <c r="ES446">
        <v>222.01</v>
      </c>
      <c r="ET446">
        <v>41.83</v>
      </c>
      <c r="EU446">
        <v>5.43</v>
      </c>
      <c r="EV446">
        <v>1090.23</v>
      </c>
      <c r="EW446">
        <v>95.52</v>
      </c>
      <c r="EX446">
        <v>0</v>
      </c>
      <c r="EY446">
        <v>0</v>
      </c>
      <c r="FQ446">
        <v>0</v>
      </c>
      <c r="FR446">
        <v>0</v>
      </c>
      <c r="FS446">
        <v>0</v>
      </c>
      <c r="FX446">
        <v>97</v>
      </c>
      <c r="FY446">
        <v>51</v>
      </c>
      <c r="GA446" t="s">
        <v>3</v>
      </c>
      <c r="GD446">
        <v>1</v>
      </c>
      <c r="GF446">
        <v>-2096887261</v>
      </c>
      <c r="GG446">
        <v>2</v>
      </c>
      <c r="GH446">
        <v>1</v>
      </c>
      <c r="GI446">
        <v>2</v>
      </c>
      <c r="GJ446">
        <v>0</v>
      </c>
      <c r="GK446">
        <v>0</v>
      </c>
      <c r="GL446">
        <f t="shared" si="591"/>
        <v>0</v>
      </c>
      <c r="GM446">
        <f t="shared" si="592"/>
        <v>595715.74</v>
      </c>
      <c r="GN446">
        <f t="shared" si="593"/>
        <v>0</v>
      </c>
      <c r="GO446">
        <f t="shared" si="594"/>
        <v>595715.74</v>
      </c>
      <c r="GP446">
        <f t="shared" si="595"/>
        <v>0</v>
      </c>
      <c r="GR446">
        <v>0</v>
      </c>
      <c r="GS446">
        <v>3</v>
      </c>
      <c r="GT446">
        <v>0</v>
      </c>
      <c r="GU446" t="s">
        <v>3</v>
      </c>
      <c r="GV446">
        <f t="shared" si="596"/>
        <v>0</v>
      </c>
      <c r="GW446">
        <v>1</v>
      </c>
      <c r="GX446">
        <f t="shared" si="597"/>
        <v>0</v>
      </c>
      <c r="HA446">
        <v>0</v>
      </c>
      <c r="HB446">
        <v>0</v>
      </c>
      <c r="HC446">
        <f t="shared" si="598"/>
        <v>0</v>
      </c>
      <c r="HE446" t="s">
        <v>3</v>
      </c>
      <c r="HF446" t="s">
        <v>3</v>
      </c>
      <c r="HM446" t="s">
        <v>3</v>
      </c>
      <c r="HN446" t="s">
        <v>3</v>
      </c>
      <c r="HO446" t="s">
        <v>3</v>
      </c>
      <c r="HP446" t="s">
        <v>3</v>
      </c>
      <c r="HQ446" t="s">
        <v>3</v>
      </c>
      <c r="HS446">
        <v>0</v>
      </c>
      <c r="IK446">
        <v>0</v>
      </c>
    </row>
    <row r="447" spans="1:255" x14ac:dyDescent="0.2">
      <c r="A447" s="2">
        <v>17</v>
      </c>
      <c r="B447" s="2">
        <v>1</v>
      </c>
      <c r="C447" s="2"/>
      <c r="D447" s="2"/>
      <c r="E447" s="2" t="s">
        <v>670</v>
      </c>
      <c r="F447" s="2" t="s">
        <v>671</v>
      </c>
      <c r="G447" s="2" t="s">
        <v>1301</v>
      </c>
      <c r="H447" s="2" t="s">
        <v>37</v>
      </c>
      <c r="I447" s="2">
        <v>207</v>
      </c>
      <c r="J447" s="2">
        <v>0</v>
      </c>
      <c r="K447" s="2">
        <v>207</v>
      </c>
      <c r="L447" s="2"/>
      <c r="M447" s="2"/>
      <c r="N447" s="2"/>
      <c r="O447" s="2">
        <f t="shared" si="567"/>
        <v>381728.7</v>
      </c>
      <c r="P447" s="2">
        <f t="shared" si="568"/>
        <v>381728.7</v>
      </c>
      <c r="Q447" s="2">
        <f t="shared" ref="Q447:Q458" si="599">(ROUND((ROUND(((ET447)*AV447*I447),2)*BB447),2)+ROUND((ROUND(((AE447-(EU447))*AV447*I447),2)*BS447),2))</f>
        <v>0</v>
      </c>
      <c r="R447" s="2">
        <f t="shared" si="569"/>
        <v>0</v>
      </c>
      <c r="S447" s="2">
        <f t="shared" si="570"/>
        <v>0</v>
      </c>
      <c r="T447" s="2">
        <f t="shared" si="571"/>
        <v>0</v>
      </c>
      <c r="U447" s="2">
        <f t="shared" si="572"/>
        <v>0</v>
      </c>
      <c r="V447" s="2">
        <f t="shared" si="573"/>
        <v>0</v>
      </c>
      <c r="W447" s="2">
        <f t="shared" si="574"/>
        <v>0</v>
      </c>
      <c r="X447" s="2">
        <f t="shared" si="575"/>
        <v>0</v>
      </c>
      <c r="Y447" s="2">
        <f t="shared" si="576"/>
        <v>0</v>
      </c>
      <c r="Z447" s="2"/>
      <c r="AA447" s="2">
        <v>60252778</v>
      </c>
      <c r="AB447" s="2">
        <f t="shared" si="577"/>
        <v>1844.1</v>
      </c>
      <c r="AC447" s="2">
        <f t="shared" si="578"/>
        <v>1844.1</v>
      </c>
      <c r="AD447" s="2">
        <f t="shared" ref="AD447:AD458" si="600">ROUND((((ET447)-(EU447))+AE447),6)</f>
        <v>0</v>
      </c>
      <c r="AE447" s="2">
        <f t="shared" ref="AE447:AE458" si="601">ROUND((EU447),6)</f>
        <v>0</v>
      </c>
      <c r="AF447" s="2">
        <f t="shared" ref="AF447:AF458" si="602">ROUND((EV447),6)</f>
        <v>0</v>
      </c>
      <c r="AG447" s="2">
        <f t="shared" si="579"/>
        <v>0</v>
      </c>
      <c r="AH447" s="2">
        <f t="shared" ref="AH447:AH458" si="603">(EW447)</f>
        <v>0</v>
      </c>
      <c r="AI447" s="2">
        <f t="shared" ref="AI447:AI458" si="604">(EX447)</f>
        <v>0</v>
      </c>
      <c r="AJ447" s="2">
        <f t="shared" si="580"/>
        <v>0</v>
      </c>
      <c r="AK447" s="2">
        <v>1844.1000000000001</v>
      </c>
      <c r="AL447" s="2">
        <v>1844.1000000000001</v>
      </c>
      <c r="AM447" s="2">
        <v>0</v>
      </c>
      <c r="AN447" s="2">
        <v>0</v>
      </c>
      <c r="AO447" s="2">
        <v>0</v>
      </c>
      <c r="AP447" s="2">
        <v>0</v>
      </c>
      <c r="AQ447" s="2">
        <v>0</v>
      </c>
      <c r="AR447" s="2">
        <v>0</v>
      </c>
      <c r="AS447" s="2">
        <v>0</v>
      </c>
      <c r="AT447" s="2">
        <v>0</v>
      </c>
      <c r="AU447" s="2">
        <v>0</v>
      </c>
      <c r="AV447" s="2">
        <v>1</v>
      </c>
      <c r="AW447" s="2">
        <v>1</v>
      </c>
      <c r="AX447" s="2"/>
      <c r="AY447" s="2"/>
      <c r="AZ447" s="2">
        <v>1</v>
      </c>
      <c r="BA447" s="2">
        <v>1</v>
      </c>
      <c r="BB447" s="2">
        <v>1</v>
      </c>
      <c r="BC447" s="2">
        <v>1</v>
      </c>
      <c r="BD447" s="2" t="s">
        <v>3</v>
      </c>
      <c r="BE447" s="2" t="s">
        <v>3</v>
      </c>
      <c r="BF447" s="2" t="s">
        <v>3</v>
      </c>
      <c r="BG447" s="2" t="s">
        <v>3</v>
      </c>
      <c r="BH447" s="2">
        <v>3</v>
      </c>
      <c r="BI447" s="2">
        <v>2</v>
      </c>
      <c r="BJ447" s="2" t="s">
        <v>3</v>
      </c>
      <c r="BK447" s="2"/>
      <c r="BL447" s="2"/>
      <c r="BM447" s="2">
        <v>400002</v>
      </c>
      <c r="BN447" s="2">
        <v>0</v>
      </c>
      <c r="BO447" s="2" t="s">
        <v>3</v>
      </c>
      <c r="BP447" s="2">
        <v>0</v>
      </c>
      <c r="BQ447" s="2">
        <v>202</v>
      </c>
      <c r="BR447" s="2">
        <v>0</v>
      </c>
      <c r="BS447" s="2">
        <v>1</v>
      </c>
      <c r="BT447" s="2">
        <v>1</v>
      </c>
      <c r="BU447" s="2">
        <v>1</v>
      </c>
      <c r="BV447" s="2">
        <v>1</v>
      </c>
      <c r="BW447" s="2">
        <v>1</v>
      </c>
      <c r="BX447" s="2">
        <v>1</v>
      </c>
      <c r="BY447" s="2" t="s">
        <v>3</v>
      </c>
      <c r="BZ447" s="2">
        <v>0</v>
      </c>
      <c r="CA447" s="2">
        <v>0</v>
      </c>
      <c r="CB447" s="2" t="s">
        <v>3</v>
      </c>
      <c r="CC447" s="2"/>
      <c r="CD447" s="2"/>
      <c r="CE447" s="2">
        <v>30</v>
      </c>
      <c r="CF447" s="2">
        <v>0</v>
      </c>
      <c r="CG447" s="2">
        <v>0</v>
      </c>
      <c r="CH447" s="2"/>
      <c r="CI447" s="2"/>
      <c r="CJ447" s="2"/>
      <c r="CK447" s="2"/>
      <c r="CL447" s="2"/>
      <c r="CM447" s="2">
        <v>0</v>
      </c>
      <c r="CN447" s="2" t="s">
        <v>3</v>
      </c>
      <c r="CO447" s="2">
        <v>0</v>
      </c>
      <c r="CP447" s="2">
        <f t="shared" si="581"/>
        <v>381728.7</v>
      </c>
      <c r="CQ447" s="2">
        <f t="shared" si="582"/>
        <v>1844.1</v>
      </c>
      <c r="CR447" s="2">
        <f t="shared" ref="CR447:CR458" si="605">(ROUND((ROUND(((ET447)*AV447*1),2)*BB447),2)+ROUND((ROUND(((AE447-(EU447))*AV447*1),2)*BS447),2))</f>
        <v>0</v>
      </c>
      <c r="CS447" s="2">
        <f t="shared" si="583"/>
        <v>0</v>
      </c>
      <c r="CT447" s="2">
        <f t="shared" si="584"/>
        <v>0</v>
      </c>
      <c r="CU447" s="2">
        <f t="shared" si="585"/>
        <v>0</v>
      </c>
      <c r="CV447" s="2">
        <f t="shared" si="586"/>
        <v>0</v>
      </c>
      <c r="CW447" s="2">
        <f t="shared" si="587"/>
        <v>0</v>
      </c>
      <c r="CX447" s="2">
        <f t="shared" si="588"/>
        <v>0</v>
      </c>
      <c r="CY447" s="2">
        <f t="shared" si="589"/>
        <v>0</v>
      </c>
      <c r="CZ447" s="2">
        <f t="shared" si="590"/>
        <v>0</v>
      </c>
      <c r="DA447" s="2"/>
      <c r="DB447" s="2"/>
      <c r="DC447" s="2" t="s">
        <v>3</v>
      </c>
      <c r="DD447" s="2" t="s">
        <v>3</v>
      </c>
      <c r="DE447" s="2" t="s">
        <v>3</v>
      </c>
      <c r="DF447" s="2" t="s">
        <v>3</v>
      </c>
      <c r="DG447" s="2" t="s">
        <v>3</v>
      </c>
      <c r="DH447" s="2" t="s">
        <v>3</v>
      </c>
      <c r="DI447" s="2" t="s">
        <v>3</v>
      </c>
      <c r="DJ447" s="2" t="s">
        <v>3</v>
      </c>
      <c r="DK447" s="2" t="s">
        <v>3</v>
      </c>
      <c r="DL447" s="2" t="s">
        <v>3</v>
      </c>
      <c r="DM447" s="2" t="s">
        <v>3</v>
      </c>
      <c r="DN447" s="2">
        <v>0</v>
      </c>
      <c r="DO447" s="2">
        <v>0</v>
      </c>
      <c r="DP447" s="2">
        <v>1</v>
      </c>
      <c r="DQ447" s="2">
        <v>1</v>
      </c>
      <c r="DR447" s="2"/>
      <c r="DS447" s="2"/>
      <c r="DT447" s="2"/>
      <c r="DU447" s="2">
        <v>1013</v>
      </c>
      <c r="DV447" s="2" t="s">
        <v>37</v>
      </c>
      <c r="DW447" s="2" t="s">
        <v>37</v>
      </c>
      <c r="DX447" s="2">
        <v>1</v>
      </c>
      <c r="DY447" s="2"/>
      <c r="DZ447" s="2" t="s">
        <v>3</v>
      </c>
      <c r="EA447" s="2" t="s">
        <v>3</v>
      </c>
      <c r="EB447" s="2" t="s">
        <v>3</v>
      </c>
      <c r="EC447" s="2" t="s">
        <v>3</v>
      </c>
      <c r="ED447" s="2"/>
      <c r="EE447" s="2">
        <v>59540864</v>
      </c>
      <c r="EF447" s="2">
        <v>202</v>
      </c>
      <c r="EG447" s="2" t="s">
        <v>386</v>
      </c>
      <c r="EH447" s="2">
        <v>0</v>
      </c>
      <c r="EI447" s="2" t="s">
        <v>3</v>
      </c>
      <c r="EJ447" s="2">
        <v>1</v>
      </c>
      <c r="EK447" s="2">
        <v>400002</v>
      </c>
      <c r="EL447" s="2" t="s">
        <v>387</v>
      </c>
      <c r="EM447" s="2" t="s">
        <v>386</v>
      </c>
      <c r="EN447" s="2"/>
      <c r="EO447" s="2" t="s">
        <v>3</v>
      </c>
      <c r="EP447" s="2"/>
      <c r="EQ447" s="2">
        <v>0</v>
      </c>
      <c r="ER447" s="2">
        <v>0</v>
      </c>
      <c r="ES447" s="2">
        <v>1844.1000000000001</v>
      </c>
      <c r="ET447" s="2">
        <v>0</v>
      </c>
      <c r="EU447" s="2">
        <v>0</v>
      </c>
      <c r="EV447" s="2">
        <v>0</v>
      </c>
      <c r="EW447" s="2">
        <v>0</v>
      </c>
      <c r="EX447" s="2">
        <v>0</v>
      </c>
      <c r="EY447" s="2">
        <v>0</v>
      </c>
      <c r="EZ447" s="2"/>
      <c r="FA447" s="2"/>
      <c r="FB447" s="2"/>
      <c r="FC447" s="2"/>
      <c r="FD447" s="2"/>
      <c r="FE447" s="2"/>
      <c r="FF447" s="2"/>
      <c r="FG447" s="2"/>
      <c r="FH447" s="2"/>
      <c r="FI447" s="2"/>
      <c r="FJ447" s="2"/>
      <c r="FK447" s="2"/>
      <c r="FL447" s="2"/>
      <c r="FM447" s="2"/>
      <c r="FN447" s="2"/>
      <c r="FO447" s="2"/>
      <c r="FP447" s="2"/>
      <c r="FQ447" s="2">
        <v>0</v>
      </c>
      <c r="FR447" s="2">
        <v>0</v>
      </c>
      <c r="FS447" s="2">
        <v>0</v>
      </c>
      <c r="FT447" s="2"/>
      <c r="FU447" s="2"/>
      <c r="FV447" s="2"/>
      <c r="FW447" s="2"/>
      <c r="FX447" s="2">
        <v>0</v>
      </c>
      <c r="FY447" s="2">
        <v>0</v>
      </c>
      <c r="FZ447" s="2"/>
      <c r="GA447" s="2" t="s">
        <v>672</v>
      </c>
      <c r="GB447" s="2"/>
      <c r="GC447" s="2"/>
      <c r="GD447" s="2">
        <v>1</v>
      </c>
      <c r="GE447" s="2"/>
      <c r="GF447" s="2">
        <v>-1617047110</v>
      </c>
      <c r="GG447" s="2">
        <v>2</v>
      </c>
      <c r="GH447" s="2">
        <v>4</v>
      </c>
      <c r="GI447" s="2">
        <v>-2</v>
      </c>
      <c r="GJ447" s="2">
        <v>0</v>
      </c>
      <c r="GK447" s="2">
        <v>0</v>
      </c>
      <c r="GL447" s="2">
        <f t="shared" si="591"/>
        <v>0</v>
      </c>
      <c r="GM447" s="2">
        <f t="shared" si="592"/>
        <v>381728.7</v>
      </c>
      <c r="GN447" s="2">
        <f t="shared" si="593"/>
        <v>0</v>
      </c>
      <c r="GO447" s="2">
        <f t="shared" si="594"/>
        <v>381728.7</v>
      </c>
      <c r="GP447" s="2">
        <f t="shared" si="595"/>
        <v>0</v>
      </c>
      <c r="GQ447" s="2"/>
      <c r="GR447" s="2">
        <v>0</v>
      </c>
      <c r="GS447" s="2">
        <v>2</v>
      </c>
      <c r="GT447" s="2">
        <v>0</v>
      </c>
      <c r="GU447" s="2" t="s">
        <v>3</v>
      </c>
      <c r="GV447" s="2">
        <f t="shared" si="596"/>
        <v>0</v>
      </c>
      <c r="GW447" s="2">
        <v>1</v>
      </c>
      <c r="GX447" s="2">
        <f t="shared" si="597"/>
        <v>0</v>
      </c>
      <c r="GY447" s="2"/>
      <c r="GZ447" s="2"/>
      <c r="HA447" s="2">
        <v>0</v>
      </c>
      <c r="HB447" s="2">
        <v>0</v>
      </c>
      <c r="HC447" s="2">
        <f t="shared" si="598"/>
        <v>0</v>
      </c>
      <c r="HD447" s="2"/>
      <c r="HE447" s="2" t="s">
        <v>389</v>
      </c>
      <c r="HF447" s="2" t="s">
        <v>34</v>
      </c>
      <c r="HG447" s="2"/>
      <c r="HH447" s="2"/>
      <c r="HI447" s="2"/>
      <c r="HJ447" s="2"/>
      <c r="HK447" s="2"/>
      <c r="HL447" s="2"/>
      <c r="HM447" s="2" t="s">
        <v>3</v>
      </c>
      <c r="HN447" s="2" t="s">
        <v>3</v>
      </c>
      <c r="HO447" s="2" t="s">
        <v>3</v>
      </c>
      <c r="HP447" s="2" t="s">
        <v>3</v>
      </c>
      <c r="HQ447" s="2" t="s">
        <v>3</v>
      </c>
      <c r="HR447" s="2"/>
      <c r="HS447" s="2">
        <v>0</v>
      </c>
      <c r="HT447" s="2"/>
      <c r="HU447" s="2"/>
      <c r="HV447" s="2"/>
      <c r="HW447" s="2"/>
      <c r="HX447" s="2"/>
      <c r="HY447" s="2"/>
      <c r="HZ447" s="2"/>
      <c r="IA447" s="2"/>
      <c r="IB447" s="2"/>
      <c r="IC447" s="2"/>
      <c r="ID447" s="2"/>
      <c r="IE447" s="2"/>
      <c r="IF447" s="2"/>
      <c r="IG447" s="2"/>
      <c r="IH447" s="2"/>
      <c r="II447" s="2"/>
      <c r="IJ447" s="2"/>
      <c r="IK447" s="2">
        <v>0</v>
      </c>
      <c r="IL447" s="2"/>
      <c r="IM447" s="2"/>
      <c r="IN447" s="2"/>
      <c r="IO447" s="2"/>
      <c r="IP447" s="2"/>
      <c r="IQ447" s="2"/>
      <c r="IR447" s="2"/>
      <c r="IS447" s="2"/>
      <c r="IT447" s="2"/>
      <c r="IU447" s="2"/>
    </row>
    <row r="448" spans="1:255" x14ac:dyDescent="0.2">
      <c r="A448">
        <v>17</v>
      </c>
      <c r="B448">
        <v>1</v>
      </c>
      <c r="E448" t="s">
        <v>670</v>
      </c>
      <c r="F448" t="s">
        <v>671</v>
      </c>
      <c r="G448" t="s">
        <v>1301</v>
      </c>
      <c r="H448" t="s">
        <v>37</v>
      </c>
      <c r="I448">
        <v>207</v>
      </c>
      <c r="J448">
        <v>0</v>
      </c>
      <c r="K448">
        <v>207</v>
      </c>
      <c r="O448">
        <f t="shared" si="567"/>
        <v>3771479.56</v>
      </c>
      <c r="P448">
        <f t="shared" si="568"/>
        <v>3771479.56</v>
      </c>
      <c r="Q448">
        <f t="shared" si="599"/>
        <v>0</v>
      </c>
      <c r="R448">
        <f t="shared" si="569"/>
        <v>0</v>
      </c>
      <c r="S448">
        <f t="shared" si="570"/>
        <v>0</v>
      </c>
      <c r="T448">
        <f t="shared" si="571"/>
        <v>0</v>
      </c>
      <c r="U448">
        <f t="shared" si="572"/>
        <v>0</v>
      </c>
      <c r="V448">
        <f t="shared" si="573"/>
        <v>0</v>
      </c>
      <c r="W448">
        <f t="shared" si="574"/>
        <v>0</v>
      </c>
      <c r="X448">
        <f t="shared" si="575"/>
        <v>0</v>
      </c>
      <c r="Y448">
        <f t="shared" si="576"/>
        <v>0</v>
      </c>
      <c r="AA448">
        <v>60252775</v>
      </c>
      <c r="AB448">
        <f t="shared" si="577"/>
        <v>1844.1</v>
      </c>
      <c r="AC448">
        <f t="shared" si="578"/>
        <v>1844.1</v>
      </c>
      <c r="AD448">
        <f t="shared" si="600"/>
        <v>0</v>
      </c>
      <c r="AE448">
        <f t="shared" si="601"/>
        <v>0</v>
      </c>
      <c r="AF448">
        <f t="shared" si="602"/>
        <v>0</v>
      </c>
      <c r="AG448">
        <f t="shared" si="579"/>
        <v>0</v>
      </c>
      <c r="AH448">
        <f t="shared" si="603"/>
        <v>0</v>
      </c>
      <c r="AI448">
        <f t="shared" si="604"/>
        <v>0</v>
      </c>
      <c r="AJ448">
        <f t="shared" si="580"/>
        <v>0</v>
      </c>
      <c r="AK448">
        <v>1844.1000000000001</v>
      </c>
      <c r="AL448">
        <v>1844.1000000000001</v>
      </c>
      <c r="AM448">
        <v>0</v>
      </c>
      <c r="AN448">
        <v>0</v>
      </c>
      <c r="AO448">
        <v>0</v>
      </c>
      <c r="AP448">
        <v>0</v>
      </c>
      <c r="AQ448">
        <v>0</v>
      </c>
      <c r="AR448">
        <v>0</v>
      </c>
      <c r="AS448">
        <v>0</v>
      </c>
      <c r="AT448">
        <v>0</v>
      </c>
      <c r="AU448">
        <v>0</v>
      </c>
      <c r="AV448">
        <v>1</v>
      </c>
      <c r="AW448">
        <v>1</v>
      </c>
      <c r="AZ448">
        <v>1</v>
      </c>
      <c r="BA448">
        <v>1</v>
      </c>
      <c r="BB448">
        <v>1</v>
      </c>
      <c r="BC448">
        <v>9.8800000000000008</v>
      </c>
      <c r="BD448" t="s">
        <v>3</v>
      </c>
      <c r="BE448" t="s">
        <v>3</v>
      </c>
      <c r="BF448" t="s">
        <v>3</v>
      </c>
      <c r="BG448" t="s">
        <v>3</v>
      </c>
      <c r="BH448">
        <v>3</v>
      </c>
      <c r="BI448">
        <v>2</v>
      </c>
      <c r="BJ448" t="s">
        <v>3</v>
      </c>
      <c r="BM448">
        <v>400002</v>
      </c>
      <c r="BN448">
        <v>0</v>
      </c>
      <c r="BO448" t="s">
        <v>3</v>
      </c>
      <c r="BP448">
        <v>0</v>
      </c>
      <c r="BQ448">
        <v>202</v>
      </c>
      <c r="BR448">
        <v>0</v>
      </c>
      <c r="BS448">
        <v>1</v>
      </c>
      <c r="BT448">
        <v>1</v>
      </c>
      <c r="BU448">
        <v>1</v>
      </c>
      <c r="BV448">
        <v>1</v>
      </c>
      <c r="BW448">
        <v>1</v>
      </c>
      <c r="BX448">
        <v>1</v>
      </c>
      <c r="BY448" t="s">
        <v>3</v>
      </c>
      <c r="BZ448">
        <v>0</v>
      </c>
      <c r="CA448">
        <v>0</v>
      </c>
      <c r="CB448" t="s">
        <v>3</v>
      </c>
      <c r="CE448">
        <v>30</v>
      </c>
      <c r="CF448">
        <v>0</v>
      </c>
      <c r="CG448">
        <v>0</v>
      </c>
      <c r="CM448">
        <v>0</v>
      </c>
      <c r="CN448" t="s">
        <v>3</v>
      </c>
      <c r="CO448">
        <v>0</v>
      </c>
      <c r="CP448">
        <f t="shared" si="581"/>
        <v>3771479.56</v>
      </c>
      <c r="CQ448">
        <f t="shared" si="582"/>
        <v>18219.71</v>
      </c>
      <c r="CR448">
        <f t="shared" si="605"/>
        <v>0</v>
      </c>
      <c r="CS448">
        <f t="shared" si="583"/>
        <v>0</v>
      </c>
      <c r="CT448">
        <f t="shared" si="584"/>
        <v>0</v>
      </c>
      <c r="CU448">
        <f t="shared" si="585"/>
        <v>0</v>
      </c>
      <c r="CV448">
        <f t="shared" si="586"/>
        <v>0</v>
      </c>
      <c r="CW448">
        <f t="shared" si="587"/>
        <v>0</v>
      </c>
      <c r="CX448">
        <f t="shared" si="588"/>
        <v>0</v>
      </c>
      <c r="CY448">
        <f t="shared" si="589"/>
        <v>0</v>
      </c>
      <c r="CZ448">
        <f t="shared" si="590"/>
        <v>0</v>
      </c>
      <c r="DC448" t="s">
        <v>3</v>
      </c>
      <c r="DD448" t="s">
        <v>3</v>
      </c>
      <c r="DE448" t="s">
        <v>3</v>
      </c>
      <c r="DF448" t="s">
        <v>3</v>
      </c>
      <c r="DG448" t="s">
        <v>3</v>
      </c>
      <c r="DH448" t="s">
        <v>3</v>
      </c>
      <c r="DI448" t="s">
        <v>3</v>
      </c>
      <c r="DJ448" t="s">
        <v>3</v>
      </c>
      <c r="DK448" t="s">
        <v>3</v>
      </c>
      <c r="DL448" t="s">
        <v>3</v>
      </c>
      <c r="DM448" t="s">
        <v>3</v>
      </c>
      <c r="DN448">
        <v>0</v>
      </c>
      <c r="DO448">
        <v>0</v>
      </c>
      <c r="DP448">
        <v>1</v>
      </c>
      <c r="DQ448">
        <v>1</v>
      </c>
      <c r="DU448">
        <v>1013</v>
      </c>
      <c r="DV448" t="s">
        <v>37</v>
      </c>
      <c r="DW448" t="s">
        <v>37</v>
      </c>
      <c r="DX448">
        <v>1</v>
      </c>
      <c r="DZ448" t="s">
        <v>3</v>
      </c>
      <c r="EA448" t="s">
        <v>3</v>
      </c>
      <c r="EB448" t="s">
        <v>3</v>
      </c>
      <c r="EC448" t="s">
        <v>3</v>
      </c>
      <c r="EE448">
        <v>59540864</v>
      </c>
      <c r="EF448">
        <v>202</v>
      </c>
      <c r="EG448" t="s">
        <v>386</v>
      </c>
      <c r="EH448">
        <v>0</v>
      </c>
      <c r="EI448" t="s">
        <v>3</v>
      </c>
      <c r="EJ448">
        <v>1</v>
      </c>
      <c r="EK448">
        <v>400002</v>
      </c>
      <c r="EL448" t="s">
        <v>387</v>
      </c>
      <c r="EM448" t="s">
        <v>386</v>
      </c>
      <c r="EO448" t="s">
        <v>3</v>
      </c>
      <c r="EQ448">
        <v>0</v>
      </c>
      <c r="ER448">
        <v>1844.1000000000001</v>
      </c>
      <c r="ES448">
        <v>1844.1000000000001</v>
      </c>
      <c r="ET448">
        <v>0</v>
      </c>
      <c r="EU448">
        <v>0</v>
      </c>
      <c r="EV448">
        <v>0</v>
      </c>
      <c r="EW448">
        <v>0</v>
      </c>
      <c r="EX448">
        <v>0</v>
      </c>
      <c r="EY448">
        <v>0</v>
      </c>
      <c r="EZ448">
        <v>5</v>
      </c>
      <c r="FC448">
        <v>1</v>
      </c>
      <c r="FD448">
        <v>18</v>
      </c>
      <c r="FF448">
        <v>21434.99</v>
      </c>
      <c r="FQ448">
        <v>0</v>
      </c>
      <c r="FR448">
        <v>0</v>
      </c>
      <c r="FS448">
        <v>0</v>
      </c>
      <c r="FX448">
        <v>0</v>
      </c>
      <c r="FY448">
        <v>0</v>
      </c>
      <c r="GA448" t="s">
        <v>672</v>
      </c>
      <c r="GD448">
        <v>1</v>
      </c>
      <c r="GF448">
        <v>-1617047110</v>
      </c>
      <c r="GG448">
        <v>2</v>
      </c>
      <c r="GH448">
        <v>3</v>
      </c>
      <c r="GI448">
        <v>5</v>
      </c>
      <c r="GJ448">
        <v>0</v>
      </c>
      <c r="GK448">
        <v>0</v>
      </c>
      <c r="GL448">
        <f t="shared" si="591"/>
        <v>0</v>
      </c>
      <c r="GM448">
        <f t="shared" si="592"/>
        <v>3771479.56</v>
      </c>
      <c r="GN448">
        <f t="shared" si="593"/>
        <v>0</v>
      </c>
      <c r="GO448">
        <f t="shared" si="594"/>
        <v>3771479.56</v>
      </c>
      <c r="GP448">
        <f t="shared" si="595"/>
        <v>0</v>
      </c>
      <c r="GR448">
        <v>1</v>
      </c>
      <c r="GS448">
        <v>1</v>
      </c>
      <c r="GT448">
        <v>0</v>
      </c>
      <c r="GU448" t="s">
        <v>3</v>
      </c>
      <c r="GV448">
        <f t="shared" si="596"/>
        <v>0</v>
      </c>
      <c r="GW448">
        <v>1</v>
      </c>
      <c r="GX448">
        <f t="shared" si="597"/>
        <v>0</v>
      </c>
      <c r="HA448">
        <v>0</v>
      </c>
      <c r="HB448">
        <v>0</v>
      </c>
      <c r="HC448">
        <f t="shared" si="598"/>
        <v>0</v>
      </c>
      <c r="HE448" t="s">
        <v>389</v>
      </c>
      <c r="HF448" t="s">
        <v>34</v>
      </c>
      <c r="HM448" t="s">
        <v>3</v>
      </c>
      <c r="HN448" t="s">
        <v>3</v>
      </c>
      <c r="HO448" t="s">
        <v>3</v>
      </c>
      <c r="HP448" t="s">
        <v>3</v>
      </c>
      <c r="HQ448" t="s">
        <v>3</v>
      </c>
      <c r="HS448">
        <v>0</v>
      </c>
      <c r="IK448">
        <v>0</v>
      </c>
    </row>
    <row r="449" spans="1:255" x14ac:dyDescent="0.2">
      <c r="A449" s="2">
        <v>17</v>
      </c>
      <c r="B449" s="2">
        <v>1</v>
      </c>
      <c r="C449" s="2"/>
      <c r="D449" s="2"/>
      <c r="E449" s="2" t="s">
        <v>673</v>
      </c>
      <c r="F449" s="2" t="s">
        <v>674</v>
      </c>
      <c r="G449" s="2" t="s">
        <v>1302</v>
      </c>
      <c r="H449" s="2" t="s">
        <v>37</v>
      </c>
      <c r="I449" s="2">
        <v>42</v>
      </c>
      <c r="J449" s="2">
        <v>0</v>
      </c>
      <c r="K449" s="2">
        <v>42</v>
      </c>
      <c r="L449" s="2"/>
      <c r="M449" s="2"/>
      <c r="N449" s="2"/>
      <c r="O449" s="2">
        <f t="shared" si="567"/>
        <v>100216.62</v>
      </c>
      <c r="P449" s="2">
        <f t="shared" si="568"/>
        <v>100216.62</v>
      </c>
      <c r="Q449" s="2">
        <f t="shared" si="599"/>
        <v>0</v>
      </c>
      <c r="R449" s="2">
        <f t="shared" si="569"/>
        <v>0</v>
      </c>
      <c r="S449" s="2">
        <f t="shared" si="570"/>
        <v>0</v>
      </c>
      <c r="T449" s="2">
        <f t="shared" si="571"/>
        <v>0</v>
      </c>
      <c r="U449" s="2">
        <f t="shared" si="572"/>
        <v>0</v>
      </c>
      <c r="V449" s="2">
        <f t="shared" si="573"/>
        <v>0</v>
      </c>
      <c r="W449" s="2">
        <f t="shared" si="574"/>
        <v>0</v>
      </c>
      <c r="X449" s="2">
        <f t="shared" si="575"/>
        <v>0</v>
      </c>
      <c r="Y449" s="2">
        <f t="shared" si="576"/>
        <v>0</v>
      </c>
      <c r="Z449" s="2"/>
      <c r="AA449" s="2">
        <v>60252778</v>
      </c>
      <c r="AB449" s="2">
        <f t="shared" si="577"/>
        <v>2386.11</v>
      </c>
      <c r="AC449" s="2">
        <f t="shared" si="578"/>
        <v>2386.11</v>
      </c>
      <c r="AD449" s="2">
        <f t="shared" si="600"/>
        <v>0</v>
      </c>
      <c r="AE449" s="2">
        <f t="shared" si="601"/>
        <v>0</v>
      </c>
      <c r="AF449" s="2">
        <f t="shared" si="602"/>
        <v>0</v>
      </c>
      <c r="AG449" s="2">
        <f t="shared" si="579"/>
        <v>0</v>
      </c>
      <c r="AH449" s="2">
        <f t="shared" si="603"/>
        <v>0</v>
      </c>
      <c r="AI449" s="2">
        <f t="shared" si="604"/>
        <v>0</v>
      </c>
      <c r="AJ449" s="2">
        <f t="shared" si="580"/>
        <v>0</v>
      </c>
      <c r="AK449" s="2">
        <v>2386.11</v>
      </c>
      <c r="AL449" s="2">
        <v>2386.11</v>
      </c>
      <c r="AM449" s="2">
        <v>0</v>
      </c>
      <c r="AN449" s="2">
        <v>0</v>
      </c>
      <c r="AO449" s="2">
        <v>0</v>
      </c>
      <c r="AP449" s="2">
        <v>0</v>
      </c>
      <c r="AQ449" s="2">
        <v>0</v>
      </c>
      <c r="AR449" s="2">
        <v>0</v>
      </c>
      <c r="AS449" s="2">
        <v>0</v>
      </c>
      <c r="AT449" s="2">
        <v>0</v>
      </c>
      <c r="AU449" s="2">
        <v>0</v>
      </c>
      <c r="AV449" s="2">
        <v>1</v>
      </c>
      <c r="AW449" s="2">
        <v>1</v>
      </c>
      <c r="AX449" s="2"/>
      <c r="AY449" s="2"/>
      <c r="AZ449" s="2">
        <v>1</v>
      </c>
      <c r="BA449" s="2">
        <v>1</v>
      </c>
      <c r="BB449" s="2">
        <v>1</v>
      </c>
      <c r="BC449" s="2">
        <v>1</v>
      </c>
      <c r="BD449" s="2" t="s">
        <v>3</v>
      </c>
      <c r="BE449" s="2" t="s">
        <v>3</v>
      </c>
      <c r="BF449" s="2" t="s">
        <v>3</v>
      </c>
      <c r="BG449" s="2" t="s">
        <v>3</v>
      </c>
      <c r="BH449" s="2">
        <v>3</v>
      </c>
      <c r="BI449" s="2">
        <v>2</v>
      </c>
      <c r="BJ449" s="2" t="s">
        <v>3</v>
      </c>
      <c r="BK449" s="2"/>
      <c r="BL449" s="2"/>
      <c r="BM449" s="2">
        <v>400002</v>
      </c>
      <c r="BN449" s="2">
        <v>0</v>
      </c>
      <c r="BO449" s="2" t="s">
        <v>3</v>
      </c>
      <c r="BP449" s="2">
        <v>0</v>
      </c>
      <c r="BQ449" s="2">
        <v>202</v>
      </c>
      <c r="BR449" s="2">
        <v>0</v>
      </c>
      <c r="BS449" s="2">
        <v>1</v>
      </c>
      <c r="BT449" s="2">
        <v>1</v>
      </c>
      <c r="BU449" s="2">
        <v>1</v>
      </c>
      <c r="BV449" s="2">
        <v>1</v>
      </c>
      <c r="BW449" s="2">
        <v>1</v>
      </c>
      <c r="BX449" s="2">
        <v>1</v>
      </c>
      <c r="BY449" s="2" t="s">
        <v>3</v>
      </c>
      <c r="BZ449" s="2">
        <v>0</v>
      </c>
      <c r="CA449" s="2">
        <v>0</v>
      </c>
      <c r="CB449" s="2" t="s">
        <v>3</v>
      </c>
      <c r="CC449" s="2"/>
      <c r="CD449" s="2"/>
      <c r="CE449" s="2">
        <v>30</v>
      </c>
      <c r="CF449" s="2">
        <v>0</v>
      </c>
      <c r="CG449" s="2">
        <v>0</v>
      </c>
      <c r="CH449" s="2"/>
      <c r="CI449" s="2"/>
      <c r="CJ449" s="2"/>
      <c r="CK449" s="2"/>
      <c r="CL449" s="2"/>
      <c r="CM449" s="2">
        <v>0</v>
      </c>
      <c r="CN449" s="2" t="s">
        <v>3</v>
      </c>
      <c r="CO449" s="2">
        <v>0</v>
      </c>
      <c r="CP449" s="2">
        <f t="shared" si="581"/>
        <v>100216.62</v>
      </c>
      <c r="CQ449" s="2">
        <f t="shared" si="582"/>
        <v>2386.11</v>
      </c>
      <c r="CR449" s="2">
        <f t="shared" si="605"/>
        <v>0</v>
      </c>
      <c r="CS449" s="2">
        <f t="shared" si="583"/>
        <v>0</v>
      </c>
      <c r="CT449" s="2">
        <f t="shared" si="584"/>
        <v>0</v>
      </c>
      <c r="CU449" s="2">
        <f t="shared" si="585"/>
        <v>0</v>
      </c>
      <c r="CV449" s="2">
        <f t="shared" si="586"/>
        <v>0</v>
      </c>
      <c r="CW449" s="2">
        <f t="shared" si="587"/>
        <v>0</v>
      </c>
      <c r="CX449" s="2">
        <f t="shared" si="588"/>
        <v>0</v>
      </c>
      <c r="CY449" s="2">
        <f t="shared" si="589"/>
        <v>0</v>
      </c>
      <c r="CZ449" s="2">
        <f t="shared" si="590"/>
        <v>0</v>
      </c>
      <c r="DA449" s="2"/>
      <c r="DB449" s="2"/>
      <c r="DC449" s="2" t="s">
        <v>3</v>
      </c>
      <c r="DD449" s="2" t="s">
        <v>3</v>
      </c>
      <c r="DE449" s="2" t="s">
        <v>3</v>
      </c>
      <c r="DF449" s="2" t="s">
        <v>3</v>
      </c>
      <c r="DG449" s="2" t="s">
        <v>3</v>
      </c>
      <c r="DH449" s="2" t="s">
        <v>3</v>
      </c>
      <c r="DI449" s="2" t="s">
        <v>3</v>
      </c>
      <c r="DJ449" s="2" t="s">
        <v>3</v>
      </c>
      <c r="DK449" s="2" t="s">
        <v>3</v>
      </c>
      <c r="DL449" s="2" t="s">
        <v>3</v>
      </c>
      <c r="DM449" s="2" t="s">
        <v>3</v>
      </c>
      <c r="DN449" s="2">
        <v>0</v>
      </c>
      <c r="DO449" s="2">
        <v>0</v>
      </c>
      <c r="DP449" s="2">
        <v>1</v>
      </c>
      <c r="DQ449" s="2">
        <v>1</v>
      </c>
      <c r="DR449" s="2"/>
      <c r="DS449" s="2"/>
      <c r="DT449" s="2"/>
      <c r="DU449" s="2">
        <v>1013</v>
      </c>
      <c r="DV449" s="2" t="s">
        <v>37</v>
      </c>
      <c r="DW449" s="2" t="s">
        <v>37</v>
      </c>
      <c r="DX449" s="2">
        <v>1</v>
      </c>
      <c r="DY449" s="2"/>
      <c r="DZ449" s="2" t="s">
        <v>3</v>
      </c>
      <c r="EA449" s="2" t="s">
        <v>3</v>
      </c>
      <c r="EB449" s="2" t="s">
        <v>3</v>
      </c>
      <c r="EC449" s="2" t="s">
        <v>3</v>
      </c>
      <c r="ED449" s="2"/>
      <c r="EE449" s="2">
        <v>59540864</v>
      </c>
      <c r="EF449" s="2">
        <v>202</v>
      </c>
      <c r="EG449" s="2" t="s">
        <v>386</v>
      </c>
      <c r="EH449" s="2">
        <v>0</v>
      </c>
      <c r="EI449" s="2" t="s">
        <v>3</v>
      </c>
      <c r="EJ449" s="2">
        <v>1</v>
      </c>
      <c r="EK449" s="2">
        <v>400002</v>
      </c>
      <c r="EL449" s="2" t="s">
        <v>387</v>
      </c>
      <c r="EM449" s="2" t="s">
        <v>386</v>
      </c>
      <c r="EN449" s="2"/>
      <c r="EO449" s="2" t="s">
        <v>3</v>
      </c>
      <c r="EP449" s="2"/>
      <c r="EQ449" s="2">
        <v>0</v>
      </c>
      <c r="ER449" s="2">
        <v>0</v>
      </c>
      <c r="ES449" s="2">
        <v>2386.11</v>
      </c>
      <c r="ET449" s="2">
        <v>0</v>
      </c>
      <c r="EU449" s="2">
        <v>0</v>
      </c>
      <c r="EV449" s="2">
        <v>0</v>
      </c>
      <c r="EW449" s="2">
        <v>0</v>
      </c>
      <c r="EX449" s="2">
        <v>0</v>
      </c>
      <c r="EY449" s="2">
        <v>0</v>
      </c>
      <c r="EZ449" s="2"/>
      <c r="FA449" s="2"/>
      <c r="FB449" s="2"/>
      <c r="FC449" s="2"/>
      <c r="FD449" s="2"/>
      <c r="FE449" s="2"/>
      <c r="FF449" s="2"/>
      <c r="FG449" s="2"/>
      <c r="FH449" s="2"/>
      <c r="FI449" s="2"/>
      <c r="FJ449" s="2"/>
      <c r="FK449" s="2"/>
      <c r="FL449" s="2"/>
      <c r="FM449" s="2"/>
      <c r="FN449" s="2"/>
      <c r="FO449" s="2"/>
      <c r="FP449" s="2"/>
      <c r="FQ449" s="2">
        <v>0</v>
      </c>
      <c r="FR449" s="2">
        <v>0</v>
      </c>
      <c r="FS449" s="2">
        <v>0</v>
      </c>
      <c r="FT449" s="2"/>
      <c r="FU449" s="2"/>
      <c r="FV449" s="2"/>
      <c r="FW449" s="2"/>
      <c r="FX449" s="2">
        <v>0</v>
      </c>
      <c r="FY449" s="2">
        <v>0</v>
      </c>
      <c r="FZ449" s="2"/>
      <c r="GA449" s="2" t="s">
        <v>675</v>
      </c>
      <c r="GB449" s="2"/>
      <c r="GC449" s="2"/>
      <c r="GD449" s="2">
        <v>1</v>
      </c>
      <c r="GE449" s="2"/>
      <c r="GF449" s="2">
        <v>1237402218</v>
      </c>
      <c r="GG449" s="2">
        <v>2</v>
      </c>
      <c r="GH449" s="2">
        <v>4</v>
      </c>
      <c r="GI449" s="2">
        <v>-2</v>
      </c>
      <c r="GJ449" s="2">
        <v>0</v>
      </c>
      <c r="GK449" s="2">
        <v>0</v>
      </c>
      <c r="GL449" s="2">
        <f t="shared" si="591"/>
        <v>0</v>
      </c>
      <c r="GM449" s="2">
        <f t="shared" si="592"/>
        <v>100216.62</v>
      </c>
      <c r="GN449" s="2">
        <f t="shared" si="593"/>
        <v>0</v>
      </c>
      <c r="GO449" s="2">
        <f t="shared" si="594"/>
        <v>100216.62</v>
      </c>
      <c r="GP449" s="2">
        <f t="shared" si="595"/>
        <v>0</v>
      </c>
      <c r="GQ449" s="2"/>
      <c r="GR449" s="2">
        <v>0</v>
      </c>
      <c r="GS449" s="2">
        <v>2</v>
      </c>
      <c r="GT449" s="2">
        <v>0</v>
      </c>
      <c r="GU449" s="2" t="s">
        <v>3</v>
      </c>
      <c r="GV449" s="2">
        <f t="shared" si="596"/>
        <v>0</v>
      </c>
      <c r="GW449" s="2">
        <v>1</v>
      </c>
      <c r="GX449" s="2">
        <f t="shared" si="597"/>
        <v>0</v>
      </c>
      <c r="GY449" s="2"/>
      <c r="GZ449" s="2"/>
      <c r="HA449" s="2">
        <v>0</v>
      </c>
      <c r="HB449" s="2">
        <v>0</v>
      </c>
      <c r="HC449" s="2">
        <f t="shared" si="598"/>
        <v>0</v>
      </c>
      <c r="HD449" s="2"/>
      <c r="HE449" s="2" t="s">
        <v>389</v>
      </c>
      <c r="HF449" s="2" t="s">
        <v>34</v>
      </c>
      <c r="HG449" s="2"/>
      <c r="HH449" s="2"/>
      <c r="HI449" s="2"/>
      <c r="HJ449" s="2"/>
      <c r="HK449" s="2"/>
      <c r="HL449" s="2"/>
      <c r="HM449" s="2" t="s">
        <v>3</v>
      </c>
      <c r="HN449" s="2" t="s">
        <v>3</v>
      </c>
      <c r="HO449" s="2" t="s">
        <v>3</v>
      </c>
      <c r="HP449" s="2" t="s">
        <v>3</v>
      </c>
      <c r="HQ449" s="2" t="s">
        <v>3</v>
      </c>
      <c r="HR449" s="2"/>
      <c r="HS449" s="2">
        <v>0</v>
      </c>
      <c r="HT449" s="2"/>
      <c r="HU449" s="2"/>
      <c r="HV449" s="2"/>
      <c r="HW449" s="2"/>
      <c r="HX449" s="2"/>
      <c r="HY449" s="2"/>
      <c r="HZ449" s="2"/>
      <c r="IA449" s="2"/>
      <c r="IB449" s="2"/>
      <c r="IC449" s="2"/>
      <c r="ID449" s="2"/>
      <c r="IE449" s="2"/>
      <c r="IF449" s="2"/>
      <c r="IG449" s="2"/>
      <c r="IH449" s="2"/>
      <c r="II449" s="2"/>
      <c r="IJ449" s="2"/>
      <c r="IK449" s="2">
        <v>0</v>
      </c>
      <c r="IL449" s="2"/>
      <c r="IM449" s="2"/>
      <c r="IN449" s="2"/>
      <c r="IO449" s="2"/>
      <c r="IP449" s="2"/>
      <c r="IQ449" s="2"/>
      <c r="IR449" s="2"/>
      <c r="IS449" s="2"/>
      <c r="IT449" s="2"/>
      <c r="IU449" s="2"/>
    </row>
    <row r="450" spans="1:255" x14ac:dyDescent="0.2">
      <c r="A450">
        <v>17</v>
      </c>
      <c r="B450">
        <v>1</v>
      </c>
      <c r="E450" t="s">
        <v>673</v>
      </c>
      <c r="F450" t="s">
        <v>674</v>
      </c>
      <c r="G450" t="s">
        <v>1302</v>
      </c>
      <c r="H450" t="s">
        <v>37</v>
      </c>
      <c r="I450">
        <v>42</v>
      </c>
      <c r="J450">
        <v>0</v>
      </c>
      <c r="K450">
        <v>42</v>
      </c>
      <c r="O450">
        <f t="shared" si="567"/>
        <v>990140.21</v>
      </c>
      <c r="P450">
        <f t="shared" si="568"/>
        <v>990140.21</v>
      </c>
      <c r="Q450">
        <f t="shared" si="599"/>
        <v>0</v>
      </c>
      <c r="R450">
        <f t="shared" si="569"/>
        <v>0</v>
      </c>
      <c r="S450">
        <f t="shared" si="570"/>
        <v>0</v>
      </c>
      <c r="T450">
        <f t="shared" si="571"/>
        <v>0</v>
      </c>
      <c r="U450">
        <f t="shared" si="572"/>
        <v>0</v>
      </c>
      <c r="V450">
        <f t="shared" si="573"/>
        <v>0</v>
      </c>
      <c r="W450">
        <f t="shared" si="574"/>
        <v>0</v>
      </c>
      <c r="X450">
        <f t="shared" si="575"/>
        <v>0</v>
      </c>
      <c r="Y450">
        <f t="shared" si="576"/>
        <v>0</v>
      </c>
      <c r="AA450">
        <v>60252775</v>
      </c>
      <c r="AB450">
        <f t="shared" si="577"/>
        <v>2386.11</v>
      </c>
      <c r="AC450">
        <f t="shared" si="578"/>
        <v>2386.11</v>
      </c>
      <c r="AD450">
        <f t="shared" si="600"/>
        <v>0</v>
      </c>
      <c r="AE450">
        <f t="shared" si="601"/>
        <v>0</v>
      </c>
      <c r="AF450">
        <f t="shared" si="602"/>
        <v>0</v>
      </c>
      <c r="AG450">
        <f t="shared" si="579"/>
        <v>0</v>
      </c>
      <c r="AH450">
        <f t="shared" si="603"/>
        <v>0</v>
      </c>
      <c r="AI450">
        <f t="shared" si="604"/>
        <v>0</v>
      </c>
      <c r="AJ450">
        <f t="shared" si="580"/>
        <v>0</v>
      </c>
      <c r="AK450">
        <v>2386.11</v>
      </c>
      <c r="AL450">
        <v>2386.11</v>
      </c>
      <c r="AM450">
        <v>0</v>
      </c>
      <c r="AN450">
        <v>0</v>
      </c>
      <c r="AO450">
        <v>0</v>
      </c>
      <c r="AP450">
        <v>0</v>
      </c>
      <c r="AQ450">
        <v>0</v>
      </c>
      <c r="AR450">
        <v>0</v>
      </c>
      <c r="AS450">
        <v>0</v>
      </c>
      <c r="AT450">
        <v>0</v>
      </c>
      <c r="AU450">
        <v>0</v>
      </c>
      <c r="AV450">
        <v>1</v>
      </c>
      <c r="AW450">
        <v>1</v>
      </c>
      <c r="AZ450">
        <v>1</v>
      </c>
      <c r="BA450">
        <v>1</v>
      </c>
      <c r="BB450">
        <v>1</v>
      </c>
      <c r="BC450">
        <v>9.8800000000000008</v>
      </c>
      <c r="BD450" t="s">
        <v>3</v>
      </c>
      <c r="BE450" t="s">
        <v>3</v>
      </c>
      <c r="BF450" t="s">
        <v>3</v>
      </c>
      <c r="BG450" t="s">
        <v>3</v>
      </c>
      <c r="BH450">
        <v>3</v>
      </c>
      <c r="BI450">
        <v>2</v>
      </c>
      <c r="BJ450" t="s">
        <v>3</v>
      </c>
      <c r="BM450">
        <v>400002</v>
      </c>
      <c r="BN450">
        <v>0</v>
      </c>
      <c r="BO450" t="s">
        <v>3</v>
      </c>
      <c r="BP450">
        <v>0</v>
      </c>
      <c r="BQ450">
        <v>202</v>
      </c>
      <c r="BR450">
        <v>0</v>
      </c>
      <c r="BS450">
        <v>1</v>
      </c>
      <c r="BT450">
        <v>1</v>
      </c>
      <c r="BU450">
        <v>1</v>
      </c>
      <c r="BV450">
        <v>1</v>
      </c>
      <c r="BW450">
        <v>1</v>
      </c>
      <c r="BX450">
        <v>1</v>
      </c>
      <c r="BY450" t="s">
        <v>3</v>
      </c>
      <c r="BZ450">
        <v>0</v>
      </c>
      <c r="CA450">
        <v>0</v>
      </c>
      <c r="CB450" t="s">
        <v>3</v>
      </c>
      <c r="CE450">
        <v>30</v>
      </c>
      <c r="CF450">
        <v>0</v>
      </c>
      <c r="CG450">
        <v>0</v>
      </c>
      <c r="CM450">
        <v>0</v>
      </c>
      <c r="CN450" t="s">
        <v>3</v>
      </c>
      <c r="CO450">
        <v>0</v>
      </c>
      <c r="CP450">
        <f t="shared" si="581"/>
        <v>990140.21</v>
      </c>
      <c r="CQ450">
        <f t="shared" si="582"/>
        <v>23574.77</v>
      </c>
      <c r="CR450">
        <f t="shared" si="605"/>
        <v>0</v>
      </c>
      <c r="CS450">
        <f t="shared" si="583"/>
        <v>0</v>
      </c>
      <c r="CT450">
        <f t="shared" si="584"/>
        <v>0</v>
      </c>
      <c r="CU450">
        <f t="shared" si="585"/>
        <v>0</v>
      </c>
      <c r="CV450">
        <f t="shared" si="586"/>
        <v>0</v>
      </c>
      <c r="CW450">
        <f t="shared" si="587"/>
        <v>0</v>
      </c>
      <c r="CX450">
        <f t="shared" si="588"/>
        <v>0</v>
      </c>
      <c r="CY450">
        <f t="shared" si="589"/>
        <v>0</v>
      </c>
      <c r="CZ450">
        <f t="shared" si="590"/>
        <v>0</v>
      </c>
      <c r="DC450" t="s">
        <v>3</v>
      </c>
      <c r="DD450" t="s">
        <v>3</v>
      </c>
      <c r="DE450" t="s">
        <v>3</v>
      </c>
      <c r="DF450" t="s">
        <v>3</v>
      </c>
      <c r="DG450" t="s">
        <v>3</v>
      </c>
      <c r="DH450" t="s">
        <v>3</v>
      </c>
      <c r="DI450" t="s">
        <v>3</v>
      </c>
      <c r="DJ450" t="s">
        <v>3</v>
      </c>
      <c r="DK450" t="s">
        <v>3</v>
      </c>
      <c r="DL450" t="s">
        <v>3</v>
      </c>
      <c r="DM450" t="s">
        <v>3</v>
      </c>
      <c r="DN450">
        <v>0</v>
      </c>
      <c r="DO450">
        <v>0</v>
      </c>
      <c r="DP450">
        <v>1</v>
      </c>
      <c r="DQ450">
        <v>1</v>
      </c>
      <c r="DU450">
        <v>1013</v>
      </c>
      <c r="DV450" t="s">
        <v>37</v>
      </c>
      <c r="DW450" t="s">
        <v>37</v>
      </c>
      <c r="DX450">
        <v>1</v>
      </c>
      <c r="DZ450" t="s">
        <v>3</v>
      </c>
      <c r="EA450" t="s">
        <v>3</v>
      </c>
      <c r="EB450" t="s">
        <v>3</v>
      </c>
      <c r="EC450" t="s">
        <v>3</v>
      </c>
      <c r="EE450">
        <v>59540864</v>
      </c>
      <c r="EF450">
        <v>202</v>
      </c>
      <c r="EG450" t="s">
        <v>386</v>
      </c>
      <c r="EH450">
        <v>0</v>
      </c>
      <c r="EI450" t="s">
        <v>3</v>
      </c>
      <c r="EJ450">
        <v>1</v>
      </c>
      <c r="EK450">
        <v>400002</v>
      </c>
      <c r="EL450" t="s">
        <v>387</v>
      </c>
      <c r="EM450" t="s">
        <v>386</v>
      </c>
      <c r="EO450" t="s">
        <v>3</v>
      </c>
      <c r="EQ450">
        <v>0</v>
      </c>
      <c r="ER450">
        <v>2386.11</v>
      </c>
      <c r="ES450">
        <v>2386.11</v>
      </c>
      <c r="ET450">
        <v>0</v>
      </c>
      <c r="EU450">
        <v>0</v>
      </c>
      <c r="EV450">
        <v>0</v>
      </c>
      <c r="EW450">
        <v>0</v>
      </c>
      <c r="EX450">
        <v>0</v>
      </c>
      <c r="EY450">
        <v>0</v>
      </c>
      <c r="EZ450">
        <v>5</v>
      </c>
      <c r="FC450">
        <v>1</v>
      </c>
      <c r="FD450">
        <v>18</v>
      </c>
      <c r="FF450">
        <v>27735</v>
      </c>
      <c r="FQ450">
        <v>0</v>
      </c>
      <c r="FR450">
        <v>0</v>
      </c>
      <c r="FS450">
        <v>0</v>
      </c>
      <c r="FX450">
        <v>0</v>
      </c>
      <c r="FY450">
        <v>0</v>
      </c>
      <c r="GA450" t="s">
        <v>675</v>
      </c>
      <c r="GD450">
        <v>1</v>
      </c>
      <c r="GF450">
        <v>1237402218</v>
      </c>
      <c r="GG450">
        <v>2</v>
      </c>
      <c r="GH450">
        <v>3</v>
      </c>
      <c r="GI450">
        <v>5</v>
      </c>
      <c r="GJ450">
        <v>0</v>
      </c>
      <c r="GK450">
        <v>0</v>
      </c>
      <c r="GL450">
        <f t="shared" si="591"/>
        <v>0</v>
      </c>
      <c r="GM450">
        <f t="shared" si="592"/>
        <v>990140.21</v>
      </c>
      <c r="GN450">
        <f t="shared" si="593"/>
        <v>0</v>
      </c>
      <c r="GO450">
        <f t="shared" si="594"/>
        <v>990140.21</v>
      </c>
      <c r="GP450">
        <f t="shared" si="595"/>
        <v>0</v>
      </c>
      <c r="GR450">
        <v>1</v>
      </c>
      <c r="GS450">
        <v>1</v>
      </c>
      <c r="GT450">
        <v>0</v>
      </c>
      <c r="GU450" t="s">
        <v>3</v>
      </c>
      <c r="GV450">
        <f t="shared" si="596"/>
        <v>0</v>
      </c>
      <c r="GW450">
        <v>1</v>
      </c>
      <c r="GX450">
        <f t="shared" si="597"/>
        <v>0</v>
      </c>
      <c r="HA450">
        <v>0</v>
      </c>
      <c r="HB450">
        <v>0</v>
      </c>
      <c r="HC450">
        <f t="shared" si="598"/>
        <v>0</v>
      </c>
      <c r="HE450" t="s">
        <v>389</v>
      </c>
      <c r="HF450" t="s">
        <v>34</v>
      </c>
      <c r="HM450" t="s">
        <v>3</v>
      </c>
      <c r="HN450" t="s">
        <v>3</v>
      </c>
      <c r="HO450" t="s">
        <v>3</v>
      </c>
      <c r="HP450" t="s">
        <v>3</v>
      </c>
      <c r="HQ450" t="s">
        <v>3</v>
      </c>
      <c r="HS450">
        <v>0</v>
      </c>
      <c r="IK450">
        <v>0</v>
      </c>
    </row>
    <row r="451" spans="1:255" x14ac:dyDescent="0.2">
      <c r="A451" s="2">
        <v>17</v>
      </c>
      <c r="B451" s="2">
        <v>1</v>
      </c>
      <c r="C451" s="2"/>
      <c r="D451" s="2"/>
      <c r="E451" s="2" t="s">
        <v>676</v>
      </c>
      <c r="F451" s="2" t="s">
        <v>677</v>
      </c>
      <c r="G451" s="2" t="s">
        <v>1303</v>
      </c>
      <c r="H451" s="2" t="s">
        <v>37</v>
      </c>
      <c r="I451" s="2">
        <v>24</v>
      </c>
      <c r="J451" s="2">
        <v>0</v>
      </c>
      <c r="K451" s="2">
        <v>24</v>
      </c>
      <c r="L451" s="2"/>
      <c r="M451" s="2"/>
      <c r="N451" s="2"/>
      <c r="O451" s="2">
        <f t="shared" si="567"/>
        <v>44258.400000000001</v>
      </c>
      <c r="P451" s="2">
        <f t="shared" si="568"/>
        <v>44258.400000000001</v>
      </c>
      <c r="Q451" s="2">
        <f t="shared" si="599"/>
        <v>0</v>
      </c>
      <c r="R451" s="2">
        <f t="shared" si="569"/>
        <v>0</v>
      </c>
      <c r="S451" s="2">
        <f t="shared" si="570"/>
        <v>0</v>
      </c>
      <c r="T451" s="2">
        <f t="shared" si="571"/>
        <v>0</v>
      </c>
      <c r="U451" s="2">
        <f t="shared" si="572"/>
        <v>0</v>
      </c>
      <c r="V451" s="2">
        <f t="shared" si="573"/>
        <v>0</v>
      </c>
      <c r="W451" s="2">
        <f t="shared" si="574"/>
        <v>0</v>
      </c>
      <c r="X451" s="2">
        <f t="shared" si="575"/>
        <v>0</v>
      </c>
      <c r="Y451" s="2">
        <f t="shared" si="576"/>
        <v>0</v>
      </c>
      <c r="Z451" s="2"/>
      <c r="AA451" s="2">
        <v>60252778</v>
      </c>
      <c r="AB451" s="2">
        <f t="shared" si="577"/>
        <v>1844.1</v>
      </c>
      <c r="AC451" s="2">
        <f t="shared" si="578"/>
        <v>1844.1</v>
      </c>
      <c r="AD451" s="2">
        <f t="shared" si="600"/>
        <v>0</v>
      </c>
      <c r="AE451" s="2">
        <f t="shared" si="601"/>
        <v>0</v>
      </c>
      <c r="AF451" s="2">
        <f t="shared" si="602"/>
        <v>0</v>
      </c>
      <c r="AG451" s="2">
        <f t="shared" si="579"/>
        <v>0</v>
      </c>
      <c r="AH451" s="2">
        <f t="shared" si="603"/>
        <v>0</v>
      </c>
      <c r="AI451" s="2">
        <f t="shared" si="604"/>
        <v>0</v>
      </c>
      <c r="AJ451" s="2">
        <f t="shared" si="580"/>
        <v>0</v>
      </c>
      <c r="AK451" s="2">
        <v>1844.1000000000001</v>
      </c>
      <c r="AL451" s="2">
        <v>1844.1000000000001</v>
      </c>
      <c r="AM451" s="2">
        <v>0</v>
      </c>
      <c r="AN451" s="2">
        <v>0</v>
      </c>
      <c r="AO451" s="2">
        <v>0</v>
      </c>
      <c r="AP451" s="2">
        <v>0</v>
      </c>
      <c r="AQ451" s="2">
        <v>0</v>
      </c>
      <c r="AR451" s="2">
        <v>0</v>
      </c>
      <c r="AS451" s="2">
        <v>0</v>
      </c>
      <c r="AT451" s="2">
        <v>0</v>
      </c>
      <c r="AU451" s="2">
        <v>0</v>
      </c>
      <c r="AV451" s="2">
        <v>1</v>
      </c>
      <c r="AW451" s="2">
        <v>1</v>
      </c>
      <c r="AX451" s="2"/>
      <c r="AY451" s="2"/>
      <c r="AZ451" s="2">
        <v>1</v>
      </c>
      <c r="BA451" s="2">
        <v>1</v>
      </c>
      <c r="BB451" s="2">
        <v>1</v>
      </c>
      <c r="BC451" s="2">
        <v>1</v>
      </c>
      <c r="BD451" s="2" t="s">
        <v>3</v>
      </c>
      <c r="BE451" s="2" t="s">
        <v>3</v>
      </c>
      <c r="BF451" s="2" t="s">
        <v>3</v>
      </c>
      <c r="BG451" s="2" t="s">
        <v>3</v>
      </c>
      <c r="BH451" s="2">
        <v>3</v>
      </c>
      <c r="BI451" s="2">
        <v>2</v>
      </c>
      <c r="BJ451" s="2" t="s">
        <v>3</v>
      </c>
      <c r="BK451" s="2"/>
      <c r="BL451" s="2"/>
      <c r="BM451" s="2">
        <v>400002</v>
      </c>
      <c r="BN451" s="2">
        <v>0</v>
      </c>
      <c r="BO451" s="2" t="s">
        <v>3</v>
      </c>
      <c r="BP451" s="2">
        <v>0</v>
      </c>
      <c r="BQ451" s="2">
        <v>202</v>
      </c>
      <c r="BR451" s="2">
        <v>0</v>
      </c>
      <c r="BS451" s="2">
        <v>1</v>
      </c>
      <c r="BT451" s="2">
        <v>1</v>
      </c>
      <c r="BU451" s="2">
        <v>1</v>
      </c>
      <c r="BV451" s="2">
        <v>1</v>
      </c>
      <c r="BW451" s="2">
        <v>1</v>
      </c>
      <c r="BX451" s="2">
        <v>1</v>
      </c>
      <c r="BY451" s="2" t="s">
        <v>3</v>
      </c>
      <c r="BZ451" s="2">
        <v>0</v>
      </c>
      <c r="CA451" s="2">
        <v>0</v>
      </c>
      <c r="CB451" s="2" t="s">
        <v>3</v>
      </c>
      <c r="CC451" s="2"/>
      <c r="CD451" s="2"/>
      <c r="CE451" s="2">
        <v>30</v>
      </c>
      <c r="CF451" s="2">
        <v>0</v>
      </c>
      <c r="CG451" s="2">
        <v>0</v>
      </c>
      <c r="CH451" s="2"/>
      <c r="CI451" s="2"/>
      <c r="CJ451" s="2"/>
      <c r="CK451" s="2"/>
      <c r="CL451" s="2"/>
      <c r="CM451" s="2">
        <v>0</v>
      </c>
      <c r="CN451" s="2" t="s">
        <v>3</v>
      </c>
      <c r="CO451" s="2">
        <v>0</v>
      </c>
      <c r="CP451" s="2">
        <f t="shared" si="581"/>
        <v>44258.400000000001</v>
      </c>
      <c r="CQ451" s="2">
        <f t="shared" si="582"/>
        <v>1844.1</v>
      </c>
      <c r="CR451" s="2">
        <f t="shared" si="605"/>
        <v>0</v>
      </c>
      <c r="CS451" s="2">
        <f t="shared" si="583"/>
        <v>0</v>
      </c>
      <c r="CT451" s="2">
        <f t="shared" si="584"/>
        <v>0</v>
      </c>
      <c r="CU451" s="2">
        <f t="shared" si="585"/>
        <v>0</v>
      </c>
      <c r="CV451" s="2">
        <f t="shared" si="586"/>
        <v>0</v>
      </c>
      <c r="CW451" s="2">
        <f t="shared" si="587"/>
        <v>0</v>
      </c>
      <c r="CX451" s="2">
        <f t="shared" si="588"/>
        <v>0</v>
      </c>
      <c r="CY451" s="2">
        <f t="shared" si="589"/>
        <v>0</v>
      </c>
      <c r="CZ451" s="2">
        <f t="shared" si="590"/>
        <v>0</v>
      </c>
      <c r="DA451" s="2"/>
      <c r="DB451" s="2"/>
      <c r="DC451" s="2" t="s">
        <v>3</v>
      </c>
      <c r="DD451" s="2" t="s">
        <v>3</v>
      </c>
      <c r="DE451" s="2" t="s">
        <v>3</v>
      </c>
      <c r="DF451" s="2" t="s">
        <v>3</v>
      </c>
      <c r="DG451" s="2" t="s">
        <v>3</v>
      </c>
      <c r="DH451" s="2" t="s">
        <v>3</v>
      </c>
      <c r="DI451" s="2" t="s">
        <v>3</v>
      </c>
      <c r="DJ451" s="2" t="s">
        <v>3</v>
      </c>
      <c r="DK451" s="2" t="s">
        <v>3</v>
      </c>
      <c r="DL451" s="2" t="s">
        <v>3</v>
      </c>
      <c r="DM451" s="2" t="s">
        <v>3</v>
      </c>
      <c r="DN451" s="2">
        <v>0</v>
      </c>
      <c r="DO451" s="2">
        <v>0</v>
      </c>
      <c r="DP451" s="2">
        <v>1</v>
      </c>
      <c r="DQ451" s="2">
        <v>1</v>
      </c>
      <c r="DR451" s="2"/>
      <c r="DS451" s="2"/>
      <c r="DT451" s="2"/>
      <c r="DU451" s="2">
        <v>1013</v>
      </c>
      <c r="DV451" s="2" t="s">
        <v>37</v>
      </c>
      <c r="DW451" s="2" t="s">
        <v>37</v>
      </c>
      <c r="DX451" s="2">
        <v>1</v>
      </c>
      <c r="DY451" s="2"/>
      <c r="DZ451" s="2" t="s">
        <v>3</v>
      </c>
      <c r="EA451" s="2" t="s">
        <v>3</v>
      </c>
      <c r="EB451" s="2" t="s">
        <v>3</v>
      </c>
      <c r="EC451" s="2" t="s">
        <v>3</v>
      </c>
      <c r="ED451" s="2"/>
      <c r="EE451" s="2">
        <v>59540864</v>
      </c>
      <c r="EF451" s="2">
        <v>202</v>
      </c>
      <c r="EG451" s="2" t="s">
        <v>386</v>
      </c>
      <c r="EH451" s="2">
        <v>0</v>
      </c>
      <c r="EI451" s="2" t="s">
        <v>3</v>
      </c>
      <c r="EJ451" s="2">
        <v>1</v>
      </c>
      <c r="EK451" s="2">
        <v>400002</v>
      </c>
      <c r="EL451" s="2" t="s">
        <v>387</v>
      </c>
      <c r="EM451" s="2" t="s">
        <v>386</v>
      </c>
      <c r="EN451" s="2"/>
      <c r="EO451" s="2" t="s">
        <v>3</v>
      </c>
      <c r="EP451" s="2"/>
      <c r="EQ451" s="2">
        <v>0</v>
      </c>
      <c r="ER451" s="2">
        <v>0</v>
      </c>
      <c r="ES451" s="2">
        <v>1844.1000000000001</v>
      </c>
      <c r="ET451" s="2">
        <v>0</v>
      </c>
      <c r="EU451" s="2">
        <v>0</v>
      </c>
      <c r="EV451" s="2">
        <v>0</v>
      </c>
      <c r="EW451" s="2">
        <v>0</v>
      </c>
      <c r="EX451" s="2">
        <v>0</v>
      </c>
      <c r="EY451" s="2">
        <v>0</v>
      </c>
      <c r="EZ451" s="2"/>
      <c r="FA451" s="2"/>
      <c r="FB451" s="2"/>
      <c r="FC451" s="2"/>
      <c r="FD451" s="2"/>
      <c r="FE451" s="2"/>
      <c r="FF451" s="2"/>
      <c r="FG451" s="2"/>
      <c r="FH451" s="2"/>
      <c r="FI451" s="2"/>
      <c r="FJ451" s="2"/>
      <c r="FK451" s="2"/>
      <c r="FL451" s="2"/>
      <c r="FM451" s="2"/>
      <c r="FN451" s="2"/>
      <c r="FO451" s="2"/>
      <c r="FP451" s="2"/>
      <c r="FQ451" s="2">
        <v>0</v>
      </c>
      <c r="FR451" s="2">
        <v>0</v>
      </c>
      <c r="FS451" s="2">
        <v>0</v>
      </c>
      <c r="FT451" s="2"/>
      <c r="FU451" s="2"/>
      <c r="FV451" s="2"/>
      <c r="FW451" s="2"/>
      <c r="FX451" s="2">
        <v>0</v>
      </c>
      <c r="FY451" s="2">
        <v>0</v>
      </c>
      <c r="FZ451" s="2"/>
      <c r="GA451" s="2" t="s">
        <v>672</v>
      </c>
      <c r="GB451" s="2"/>
      <c r="GC451" s="2"/>
      <c r="GD451" s="2">
        <v>1</v>
      </c>
      <c r="GE451" s="2"/>
      <c r="GF451" s="2">
        <v>1969535688</v>
      </c>
      <c r="GG451" s="2">
        <v>2</v>
      </c>
      <c r="GH451" s="2">
        <v>4</v>
      </c>
      <c r="GI451" s="2">
        <v>-2</v>
      </c>
      <c r="GJ451" s="2">
        <v>0</v>
      </c>
      <c r="GK451" s="2">
        <v>0</v>
      </c>
      <c r="GL451" s="2">
        <f t="shared" si="591"/>
        <v>0</v>
      </c>
      <c r="GM451" s="2">
        <f t="shared" si="592"/>
        <v>44258.400000000001</v>
      </c>
      <c r="GN451" s="2">
        <f t="shared" si="593"/>
        <v>0</v>
      </c>
      <c r="GO451" s="2">
        <f t="shared" si="594"/>
        <v>44258.400000000001</v>
      </c>
      <c r="GP451" s="2">
        <f t="shared" si="595"/>
        <v>0</v>
      </c>
      <c r="GQ451" s="2"/>
      <c r="GR451" s="2">
        <v>0</v>
      </c>
      <c r="GS451" s="2">
        <v>2</v>
      </c>
      <c r="GT451" s="2">
        <v>0</v>
      </c>
      <c r="GU451" s="2" t="s">
        <v>3</v>
      </c>
      <c r="GV451" s="2">
        <f t="shared" si="596"/>
        <v>0</v>
      </c>
      <c r="GW451" s="2">
        <v>1</v>
      </c>
      <c r="GX451" s="2">
        <f t="shared" si="597"/>
        <v>0</v>
      </c>
      <c r="GY451" s="2"/>
      <c r="GZ451" s="2"/>
      <c r="HA451" s="2">
        <v>0</v>
      </c>
      <c r="HB451" s="2">
        <v>0</v>
      </c>
      <c r="HC451" s="2">
        <f t="shared" si="598"/>
        <v>0</v>
      </c>
      <c r="HD451" s="2"/>
      <c r="HE451" s="2" t="s">
        <v>389</v>
      </c>
      <c r="HF451" s="2" t="s">
        <v>34</v>
      </c>
      <c r="HG451" s="2"/>
      <c r="HH451" s="2"/>
      <c r="HI451" s="2"/>
      <c r="HJ451" s="2"/>
      <c r="HK451" s="2"/>
      <c r="HL451" s="2"/>
      <c r="HM451" s="2" t="s">
        <v>3</v>
      </c>
      <c r="HN451" s="2" t="s">
        <v>3</v>
      </c>
      <c r="HO451" s="2" t="s">
        <v>3</v>
      </c>
      <c r="HP451" s="2" t="s">
        <v>3</v>
      </c>
      <c r="HQ451" s="2" t="s">
        <v>3</v>
      </c>
      <c r="HR451" s="2"/>
      <c r="HS451" s="2">
        <v>0</v>
      </c>
      <c r="HT451" s="2"/>
      <c r="HU451" s="2"/>
      <c r="HV451" s="2"/>
      <c r="HW451" s="2"/>
      <c r="HX451" s="2"/>
      <c r="HY451" s="2"/>
      <c r="HZ451" s="2"/>
      <c r="IA451" s="2"/>
      <c r="IB451" s="2"/>
      <c r="IC451" s="2"/>
      <c r="ID451" s="2"/>
      <c r="IE451" s="2"/>
      <c r="IF451" s="2"/>
      <c r="IG451" s="2"/>
      <c r="IH451" s="2"/>
      <c r="II451" s="2"/>
      <c r="IJ451" s="2"/>
      <c r="IK451" s="2">
        <v>0</v>
      </c>
      <c r="IL451" s="2"/>
      <c r="IM451" s="2"/>
      <c r="IN451" s="2"/>
      <c r="IO451" s="2"/>
      <c r="IP451" s="2"/>
      <c r="IQ451" s="2"/>
      <c r="IR451" s="2"/>
      <c r="IS451" s="2"/>
      <c r="IT451" s="2"/>
      <c r="IU451" s="2"/>
    </row>
    <row r="452" spans="1:255" x14ac:dyDescent="0.2">
      <c r="A452">
        <v>17</v>
      </c>
      <c r="B452">
        <v>1</v>
      </c>
      <c r="E452" t="s">
        <v>676</v>
      </c>
      <c r="F452" t="s">
        <v>677</v>
      </c>
      <c r="G452" t="s">
        <v>1303</v>
      </c>
      <c r="H452" t="s">
        <v>37</v>
      </c>
      <c r="I452">
        <v>24</v>
      </c>
      <c r="J452">
        <v>0</v>
      </c>
      <c r="K452">
        <v>24</v>
      </c>
      <c r="O452">
        <f t="shared" si="567"/>
        <v>437272.99</v>
      </c>
      <c r="P452">
        <f t="shared" si="568"/>
        <v>437272.99</v>
      </c>
      <c r="Q452">
        <f t="shared" si="599"/>
        <v>0</v>
      </c>
      <c r="R452">
        <f t="shared" si="569"/>
        <v>0</v>
      </c>
      <c r="S452">
        <f t="shared" si="570"/>
        <v>0</v>
      </c>
      <c r="T452">
        <f t="shared" si="571"/>
        <v>0</v>
      </c>
      <c r="U452">
        <f t="shared" si="572"/>
        <v>0</v>
      </c>
      <c r="V452">
        <f t="shared" si="573"/>
        <v>0</v>
      </c>
      <c r="W452">
        <f t="shared" si="574"/>
        <v>0</v>
      </c>
      <c r="X452">
        <f t="shared" si="575"/>
        <v>0</v>
      </c>
      <c r="Y452">
        <f t="shared" si="576"/>
        <v>0</v>
      </c>
      <c r="AA452">
        <v>60252775</v>
      </c>
      <c r="AB452">
        <f t="shared" si="577"/>
        <v>1844.1</v>
      </c>
      <c r="AC452">
        <f t="shared" si="578"/>
        <v>1844.1</v>
      </c>
      <c r="AD452">
        <f t="shared" si="600"/>
        <v>0</v>
      </c>
      <c r="AE452">
        <f t="shared" si="601"/>
        <v>0</v>
      </c>
      <c r="AF452">
        <f t="shared" si="602"/>
        <v>0</v>
      </c>
      <c r="AG452">
        <f t="shared" si="579"/>
        <v>0</v>
      </c>
      <c r="AH452">
        <f t="shared" si="603"/>
        <v>0</v>
      </c>
      <c r="AI452">
        <f t="shared" si="604"/>
        <v>0</v>
      </c>
      <c r="AJ452">
        <f t="shared" si="580"/>
        <v>0</v>
      </c>
      <c r="AK452">
        <v>1844.1000000000001</v>
      </c>
      <c r="AL452">
        <v>1844.1000000000001</v>
      </c>
      <c r="AM452">
        <v>0</v>
      </c>
      <c r="AN452">
        <v>0</v>
      </c>
      <c r="AO452">
        <v>0</v>
      </c>
      <c r="AP452">
        <v>0</v>
      </c>
      <c r="AQ452">
        <v>0</v>
      </c>
      <c r="AR452">
        <v>0</v>
      </c>
      <c r="AS452">
        <v>0</v>
      </c>
      <c r="AT452">
        <v>0</v>
      </c>
      <c r="AU452">
        <v>0</v>
      </c>
      <c r="AV452">
        <v>1</v>
      </c>
      <c r="AW452">
        <v>1</v>
      </c>
      <c r="AZ452">
        <v>1</v>
      </c>
      <c r="BA452">
        <v>1</v>
      </c>
      <c r="BB452">
        <v>1</v>
      </c>
      <c r="BC452">
        <v>9.8800000000000008</v>
      </c>
      <c r="BD452" t="s">
        <v>3</v>
      </c>
      <c r="BE452" t="s">
        <v>3</v>
      </c>
      <c r="BF452" t="s">
        <v>3</v>
      </c>
      <c r="BG452" t="s">
        <v>3</v>
      </c>
      <c r="BH452">
        <v>3</v>
      </c>
      <c r="BI452">
        <v>2</v>
      </c>
      <c r="BJ452" t="s">
        <v>3</v>
      </c>
      <c r="BM452">
        <v>400002</v>
      </c>
      <c r="BN452">
        <v>0</v>
      </c>
      <c r="BO452" t="s">
        <v>3</v>
      </c>
      <c r="BP452">
        <v>0</v>
      </c>
      <c r="BQ452">
        <v>202</v>
      </c>
      <c r="BR452">
        <v>0</v>
      </c>
      <c r="BS452">
        <v>1</v>
      </c>
      <c r="BT452">
        <v>1</v>
      </c>
      <c r="BU452">
        <v>1</v>
      </c>
      <c r="BV452">
        <v>1</v>
      </c>
      <c r="BW452">
        <v>1</v>
      </c>
      <c r="BX452">
        <v>1</v>
      </c>
      <c r="BY452" t="s">
        <v>3</v>
      </c>
      <c r="BZ452">
        <v>0</v>
      </c>
      <c r="CA452">
        <v>0</v>
      </c>
      <c r="CB452" t="s">
        <v>3</v>
      </c>
      <c r="CE452">
        <v>30</v>
      </c>
      <c r="CF452">
        <v>0</v>
      </c>
      <c r="CG452">
        <v>0</v>
      </c>
      <c r="CM452">
        <v>0</v>
      </c>
      <c r="CN452" t="s">
        <v>3</v>
      </c>
      <c r="CO452">
        <v>0</v>
      </c>
      <c r="CP452">
        <f t="shared" si="581"/>
        <v>437272.99</v>
      </c>
      <c r="CQ452">
        <f t="shared" si="582"/>
        <v>18219.71</v>
      </c>
      <c r="CR452">
        <f t="shared" si="605"/>
        <v>0</v>
      </c>
      <c r="CS452">
        <f t="shared" si="583"/>
        <v>0</v>
      </c>
      <c r="CT452">
        <f t="shared" si="584"/>
        <v>0</v>
      </c>
      <c r="CU452">
        <f t="shared" si="585"/>
        <v>0</v>
      </c>
      <c r="CV452">
        <f t="shared" si="586"/>
        <v>0</v>
      </c>
      <c r="CW452">
        <f t="shared" si="587"/>
        <v>0</v>
      </c>
      <c r="CX452">
        <f t="shared" si="588"/>
        <v>0</v>
      </c>
      <c r="CY452">
        <f t="shared" si="589"/>
        <v>0</v>
      </c>
      <c r="CZ452">
        <f t="shared" si="590"/>
        <v>0</v>
      </c>
      <c r="DC452" t="s">
        <v>3</v>
      </c>
      <c r="DD452" t="s">
        <v>3</v>
      </c>
      <c r="DE452" t="s">
        <v>3</v>
      </c>
      <c r="DF452" t="s">
        <v>3</v>
      </c>
      <c r="DG452" t="s">
        <v>3</v>
      </c>
      <c r="DH452" t="s">
        <v>3</v>
      </c>
      <c r="DI452" t="s">
        <v>3</v>
      </c>
      <c r="DJ452" t="s">
        <v>3</v>
      </c>
      <c r="DK452" t="s">
        <v>3</v>
      </c>
      <c r="DL452" t="s">
        <v>3</v>
      </c>
      <c r="DM452" t="s">
        <v>3</v>
      </c>
      <c r="DN452">
        <v>0</v>
      </c>
      <c r="DO452">
        <v>0</v>
      </c>
      <c r="DP452">
        <v>1</v>
      </c>
      <c r="DQ452">
        <v>1</v>
      </c>
      <c r="DU452">
        <v>1013</v>
      </c>
      <c r="DV452" t="s">
        <v>37</v>
      </c>
      <c r="DW452" t="s">
        <v>37</v>
      </c>
      <c r="DX452">
        <v>1</v>
      </c>
      <c r="DZ452" t="s">
        <v>3</v>
      </c>
      <c r="EA452" t="s">
        <v>3</v>
      </c>
      <c r="EB452" t="s">
        <v>3</v>
      </c>
      <c r="EC452" t="s">
        <v>3</v>
      </c>
      <c r="EE452">
        <v>59540864</v>
      </c>
      <c r="EF452">
        <v>202</v>
      </c>
      <c r="EG452" t="s">
        <v>386</v>
      </c>
      <c r="EH452">
        <v>0</v>
      </c>
      <c r="EI452" t="s">
        <v>3</v>
      </c>
      <c r="EJ452">
        <v>1</v>
      </c>
      <c r="EK452">
        <v>400002</v>
      </c>
      <c r="EL452" t="s">
        <v>387</v>
      </c>
      <c r="EM452" t="s">
        <v>386</v>
      </c>
      <c r="EO452" t="s">
        <v>3</v>
      </c>
      <c r="EQ452">
        <v>0</v>
      </c>
      <c r="ER452">
        <v>1844.1000000000001</v>
      </c>
      <c r="ES452">
        <v>1844.1000000000001</v>
      </c>
      <c r="ET452">
        <v>0</v>
      </c>
      <c r="EU452">
        <v>0</v>
      </c>
      <c r="EV452">
        <v>0</v>
      </c>
      <c r="EW452">
        <v>0</v>
      </c>
      <c r="EX452">
        <v>0</v>
      </c>
      <c r="EY452">
        <v>0</v>
      </c>
      <c r="EZ452">
        <v>5</v>
      </c>
      <c r="FC452">
        <v>1</v>
      </c>
      <c r="FD452">
        <v>18</v>
      </c>
      <c r="FF452">
        <v>21434.99</v>
      </c>
      <c r="FQ452">
        <v>0</v>
      </c>
      <c r="FR452">
        <v>0</v>
      </c>
      <c r="FS452">
        <v>0</v>
      </c>
      <c r="FX452">
        <v>0</v>
      </c>
      <c r="FY452">
        <v>0</v>
      </c>
      <c r="GA452" t="s">
        <v>672</v>
      </c>
      <c r="GD452">
        <v>1</v>
      </c>
      <c r="GF452">
        <v>1969535688</v>
      </c>
      <c r="GG452">
        <v>2</v>
      </c>
      <c r="GH452">
        <v>3</v>
      </c>
      <c r="GI452">
        <v>5</v>
      </c>
      <c r="GJ452">
        <v>0</v>
      </c>
      <c r="GK452">
        <v>0</v>
      </c>
      <c r="GL452">
        <f t="shared" si="591"/>
        <v>0</v>
      </c>
      <c r="GM452">
        <f t="shared" si="592"/>
        <v>437272.99</v>
      </c>
      <c r="GN452">
        <f t="shared" si="593"/>
        <v>0</v>
      </c>
      <c r="GO452">
        <f t="shared" si="594"/>
        <v>437272.99</v>
      </c>
      <c r="GP452">
        <f t="shared" si="595"/>
        <v>0</v>
      </c>
      <c r="GR452">
        <v>1</v>
      </c>
      <c r="GS452">
        <v>1</v>
      </c>
      <c r="GT452">
        <v>0</v>
      </c>
      <c r="GU452" t="s">
        <v>3</v>
      </c>
      <c r="GV452">
        <f t="shared" si="596"/>
        <v>0</v>
      </c>
      <c r="GW452">
        <v>1</v>
      </c>
      <c r="GX452">
        <f t="shared" si="597"/>
        <v>0</v>
      </c>
      <c r="HA452">
        <v>0</v>
      </c>
      <c r="HB452">
        <v>0</v>
      </c>
      <c r="HC452">
        <f t="shared" si="598"/>
        <v>0</v>
      </c>
      <c r="HE452" t="s">
        <v>389</v>
      </c>
      <c r="HF452" t="s">
        <v>34</v>
      </c>
      <c r="HM452" t="s">
        <v>3</v>
      </c>
      <c r="HN452" t="s">
        <v>3</v>
      </c>
      <c r="HO452" t="s">
        <v>3</v>
      </c>
      <c r="HP452" t="s">
        <v>3</v>
      </c>
      <c r="HQ452" t="s">
        <v>3</v>
      </c>
      <c r="HS452">
        <v>0</v>
      </c>
      <c r="IK452">
        <v>0</v>
      </c>
    </row>
    <row r="453" spans="1:255" x14ac:dyDescent="0.2">
      <c r="A453" s="2">
        <v>17</v>
      </c>
      <c r="B453" s="2">
        <v>1</v>
      </c>
      <c r="C453" s="2"/>
      <c r="D453" s="2"/>
      <c r="E453" s="2" t="s">
        <v>678</v>
      </c>
      <c r="F453" s="2" t="s">
        <v>679</v>
      </c>
      <c r="G453" s="2" t="s">
        <v>1304</v>
      </c>
      <c r="H453" s="2" t="s">
        <v>37</v>
      </c>
      <c r="I453" s="2">
        <v>53</v>
      </c>
      <c r="J453" s="2">
        <v>0</v>
      </c>
      <c r="K453" s="2">
        <v>53</v>
      </c>
      <c r="L453" s="2"/>
      <c r="M453" s="2"/>
      <c r="N453" s="2"/>
      <c r="O453" s="2">
        <f t="shared" si="567"/>
        <v>64095.55</v>
      </c>
      <c r="P453" s="2">
        <f t="shared" si="568"/>
        <v>64095.55</v>
      </c>
      <c r="Q453" s="2">
        <f t="shared" si="599"/>
        <v>0</v>
      </c>
      <c r="R453" s="2">
        <f t="shared" si="569"/>
        <v>0</v>
      </c>
      <c r="S453" s="2">
        <f t="shared" si="570"/>
        <v>0</v>
      </c>
      <c r="T453" s="2">
        <f t="shared" si="571"/>
        <v>0</v>
      </c>
      <c r="U453" s="2">
        <f t="shared" si="572"/>
        <v>0</v>
      </c>
      <c r="V453" s="2">
        <f t="shared" si="573"/>
        <v>0</v>
      </c>
      <c r="W453" s="2">
        <f t="shared" si="574"/>
        <v>0</v>
      </c>
      <c r="X453" s="2">
        <f t="shared" si="575"/>
        <v>0</v>
      </c>
      <c r="Y453" s="2">
        <f t="shared" si="576"/>
        <v>0</v>
      </c>
      <c r="Z453" s="2"/>
      <c r="AA453" s="2">
        <v>60252778</v>
      </c>
      <c r="AB453" s="2">
        <f t="shared" si="577"/>
        <v>1209.3499999999999</v>
      </c>
      <c r="AC453" s="2">
        <f t="shared" si="578"/>
        <v>1209.3499999999999</v>
      </c>
      <c r="AD453" s="2">
        <f t="shared" si="600"/>
        <v>0</v>
      </c>
      <c r="AE453" s="2">
        <f t="shared" si="601"/>
        <v>0</v>
      </c>
      <c r="AF453" s="2">
        <f t="shared" si="602"/>
        <v>0</v>
      </c>
      <c r="AG453" s="2">
        <f t="shared" si="579"/>
        <v>0</v>
      </c>
      <c r="AH453" s="2">
        <f t="shared" si="603"/>
        <v>0</v>
      </c>
      <c r="AI453" s="2">
        <f t="shared" si="604"/>
        <v>0</v>
      </c>
      <c r="AJ453" s="2">
        <f t="shared" si="580"/>
        <v>0</v>
      </c>
      <c r="AK453" s="2">
        <v>1209.3500000000001</v>
      </c>
      <c r="AL453" s="2">
        <v>1209.3500000000001</v>
      </c>
      <c r="AM453" s="2">
        <v>0</v>
      </c>
      <c r="AN453" s="2">
        <v>0</v>
      </c>
      <c r="AO453" s="2">
        <v>0</v>
      </c>
      <c r="AP453" s="2">
        <v>0</v>
      </c>
      <c r="AQ453" s="2">
        <v>0</v>
      </c>
      <c r="AR453" s="2">
        <v>0</v>
      </c>
      <c r="AS453" s="2">
        <v>0</v>
      </c>
      <c r="AT453" s="2">
        <v>0</v>
      </c>
      <c r="AU453" s="2">
        <v>0</v>
      </c>
      <c r="AV453" s="2">
        <v>1</v>
      </c>
      <c r="AW453" s="2">
        <v>1</v>
      </c>
      <c r="AX453" s="2"/>
      <c r="AY453" s="2"/>
      <c r="AZ453" s="2">
        <v>1</v>
      </c>
      <c r="BA453" s="2">
        <v>1</v>
      </c>
      <c r="BB453" s="2">
        <v>1</v>
      </c>
      <c r="BC453" s="2">
        <v>1</v>
      </c>
      <c r="BD453" s="2" t="s">
        <v>3</v>
      </c>
      <c r="BE453" s="2" t="s">
        <v>3</v>
      </c>
      <c r="BF453" s="2" t="s">
        <v>3</v>
      </c>
      <c r="BG453" s="2" t="s">
        <v>3</v>
      </c>
      <c r="BH453" s="2">
        <v>3</v>
      </c>
      <c r="BI453" s="2">
        <v>2</v>
      </c>
      <c r="BJ453" s="2" t="s">
        <v>3</v>
      </c>
      <c r="BK453" s="2"/>
      <c r="BL453" s="2"/>
      <c r="BM453" s="2">
        <v>400002</v>
      </c>
      <c r="BN453" s="2">
        <v>0</v>
      </c>
      <c r="BO453" s="2" t="s">
        <v>3</v>
      </c>
      <c r="BP453" s="2">
        <v>0</v>
      </c>
      <c r="BQ453" s="2">
        <v>202</v>
      </c>
      <c r="BR453" s="2">
        <v>0</v>
      </c>
      <c r="BS453" s="2">
        <v>1</v>
      </c>
      <c r="BT453" s="2">
        <v>1</v>
      </c>
      <c r="BU453" s="2">
        <v>1</v>
      </c>
      <c r="BV453" s="2">
        <v>1</v>
      </c>
      <c r="BW453" s="2">
        <v>1</v>
      </c>
      <c r="BX453" s="2">
        <v>1</v>
      </c>
      <c r="BY453" s="2" t="s">
        <v>3</v>
      </c>
      <c r="BZ453" s="2">
        <v>0</v>
      </c>
      <c r="CA453" s="2">
        <v>0</v>
      </c>
      <c r="CB453" s="2" t="s">
        <v>3</v>
      </c>
      <c r="CC453" s="2"/>
      <c r="CD453" s="2"/>
      <c r="CE453" s="2">
        <v>30</v>
      </c>
      <c r="CF453" s="2">
        <v>0</v>
      </c>
      <c r="CG453" s="2">
        <v>0</v>
      </c>
      <c r="CH453" s="2"/>
      <c r="CI453" s="2"/>
      <c r="CJ453" s="2"/>
      <c r="CK453" s="2"/>
      <c r="CL453" s="2"/>
      <c r="CM453" s="2">
        <v>0</v>
      </c>
      <c r="CN453" s="2" t="s">
        <v>3</v>
      </c>
      <c r="CO453" s="2">
        <v>0</v>
      </c>
      <c r="CP453" s="2">
        <f t="shared" si="581"/>
        <v>64095.55</v>
      </c>
      <c r="CQ453" s="2">
        <f t="shared" si="582"/>
        <v>1209.3499999999999</v>
      </c>
      <c r="CR453" s="2">
        <f t="shared" si="605"/>
        <v>0</v>
      </c>
      <c r="CS453" s="2">
        <f t="shared" si="583"/>
        <v>0</v>
      </c>
      <c r="CT453" s="2">
        <f t="shared" si="584"/>
        <v>0</v>
      </c>
      <c r="CU453" s="2">
        <f t="shared" si="585"/>
        <v>0</v>
      </c>
      <c r="CV453" s="2">
        <f t="shared" si="586"/>
        <v>0</v>
      </c>
      <c r="CW453" s="2">
        <f t="shared" si="587"/>
        <v>0</v>
      </c>
      <c r="CX453" s="2">
        <f t="shared" si="588"/>
        <v>0</v>
      </c>
      <c r="CY453" s="2">
        <f t="shared" si="589"/>
        <v>0</v>
      </c>
      <c r="CZ453" s="2">
        <f t="shared" si="590"/>
        <v>0</v>
      </c>
      <c r="DA453" s="2"/>
      <c r="DB453" s="2"/>
      <c r="DC453" s="2" t="s">
        <v>3</v>
      </c>
      <c r="DD453" s="2" t="s">
        <v>3</v>
      </c>
      <c r="DE453" s="2" t="s">
        <v>3</v>
      </c>
      <c r="DF453" s="2" t="s">
        <v>3</v>
      </c>
      <c r="DG453" s="2" t="s">
        <v>3</v>
      </c>
      <c r="DH453" s="2" t="s">
        <v>3</v>
      </c>
      <c r="DI453" s="2" t="s">
        <v>3</v>
      </c>
      <c r="DJ453" s="2" t="s">
        <v>3</v>
      </c>
      <c r="DK453" s="2" t="s">
        <v>3</v>
      </c>
      <c r="DL453" s="2" t="s">
        <v>3</v>
      </c>
      <c r="DM453" s="2" t="s">
        <v>3</v>
      </c>
      <c r="DN453" s="2">
        <v>0</v>
      </c>
      <c r="DO453" s="2">
        <v>0</v>
      </c>
      <c r="DP453" s="2">
        <v>1</v>
      </c>
      <c r="DQ453" s="2">
        <v>1</v>
      </c>
      <c r="DR453" s="2"/>
      <c r="DS453" s="2"/>
      <c r="DT453" s="2"/>
      <c r="DU453" s="2">
        <v>1013</v>
      </c>
      <c r="DV453" s="2" t="s">
        <v>37</v>
      </c>
      <c r="DW453" s="2" t="s">
        <v>37</v>
      </c>
      <c r="DX453" s="2">
        <v>1</v>
      </c>
      <c r="DY453" s="2"/>
      <c r="DZ453" s="2" t="s">
        <v>3</v>
      </c>
      <c r="EA453" s="2" t="s">
        <v>3</v>
      </c>
      <c r="EB453" s="2" t="s">
        <v>3</v>
      </c>
      <c r="EC453" s="2" t="s">
        <v>3</v>
      </c>
      <c r="ED453" s="2"/>
      <c r="EE453" s="2">
        <v>59540864</v>
      </c>
      <c r="EF453" s="2">
        <v>202</v>
      </c>
      <c r="EG453" s="2" t="s">
        <v>386</v>
      </c>
      <c r="EH453" s="2">
        <v>0</v>
      </c>
      <c r="EI453" s="2" t="s">
        <v>3</v>
      </c>
      <c r="EJ453" s="2">
        <v>1</v>
      </c>
      <c r="EK453" s="2">
        <v>400002</v>
      </c>
      <c r="EL453" s="2" t="s">
        <v>387</v>
      </c>
      <c r="EM453" s="2" t="s">
        <v>386</v>
      </c>
      <c r="EN453" s="2"/>
      <c r="EO453" s="2" t="s">
        <v>3</v>
      </c>
      <c r="EP453" s="2"/>
      <c r="EQ453" s="2">
        <v>0</v>
      </c>
      <c r="ER453" s="2">
        <v>0</v>
      </c>
      <c r="ES453" s="2">
        <v>1209.3500000000001</v>
      </c>
      <c r="ET453" s="2">
        <v>0</v>
      </c>
      <c r="EU453" s="2">
        <v>0</v>
      </c>
      <c r="EV453" s="2">
        <v>0</v>
      </c>
      <c r="EW453" s="2">
        <v>0</v>
      </c>
      <c r="EX453" s="2">
        <v>0</v>
      </c>
      <c r="EY453" s="2">
        <v>0</v>
      </c>
      <c r="EZ453" s="2"/>
      <c r="FA453" s="2"/>
      <c r="FB453" s="2"/>
      <c r="FC453" s="2"/>
      <c r="FD453" s="2"/>
      <c r="FE453" s="2"/>
      <c r="FF453" s="2"/>
      <c r="FG453" s="2"/>
      <c r="FH453" s="2"/>
      <c r="FI453" s="2"/>
      <c r="FJ453" s="2"/>
      <c r="FK453" s="2"/>
      <c r="FL453" s="2"/>
      <c r="FM453" s="2"/>
      <c r="FN453" s="2"/>
      <c r="FO453" s="2"/>
      <c r="FP453" s="2"/>
      <c r="FQ453" s="2">
        <v>0</v>
      </c>
      <c r="FR453" s="2">
        <v>0</v>
      </c>
      <c r="FS453" s="2">
        <v>0</v>
      </c>
      <c r="FT453" s="2"/>
      <c r="FU453" s="2"/>
      <c r="FV453" s="2"/>
      <c r="FW453" s="2"/>
      <c r="FX453" s="2">
        <v>0</v>
      </c>
      <c r="FY453" s="2">
        <v>0</v>
      </c>
      <c r="FZ453" s="2"/>
      <c r="GA453" s="2" t="s">
        <v>680</v>
      </c>
      <c r="GB453" s="2"/>
      <c r="GC453" s="2"/>
      <c r="GD453" s="2">
        <v>1</v>
      </c>
      <c r="GE453" s="2"/>
      <c r="GF453" s="2">
        <v>1187205137</v>
      </c>
      <c r="GG453" s="2">
        <v>2</v>
      </c>
      <c r="GH453" s="2">
        <v>4</v>
      </c>
      <c r="GI453" s="2">
        <v>-2</v>
      </c>
      <c r="GJ453" s="2">
        <v>0</v>
      </c>
      <c r="GK453" s="2">
        <v>0</v>
      </c>
      <c r="GL453" s="2">
        <f t="shared" si="591"/>
        <v>0</v>
      </c>
      <c r="GM453" s="2">
        <f t="shared" si="592"/>
        <v>64095.55</v>
      </c>
      <c r="GN453" s="2">
        <f t="shared" si="593"/>
        <v>0</v>
      </c>
      <c r="GO453" s="2">
        <f t="shared" si="594"/>
        <v>64095.55</v>
      </c>
      <c r="GP453" s="2">
        <f t="shared" si="595"/>
        <v>0</v>
      </c>
      <c r="GQ453" s="2"/>
      <c r="GR453" s="2">
        <v>0</v>
      </c>
      <c r="GS453" s="2">
        <v>2</v>
      </c>
      <c r="GT453" s="2">
        <v>0</v>
      </c>
      <c r="GU453" s="2" t="s">
        <v>3</v>
      </c>
      <c r="GV453" s="2">
        <f t="shared" si="596"/>
        <v>0</v>
      </c>
      <c r="GW453" s="2">
        <v>1</v>
      </c>
      <c r="GX453" s="2">
        <f t="shared" si="597"/>
        <v>0</v>
      </c>
      <c r="GY453" s="2"/>
      <c r="GZ453" s="2"/>
      <c r="HA453" s="2">
        <v>0</v>
      </c>
      <c r="HB453" s="2">
        <v>0</v>
      </c>
      <c r="HC453" s="2">
        <f t="shared" si="598"/>
        <v>0</v>
      </c>
      <c r="HD453" s="2"/>
      <c r="HE453" s="2" t="s">
        <v>389</v>
      </c>
      <c r="HF453" s="2" t="s">
        <v>34</v>
      </c>
      <c r="HG453" s="2"/>
      <c r="HH453" s="2"/>
      <c r="HI453" s="2"/>
      <c r="HJ453" s="2"/>
      <c r="HK453" s="2"/>
      <c r="HL453" s="2"/>
      <c r="HM453" s="2" t="s">
        <v>3</v>
      </c>
      <c r="HN453" s="2" t="s">
        <v>3</v>
      </c>
      <c r="HO453" s="2" t="s">
        <v>3</v>
      </c>
      <c r="HP453" s="2" t="s">
        <v>3</v>
      </c>
      <c r="HQ453" s="2" t="s">
        <v>3</v>
      </c>
      <c r="HR453" s="2"/>
      <c r="HS453" s="2">
        <v>0</v>
      </c>
      <c r="HT453" s="2"/>
      <c r="HU453" s="2"/>
      <c r="HV453" s="2"/>
      <c r="HW453" s="2"/>
      <c r="HX453" s="2"/>
      <c r="HY453" s="2"/>
      <c r="HZ453" s="2"/>
      <c r="IA453" s="2"/>
      <c r="IB453" s="2"/>
      <c r="IC453" s="2"/>
      <c r="ID453" s="2"/>
      <c r="IE453" s="2"/>
      <c r="IF453" s="2"/>
      <c r="IG453" s="2"/>
      <c r="IH453" s="2"/>
      <c r="II453" s="2"/>
      <c r="IJ453" s="2"/>
      <c r="IK453" s="2">
        <v>0</v>
      </c>
      <c r="IL453" s="2"/>
      <c r="IM453" s="2"/>
      <c r="IN453" s="2"/>
      <c r="IO453" s="2"/>
      <c r="IP453" s="2"/>
      <c r="IQ453" s="2"/>
      <c r="IR453" s="2"/>
      <c r="IS453" s="2"/>
      <c r="IT453" s="2"/>
      <c r="IU453" s="2"/>
    </row>
    <row r="454" spans="1:255" x14ac:dyDescent="0.2">
      <c r="A454">
        <v>17</v>
      </c>
      <c r="B454">
        <v>1</v>
      </c>
      <c r="E454" t="s">
        <v>678</v>
      </c>
      <c r="F454" t="s">
        <v>679</v>
      </c>
      <c r="G454" t="s">
        <v>1304</v>
      </c>
      <c r="H454" t="s">
        <v>37</v>
      </c>
      <c r="I454">
        <v>53</v>
      </c>
      <c r="J454">
        <v>0</v>
      </c>
      <c r="K454">
        <v>53</v>
      </c>
      <c r="O454">
        <f t="shared" si="567"/>
        <v>633264.03</v>
      </c>
      <c r="P454">
        <f t="shared" si="568"/>
        <v>633264.03</v>
      </c>
      <c r="Q454">
        <f t="shared" si="599"/>
        <v>0</v>
      </c>
      <c r="R454">
        <f t="shared" si="569"/>
        <v>0</v>
      </c>
      <c r="S454">
        <f t="shared" si="570"/>
        <v>0</v>
      </c>
      <c r="T454">
        <f t="shared" si="571"/>
        <v>0</v>
      </c>
      <c r="U454">
        <f t="shared" si="572"/>
        <v>0</v>
      </c>
      <c r="V454">
        <f t="shared" si="573"/>
        <v>0</v>
      </c>
      <c r="W454">
        <f t="shared" si="574"/>
        <v>0</v>
      </c>
      <c r="X454">
        <f t="shared" si="575"/>
        <v>0</v>
      </c>
      <c r="Y454">
        <f t="shared" si="576"/>
        <v>0</v>
      </c>
      <c r="AA454">
        <v>60252775</v>
      </c>
      <c r="AB454">
        <f t="shared" si="577"/>
        <v>1209.3499999999999</v>
      </c>
      <c r="AC454">
        <f t="shared" si="578"/>
        <v>1209.3499999999999</v>
      </c>
      <c r="AD454">
        <f t="shared" si="600"/>
        <v>0</v>
      </c>
      <c r="AE454">
        <f t="shared" si="601"/>
        <v>0</v>
      </c>
      <c r="AF454">
        <f t="shared" si="602"/>
        <v>0</v>
      </c>
      <c r="AG454">
        <f t="shared" si="579"/>
        <v>0</v>
      </c>
      <c r="AH454">
        <f t="shared" si="603"/>
        <v>0</v>
      </c>
      <c r="AI454">
        <f t="shared" si="604"/>
        <v>0</v>
      </c>
      <c r="AJ454">
        <f t="shared" si="580"/>
        <v>0</v>
      </c>
      <c r="AK454">
        <v>1209.3500000000001</v>
      </c>
      <c r="AL454">
        <v>1209.3500000000001</v>
      </c>
      <c r="AM454">
        <v>0</v>
      </c>
      <c r="AN454">
        <v>0</v>
      </c>
      <c r="AO454">
        <v>0</v>
      </c>
      <c r="AP454">
        <v>0</v>
      </c>
      <c r="AQ454">
        <v>0</v>
      </c>
      <c r="AR454">
        <v>0</v>
      </c>
      <c r="AS454">
        <v>0</v>
      </c>
      <c r="AT454">
        <v>0</v>
      </c>
      <c r="AU454">
        <v>0</v>
      </c>
      <c r="AV454">
        <v>1</v>
      </c>
      <c r="AW454">
        <v>1</v>
      </c>
      <c r="AZ454">
        <v>1</v>
      </c>
      <c r="BA454">
        <v>1</v>
      </c>
      <c r="BB454">
        <v>1</v>
      </c>
      <c r="BC454">
        <v>9.8800000000000008</v>
      </c>
      <c r="BD454" t="s">
        <v>3</v>
      </c>
      <c r="BE454" t="s">
        <v>3</v>
      </c>
      <c r="BF454" t="s">
        <v>3</v>
      </c>
      <c r="BG454" t="s">
        <v>3</v>
      </c>
      <c r="BH454">
        <v>3</v>
      </c>
      <c r="BI454">
        <v>2</v>
      </c>
      <c r="BJ454" t="s">
        <v>3</v>
      </c>
      <c r="BM454">
        <v>400002</v>
      </c>
      <c r="BN454">
        <v>0</v>
      </c>
      <c r="BO454" t="s">
        <v>3</v>
      </c>
      <c r="BP454">
        <v>0</v>
      </c>
      <c r="BQ454">
        <v>202</v>
      </c>
      <c r="BR454">
        <v>0</v>
      </c>
      <c r="BS454">
        <v>1</v>
      </c>
      <c r="BT454">
        <v>1</v>
      </c>
      <c r="BU454">
        <v>1</v>
      </c>
      <c r="BV454">
        <v>1</v>
      </c>
      <c r="BW454">
        <v>1</v>
      </c>
      <c r="BX454">
        <v>1</v>
      </c>
      <c r="BY454" t="s">
        <v>3</v>
      </c>
      <c r="BZ454">
        <v>0</v>
      </c>
      <c r="CA454">
        <v>0</v>
      </c>
      <c r="CB454" t="s">
        <v>3</v>
      </c>
      <c r="CE454">
        <v>30</v>
      </c>
      <c r="CF454">
        <v>0</v>
      </c>
      <c r="CG454">
        <v>0</v>
      </c>
      <c r="CM454">
        <v>0</v>
      </c>
      <c r="CN454" t="s">
        <v>3</v>
      </c>
      <c r="CO454">
        <v>0</v>
      </c>
      <c r="CP454">
        <f t="shared" si="581"/>
        <v>633264.03</v>
      </c>
      <c r="CQ454">
        <f t="shared" si="582"/>
        <v>11948.38</v>
      </c>
      <c r="CR454">
        <f t="shared" si="605"/>
        <v>0</v>
      </c>
      <c r="CS454">
        <f t="shared" si="583"/>
        <v>0</v>
      </c>
      <c r="CT454">
        <f t="shared" si="584"/>
        <v>0</v>
      </c>
      <c r="CU454">
        <f t="shared" si="585"/>
        <v>0</v>
      </c>
      <c r="CV454">
        <f t="shared" si="586"/>
        <v>0</v>
      </c>
      <c r="CW454">
        <f t="shared" si="587"/>
        <v>0</v>
      </c>
      <c r="CX454">
        <f t="shared" si="588"/>
        <v>0</v>
      </c>
      <c r="CY454">
        <f t="shared" si="589"/>
        <v>0</v>
      </c>
      <c r="CZ454">
        <f t="shared" si="590"/>
        <v>0</v>
      </c>
      <c r="DC454" t="s">
        <v>3</v>
      </c>
      <c r="DD454" t="s">
        <v>3</v>
      </c>
      <c r="DE454" t="s">
        <v>3</v>
      </c>
      <c r="DF454" t="s">
        <v>3</v>
      </c>
      <c r="DG454" t="s">
        <v>3</v>
      </c>
      <c r="DH454" t="s">
        <v>3</v>
      </c>
      <c r="DI454" t="s">
        <v>3</v>
      </c>
      <c r="DJ454" t="s">
        <v>3</v>
      </c>
      <c r="DK454" t="s">
        <v>3</v>
      </c>
      <c r="DL454" t="s">
        <v>3</v>
      </c>
      <c r="DM454" t="s">
        <v>3</v>
      </c>
      <c r="DN454">
        <v>0</v>
      </c>
      <c r="DO454">
        <v>0</v>
      </c>
      <c r="DP454">
        <v>1</v>
      </c>
      <c r="DQ454">
        <v>1</v>
      </c>
      <c r="DU454">
        <v>1013</v>
      </c>
      <c r="DV454" t="s">
        <v>37</v>
      </c>
      <c r="DW454" t="s">
        <v>37</v>
      </c>
      <c r="DX454">
        <v>1</v>
      </c>
      <c r="DZ454" t="s">
        <v>3</v>
      </c>
      <c r="EA454" t="s">
        <v>3</v>
      </c>
      <c r="EB454" t="s">
        <v>3</v>
      </c>
      <c r="EC454" t="s">
        <v>3</v>
      </c>
      <c r="EE454">
        <v>59540864</v>
      </c>
      <c r="EF454">
        <v>202</v>
      </c>
      <c r="EG454" t="s">
        <v>386</v>
      </c>
      <c r="EH454">
        <v>0</v>
      </c>
      <c r="EI454" t="s">
        <v>3</v>
      </c>
      <c r="EJ454">
        <v>1</v>
      </c>
      <c r="EK454">
        <v>400002</v>
      </c>
      <c r="EL454" t="s">
        <v>387</v>
      </c>
      <c r="EM454" t="s">
        <v>386</v>
      </c>
      <c r="EO454" t="s">
        <v>3</v>
      </c>
      <c r="EQ454">
        <v>0</v>
      </c>
      <c r="ER454">
        <v>1209.3500000000001</v>
      </c>
      <c r="ES454">
        <v>1209.3500000000001</v>
      </c>
      <c r="ET454">
        <v>0</v>
      </c>
      <c r="EU454">
        <v>0</v>
      </c>
      <c r="EV454">
        <v>0</v>
      </c>
      <c r="EW454">
        <v>0</v>
      </c>
      <c r="EX454">
        <v>0</v>
      </c>
      <c r="EY454">
        <v>0</v>
      </c>
      <c r="EZ454">
        <v>5</v>
      </c>
      <c r="FC454">
        <v>1</v>
      </c>
      <c r="FD454">
        <v>18</v>
      </c>
      <c r="FF454">
        <v>14057</v>
      </c>
      <c r="FQ454">
        <v>0</v>
      </c>
      <c r="FR454">
        <v>0</v>
      </c>
      <c r="FS454">
        <v>0</v>
      </c>
      <c r="FX454">
        <v>0</v>
      </c>
      <c r="FY454">
        <v>0</v>
      </c>
      <c r="GA454" t="s">
        <v>680</v>
      </c>
      <c r="GD454">
        <v>1</v>
      </c>
      <c r="GF454">
        <v>1187205137</v>
      </c>
      <c r="GG454">
        <v>2</v>
      </c>
      <c r="GH454">
        <v>3</v>
      </c>
      <c r="GI454">
        <v>5</v>
      </c>
      <c r="GJ454">
        <v>0</v>
      </c>
      <c r="GK454">
        <v>0</v>
      </c>
      <c r="GL454">
        <f t="shared" si="591"/>
        <v>0</v>
      </c>
      <c r="GM454">
        <f t="shared" si="592"/>
        <v>633264.03</v>
      </c>
      <c r="GN454">
        <f t="shared" si="593"/>
        <v>0</v>
      </c>
      <c r="GO454">
        <f t="shared" si="594"/>
        <v>633264.03</v>
      </c>
      <c r="GP454">
        <f t="shared" si="595"/>
        <v>0</v>
      </c>
      <c r="GR454">
        <v>1</v>
      </c>
      <c r="GS454">
        <v>1</v>
      </c>
      <c r="GT454">
        <v>0</v>
      </c>
      <c r="GU454" t="s">
        <v>3</v>
      </c>
      <c r="GV454">
        <f t="shared" si="596"/>
        <v>0</v>
      </c>
      <c r="GW454">
        <v>1</v>
      </c>
      <c r="GX454">
        <f t="shared" si="597"/>
        <v>0</v>
      </c>
      <c r="HA454">
        <v>0</v>
      </c>
      <c r="HB454">
        <v>0</v>
      </c>
      <c r="HC454">
        <f t="shared" si="598"/>
        <v>0</v>
      </c>
      <c r="HE454" t="s">
        <v>389</v>
      </c>
      <c r="HF454" t="s">
        <v>34</v>
      </c>
      <c r="HM454" t="s">
        <v>3</v>
      </c>
      <c r="HN454" t="s">
        <v>3</v>
      </c>
      <c r="HO454" t="s">
        <v>3</v>
      </c>
      <c r="HP454" t="s">
        <v>3</v>
      </c>
      <c r="HQ454" t="s">
        <v>3</v>
      </c>
      <c r="HS454">
        <v>0</v>
      </c>
      <c r="IK454">
        <v>0</v>
      </c>
    </row>
    <row r="455" spans="1:255" x14ac:dyDescent="0.2">
      <c r="A455" s="2">
        <v>17</v>
      </c>
      <c r="B455" s="2">
        <v>1</v>
      </c>
      <c r="C455" s="2"/>
      <c r="D455" s="2"/>
      <c r="E455" s="2" t="s">
        <v>681</v>
      </c>
      <c r="F455" s="2" t="s">
        <v>682</v>
      </c>
      <c r="G455" s="2" t="s">
        <v>1305</v>
      </c>
      <c r="H455" s="2" t="s">
        <v>37</v>
      </c>
      <c r="I455" s="2">
        <v>8</v>
      </c>
      <c r="J455" s="2">
        <v>0</v>
      </c>
      <c r="K455" s="2">
        <v>8</v>
      </c>
      <c r="L455" s="2"/>
      <c r="M455" s="2"/>
      <c r="N455" s="2"/>
      <c r="O455" s="2">
        <f t="shared" si="567"/>
        <v>14140.96</v>
      </c>
      <c r="P455" s="2">
        <f t="shared" si="568"/>
        <v>14140.96</v>
      </c>
      <c r="Q455" s="2">
        <f t="shared" si="599"/>
        <v>0</v>
      </c>
      <c r="R455" s="2">
        <f t="shared" si="569"/>
        <v>0</v>
      </c>
      <c r="S455" s="2">
        <f t="shared" si="570"/>
        <v>0</v>
      </c>
      <c r="T455" s="2">
        <f t="shared" si="571"/>
        <v>0</v>
      </c>
      <c r="U455" s="2">
        <f t="shared" si="572"/>
        <v>0</v>
      </c>
      <c r="V455" s="2">
        <f t="shared" si="573"/>
        <v>0</v>
      </c>
      <c r="W455" s="2">
        <f t="shared" si="574"/>
        <v>0</v>
      </c>
      <c r="X455" s="2">
        <f t="shared" si="575"/>
        <v>0</v>
      </c>
      <c r="Y455" s="2">
        <f t="shared" si="576"/>
        <v>0</v>
      </c>
      <c r="Z455" s="2"/>
      <c r="AA455" s="2">
        <v>60252778</v>
      </c>
      <c r="AB455" s="2">
        <f t="shared" si="577"/>
        <v>1767.62</v>
      </c>
      <c r="AC455" s="2">
        <f t="shared" si="578"/>
        <v>1767.62</v>
      </c>
      <c r="AD455" s="2">
        <f t="shared" si="600"/>
        <v>0</v>
      </c>
      <c r="AE455" s="2">
        <f t="shared" si="601"/>
        <v>0</v>
      </c>
      <c r="AF455" s="2">
        <f t="shared" si="602"/>
        <v>0</v>
      </c>
      <c r="AG455" s="2">
        <f t="shared" si="579"/>
        <v>0</v>
      </c>
      <c r="AH455" s="2">
        <f t="shared" si="603"/>
        <v>0</v>
      </c>
      <c r="AI455" s="2">
        <f t="shared" si="604"/>
        <v>0</v>
      </c>
      <c r="AJ455" s="2">
        <f t="shared" si="580"/>
        <v>0</v>
      </c>
      <c r="AK455" s="2">
        <v>1767.6200000000001</v>
      </c>
      <c r="AL455" s="2">
        <v>1767.6200000000001</v>
      </c>
      <c r="AM455" s="2">
        <v>0</v>
      </c>
      <c r="AN455" s="2">
        <v>0</v>
      </c>
      <c r="AO455" s="2">
        <v>0</v>
      </c>
      <c r="AP455" s="2">
        <v>0</v>
      </c>
      <c r="AQ455" s="2">
        <v>0</v>
      </c>
      <c r="AR455" s="2">
        <v>0</v>
      </c>
      <c r="AS455" s="2">
        <v>0</v>
      </c>
      <c r="AT455" s="2">
        <v>0</v>
      </c>
      <c r="AU455" s="2">
        <v>0</v>
      </c>
      <c r="AV455" s="2">
        <v>1</v>
      </c>
      <c r="AW455" s="2">
        <v>1</v>
      </c>
      <c r="AX455" s="2"/>
      <c r="AY455" s="2"/>
      <c r="AZ455" s="2">
        <v>1</v>
      </c>
      <c r="BA455" s="2">
        <v>1</v>
      </c>
      <c r="BB455" s="2">
        <v>1</v>
      </c>
      <c r="BC455" s="2">
        <v>1</v>
      </c>
      <c r="BD455" s="2" t="s">
        <v>3</v>
      </c>
      <c r="BE455" s="2" t="s">
        <v>3</v>
      </c>
      <c r="BF455" s="2" t="s">
        <v>3</v>
      </c>
      <c r="BG455" s="2" t="s">
        <v>3</v>
      </c>
      <c r="BH455" s="2">
        <v>3</v>
      </c>
      <c r="BI455" s="2">
        <v>2</v>
      </c>
      <c r="BJ455" s="2" t="s">
        <v>3</v>
      </c>
      <c r="BK455" s="2"/>
      <c r="BL455" s="2"/>
      <c r="BM455" s="2">
        <v>400002</v>
      </c>
      <c r="BN455" s="2">
        <v>0</v>
      </c>
      <c r="BO455" s="2" t="s">
        <v>3</v>
      </c>
      <c r="BP455" s="2">
        <v>0</v>
      </c>
      <c r="BQ455" s="2">
        <v>202</v>
      </c>
      <c r="BR455" s="2">
        <v>0</v>
      </c>
      <c r="BS455" s="2">
        <v>1</v>
      </c>
      <c r="BT455" s="2">
        <v>1</v>
      </c>
      <c r="BU455" s="2">
        <v>1</v>
      </c>
      <c r="BV455" s="2">
        <v>1</v>
      </c>
      <c r="BW455" s="2">
        <v>1</v>
      </c>
      <c r="BX455" s="2">
        <v>1</v>
      </c>
      <c r="BY455" s="2" t="s">
        <v>3</v>
      </c>
      <c r="BZ455" s="2">
        <v>0</v>
      </c>
      <c r="CA455" s="2">
        <v>0</v>
      </c>
      <c r="CB455" s="2" t="s">
        <v>3</v>
      </c>
      <c r="CC455" s="2"/>
      <c r="CD455" s="2"/>
      <c r="CE455" s="2">
        <v>30</v>
      </c>
      <c r="CF455" s="2">
        <v>0</v>
      </c>
      <c r="CG455" s="2">
        <v>0</v>
      </c>
      <c r="CH455" s="2"/>
      <c r="CI455" s="2"/>
      <c r="CJ455" s="2"/>
      <c r="CK455" s="2"/>
      <c r="CL455" s="2"/>
      <c r="CM455" s="2">
        <v>0</v>
      </c>
      <c r="CN455" s="2" t="s">
        <v>3</v>
      </c>
      <c r="CO455" s="2">
        <v>0</v>
      </c>
      <c r="CP455" s="2">
        <f t="shared" si="581"/>
        <v>14140.96</v>
      </c>
      <c r="CQ455" s="2">
        <f t="shared" si="582"/>
        <v>1767.62</v>
      </c>
      <c r="CR455" s="2">
        <f t="shared" si="605"/>
        <v>0</v>
      </c>
      <c r="CS455" s="2">
        <f t="shared" si="583"/>
        <v>0</v>
      </c>
      <c r="CT455" s="2">
        <f t="shared" si="584"/>
        <v>0</v>
      </c>
      <c r="CU455" s="2">
        <f t="shared" si="585"/>
        <v>0</v>
      </c>
      <c r="CV455" s="2">
        <f t="shared" si="586"/>
        <v>0</v>
      </c>
      <c r="CW455" s="2">
        <f t="shared" si="587"/>
        <v>0</v>
      </c>
      <c r="CX455" s="2">
        <f t="shared" si="588"/>
        <v>0</v>
      </c>
      <c r="CY455" s="2">
        <f t="shared" si="589"/>
        <v>0</v>
      </c>
      <c r="CZ455" s="2">
        <f t="shared" si="590"/>
        <v>0</v>
      </c>
      <c r="DA455" s="2"/>
      <c r="DB455" s="2"/>
      <c r="DC455" s="2" t="s">
        <v>3</v>
      </c>
      <c r="DD455" s="2" t="s">
        <v>3</v>
      </c>
      <c r="DE455" s="2" t="s">
        <v>3</v>
      </c>
      <c r="DF455" s="2" t="s">
        <v>3</v>
      </c>
      <c r="DG455" s="2" t="s">
        <v>3</v>
      </c>
      <c r="DH455" s="2" t="s">
        <v>3</v>
      </c>
      <c r="DI455" s="2" t="s">
        <v>3</v>
      </c>
      <c r="DJ455" s="2" t="s">
        <v>3</v>
      </c>
      <c r="DK455" s="2" t="s">
        <v>3</v>
      </c>
      <c r="DL455" s="2" t="s">
        <v>3</v>
      </c>
      <c r="DM455" s="2" t="s">
        <v>3</v>
      </c>
      <c r="DN455" s="2">
        <v>0</v>
      </c>
      <c r="DO455" s="2">
        <v>0</v>
      </c>
      <c r="DP455" s="2">
        <v>1</v>
      </c>
      <c r="DQ455" s="2">
        <v>1</v>
      </c>
      <c r="DR455" s="2"/>
      <c r="DS455" s="2"/>
      <c r="DT455" s="2"/>
      <c r="DU455" s="2">
        <v>1013</v>
      </c>
      <c r="DV455" s="2" t="s">
        <v>37</v>
      </c>
      <c r="DW455" s="2" t="s">
        <v>37</v>
      </c>
      <c r="DX455" s="2">
        <v>1</v>
      </c>
      <c r="DY455" s="2"/>
      <c r="DZ455" s="2" t="s">
        <v>3</v>
      </c>
      <c r="EA455" s="2" t="s">
        <v>3</v>
      </c>
      <c r="EB455" s="2" t="s">
        <v>3</v>
      </c>
      <c r="EC455" s="2" t="s">
        <v>3</v>
      </c>
      <c r="ED455" s="2"/>
      <c r="EE455" s="2">
        <v>59540864</v>
      </c>
      <c r="EF455" s="2">
        <v>202</v>
      </c>
      <c r="EG455" s="2" t="s">
        <v>386</v>
      </c>
      <c r="EH455" s="2">
        <v>0</v>
      </c>
      <c r="EI455" s="2" t="s">
        <v>3</v>
      </c>
      <c r="EJ455" s="2">
        <v>1</v>
      </c>
      <c r="EK455" s="2">
        <v>400002</v>
      </c>
      <c r="EL455" s="2" t="s">
        <v>387</v>
      </c>
      <c r="EM455" s="2" t="s">
        <v>386</v>
      </c>
      <c r="EN455" s="2"/>
      <c r="EO455" s="2" t="s">
        <v>3</v>
      </c>
      <c r="EP455" s="2"/>
      <c r="EQ455" s="2">
        <v>0</v>
      </c>
      <c r="ER455" s="2">
        <v>0</v>
      </c>
      <c r="ES455" s="2">
        <v>1767.6200000000001</v>
      </c>
      <c r="ET455" s="2">
        <v>0</v>
      </c>
      <c r="EU455" s="2">
        <v>0</v>
      </c>
      <c r="EV455" s="2">
        <v>0</v>
      </c>
      <c r="EW455" s="2">
        <v>0</v>
      </c>
      <c r="EX455" s="2">
        <v>0</v>
      </c>
      <c r="EY455" s="2">
        <v>0</v>
      </c>
      <c r="EZ455" s="2"/>
      <c r="FA455" s="2"/>
      <c r="FB455" s="2"/>
      <c r="FC455" s="2"/>
      <c r="FD455" s="2"/>
      <c r="FE455" s="2"/>
      <c r="FF455" s="2"/>
      <c r="FG455" s="2"/>
      <c r="FH455" s="2"/>
      <c r="FI455" s="2"/>
      <c r="FJ455" s="2"/>
      <c r="FK455" s="2"/>
      <c r="FL455" s="2"/>
      <c r="FM455" s="2"/>
      <c r="FN455" s="2"/>
      <c r="FO455" s="2"/>
      <c r="FP455" s="2"/>
      <c r="FQ455" s="2">
        <v>0</v>
      </c>
      <c r="FR455" s="2">
        <v>0</v>
      </c>
      <c r="FS455" s="2">
        <v>0</v>
      </c>
      <c r="FT455" s="2"/>
      <c r="FU455" s="2"/>
      <c r="FV455" s="2"/>
      <c r="FW455" s="2"/>
      <c r="FX455" s="2">
        <v>0</v>
      </c>
      <c r="FY455" s="2">
        <v>0</v>
      </c>
      <c r="FZ455" s="2"/>
      <c r="GA455" s="2" t="s">
        <v>683</v>
      </c>
      <c r="GB455" s="2"/>
      <c r="GC455" s="2"/>
      <c r="GD455" s="2">
        <v>1</v>
      </c>
      <c r="GE455" s="2"/>
      <c r="GF455" s="2">
        <v>-799670146</v>
      </c>
      <c r="GG455" s="2">
        <v>2</v>
      </c>
      <c r="GH455" s="2">
        <v>4</v>
      </c>
      <c r="GI455" s="2">
        <v>-2</v>
      </c>
      <c r="GJ455" s="2">
        <v>0</v>
      </c>
      <c r="GK455" s="2">
        <v>0</v>
      </c>
      <c r="GL455" s="2">
        <f t="shared" si="591"/>
        <v>0</v>
      </c>
      <c r="GM455" s="2">
        <f t="shared" si="592"/>
        <v>14140.96</v>
      </c>
      <c r="GN455" s="2">
        <f t="shared" si="593"/>
        <v>0</v>
      </c>
      <c r="GO455" s="2">
        <f t="shared" si="594"/>
        <v>14140.96</v>
      </c>
      <c r="GP455" s="2">
        <f t="shared" si="595"/>
        <v>0</v>
      </c>
      <c r="GQ455" s="2"/>
      <c r="GR455" s="2">
        <v>0</v>
      </c>
      <c r="GS455" s="2">
        <v>2</v>
      </c>
      <c r="GT455" s="2">
        <v>0</v>
      </c>
      <c r="GU455" s="2" t="s">
        <v>3</v>
      </c>
      <c r="GV455" s="2">
        <f t="shared" si="596"/>
        <v>0</v>
      </c>
      <c r="GW455" s="2">
        <v>1</v>
      </c>
      <c r="GX455" s="2">
        <f t="shared" si="597"/>
        <v>0</v>
      </c>
      <c r="GY455" s="2"/>
      <c r="GZ455" s="2"/>
      <c r="HA455" s="2">
        <v>0</v>
      </c>
      <c r="HB455" s="2">
        <v>0</v>
      </c>
      <c r="HC455" s="2">
        <f t="shared" si="598"/>
        <v>0</v>
      </c>
      <c r="HD455" s="2"/>
      <c r="HE455" s="2" t="s">
        <v>389</v>
      </c>
      <c r="HF455" s="2" t="s">
        <v>34</v>
      </c>
      <c r="HG455" s="2"/>
      <c r="HH455" s="2"/>
      <c r="HI455" s="2"/>
      <c r="HJ455" s="2"/>
      <c r="HK455" s="2"/>
      <c r="HL455" s="2"/>
      <c r="HM455" s="2" t="s">
        <v>3</v>
      </c>
      <c r="HN455" s="2" t="s">
        <v>3</v>
      </c>
      <c r="HO455" s="2" t="s">
        <v>3</v>
      </c>
      <c r="HP455" s="2" t="s">
        <v>3</v>
      </c>
      <c r="HQ455" s="2" t="s">
        <v>3</v>
      </c>
      <c r="HR455" s="2"/>
      <c r="HS455" s="2">
        <v>0</v>
      </c>
      <c r="HT455" s="2"/>
      <c r="HU455" s="2"/>
      <c r="HV455" s="2"/>
      <c r="HW455" s="2"/>
      <c r="HX455" s="2"/>
      <c r="HY455" s="2"/>
      <c r="HZ455" s="2"/>
      <c r="IA455" s="2"/>
      <c r="IB455" s="2"/>
      <c r="IC455" s="2"/>
      <c r="ID455" s="2"/>
      <c r="IE455" s="2"/>
      <c r="IF455" s="2"/>
      <c r="IG455" s="2"/>
      <c r="IH455" s="2"/>
      <c r="II455" s="2"/>
      <c r="IJ455" s="2"/>
      <c r="IK455" s="2">
        <v>0</v>
      </c>
      <c r="IL455" s="2"/>
      <c r="IM455" s="2"/>
      <c r="IN455" s="2"/>
      <c r="IO455" s="2"/>
      <c r="IP455" s="2"/>
      <c r="IQ455" s="2"/>
      <c r="IR455" s="2"/>
      <c r="IS455" s="2"/>
      <c r="IT455" s="2"/>
      <c r="IU455" s="2"/>
    </row>
    <row r="456" spans="1:255" x14ac:dyDescent="0.2">
      <c r="A456">
        <v>17</v>
      </c>
      <c r="B456">
        <v>1</v>
      </c>
      <c r="E456" t="s">
        <v>681</v>
      </c>
      <c r="F456" t="s">
        <v>682</v>
      </c>
      <c r="G456" t="s">
        <v>1305</v>
      </c>
      <c r="H456" t="s">
        <v>37</v>
      </c>
      <c r="I456">
        <v>8</v>
      </c>
      <c r="J456">
        <v>0</v>
      </c>
      <c r="K456">
        <v>8</v>
      </c>
      <c r="O456">
        <f t="shared" si="567"/>
        <v>139712.68</v>
      </c>
      <c r="P456">
        <f t="shared" si="568"/>
        <v>139712.68</v>
      </c>
      <c r="Q456">
        <f t="shared" si="599"/>
        <v>0</v>
      </c>
      <c r="R456">
        <f t="shared" si="569"/>
        <v>0</v>
      </c>
      <c r="S456">
        <f t="shared" si="570"/>
        <v>0</v>
      </c>
      <c r="T456">
        <f t="shared" si="571"/>
        <v>0</v>
      </c>
      <c r="U456">
        <f t="shared" si="572"/>
        <v>0</v>
      </c>
      <c r="V456">
        <f t="shared" si="573"/>
        <v>0</v>
      </c>
      <c r="W456">
        <f t="shared" si="574"/>
        <v>0</v>
      </c>
      <c r="X456">
        <f t="shared" si="575"/>
        <v>0</v>
      </c>
      <c r="Y456">
        <f t="shared" si="576"/>
        <v>0</v>
      </c>
      <c r="AA456">
        <v>60252775</v>
      </c>
      <c r="AB456">
        <f t="shared" si="577"/>
        <v>1767.62</v>
      </c>
      <c r="AC456">
        <f t="shared" si="578"/>
        <v>1767.62</v>
      </c>
      <c r="AD456">
        <f t="shared" si="600"/>
        <v>0</v>
      </c>
      <c r="AE456">
        <f t="shared" si="601"/>
        <v>0</v>
      </c>
      <c r="AF456">
        <f t="shared" si="602"/>
        <v>0</v>
      </c>
      <c r="AG456">
        <f t="shared" si="579"/>
        <v>0</v>
      </c>
      <c r="AH456">
        <f t="shared" si="603"/>
        <v>0</v>
      </c>
      <c r="AI456">
        <f t="shared" si="604"/>
        <v>0</v>
      </c>
      <c r="AJ456">
        <f t="shared" si="580"/>
        <v>0</v>
      </c>
      <c r="AK456">
        <v>1767.6200000000001</v>
      </c>
      <c r="AL456">
        <v>1767.6200000000001</v>
      </c>
      <c r="AM456">
        <v>0</v>
      </c>
      <c r="AN456">
        <v>0</v>
      </c>
      <c r="AO456">
        <v>0</v>
      </c>
      <c r="AP456">
        <v>0</v>
      </c>
      <c r="AQ456">
        <v>0</v>
      </c>
      <c r="AR456">
        <v>0</v>
      </c>
      <c r="AS456">
        <v>0</v>
      </c>
      <c r="AT456">
        <v>0</v>
      </c>
      <c r="AU456">
        <v>0</v>
      </c>
      <c r="AV456">
        <v>1</v>
      </c>
      <c r="AW456">
        <v>1</v>
      </c>
      <c r="AZ456">
        <v>1</v>
      </c>
      <c r="BA456">
        <v>1</v>
      </c>
      <c r="BB456">
        <v>1</v>
      </c>
      <c r="BC456">
        <v>9.8800000000000008</v>
      </c>
      <c r="BD456" t="s">
        <v>3</v>
      </c>
      <c r="BE456" t="s">
        <v>3</v>
      </c>
      <c r="BF456" t="s">
        <v>3</v>
      </c>
      <c r="BG456" t="s">
        <v>3</v>
      </c>
      <c r="BH456">
        <v>3</v>
      </c>
      <c r="BI456">
        <v>2</v>
      </c>
      <c r="BJ456" t="s">
        <v>3</v>
      </c>
      <c r="BM456">
        <v>400002</v>
      </c>
      <c r="BN456">
        <v>0</v>
      </c>
      <c r="BO456" t="s">
        <v>3</v>
      </c>
      <c r="BP456">
        <v>0</v>
      </c>
      <c r="BQ456">
        <v>202</v>
      </c>
      <c r="BR456">
        <v>0</v>
      </c>
      <c r="BS456">
        <v>1</v>
      </c>
      <c r="BT456">
        <v>1</v>
      </c>
      <c r="BU456">
        <v>1</v>
      </c>
      <c r="BV456">
        <v>1</v>
      </c>
      <c r="BW456">
        <v>1</v>
      </c>
      <c r="BX456">
        <v>1</v>
      </c>
      <c r="BY456" t="s">
        <v>3</v>
      </c>
      <c r="BZ456">
        <v>0</v>
      </c>
      <c r="CA456">
        <v>0</v>
      </c>
      <c r="CB456" t="s">
        <v>3</v>
      </c>
      <c r="CE456">
        <v>30</v>
      </c>
      <c r="CF456">
        <v>0</v>
      </c>
      <c r="CG456">
        <v>0</v>
      </c>
      <c r="CM456">
        <v>0</v>
      </c>
      <c r="CN456" t="s">
        <v>3</v>
      </c>
      <c r="CO456">
        <v>0</v>
      </c>
      <c r="CP456">
        <f t="shared" si="581"/>
        <v>139712.68</v>
      </c>
      <c r="CQ456">
        <f t="shared" si="582"/>
        <v>17464.09</v>
      </c>
      <c r="CR456">
        <f t="shared" si="605"/>
        <v>0</v>
      </c>
      <c r="CS456">
        <f t="shared" si="583"/>
        <v>0</v>
      </c>
      <c r="CT456">
        <f t="shared" si="584"/>
        <v>0</v>
      </c>
      <c r="CU456">
        <f t="shared" si="585"/>
        <v>0</v>
      </c>
      <c r="CV456">
        <f t="shared" si="586"/>
        <v>0</v>
      </c>
      <c r="CW456">
        <f t="shared" si="587"/>
        <v>0</v>
      </c>
      <c r="CX456">
        <f t="shared" si="588"/>
        <v>0</v>
      </c>
      <c r="CY456">
        <f t="shared" si="589"/>
        <v>0</v>
      </c>
      <c r="CZ456">
        <f t="shared" si="590"/>
        <v>0</v>
      </c>
      <c r="DC456" t="s">
        <v>3</v>
      </c>
      <c r="DD456" t="s">
        <v>3</v>
      </c>
      <c r="DE456" t="s">
        <v>3</v>
      </c>
      <c r="DF456" t="s">
        <v>3</v>
      </c>
      <c r="DG456" t="s">
        <v>3</v>
      </c>
      <c r="DH456" t="s">
        <v>3</v>
      </c>
      <c r="DI456" t="s">
        <v>3</v>
      </c>
      <c r="DJ456" t="s">
        <v>3</v>
      </c>
      <c r="DK456" t="s">
        <v>3</v>
      </c>
      <c r="DL456" t="s">
        <v>3</v>
      </c>
      <c r="DM456" t="s">
        <v>3</v>
      </c>
      <c r="DN456">
        <v>0</v>
      </c>
      <c r="DO456">
        <v>0</v>
      </c>
      <c r="DP456">
        <v>1</v>
      </c>
      <c r="DQ456">
        <v>1</v>
      </c>
      <c r="DU456">
        <v>1013</v>
      </c>
      <c r="DV456" t="s">
        <v>37</v>
      </c>
      <c r="DW456" t="s">
        <v>37</v>
      </c>
      <c r="DX456">
        <v>1</v>
      </c>
      <c r="DZ456" t="s">
        <v>3</v>
      </c>
      <c r="EA456" t="s">
        <v>3</v>
      </c>
      <c r="EB456" t="s">
        <v>3</v>
      </c>
      <c r="EC456" t="s">
        <v>3</v>
      </c>
      <c r="EE456">
        <v>59540864</v>
      </c>
      <c r="EF456">
        <v>202</v>
      </c>
      <c r="EG456" t="s">
        <v>386</v>
      </c>
      <c r="EH456">
        <v>0</v>
      </c>
      <c r="EI456" t="s">
        <v>3</v>
      </c>
      <c r="EJ456">
        <v>1</v>
      </c>
      <c r="EK456">
        <v>400002</v>
      </c>
      <c r="EL456" t="s">
        <v>387</v>
      </c>
      <c r="EM456" t="s">
        <v>386</v>
      </c>
      <c r="EO456" t="s">
        <v>3</v>
      </c>
      <c r="EQ456">
        <v>0</v>
      </c>
      <c r="ER456">
        <v>1767.6200000000001</v>
      </c>
      <c r="ES456">
        <v>1767.6200000000001</v>
      </c>
      <c r="ET456">
        <v>0</v>
      </c>
      <c r="EU456">
        <v>0</v>
      </c>
      <c r="EV456">
        <v>0</v>
      </c>
      <c r="EW456">
        <v>0</v>
      </c>
      <c r="EX456">
        <v>0</v>
      </c>
      <c r="EY456">
        <v>0</v>
      </c>
      <c r="EZ456">
        <v>5</v>
      </c>
      <c r="FC456">
        <v>1</v>
      </c>
      <c r="FD456">
        <v>18</v>
      </c>
      <c r="FF456">
        <v>20546</v>
      </c>
      <c r="FQ456">
        <v>0</v>
      </c>
      <c r="FR456">
        <v>0</v>
      </c>
      <c r="FS456">
        <v>0</v>
      </c>
      <c r="FX456">
        <v>0</v>
      </c>
      <c r="FY456">
        <v>0</v>
      </c>
      <c r="GA456" t="s">
        <v>683</v>
      </c>
      <c r="GD456">
        <v>1</v>
      </c>
      <c r="GF456">
        <v>-799670146</v>
      </c>
      <c r="GG456">
        <v>2</v>
      </c>
      <c r="GH456">
        <v>3</v>
      </c>
      <c r="GI456">
        <v>5</v>
      </c>
      <c r="GJ456">
        <v>0</v>
      </c>
      <c r="GK456">
        <v>0</v>
      </c>
      <c r="GL456">
        <f t="shared" si="591"/>
        <v>0</v>
      </c>
      <c r="GM456">
        <f t="shared" si="592"/>
        <v>139712.68</v>
      </c>
      <c r="GN456">
        <f t="shared" si="593"/>
        <v>0</v>
      </c>
      <c r="GO456">
        <f t="shared" si="594"/>
        <v>139712.68</v>
      </c>
      <c r="GP456">
        <f t="shared" si="595"/>
        <v>0</v>
      </c>
      <c r="GR456">
        <v>1</v>
      </c>
      <c r="GS456">
        <v>1</v>
      </c>
      <c r="GT456">
        <v>0</v>
      </c>
      <c r="GU456" t="s">
        <v>3</v>
      </c>
      <c r="GV456">
        <f t="shared" si="596"/>
        <v>0</v>
      </c>
      <c r="GW456">
        <v>1</v>
      </c>
      <c r="GX456">
        <f t="shared" si="597"/>
        <v>0</v>
      </c>
      <c r="HA456">
        <v>0</v>
      </c>
      <c r="HB456">
        <v>0</v>
      </c>
      <c r="HC456">
        <f t="shared" si="598"/>
        <v>0</v>
      </c>
      <c r="HE456" t="s">
        <v>389</v>
      </c>
      <c r="HF456" t="s">
        <v>34</v>
      </c>
      <c r="HM456" t="s">
        <v>3</v>
      </c>
      <c r="HN456" t="s">
        <v>3</v>
      </c>
      <c r="HO456" t="s">
        <v>3</v>
      </c>
      <c r="HP456" t="s">
        <v>3</v>
      </c>
      <c r="HQ456" t="s">
        <v>3</v>
      </c>
      <c r="HS456">
        <v>0</v>
      </c>
      <c r="IK456">
        <v>0</v>
      </c>
    </row>
    <row r="457" spans="1:255" x14ac:dyDescent="0.2">
      <c r="A457" s="2">
        <v>17</v>
      </c>
      <c r="B457" s="2">
        <v>1</v>
      </c>
      <c r="C457" s="2"/>
      <c r="D457" s="2"/>
      <c r="E457" s="2" t="s">
        <v>684</v>
      </c>
      <c r="F457" s="2" t="s">
        <v>685</v>
      </c>
      <c r="G457" s="2" t="s">
        <v>1306</v>
      </c>
      <c r="H457" s="2" t="s">
        <v>37</v>
      </c>
      <c r="I457" s="2">
        <v>7</v>
      </c>
      <c r="J457" s="2">
        <v>0</v>
      </c>
      <c r="K457" s="2">
        <v>7</v>
      </c>
      <c r="L457" s="2"/>
      <c r="M457" s="2"/>
      <c r="N457" s="2"/>
      <c r="O457" s="2">
        <f t="shared" si="567"/>
        <v>16702.77</v>
      </c>
      <c r="P457" s="2">
        <f t="shared" si="568"/>
        <v>16702.77</v>
      </c>
      <c r="Q457" s="2">
        <f t="shared" si="599"/>
        <v>0</v>
      </c>
      <c r="R457" s="2">
        <f t="shared" si="569"/>
        <v>0</v>
      </c>
      <c r="S457" s="2">
        <f t="shared" si="570"/>
        <v>0</v>
      </c>
      <c r="T457" s="2">
        <f t="shared" si="571"/>
        <v>0</v>
      </c>
      <c r="U457" s="2">
        <f t="shared" si="572"/>
        <v>0</v>
      </c>
      <c r="V457" s="2">
        <f t="shared" si="573"/>
        <v>0</v>
      </c>
      <c r="W457" s="2">
        <f t="shared" si="574"/>
        <v>0</v>
      </c>
      <c r="X457" s="2">
        <f t="shared" si="575"/>
        <v>0</v>
      </c>
      <c r="Y457" s="2">
        <f t="shared" si="576"/>
        <v>0</v>
      </c>
      <c r="Z457" s="2"/>
      <c r="AA457" s="2">
        <v>60252778</v>
      </c>
      <c r="AB457" s="2">
        <f t="shared" si="577"/>
        <v>2386.11</v>
      </c>
      <c r="AC457" s="2">
        <f t="shared" si="578"/>
        <v>2386.11</v>
      </c>
      <c r="AD457" s="2">
        <f t="shared" si="600"/>
        <v>0</v>
      </c>
      <c r="AE457" s="2">
        <f t="shared" si="601"/>
        <v>0</v>
      </c>
      <c r="AF457" s="2">
        <f t="shared" si="602"/>
        <v>0</v>
      </c>
      <c r="AG457" s="2">
        <f t="shared" si="579"/>
        <v>0</v>
      </c>
      <c r="AH457" s="2">
        <f t="shared" si="603"/>
        <v>0</v>
      </c>
      <c r="AI457" s="2">
        <f t="shared" si="604"/>
        <v>0</v>
      </c>
      <c r="AJ457" s="2">
        <f t="shared" si="580"/>
        <v>0</v>
      </c>
      <c r="AK457" s="2">
        <v>2386.11</v>
      </c>
      <c r="AL457" s="2">
        <v>2386.11</v>
      </c>
      <c r="AM457" s="2">
        <v>0</v>
      </c>
      <c r="AN457" s="2">
        <v>0</v>
      </c>
      <c r="AO457" s="2">
        <v>0</v>
      </c>
      <c r="AP457" s="2">
        <v>0</v>
      </c>
      <c r="AQ457" s="2">
        <v>0</v>
      </c>
      <c r="AR457" s="2">
        <v>0</v>
      </c>
      <c r="AS457" s="2">
        <v>0</v>
      </c>
      <c r="AT457" s="2">
        <v>0</v>
      </c>
      <c r="AU457" s="2">
        <v>0</v>
      </c>
      <c r="AV457" s="2">
        <v>1</v>
      </c>
      <c r="AW457" s="2">
        <v>1</v>
      </c>
      <c r="AX457" s="2"/>
      <c r="AY457" s="2"/>
      <c r="AZ457" s="2">
        <v>1</v>
      </c>
      <c r="BA457" s="2">
        <v>1</v>
      </c>
      <c r="BB457" s="2">
        <v>1</v>
      </c>
      <c r="BC457" s="2">
        <v>1</v>
      </c>
      <c r="BD457" s="2" t="s">
        <v>3</v>
      </c>
      <c r="BE457" s="2" t="s">
        <v>3</v>
      </c>
      <c r="BF457" s="2" t="s">
        <v>3</v>
      </c>
      <c r="BG457" s="2" t="s">
        <v>3</v>
      </c>
      <c r="BH457" s="2">
        <v>3</v>
      </c>
      <c r="BI457" s="2">
        <v>2</v>
      </c>
      <c r="BJ457" s="2" t="s">
        <v>3</v>
      </c>
      <c r="BK457" s="2"/>
      <c r="BL457" s="2"/>
      <c r="BM457" s="2">
        <v>400002</v>
      </c>
      <c r="BN457" s="2">
        <v>0</v>
      </c>
      <c r="BO457" s="2" t="s">
        <v>3</v>
      </c>
      <c r="BP457" s="2">
        <v>0</v>
      </c>
      <c r="BQ457" s="2">
        <v>202</v>
      </c>
      <c r="BR457" s="2">
        <v>0</v>
      </c>
      <c r="BS457" s="2">
        <v>1</v>
      </c>
      <c r="BT457" s="2">
        <v>1</v>
      </c>
      <c r="BU457" s="2">
        <v>1</v>
      </c>
      <c r="BV457" s="2">
        <v>1</v>
      </c>
      <c r="BW457" s="2">
        <v>1</v>
      </c>
      <c r="BX457" s="2">
        <v>1</v>
      </c>
      <c r="BY457" s="2" t="s">
        <v>3</v>
      </c>
      <c r="BZ457" s="2">
        <v>0</v>
      </c>
      <c r="CA457" s="2">
        <v>0</v>
      </c>
      <c r="CB457" s="2" t="s">
        <v>3</v>
      </c>
      <c r="CC457" s="2"/>
      <c r="CD457" s="2"/>
      <c r="CE457" s="2">
        <v>30</v>
      </c>
      <c r="CF457" s="2">
        <v>0</v>
      </c>
      <c r="CG457" s="2">
        <v>0</v>
      </c>
      <c r="CH457" s="2"/>
      <c r="CI457" s="2"/>
      <c r="CJ457" s="2"/>
      <c r="CK457" s="2"/>
      <c r="CL457" s="2"/>
      <c r="CM457" s="2">
        <v>0</v>
      </c>
      <c r="CN457" s="2" t="s">
        <v>3</v>
      </c>
      <c r="CO457" s="2">
        <v>0</v>
      </c>
      <c r="CP457" s="2">
        <f t="shared" si="581"/>
        <v>16702.77</v>
      </c>
      <c r="CQ457" s="2">
        <f t="shared" si="582"/>
        <v>2386.11</v>
      </c>
      <c r="CR457" s="2">
        <f t="shared" si="605"/>
        <v>0</v>
      </c>
      <c r="CS457" s="2">
        <f t="shared" si="583"/>
        <v>0</v>
      </c>
      <c r="CT457" s="2">
        <f t="shared" si="584"/>
        <v>0</v>
      </c>
      <c r="CU457" s="2">
        <f t="shared" si="585"/>
        <v>0</v>
      </c>
      <c r="CV457" s="2">
        <f t="shared" si="586"/>
        <v>0</v>
      </c>
      <c r="CW457" s="2">
        <f t="shared" si="587"/>
        <v>0</v>
      </c>
      <c r="CX457" s="2">
        <f t="shared" si="588"/>
        <v>0</v>
      </c>
      <c r="CY457" s="2">
        <f t="shared" si="589"/>
        <v>0</v>
      </c>
      <c r="CZ457" s="2">
        <f t="shared" si="590"/>
        <v>0</v>
      </c>
      <c r="DA457" s="2"/>
      <c r="DB457" s="2"/>
      <c r="DC457" s="2" t="s">
        <v>3</v>
      </c>
      <c r="DD457" s="2" t="s">
        <v>3</v>
      </c>
      <c r="DE457" s="2" t="s">
        <v>3</v>
      </c>
      <c r="DF457" s="2" t="s">
        <v>3</v>
      </c>
      <c r="DG457" s="2" t="s">
        <v>3</v>
      </c>
      <c r="DH457" s="2" t="s">
        <v>3</v>
      </c>
      <c r="DI457" s="2" t="s">
        <v>3</v>
      </c>
      <c r="DJ457" s="2" t="s">
        <v>3</v>
      </c>
      <c r="DK457" s="2" t="s">
        <v>3</v>
      </c>
      <c r="DL457" s="2" t="s">
        <v>3</v>
      </c>
      <c r="DM457" s="2" t="s">
        <v>3</v>
      </c>
      <c r="DN457" s="2">
        <v>0</v>
      </c>
      <c r="DO457" s="2">
        <v>0</v>
      </c>
      <c r="DP457" s="2">
        <v>1</v>
      </c>
      <c r="DQ457" s="2">
        <v>1</v>
      </c>
      <c r="DR457" s="2"/>
      <c r="DS457" s="2"/>
      <c r="DT457" s="2"/>
      <c r="DU457" s="2">
        <v>1013</v>
      </c>
      <c r="DV457" s="2" t="s">
        <v>37</v>
      </c>
      <c r="DW457" s="2" t="s">
        <v>37</v>
      </c>
      <c r="DX457" s="2">
        <v>1</v>
      </c>
      <c r="DY457" s="2"/>
      <c r="DZ457" s="2" t="s">
        <v>3</v>
      </c>
      <c r="EA457" s="2" t="s">
        <v>3</v>
      </c>
      <c r="EB457" s="2" t="s">
        <v>3</v>
      </c>
      <c r="EC457" s="2" t="s">
        <v>3</v>
      </c>
      <c r="ED457" s="2"/>
      <c r="EE457" s="2">
        <v>59540864</v>
      </c>
      <c r="EF457" s="2">
        <v>202</v>
      </c>
      <c r="EG457" s="2" t="s">
        <v>386</v>
      </c>
      <c r="EH457" s="2">
        <v>0</v>
      </c>
      <c r="EI457" s="2" t="s">
        <v>3</v>
      </c>
      <c r="EJ457" s="2">
        <v>1</v>
      </c>
      <c r="EK457" s="2">
        <v>400002</v>
      </c>
      <c r="EL457" s="2" t="s">
        <v>387</v>
      </c>
      <c r="EM457" s="2" t="s">
        <v>386</v>
      </c>
      <c r="EN457" s="2"/>
      <c r="EO457" s="2" t="s">
        <v>3</v>
      </c>
      <c r="EP457" s="2"/>
      <c r="EQ457" s="2">
        <v>0</v>
      </c>
      <c r="ER457" s="2">
        <v>0</v>
      </c>
      <c r="ES457" s="2">
        <v>2386.11</v>
      </c>
      <c r="ET457" s="2">
        <v>0</v>
      </c>
      <c r="EU457" s="2">
        <v>0</v>
      </c>
      <c r="EV457" s="2">
        <v>0</v>
      </c>
      <c r="EW457" s="2">
        <v>0</v>
      </c>
      <c r="EX457" s="2">
        <v>0</v>
      </c>
      <c r="EY457" s="2">
        <v>0</v>
      </c>
      <c r="EZ457" s="2"/>
      <c r="FA457" s="2"/>
      <c r="FB457" s="2"/>
      <c r="FC457" s="2"/>
      <c r="FD457" s="2"/>
      <c r="FE457" s="2"/>
      <c r="FF457" s="2"/>
      <c r="FG457" s="2"/>
      <c r="FH457" s="2"/>
      <c r="FI457" s="2"/>
      <c r="FJ457" s="2"/>
      <c r="FK457" s="2"/>
      <c r="FL457" s="2"/>
      <c r="FM457" s="2"/>
      <c r="FN457" s="2"/>
      <c r="FO457" s="2"/>
      <c r="FP457" s="2"/>
      <c r="FQ457" s="2">
        <v>0</v>
      </c>
      <c r="FR457" s="2">
        <v>0</v>
      </c>
      <c r="FS457" s="2">
        <v>0</v>
      </c>
      <c r="FT457" s="2"/>
      <c r="FU457" s="2"/>
      <c r="FV457" s="2"/>
      <c r="FW457" s="2"/>
      <c r="FX457" s="2">
        <v>0</v>
      </c>
      <c r="FY457" s="2">
        <v>0</v>
      </c>
      <c r="FZ457" s="2"/>
      <c r="GA457" s="2" t="s">
        <v>675</v>
      </c>
      <c r="GB457" s="2"/>
      <c r="GC457" s="2"/>
      <c r="GD457" s="2">
        <v>1</v>
      </c>
      <c r="GE457" s="2"/>
      <c r="GF457" s="2">
        <v>-1159437374</v>
      </c>
      <c r="GG457" s="2">
        <v>2</v>
      </c>
      <c r="GH457" s="2">
        <v>4</v>
      </c>
      <c r="GI457" s="2">
        <v>-2</v>
      </c>
      <c r="GJ457" s="2">
        <v>0</v>
      </c>
      <c r="GK457" s="2">
        <v>0</v>
      </c>
      <c r="GL457" s="2">
        <f t="shared" si="591"/>
        <v>0</v>
      </c>
      <c r="GM457" s="2">
        <f t="shared" si="592"/>
        <v>16702.77</v>
      </c>
      <c r="GN457" s="2">
        <f t="shared" si="593"/>
        <v>0</v>
      </c>
      <c r="GO457" s="2">
        <f t="shared" si="594"/>
        <v>16702.77</v>
      </c>
      <c r="GP457" s="2">
        <f t="shared" si="595"/>
        <v>0</v>
      </c>
      <c r="GQ457" s="2"/>
      <c r="GR457" s="2">
        <v>0</v>
      </c>
      <c r="GS457" s="2">
        <v>2</v>
      </c>
      <c r="GT457" s="2">
        <v>0</v>
      </c>
      <c r="GU457" s="2" t="s">
        <v>3</v>
      </c>
      <c r="GV457" s="2">
        <f t="shared" si="596"/>
        <v>0</v>
      </c>
      <c r="GW457" s="2">
        <v>1</v>
      </c>
      <c r="GX457" s="2">
        <f t="shared" si="597"/>
        <v>0</v>
      </c>
      <c r="GY457" s="2"/>
      <c r="GZ457" s="2"/>
      <c r="HA457" s="2">
        <v>0</v>
      </c>
      <c r="HB457" s="2">
        <v>0</v>
      </c>
      <c r="HC457" s="2">
        <f t="shared" si="598"/>
        <v>0</v>
      </c>
      <c r="HD457" s="2"/>
      <c r="HE457" s="2" t="s">
        <v>389</v>
      </c>
      <c r="HF457" s="2" t="s">
        <v>34</v>
      </c>
      <c r="HG457" s="2"/>
      <c r="HH457" s="2"/>
      <c r="HI457" s="2"/>
      <c r="HJ457" s="2"/>
      <c r="HK457" s="2"/>
      <c r="HL457" s="2"/>
      <c r="HM457" s="2" t="s">
        <v>3</v>
      </c>
      <c r="HN457" s="2" t="s">
        <v>3</v>
      </c>
      <c r="HO457" s="2" t="s">
        <v>3</v>
      </c>
      <c r="HP457" s="2" t="s">
        <v>3</v>
      </c>
      <c r="HQ457" s="2" t="s">
        <v>3</v>
      </c>
      <c r="HR457" s="2"/>
      <c r="HS457" s="2">
        <v>0</v>
      </c>
      <c r="HT457" s="2"/>
      <c r="HU457" s="2"/>
      <c r="HV457" s="2"/>
      <c r="HW457" s="2"/>
      <c r="HX457" s="2"/>
      <c r="HY457" s="2"/>
      <c r="HZ457" s="2"/>
      <c r="IA457" s="2"/>
      <c r="IB457" s="2"/>
      <c r="IC457" s="2"/>
      <c r="ID457" s="2"/>
      <c r="IE457" s="2"/>
      <c r="IF457" s="2"/>
      <c r="IG457" s="2"/>
      <c r="IH457" s="2"/>
      <c r="II457" s="2"/>
      <c r="IJ457" s="2"/>
      <c r="IK457" s="2">
        <v>0</v>
      </c>
      <c r="IL457" s="2"/>
      <c r="IM457" s="2"/>
      <c r="IN457" s="2"/>
      <c r="IO457" s="2"/>
      <c r="IP457" s="2"/>
      <c r="IQ457" s="2"/>
      <c r="IR457" s="2"/>
      <c r="IS457" s="2"/>
      <c r="IT457" s="2"/>
      <c r="IU457" s="2"/>
    </row>
    <row r="458" spans="1:255" x14ac:dyDescent="0.2">
      <c r="A458">
        <v>17</v>
      </c>
      <c r="B458">
        <v>1</v>
      </c>
      <c r="E458" t="s">
        <v>684</v>
      </c>
      <c r="F458" t="s">
        <v>685</v>
      </c>
      <c r="G458" t="s">
        <v>1306</v>
      </c>
      <c r="H458" t="s">
        <v>37</v>
      </c>
      <c r="I458">
        <v>7</v>
      </c>
      <c r="J458">
        <v>0</v>
      </c>
      <c r="K458">
        <v>7</v>
      </c>
      <c r="O458">
        <f t="shared" si="567"/>
        <v>165023.37</v>
      </c>
      <c r="P458">
        <f t="shared" si="568"/>
        <v>165023.37</v>
      </c>
      <c r="Q458">
        <f t="shared" si="599"/>
        <v>0</v>
      </c>
      <c r="R458">
        <f t="shared" si="569"/>
        <v>0</v>
      </c>
      <c r="S458">
        <f t="shared" si="570"/>
        <v>0</v>
      </c>
      <c r="T458">
        <f t="shared" si="571"/>
        <v>0</v>
      </c>
      <c r="U458">
        <f t="shared" si="572"/>
        <v>0</v>
      </c>
      <c r="V458">
        <f t="shared" si="573"/>
        <v>0</v>
      </c>
      <c r="W458">
        <f t="shared" si="574"/>
        <v>0</v>
      </c>
      <c r="X458">
        <f t="shared" si="575"/>
        <v>0</v>
      </c>
      <c r="Y458">
        <f t="shared" si="576"/>
        <v>0</v>
      </c>
      <c r="AA458">
        <v>60252775</v>
      </c>
      <c r="AB458">
        <f t="shared" si="577"/>
        <v>2386.11</v>
      </c>
      <c r="AC458">
        <f t="shared" si="578"/>
        <v>2386.11</v>
      </c>
      <c r="AD458">
        <f t="shared" si="600"/>
        <v>0</v>
      </c>
      <c r="AE458">
        <f t="shared" si="601"/>
        <v>0</v>
      </c>
      <c r="AF458">
        <f t="shared" si="602"/>
        <v>0</v>
      </c>
      <c r="AG458">
        <f t="shared" si="579"/>
        <v>0</v>
      </c>
      <c r="AH458">
        <f t="shared" si="603"/>
        <v>0</v>
      </c>
      <c r="AI458">
        <f t="shared" si="604"/>
        <v>0</v>
      </c>
      <c r="AJ458">
        <f t="shared" si="580"/>
        <v>0</v>
      </c>
      <c r="AK458">
        <v>2386.11</v>
      </c>
      <c r="AL458">
        <v>2386.11</v>
      </c>
      <c r="AM458">
        <v>0</v>
      </c>
      <c r="AN458">
        <v>0</v>
      </c>
      <c r="AO458">
        <v>0</v>
      </c>
      <c r="AP458">
        <v>0</v>
      </c>
      <c r="AQ458">
        <v>0</v>
      </c>
      <c r="AR458">
        <v>0</v>
      </c>
      <c r="AS458">
        <v>0</v>
      </c>
      <c r="AT458">
        <v>0</v>
      </c>
      <c r="AU458">
        <v>0</v>
      </c>
      <c r="AV458">
        <v>1</v>
      </c>
      <c r="AW458">
        <v>1</v>
      </c>
      <c r="AZ458">
        <v>1</v>
      </c>
      <c r="BA458">
        <v>1</v>
      </c>
      <c r="BB458">
        <v>1</v>
      </c>
      <c r="BC458">
        <v>9.8800000000000008</v>
      </c>
      <c r="BD458" t="s">
        <v>3</v>
      </c>
      <c r="BE458" t="s">
        <v>3</v>
      </c>
      <c r="BF458" t="s">
        <v>3</v>
      </c>
      <c r="BG458" t="s">
        <v>3</v>
      </c>
      <c r="BH458">
        <v>3</v>
      </c>
      <c r="BI458">
        <v>2</v>
      </c>
      <c r="BJ458" t="s">
        <v>3</v>
      </c>
      <c r="BM458">
        <v>400002</v>
      </c>
      <c r="BN458">
        <v>0</v>
      </c>
      <c r="BO458" t="s">
        <v>3</v>
      </c>
      <c r="BP458">
        <v>0</v>
      </c>
      <c r="BQ458">
        <v>202</v>
      </c>
      <c r="BR458">
        <v>0</v>
      </c>
      <c r="BS458">
        <v>1</v>
      </c>
      <c r="BT458">
        <v>1</v>
      </c>
      <c r="BU458">
        <v>1</v>
      </c>
      <c r="BV458">
        <v>1</v>
      </c>
      <c r="BW458">
        <v>1</v>
      </c>
      <c r="BX458">
        <v>1</v>
      </c>
      <c r="BY458" t="s">
        <v>3</v>
      </c>
      <c r="BZ458">
        <v>0</v>
      </c>
      <c r="CA458">
        <v>0</v>
      </c>
      <c r="CB458" t="s">
        <v>3</v>
      </c>
      <c r="CE458">
        <v>30</v>
      </c>
      <c r="CF458">
        <v>0</v>
      </c>
      <c r="CG458">
        <v>0</v>
      </c>
      <c r="CM458">
        <v>0</v>
      </c>
      <c r="CN458" t="s">
        <v>3</v>
      </c>
      <c r="CO458">
        <v>0</v>
      </c>
      <c r="CP458">
        <f t="shared" si="581"/>
        <v>165023.37</v>
      </c>
      <c r="CQ458">
        <f t="shared" si="582"/>
        <v>23574.77</v>
      </c>
      <c r="CR458">
        <f t="shared" si="605"/>
        <v>0</v>
      </c>
      <c r="CS458">
        <f t="shared" si="583"/>
        <v>0</v>
      </c>
      <c r="CT458">
        <f t="shared" si="584"/>
        <v>0</v>
      </c>
      <c r="CU458">
        <f t="shared" si="585"/>
        <v>0</v>
      </c>
      <c r="CV458">
        <f t="shared" si="586"/>
        <v>0</v>
      </c>
      <c r="CW458">
        <f t="shared" si="587"/>
        <v>0</v>
      </c>
      <c r="CX458">
        <f t="shared" si="588"/>
        <v>0</v>
      </c>
      <c r="CY458">
        <f t="shared" si="589"/>
        <v>0</v>
      </c>
      <c r="CZ458">
        <f t="shared" si="590"/>
        <v>0</v>
      </c>
      <c r="DC458" t="s">
        <v>3</v>
      </c>
      <c r="DD458" t="s">
        <v>3</v>
      </c>
      <c r="DE458" t="s">
        <v>3</v>
      </c>
      <c r="DF458" t="s">
        <v>3</v>
      </c>
      <c r="DG458" t="s">
        <v>3</v>
      </c>
      <c r="DH458" t="s">
        <v>3</v>
      </c>
      <c r="DI458" t="s">
        <v>3</v>
      </c>
      <c r="DJ458" t="s">
        <v>3</v>
      </c>
      <c r="DK458" t="s">
        <v>3</v>
      </c>
      <c r="DL458" t="s">
        <v>3</v>
      </c>
      <c r="DM458" t="s">
        <v>3</v>
      </c>
      <c r="DN458">
        <v>0</v>
      </c>
      <c r="DO458">
        <v>0</v>
      </c>
      <c r="DP458">
        <v>1</v>
      </c>
      <c r="DQ458">
        <v>1</v>
      </c>
      <c r="DU458">
        <v>1013</v>
      </c>
      <c r="DV458" t="s">
        <v>37</v>
      </c>
      <c r="DW458" t="s">
        <v>37</v>
      </c>
      <c r="DX458">
        <v>1</v>
      </c>
      <c r="DZ458" t="s">
        <v>3</v>
      </c>
      <c r="EA458" t="s">
        <v>3</v>
      </c>
      <c r="EB458" t="s">
        <v>3</v>
      </c>
      <c r="EC458" t="s">
        <v>3</v>
      </c>
      <c r="EE458">
        <v>59540864</v>
      </c>
      <c r="EF458">
        <v>202</v>
      </c>
      <c r="EG458" t="s">
        <v>386</v>
      </c>
      <c r="EH458">
        <v>0</v>
      </c>
      <c r="EI458" t="s">
        <v>3</v>
      </c>
      <c r="EJ458">
        <v>1</v>
      </c>
      <c r="EK458">
        <v>400002</v>
      </c>
      <c r="EL458" t="s">
        <v>387</v>
      </c>
      <c r="EM458" t="s">
        <v>386</v>
      </c>
      <c r="EO458" t="s">
        <v>3</v>
      </c>
      <c r="EQ458">
        <v>0</v>
      </c>
      <c r="ER458">
        <v>2386.11</v>
      </c>
      <c r="ES458">
        <v>2386.11</v>
      </c>
      <c r="ET458">
        <v>0</v>
      </c>
      <c r="EU458">
        <v>0</v>
      </c>
      <c r="EV458">
        <v>0</v>
      </c>
      <c r="EW458">
        <v>0</v>
      </c>
      <c r="EX458">
        <v>0</v>
      </c>
      <c r="EY458">
        <v>0</v>
      </c>
      <c r="EZ458">
        <v>5</v>
      </c>
      <c r="FC458">
        <v>1</v>
      </c>
      <c r="FD458">
        <v>18</v>
      </c>
      <c r="FF458">
        <v>27735</v>
      </c>
      <c r="FQ458">
        <v>0</v>
      </c>
      <c r="FR458">
        <v>0</v>
      </c>
      <c r="FS458">
        <v>0</v>
      </c>
      <c r="FX458">
        <v>0</v>
      </c>
      <c r="FY458">
        <v>0</v>
      </c>
      <c r="GA458" t="s">
        <v>675</v>
      </c>
      <c r="GD458">
        <v>1</v>
      </c>
      <c r="GF458">
        <v>-1159437374</v>
      </c>
      <c r="GG458">
        <v>2</v>
      </c>
      <c r="GH458">
        <v>3</v>
      </c>
      <c r="GI458">
        <v>5</v>
      </c>
      <c r="GJ458">
        <v>0</v>
      </c>
      <c r="GK458">
        <v>0</v>
      </c>
      <c r="GL458">
        <f t="shared" si="591"/>
        <v>0</v>
      </c>
      <c r="GM458">
        <f t="shared" si="592"/>
        <v>165023.37</v>
      </c>
      <c r="GN458">
        <f t="shared" si="593"/>
        <v>0</v>
      </c>
      <c r="GO458">
        <f t="shared" si="594"/>
        <v>165023.37</v>
      </c>
      <c r="GP458">
        <f t="shared" si="595"/>
        <v>0</v>
      </c>
      <c r="GR458">
        <v>1</v>
      </c>
      <c r="GS458">
        <v>1</v>
      </c>
      <c r="GT458">
        <v>0</v>
      </c>
      <c r="GU458" t="s">
        <v>3</v>
      </c>
      <c r="GV458">
        <f t="shared" si="596"/>
        <v>0</v>
      </c>
      <c r="GW458">
        <v>1</v>
      </c>
      <c r="GX458">
        <f t="shared" si="597"/>
        <v>0</v>
      </c>
      <c r="HA458">
        <v>0</v>
      </c>
      <c r="HB458">
        <v>0</v>
      </c>
      <c r="HC458">
        <f t="shared" si="598"/>
        <v>0</v>
      </c>
      <c r="HE458" t="s">
        <v>389</v>
      </c>
      <c r="HF458" t="s">
        <v>34</v>
      </c>
      <c r="HM458" t="s">
        <v>3</v>
      </c>
      <c r="HN458" t="s">
        <v>3</v>
      </c>
      <c r="HO458" t="s">
        <v>3</v>
      </c>
      <c r="HP458" t="s">
        <v>3</v>
      </c>
      <c r="HQ458" t="s">
        <v>3</v>
      </c>
      <c r="HS458">
        <v>0</v>
      </c>
      <c r="IK458">
        <v>0</v>
      </c>
    </row>
    <row r="459" spans="1:255" x14ac:dyDescent="0.2">
      <c r="A459" s="2">
        <v>17</v>
      </c>
      <c r="B459" s="2">
        <v>1</v>
      </c>
      <c r="C459" s="2">
        <f>ROW(SmtRes!A245)</f>
        <v>245</v>
      </c>
      <c r="D459" s="2">
        <f>ROW(EtalonRes!A291)</f>
        <v>291</v>
      </c>
      <c r="E459" s="2" t="s">
        <v>686</v>
      </c>
      <c r="F459" s="2" t="s">
        <v>687</v>
      </c>
      <c r="G459" s="2" t="s">
        <v>688</v>
      </c>
      <c r="H459" s="2" t="s">
        <v>631</v>
      </c>
      <c r="I459" s="2">
        <f>ROUND((13+14)/100,9)</f>
        <v>0.27</v>
      </c>
      <c r="J459" s="2">
        <v>0</v>
      </c>
      <c r="K459" s="2">
        <f>ROUND((13+14)/100,9)</f>
        <v>0.27</v>
      </c>
      <c r="L459" s="2"/>
      <c r="M459" s="2"/>
      <c r="N459" s="2"/>
      <c r="O459" s="2">
        <f t="shared" si="567"/>
        <v>725.95</v>
      </c>
      <c r="P459" s="2">
        <f t="shared" si="568"/>
        <v>497.92</v>
      </c>
      <c r="Q459" s="2">
        <f>(ROUND((ROUND((((ET459*1.1))*AV459*I459),2)*BB459),2)+ROUND((ROUND(((AE459-((EU459*1.1)))*AV459*I459),2)*BS459),2))</f>
        <v>8.5299999999999994</v>
      </c>
      <c r="R459" s="2">
        <f t="shared" si="569"/>
        <v>1.29</v>
      </c>
      <c r="S459" s="2">
        <f t="shared" si="570"/>
        <v>219.5</v>
      </c>
      <c r="T459" s="2">
        <f t="shared" si="571"/>
        <v>0</v>
      </c>
      <c r="U459" s="2">
        <f t="shared" si="572"/>
        <v>16.89751206</v>
      </c>
      <c r="V459" s="2">
        <f t="shared" si="573"/>
        <v>0</v>
      </c>
      <c r="W459" s="2">
        <f t="shared" si="574"/>
        <v>0</v>
      </c>
      <c r="X459" s="2">
        <f t="shared" si="575"/>
        <v>214.17</v>
      </c>
      <c r="Y459" s="2">
        <f t="shared" si="576"/>
        <v>112.6</v>
      </c>
      <c r="Z459" s="2"/>
      <c r="AA459" s="2">
        <v>60252778</v>
      </c>
      <c r="AB459" s="2">
        <f t="shared" si="577"/>
        <v>2650.78</v>
      </c>
      <c r="AC459" s="2">
        <f t="shared" si="578"/>
        <v>1844.15</v>
      </c>
      <c r="AD459" s="2">
        <f>ROUND(((((ET459*1.1))-((EU459*1.1)))+AE459),6)</f>
        <v>30.161999999999999</v>
      </c>
      <c r="AE459" s="2">
        <f>ROUND(((EU459*1.1)),6)</f>
        <v>4.5759999999999996</v>
      </c>
      <c r="AF459" s="2">
        <f>ROUND(((EV459*1.1)),6)</f>
        <v>776.46799999999996</v>
      </c>
      <c r="AG459" s="2">
        <f t="shared" si="579"/>
        <v>0</v>
      </c>
      <c r="AH459" s="2">
        <f>((EW459*1.1))</f>
        <v>59.774000000000008</v>
      </c>
      <c r="AI459" s="2">
        <f>((EX459*1.1))</f>
        <v>0</v>
      </c>
      <c r="AJ459" s="2">
        <f t="shared" si="580"/>
        <v>0</v>
      </c>
      <c r="AK459" s="2">
        <v>2577.4499999999998</v>
      </c>
      <c r="AL459" s="2">
        <v>1844.15</v>
      </c>
      <c r="AM459" s="2">
        <v>27.42</v>
      </c>
      <c r="AN459" s="2">
        <v>4.16</v>
      </c>
      <c r="AO459" s="2">
        <v>705.88</v>
      </c>
      <c r="AP459" s="2">
        <v>0</v>
      </c>
      <c r="AQ459" s="2">
        <v>54.34</v>
      </c>
      <c r="AR459" s="2">
        <v>0</v>
      </c>
      <c r="AS459" s="2">
        <v>0</v>
      </c>
      <c r="AT459" s="2">
        <v>97</v>
      </c>
      <c r="AU459" s="2">
        <v>51</v>
      </c>
      <c r="AV459" s="2">
        <v>1.0469999999999999</v>
      </c>
      <c r="AW459" s="2">
        <v>1</v>
      </c>
      <c r="AX459" s="2"/>
      <c r="AY459" s="2"/>
      <c r="AZ459" s="2">
        <v>1</v>
      </c>
      <c r="BA459" s="2">
        <v>1</v>
      </c>
      <c r="BB459" s="2">
        <v>1</v>
      </c>
      <c r="BC459" s="2">
        <v>1</v>
      </c>
      <c r="BD459" s="2" t="s">
        <v>3</v>
      </c>
      <c r="BE459" s="2" t="s">
        <v>3</v>
      </c>
      <c r="BF459" s="2" t="s">
        <v>3</v>
      </c>
      <c r="BG459" s="2" t="s">
        <v>3</v>
      </c>
      <c r="BH459" s="2">
        <v>0</v>
      </c>
      <c r="BI459" s="2">
        <v>2</v>
      </c>
      <c r="BJ459" s="2" t="s">
        <v>689</v>
      </c>
      <c r="BK459" s="2"/>
      <c r="BL459" s="2"/>
      <c r="BM459" s="2">
        <v>67</v>
      </c>
      <c r="BN459" s="2">
        <v>59540665</v>
      </c>
      <c r="BO459" s="2" t="s">
        <v>687</v>
      </c>
      <c r="BP459" s="2">
        <v>1</v>
      </c>
      <c r="BQ459" s="2">
        <v>40</v>
      </c>
      <c r="BR459" s="2">
        <v>0</v>
      </c>
      <c r="BS459" s="2">
        <v>1</v>
      </c>
      <c r="BT459" s="2">
        <v>1</v>
      </c>
      <c r="BU459" s="2">
        <v>1</v>
      </c>
      <c r="BV459" s="2">
        <v>1</v>
      </c>
      <c r="BW459" s="2">
        <v>1</v>
      </c>
      <c r="BX459" s="2">
        <v>1</v>
      </c>
      <c r="BY459" s="2" t="s">
        <v>3</v>
      </c>
      <c r="BZ459" s="2">
        <v>97</v>
      </c>
      <c r="CA459" s="2">
        <v>51</v>
      </c>
      <c r="CB459" s="2" t="s">
        <v>3</v>
      </c>
      <c r="CC459" s="2"/>
      <c r="CD459" s="2"/>
      <c r="CE459" s="2">
        <v>30</v>
      </c>
      <c r="CF459" s="2">
        <v>0</v>
      </c>
      <c r="CG459" s="2">
        <v>0</v>
      </c>
      <c r="CH459" s="2"/>
      <c r="CI459" s="2"/>
      <c r="CJ459" s="2"/>
      <c r="CK459" s="2"/>
      <c r="CL459" s="2"/>
      <c r="CM459" s="2">
        <v>0</v>
      </c>
      <c r="CN459" s="2" t="s">
        <v>1289</v>
      </c>
      <c r="CO459" s="2">
        <v>0</v>
      </c>
      <c r="CP459" s="2">
        <f t="shared" si="581"/>
        <v>725.95</v>
      </c>
      <c r="CQ459" s="2">
        <f t="shared" si="582"/>
        <v>1844.15</v>
      </c>
      <c r="CR459" s="2">
        <f>(ROUND((ROUND((((ET459*1.1))*AV459*1),2)*BB459),2)+ROUND((ROUND(((AE459-((EU459*1.1)))*AV459*1),2)*BS459),2))</f>
        <v>31.58</v>
      </c>
      <c r="CS459" s="2">
        <f t="shared" si="583"/>
        <v>4.79</v>
      </c>
      <c r="CT459" s="2">
        <f t="shared" si="584"/>
        <v>812.96</v>
      </c>
      <c r="CU459" s="2">
        <f t="shared" si="585"/>
        <v>0</v>
      </c>
      <c r="CV459" s="2">
        <f t="shared" si="586"/>
        <v>62.583378000000003</v>
      </c>
      <c r="CW459" s="2">
        <f t="shared" si="587"/>
        <v>0</v>
      </c>
      <c r="CX459" s="2">
        <f t="shared" si="588"/>
        <v>0</v>
      </c>
      <c r="CY459" s="2">
        <f t="shared" si="589"/>
        <v>214.16630000000001</v>
      </c>
      <c r="CZ459" s="2">
        <f t="shared" si="590"/>
        <v>112.60289999999999</v>
      </c>
      <c r="DA459" s="2"/>
      <c r="DB459" s="2">
        <v>25</v>
      </c>
      <c r="DC459" s="2" t="s">
        <v>3</v>
      </c>
      <c r="DD459" s="2" t="s">
        <v>3</v>
      </c>
      <c r="DE459" s="2" t="s">
        <v>24</v>
      </c>
      <c r="DF459" s="2" t="s">
        <v>24</v>
      </c>
      <c r="DG459" s="2" t="s">
        <v>24</v>
      </c>
      <c r="DH459" s="2" t="s">
        <v>3</v>
      </c>
      <c r="DI459" s="2" t="s">
        <v>24</v>
      </c>
      <c r="DJ459" s="2" t="s">
        <v>24</v>
      </c>
      <c r="DK459" s="2" t="s">
        <v>3</v>
      </c>
      <c r="DL459" s="2" t="s">
        <v>3</v>
      </c>
      <c r="DM459" s="2" t="s">
        <v>3</v>
      </c>
      <c r="DN459" s="2">
        <v>0</v>
      </c>
      <c r="DO459" s="2">
        <v>0</v>
      </c>
      <c r="DP459" s="2">
        <v>1</v>
      </c>
      <c r="DQ459" s="2">
        <v>1</v>
      </c>
      <c r="DR459" s="2"/>
      <c r="DS459" s="2"/>
      <c r="DT459" s="2"/>
      <c r="DU459" s="2">
        <v>1010</v>
      </c>
      <c r="DV459" s="2" t="s">
        <v>631</v>
      </c>
      <c r="DW459" s="2" t="s">
        <v>631</v>
      </c>
      <c r="DX459" s="2">
        <v>100</v>
      </c>
      <c r="DY459" s="2"/>
      <c r="DZ459" s="2" t="s">
        <v>3</v>
      </c>
      <c r="EA459" s="2" t="s">
        <v>3</v>
      </c>
      <c r="EB459" s="2" t="s">
        <v>3</v>
      </c>
      <c r="EC459" s="2" t="s">
        <v>3</v>
      </c>
      <c r="ED459" s="2"/>
      <c r="EE459" s="2">
        <v>59540733</v>
      </c>
      <c r="EF459" s="2">
        <v>40</v>
      </c>
      <c r="EG459" s="2" t="s">
        <v>25</v>
      </c>
      <c r="EH459" s="2">
        <v>0</v>
      </c>
      <c r="EI459" s="2" t="s">
        <v>3</v>
      </c>
      <c r="EJ459" s="2">
        <v>2</v>
      </c>
      <c r="EK459" s="2">
        <v>67</v>
      </c>
      <c r="EL459" s="2" t="s">
        <v>26</v>
      </c>
      <c r="EM459" s="2" t="s">
        <v>27</v>
      </c>
      <c r="EN459" s="2"/>
      <c r="EO459" s="2" t="s">
        <v>28</v>
      </c>
      <c r="EP459" s="2"/>
      <c r="EQ459" s="2">
        <v>0</v>
      </c>
      <c r="ER459" s="2">
        <v>2577.4499999999998</v>
      </c>
      <c r="ES459" s="2">
        <v>1844.15</v>
      </c>
      <c r="ET459" s="2">
        <v>27.42</v>
      </c>
      <c r="EU459" s="2">
        <v>4.16</v>
      </c>
      <c r="EV459" s="2">
        <v>705.88</v>
      </c>
      <c r="EW459" s="2">
        <v>54.34</v>
      </c>
      <c r="EX459" s="2">
        <v>0</v>
      </c>
      <c r="EY459" s="2">
        <v>0</v>
      </c>
      <c r="EZ459" s="2"/>
      <c r="FA459" s="2"/>
      <c r="FB459" s="2"/>
      <c r="FC459" s="2"/>
      <c r="FD459" s="2"/>
      <c r="FE459" s="2"/>
      <c r="FF459" s="2"/>
      <c r="FG459" s="2"/>
      <c r="FH459" s="2"/>
      <c r="FI459" s="2"/>
      <c r="FJ459" s="2"/>
      <c r="FK459" s="2"/>
      <c r="FL459" s="2"/>
      <c r="FM459" s="2"/>
      <c r="FN459" s="2"/>
      <c r="FO459" s="2"/>
      <c r="FP459" s="2"/>
      <c r="FQ459" s="2">
        <v>0</v>
      </c>
      <c r="FR459" s="2">
        <v>0</v>
      </c>
      <c r="FS459" s="2">
        <v>0</v>
      </c>
      <c r="FT459" s="2"/>
      <c r="FU459" s="2"/>
      <c r="FV459" s="2"/>
      <c r="FW459" s="2"/>
      <c r="FX459" s="2">
        <v>97</v>
      </c>
      <c r="FY459" s="2">
        <v>51</v>
      </c>
      <c r="FZ459" s="2"/>
      <c r="GA459" s="2" t="s">
        <v>3</v>
      </c>
      <c r="GB459" s="2"/>
      <c r="GC459" s="2"/>
      <c r="GD459" s="2">
        <v>1</v>
      </c>
      <c r="GE459" s="2"/>
      <c r="GF459" s="2">
        <v>-984057849</v>
      </c>
      <c r="GG459" s="2">
        <v>2</v>
      </c>
      <c r="GH459" s="2">
        <v>1</v>
      </c>
      <c r="GI459" s="2">
        <v>2</v>
      </c>
      <c r="GJ459" s="2">
        <v>0</v>
      </c>
      <c r="GK459" s="2">
        <v>0</v>
      </c>
      <c r="GL459" s="2">
        <f t="shared" si="591"/>
        <v>0</v>
      </c>
      <c r="GM459" s="2">
        <f t="shared" si="592"/>
        <v>1052.72</v>
      </c>
      <c r="GN459" s="2">
        <f t="shared" si="593"/>
        <v>0</v>
      </c>
      <c r="GO459" s="2">
        <f t="shared" si="594"/>
        <v>1052.72</v>
      </c>
      <c r="GP459" s="2">
        <f t="shared" si="595"/>
        <v>0</v>
      </c>
      <c r="GQ459" s="2"/>
      <c r="GR459" s="2">
        <v>0</v>
      </c>
      <c r="GS459" s="2">
        <v>3</v>
      </c>
      <c r="GT459" s="2">
        <v>0</v>
      </c>
      <c r="GU459" s="2" t="s">
        <v>3</v>
      </c>
      <c r="GV459" s="2">
        <f t="shared" si="596"/>
        <v>0</v>
      </c>
      <c r="GW459" s="2">
        <v>1</v>
      </c>
      <c r="GX459" s="2">
        <f t="shared" si="597"/>
        <v>0</v>
      </c>
      <c r="GY459" s="2"/>
      <c r="GZ459" s="2"/>
      <c r="HA459" s="2">
        <v>0</v>
      </c>
      <c r="HB459" s="2">
        <v>0</v>
      </c>
      <c r="HC459" s="2">
        <f t="shared" si="598"/>
        <v>0</v>
      </c>
      <c r="HD459" s="2"/>
      <c r="HE459" s="2" t="s">
        <v>3</v>
      </c>
      <c r="HF459" s="2" t="s">
        <v>3</v>
      </c>
      <c r="HG459" s="2"/>
      <c r="HH459" s="2"/>
      <c r="HI459" s="2"/>
      <c r="HJ459" s="2"/>
      <c r="HK459" s="2"/>
      <c r="HL459" s="2"/>
      <c r="HM459" s="2" t="s">
        <v>3</v>
      </c>
      <c r="HN459" s="2" t="s">
        <v>3</v>
      </c>
      <c r="HO459" s="2" t="s">
        <v>3</v>
      </c>
      <c r="HP459" s="2" t="s">
        <v>3</v>
      </c>
      <c r="HQ459" s="2" t="s">
        <v>3</v>
      </c>
      <c r="HR459" s="2"/>
      <c r="HS459" s="2">
        <v>0</v>
      </c>
      <c r="HT459" s="2"/>
      <c r="HU459" s="2"/>
      <c r="HV459" s="2"/>
      <c r="HW459" s="2"/>
      <c r="HX459" s="2"/>
      <c r="HY459" s="2"/>
      <c r="HZ459" s="2"/>
      <c r="IA459" s="2"/>
      <c r="IB459" s="2"/>
      <c r="IC459" s="2"/>
      <c r="ID459" s="2"/>
      <c r="IE459" s="2"/>
      <c r="IF459" s="2"/>
      <c r="IG459" s="2"/>
      <c r="IH459" s="2"/>
      <c r="II459" s="2"/>
      <c r="IJ459" s="2"/>
      <c r="IK459" s="2">
        <v>0</v>
      </c>
      <c r="IL459" s="2"/>
      <c r="IM459" s="2"/>
      <c r="IN459" s="2"/>
      <c r="IO459" s="2"/>
      <c r="IP459" s="2"/>
      <c r="IQ459" s="2"/>
      <c r="IR459" s="2"/>
      <c r="IS459" s="2"/>
      <c r="IT459" s="2"/>
      <c r="IU459" s="2"/>
    </row>
    <row r="460" spans="1:255" x14ac:dyDescent="0.2">
      <c r="A460">
        <v>17</v>
      </c>
      <c r="B460">
        <v>1</v>
      </c>
      <c r="C460">
        <f>ROW(SmtRes!A252)</f>
        <v>252</v>
      </c>
      <c r="D460">
        <f>ROW(EtalonRes!A304)</f>
        <v>304</v>
      </c>
      <c r="E460" t="s">
        <v>686</v>
      </c>
      <c r="F460" t="s">
        <v>687</v>
      </c>
      <c r="G460" t="s">
        <v>688</v>
      </c>
      <c r="H460" t="s">
        <v>631</v>
      </c>
      <c r="I460">
        <f>ROUND((13+14)/100,9)</f>
        <v>0.27</v>
      </c>
      <c r="J460">
        <v>0</v>
      </c>
      <c r="K460">
        <f>ROUND((13+14)/100,9)</f>
        <v>0.27</v>
      </c>
      <c r="O460">
        <f t="shared" si="567"/>
        <v>14793.55</v>
      </c>
      <c r="P460">
        <f t="shared" si="568"/>
        <v>2584.1999999999998</v>
      </c>
      <c r="Q460">
        <f>(ROUND((ROUND((((ET460*1.1))*AV460*I460),2)*BB460),2)+ROUND((ROUND(((AE460-((EU460*1.1)))*AV460*I460),2)*BS460),2))</f>
        <v>139.04</v>
      </c>
      <c r="R460">
        <f t="shared" si="569"/>
        <v>70.94</v>
      </c>
      <c r="S460">
        <f t="shared" si="570"/>
        <v>12070.31</v>
      </c>
      <c r="T460">
        <f t="shared" si="571"/>
        <v>0</v>
      </c>
      <c r="U460">
        <f t="shared" si="572"/>
        <v>16.89751206</v>
      </c>
      <c r="V460">
        <f t="shared" si="573"/>
        <v>0</v>
      </c>
      <c r="W460">
        <f t="shared" si="574"/>
        <v>0</v>
      </c>
      <c r="X460">
        <f t="shared" si="575"/>
        <v>11777.01</v>
      </c>
      <c r="Y460">
        <f t="shared" si="576"/>
        <v>6192.04</v>
      </c>
      <c r="AA460">
        <v>60252775</v>
      </c>
      <c r="AB460">
        <f t="shared" si="577"/>
        <v>2650.78</v>
      </c>
      <c r="AC460">
        <f t="shared" si="578"/>
        <v>1844.15</v>
      </c>
      <c r="AD460">
        <f>ROUND(((((ET460*1.1))-((EU460*1.1)))+AE460),6)</f>
        <v>30.161999999999999</v>
      </c>
      <c r="AE460">
        <f>ROUND(((EU460*1.1)),6)</f>
        <v>4.5759999999999996</v>
      </c>
      <c r="AF460">
        <f>ROUND(((EV460*1.1)),6)</f>
        <v>776.46799999999996</v>
      </c>
      <c r="AG460">
        <f t="shared" si="579"/>
        <v>0</v>
      </c>
      <c r="AH460">
        <f>((EW460*1.1))</f>
        <v>59.774000000000008</v>
      </c>
      <c r="AI460">
        <f>((EX460*1.1))</f>
        <v>0</v>
      </c>
      <c r="AJ460">
        <f t="shared" si="580"/>
        <v>0</v>
      </c>
      <c r="AK460">
        <v>2577.4499999999998</v>
      </c>
      <c r="AL460">
        <v>1844.15</v>
      </c>
      <c r="AM460">
        <v>27.42</v>
      </c>
      <c r="AN460">
        <v>4.16</v>
      </c>
      <c r="AO460">
        <v>705.88</v>
      </c>
      <c r="AP460">
        <v>0</v>
      </c>
      <c r="AQ460">
        <v>54.34</v>
      </c>
      <c r="AR460">
        <v>0</v>
      </c>
      <c r="AS460">
        <v>0</v>
      </c>
      <c r="AT460">
        <v>97</v>
      </c>
      <c r="AU460">
        <v>51</v>
      </c>
      <c r="AV460">
        <v>1.0469999999999999</v>
      </c>
      <c r="AW460">
        <v>1</v>
      </c>
      <c r="AZ460">
        <v>1</v>
      </c>
      <c r="BA460">
        <v>54.99</v>
      </c>
      <c r="BB460">
        <v>16.3</v>
      </c>
      <c r="BC460">
        <v>5.19</v>
      </c>
      <c r="BD460" t="s">
        <v>3</v>
      </c>
      <c r="BE460" t="s">
        <v>3</v>
      </c>
      <c r="BF460" t="s">
        <v>3</v>
      </c>
      <c r="BG460" t="s">
        <v>3</v>
      </c>
      <c r="BH460">
        <v>0</v>
      </c>
      <c r="BI460">
        <v>2</v>
      </c>
      <c r="BJ460" t="s">
        <v>689</v>
      </c>
      <c r="BM460">
        <v>67</v>
      </c>
      <c r="BN460">
        <v>59540665</v>
      </c>
      <c r="BO460" t="s">
        <v>687</v>
      </c>
      <c r="BP460">
        <v>1</v>
      </c>
      <c r="BQ460">
        <v>40</v>
      </c>
      <c r="BR460">
        <v>0</v>
      </c>
      <c r="BS460">
        <v>54.99</v>
      </c>
      <c r="BT460">
        <v>1</v>
      </c>
      <c r="BU460">
        <v>1</v>
      </c>
      <c r="BV460">
        <v>1</v>
      </c>
      <c r="BW460">
        <v>1</v>
      </c>
      <c r="BX460">
        <v>1</v>
      </c>
      <c r="BY460" t="s">
        <v>3</v>
      </c>
      <c r="BZ460">
        <v>97</v>
      </c>
      <c r="CA460">
        <v>51</v>
      </c>
      <c r="CB460" t="s">
        <v>3</v>
      </c>
      <c r="CE460">
        <v>30</v>
      </c>
      <c r="CF460">
        <v>0</v>
      </c>
      <c r="CG460">
        <v>0</v>
      </c>
      <c r="CM460">
        <v>0</v>
      </c>
      <c r="CN460" t="s">
        <v>1289</v>
      </c>
      <c r="CO460">
        <v>0</v>
      </c>
      <c r="CP460">
        <f t="shared" si="581"/>
        <v>14793.55</v>
      </c>
      <c r="CQ460">
        <f t="shared" si="582"/>
        <v>9571.14</v>
      </c>
      <c r="CR460">
        <f>(ROUND((ROUND((((ET460*1.1))*AV460*1),2)*BB460),2)+ROUND((ROUND(((AE460-((EU460*1.1)))*AV460*1),2)*BS460),2))</f>
        <v>514.75</v>
      </c>
      <c r="CS460">
        <f t="shared" si="583"/>
        <v>263.39999999999998</v>
      </c>
      <c r="CT460">
        <f t="shared" si="584"/>
        <v>44704.67</v>
      </c>
      <c r="CU460">
        <f t="shared" si="585"/>
        <v>0</v>
      </c>
      <c r="CV460">
        <f t="shared" si="586"/>
        <v>62.583378000000003</v>
      </c>
      <c r="CW460">
        <f t="shared" si="587"/>
        <v>0</v>
      </c>
      <c r="CX460">
        <f t="shared" si="588"/>
        <v>0</v>
      </c>
      <c r="CY460">
        <f t="shared" si="589"/>
        <v>11777.012500000001</v>
      </c>
      <c r="CZ460">
        <f t="shared" si="590"/>
        <v>6192.0375000000004</v>
      </c>
      <c r="DB460">
        <v>26</v>
      </c>
      <c r="DC460" t="s">
        <v>3</v>
      </c>
      <c r="DD460" t="s">
        <v>3</v>
      </c>
      <c r="DE460" t="s">
        <v>24</v>
      </c>
      <c r="DF460" t="s">
        <v>24</v>
      </c>
      <c r="DG460" t="s">
        <v>24</v>
      </c>
      <c r="DH460" t="s">
        <v>3</v>
      </c>
      <c r="DI460" t="s">
        <v>24</v>
      </c>
      <c r="DJ460" t="s">
        <v>24</v>
      </c>
      <c r="DK460" t="s">
        <v>3</v>
      </c>
      <c r="DL460" t="s">
        <v>3</v>
      </c>
      <c r="DM460" t="s">
        <v>3</v>
      </c>
      <c r="DN460">
        <v>0</v>
      </c>
      <c r="DO460">
        <v>0</v>
      </c>
      <c r="DP460">
        <v>1</v>
      </c>
      <c r="DQ460">
        <v>1</v>
      </c>
      <c r="DU460">
        <v>1010</v>
      </c>
      <c r="DV460" t="s">
        <v>631</v>
      </c>
      <c r="DW460" t="s">
        <v>631</v>
      </c>
      <c r="DX460">
        <v>100</v>
      </c>
      <c r="DZ460" t="s">
        <v>3</v>
      </c>
      <c r="EA460" t="s">
        <v>3</v>
      </c>
      <c r="EB460" t="s">
        <v>3</v>
      </c>
      <c r="EC460" t="s">
        <v>3</v>
      </c>
      <c r="EE460">
        <v>59540733</v>
      </c>
      <c r="EF460">
        <v>40</v>
      </c>
      <c r="EG460" t="s">
        <v>25</v>
      </c>
      <c r="EH460">
        <v>0</v>
      </c>
      <c r="EI460" t="s">
        <v>3</v>
      </c>
      <c r="EJ460">
        <v>2</v>
      </c>
      <c r="EK460">
        <v>67</v>
      </c>
      <c r="EL460" t="s">
        <v>26</v>
      </c>
      <c r="EM460" t="s">
        <v>27</v>
      </c>
      <c r="EO460" t="s">
        <v>28</v>
      </c>
      <c r="EQ460">
        <v>0</v>
      </c>
      <c r="ER460">
        <v>2577.4499999999998</v>
      </c>
      <c r="ES460">
        <v>1844.15</v>
      </c>
      <c r="ET460">
        <v>27.42</v>
      </c>
      <c r="EU460">
        <v>4.16</v>
      </c>
      <c r="EV460">
        <v>705.88</v>
      </c>
      <c r="EW460">
        <v>54.34</v>
      </c>
      <c r="EX460">
        <v>0</v>
      </c>
      <c r="EY460">
        <v>0</v>
      </c>
      <c r="FQ460">
        <v>0</v>
      </c>
      <c r="FR460">
        <v>0</v>
      </c>
      <c r="FS460">
        <v>0</v>
      </c>
      <c r="FX460">
        <v>97</v>
      </c>
      <c r="FY460">
        <v>51</v>
      </c>
      <c r="GA460" t="s">
        <v>3</v>
      </c>
      <c r="GD460">
        <v>1</v>
      </c>
      <c r="GF460">
        <v>-984057849</v>
      </c>
      <c r="GG460">
        <v>2</v>
      </c>
      <c r="GH460">
        <v>1</v>
      </c>
      <c r="GI460">
        <v>2</v>
      </c>
      <c r="GJ460">
        <v>0</v>
      </c>
      <c r="GK460">
        <v>0</v>
      </c>
      <c r="GL460">
        <f t="shared" si="591"/>
        <v>0</v>
      </c>
      <c r="GM460">
        <f t="shared" si="592"/>
        <v>32762.6</v>
      </c>
      <c r="GN460">
        <f t="shared" si="593"/>
        <v>0</v>
      </c>
      <c r="GO460">
        <f t="shared" si="594"/>
        <v>32762.6</v>
      </c>
      <c r="GP460">
        <f t="shared" si="595"/>
        <v>0</v>
      </c>
      <c r="GR460">
        <v>0</v>
      </c>
      <c r="GS460">
        <v>3</v>
      </c>
      <c r="GT460">
        <v>0</v>
      </c>
      <c r="GU460" t="s">
        <v>3</v>
      </c>
      <c r="GV460">
        <f t="shared" si="596"/>
        <v>0</v>
      </c>
      <c r="GW460">
        <v>1</v>
      </c>
      <c r="GX460">
        <f t="shared" si="597"/>
        <v>0</v>
      </c>
      <c r="HA460">
        <v>0</v>
      </c>
      <c r="HB460">
        <v>0</v>
      </c>
      <c r="HC460">
        <f t="shared" si="598"/>
        <v>0</v>
      </c>
      <c r="HE460" t="s">
        <v>3</v>
      </c>
      <c r="HF460" t="s">
        <v>3</v>
      </c>
      <c r="HM460" t="s">
        <v>3</v>
      </c>
      <c r="HN460" t="s">
        <v>3</v>
      </c>
      <c r="HO460" t="s">
        <v>3</v>
      </c>
      <c r="HP460" t="s">
        <v>3</v>
      </c>
      <c r="HQ460" t="s">
        <v>3</v>
      </c>
      <c r="HS460">
        <v>0</v>
      </c>
      <c r="IK460">
        <v>0</v>
      </c>
    </row>
    <row r="461" spans="1:255" x14ac:dyDescent="0.2">
      <c r="A461" s="2">
        <v>17</v>
      </c>
      <c r="B461" s="2">
        <v>1</v>
      </c>
      <c r="C461" s="2"/>
      <c r="D461" s="2"/>
      <c r="E461" s="2" t="s">
        <v>690</v>
      </c>
      <c r="F461" s="2" t="s">
        <v>691</v>
      </c>
      <c r="G461" s="2" t="s">
        <v>1307</v>
      </c>
      <c r="H461" s="2" t="s">
        <v>37</v>
      </c>
      <c r="I461" s="2">
        <v>13</v>
      </c>
      <c r="J461" s="2">
        <v>0</v>
      </c>
      <c r="K461" s="2">
        <v>13</v>
      </c>
      <c r="L461" s="2"/>
      <c r="M461" s="2"/>
      <c r="N461" s="2"/>
      <c r="O461" s="2">
        <f t="shared" si="567"/>
        <v>40634.230000000003</v>
      </c>
      <c r="P461" s="2">
        <f t="shared" si="568"/>
        <v>40634.230000000003</v>
      </c>
      <c r="Q461" s="2">
        <f>(ROUND((ROUND(((ET461)*AV461*I461),2)*BB461),2)+ROUND((ROUND(((AE461-(EU461))*AV461*I461),2)*BS461),2))</f>
        <v>0</v>
      </c>
      <c r="R461" s="2">
        <f t="shared" si="569"/>
        <v>0</v>
      </c>
      <c r="S461" s="2">
        <f t="shared" si="570"/>
        <v>0</v>
      </c>
      <c r="T461" s="2">
        <f t="shared" si="571"/>
        <v>0</v>
      </c>
      <c r="U461" s="2">
        <f t="shared" si="572"/>
        <v>0</v>
      </c>
      <c r="V461" s="2">
        <f t="shared" si="573"/>
        <v>0</v>
      </c>
      <c r="W461" s="2">
        <f t="shared" si="574"/>
        <v>0</v>
      </c>
      <c r="X461" s="2">
        <f t="shared" si="575"/>
        <v>0</v>
      </c>
      <c r="Y461" s="2">
        <f t="shared" si="576"/>
        <v>0</v>
      </c>
      <c r="Z461" s="2"/>
      <c r="AA461" s="2">
        <v>60252778</v>
      </c>
      <c r="AB461" s="2">
        <f t="shared" si="577"/>
        <v>3125.71</v>
      </c>
      <c r="AC461" s="2">
        <f t="shared" si="578"/>
        <v>3125.71</v>
      </c>
      <c r="AD461" s="2">
        <f>ROUND((((ET461)-(EU461))+AE461),6)</f>
        <v>0</v>
      </c>
      <c r="AE461" s="2">
        <f t="shared" ref="AE461:AF464" si="606">ROUND((EU461),6)</f>
        <v>0</v>
      </c>
      <c r="AF461" s="2">
        <f t="shared" si="606"/>
        <v>0</v>
      </c>
      <c r="AG461" s="2">
        <f t="shared" si="579"/>
        <v>0</v>
      </c>
      <c r="AH461" s="2">
        <f t="shared" ref="AH461:AI464" si="607">(EW461)</f>
        <v>0</v>
      </c>
      <c r="AI461" s="2">
        <f t="shared" si="607"/>
        <v>0</v>
      </c>
      <c r="AJ461" s="2">
        <f t="shared" si="580"/>
        <v>0</v>
      </c>
      <c r="AK461" s="2">
        <v>3125.71</v>
      </c>
      <c r="AL461" s="2">
        <v>3125.71</v>
      </c>
      <c r="AM461" s="2">
        <v>0</v>
      </c>
      <c r="AN461" s="2">
        <v>0</v>
      </c>
      <c r="AO461" s="2">
        <v>0</v>
      </c>
      <c r="AP461" s="2">
        <v>0</v>
      </c>
      <c r="AQ461" s="2">
        <v>0</v>
      </c>
      <c r="AR461" s="2">
        <v>0</v>
      </c>
      <c r="AS461" s="2">
        <v>0</v>
      </c>
      <c r="AT461" s="2">
        <v>0</v>
      </c>
      <c r="AU461" s="2">
        <v>0</v>
      </c>
      <c r="AV461" s="2">
        <v>1</v>
      </c>
      <c r="AW461" s="2">
        <v>1</v>
      </c>
      <c r="AX461" s="2"/>
      <c r="AY461" s="2"/>
      <c r="AZ461" s="2">
        <v>1</v>
      </c>
      <c r="BA461" s="2">
        <v>1</v>
      </c>
      <c r="BB461" s="2">
        <v>1</v>
      </c>
      <c r="BC461" s="2">
        <v>1</v>
      </c>
      <c r="BD461" s="2" t="s">
        <v>3</v>
      </c>
      <c r="BE461" s="2" t="s">
        <v>3</v>
      </c>
      <c r="BF461" s="2" t="s">
        <v>3</v>
      </c>
      <c r="BG461" s="2" t="s">
        <v>3</v>
      </c>
      <c r="BH461" s="2">
        <v>3</v>
      </c>
      <c r="BI461" s="2">
        <v>2</v>
      </c>
      <c r="BJ461" s="2" t="s">
        <v>3</v>
      </c>
      <c r="BK461" s="2"/>
      <c r="BL461" s="2"/>
      <c r="BM461" s="2">
        <v>400002</v>
      </c>
      <c r="BN461" s="2">
        <v>0</v>
      </c>
      <c r="BO461" s="2" t="s">
        <v>3</v>
      </c>
      <c r="BP461" s="2">
        <v>0</v>
      </c>
      <c r="BQ461" s="2">
        <v>202</v>
      </c>
      <c r="BR461" s="2">
        <v>0</v>
      </c>
      <c r="BS461" s="2">
        <v>1</v>
      </c>
      <c r="BT461" s="2">
        <v>1</v>
      </c>
      <c r="BU461" s="2">
        <v>1</v>
      </c>
      <c r="BV461" s="2">
        <v>1</v>
      </c>
      <c r="BW461" s="2">
        <v>1</v>
      </c>
      <c r="BX461" s="2">
        <v>1</v>
      </c>
      <c r="BY461" s="2" t="s">
        <v>3</v>
      </c>
      <c r="BZ461" s="2">
        <v>0</v>
      </c>
      <c r="CA461" s="2">
        <v>0</v>
      </c>
      <c r="CB461" s="2" t="s">
        <v>3</v>
      </c>
      <c r="CC461" s="2"/>
      <c r="CD461" s="2"/>
      <c r="CE461" s="2">
        <v>30</v>
      </c>
      <c r="CF461" s="2">
        <v>0</v>
      </c>
      <c r="CG461" s="2">
        <v>0</v>
      </c>
      <c r="CH461" s="2"/>
      <c r="CI461" s="2"/>
      <c r="CJ461" s="2"/>
      <c r="CK461" s="2"/>
      <c r="CL461" s="2"/>
      <c r="CM461" s="2">
        <v>0</v>
      </c>
      <c r="CN461" s="2" t="s">
        <v>3</v>
      </c>
      <c r="CO461" s="2">
        <v>0</v>
      </c>
      <c r="CP461" s="2">
        <f t="shared" si="581"/>
        <v>40634.230000000003</v>
      </c>
      <c r="CQ461" s="2">
        <f t="shared" si="582"/>
        <v>3125.71</v>
      </c>
      <c r="CR461" s="2">
        <f>(ROUND((ROUND(((ET461)*AV461*1),2)*BB461),2)+ROUND((ROUND(((AE461-(EU461))*AV461*1),2)*BS461),2))</f>
        <v>0</v>
      </c>
      <c r="CS461" s="2">
        <f t="shared" si="583"/>
        <v>0</v>
      </c>
      <c r="CT461" s="2">
        <f t="shared" si="584"/>
        <v>0</v>
      </c>
      <c r="CU461" s="2">
        <f t="shared" si="585"/>
        <v>0</v>
      </c>
      <c r="CV461" s="2">
        <f t="shared" si="586"/>
        <v>0</v>
      </c>
      <c r="CW461" s="2">
        <f t="shared" si="587"/>
        <v>0</v>
      </c>
      <c r="CX461" s="2">
        <f t="shared" si="588"/>
        <v>0</v>
      </c>
      <c r="CY461" s="2">
        <f t="shared" si="589"/>
        <v>0</v>
      </c>
      <c r="CZ461" s="2">
        <f t="shared" si="590"/>
        <v>0</v>
      </c>
      <c r="DA461" s="2"/>
      <c r="DB461" s="2"/>
      <c r="DC461" s="2" t="s">
        <v>3</v>
      </c>
      <c r="DD461" s="2" t="s">
        <v>3</v>
      </c>
      <c r="DE461" s="2" t="s">
        <v>3</v>
      </c>
      <c r="DF461" s="2" t="s">
        <v>3</v>
      </c>
      <c r="DG461" s="2" t="s">
        <v>3</v>
      </c>
      <c r="DH461" s="2" t="s">
        <v>3</v>
      </c>
      <c r="DI461" s="2" t="s">
        <v>3</v>
      </c>
      <c r="DJ461" s="2" t="s">
        <v>3</v>
      </c>
      <c r="DK461" s="2" t="s">
        <v>3</v>
      </c>
      <c r="DL461" s="2" t="s">
        <v>3</v>
      </c>
      <c r="DM461" s="2" t="s">
        <v>3</v>
      </c>
      <c r="DN461" s="2">
        <v>0</v>
      </c>
      <c r="DO461" s="2">
        <v>0</v>
      </c>
      <c r="DP461" s="2">
        <v>1</v>
      </c>
      <c r="DQ461" s="2">
        <v>1</v>
      </c>
      <c r="DR461" s="2"/>
      <c r="DS461" s="2"/>
      <c r="DT461" s="2"/>
      <c r="DU461" s="2">
        <v>1013</v>
      </c>
      <c r="DV461" s="2" t="s">
        <v>37</v>
      </c>
      <c r="DW461" s="2" t="s">
        <v>37</v>
      </c>
      <c r="DX461" s="2">
        <v>1</v>
      </c>
      <c r="DY461" s="2"/>
      <c r="DZ461" s="2" t="s">
        <v>3</v>
      </c>
      <c r="EA461" s="2" t="s">
        <v>3</v>
      </c>
      <c r="EB461" s="2" t="s">
        <v>3</v>
      </c>
      <c r="EC461" s="2" t="s">
        <v>3</v>
      </c>
      <c r="ED461" s="2"/>
      <c r="EE461" s="2">
        <v>59540864</v>
      </c>
      <c r="EF461" s="2">
        <v>202</v>
      </c>
      <c r="EG461" s="2" t="s">
        <v>386</v>
      </c>
      <c r="EH461" s="2">
        <v>0</v>
      </c>
      <c r="EI461" s="2" t="s">
        <v>3</v>
      </c>
      <c r="EJ461" s="2">
        <v>1</v>
      </c>
      <c r="EK461" s="2">
        <v>400002</v>
      </c>
      <c r="EL461" s="2" t="s">
        <v>387</v>
      </c>
      <c r="EM461" s="2" t="s">
        <v>386</v>
      </c>
      <c r="EN461" s="2"/>
      <c r="EO461" s="2" t="s">
        <v>3</v>
      </c>
      <c r="EP461" s="2"/>
      <c r="EQ461" s="2">
        <v>0</v>
      </c>
      <c r="ER461" s="2">
        <v>0</v>
      </c>
      <c r="ES461" s="2">
        <v>3125.71</v>
      </c>
      <c r="ET461" s="2">
        <v>0</v>
      </c>
      <c r="EU461" s="2">
        <v>0</v>
      </c>
      <c r="EV461" s="2">
        <v>0</v>
      </c>
      <c r="EW461" s="2">
        <v>0</v>
      </c>
      <c r="EX461" s="2">
        <v>0</v>
      </c>
      <c r="EY461" s="2">
        <v>0</v>
      </c>
      <c r="EZ461" s="2"/>
      <c r="FA461" s="2"/>
      <c r="FB461" s="2"/>
      <c r="FC461" s="2"/>
      <c r="FD461" s="2"/>
      <c r="FE461" s="2"/>
      <c r="FF461" s="2"/>
      <c r="FG461" s="2"/>
      <c r="FH461" s="2"/>
      <c r="FI461" s="2"/>
      <c r="FJ461" s="2"/>
      <c r="FK461" s="2"/>
      <c r="FL461" s="2"/>
      <c r="FM461" s="2"/>
      <c r="FN461" s="2"/>
      <c r="FO461" s="2"/>
      <c r="FP461" s="2"/>
      <c r="FQ461" s="2">
        <v>0</v>
      </c>
      <c r="FR461" s="2">
        <v>0</v>
      </c>
      <c r="FS461" s="2">
        <v>0</v>
      </c>
      <c r="FT461" s="2"/>
      <c r="FU461" s="2"/>
      <c r="FV461" s="2"/>
      <c r="FW461" s="2"/>
      <c r="FX461" s="2">
        <v>0</v>
      </c>
      <c r="FY461" s="2">
        <v>0</v>
      </c>
      <c r="FZ461" s="2"/>
      <c r="GA461" s="2" t="s">
        <v>692</v>
      </c>
      <c r="GB461" s="2"/>
      <c r="GC461" s="2"/>
      <c r="GD461" s="2">
        <v>1</v>
      </c>
      <c r="GE461" s="2"/>
      <c r="GF461" s="2">
        <v>1823218473</v>
      </c>
      <c r="GG461" s="2">
        <v>2</v>
      </c>
      <c r="GH461" s="2">
        <v>4</v>
      </c>
      <c r="GI461" s="2">
        <v>-2</v>
      </c>
      <c r="GJ461" s="2">
        <v>0</v>
      </c>
      <c r="GK461" s="2">
        <v>0</v>
      </c>
      <c r="GL461" s="2">
        <f t="shared" si="591"/>
        <v>0</v>
      </c>
      <c r="GM461" s="2">
        <f t="shared" si="592"/>
        <v>40634.230000000003</v>
      </c>
      <c r="GN461" s="2">
        <f t="shared" si="593"/>
        <v>0</v>
      </c>
      <c r="GO461" s="2">
        <f t="shared" si="594"/>
        <v>40634.230000000003</v>
      </c>
      <c r="GP461" s="2">
        <f t="shared" si="595"/>
        <v>0</v>
      </c>
      <c r="GQ461" s="2"/>
      <c r="GR461" s="2">
        <v>0</v>
      </c>
      <c r="GS461" s="2">
        <v>2</v>
      </c>
      <c r="GT461" s="2">
        <v>0</v>
      </c>
      <c r="GU461" s="2" t="s">
        <v>3</v>
      </c>
      <c r="GV461" s="2">
        <f t="shared" si="596"/>
        <v>0</v>
      </c>
      <c r="GW461" s="2">
        <v>1</v>
      </c>
      <c r="GX461" s="2">
        <f t="shared" si="597"/>
        <v>0</v>
      </c>
      <c r="GY461" s="2"/>
      <c r="GZ461" s="2"/>
      <c r="HA461" s="2">
        <v>0</v>
      </c>
      <c r="HB461" s="2">
        <v>0</v>
      </c>
      <c r="HC461" s="2">
        <f t="shared" si="598"/>
        <v>0</v>
      </c>
      <c r="HD461" s="2"/>
      <c r="HE461" s="2" t="s">
        <v>389</v>
      </c>
      <c r="HF461" s="2" t="s">
        <v>34</v>
      </c>
      <c r="HG461" s="2"/>
      <c r="HH461" s="2"/>
      <c r="HI461" s="2"/>
      <c r="HJ461" s="2"/>
      <c r="HK461" s="2"/>
      <c r="HL461" s="2"/>
      <c r="HM461" s="2" t="s">
        <v>3</v>
      </c>
      <c r="HN461" s="2" t="s">
        <v>3</v>
      </c>
      <c r="HO461" s="2" t="s">
        <v>3</v>
      </c>
      <c r="HP461" s="2" t="s">
        <v>3</v>
      </c>
      <c r="HQ461" s="2" t="s">
        <v>3</v>
      </c>
      <c r="HR461" s="2"/>
      <c r="HS461" s="2">
        <v>0</v>
      </c>
      <c r="HT461" s="2"/>
      <c r="HU461" s="2"/>
      <c r="HV461" s="2"/>
      <c r="HW461" s="2"/>
      <c r="HX461" s="2"/>
      <c r="HY461" s="2"/>
      <c r="HZ461" s="2"/>
      <c r="IA461" s="2"/>
      <c r="IB461" s="2"/>
      <c r="IC461" s="2"/>
      <c r="ID461" s="2"/>
      <c r="IE461" s="2"/>
      <c r="IF461" s="2"/>
      <c r="IG461" s="2"/>
      <c r="IH461" s="2"/>
      <c r="II461" s="2"/>
      <c r="IJ461" s="2"/>
      <c r="IK461" s="2">
        <v>0</v>
      </c>
      <c r="IL461" s="2"/>
      <c r="IM461" s="2"/>
      <c r="IN461" s="2"/>
      <c r="IO461" s="2"/>
      <c r="IP461" s="2"/>
      <c r="IQ461" s="2"/>
      <c r="IR461" s="2"/>
      <c r="IS461" s="2"/>
      <c r="IT461" s="2"/>
      <c r="IU461" s="2"/>
    </row>
    <row r="462" spans="1:255" x14ac:dyDescent="0.2">
      <c r="A462">
        <v>17</v>
      </c>
      <c r="B462">
        <v>1</v>
      </c>
      <c r="E462" t="s">
        <v>690</v>
      </c>
      <c r="F462" t="s">
        <v>691</v>
      </c>
      <c r="G462" t="s">
        <v>1307</v>
      </c>
      <c r="H462" t="s">
        <v>37</v>
      </c>
      <c r="I462">
        <v>13</v>
      </c>
      <c r="J462">
        <v>0</v>
      </c>
      <c r="K462">
        <v>13</v>
      </c>
      <c r="O462">
        <f t="shared" si="567"/>
        <v>401466.19</v>
      </c>
      <c r="P462">
        <f t="shared" si="568"/>
        <v>401466.19</v>
      </c>
      <c r="Q462">
        <f>(ROUND((ROUND(((ET462)*AV462*I462),2)*BB462),2)+ROUND((ROUND(((AE462-(EU462))*AV462*I462),2)*BS462),2))</f>
        <v>0</v>
      </c>
      <c r="R462">
        <f t="shared" si="569"/>
        <v>0</v>
      </c>
      <c r="S462">
        <f t="shared" si="570"/>
        <v>0</v>
      </c>
      <c r="T462">
        <f t="shared" si="571"/>
        <v>0</v>
      </c>
      <c r="U462">
        <f t="shared" si="572"/>
        <v>0</v>
      </c>
      <c r="V462">
        <f t="shared" si="573"/>
        <v>0</v>
      </c>
      <c r="W462">
        <f t="shared" si="574"/>
        <v>0</v>
      </c>
      <c r="X462">
        <f t="shared" si="575"/>
        <v>0</v>
      </c>
      <c r="Y462">
        <f t="shared" si="576"/>
        <v>0</v>
      </c>
      <c r="AA462">
        <v>60252775</v>
      </c>
      <c r="AB462">
        <f t="shared" si="577"/>
        <v>3125.71</v>
      </c>
      <c r="AC462">
        <f t="shared" si="578"/>
        <v>3125.71</v>
      </c>
      <c r="AD462">
        <f>ROUND((((ET462)-(EU462))+AE462),6)</f>
        <v>0</v>
      </c>
      <c r="AE462">
        <f t="shared" si="606"/>
        <v>0</v>
      </c>
      <c r="AF462">
        <f t="shared" si="606"/>
        <v>0</v>
      </c>
      <c r="AG462">
        <f t="shared" si="579"/>
        <v>0</v>
      </c>
      <c r="AH462">
        <f t="shared" si="607"/>
        <v>0</v>
      </c>
      <c r="AI462">
        <f t="shared" si="607"/>
        <v>0</v>
      </c>
      <c r="AJ462">
        <f t="shared" si="580"/>
        <v>0</v>
      </c>
      <c r="AK462">
        <v>3125.71</v>
      </c>
      <c r="AL462">
        <v>3125.71</v>
      </c>
      <c r="AM462">
        <v>0</v>
      </c>
      <c r="AN462">
        <v>0</v>
      </c>
      <c r="AO462">
        <v>0</v>
      </c>
      <c r="AP462">
        <v>0</v>
      </c>
      <c r="AQ462">
        <v>0</v>
      </c>
      <c r="AR462">
        <v>0</v>
      </c>
      <c r="AS462">
        <v>0</v>
      </c>
      <c r="AT462">
        <v>0</v>
      </c>
      <c r="AU462">
        <v>0</v>
      </c>
      <c r="AV462">
        <v>1</v>
      </c>
      <c r="AW462">
        <v>1</v>
      </c>
      <c r="AZ462">
        <v>1</v>
      </c>
      <c r="BA462">
        <v>1</v>
      </c>
      <c r="BB462">
        <v>1</v>
      </c>
      <c r="BC462">
        <v>9.8800000000000008</v>
      </c>
      <c r="BD462" t="s">
        <v>3</v>
      </c>
      <c r="BE462" t="s">
        <v>3</v>
      </c>
      <c r="BF462" t="s">
        <v>3</v>
      </c>
      <c r="BG462" t="s">
        <v>3</v>
      </c>
      <c r="BH462">
        <v>3</v>
      </c>
      <c r="BI462">
        <v>2</v>
      </c>
      <c r="BJ462" t="s">
        <v>3</v>
      </c>
      <c r="BM462">
        <v>400002</v>
      </c>
      <c r="BN462">
        <v>0</v>
      </c>
      <c r="BO462" t="s">
        <v>3</v>
      </c>
      <c r="BP462">
        <v>0</v>
      </c>
      <c r="BQ462">
        <v>202</v>
      </c>
      <c r="BR462">
        <v>0</v>
      </c>
      <c r="BS462">
        <v>1</v>
      </c>
      <c r="BT462">
        <v>1</v>
      </c>
      <c r="BU462">
        <v>1</v>
      </c>
      <c r="BV462">
        <v>1</v>
      </c>
      <c r="BW462">
        <v>1</v>
      </c>
      <c r="BX462">
        <v>1</v>
      </c>
      <c r="BY462" t="s">
        <v>3</v>
      </c>
      <c r="BZ462">
        <v>0</v>
      </c>
      <c r="CA462">
        <v>0</v>
      </c>
      <c r="CB462" t="s">
        <v>3</v>
      </c>
      <c r="CE462">
        <v>30</v>
      </c>
      <c r="CF462">
        <v>0</v>
      </c>
      <c r="CG462">
        <v>0</v>
      </c>
      <c r="CM462">
        <v>0</v>
      </c>
      <c r="CN462" t="s">
        <v>3</v>
      </c>
      <c r="CO462">
        <v>0</v>
      </c>
      <c r="CP462">
        <f t="shared" si="581"/>
        <v>401466.19</v>
      </c>
      <c r="CQ462">
        <f t="shared" si="582"/>
        <v>30882.01</v>
      </c>
      <c r="CR462">
        <f>(ROUND((ROUND(((ET462)*AV462*1),2)*BB462),2)+ROUND((ROUND(((AE462-(EU462))*AV462*1),2)*BS462),2))</f>
        <v>0</v>
      </c>
      <c r="CS462">
        <f t="shared" si="583"/>
        <v>0</v>
      </c>
      <c r="CT462">
        <f t="shared" si="584"/>
        <v>0</v>
      </c>
      <c r="CU462">
        <f t="shared" si="585"/>
        <v>0</v>
      </c>
      <c r="CV462">
        <f t="shared" si="586"/>
        <v>0</v>
      </c>
      <c r="CW462">
        <f t="shared" si="587"/>
        <v>0</v>
      </c>
      <c r="CX462">
        <f t="shared" si="588"/>
        <v>0</v>
      </c>
      <c r="CY462">
        <f t="shared" si="589"/>
        <v>0</v>
      </c>
      <c r="CZ462">
        <f t="shared" si="590"/>
        <v>0</v>
      </c>
      <c r="DC462" t="s">
        <v>3</v>
      </c>
      <c r="DD462" t="s">
        <v>3</v>
      </c>
      <c r="DE462" t="s">
        <v>3</v>
      </c>
      <c r="DF462" t="s">
        <v>3</v>
      </c>
      <c r="DG462" t="s">
        <v>3</v>
      </c>
      <c r="DH462" t="s">
        <v>3</v>
      </c>
      <c r="DI462" t="s">
        <v>3</v>
      </c>
      <c r="DJ462" t="s">
        <v>3</v>
      </c>
      <c r="DK462" t="s">
        <v>3</v>
      </c>
      <c r="DL462" t="s">
        <v>3</v>
      </c>
      <c r="DM462" t="s">
        <v>3</v>
      </c>
      <c r="DN462">
        <v>0</v>
      </c>
      <c r="DO462">
        <v>0</v>
      </c>
      <c r="DP462">
        <v>1</v>
      </c>
      <c r="DQ462">
        <v>1</v>
      </c>
      <c r="DU462">
        <v>1013</v>
      </c>
      <c r="DV462" t="s">
        <v>37</v>
      </c>
      <c r="DW462" t="s">
        <v>37</v>
      </c>
      <c r="DX462">
        <v>1</v>
      </c>
      <c r="DZ462" t="s">
        <v>3</v>
      </c>
      <c r="EA462" t="s">
        <v>3</v>
      </c>
      <c r="EB462" t="s">
        <v>3</v>
      </c>
      <c r="EC462" t="s">
        <v>3</v>
      </c>
      <c r="EE462">
        <v>59540864</v>
      </c>
      <c r="EF462">
        <v>202</v>
      </c>
      <c r="EG462" t="s">
        <v>386</v>
      </c>
      <c r="EH462">
        <v>0</v>
      </c>
      <c r="EI462" t="s">
        <v>3</v>
      </c>
      <c r="EJ462">
        <v>1</v>
      </c>
      <c r="EK462">
        <v>400002</v>
      </c>
      <c r="EL462" t="s">
        <v>387</v>
      </c>
      <c r="EM462" t="s">
        <v>386</v>
      </c>
      <c r="EO462" t="s">
        <v>3</v>
      </c>
      <c r="EQ462">
        <v>0</v>
      </c>
      <c r="ER462">
        <v>3125.71</v>
      </c>
      <c r="ES462">
        <v>3125.71</v>
      </c>
      <c r="ET462">
        <v>0</v>
      </c>
      <c r="EU462">
        <v>0</v>
      </c>
      <c r="EV462">
        <v>0</v>
      </c>
      <c r="EW462">
        <v>0</v>
      </c>
      <c r="EX462">
        <v>0</v>
      </c>
      <c r="EY462">
        <v>0</v>
      </c>
      <c r="EZ462">
        <v>5</v>
      </c>
      <c r="FC462">
        <v>1</v>
      </c>
      <c r="FD462">
        <v>18</v>
      </c>
      <c r="FF462">
        <v>36331.79</v>
      </c>
      <c r="FQ462">
        <v>0</v>
      </c>
      <c r="FR462">
        <v>0</v>
      </c>
      <c r="FS462">
        <v>0</v>
      </c>
      <c r="FX462">
        <v>0</v>
      </c>
      <c r="FY462">
        <v>0</v>
      </c>
      <c r="GA462" t="s">
        <v>692</v>
      </c>
      <c r="GD462">
        <v>1</v>
      </c>
      <c r="GF462">
        <v>1823218473</v>
      </c>
      <c r="GG462">
        <v>2</v>
      </c>
      <c r="GH462">
        <v>3</v>
      </c>
      <c r="GI462">
        <v>5</v>
      </c>
      <c r="GJ462">
        <v>0</v>
      </c>
      <c r="GK462">
        <v>0</v>
      </c>
      <c r="GL462">
        <f t="shared" si="591"/>
        <v>0</v>
      </c>
      <c r="GM462">
        <f t="shared" si="592"/>
        <v>401466.19</v>
      </c>
      <c r="GN462">
        <f t="shared" si="593"/>
        <v>0</v>
      </c>
      <c r="GO462">
        <f t="shared" si="594"/>
        <v>401466.19</v>
      </c>
      <c r="GP462">
        <f t="shared" si="595"/>
        <v>0</v>
      </c>
      <c r="GR462">
        <v>1</v>
      </c>
      <c r="GS462">
        <v>1</v>
      </c>
      <c r="GT462">
        <v>0</v>
      </c>
      <c r="GU462" t="s">
        <v>3</v>
      </c>
      <c r="GV462">
        <f t="shared" si="596"/>
        <v>0</v>
      </c>
      <c r="GW462">
        <v>1</v>
      </c>
      <c r="GX462">
        <f t="shared" si="597"/>
        <v>0</v>
      </c>
      <c r="HA462">
        <v>0</v>
      </c>
      <c r="HB462">
        <v>0</v>
      </c>
      <c r="HC462">
        <f t="shared" si="598"/>
        <v>0</v>
      </c>
      <c r="HE462" t="s">
        <v>389</v>
      </c>
      <c r="HF462" t="s">
        <v>34</v>
      </c>
      <c r="HM462" t="s">
        <v>3</v>
      </c>
      <c r="HN462" t="s">
        <v>3</v>
      </c>
      <c r="HO462" t="s">
        <v>3</v>
      </c>
      <c r="HP462" t="s">
        <v>3</v>
      </c>
      <c r="HQ462" t="s">
        <v>3</v>
      </c>
      <c r="HS462">
        <v>0</v>
      </c>
      <c r="IK462">
        <v>0</v>
      </c>
    </row>
    <row r="463" spans="1:255" x14ac:dyDescent="0.2">
      <c r="A463" s="2">
        <v>17</v>
      </c>
      <c r="B463" s="2">
        <v>1</v>
      </c>
      <c r="C463" s="2"/>
      <c r="D463" s="2"/>
      <c r="E463" s="2" t="s">
        <v>693</v>
      </c>
      <c r="F463" s="2" t="s">
        <v>694</v>
      </c>
      <c r="G463" s="2" t="s">
        <v>1308</v>
      </c>
      <c r="H463" s="2" t="s">
        <v>37</v>
      </c>
      <c r="I463" s="2">
        <v>14</v>
      </c>
      <c r="J463" s="2">
        <v>0</v>
      </c>
      <c r="K463" s="2">
        <v>14</v>
      </c>
      <c r="L463" s="2"/>
      <c r="M463" s="2"/>
      <c r="N463" s="2"/>
      <c r="O463" s="2">
        <f t="shared" si="567"/>
        <v>54559.26</v>
      </c>
      <c r="P463" s="2">
        <f t="shared" si="568"/>
        <v>54559.26</v>
      </c>
      <c r="Q463" s="2">
        <f>(ROUND((ROUND(((ET463)*AV463*I463),2)*BB463),2)+ROUND((ROUND(((AE463-(EU463))*AV463*I463),2)*BS463),2))</f>
        <v>0</v>
      </c>
      <c r="R463" s="2">
        <f t="shared" si="569"/>
        <v>0</v>
      </c>
      <c r="S463" s="2">
        <f t="shared" si="570"/>
        <v>0</v>
      </c>
      <c r="T463" s="2">
        <f t="shared" si="571"/>
        <v>0</v>
      </c>
      <c r="U463" s="2">
        <f t="shared" si="572"/>
        <v>0</v>
      </c>
      <c r="V463" s="2">
        <f t="shared" si="573"/>
        <v>0</v>
      </c>
      <c r="W463" s="2">
        <f t="shared" si="574"/>
        <v>0</v>
      </c>
      <c r="X463" s="2">
        <f t="shared" si="575"/>
        <v>0</v>
      </c>
      <c r="Y463" s="2">
        <f t="shared" si="576"/>
        <v>0</v>
      </c>
      <c r="Z463" s="2"/>
      <c r="AA463" s="2">
        <v>60252778</v>
      </c>
      <c r="AB463" s="2">
        <f t="shared" si="577"/>
        <v>3897.09</v>
      </c>
      <c r="AC463" s="2">
        <f t="shared" si="578"/>
        <v>3897.09</v>
      </c>
      <c r="AD463" s="2">
        <f>ROUND((((ET463)-(EU463))+AE463),6)</f>
        <v>0</v>
      </c>
      <c r="AE463" s="2">
        <f t="shared" si="606"/>
        <v>0</v>
      </c>
      <c r="AF463" s="2">
        <f t="shared" si="606"/>
        <v>0</v>
      </c>
      <c r="AG463" s="2">
        <f t="shared" si="579"/>
        <v>0</v>
      </c>
      <c r="AH463" s="2">
        <f t="shared" si="607"/>
        <v>0</v>
      </c>
      <c r="AI463" s="2">
        <f t="shared" si="607"/>
        <v>0</v>
      </c>
      <c r="AJ463" s="2">
        <f t="shared" si="580"/>
        <v>0</v>
      </c>
      <c r="AK463" s="2">
        <v>3897.0899999999997</v>
      </c>
      <c r="AL463" s="2">
        <v>3897.0899999999997</v>
      </c>
      <c r="AM463" s="2">
        <v>0</v>
      </c>
      <c r="AN463" s="2">
        <v>0</v>
      </c>
      <c r="AO463" s="2">
        <v>0</v>
      </c>
      <c r="AP463" s="2">
        <v>0</v>
      </c>
      <c r="AQ463" s="2">
        <v>0</v>
      </c>
      <c r="AR463" s="2">
        <v>0</v>
      </c>
      <c r="AS463" s="2">
        <v>0</v>
      </c>
      <c r="AT463" s="2">
        <v>0</v>
      </c>
      <c r="AU463" s="2">
        <v>0</v>
      </c>
      <c r="AV463" s="2">
        <v>1</v>
      </c>
      <c r="AW463" s="2">
        <v>1</v>
      </c>
      <c r="AX463" s="2"/>
      <c r="AY463" s="2"/>
      <c r="AZ463" s="2">
        <v>1</v>
      </c>
      <c r="BA463" s="2">
        <v>1</v>
      </c>
      <c r="BB463" s="2">
        <v>1</v>
      </c>
      <c r="BC463" s="2">
        <v>1</v>
      </c>
      <c r="BD463" s="2" t="s">
        <v>3</v>
      </c>
      <c r="BE463" s="2" t="s">
        <v>3</v>
      </c>
      <c r="BF463" s="2" t="s">
        <v>3</v>
      </c>
      <c r="BG463" s="2" t="s">
        <v>3</v>
      </c>
      <c r="BH463" s="2">
        <v>3</v>
      </c>
      <c r="BI463" s="2">
        <v>2</v>
      </c>
      <c r="BJ463" s="2" t="s">
        <v>3</v>
      </c>
      <c r="BK463" s="2"/>
      <c r="BL463" s="2"/>
      <c r="BM463" s="2">
        <v>400002</v>
      </c>
      <c r="BN463" s="2">
        <v>0</v>
      </c>
      <c r="BO463" s="2" t="s">
        <v>3</v>
      </c>
      <c r="BP463" s="2">
        <v>0</v>
      </c>
      <c r="BQ463" s="2">
        <v>202</v>
      </c>
      <c r="BR463" s="2">
        <v>0</v>
      </c>
      <c r="BS463" s="2">
        <v>1</v>
      </c>
      <c r="BT463" s="2">
        <v>1</v>
      </c>
      <c r="BU463" s="2">
        <v>1</v>
      </c>
      <c r="BV463" s="2">
        <v>1</v>
      </c>
      <c r="BW463" s="2">
        <v>1</v>
      </c>
      <c r="BX463" s="2">
        <v>1</v>
      </c>
      <c r="BY463" s="2" t="s">
        <v>3</v>
      </c>
      <c r="BZ463" s="2">
        <v>0</v>
      </c>
      <c r="CA463" s="2">
        <v>0</v>
      </c>
      <c r="CB463" s="2" t="s">
        <v>3</v>
      </c>
      <c r="CC463" s="2"/>
      <c r="CD463" s="2"/>
      <c r="CE463" s="2">
        <v>30</v>
      </c>
      <c r="CF463" s="2">
        <v>0</v>
      </c>
      <c r="CG463" s="2">
        <v>0</v>
      </c>
      <c r="CH463" s="2"/>
      <c r="CI463" s="2"/>
      <c r="CJ463" s="2"/>
      <c r="CK463" s="2"/>
      <c r="CL463" s="2"/>
      <c r="CM463" s="2">
        <v>0</v>
      </c>
      <c r="CN463" s="2" t="s">
        <v>3</v>
      </c>
      <c r="CO463" s="2">
        <v>0</v>
      </c>
      <c r="CP463" s="2">
        <f t="shared" si="581"/>
        <v>54559.26</v>
      </c>
      <c r="CQ463" s="2">
        <f t="shared" si="582"/>
        <v>3897.09</v>
      </c>
      <c r="CR463" s="2">
        <f>(ROUND((ROUND(((ET463)*AV463*1),2)*BB463),2)+ROUND((ROUND(((AE463-(EU463))*AV463*1),2)*BS463),2))</f>
        <v>0</v>
      </c>
      <c r="CS463" s="2">
        <f t="shared" si="583"/>
        <v>0</v>
      </c>
      <c r="CT463" s="2">
        <f t="shared" si="584"/>
        <v>0</v>
      </c>
      <c r="CU463" s="2">
        <f t="shared" si="585"/>
        <v>0</v>
      </c>
      <c r="CV463" s="2">
        <f t="shared" si="586"/>
        <v>0</v>
      </c>
      <c r="CW463" s="2">
        <f t="shared" si="587"/>
        <v>0</v>
      </c>
      <c r="CX463" s="2">
        <f t="shared" si="588"/>
        <v>0</v>
      </c>
      <c r="CY463" s="2">
        <f t="shared" si="589"/>
        <v>0</v>
      </c>
      <c r="CZ463" s="2">
        <f t="shared" si="590"/>
        <v>0</v>
      </c>
      <c r="DA463" s="2"/>
      <c r="DB463" s="2"/>
      <c r="DC463" s="2" t="s">
        <v>3</v>
      </c>
      <c r="DD463" s="2" t="s">
        <v>3</v>
      </c>
      <c r="DE463" s="2" t="s">
        <v>3</v>
      </c>
      <c r="DF463" s="2" t="s">
        <v>3</v>
      </c>
      <c r="DG463" s="2" t="s">
        <v>3</v>
      </c>
      <c r="DH463" s="2" t="s">
        <v>3</v>
      </c>
      <c r="DI463" s="2" t="s">
        <v>3</v>
      </c>
      <c r="DJ463" s="2" t="s">
        <v>3</v>
      </c>
      <c r="DK463" s="2" t="s">
        <v>3</v>
      </c>
      <c r="DL463" s="2" t="s">
        <v>3</v>
      </c>
      <c r="DM463" s="2" t="s">
        <v>3</v>
      </c>
      <c r="DN463" s="2">
        <v>0</v>
      </c>
      <c r="DO463" s="2">
        <v>0</v>
      </c>
      <c r="DP463" s="2">
        <v>1</v>
      </c>
      <c r="DQ463" s="2">
        <v>1</v>
      </c>
      <c r="DR463" s="2"/>
      <c r="DS463" s="2"/>
      <c r="DT463" s="2"/>
      <c r="DU463" s="2">
        <v>1013</v>
      </c>
      <c r="DV463" s="2" t="s">
        <v>37</v>
      </c>
      <c r="DW463" s="2" t="s">
        <v>37</v>
      </c>
      <c r="DX463" s="2">
        <v>1</v>
      </c>
      <c r="DY463" s="2"/>
      <c r="DZ463" s="2" t="s">
        <v>3</v>
      </c>
      <c r="EA463" s="2" t="s">
        <v>3</v>
      </c>
      <c r="EB463" s="2" t="s">
        <v>3</v>
      </c>
      <c r="EC463" s="2" t="s">
        <v>3</v>
      </c>
      <c r="ED463" s="2"/>
      <c r="EE463" s="2">
        <v>59540864</v>
      </c>
      <c r="EF463" s="2">
        <v>202</v>
      </c>
      <c r="EG463" s="2" t="s">
        <v>386</v>
      </c>
      <c r="EH463" s="2">
        <v>0</v>
      </c>
      <c r="EI463" s="2" t="s">
        <v>3</v>
      </c>
      <c r="EJ463" s="2">
        <v>1</v>
      </c>
      <c r="EK463" s="2">
        <v>400002</v>
      </c>
      <c r="EL463" s="2" t="s">
        <v>387</v>
      </c>
      <c r="EM463" s="2" t="s">
        <v>386</v>
      </c>
      <c r="EN463" s="2"/>
      <c r="EO463" s="2" t="s">
        <v>3</v>
      </c>
      <c r="EP463" s="2"/>
      <c r="EQ463" s="2">
        <v>0</v>
      </c>
      <c r="ER463" s="2">
        <v>0</v>
      </c>
      <c r="ES463" s="2">
        <v>3897.0899999999997</v>
      </c>
      <c r="ET463" s="2">
        <v>0</v>
      </c>
      <c r="EU463" s="2">
        <v>0</v>
      </c>
      <c r="EV463" s="2">
        <v>0</v>
      </c>
      <c r="EW463" s="2">
        <v>0</v>
      </c>
      <c r="EX463" s="2">
        <v>0</v>
      </c>
      <c r="EY463" s="2">
        <v>0</v>
      </c>
      <c r="EZ463" s="2"/>
      <c r="FA463" s="2"/>
      <c r="FB463" s="2"/>
      <c r="FC463" s="2"/>
      <c r="FD463" s="2"/>
      <c r="FE463" s="2"/>
      <c r="FF463" s="2"/>
      <c r="FG463" s="2"/>
      <c r="FH463" s="2"/>
      <c r="FI463" s="2"/>
      <c r="FJ463" s="2"/>
      <c r="FK463" s="2"/>
      <c r="FL463" s="2"/>
      <c r="FM463" s="2"/>
      <c r="FN463" s="2"/>
      <c r="FO463" s="2"/>
      <c r="FP463" s="2"/>
      <c r="FQ463" s="2">
        <v>0</v>
      </c>
      <c r="FR463" s="2">
        <v>0</v>
      </c>
      <c r="FS463" s="2">
        <v>0</v>
      </c>
      <c r="FT463" s="2"/>
      <c r="FU463" s="2"/>
      <c r="FV463" s="2"/>
      <c r="FW463" s="2"/>
      <c r="FX463" s="2">
        <v>0</v>
      </c>
      <c r="FY463" s="2">
        <v>0</v>
      </c>
      <c r="FZ463" s="2"/>
      <c r="GA463" s="2" t="s">
        <v>695</v>
      </c>
      <c r="GB463" s="2"/>
      <c r="GC463" s="2"/>
      <c r="GD463" s="2">
        <v>1</v>
      </c>
      <c r="GE463" s="2"/>
      <c r="GF463" s="2">
        <v>-1120507957</v>
      </c>
      <c r="GG463" s="2">
        <v>2</v>
      </c>
      <c r="GH463" s="2">
        <v>4</v>
      </c>
      <c r="GI463" s="2">
        <v>-2</v>
      </c>
      <c r="GJ463" s="2">
        <v>0</v>
      </c>
      <c r="GK463" s="2">
        <v>0</v>
      </c>
      <c r="GL463" s="2">
        <f t="shared" si="591"/>
        <v>0</v>
      </c>
      <c r="GM463" s="2">
        <f t="shared" si="592"/>
        <v>54559.26</v>
      </c>
      <c r="GN463" s="2">
        <f t="shared" si="593"/>
        <v>0</v>
      </c>
      <c r="GO463" s="2">
        <f t="shared" si="594"/>
        <v>54559.26</v>
      </c>
      <c r="GP463" s="2">
        <f t="shared" si="595"/>
        <v>0</v>
      </c>
      <c r="GQ463" s="2"/>
      <c r="GR463" s="2">
        <v>0</v>
      </c>
      <c r="GS463" s="2">
        <v>2</v>
      </c>
      <c r="GT463" s="2">
        <v>0</v>
      </c>
      <c r="GU463" s="2" t="s">
        <v>3</v>
      </c>
      <c r="GV463" s="2">
        <f t="shared" si="596"/>
        <v>0</v>
      </c>
      <c r="GW463" s="2">
        <v>1</v>
      </c>
      <c r="GX463" s="2">
        <f t="shared" si="597"/>
        <v>0</v>
      </c>
      <c r="GY463" s="2"/>
      <c r="GZ463" s="2"/>
      <c r="HA463" s="2">
        <v>0</v>
      </c>
      <c r="HB463" s="2">
        <v>0</v>
      </c>
      <c r="HC463" s="2">
        <f t="shared" si="598"/>
        <v>0</v>
      </c>
      <c r="HD463" s="2"/>
      <c r="HE463" s="2" t="s">
        <v>389</v>
      </c>
      <c r="HF463" s="2" t="s">
        <v>34</v>
      </c>
      <c r="HG463" s="2"/>
      <c r="HH463" s="2"/>
      <c r="HI463" s="2"/>
      <c r="HJ463" s="2"/>
      <c r="HK463" s="2"/>
      <c r="HL463" s="2"/>
      <c r="HM463" s="2" t="s">
        <v>3</v>
      </c>
      <c r="HN463" s="2" t="s">
        <v>3</v>
      </c>
      <c r="HO463" s="2" t="s">
        <v>3</v>
      </c>
      <c r="HP463" s="2" t="s">
        <v>3</v>
      </c>
      <c r="HQ463" s="2" t="s">
        <v>3</v>
      </c>
      <c r="HR463" s="2"/>
      <c r="HS463" s="2">
        <v>0</v>
      </c>
      <c r="HT463" s="2"/>
      <c r="HU463" s="2"/>
      <c r="HV463" s="2"/>
      <c r="HW463" s="2"/>
      <c r="HX463" s="2"/>
      <c r="HY463" s="2"/>
      <c r="HZ463" s="2"/>
      <c r="IA463" s="2"/>
      <c r="IB463" s="2"/>
      <c r="IC463" s="2"/>
      <c r="ID463" s="2"/>
      <c r="IE463" s="2"/>
      <c r="IF463" s="2"/>
      <c r="IG463" s="2"/>
      <c r="IH463" s="2"/>
      <c r="II463" s="2"/>
      <c r="IJ463" s="2"/>
      <c r="IK463" s="2">
        <v>0</v>
      </c>
      <c r="IL463" s="2"/>
      <c r="IM463" s="2"/>
      <c r="IN463" s="2"/>
      <c r="IO463" s="2"/>
      <c r="IP463" s="2"/>
      <c r="IQ463" s="2"/>
      <c r="IR463" s="2"/>
      <c r="IS463" s="2"/>
      <c r="IT463" s="2"/>
      <c r="IU463" s="2"/>
    </row>
    <row r="464" spans="1:255" x14ac:dyDescent="0.2">
      <c r="A464">
        <v>17</v>
      </c>
      <c r="B464">
        <v>1</v>
      </c>
      <c r="E464" t="s">
        <v>693</v>
      </c>
      <c r="F464" t="s">
        <v>694</v>
      </c>
      <c r="G464" t="s">
        <v>1308</v>
      </c>
      <c r="H464" t="s">
        <v>37</v>
      </c>
      <c r="I464">
        <v>14</v>
      </c>
      <c r="J464">
        <v>0</v>
      </c>
      <c r="K464">
        <v>14</v>
      </c>
      <c r="O464">
        <f t="shared" si="567"/>
        <v>539045.49</v>
      </c>
      <c r="P464">
        <f t="shared" si="568"/>
        <v>539045.49</v>
      </c>
      <c r="Q464">
        <f>(ROUND((ROUND(((ET464)*AV464*I464),2)*BB464),2)+ROUND((ROUND(((AE464-(EU464))*AV464*I464),2)*BS464),2))</f>
        <v>0</v>
      </c>
      <c r="R464">
        <f t="shared" si="569"/>
        <v>0</v>
      </c>
      <c r="S464">
        <f t="shared" si="570"/>
        <v>0</v>
      </c>
      <c r="T464">
        <f t="shared" si="571"/>
        <v>0</v>
      </c>
      <c r="U464">
        <f t="shared" si="572"/>
        <v>0</v>
      </c>
      <c r="V464">
        <f t="shared" si="573"/>
        <v>0</v>
      </c>
      <c r="W464">
        <f t="shared" si="574"/>
        <v>0</v>
      </c>
      <c r="X464">
        <f t="shared" si="575"/>
        <v>0</v>
      </c>
      <c r="Y464">
        <f t="shared" si="576"/>
        <v>0</v>
      </c>
      <c r="AA464">
        <v>60252775</v>
      </c>
      <c r="AB464">
        <f t="shared" si="577"/>
        <v>3897.09</v>
      </c>
      <c r="AC464">
        <f t="shared" si="578"/>
        <v>3897.09</v>
      </c>
      <c r="AD464">
        <f>ROUND((((ET464)-(EU464))+AE464),6)</f>
        <v>0</v>
      </c>
      <c r="AE464">
        <f t="shared" si="606"/>
        <v>0</v>
      </c>
      <c r="AF464">
        <f t="shared" si="606"/>
        <v>0</v>
      </c>
      <c r="AG464">
        <f t="shared" si="579"/>
        <v>0</v>
      </c>
      <c r="AH464">
        <f t="shared" si="607"/>
        <v>0</v>
      </c>
      <c r="AI464">
        <f t="shared" si="607"/>
        <v>0</v>
      </c>
      <c r="AJ464">
        <f t="shared" si="580"/>
        <v>0</v>
      </c>
      <c r="AK464">
        <v>3897.0899999999997</v>
      </c>
      <c r="AL464">
        <v>3897.0899999999997</v>
      </c>
      <c r="AM464">
        <v>0</v>
      </c>
      <c r="AN464">
        <v>0</v>
      </c>
      <c r="AO464">
        <v>0</v>
      </c>
      <c r="AP464">
        <v>0</v>
      </c>
      <c r="AQ464">
        <v>0</v>
      </c>
      <c r="AR464">
        <v>0</v>
      </c>
      <c r="AS464">
        <v>0</v>
      </c>
      <c r="AT464">
        <v>0</v>
      </c>
      <c r="AU464">
        <v>0</v>
      </c>
      <c r="AV464">
        <v>1</v>
      </c>
      <c r="AW464">
        <v>1</v>
      </c>
      <c r="AZ464">
        <v>1</v>
      </c>
      <c r="BA464">
        <v>1</v>
      </c>
      <c r="BB464">
        <v>1</v>
      </c>
      <c r="BC464">
        <v>9.8800000000000008</v>
      </c>
      <c r="BD464" t="s">
        <v>3</v>
      </c>
      <c r="BE464" t="s">
        <v>3</v>
      </c>
      <c r="BF464" t="s">
        <v>3</v>
      </c>
      <c r="BG464" t="s">
        <v>3</v>
      </c>
      <c r="BH464">
        <v>3</v>
      </c>
      <c r="BI464">
        <v>2</v>
      </c>
      <c r="BJ464" t="s">
        <v>3</v>
      </c>
      <c r="BM464">
        <v>400002</v>
      </c>
      <c r="BN464">
        <v>0</v>
      </c>
      <c r="BO464" t="s">
        <v>3</v>
      </c>
      <c r="BP464">
        <v>0</v>
      </c>
      <c r="BQ464">
        <v>202</v>
      </c>
      <c r="BR464">
        <v>0</v>
      </c>
      <c r="BS464">
        <v>1</v>
      </c>
      <c r="BT464">
        <v>1</v>
      </c>
      <c r="BU464">
        <v>1</v>
      </c>
      <c r="BV464">
        <v>1</v>
      </c>
      <c r="BW464">
        <v>1</v>
      </c>
      <c r="BX464">
        <v>1</v>
      </c>
      <c r="BY464" t="s">
        <v>3</v>
      </c>
      <c r="BZ464">
        <v>0</v>
      </c>
      <c r="CA464">
        <v>0</v>
      </c>
      <c r="CB464" t="s">
        <v>3</v>
      </c>
      <c r="CE464">
        <v>30</v>
      </c>
      <c r="CF464">
        <v>0</v>
      </c>
      <c r="CG464">
        <v>0</v>
      </c>
      <c r="CM464">
        <v>0</v>
      </c>
      <c r="CN464" t="s">
        <v>3</v>
      </c>
      <c r="CO464">
        <v>0</v>
      </c>
      <c r="CP464">
        <f t="shared" si="581"/>
        <v>539045.49</v>
      </c>
      <c r="CQ464">
        <f t="shared" si="582"/>
        <v>38503.25</v>
      </c>
      <c r="CR464">
        <f>(ROUND((ROUND(((ET464)*AV464*1),2)*BB464),2)+ROUND((ROUND(((AE464-(EU464))*AV464*1),2)*BS464),2))</f>
        <v>0</v>
      </c>
      <c r="CS464">
        <f t="shared" si="583"/>
        <v>0</v>
      </c>
      <c r="CT464">
        <f t="shared" si="584"/>
        <v>0</v>
      </c>
      <c r="CU464">
        <f t="shared" si="585"/>
        <v>0</v>
      </c>
      <c r="CV464">
        <f t="shared" si="586"/>
        <v>0</v>
      </c>
      <c r="CW464">
        <f t="shared" si="587"/>
        <v>0</v>
      </c>
      <c r="CX464">
        <f t="shared" si="588"/>
        <v>0</v>
      </c>
      <c r="CY464">
        <f t="shared" si="589"/>
        <v>0</v>
      </c>
      <c r="CZ464">
        <f t="shared" si="590"/>
        <v>0</v>
      </c>
      <c r="DC464" t="s">
        <v>3</v>
      </c>
      <c r="DD464" t="s">
        <v>3</v>
      </c>
      <c r="DE464" t="s">
        <v>3</v>
      </c>
      <c r="DF464" t="s">
        <v>3</v>
      </c>
      <c r="DG464" t="s">
        <v>3</v>
      </c>
      <c r="DH464" t="s">
        <v>3</v>
      </c>
      <c r="DI464" t="s">
        <v>3</v>
      </c>
      <c r="DJ464" t="s">
        <v>3</v>
      </c>
      <c r="DK464" t="s">
        <v>3</v>
      </c>
      <c r="DL464" t="s">
        <v>3</v>
      </c>
      <c r="DM464" t="s">
        <v>3</v>
      </c>
      <c r="DN464">
        <v>0</v>
      </c>
      <c r="DO464">
        <v>0</v>
      </c>
      <c r="DP464">
        <v>1</v>
      </c>
      <c r="DQ464">
        <v>1</v>
      </c>
      <c r="DU464">
        <v>1013</v>
      </c>
      <c r="DV464" t="s">
        <v>37</v>
      </c>
      <c r="DW464" t="s">
        <v>37</v>
      </c>
      <c r="DX464">
        <v>1</v>
      </c>
      <c r="DZ464" t="s">
        <v>3</v>
      </c>
      <c r="EA464" t="s">
        <v>3</v>
      </c>
      <c r="EB464" t="s">
        <v>3</v>
      </c>
      <c r="EC464" t="s">
        <v>3</v>
      </c>
      <c r="EE464">
        <v>59540864</v>
      </c>
      <c r="EF464">
        <v>202</v>
      </c>
      <c r="EG464" t="s">
        <v>386</v>
      </c>
      <c r="EH464">
        <v>0</v>
      </c>
      <c r="EI464" t="s">
        <v>3</v>
      </c>
      <c r="EJ464">
        <v>1</v>
      </c>
      <c r="EK464">
        <v>400002</v>
      </c>
      <c r="EL464" t="s">
        <v>387</v>
      </c>
      <c r="EM464" t="s">
        <v>386</v>
      </c>
      <c r="EO464" t="s">
        <v>3</v>
      </c>
      <c r="EQ464">
        <v>0</v>
      </c>
      <c r="ER464">
        <v>3897.0899999999997</v>
      </c>
      <c r="ES464">
        <v>3897.0899999999997</v>
      </c>
      <c r="ET464">
        <v>0</v>
      </c>
      <c r="EU464">
        <v>0</v>
      </c>
      <c r="EV464">
        <v>0</v>
      </c>
      <c r="EW464">
        <v>0</v>
      </c>
      <c r="EX464">
        <v>0</v>
      </c>
      <c r="EY464">
        <v>0</v>
      </c>
      <c r="EZ464">
        <v>5</v>
      </c>
      <c r="FC464">
        <v>1</v>
      </c>
      <c r="FD464">
        <v>18</v>
      </c>
      <c r="FF464">
        <v>45298</v>
      </c>
      <c r="FQ464">
        <v>0</v>
      </c>
      <c r="FR464">
        <v>0</v>
      </c>
      <c r="FS464">
        <v>0</v>
      </c>
      <c r="FX464">
        <v>0</v>
      </c>
      <c r="FY464">
        <v>0</v>
      </c>
      <c r="GA464" t="s">
        <v>695</v>
      </c>
      <c r="GD464">
        <v>1</v>
      </c>
      <c r="GF464">
        <v>-1120507957</v>
      </c>
      <c r="GG464">
        <v>2</v>
      </c>
      <c r="GH464">
        <v>3</v>
      </c>
      <c r="GI464">
        <v>5</v>
      </c>
      <c r="GJ464">
        <v>0</v>
      </c>
      <c r="GK464">
        <v>0</v>
      </c>
      <c r="GL464">
        <f t="shared" si="591"/>
        <v>0</v>
      </c>
      <c r="GM464">
        <f t="shared" si="592"/>
        <v>539045.49</v>
      </c>
      <c r="GN464">
        <f t="shared" si="593"/>
        <v>0</v>
      </c>
      <c r="GO464">
        <f t="shared" si="594"/>
        <v>539045.49</v>
      </c>
      <c r="GP464">
        <f t="shared" si="595"/>
        <v>0</v>
      </c>
      <c r="GR464">
        <v>1</v>
      </c>
      <c r="GS464">
        <v>1</v>
      </c>
      <c r="GT464">
        <v>0</v>
      </c>
      <c r="GU464" t="s">
        <v>3</v>
      </c>
      <c r="GV464">
        <f t="shared" si="596"/>
        <v>0</v>
      </c>
      <c r="GW464">
        <v>1</v>
      </c>
      <c r="GX464">
        <f t="shared" si="597"/>
        <v>0</v>
      </c>
      <c r="HA464">
        <v>0</v>
      </c>
      <c r="HB464">
        <v>0</v>
      </c>
      <c r="HC464">
        <f t="shared" si="598"/>
        <v>0</v>
      </c>
      <c r="HE464" t="s">
        <v>389</v>
      </c>
      <c r="HF464" t="s">
        <v>34</v>
      </c>
      <c r="HM464" t="s">
        <v>3</v>
      </c>
      <c r="HN464" t="s">
        <v>3</v>
      </c>
      <c r="HO464" t="s">
        <v>3</v>
      </c>
      <c r="HP464" t="s">
        <v>3</v>
      </c>
      <c r="HQ464" t="s">
        <v>3</v>
      </c>
      <c r="HS464">
        <v>0</v>
      </c>
      <c r="IK464">
        <v>0</v>
      </c>
    </row>
    <row r="465" spans="1:255" x14ac:dyDescent="0.2">
      <c r="A465" s="2">
        <v>17</v>
      </c>
      <c r="B465" s="2">
        <v>1</v>
      </c>
      <c r="C465" s="2">
        <f>ROW(SmtRes!A257)</f>
        <v>257</v>
      </c>
      <c r="D465" s="2">
        <f>ROW(EtalonRes!A310)</f>
        <v>310</v>
      </c>
      <c r="E465" s="2" t="s">
        <v>696</v>
      </c>
      <c r="F465" s="2" t="s">
        <v>697</v>
      </c>
      <c r="G465" s="2" t="s">
        <v>698</v>
      </c>
      <c r="H465" s="2" t="s">
        <v>631</v>
      </c>
      <c r="I465" s="2">
        <f>ROUND((74+33)/100,9)</f>
        <v>1.07</v>
      </c>
      <c r="J465" s="2">
        <v>0</v>
      </c>
      <c r="K465" s="2">
        <f>ROUND((74+33)/100,9)</f>
        <v>1.07</v>
      </c>
      <c r="L465" s="2"/>
      <c r="M465" s="2"/>
      <c r="N465" s="2"/>
      <c r="O465" s="2">
        <f t="shared" si="567"/>
        <v>2015.16</v>
      </c>
      <c r="P465" s="2">
        <f t="shared" si="568"/>
        <v>16.91</v>
      </c>
      <c r="Q465" s="2">
        <f>(ROUND((ROUND((((ET465*1.1))*AV465*I465),2)*BB465),2)+ROUND((ROUND(((AE465-((EU465*1.1)))*AV465*I465),2)*BS465),2))</f>
        <v>172.54</v>
      </c>
      <c r="R465" s="2">
        <f t="shared" si="569"/>
        <v>24.73</v>
      </c>
      <c r="S465" s="2">
        <f t="shared" si="570"/>
        <v>1825.71</v>
      </c>
      <c r="T465" s="2">
        <f t="shared" si="571"/>
        <v>0</v>
      </c>
      <c r="U465" s="2">
        <f t="shared" si="572"/>
        <v>139.20275423999999</v>
      </c>
      <c r="V465" s="2">
        <f t="shared" si="573"/>
        <v>0</v>
      </c>
      <c r="W465" s="2">
        <f t="shared" si="574"/>
        <v>0</v>
      </c>
      <c r="X465" s="2">
        <f t="shared" si="575"/>
        <v>1794.93</v>
      </c>
      <c r="Y465" s="2">
        <f t="shared" si="576"/>
        <v>943.72</v>
      </c>
      <c r="Z465" s="2"/>
      <c r="AA465" s="2">
        <v>60252778</v>
      </c>
      <c r="AB465" s="2">
        <f t="shared" si="577"/>
        <v>1799.4829999999999</v>
      </c>
      <c r="AC465" s="2">
        <f t="shared" si="578"/>
        <v>15.8</v>
      </c>
      <c r="AD465" s="2">
        <f>ROUND(((((ET465*1.1))-((EU465*1.1)))+AE465),6)</f>
        <v>154.011</v>
      </c>
      <c r="AE465" s="2">
        <f>ROUND(((EU465*1.1)),6)</f>
        <v>22.077000000000002</v>
      </c>
      <c r="AF465" s="2">
        <f>ROUND(((EV465*1.1)),6)</f>
        <v>1629.672</v>
      </c>
      <c r="AG465" s="2">
        <f t="shared" si="579"/>
        <v>0</v>
      </c>
      <c r="AH465" s="2">
        <f>((EW465*1.1))</f>
        <v>124.256</v>
      </c>
      <c r="AI465" s="2">
        <f>((EX465*1.1))</f>
        <v>0</v>
      </c>
      <c r="AJ465" s="2">
        <f t="shared" si="580"/>
        <v>0</v>
      </c>
      <c r="AK465" s="2">
        <v>1637.33</v>
      </c>
      <c r="AL465" s="2">
        <v>15.8</v>
      </c>
      <c r="AM465" s="2">
        <v>140.01</v>
      </c>
      <c r="AN465" s="2">
        <v>20.07</v>
      </c>
      <c r="AO465" s="2">
        <v>1481.52</v>
      </c>
      <c r="AP465" s="2">
        <v>0</v>
      </c>
      <c r="AQ465" s="2">
        <v>112.96</v>
      </c>
      <c r="AR465" s="2">
        <v>0</v>
      </c>
      <c r="AS465" s="2">
        <v>0</v>
      </c>
      <c r="AT465" s="2">
        <v>97</v>
      </c>
      <c r="AU465" s="2">
        <v>51</v>
      </c>
      <c r="AV465" s="2">
        <v>1.0469999999999999</v>
      </c>
      <c r="AW465" s="2">
        <v>1</v>
      </c>
      <c r="AX465" s="2"/>
      <c r="AY465" s="2"/>
      <c r="AZ465" s="2">
        <v>1</v>
      </c>
      <c r="BA465" s="2">
        <v>1</v>
      </c>
      <c r="BB465" s="2">
        <v>1</v>
      </c>
      <c r="BC465" s="2">
        <v>1</v>
      </c>
      <c r="BD465" s="2" t="s">
        <v>3</v>
      </c>
      <c r="BE465" s="2" t="s">
        <v>3</v>
      </c>
      <c r="BF465" s="2" t="s">
        <v>3</v>
      </c>
      <c r="BG465" s="2" t="s">
        <v>3</v>
      </c>
      <c r="BH465" s="2">
        <v>0</v>
      </c>
      <c r="BI465" s="2">
        <v>2</v>
      </c>
      <c r="BJ465" s="2" t="s">
        <v>699</v>
      </c>
      <c r="BK465" s="2"/>
      <c r="BL465" s="2"/>
      <c r="BM465" s="2">
        <v>67</v>
      </c>
      <c r="BN465" s="2">
        <v>59540665</v>
      </c>
      <c r="BO465" s="2" t="s">
        <v>697</v>
      </c>
      <c r="BP465" s="2">
        <v>1</v>
      </c>
      <c r="BQ465" s="2">
        <v>40</v>
      </c>
      <c r="BR465" s="2">
        <v>0</v>
      </c>
      <c r="BS465" s="2">
        <v>1</v>
      </c>
      <c r="BT465" s="2">
        <v>1</v>
      </c>
      <c r="BU465" s="2">
        <v>1</v>
      </c>
      <c r="BV465" s="2">
        <v>1</v>
      </c>
      <c r="BW465" s="2">
        <v>1</v>
      </c>
      <c r="BX465" s="2">
        <v>1</v>
      </c>
      <c r="BY465" s="2" t="s">
        <v>3</v>
      </c>
      <c r="BZ465" s="2">
        <v>97</v>
      </c>
      <c r="CA465" s="2">
        <v>51</v>
      </c>
      <c r="CB465" s="2" t="s">
        <v>3</v>
      </c>
      <c r="CC465" s="2"/>
      <c r="CD465" s="2"/>
      <c r="CE465" s="2">
        <v>30</v>
      </c>
      <c r="CF465" s="2">
        <v>0</v>
      </c>
      <c r="CG465" s="2">
        <v>0</v>
      </c>
      <c r="CH465" s="2"/>
      <c r="CI465" s="2"/>
      <c r="CJ465" s="2"/>
      <c r="CK465" s="2"/>
      <c r="CL465" s="2"/>
      <c r="CM465" s="2">
        <v>0</v>
      </c>
      <c r="CN465" s="2" t="s">
        <v>1290</v>
      </c>
      <c r="CO465" s="2">
        <v>0</v>
      </c>
      <c r="CP465" s="2">
        <f t="shared" si="581"/>
        <v>2015.16</v>
      </c>
      <c r="CQ465" s="2">
        <f t="shared" si="582"/>
        <v>15.8</v>
      </c>
      <c r="CR465" s="2">
        <f>(ROUND((ROUND((((ET465*1.1))*AV465*1),2)*BB465),2)+ROUND((ROUND(((AE465-((EU465*1.1)))*AV465*1),2)*BS465),2))</f>
        <v>161.25</v>
      </c>
      <c r="CS465" s="2">
        <f t="shared" si="583"/>
        <v>23.11</v>
      </c>
      <c r="CT465" s="2">
        <f t="shared" si="584"/>
        <v>1706.27</v>
      </c>
      <c r="CU465" s="2">
        <f t="shared" si="585"/>
        <v>0</v>
      </c>
      <c r="CV465" s="2">
        <f t="shared" si="586"/>
        <v>130.09603199999998</v>
      </c>
      <c r="CW465" s="2">
        <f t="shared" si="587"/>
        <v>0</v>
      </c>
      <c r="CX465" s="2">
        <f t="shared" si="588"/>
        <v>0</v>
      </c>
      <c r="CY465" s="2">
        <f t="shared" si="589"/>
        <v>1794.9268</v>
      </c>
      <c r="CZ465" s="2">
        <f t="shared" si="590"/>
        <v>943.72440000000006</v>
      </c>
      <c r="DA465" s="2"/>
      <c r="DB465" s="2"/>
      <c r="DC465" s="2" t="s">
        <v>3</v>
      </c>
      <c r="DD465" s="2" t="s">
        <v>3</v>
      </c>
      <c r="DE465" s="2" t="s">
        <v>24</v>
      </c>
      <c r="DF465" s="2" t="s">
        <v>24</v>
      </c>
      <c r="DG465" s="2" t="s">
        <v>24</v>
      </c>
      <c r="DH465" s="2" t="s">
        <v>3</v>
      </c>
      <c r="DI465" s="2" t="s">
        <v>24</v>
      </c>
      <c r="DJ465" s="2" t="s">
        <v>24</v>
      </c>
      <c r="DK465" s="2" t="s">
        <v>3</v>
      </c>
      <c r="DL465" s="2" t="s">
        <v>3</v>
      </c>
      <c r="DM465" s="2" t="s">
        <v>3</v>
      </c>
      <c r="DN465" s="2">
        <v>0</v>
      </c>
      <c r="DO465" s="2">
        <v>0</v>
      </c>
      <c r="DP465" s="2">
        <v>1</v>
      </c>
      <c r="DQ465" s="2">
        <v>1</v>
      </c>
      <c r="DR465" s="2"/>
      <c r="DS465" s="2"/>
      <c r="DT465" s="2"/>
      <c r="DU465" s="2">
        <v>1010</v>
      </c>
      <c r="DV465" s="2" t="s">
        <v>631</v>
      </c>
      <c r="DW465" s="2" t="s">
        <v>631</v>
      </c>
      <c r="DX465" s="2">
        <v>100</v>
      </c>
      <c r="DY465" s="2"/>
      <c r="DZ465" s="2" t="s">
        <v>3</v>
      </c>
      <c r="EA465" s="2" t="s">
        <v>3</v>
      </c>
      <c r="EB465" s="2" t="s">
        <v>3</v>
      </c>
      <c r="EC465" s="2" t="s">
        <v>3</v>
      </c>
      <c r="ED465" s="2"/>
      <c r="EE465" s="2">
        <v>59540733</v>
      </c>
      <c r="EF465" s="2">
        <v>40</v>
      </c>
      <c r="EG465" s="2" t="s">
        <v>25</v>
      </c>
      <c r="EH465" s="2">
        <v>0</v>
      </c>
      <c r="EI465" s="2" t="s">
        <v>3</v>
      </c>
      <c r="EJ465" s="2">
        <v>2</v>
      </c>
      <c r="EK465" s="2">
        <v>67</v>
      </c>
      <c r="EL465" s="2" t="s">
        <v>26</v>
      </c>
      <c r="EM465" s="2" t="s">
        <v>27</v>
      </c>
      <c r="EN465" s="2"/>
      <c r="EO465" s="2" t="s">
        <v>76</v>
      </c>
      <c r="EP465" s="2"/>
      <c r="EQ465" s="2">
        <v>0</v>
      </c>
      <c r="ER465" s="2">
        <v>1637.33</v>
      </c>
      <c r="ES465" s="2">
        <v>15.8</v>
      </c>
      <c r="ET465" s="2">
        <v>140.01</v>
      </c>
      <c r="EU465" s="2">
        <v>20.07</v>
      </c>
      <c r="EV465" s="2">
        <v>1481.52</v>
      </c>
      <c r="EW465" s="2">
        <v>112.96</v>
      </c>
      <c r="EX465" s="2">
        <v>0</v>
      </c>
      <c r="EY465" s="2">
        <v>0</v>
      </c>
      <c r="EZ465" s="2"/>
      <c r="FA465" s="2"/>
      <c r="FB465" s="2"/>
      <c r="FC465" s="2"/>
      <c r="FD465" s="2"/>
      <c r="FE465" s="2"/>
      <c r="FF465" s="2"/>
      <c r="FG465" s="2"/>
      <c r="FH465" s="2"/>
      <c r="FI465" s="2"/>
      <c r="FJ465" s="2"/>
      <c r="FK465" s="2"/>
      <c r="FL465" s="2"/>
      <c r="FM465" s="2"/>
      <c r="FN465" s="2"/>
      <c r="FO465" s="2"/>
      <c r="FP465" s="2"/>
      <c r="FQ465" s="2">
        <v>0</v>
      </c>
      <c r="FR465" s="2">
        <v>0</v>
      </c>
      <c r="FS465" s="2">
        <v>0</v>
      </c>
      <c r="FT465" s="2"/>
      <c r="FU465" s="2"/>
      <c r="FV465" s="2"/>
      <c r="FW465" s="2"/>
      <c r="FX465" s="2">
        <v>97</v>
      </c>
      <c r="FY465" s="2">
        <v>51</v>
      </c>
      <c r="FZ465" s="2"/>
      <c r="GA465" s="2" t="s">
        <v>3</v>
      </c>
      <c r="GB465" s="2"/>
      <c r="GC465" s="2"/>
      <c r="GD465" s="2">
        <v>1</v>
      </c>
      <c r="GE465" s="2"/>
      <c r="GF465" s="2">
        <v>1274376456</v>
      </c>
      <c r="GG465" s="2">
        <v>2</v>
      </c>
      <c r="GH465" s="2">
        <v>1</v>
      </c>
      <c r="GI465" s="2">
        <v>2</v>
      </c>
      <c r="GJ465" s="2">
        <v>0</v>
      </c>
      <c r="GK465" s="2">
        <v>0</v>
      </c>
      <c r="GL465" s="2">
        <f t="shared" si="591"/>
        <v>0</v>
      </c>
      <c r="GM465" s="2">
        <f t="shared" si="592"/>
        <v>4753.8100000000004</v>
      </c>
      <c r="GN465" s="2">
        <f t="shared" si="593"/>
        <v>0</v>
      </c>
      <c r="GO465" s="2">
        <f t="shared" si="594"/>
        <v>4753.8100000000004</v>
      </c>
      <c r="GP465" s="2">
        <f t="shared" si="595"/>
        <v>0</v>
      </c>
      <c r="GQ465" s="2"/>
      <c r="GR465" s="2">
        <v>0</v>
      </c>
      <c r="GS465" s="2">
        <v>3</v>
      </c>
      <c r="GT465" s="2">
        <v>0</v>
      </c>
      <c r="GU465" s="2" t="s">
        <v>3</v>
      </c>
      <c r="GV465" s="2">
        <f t="shared" si="596"/>
        <v>0</v>
      </c>
      <c r="GW465" s="2">
        <v>1</v>
      </c>
      <c r="GX465" s="2">
        <f t="shared" si="597"/>
        <v>0</v>
      </c>
      <c r="GY465" s="2"/>
      <c r="GZ465" s="2"/>
      <c r="HA465" s="2">
        <v>0</v>
      </c>
      <c r="HB465" s="2">
        <v>0</v>
      </c>
      <c r="HC465" s="2">
        <f t="shared" si="598"/>
        <v>0</v>
      </c>
      <c r="HD465" s="2"/>
      <c r="HE465" s="2" t="s">
        <v>3</v>
      </c>
      <c r="HF465" s="2" t="s">
        <v>3</v>
      </c>
      <c r="HG465" s="2"/>
      <c r="HH465" s="2"/>
      <c r="HI465" s="2"/>
      <c r="HJ465" s="2"/>
      <c r="HK465" s="2"/>
      <c r="HL465" s="2"/>
      <c r="HM465" s="2" t="s">
        <v>3</v>
      </c>
      <c r="HN465" s="2" t="s">
        <v>3</v>
      </c>
      <c r="HO465" s="2" t="s">
        <v>3</v>
      </c>
      <c r="HP465" s="2" t="s">
        <v>3</v>
      </c>
      <c r="HQ465" s="2" t="s">
        <v>3</v>
      </c>
      <c r="HR465" s="2"/>
      <c r="HS465" s="2">
        <v>0</v>
      </c>
      <c r="HT465" s="2"/>
      <c r="HU465" s="2"/>
      <c r="HV465" s="2"/>
      <c r="HW465" s="2"/>
      <c r="HX465" s="2"/>
      <c r="HY465" s="2"/>
      <c r="HZ465" s="2"/>
      <c r="IA465" s="2"/>
      <c r="IB465" s="2"/>
      <c r="IC465" s="2"/>
      <c r="ID465" s="2"/>
      <c r="IE465" s="2"/>
      <c r="IF465" s="2"/>
      <c r="IG465" s="2"/>
      <c r="IH465" s="2"/>
      <c r="II465" s="2"/>
      <c r="IJ465" s="2"/>
      <c r="IK465" s="2">
        <v>0</v>
      </c>
      <c r="IL465" s="2"/>
      <c r="IM465" s="2"/>
      <c r="IN465" s="2"/>
      <c r="IO465" s="2"/>
      <c r="IP465" s="2"/>
      <c r="IQ465" s="2"/>
      <c r="IR465" s="2"/>
      <c r="IS465" s="2"/>
      <c r="IT465" s="2"/>
      <c r="IU465" s="2"/>
    </row>
    <row r="466" spans="1:255" x14ac:dyDescent="0.2">
      <c r="A466">
        <v>17</v>
      </c>
      <c r="B466">
        <v>1</v>
      </c>
      <c r="C466">
        <f>ROW(SmtRes!A262)</f>
        <v>262</v>
      </c>
      <c r="D466">
        <f>ROW(EtalonRes!A316)</f>
        <v>316</v>
      </c>
      <c r="E466" t="s">
        <v>696</v>
      </c>
      <c r="F466" t="s">
        <v>697</v>
      </c>
      <c r="G466" t="s">
        <v>698</v>
      </c>
      <c r="H466" t="s">
        <v>631</v>
      </c>
      <c r="I466">
        <f>ROUND((74+33)/100,9)</f>
        <v>1.07</v>
      </c>
      <c r="J466">
        <v>0</v>
      </c>
      <c r="K466">
        <f>ROUND((74+33)/100,9)</f>
        <v>1.07</v>
      </c>
      <c r="O466">
        <f t="shared" si="567"/>
        <v>103300.56</v>
      </c>
      <c r="P466">
        <f t="shared" si="568"/>
        <v>166.56</v>
      </c>
      <c r="Q466">
        <f>(ROUND((ROUND((((ET466*1.1))*AV466*I466),2)*BB466),2)+ROUND((ROUND(((AE466-((EU466*1.1)))*AV466*I466),2)*BS466),2))</f>
        <v>2738.21</v>
      </c>
      <c r="R466">
        <f t="shared" si="569"/>
        <v>1359.9</v>
      </c>
      <c r="S466">
        <f t="shared" si="570"/>
        <v>100395.79</v>
      </c>
      <c r="T466">
        <f t="shared" si="571"/>
        <v>0</v>
      </c>
      <c r="U466">
        <f t="shared" si="572"/>
        <v>139.20275423999999</v>
      </c>
      <c r="V466">
        <f t="shared" si="573"/>
        <v>0</v>
      </c>
      <c r="W466">
        <f t="shared" si="574"/>
        <v>0</v>
      </c>
      <c r="X466">
        <f t="shared" si="575"/>
        <v>98703.02</v>
      </c>
      <c r="Y466">
        <f t="shared" si="576"/>
        <v>51895.4</v>
      </c>
      <c r="AA466">
        <v>60252775</v>
      </c>
      <c r="AB466">
        <f t="shared" si="577"/>
        <v>1799.4829999999999</v>
      </c>
      <c r="AC466">
        <f t="shared" si="578"/>
        <v>15.8</v>
      </c>
      <c r="AD466">
        <f>ROUND(((((ET466*1.1))-((EU466*1.1)))+AE466),6)</f>
        <v>154.011</v>
      </c>
      <c r="AE466">
        <f>ROUND(((EU466*1.1)),6)</f>
        <v>22.077000000000002</v>
      </c>
      <c r="AF466">
        <f>ROUND(((EV466*1.1)),6)</f>
        <v>1629.672</v>
      </c>
      <c r="AG466">
        <f t="shared" si="579"/>
        <v>0</v>
      </c>
      <c r="AH466">
        <f>((EW466*1.1))</f>
        <v>124.256</v>
      </c>
      <c r="AI466">
        <f>((EX466*1.1))</f>
        <v>0</v>
      </c>
      <c r="AJ466">
        <f t="shared" si="580"/>
        <v>0</v>
      </c>
      <c r="AK466">
        <v>1637.33</v>
      </c>
      <c r="AL466">
        <v>15.8</v>
      </c>
      <c r="AM466">
        <v>140.01</v>
      </c>
      <c r="AN466">
        <v>20.07</v>
      </c>
      <c r="AO466">
        <v>1481.52</v>
      </c>
      <c r="AP466">
        <v>0</v>
      </c>
      <c r="AQ466">
        <v>112.96</v>
      </c>
      <c r="AR466">
        <v>0</v>
      </c>
      <c r="AS466">
        <v>0</v>
      </c>
      <c r="AT466">
        <v>97</v>
      </c>
      <c r="AU466">
        <v>51</v>
      </c>
      <c r="AV466">
        <v>1.0469999999999999</v>
      </c>
      <c r="AW466">
        <v>1</v>
      </c>
      <c r="AZ466">
        <v>1</v>
      </c>
      <c r="BA466">
        <v>54.99</v>
      </c>
      <c r="BB466">
        <v>15.87</v>
      </c>
      <c r="BC466">
        <v>9.85</v>
      </c>
      <c r="BD466" t="s">
        <v>3</v>
      </c>
      <c r="BE466" t="s">
        <v>3</v>
      </c>
      <c r="BF466" t="s">
        <v>3</v>
      </c>
      <c r="BG466" t="s">
        <v>3</v>
      </c>
      <c r="BH466">
        <v>0</v>
      </c>
      <c r="BI466">
        <v>2</v>
      </c>
      <c r="BJ466" t="s">
        <v>699</v>
      </c>
      <c r="BM466">
        <v>67</v>
      </c>
      <c r="BN466">
        <v>59540665</v>
      </c>
      <c r="BO466" t="s">
        <v>697</v>
      </c>
      <c r="BP466">
        <v>1</v>
      </c>
      <c r="BQ466">
        <v>40</v>
      </c>
      <c r="BR466">
        <v>0</v>
      </c>
      <c r="BS466">
        <v>54.99</v>
      </c>
      <c r="BT466">
        <v>1</v>
      </c>
      <c r="BU466">
        <v>1</v>
      </c>
      <c r="BV466">
        <v>1</v>
      </c>
      <c r="BW466">
        <v>1</v>
      </c>
      <c r="BX466">
        <v>1</v>
      </c>
      <c r="BY466" t="s">
        <v>3</v>
      </c>
      <c r="BZ466">
        <v>97</v>
      </c>
      <c r="CA466">
        <v>51</v>
      </c>
      <c r="CB466" t="s">
        <v>3</v>
      </c>
      <c r="CE466">
        <v>30</v>
      </c>
      <c r="CF466">
        <v>0</v>
      </c>
      <c r="CG466">
        <v>0</v>
      </c>
      <c r="CM466">
        <v>0</v>
      </c>
      <c r="CN466" t="s">
        <v>1290</v>
      </c>
      <c r="CO466">
        <v>0</v>
      </c>
      <c r="CP466">
        <f t="shared" si="581"/>
        <v>103300.56</v>
      </c>
      <c r="CQ466">
        <f t="shared" si="582"/>
        <v>155.63</v>
      </c>
      <c r="CR466">
        <f>(ROUND((ROUND((((ET466*1.1))*AV466*1),2)*BB466),2)+ROUND((ROUND(((AE466-((EU466*1.1)))*AV466*1),2)*BS466),2))</f>
        <v>2559.04</v>
      </c>
      <c r="CS466">
        <f t="shared" si="583"/>
        <v>1270.82</v>
      </c>
      <c r="CT466">
        <f t="shared" si="584"/>
        <v>93827.79</v>
      </c>
      <c r="CU466">
        <f t="shared" si="585"/>
        <v>0</v>
      </c>
      <c r="CV466">
        <f t="shared" si="586"/>
        <v>130.09603199999998</v>
      </c>
      <c r="CW466">
        <f t="shared" si="587"/>
        <v>0</v>
      </c>
      <c r="CX466">
        <f t="shared" si="588"/>
        <v>0</v>
      </c>
      <c r="CY466">
        <f t="shared" si="589"/>
        <v>98703.0193</v>
      </c>
      <c r="CZ466">
        <f t="shared" si="590"/>
        <v>51895.401899999997</v>
      </c>
      <c r="DC466" t="s">
        <v>3</v>
      </c>
      <c r="DD466" t="s">
        <v>3</v>
      </c>
      <c r="DE466" t="s">
        <v>24</v>
      </c>
      <c r="DF466" t="s">
        <v>24</v>
      </c>
      <c r="DG466" t="s">
        <v>24</v>
      </c>
      <c r="DH466" t="s">
        <v>3</v>
      </c>
      <c r="DI466" t="s">
        <v>24</v>
      </c>
      <c r="DJ466" t="s">
        <v>24</v>
      </c>
      <c r="DK466" t="s">
        <v>3</v>
      </c>
      <c r="DL466" t="s">
        <v>3</v>
      </c>
      <c r="DM466" t="s">
        <v>3</v>
      </c>
      <c r="DN466">
        <v>0</v>
      </c>
      <c r="DO466">
        <v>0</v>
      </c>
      <c r="DP466">
        <v>1</v>
      </c>
      <c r="DQ466">
        <v>1</v>
      </c>
      <c r="DU466">
        <v>1010</v>
      </c>
      <c r="DV466" t="s">
        <v>631</v>
      </c>
      <c r="DW466" t="s">
        <v>631</v>
      </c>
      <c r="DX466">
        <v>100</v>
      </c>
      <c r="DZ466" t="s">
        <v>3</v>
      </c>
      <c r="EA466" t="s">
        <v>3</v>
      </c>
      <c r="EB466" t="s">
        <v>3</v>
      </c>
      <c r="EC466" t="s">
        <v>3</v>
      </c>
      <c r="EE466">
        <v>59540733</v>
      </c>
      <c r="EF466">
        <v>40</v>
      </c>
      <c r="EG466" t="s">
        <v>25</v>
      </c>
      <c r="EH466">
        <v>0</v>
      </c>
      <c r="EI466" t="s">
        <v>3</v>
      </c>
      <c r="EJ466">
        <v>2</v>
      </c>
      <c r="EK466">
        <v>67</v>
      </c>
      <c r="EL466" t="s">
        <v>26</v>
      </c>
      <c r="EM466" t="s">
        <v>27</v>
      </c>
      <c r="EO466" t="s">
        <v>76</v>
      </c>
      <c r="EQ466">
        <v>0</v>
      </c>
      <c r="ER466">
        <v>1637.33</v>
      </c>
      <c r="ES466">
        <v>15.8</v>
      </c>
      <c r="ET466">
        <v>140.01</v>
      </c>
      <c r="EU466">
        <v>20.07</v>
      </c>
      <c r="EV466">
        <v>1481.52</v>
      </c>
      <c r="EW466">
        <v>112.96</v>
      </c>
      <c r="EX466">
        <v>0</v>
      </c>
      <c r="EY466">
        <v>0</v>
      </c>
      <c r="FQ466">
        <v>0</v>
      </c>
      <c r="FR466">
        <v>0</v>
      </c>
      <c r="FS466">
        <v>0</v>
      </c>
      <c r="FX466">
        <v>97</v>
      </c>
      <c r="FY466">
        <v>51</v>
      </c>
      <c r="GA466" t="s">
        <v>3</v>
      </c>
      <c r="GD466">
        <v>1</v>
      </c>
      <c r="GF466">
        <v>1274376456</v>
      </c>
      <c r="GG466">
        <v>2</v>
      </c>
      <c r="GH466">
        <v>1</v>
      </c>
      <c r="GI466">
        <v>2</v>
      </c>
      <c r="GJ466">
        <v>0</v>
      </c>
      <c r="GK466">
        <v>0</v>
      </c>
      <c r="GL466">
        <f t="shared" si="591"/>
        <v>0</v>
      </c>
      <c r="GM466">
        <f t="shared" si="592"/>
        <v>253898.98</v>
      </c>
      <c r="GN466">
        <f t="shared" si="593"/>
        <v>0</v>
      </c>
      <c r="GO466">
        <f t="shared" si="594"/>
        <v>253898.98</v>
      </c>
      <c r="GP466">
        <f t="shared" si="595"/>
        <v>0</v>
      </c>
      <c r="GR466">
        <v>0</v>
      </c>
      <c r="GS466">
        <v>3</v>
      </c>
      <c r="GT466">
        <v>0</v>
      </c>
      <c r="GU466" t="s">
        <v>3</v>
      </c>
      <c r="GV466">
        <f t="shared" si="596"/>
        <v>0</v>
      </c>
      <c r="GW466">
        <v>1</v>
      </c>
      <c r="GX466">
        <f t="shared" si="597"/>
        <v>0</v>
      </c>
      <c r="HA466">
        <v>0</v>
      </c>
      <c r="HB466">
        <v>0</v>
      </c>
      <c r="HC466">
        <f t="shared" si="598"/>
        <v>0</v>
      </c>
      <c r="HE466" t="s">
        <v>3</v>
      </c>
      <c r="HF466" t="s">
        <v>3</v>
      </c>
      <c r="HM466" t="s">
        <v>3</v>
      </c>
      <c r="HN466" t="s">
        <v>3</v>
      </c>
      <c r="HO466" t="s">
        <v>3</v>
      </c>
      <c r="HP466" t="s">
        <v>3</v>
      </c>
      <c r="HQ466" t="s">
        <v>3</v>
      </c>
      <c r="HS466">
        <v>0</v>
      </c>
      <c r="IK466">
        <v>0</v>
      </c>
    </row>
    <row r="467" spans="1:255" x14ac:dyDescent="0.2">
      <c r="A467" s="2">
        <v>17</v>
      </c>
      <c r="B467" s="2">
        <v>1</v>
      </c>
      <c r="C467" s="2"/>
      <c r="D467" s="2"/>
      <c r="E467" s="2" t="s">
        <v>700</v>
      </c>
      <c r="F467" s="2" t="s">
        <v>701</v>
      </c>
      <c r="G467" s="2" t="s">
        <v>1309</v>
      </c>
      <c r="H467" s="2" t="s">
        <v>37</v>
      </c>
      <c r="I467" s="2">
        <v>74</v>
      </c>
      <c r="J467" s="2">
        <v>0</v>
      </c>
      <c r="K467" s="2">
        <v>74</v>
      </c>
      <c r="L467" s="2"/>
      <c r="M467" s="2"/>
      <c r="N467" s="2"/>
      <c r="O467" s="2">
        <f t="shared" si="567"/>
        <v>239357.44</v>
      </c>
      <c r="P467" s="2">
        <f t="shared" si="568"/>
        <v>239357.44</v>
      </c>
      <c r="Q467" s="2">
        <f>(ROUND((ROUND(((ET467)*AV467*I467),2)*BB467),2)+ROUND((ROUND(((AE467-(EU467))*AV467*I467),2)*BS467),2))</f>
        <v>0</v>
      </c>
      <c r="R467" s="2">
        <f t="shared" si="569"/>
        <v>0</v>
      </c>
      <c r="S467" s="2">
        <f t="shared" si="570"/>
        <v>0</v>
      </c>
      <c r="T467" s="2">
        <f t="shared" si="571"/>
        <v>0</v>
      </c>
      <c r="U467" s="2">
        <f t="shared" si="572"/>
        <v>0</v>
      </c>
      <c r="V467" s="2">
        <f t="shared" si="573"/>
        <v>0</v>
      </c>
      <c r="W467" s="2">
        <f t="shared" si="574"/>
        <v>0</v>
      </c>
      <c r="X467" s="2">
        <f t="shared" si="575"/>
        <v>0</v>
      </c>
      <c r="Y467" s="2">
        <f t="shared" si="576"/>
        <v>0</v>
      </c>
      <c r="Z467" s="2"/>
      <c r="AA467" s="2">
        <v>60252778</v>
      </c>
      <c r="AB467" s="2">
        <f t="shared" si="577"/>
        <v>3234.56</v>
      </c>
      <c r="AC467" s="2">
        <f t="shared" si="578"/>
        <v>3234.56</v>
      </c>
      <c r="AD467" s="2">
        <f>ROUND((((ET467)-(EU467))+AE467),6)</f>
        <v>0</v>
      </c>
      <c r="AE467" s="2">
        <f t="shared" ref="AE467:AF470" si="608">ROUND((EU467),6)</f>
        <v>0</v>
      </c>
      <c r="AF467" s="2">
        <f t="shared" si="608"/>
        <v>0</v>
      </c>
      <c r="AG467" s="2">
        <f t="shared" si="579"/>
        <v>0</v>
      </c>
      <c r="AH467" s="2">
        <f t="shared" ref="AH467:AI470" si="609">(EW467)</f>
        <v>0</v>
      </c>
      <c r="AI467" s="2">
        <f t="shared" si="609"/>
        <v>0</v>
      </c>
      <c r="AJ467" s="2">
        <f t="shared" si="580"/>
        <v>0</v>
      </c>
      <c r="AK467" s="2">
        <v>3234.56</v>
      </c>
      <c r="AL467" s="2">
        <v>3234.56</v>
      </c>
      <c r="AM467" s="2">
        <v>0</v>
      </c>
      <c r="AN467" s="2">
        <v>0</v>
      </c>
      <c r="AO467" s="2">
        <v>0</v>
      </c>
      <c r="AP467" s="2">
        <v>0</v>
      </c>
      <c r="AQ467" s="2">
        <v>0</v>
      </c>
      <c r="AR467" s="2">
        <v>0</v>
      </c>
      <c r="AS467" s="2">
        <v>0</v>
      </c>
      <c r="AT467" s="2">
        <v>0</v>
      </c>
      <c r="AU467" s="2">
        <v>0</v>
      </c>
      <c r="AV467" s="2">
        <v>1</v>
      </c>
      <c r="AW467" s="2">
        <v>1</v>
      </c>
      <c r="AX467" s="2"/>
      <c r="AY467" s="2"/>
      <c r="AZ467" s="2">
        <v>1</v>
      </c>
      <c r="BA467" s="2">
        <v>1</v>
      </c>
      <c r="BB467" s="2">
        <v>1</v>
      </c>
      <c r="BC467" s="2">
        <v>1</v>
      </c>
      <c r="BD467" s="2" t="s">
        <v>3</v>
      </c>
      <c r="BE467" s="2" t="s">
        <v>3</v>
      </c>
      <c r="BF467" s="2" t="s">
        <v>3</v>
      </c>
      <c r="BG467" s="2" t="s">
        <v>3</v>
      </c>
      <c r="BH467" s="2">
        <v>3</v>
      </c>
      <c r="BI467" s="2">
        <v>2</v>
      </c>
      <c r="BJ467" s="2" t="s">
        <v>3</v>
      </c>
      <c r="BK467" s="2"/>
      <c r="BL467" s="2"/>
      <c r="BM467" s="2">
        <v>400002</v>
      </c>
      <c r="BN467" s="2">
        <v>0</v>
      </c>
      <c r="BO467" s="2" t="s">
        <v>3</v>
      </c>
      <c r="BP467" s="2">
        <v>0</v>
      </c>
      <c r="BQ467" s="2">
        <v>202</v>
      </c>
      <c r="BR467" s="2">
        <v>0</v>
      </c>
      <c r="BS467" s="2">
        <v>1</v>
      </c>
      <c r="BT467" s="2">
        <v>1</v>
      </c>
      <c r="BU467" s="2">
        <v>1</v>
      </c>
      <c r="BV467" s="2">
        <v>1</v>
      </c>
      <c r="BW467" s="2">
        <v>1</v>
      </c>
      <c r="BX467" s="2">
        <v>1</v>
      </c>
      <c r="BY467" s="2" t="s">
        <v>3</v>
      </c>
      <c r="BZ467" s="2">
        <v>0</v>
      </c>
      <c r="CA467" s="2">
        <v>0</v>
      </c>
      <c r="CB467" s="2" t="s">
        <v>3</v>
      </c>
      <c r="CC467" s="2"/>
      <c r="CD467" s="2"/>
      <c r="CE467" s="2">
        <v>30</v>
      </c>
      <c r="CF467" s="2">
        <v>0</v>
      </c>
      <c r="CG467" s="2">
        <v>0</v>
      </c>
      <c r="CH467" s="2"/>
      <c r="CI467" s="2"/>
      <c r="CJ467" s="2"/>
      <c r="CK467" s="2"/>
      <c r="CL467" s="2"/>
      <c r="CM467" s="2">
        <v>0</v>
      </c>
      <c r="CN467" s="2" t="s">
        <v>3</v>
      </c>
      <c r="CO467" s="2">
        <v>0</v>
      </c>
      <c r="CP467" s="2">
        <f t="shared" si="581"/>
        <v>239357.44</v>
      </c>
      <c r="CQ467" s="2">
        <f t="shared" si="582"/>
        <v>3234.56</v>
      </c>
      <c r="CR467" s="2">
        <f>(ROUND((ROUND(((ET467)*AV467*1),2)*BB467),2)+ROUND((ROUND(((AE467-(EU467))*AV467*1),2)*BS467),2))</f>
        <v>0</v>
      </c>
      <c r="CS467" s="2">
        <f t="shared" si="583"/>
        <v>0</v>
      </c>
      <c r="CT467" s="2">
        <f t="shared" si="584"/>
        <v>0</v>
      </c>
      <c r="CU467" s="2">
        <f t="shared" si="585"/>
        <v>0</v>
      </c>
      <c r="CV467" s="2">
        <f t="shared" si="586"/>
        <v>0</v>
      </c>
      <c r="CW467" s="2">
        <f t="shared" si="587"/>
        <v>0</v>
      </c>
      <c r="CX467" s="2">
        <f t="shared" si="588"/>
        <v>0</v>
      </c>
      <c r="CY467" s="2">
        <f t="shared" si="589"/>
        <v>0</v>
      </c>
      <c r="CZ467" s="2">
        <f t="shared" si="590"/>
        <v>0</v>
      </c>
      <c r="DA467" s="2"/>
      <c r="DB467" s="2"/>
      <c r="DC467" s="2" t="s">
        <v>3</v>
      </c>
      <c r="DD467" s="2" t="s">
        <v>3</v>
      </c>
      <c r="DE467" s="2" t="s">
        <v>3</v>
      </c>
      <c r="DF467" s="2" t="s">
        <v>3</v>
      </c>
      <c r="DG467" s="2" t="s">
        <v>3</v>
      </c>
      <c r="DH467" s="2" t="s">
        <v>3</v>
      </c>
      <c r="DI467" s="2" t="s">
        <v>3</v>
      </c>
      <c r="DJ467" s="2" t="s">
        <v>3</v>
      </c>
      <c r="DK467" s="2" t="s">
        <v>3</v>
      </c>
      <c r="DL467" s="2" t="s">
        <v>3</v>
      </c>
      <c r="DM467" s="2" t="s">
        <v>3</v>
      </c>
      <c r="DN467" s="2">
        <v>0</v>
      </c>
      <c r="DO467" s="2">
        <v>0</v>
      </c>
      <c r="DP467" s="2">
        <v>1</v>
      </c>
      <c r="DQ467" s="2">
        <v>1</v>
      </c>
      <c r="DR467" s="2"/>
      <c r="DS467" s="2"/>
      <c r="DT467" s="2"/>
      <c r="DU467" s="2">
        <v>1013</v>
      </c>
      <c r="DV467" s="2" t="s">
        <v>37</v>
      </c>
      <c r="DW467" s="2" t="s">
        <v>37</v>
      </c>
      <c r="DX467" s="2">
        <v>1</v>
      </c>
      <c r="DY467" s="2"/>
      <c r="DZ467" s="2" t="s">
        <v>3</v>
      </c>
      <c r="EA467" s="2" t="s">
        <v>3</v>
      </c>
      <c r="EB467" s="2" t="s">
        <v>3</v>
      </c>
      <c r="EC467" s="2" t="s">
        <v>3</v>
      </c>
      <c r="ED467" s="2"/>
      <c r="EE467" s="2">
        <v>59540864</v>
      </c>
      <c r="EF467" s="2">
        <v>202</v>
      </c>
      <c r="EG467" s="2" t="s">
        <v>386</v>
      </c>
      <c r="EH467" s="2">
        <v>0</v>
      </c>
      <c r="EI467" s="2" t="s">
        <v>3</v>
      </c>
      <c r="EJ467" s="2">
        <v>1</v>
      </c>
      <c r="EK467" s="2">
        <v>400002</v>
      </c>
      <c r="EL467" s="2" t="s">
        <v>387</v>
      </c>
      <c r="EM467" s="2" t="s">
        <v>386</v>
      </c>
      <c r="EN467" s="2"/>
      <c r="EO467" s="2" t="s">
        <v>3</v>
      </c>
      <c r="EP467" s="2"/>
      <c r="EQ467" s="2">
        <v>0</v>
      </c>
      <c r="ER467" s="2">
        <v>0</v>
      </c>
      <c r="ES467" s="2">
        <v>3234.56</v>
      </c>
      <c r="ET467" s="2">
        <v>0</v>
      </c>
      <c r="EU467" s="2">
        <v>0</v>
      </c>
      <c r="EV467" s="2">
        <v>0</v>
      </c>
      <c r="EW467" s="2">
        <v>0</v>
      </c>
      <c r="EX467" s="2">
        <v>0</v>
      </c>
      <c r="EY467" s="2">
        <v>0</v>
      </c>
      <c r="EZ467" s="2"/>
      <c r="FA467" s="2"/>
      <c r="FB467" s="2"/>
      <c r="FC467" s="2"/>
      <c r="FD467" s="2"/>
      <c r="FE467" s="2"/>
      <c r="FF467" s="2"/>
      <c r="FG467" s="2"/>
      <c r="FH467" s="2"/>
      <c r="FI467" s="2"/>
      <c r="FJ467" s="2"/>
      <c r="FK467" s="2"/>
      <c r="FL467" s="2"/>
      <c r="FM467" s="2"/>
      <c r="FN467" s="2"/>
      <c r="FO467" s="2"/>
      <c r="FP467" s="2"/>
      <c r="FQ467" s="2">
        <v>0</v>
      </c>
      <c r="FR467" s="2">
        <v>0</v>
      </c>
      <c r="FS467" s="2">
        <v>0</v>
      </c>
      <c r="FT467" s="2"/>
      <c r="FU467" s="2"/>
      <c r="FV467" s="2"/>
      <c r="FW467" s="2"/>
      <c r="FX467" s="2">
        <v>0</v>
      </c>
      <c r="FY467" s="2">
        <v>0</v>
      </c>
      <c r="FZ467" s="2"/>
      <c r="GA467" s="2" t="s">
        <v>702</v>
      </c>
      <c r="GB467" s="2"/>
      <c r="GC467" s="2"/>
      <c r="GD467" s="2">
        <v>1</v>
      </c>
      <c r="GE467" s="2"/>
      <c r="GF467" s="2">
        <v>1444474831</v>
      </c>
      <c r="GG467" s="2">
        <v>2</v>
      </c>
      <c r="GH467" s="2">
        <v>4</v>
      </c>
      <c r="GI467" s="2">
        <v>-2</v>
      </c>
      <c r="GJ467" s="2">
        <v>0</v>
      </c>
      <c r="GK467" s="2">
        <v>0</v>
      </c>
      <c r="GL467" s="2">
        <f t="shared" si="591"/>
        <v>0</v>
      </c>
      <c r="GM467" s="2">
        <f t="shared" si="592"/>
        <v>239357.44</v>
      </c>
      <c r="GN467" s="2">
        <f t="shared" si="593"/>
        <v>0</v>
      </c>
      <c r="GO467" s="2">
        <f t="shared" si="594"/>
        <v>239357.44</v>
      </c>
      <c r="GP467" s="2">
        <f t="shared" si="595"/>
        <v>0</v>
      </c>
      <c r="GQ467" s="2"/>
      <c r="GR467" s="2">
        <v>0</v>
      </c>
      <c r="GS467" s="2">
        <v>2</v>
      </c>
      <c r="GT467" s="2">
        <v>0</v>
      </c>
      <c r="GU467" s="2" t="s">
        <v>3</v>
      </c>
      <c r="GV467" s="2">
        <f t="shared" si="596"/>
        <v>0</v>
      </c>
      <c r="GW467" s="2">
        <v>1</v>
      </c>
      <c r="GX467" s="2">
        <f t="shared" si="597"/>
        <v>0</v>
      </c>
      <c r="GY467" s="2"/>
      <c r="GZ467" s="2"/>
      <c r="HA467" s="2">
        <v>0</v>
      </c>
      <c r="HB467" s="2">
        <v>0</v>
      </c>
      <c r="HC467" s="2">
        <f t="shared" si="598"/>
        <v>0</v>
      </c>
      <c r="HD467" s="2"/>
      <c r="HE467" s="2" t="s">
        <v>389</v>
      </c>
      <c r="HF467" s="2" t="s">
        <v>34</v>
      </c>
      <c r="HG467" s="2"/>
      <c r="HH467" s="2"/>
      <c r="HI467" s="2"/>
      <c r="HJ467" s="2"/>
      <c r="HK467" s="2"/>
      <c r="HL467" s="2"/>
      <c r="HM467" s="2" t="s">
        <v>3</v>
      </c>
      <c r="HN467" s="2" t="s">
        <v>3</v>
      </c>
      <c r="HO467" s="2" t="s">
        <v>3</v>
      </c>
      <c r="HP467" s="2" t="s">
        <v>3</v>
      </c>
      <c r="HQ467" s="2" t="s">
        <v>3</v>
      </c>
      <c r="HR467" s="2"/>
      <c r="HS467" s="2">
        <v>0</v>
      </c>
      <c r="HT467" s="2"/>
      <c r="HU467" s="2"/>
      <c r="HV467" s="2"/>
      <c r="HW467" s="2"/>
      <c r="HX467" s="2"/>
      <c r="HY467" s="2"/>
      <c r="HZ467" s="2"/>
      <c r="IA467" s="2"/>
      <c r="IB467" s="2"/>
      <c r="IC467" s="2"/>
      <c r="ID467" s="2"/>
      <c r="IE467" s="2"/>
      <c r="IF467" s="2"/>
      <c r="IG467" s="2"/>
      <c r="IH467" s="2"/>
      <c r="II467" s="2"/>
      <c r="IJ467" s="2"/>
      <c r="IK467" s="2">
        <v>0</v>
      </c>
      <c r="IL467" s="2"/>
      <c r="IM467" s="2"/>
      <c r="IN467" s="2"/>
      <c r="IO467" s="2"/>
      <c r="IP467" s="2"/>
      <c r="IQ467" s="2"/>
      <c r="IR467" s="2"/>
      <c r="IS467" s="2"/>
      <c r="IT467" s="2"/>
      <c r="IU467" s="2"/>
    </row>
    <row r="468" spans="1:255" x14ac:dyDescent="0.2">
      <c r="A468">
        <v>17</v>
      </c>
      <c r="B468">
        <v>1</v>
      </c>
      <c r="E468" t="s">
        <v>700</v>
      </c>
      <c r="F468" t="s">
        <v>701</v>
      </c>
      <c r="G468" t="s">
        <v>1309</v>
      </c>
      <c r="H468" t="s">
        <v>37</v>
      </c>
      <c r="I468">
        <v>74</v>
      </c>
      <c r="J468">
        <v>0</v>
      </c>
      <c r="K468">
        <v>74</v>
      </c>
      <c r="O468">
        <f t="shared" si="567"/>
        <v>2364851.5099999998</v>
      </c>
      <c r="P468">
        <f t="shared" si="568"/>
        <v>2364851.5099999998</v>
      </c>
      <c r="Q468">
        <f>(ROUND((ROUND(((ET468)*AV468*I468),2)*BB468),2)+ROUND((ROUND(((AE468-(EU468))*AV468*I468),2)*BS468),2))</f>
        <v>0</v>
      </c>
      <c r="R468">
        <f t="shared" si="569"/>
        <v>0</v>
      </c>
      <c r="S468">
        <f t="shared" si="570"/>
        <v>0</v>
      </c>
      <c r="T468">
        <f t="shared" si="571"/>
        <v>0</v>
      </c>
      <c r="U468">
        <f t="shared" si="572"/>
        <v>0</v>
      </c>
      <c r="V468">
        <f t="shared" si="573"/>
        <v>0</v>
      </c>
      <c r="W468">
        <f t="shared" si="574"/>
        <v>0</v>
      </c>
      <c r="X468">
        <f t="shared" si="575"/>
        <v>0</v>
      </c>
      <c r="Y468">
        <f t="shared" si="576"/>
        <v>0</v>
      </c>
      <c r="AA468">
        <v>60252775</v>
      </c>
      <c r="AB468">
        <f t="shared" si="577"/>
        <v>3234.56</v>
      </c>
      <c r="AC468">
        <f t="shared" si="578"/>
        <v>3234.56</v>
      </c>
      <c r="AD468">
        <f>ROUND((((ET468)-(EU468))+AE468),6)</f>
        <v>0</v>
      </c>
      <c r="AE468">
        <f t="shared" si="608"/>
        <v>0</v>
      </c>
      <c r="AF468">
        <f t="shared" si="608"/>
        <v>0</v>
      </c>
      <c r="AG468">
        <f t="shared" si="579"/>
        <v>0</v>
      </c>
      <c r="AH468">
        <f t="shared" si="609"/>
        <v>0</v>
      </c>
      <c r="AI468">
        <f t="shared" si="609"/>
        <v>0</v>
      </c>
      <c r="AJ468">
        <f t="shared" si="580"/>
        <v>0</v>
      </c>
      <c r="AK468">
        <v>3234.56</v>
      </c>
      <c r="AL468">
        <v>3234.56</v>
      </c>
      <c r="AM468">
        <v>0</v>
      </c>
      <c r="AN468">
        <v>0</v>
      </c>
      <c r="AO468">
        <v>0</v>
      </c>
      <c r="AP468">
        <v>0</v>
      </c>
      <c r="AQ468">
        <v>0</v>
      </c>
      <c r="AR468">
        <v>0</v>
      </c>
      <c r="AS468">
        <v>0</v>
      </c>
      <c r="AT468">
        <v>0</v>
      </c>
      <c r="AU468">
        <v>0</v>
      </c>
      <c r="AV468">
        <v>1</v>
      </c>
      <c r="AW468">
        <v>1</v>
      </c>
      <c r="AZ468">
        <v>1</v>
      </c>
      <c r="BA468">
        <v>1</v>
      </c>
      <c r="BB468">
        <v>1</v>
      </c>
      <c r="BC468">
        <v>9.8800000000000008</v>
      </c>
      <c r="BD468" t="s">
        <v>3</v>
      </c>
      <c r="BE468" t="s">
        <v>3</v>
      </c>
      <c r="BF468" t="s">
        <v>3</v>
      </c>
      <c r="BG468" t="s">
        <v>3</v>
      </c>
      <c r="BH468">
        <v>3</v>
      </c>
      <c r="BI468">
        <v>2</v>
      </c>
      <c r="BJ468" t="s">
        <v>3</v>
      </c>
      <c r="BM468">
        <v>400002</v>
      </c>
      <c r="BN468">
        <v>0</v>
      </c>
      <c r="BO468" t="s">
        <v>3</v>
      </c>
      <c r="BP468">
        <v>0</v>
      </c>
      <c r="BQ468">
        <v>202</v>
      </c>
      <c r="BR468">
        <v>0</v>
      </c>
      <c r="BS468">
        <v>1</v>
      </c>
      <c r="BT468">
        <v>1</v>
      </c>
      <c r="BU468">
        <v>1</v>
      </c>
      <c r="BV468">
        <v>1</v>
      </c>
      <c r="BW468">
        <v>1</v>
      </c>
      <c r="BX468">
        <v>1</v>
      </c>
      <c r="BY468" t="s">
        <v>3</v>
      </c>
      <c r="BZ468">
        <v>0</v>
      </c>
      <c r="CA468">
        <v>0</v>
      </c>
      <c r="CB468" t="s">
        <v>3</v>
      </c>
      <c r="CE468">
        <v>30</v>
      </c>
      <c r="CF468">
        <v>0</v>
      </c>
      <c r="CG468">
        <v>0</v>
      </c>
      <c r="CM468">
        <v>0</v>
      </c>
      <c r="CN468" t="s">
        <v>3</v>
      </c>
      <c r="CO468">
        <v>0</v>
      </c>
      <c r="CP468">
        <f t="shared" si="581"/>
        <v>2364851.5099999998</v>
      </c>
      <c r="CQ468">
        <f t="shared" si="582"/>
        <v>31957.45</v>
      </c>
      <c r="CR468">
        <f>(ROUND((ROUND(((ET468)*AV468*1),2)*BB468),2)+ROUND((ROUND(((AE468-(EU468))*AV468*1),2)*BS468),2))</f>
        <v>0</v>
      </c>
      <c r="CS468">
        <f t="shared" si="583"/>
        <v>0</v>
      </c>
      <c r="CT468">
        <f t="shared" si="584"/>
        <v>0</v>
      </c>
      <c r="CU468">
        <f t="shared" si="585"/>
        <v>0</v>
      </c>
      <c r="CV468">
        <f t="shared" si="586"/>
        <v>0</v>
      </c>
      <c r="CW468">
        <f t="shared" si="587"/>
        <v>0</v>
      </c>
      <c r="CX468">
        <f t="shared" si="588"/>
        <v>0</v>
      </c>
      <c r="CY468">
        <f t="shared" si="589"/>
        <v>0</v>
      </c>
      <c r="CZ468">
        <f t="shared" si="590"/>
        <v>0</v>
      </c>
      <c r="DC468" t="s">
        <v>3</v>
      </c>
      <c r="DD468" t="s">
        <v>3</v>
      </c>
      <c r="DE468" t="s">
        <v>3</v>
      </c>
      <c r="DF468" t="s">
        <v>3</v>
      </c>
      <c r="DG468" t="s">
        <v>3</v>
      </c>
      <c r="DH468" t="s">
        <v>3</v>
      </c>
      <c r="DI468" t="s">
        <v>3</v>
      </c>
      <c r="DJ468" t="s">
        <v>3</v>
      </c>
      <c r="DK468" t="s">
        <v>3</v>
      </c>
      <c r="DL468" t="s">
        <v>3</v>
      </c>
      <c r="DM468" t="s">
        <v>3</v>
      </c>
      <c r="DN468">
        <v>0</v>
      </c>
      <c r="DO468">
        <v>0</v>
      </c>
      <c r="DP468">
        <v>1</v>
      </c>
      <c r="DQ468">
        <v>1</v>
      </c>
      <c r="DU468">
        <v>1013</v>
      </c>
      <c r="DV468" t="s">
        <v>37</v>
      </c>
      <c r="DW468" t="s">
        <v>37</v>
      </c>
      <c r="DX468">
        <v>1</v>
      </c>
      <c r="DZ468" t="s">
        <v>3</v>
      </c>
      <c r="EA468" t="s">
        <v>3</v>
      </c>
      <c r="EB468" t="s">
        <v>3</v>
      </c>
      <c r="EC468" t="s">
        <v>3</v>
      </c>
      <c r="EE468">
        <v>59540864</v>
      </c>
      <c r="EF468">
        <v>202</v>
      </c>
      <c r="EG468" t="s">
        <v>386</v>
      </c>
      <c r="EH468">
        <v>0</v>
      </c>
      <c r="EI468" t="s">
        <v>3</v>
      </c>
      <c r="EJ468">
        <v>1</v>
      </c>
      <c r="EK468">
        <v>400002</v>
      </c>
      <c r="EL468" t="s">
        <v>387</v>
      </c>
      <c r="EM468" t="s">
        <v>386</v>
      </c>
      <c r="EO468" t="s">
        <v>3</v>
      </c>
      <c r="EQ468">
        <v>0</v>
      </c>
      <c r="ER468">
        <v>3234.56</v>
      </c>
      <c r="ES468">
        <v>3234.56</v>
      </c>
      <c r="ET468">
        <v>0</v>
      </c>
      <c r="EU468">
        <v>0</v>
      </c>
      <c r="EV468">
        <v>0</v>
      </c>
      <c r="EW468">
        <v>0</v>
      </c>
      <c r="EX468">
        <v>0</v>
      </c>
      <c r="EY468">
        <v>0</v>
      </c>
      <c r="EZ468">
        <v>5</v>
      </c>
      <c r="FC468">
        <v>1</v>
      </c>
      <c r="FD468">
        <v>18</v>
      </c>
      <c r="FF468">
        <v>37597</v>
      </c>
      <c r="FQ468">
        <v>0</v>
      </c>
      <c r="FR468">
        <v>0</v>
      </c>
      <c r="FS468">
        <v>0</v>
      </c>
      <c r="FX468">
        <v>0</v>
      </c>
      <c r="FY468">
        <v>0</v>
      </c>
      <c r="GA468" t="s">
        <v>702</v>
      </c>
      <c r="GD468">
        <v>1</v>
      </c>
      <c r="GF468">
        <v>1444474831</v>
      </c>
      <c r="GG468">
        <v>2</v>
      </c>
      <c r="GH468">
        <v>3</v>
      </c>
      <c r="GI468">
        <v>5</v>
      </c>
      <c r="GJ468">
        <v>0</v>
      </c>
      <c r="GK468">
        <v>0</v>
      </c>
      <c r="GL468">
        <f t="shared" si="591"/>
        <v>0</v>
      </c>
      <c r="GM468">
        <f t="shared" si="592"/>
        <v>2364851.5099999998</v>
      </c>
      <c r="GN468">
        <f t="shared" si="593"/>
        <v>0</v>
      </c>
      <c r="GO468">
        <f t="shared" si="594"/>
        <v>2364851.5099999998</v>
      </c>
      <c r="GP468">
        <f t="shared" si="595"/>
        <v>0</v>
      </c>
      <c r="GR468">
        <v>1</v>
      </c>
      <c r="GS468">
        <v>1</v>
      </c>
      <c r="GT468">
        <v>0</v>
      </c>
      <c r="GU468" t="s">
        <v>3</v>
      </c>
      <c r="GV468">
        <f t="shared" si="596"/>
        <v>0</v>
      </c>
      <c r="GW468">
        <v>1</v>
      </c>
      <c r="GX468">
        <f t="shared" si="597"/>
        <v>0</v>
      </c>
      <c r="HA468">
        <v>0</v>
      </c>
      <c r="HB468">
        <v>0</v>
      </c>
      <c r="HC468">
        <f t="shared" si="598"/>
        <v>0</v>
      </c>
      <c r="HE468" t="s">
        <v>389</v>
      </c>
      <c r="HF468" t="s">
        <v>34</v>
      </c>
      <c r="HM468" t="s">
        <v>3</v>
      </c>
      <c r="HN468" t="s">
        <v>3</v>
      </c>
      <c r="HO468" t="s">
        <v>3</v>
      </c>
      <c r="HP468" t="s">
        <v>3</v>
      </c>
      <c r="HQ468" t="s">
        <v>3</v>
      </c>
      <c r="HS468">
        <v>0</v>
      </c>
      <c r="IK468">
        <v>0</v>
      </c>
    </row>
    <row r="469" spans="1:255" x14ac:dyDescent="0.2">
      <c r="A469" s="2">
        <v>17</v>
      </c>
      <c r="B469" s="2">
        <v>1</v>
      </c>
      <c r="C469" s="2"/>
      <c r="D469" s="2"/>
      <c r="E469" s="2" t="s">
        <v>703</v>
      </c>
      <c r="F469" s="2" t="s">
        <v>704</v>
      </c>
      <c r="G469" s="2" t="s">
        <v>1310</v>
      </c>
      <c r="H469" s="2" t="s">
        <v>37</v>
      </c>
      <c r="I469" s="2">
        <v>33</v>
      </c>
      <c r="J469" s="2">
        <v>0</v>
      </c>
      <c r="K469" s="2">
        <v>33</v>
      </c>
      <c r="L469" s="2"/>
      <c r="M469" s="2"/>
      <c r="N469" s="2"/>
      <c r="O469" s="2">
        <f t="shared" si="567"/>
        <v>143767.47</v>
      </c>
      <c r="P469" s="2">
        <f t="shared" si="568"/>
        <v>143767.47</v>
      </c>
      <c r="Q469" s="2">
        <f>(ROUND((ROUND(((ET469)*AV469*I469),2)*BB469),2)+ROUND((ROUND(((AE469-(EU469))*AV469*I469),2)*BS469),2))</f>
        <v>0</v>
      </c>
      <c r="R469" s="2">
        <f t="shared" si="569"/>
        <v>0</v>
      </c>
      <c r="S469" s="2">
        <f t="shared" si="570"/>
        <v>0</v>
      </c>
      <c r="T469" s="2">
        <f t="shared" si="571"/>
        <v>0</v>
      </c>
      <c r="U469" s="2">
        <f t="shared" si="572"/>
        <v>0</v>
      </c>
      <c r="V469" s="2">
        <f t="shared" si="573"/>
        <v>0</v>
      </c>
      <c r="W469" s="2">
        <f t="shared" si="574"/>
        <v>0</v>
      </c>
      <c r="X469" s="2">
        <f t="shared" si="575"/>
        <v>0</v>
      </c>
      <c r="Y469" s="2">
        <f t="shared" si="576"/>
        <v>0</v>
      </c>
      <c r="Z469" s="2"/>
      <c r="AA469" s="2">
        <v>60252778</v>
      </c>
      <c r="AB469" s="2">
        <f t="shared" si="577"/>
        <v>4356.59</v>
      </c>
      <c r="AC469" s="2">
        <f t="shared" si="578"/>
        <v>4356.59</v>
      </c>
      <c r="AD469" s="2">
        <f>ROUND((((ET469)-(EU469))+AE469),6)</f>
        <v>0</v>
      </c>
      <c r="AE469" s="2">
        <f t="shared" si="608"/>
        <v>0</v>
      </c>
      <c r="AF469" s="2">
        <f t="shared" si="608"/>
        <v>0</v>
      </c>
      <c r="AG469" s="2">
        <f t="shared" si="579"/>
        <v>0</v>
      </c>
      <c r="AH469" s="2">
        <f t="shared" si="609"/>
        <v>0</v>
      </c>
      <c r="AI469" s="2">
        <f t="shared" si="609"/>
        <v>0</v>
      </c>
      <c r="AJ469" s="2">
        <f t="shared" si="580"/>
        <v>0</v>
      </c>
      <c r="AK469" s="2">
        <v>4356.59</v>
      </c>
      <c r="AL469" s="2">
        <v>4356.59</v>
      </c>
      <c r="AM469" s="2">
        <v>0</v>
      </c>
      <c r="AN469" s="2">
        <v>0</v>
      </c>
      <c r="AO469" s="2">
        <v>0</v>
      </c>
      <c r="AP469" s="2">
        <v>0</v>
      </c>
      <c r="AQ469" s="2">
        <v>0</v>
      </c>
      <c r="AR469" s="2">
        <v>0</v>
      </c>
      <c r="AS469" s="2">
        <v>0</v>
      </c>
      <c r="AT469" s="2">
        <v>0</v>
      </c>
      <c r="AU469" s="2">
        <v>0</v>
      </c>
      <c r="AV469" s="2">
        <v>1</v>
      </c>
      <c r="AW469" s="2">
        <v>1</v>
      </c>
      <c r="AX469" s="2"/>
      <c r="AY469" s="2"/>
      <c r="AZ469" s="2">
        <v>1</v>
      </c>
      <c r="BA469" s="2">
        <v>1</v>
      </c>
      <c r="BB469" s="2">
        <v>1</v>
      </c>
      <c r="BC469" s="2">
        <v>1</v>
      </c>
      <c r="BD469" s="2" t="s">
        <v>3</v>
      </c>
      <c r="BE469" s="2" t="s">
        <v>3</v>
      </c>
      <c r="BF469" s="2" t="s">
        <v>3</v>
      </c>
      <c r="BG469" s="2" t="s">
        <v>3</v>
      </c>
      <c r="BH469" s="2">
        <v>3</v>
      </c>
      <c r="BI469" s="2">
        <v>2</v>
      </c>
      <c r="BJ469" s="2" t="s">
        <v>3</v>
      </c>
      <c r="BK469" s="2"/>
      <c r="BL469" s="2"/>
      <c r="BM469" s="2">
        <v>400002</v>
      </c>
      <c r="BN469" s="2">
        <v>0</v>
      </c>
      <c r="BO469" s="2" t="s">
        <v>3</v>
      </c>
      <c r="BP469" s="2">
        <v>0</v>
      </c>
      <c r="BQ469" s="2">
        <v>202</v>
      </c>
      <c r="BR469" s="2">
        <v>0</v>
      </c>
      <c r="BS469" s="2">
        <v>1</v>
      </c>
      <c r="BT469" s="2">
        <v>1</v>
      </c>
      <c r="BU469" s="2">
        <v>1</v>
      </c>
      <c r="BV469" s="2">
        <v>1</v>
      </c>
      <c r="BW469" s="2">
        <v>1</v>
      </c>
      <c r="BX469" s="2">
        <v>1</v>
      </c>
      <c r="BY469" s="2" t="s">
        <v>3</v>
      </c>
      <c r="BZ469" s="2">
        <v>0</v>
      </c>
      <c r="CA469" s="2">
        <v>0</v>
      </c>
      <c r="CB469" s="2" t="s">
        <v>3</v>
      </c>
      <c r="CC469" s="2"/>
      <c r="CD469" s="2"/>
      <c r="CE469" s="2">
        <v>30</v>
      </c>
      <c r="CF469" s="2">
        <v>0</v>
      </c>
      <c r="CG469" s="2">
        <v>0</v>
      </c>
      <c r="CH469" s="2"/>
      <c r="CI469" s="2"/>
      <c r="CJ469" s="2"/>
      <c r="CK469" s="2"/>
      <c r="CL469" s="2"/>
      <c r="CM469" s="2">
        <v>0</v>
      </c>
      <c r="CN469" s="2" t="s">
        <v>3</v>
      </c>
      <c r="CO469" s="2">
        <v>0</v>
      </c>
      <c r="CP469" s="2">
        <f t="shared" si="581"/>
        <v>143767.47</v>
      </c>
      <c r="CQ469" s="2">
        <f t="shared" si="582"/>
        <v>4356.59</v>
      </c>
      <c r="CR469" s="2">
        <f>(ROUND((ROUND(((ET469)*AV469*1),2)*BB469),2)+ROUND((ROUND(((AE469-(EU469))*AV469*1),2)*BS469),2))</f>
        <v>0</v>
      </c>
      <c r="CS469" s="2">
        <f t="shared" si="583"/>
        <v>0</v>
      </c>
      <c r="CT469" s="2">
        <f t="shared" si="584"/>
        <v>0</v>
      </c>
      <c r="CU469" s="2">
        <f t="shared" si="585"/>
        <v>0</v>
      </c>
      <c r="CV469" s="2">
        <f t="shared" si="586"/>
        <v>0</v>
      </c>
      <c r="CW469" s="2">
        <f t="shared" si="587"/>
        <v>0</v>
      </c>
      <c r="CX469" s="2">
        <f t="shared" si="588"/>
        <v>0</v>
      </c>
      <c r="CY469" s="2">
        <f t="shared" si="589"/>
        <v>0</v>
      </c>
      <c r="CZ469" s="2">
        <f t="shared" si="590"/>
        <v>0</v>
      </c>
      <c r="DA469" s="2"/>
      <c r="DB469" s="2"/>
      <c r="DC469" s="2" t="s">
        <v>3</v>
      </c>
      <c r="DD469" s="2" t="s">
        <v>3</v>
      </c>
      <c r="DE469" s="2" t="s">
        <v>3</v>
      </c>
      <c r="DF469" s="2" t="s">
        <v>3</v>
      </c>
      <c r="DG469" s="2" t="s">
        <v>3</v>
      </c>
      <c r="DH469" s="2" t="s">
        <v>3</v>
      </c>
      <c r="DI469" s="2" t="s">
        <v>3</v>
      </c>
      <c r="DJ469" s="2" t="s">
        <v>3</v>
      </c>
      <c r="DK469" s="2" t="s">
        <v>3</v>
      </c>
      <c r="DL469" s="2" t="s">
        <v>3</v>
      </c>
      <c r="DM469" s="2" t="s">
        <v>3</v>
      </c>
      <c r="DN469" s="2">
        <v>0</v>
      </c>
      <c r="DO469" s="2">
        <v>0</v>
      </c>
      <c r="DP469" s="2">
        <v>1</v>
      </c>
      <c r="DQ469" s="2">
        <v>1</v>
      </c>
      <c r="DR469" s="2"/>
      <c r="DS469" s="2"/>
      <c r="DT469" s="2"/>
      <c r="DU469" s="2">
        <v>1013</v>
      </c>
      <c r="DV469" s="2" t="s">
        <v>37</v>
      </c>
      <c r="DW469" s="2" t="s">
        <v>37</v>
      </c>
      <c r="DX469" s="2">
        <v>1</v>
      </c>
      <c r="DY469" s="2"/>
      <c r="DZ469" s="2" t="s">
        <v>3</v>
      </c>
      <c r="EA469" s="2" t="s">
        <v>3</v>
      </c>
      <c r="EB469" s="2" t="s">
        <v>3</v>
      </c>
      <c r="EC469" s="2" t="s">
        <v>3</v>
      </c>
      <c r="ED469" s="2"/>
      <c r="EE469" s="2">
        <v>59540864</v>
      </c>
      <c r="EF469" s="2">
        <v>202</v>
      </c>
      <c r="EG469" s="2" t="s">
        <v>386</v>
      </c>
      <c r="EH469" s="2">
        <v>0</v>
      </c>
      <c r="EI469" s="2" t="s">
        <v>3</v>
      </c>
      <c r="EJ469" s="2">
        <v>1</v>
      </c>
      <c r="EK469" s="2">
        <v>400002</v>
      </c>
      <c r="EL469" s="2" t="s">
        <v>387</v>
      </c>
      <c r="EM469" s="2" t="s">
        <v>386</v>
      </c>
      <c r="EN469" s="2"/>
      <c r="EO469" s="2" t="s">
        <v>3</v>
      </c>
      <c r="EP469" s="2"/>
      <c r="EQ469" s="2">
        <v>0</v>
      </c>
      <c r="ER469" s="2">
        <v>0</v>
      </c>
      <c r="ES469" s="2">
        <v>4356.59</v>
      </c>
      <c r="ET469" s="2">
        <v>0</v>
      </c>
      <c r="EU469" s="2">
        <v>0</v>
      </c>
      <c r="EV469" s="2">
        <v>0</v>
      </c>
      <c r="EW469" s="2">
        <v>0</v>
      </c>
      <c r="EX469" s="2">
        <v>0</v>
      </c>
      <c r="EY469" s="2">
        <v>0</v>
      </c>
      <c r="EZ469" s="2"/>
      <c r="FA469" s="2"/>
      <c r="FB469" s="2"/>
      <c r="FC469" s="2"/>
      <c r="FD469" s="2"/>
      <c r="FE469" s="2"/>
      <c r="FF469" s="2"/>
      <c r="FG469" s="2"/>
      <c r="FH469" s="2"/>
      <c r="FI469" s="2"/>
      <c r="FJ469" s="2"/>
      <c r="FK469" s="2"/>
      <c r="FL469" s="2"/>
      <c r="FM469" s="2"/>
      <c r="FN469" s="2"/>
      <c r="FO469" s="2"/>
      <c r="FP469" s="2"/>
      <c r="FQ469" s="2">
        <v>0</v>
      </c>
      <c r="FR469" s="2">
        <v>0</v>
      </c>
      <c r="FS469" s="2">
        <v>0</v>
      </c>
      <c r="FT469" s="2"/>
      <c r="FU469" s="2"/>
      <c r="FV469" s="2"/>
      <c r="FW469" s="2"/>
      <c r="FX469" s="2">
        <v>0</v>
      </c>
      <c r="FY469" s="2">
        <v>0</v>
      </c>
      <c r="FZ469" s="2"/>
      <c r="GA469" s="2" t="s">
        <v>705</v>
      </c>
      <c r="GB469" s="2"/>
      <c r="GC469" s="2"/>
      <c r="GD469" s="2">
        <v>1</v>
      </c>
      <c r="GE469" s="2"/>
      <c r="GF469" s="2">
        <v>899995657</v>
      </c>
      <c r="GG469" s="2">
        <v>2</v>
      </c>
      <c r="GH469" s="2">
        <v>4</v>
      </c>
      <c r="GI469" s="2">
        <v>-2</v>
      </c>
      <c r="GJ469" s="2">
        <v>0</v>
      </c>
      <c r="GK469" s="2">
        <v>0</v>
      </c>
      <c r="GL469" s="2">
        <f t="shared" si="591"/>
        <v>0</v>
      </c>
      <c r="GM469" s="2">
        <f t="shared" si="592"/>
        <v>143767.47</v>
      </c>
      <c r="GN469" s="2">
        <f t="shared" si="593"/>
        <v>0</v>
      </c>
      <c r="GO469" s="2">
        <f t="shared" si="594"/>
        <v>143767.47</v>
      </c>
      <c r="GP469" s="2">
        <f t="shared" si="595"/>
        <v>0</v>
      </c>
      <c r="GQ469" s="2"/>
      <c r="GR469" s="2">
        <v>0</v>
      </c>
      <c r="GS469" s="2">
        <v>2</v>
      </c>
      <c r="GT469" s="2">
        <v>0</v>
      </c>
      <c r="GU469" s="2" t="s">
        <v>3</v>
      </c>
      <c r="GV469" s="2">
        <f t="shared" si="596"/>
        <v>0</v>
      </c>
      <c r="GW469" s="2">
        <v>1</v>
      </c>
      <c r="GX469" s="2">
        <f t="shared" si="597"/>
        <v>0</v>
      </c>
      <c r="GY469" s="2"/>
      <c r="GZ469" s="2"/>
      <c r="HA469" s="2">
        <v>0</v>
      </c>
      <c r="HB469" s="2">
        <v>0</v>
      </c>
      <c r="HC469" s="2">
        <f t="shared" si="598"/>
        <v>0</v>
      </c>
      <c r="HD469" s="2"/>
      <c r="HE469" s="2" t="s">
        <v>389</v>
      </c>
      <c r="HF469" s="2" t="s">
        <v>34</v>
      </c>
      <c r="HG469" s="2"/>
      <c r="HH469" s="2"/>
      <c r="HI469" s="2"/>
      <c r="HJ469" s="2"/>
      <c r="HK469" s="2"/>
      <c r="HL469" s="2"/>
      <c r="HM469" s="2" t="s">
        <v>3</v>
      </c>
      <c r="HN469" s="2" t="s">
        <v>3</v>
      </c>
      <c r="HO469" s="2" t="s">
        <v>3</v>
      </c>
      <c r="HP469" s="2" t="s">
        <v>3</v>
      </c>
      <c r="HQ469" s="2" t="s">
        <v>3</v>
      </c>
      <c r="HR469" s="2"/>
      <c r="HS469" s="2">
        <v>0</v>
      </c>
      <c r="HT469" s="2"/>
      <c r="HU469" s="2"/>
      <c r="HV469" s="2"/>
      <c r="HW469" s="2"/>
      <c r="HX469" s="2"/>
      <c r="HY469" s="2"/>
      <c r="HZ469" s="2"/>
      <c r="IA469" s="2"/>
      <c r="IB469" s="2"/>
      <c r="IC469" s="2"/>
      <c r="ID469" s="2"/>
      <c r="IE469" s="2"/>
      <c r="IF469" s="2"/>
      <c r="IG469" s="2"/>
      <c r="IH469" s="2"/>
      <c r="II469" s="2"/>
      <c r="IJ469" s="2"/>
      <c r="IK469" s="2">
        <v>0</v>
      </c>
      <c r="IL469" s="2"/>
      <c r="IM469" s="2"/>
      <c r="IN469" s="2"/>
      <c r="IO469" s="2"/>
      <c r="IP469" s="2"/>
      <c r="IQ469" s="2"/>
      <c r="IR469" s="2"/>
      <c r="IS469" s="2"/>
      <c r="IT469" s="2"/>
      <c r="IU469" s="2"/>
    </row>
    <row r="470" spans="1:255" x14ac:dyDescent="0.2">
      <c r="A470">
        <v>17</v>
      </c>
      <c r="B470">
        <v>1</v>
      </c>
      <c r="E470" t="s">
        <v>703</v>
      </c>
      <c r="F470" t="s">
        <v>704</v>
      </c>
      <c r="G470" t="s">
        <v>1310</v>
      </c>
      <c r="H470" t="s">
        <v>37</v>
      </c>
      <c r="I470">
        <v>33</v>
      </c>
      <c r="J470">
        <v>0</v>
      </c>
      <c r="K470">
        <v>33</v>
      </c>
      <c r="O470">
        <f t="shared" si="567"/>
        <v>1420422.6</v>
      </c>
      <c r="P470">
        <f t="shared" si="568"/>
        <v>1420422.6</v>
      </c>
      <c r="Q470">
        <f>(ROUND((ROUND(((ET470)*AV470*I470),2)*BB470),2)+ROUND((ROUND(((AE470-(EU470))*AV470*I470),2)*BS470),2))</f>
        <v>0</v>
      </c>
      <c r="R470">
        <f t="shared" si="569"/>
        <v>0</v>
      </c>
      <c r="S470">
        <f t="shared" si="570"/>
        <v>0</v>
      </c>
      <c r="T470">
        <f t="shared" si="571"/>
        <v>0</v>
      </c>
      <c r="U470">
        <f t="shared" si="572"/>
        <v>0</v>
      </c>
      <c r="V470">
        <f t="shared" si="573"/>
        <v>0</v>
      </c>
      <c r="W470">
        <f t="shared" si="574"/>
        <v>0</v>
      </c>
      <c r="X470">
        <f t="shared" si="575"/>
        <v>0</v>
      </c>
      <c r="Y470">
        <f t="shared" si="576"/>
        <v>0</v>
      </c>
      <c r="AA470">
        <v>60252775</v>
      </c>
      <c r="AB470">
        <f t="shared" si="577"/>
        <v>4356.59</v>
      </c>
      <c r="AC470">
        <f t="shared" si="578"/>
        <v>4356.59</v>
      </c>
      <c r="AD470">
        <f>ROUND((((ET470)-(EU470))+AE470),6)</f>
        <v>0</v>
      </c>
      <c r="AE470">
        <f t="shared" si="608"/>
        <v>0</v>
      </c>
      <c r="AF470">
        <f t="shared" si="608"/>
        <v>0</v>
      </c>
      <c r="AG470">
        <f t="shared" si="579"/>
        <v>0</v>
      </c>
      <c r="AH470">
        <f t="shared" si="609"/>
        <v>0</v>
      </c>
      <c r="AI470">
        <f t="shared" si="609"/>
        <v>0</v>
      </c>
      <c r="AJ470">
        <f t="shared" si="580"/>
        <v>0</v>
      </c>
      <c r="AK470">
        <v>4356.59</v>
      </c>
      <c r="AL470">
        <v>4356.59</v>
      </c>
      <c r="AM470">
        <v>0</v>
      </c>
      <c r="AN470">
        <v>0</v>
      </c>
      <c r="AO470">
        <v>0</v>
      </c>
      <c r="AP470">
        <v>0</v>
      </c>
      <c r="AQ470">
        <v>0</v>
      </c>
      <c r="AR470">
        <v>0</v>
      </c>
      <c r="AS470">
        <v>0</v>
      </c>
      <c r="AT470">
        <v>0</v>
      </c>
      <c r="AU470">
        <v>0</v>
      </c>
      <c r="AV470">
        <v>1</v>
      </c>
      <c r="AW470">
        <v>1</v>
      </c>
      <c r="AZ470">
        <v>1</v>
      </c>
      <c r="BA470">
        <v>1</v>
      </c>
      <c r="BB470">
        <v>1</v>
      </c>
      <c r="BC470">
        <v>9.8800000000000008</v>
      </c>
      <c r="BD470" t="s">
        <v>3</v>
      </c>
      <c r="BE470" t="s">
        <v>3</v>
      </c>
      <c r="BF470" t="s">
        <v>3</v>
      </c>
      <c r="BG470" t="s">
        <v>3</v>
      </c>
      <c r="BH470">
        <v>3</v>
      </c>
      <c r="BI470">
        <v>2</v>
      </c>
      <c r="BJ470" t="s">
        <v>3</v>
      </c>
      <c r="BM470">
        <v>400002</v>
      </c>
      <c r="BN470">
        <v>0</v>
      </c>
      <c r="BO470" t="s">
        <v>3</v>
      </c>
      <c r="BP470">
        <v>0</v>
      </c>
      <c r="BQ470">
        <v>202</v>
      </c>
      <c r="BR470">
        <v>0</v>
      </c>
      <c r="BS470">
        <v>1</v>
      </c>
      <c r="BT470">
        <v>1</v>
      </c>
      <c r="BU470">
        <v>1</v>
      </c>
      <c r="BV470">
        <v>1</v>
      </c>
      <c r="BW470">
        <v>1</v>
      </c>
      <c r="BX470">
        <v>1</v>
      </c>
      <c r="BY470" t="s">
        <v>3</v>
      </c>
      <c r="BZ470">
        <v>0</v>
      </c>
      <c r="CA470">
        <v>0</v>
      </c>
      <c r="CB470" t="s">
        <v>3</v>
      </c>
      <c r="CE470">
        <v>30</v>
      </c>
      <c r="CF470">
        <v>0</v>
      </c>
      <c r="CG470">
        <v>0</v>
      </c>
      <c r="CM470">
        <v>0</v>
      </c>
      <c r="CN470" t="s">
        <v>3</v>
      </c>
      <c r="CO470">
        <v>0</v>
      </c>
      <c r="CP470">
        <f t="shared" si="581"/>
        <v>1420422.6</v>
      </c>
      <c r="CQ470">
        <f t="shared" si="582"/>
        <v>43043.11</v>
      </c>
      <c r="CR470">
        <f>(ROUND((ROUND(((ET470)*AV470*1),2)*BB470),2)+ROUND((ROUND(((AE470-(EU470))*AV470*1),2)*BS470),2))</f>
        <v>0</v>
      </c>
      <c r="CS470">
        <f t="shared" si="583"/>
        <v>0</v>
      </c>
      <c r="CT470">
        <f t="shared" si="584"/>
        <v>0</v>
      </c>
      <c r="CU470">
        <f t="shared" si="585"/>
        <v>0</v>
      </c>
      <c r="CV470">
        <f t="shared" si="586"/>
        <v>0</v>
      </c>
      <c r="CW470">
        <f t="shared" si="587"/>
        <v>0</v>
      </c>
      <c r="CX470">
        <f t="shared" si="588"/>
        <v>0</v>
      </c>
      <c r="CY470">
        <f t="shared" si="589"/>
        <v>0</v>
      </c>
      <c r="CZ470">
        <f t="shared" si="590"/>
        <v>0</v>
      </c>
      <c r="DC470" t="s">
        <v>3</v>
      </c>
      <c r="DD470" t="s">
        <v>3</v>
      </c>
      <c r="DE470" t="s">
        <v>3</v>
      </c>
      <c r="DF470" t="s">
        <v>3</v>
      </c>
      <c r="DG470" t="s">
        <v>3</v>
      </c>
      <c r="DH470" t="s">
        <v>3</v>
      </c>
      <c r="DI470" t="s">
        <v>3</v>
      </c>
      <c r="DJ470" t="s">
        <v>3</v>
      </c>
      <c r="DK470" t="s">
        <v>3</v>
      </c>
      <c r="DL470" t="s">
        <v>3</v>
      </c>
      <c r="DM470" t="s">
        <v>3</v>
      </c>
      <c r="DN470">
        <v>0</v>
      </c>
      <c r="DO470">
        <v>0</v>
      </c>
      <c r="DP470">
        <v>1</v>
      </c>
      <c r="DQ470">
        <v>1</v>
      </c>
      <c r="DU470">
        <v>1013</v>
      </c>
      <c r="DV470" t="s">
        <v>37</v>
      </c>
      <c r="DW470" t="s">
        <v>37</v>
      </c>
      <c r="DX470">
        <v>1</v>
      </c>
      <c r="DZ470" t="s">
        <v>3</v>
      </c>
      <c r="EA470" t="s">
        <v>3</v>
      </c>
      <c r="EB470" t="s">
        <v>3</v>
      </c>
      <c r="EC470" t="s">
        <v>3</v>
      </c>
      <c r="EE470">
        <v>59540864</v>
      </c>
      <c r="EF470">
        <v>202</v>
      </c>
      <c r="EG470" t="s">
        <v>386</v>
      </c>
      <c r="EH470">
        <v>0</v>
      </c>
      <c r="EI470" t="s">
        <v>3</v>
      </c>
      <c r="EJ470">
        <v>1</v>
      </c>
      <c r="EK470">
        <v>400002</v>
      </c>
      <c r="EL470" t="s">
        <v>387</v>
      </c>
      <c r="EM470" t="s">
        <v>386</v>
      </c>
      <c r="EO470" t="s">
        <v>3</v>
      </c>
      <c r="EQ470">
        <v>0</v>
      </c>
      <c r="ER470">
        <v>4356.59</v>
      </c>
      <c r="ES470">
        <v>4356.59</v>
      </c>
      <c r="ET470">
        <v>0</v>
      </c>
      <c r="EU470">
        <v>0</v>
      </c>
      <c r="EV470">
        <v>0</v>
      </c>
      <c r="EW470">
        <v>0</v>
      </c>
      <c r="EX470">
        <v>0</v>
      </c>
      <c r="EY470">
        <v>0</v>
      </c>
      <c r="EZ470">
        <v>5</v>
      </c>
      <c r="FC470">
        <v>1</v>
      </c>
      <c r="FD470">
        <v>18</v>
      </c>
      <c r="FF470">
        <v>50639</v>
      </c>
      <c r="FQ470">
        <v>0</v>
      </c>
      <c r="FR470">
        <v>0</v>
      </c>
      <c r="FS470">
        <v>0</v>
      </c>
      <c r="FX470">
        <v>0</v>
      </c>
      <c r="FY470">
        <v>0</v>
      </c>
      <c r="GA470" t="s">
        <v>705</v>
      </c>
      <c r="GD470">
        <v>1</v>
      </c>
      <c r="GF470">
        <v>899995657</v>
      </c>
      <c r="GG470">
        <v>2</v>
      </c>
      <c r="GH470">
        <v>3</v>
      </c>
      <c r="GI470">
        <v>5</v>
      </c>
      <c r="GJ470">
        <v>0</v>
      </c>
      <c r="GK470">
        <v>0</v>
      </c>
      <c r="GL470">
        <f t="shared" si="591"/>
        <v>0</v>
      </c>
      <c r="GM470">
        <f t="shared" si="592"/>
        <v>1420422.6</v>
      </c>
      <c r="GN470">
        <f t="shared" si="593"/>
        <v>0</v>
      </c>
      <c r="GO470">
        <f t="shared" si="594"/>
        <v>1420422.6</v>
      </c>
      <c r="GP470">
        <f t="shared" si="595"/>
        <v>0</v>
      </c>
      <c r="GR470">
        <v>1</v>
      </c>
      <c r="GS470">
        <v>1</v>
      </c>
      <c r="GT470">
        <v>0</v>
      </c>
      <c r="GU470" t="s">
        <v>3</v>
      </c>
      <c r="GV470">
        <f t="shared" si="596"/>
        <v>0</v>
      </c>
      <c r="GW470">
        <v>1</v>
      </c>
      <c r="GX470">
        <f t="shared" si="597"/>
        <v>0</v>
      </c>
      <c r="HA470">
        <v>0</v>
      </c>
      <c r="HB470">
        <v>0</v>
      </c>
      <c r="HC470">
        <f t="shared" si="598"/>
        <v>0</v>
      </c>
      <c r="HE470" t="s">
        <v>389</v>
      </c>
      <c r="HF470" t="s">
        <v>34</v>
      </c>
      <c r="HM470" t="s">
        <v>3</v>
      </c>
      <c r="HN470" t="s">
        <v>3</v>
      </c>
      <c r="HO470" t="s">
        <v>3</v>
      </c>
      <c r="HP470" t="s">
        <v>3</v>
      </c>
      <c r="HQ470" t="s">
        <v>3</v>
      </c>
      <c r="HS470">
        <v>0</v>
      </c>
      <c r="IK470">
        <v>0</v>
      </c>
    </row>
    <row r="471" spans="1:255" x14ac:dyDescent="0.2">
      <c r="A471" s="2">
        <v>17</v>
      </c>
      <c r="B471" s="2">
        <v>1</v>
      </c>
      <c r="C471" s="2">
        <f>ROW(SmtRes!A266)</f>
        <v>266</v>
      </c>
      <c r="D471" s="2">
        <f>ROW(EtalonRes!A321)</f>
        <v>321</v>
      </c>
      <c r="E471" s="2" t="s">
        <v>706</v>
      </c>
      <c r="F471" s="2" t="s">
        <v>707</v>
      </c>
      <c r="G471" s="2" t="s">
        <v>708</v>
      </c>
      <c r="H471" s="2" t="s">
        <v>631</v>
      </c>
      <c r="I471" s="2">
        <f>ROUND((615+24)/100,9)</f>
        <v>6.39</v>
      </c>
      <c r="J471" s="2">
        <v>0</v>
      </c>
      <c r="K471" s="2">
        <f>ROUND((615+24)/100,9)</f>
        <v>6.39</v>
      </c>
      <c r="L471" s="2"/>
      <c r="M471" s="2"/>
      <c r="N471" s="2"/>
      <c r="O471" s="2">
        <f t="shared" si="567"/>
        <v>2906.15</v>
      </c>
      <c r="P471" s="2">
        <f t="shared" si="568"/>
        <v>23.2</v>
      </c>
      <c r="Q471" s="2">
        <f>(ROUND((ROUND((((ET471*1.1))*AV471*I471),2)*BB471),2)+ROUND((ROUND(((AE471-((EU471*1.1)))*AV471*I471),2)*BS471),2))</f>
        <v>30.98</v>
      </c>
      <c r="R471" s="2">
        <f t="shared" si="569"/>
        <v>3.68</v>
      </c>
      <c r="S471" s="2">
        <f t="shared" si="570"/>
        <v>2851.97</v>
      </c>
      <c r="T471" s="2">
        <f t="shared" si="571"/>
        <v>0</v>
      </c>
      <c r="U471" s="2">
        <f t="shared" si="572"/>
        <v>226.22681861999999</v>
      </c>
      <c r="V471" s="2">
        <f t="shared" si="573"/>
        <v>0</v>
      </c>
      <c r="W471" s="2">
        <f t="shared" si="574"/>
        <v>0</v>
      </c>
      <c r="X471" s="2">
        <f t="shared" si="575"/>
        <v>2769.98</v>
      </c>
      <c r="Y471" s="2">
        <f t="shared" si="576"/>
        <v>1456.38</v>
      </c>
      <c r="Z471" s="2"/>
      <c r="AA471" s="2">
        <v>60252778</v>
      </c>
      <c r="AB471" s="2">
        <f t="shared" si="577"/>
        <v>434.54399999999998</v>
      </c>
      <c r="AC471" s="2">
        <f t="shared" si="578"/>
        <v>3.63</v>
      </c>
      <c r="AD471" s="2">
        <f>ROUND(((((ET471*1.1))-((EU471*1.1)))+AE471),6)</f>
        <v>4.6310000000000002</v>
      </c>
      <c r="AE471" s="2">
        <f>ROUND(((EU471*1.1)),6)</f>
        <v>0.55000000000000004</v>
      </c>
      <c r="AF471" s="2">
        <f>ROUND(((EV471*1.1)),6)</f>
        <v>426.28300000000002</v>
      </c>
      <c r="AG471" s="2">
        <f t="shared" si="579"/>
        <v>0</v>
      </c>
      <c r="AH471" s="2">
        <f>((EW471*1.1))</f>
        <v>33.814</v>
      </c>
      <c r="AI471" s="2">
        <f>((EX471*1.1))</f>
        <v>0</v>
      </c>
      <c r="AJ471" s="2">
        <f t="shared" si="580"/>
        <v>0</v>
      </c>
      <c r="AK471" s="2">
        <v>395.37</v>
      </c>
      <c r="AL471" s="2">
        <v>3.63</v>
      </c>
      <c r="AM471" s="2">
        <v>4.21</v>
      </c>
      <c r="AN471" s="2">
        <v>0.5</v>
      </c>
      <c r="AO471" s="2">
        <v>387.53</v>
      </c>
      <c r="AP471" s="2">
        <v>0</v>
      </c>
      <c r="AQ471" s="2">
        <v>30.74</v>
      </c>
      <c r="AR471" s="2">
        <v>0</v>
      </c>
      <c r="AS471" s="2">
        <v>0</v>
      </c>
      <c r="AT471" s="2">
        <v>97</v>
      </c>
      <c r="AU471" s="2">
        <v>51</v>
      </c>
      <c r="AV471" s="2">
        <v>1.0469999999999999</v>
      </c>
      <c r="AW471" s="2">
        <v>1</v>
      </c>
      <c r="AX471" s="2"/>
      <c r="AY471" s="2"/>
      <c r="AZ471" s="2">
        <v>1</v>
      </c>
      <c r="BA471" s="2">
        <v>1</v>
      </c>
      <c r="BB471" s="2">
        <v>1</v>
      </c>
      <c r="BC471" s="2">
        <v>1</v>
      </c>
      <c r="BD471" s="2" t="s">
        <v>3</v>
      </c>
      <c r="BE471" s="2" t="s">
        <v>3</v>
      </c>
      <c r="BF471" s="2" t="s">
        <v>3</v>
      </c>
      <c r="BG471" s="2" t="s">
        <v>3</v>
      </c>
      <c r="BH471" s="2">
        <v>0</v>
      </c>
      <c r="BI471" s="2">
        <v>2</v>
      </c>
      <c r="BJ471" s="2" t="s">
        <v>709</v>
      </c>
      <c r="BK471" s="2"/>
      <c r="BL471" s="2"/>
      <c r="BM471" s="2">
        <v>67</v>
      </c>
      <c r="BN471" s="2">
        <v>59540665</v>
      </c>
      <c r="BO471" s="2" t="s">
        <v>707</v>
      </c>
      <c r="BP471" s="2">
        <v>1</v>
      </c>
      <c r="BQ471" s="2">
        <v>40</v>
      </c>
      <c r="BR471" s="2">
        <v>0</v>
      </c>
      <c r="BS471" s="2">
        <v>1</v>
      </c>
      <c r="BT471" s="2">
        <v>1</v>
      </c>
      <c r="BU471" s="2">
        <v>1</v>
      </c>
      <c r="BV471" s="2">
        <v>1</v>
      </c>
      <c r="BW471" s="2">
        <v>1</v>
      </c>
      <c r="BX471" s="2">
        <v>1</v>
      </c>
      <c r="BY471" s="2" t="s">
        <v>3</v>
      </c>
      <c r="BZ471" s="2">
        <v>97</v>
      </c>
      <c r="CA471" s="2">
        <v>51</v>
      </c>
      <c r="CB471" s="2" t="s">
        <v>3</v>
      </c>
      <c r="CC471" s="2"/>
      <c r="CD471" s="2"/>
      <c r="CE471" s="2">
        <v>30</v>
      </c>
      <c r="CF471" s="2">
        <v>0</v>
      </c>
      <c r="CG471" s="2">
        <v>0</v>
      </c>
      <c r="CH471" s="2"/>
      <c r="CI471" s="2"/>
      <c r="CJ471" s="2"/>
      <c r="CK471" s="2"/>
      <c r="CL471" s="2"/>
      <c r="CM471" s="2">
        <v>0</v>
      </c>
      <c r="CN471" s="2" t="s">
        <v>1290</v>
      </c>
      <c r="CO471" s="2">
        <v>0</v>
      </c>
      <c r="CP471" s="2">
        <f t="shared" si="581"/>
        <v>2906.1499999999996</v>
      </c>
      <c r="CQ471" s="2">
        <f t="shared" si="582"/>
        <v>3.63</v>
      </c>
      <c r="CR471" s="2">
        <f>(ROUND((ROUND((((ET471*1.1))*AV471*1),2)*BB471),2)+ROUND((ROUND(((AE471-((EU471*1.1)))*AV471*1),2)*BS471),2))</f>
        <v>4.8499999999999996</v>
      </c>
      <c r="CS471" s="2">
        <f t="shared" si="583"/>
        <v>0.57999999999999996</v>
      </c>
      <c r="CT471" s="2">
        <f t="shared" si="584"/>
        <v>446.32</v>
      </c>
      <c r="CU471" s="2">
        <f t="shared" si="585"/>
        <v>0</v>
      </c>
      <c r="CV471" s="2">
        <f t="shared" si="586"/>
        <v>35.403258000000001</v>
      </c>
      <c r="CW471" s="2">
        <f t="shared" si="587"/>
        <v>0</v>
      </c>
      <c r="CX471" s="2">
        <f t="shared" si="588"/>
        <v>0</v>
      </c>
      <c r="CY471" s="2">
        <f t="shared" si="589"/>
        <v>2769.9804999999997</v>
      </c>
      <c r="CZ471" s="2">
        <f t="shared" si="590"/>
        <v>1456.3815</v>
      </c>
      <c r="DA471" s="2"/>
      <c r="DB471" s="2"/>
      <c r="DC471" s="2" t="s">
        <v>3</v>
      </c>
      <c r="DD471" s="2" t="s">
        <v>3</v>
      </c>
      <c r="DE471" s="2" t="s">
        <v>24</v>
      </c>
      <c r="DF471" s="2" t="s">
        <v>24</v>
      </c>
      <c r="DG471" s="2" t="s">
        <v>24</v>
      </c>
      <c r="DH471" s="2" t="s">
        <v>3</v>
      </c>
      <c r="DI471" s="2" t="s">
        <v>24</v>
      </c>
      <c r="DJ471" s="2" t="s">
        <v>24</v>
      </c>
      <c r="DK471" s="2" t="s">
        <v>3</v>
      </c>
      <c r="DL471" s="2" t="s">
        <v>3</v>
      </c>
      <c r="DM471" s="2" t="s">
        <v>3</v>
      </c>
      <c r="DN471" s="2">
        <v>0</v>
      </c>
      <c r="DO471" s="2">
        <v>0</v>
      </c>
      <c r="DP471" s="2">
        <v>1</v>
      </c>
      <c r="DQ471" s="2">
        <v>1</v>
      </c>
      <c r="DR471" s="2"/>
      <c r="DS471" s="2"/>
      <c r="DT471" s="2"/>
      <c r="DU471" s="2">
        <v>1010</v>
      </c>
      <c r="DV471" s="2" t="s">
        <v>631</v>
      </c>
      <c r="DW471" s="2" t="s">
        <v>631</v>
      </c>
      <c r="DX471" s="2">
        <v>100</v>
      </c>
      <c r="DY471" s="2"/>
      <c r="DZ471" s="2" t="s">
        <v>3</v>
      </c>
      <c r="EA471" s="2" t="s">
        <v>3</v>
      </c>
      <c r="EB471" s="2" t="s">
        <v>3</v>
      </c>
      <c r="EC471" s="2" t="s">
        <v>3</v>
      </c>
      <c r="ED471" s="2"/>
      <c r="EE471" s="2">
        <v>59540733</v>
      </c>
      <c r="EF471" s="2">
        <v>40</v>
      </c>
      <c r="EG471" s="2" t="s">
        <v>25</v>
      </c>
      <c r="EH471" s="2">
        <v>0</v>
      </c>
      <c r="EI471" s="2" t="s">
        <v>3</v>
      </c>
      <c r="EJ471" s="2">
        <v>2</v>
      </c>
      <c r="EK471" s="2">
        <v>67</v>
      </c>
      <c r="EL471" s="2" t="s">
        <v>26</v>
      </c>
      <c r="EM471" s="2" t="s">
        <v>27</v>
      </c>
      <c r="EN471" s="2"/>
      <c r="EO471" s="2" t="s">
        <v>76</v>
      </c>
      <c r="EP471" s="2"/>
      <c r="EQ471" s="2">
        <v>0</v>
      </c>
      <c r="ER471" s="2">
        <v>395.37</v>
      </c>
      <c r="ES471" s="2">
        <v>3.63</v>
      </c>
      <c r="ET471" s="2">
        <v>4.21</v>
      </c>
      <c r="EU471" s="2">
        <v>0.5</v>
      </c>
      <c r="EV471" s="2">
        <v>387.53</v>
      </c>
      <c r="EW471" s="2">
        <v>30.74</v>
      </c>
      <c r="EX471" s="2">
        <v>0</v>
      </c>
      <c r="EY471" s="2">
        <v>0</v>
      </c>
      <c r="EZ471" s="2"/>
      <c r="FA471" s="2"/>
      <c r="FB471" s="2"/>
      <c r="FC471" s="2"/>
      <c r="FD471" s="2"/>
      <c r="FE471" s="2"/>
      <c r="FF471" s="2"/>
      <c r="FG471" s="2"/>
      <c r="FH471" s="2"/>
      <c r="FI471" s="2"/>
      <c r="FJ471" s="2"/>
      <c r="FK471" s="2"/>
      <c r="FL471" s="2"/>
      <c r="FM471" s="2"/>
      <c r="FN471" s="2"/>
      <c r="FO471" s="2"/>
      <c r="FP471" s="2"/>
      <c r="FQ471" s="2">
        <v>0</v>
      </c>
      <c r="FR471" s="2">
        <v>0</v>
      </c>
      <c r="FS471" s="2">
        <v>0</v>
      </c>
      <c r="FT471" s="2"/>
      <c r="FU471" s="2"/>
      <c r="FV471" s="2"/>
      <c r="FW471" s="2"/>
      <c r="FX471" s="2">
        <v>97</v>
      </c>
      <c r="FY471" s="2">
        <v>51</v>
      </c>
      <c r="FZ471" s="2"/>
      <c r="GA471" s="2" t="s">
        <v>3</v>
      </c>
      <c r="GB471" s="2"/>
      <c r="GC471" s="2"/>
      <c r="GD471" s="2">
        <v>1</v>
      </c>
      <c r="GE471" s="2"/>
      <c r="GF471" s="2">
        <v>1767038924</v>
      </c>
      <c r="GG471" s="2">
        <v>2</v>
      </c>
      <c r="GH471" s="2">
        <v>1</v>
      </c>
      <c r="GI471" s="2">
        <v>2</v>
      </c>
      <c r="GJ471" s="2">
        <v>0</v>
      </c>
      <c r="GK471" s="2">
        <v>0</v>
      </c>
      <c r="GL471" s="2">
        <f t="shared" si="591"/>
        <v>0</v>
      </c>
      <c r="GM471" s="2">
        <f t="shared" si="592"/>
        <v>7132.51</v>
      </c>
      <c r="GN471" s="2">
        <f t="shared" si="593"/>
        <v>0</v>
      </c>
      <c r="GO471" s="2">
        <f t="shared" si="594"/>
        <v>7132.51</v>
      </c>
      <c r="GP471" s="2">
        <f t="shared" si="595"/>
        <v>0</v>
      </c>
      <c r="GQ471" s="2"/>
      <c r="GR471" s="2">
        <v>0</v>
      </c>
      <c r="GS471" s="2">
        <v>3</v>
      </c>
      <c r="GT471" s="2">
        <v>0</v>
      </c>
      <c r="GU471" s="2" t="s">
        <v>3</v>
      </c>
      <c r="GV471" s="2">
        <f t="shared" si="596"/>
        <v>0</v>
      </c>
      <c r="GW471" s="2">
        <v>1</v>
      </c>
      <c r="GX471" s="2">
        <f t="shared" si="597"/>
        <v>0</v>
      </c>
      <c r="GY471" s="2"/>
      <c r="GZ471" s="2"/>
      <c r="HA471" s="2">
        <v>0</v>
      </c>
      <c r="HB471" s="2">
        <v>0</v>
      </c>
      <c r="HC471" s="2">
        <f t="shared" si="598"/>
        <v>0</v>
      </c>
      <c r="HD471" s="2"/>
      <c r="HE471" s="2" t="s">
        <v>3</v>
      </c>
      <c r="HF471" s="2" t="s">
        <v>3</v>
      </c>
      <c r="HG471" s="2"/>
      <c r="HH471" s="2"/>
      <c r="HI471" s="2"/>
      <c r="HJ471" s="2"/>
      <c r="HK471" s="2"/>
      <c r="HL471" s="2"/>
      <c r="HM471" s="2" t="s">
        <v>3</v>
      </c>
      <c r="HN471" s="2" t="s">
        <v>3</v>
      </c>
      <c r="HO471" s="2" t="s">
        <v>3</v>
      </c>
      <c r="HP471" s="2" t="s">
        <v>3</v>
      </c>
      <c r="HQ471" s="2" t="s">
        <v>3</v>
      </c>
      <c r="HR471" s="2"/>
      <c r="HS471" s="2">
        <v>0</v>
      </c>
      <c r="HT471" s="2"/>
      <c r="HU471" s="2"/>
      <c r="HV471" s="2"/>
      <c r="HW471" s="2"/>
      <c r="HX471" s="2"/>
      <c r="HY471" s="2"/>
      <c r="HZ471" s="2"/>
      <c r="IA471" s="2"/>
      <c r="IB471" s="2"/>
      <c r="IC471" s="2"/>
      <c r="ID471" s="2"/>
      <c r="IE471" s="2"/>
      <c r="IF471" s="2"/>
      <c r="IG471" s="2"/>
      <c r="IH471" s="2"/>
      <c r="II471" s="2"/>
      <c r="IJ471" s="2"/>
      <c r="IK471" s="2">
        <v>0</v>
      </c>
      <c r="IL471" s="2"/>
      <c r="IM471" s="2"/>
      <c r="IN471" s="2"/>
      <c r="IO471" s="2"/>
      <c r="IP471" s="2"/>
      <c r="IQ471" s="2"/>
      <c r="IR471" s="2"/>
      <c r="IS471" s="2"/>
      <c r="IT471" s="2"/>
      <c r="IU471" s="2"/>
    </row>
    <row r="472" spans="1:255" x14ac:dyDescent="0.2">
      <c r="A472">
        <v>17</v>
      </c>
      <c r="B472">
        <v>1</v>
      </c>
      <c r="C472">
        <f>ROW(SmtRes!A270)</f>
        <v>270</v>
      </c>
      <c r="D472">
        <f>ROW(EtalonRes!A326)</f>
        <v>326</v>
      </c>
      <c r="E472" t="s">
        <v>706</v>
      </c>
      <c r="F472" t="s">
        <v>707</v>
      </c>
      <c r="G472" t="s">
        <v>708</v>
      </c>
      <c r="H472" t="s">
        <v>631</v>
      </c>
      <c r="I472">
        <f>ROUND((615+24)/100,9)</f>
        <v>6.39</v>
      </c>
      <c r="J472">
        <v>0</v>
      </c>
      <c r="K472">
        <f>ROUND((615+24)/100,9)</f>
        <v>6.39</v>
      </c>
      <c r="O472">
        <f t="shared" si="567"/>
        <v>157374.25</v>
      </c>
      <c r="P472">
        <f t="shared" si="568"/>
        <v>88.39</v>
      </c>
      <c r="Q472">
        <f>(ROUND((ROUND((((ET472*1.1))*AV472*I472),2)*BB472),2)+ROUND((ROUND(((AE472-((EU472*1.1)))*AV472*I472),2)*BS472),2))</f>
        <v>456.03</v>
      </c>
      <c r="R472">
        <f t="shared" si="569"/>
        <v>202.36</v>
      </c>
      <c r="S472">
        <f t="shared" si="570"/>
        <v>156829.82999999999</v>
      </c>
      <c r="T472">
        <f t="shared" si="571"/>
        <v>0</v>
      </c>
      <c r="U472">
        <f t="shared" si="572"/>
        <v>226.22681861999999</v>
      </c>
      <c r="V472">
        <f t="shared" si="573"/>
        <v>0</v>
      </c>
      <c r="W472">
        <f t="shared" si="574"/>
        <v>0</v>
      </c>
      <c r="X472">
        <f t="shared" si="575"/>
        <v>152321.22</v>
      </c>
      <c r="Y472">
        <f t="shared" si="576"/>
        <v>80086.42</v>
      </c>
      <c r="AA472">
        <v>60252775</v>
      </c>
      <c r="AB472">
        <f t="shared" si="577"/>
        <v>434.54399999999998</v>
      </c>
      <c r="AC472">
        <f t="shared" si="578"/>
        <v>3.63</v>
      </c>
      <c r="AD472">
        <f>ROUND(((((ET472*1.1))-((EU472*1.1)))+AE472),6)</f>
        <v>4.6310000000000002</v>
      </c>
      <c r="AE472">
        <f>ROUND(((EU472*1.1)),6)</f>
        <v>0.55000000000000004</v>
      </c>
      <c r="AF472">
        <f>ROUND(((EV472*1.1)),6)</f>
        <v>426.28300000000002</v>
      </c>
      <c r="AG472">
        <f t="shared" si="579"/>
        <v>0</v>
      </c>
      <c r="AH472">
        <f>((EW472*1.1))</f>
        <v>33.814</v>
      </c>
      <c r="AI472">
        <f>((EX472*1.1))</f>
        <v>0</v>
      </c>
      <c r="AJ472">
        <f t="shared" si="580"/>
        <v>0</v>
      </c>
      <c r="AK472">
        <v>395.37</v>
      </c>
      <c r="AL472">
        <v>3.63</v>
      </c>
      <c r="AM472">
        <v>4.21</v>
      </c>
      <c r="AN472">
        <v>0.5</v>
      </c>
      <c r="AO472">
        <v>387.53</v>
      </c>
      <c r="AP472">
        <v>0</v>
      </c>
      <c r="AQ472">
        <v>30.74</v>
      </c>
      <c r="AR472">
        <v>0</v>
      </c>
      <c r="AS472">
        <v>0</v>
      </c>
      <c r="AT472">
        <v>97</v>
      </c>
      <c r="AU472">
        <v>51</v>
      </c>
      <c r="AV472">
        <v>1.0469999999999999</v>
      </c>
      <c r="AW472">
        <v>1</v>
      </c>
      <c r="AZ472">
        <v>1</v>
      </c>
      <c r="BA472">
        <v>54.99</v>
      </c>
      <c r="BB472">
        <v>14.72</v>
      </c>
      <c r="BC472">
        <v>3.81</v>
      </c>
      <c r="BD472" t="s">
        <v>3</v>
      </c>
      <c r="BE472" t="s">
        <v>3</v>
      </c>
      <c r="BF472" t="s">
        <v>3</v>
      </c>
      <c r="BG472" t="s">
        <v>3</v>
      </c>
      <c r="BH472">
        <v>0</v>
      </c>
      <c r="BI472">
        <v>2</v>
      </c>
      <c r="BJ472" t="s">
        <v>709</v>
      </c>
      <c r="BM472">
        <v>67</v>
      </c>
      <c r="BN472">
        <v>59540665</v>
      </c>
      <c r="BO472" t="s">
        <v>707</v>
      </c>
      <c r="BP472">
        <v>1</v>
      </c>
      <c r="BQ472">
        <v>40</v>
      </c>
      <c r="BR472">
        <v>0</v>
      </c>
      <c r="BS472">
        <v>54.99</v>
      </c>
      <c r="BT472">
        <v>1</v>
      </c>
      <c r="BU472">
        <v>1</v>
      </c>
      <c r="BV472">
        <v>1</v>
      </c>
      <c r="BW472">
        <v>1</v>
      </c>
      <c r="BX472">
        <v>1</v>
      </c>
      <c r="BY472" t="s">
        <v>3</v>
      </c>
      <c r="BZ472">
        <v>97</v>
      </c>
      <c r="CA472">
        <v>51</v>
      </c>
      <c r="CB472" t="s">
        <v>3</v>
      </c>
      <c r="CE472">
        <v>30</v>
      </c>
      <c r="CF472">
        <v>0</v>
      </c>
      <c r="CG472">
        <v>0</v>
      </c>
      <c r="CM472">
        <v>0</v>
      </c>
      <c r="CN472" t="s">
        <v>1290</v>
      </c>
      <c r="CO472">
        <v>0</v>
      </c>
      <c r="CP472">
        <f t="shared" si="581"/>
        <v>157374.25</v>
      </c>
      <c r="CQ472">
        <f t="shared" si="582"/>
        <v>13.83</v>
      </c>
      <c r="CR472">
        <f>(ROUND((ROUND((((ET472*1.1))*AV472*1),2)*BB472),2)+ROUND((ROUND(((AE472-((EU472*1.1)))*AV472*1),2)*BS472),2))</f>
        <v>71.39</v>
      </c>
      <c r="CS472">
        <f t="shared" si="583"/>
        <v>31.89</v>
      </c>
      <c r="CT472">
        <f t="shared" si="584"/>
        <v>24543.14</v>
      </c>
      <c r="CU472">
        <f t="shared" si="585"/>
        <v>0</v>
      </c>
      <c r="CV472">
        <f t="shared" si="586"/>
        <v>35.403258000000001</v>
      </c>
      <c r="CW472">
        <f t="shared" si="587"/>
        <v>0</v>
      </c>
      <c r="CX472">
        <f t="shared" si="588"/>
        <v>0</v>
      </c>
      <c r="CY472">
        <f t="shared" si="589"/>
        <v>152321.22429999997</v>
      </c>
      <c r="CZ472">
        <f t="shared" si="590"/>
        <v>80086.416899999982</v>
      </c>
      <c r="DC472" t="s">
        <v>3</v>
      </c>
      <c r="DD472" t="s">
        <v>3</v>
      </c>
      <c r="DE472" t="s">
        <v>24</v>
      </c>
      <c r="DF472" t="s">
        <v>24</v>
      </c>
      <c r="DG472" t="s">
        <v>24</v>
      </c>
      <c r="DH472" t="s">
        <v>3</v>
      </c>
      <c r="DI472" t="s">
        <v>24</v>
      </c>
      <c r="DJ472" t="s">
        <v>24</v>
      </c>
      <c r="DK472" t="s">
        <v>3</v>
      </c>
      <c r="DL472" t="s">
        <v>3</v>
      </c>
      <c r="DM472" t="s">
        <v>3</v>
      </c>
      <c r="DN472">
        <v>0</v>
      </c>
      <c r="DO472">
        <v>0</v>
      </c>
      <c r="DP472">
        <v>1</v>
      </c>
      <c r="DQ472">
        <v>1</v>
      </c>
      <c r="DU472">
        <v>1010</v>
      </c>
      <c r="DV472" t="s">
        <v>631</v>
      </c>
      <c r="DW472" t="s">
        <v>631</v>
      </c>
      <c r="DX472">
        <v>100</v>
      </c>
      <c r="DZ472" t="s">
        <v>3</v>
      </c>
      <c r="EA472" t="s">
        <v>3</v>
      </c>
      <c r="EB472" t="s">
        <v>3</v>
      </c>
      <c r="EC472" t="s">
        <v>3</v>
      </c>
      <c r="EE472">
        <v>59540733</v>
      </c>
      <c r="EF472">
        <v>40</v>
      </c>
      <c r="EG472" t="s">
        <v>25</v>
      </c>
      <c r="EH472">
        <v>0</v>
      </c>
      <c r="EI472" t="s">
        <v>3</v>
      </c>
      <c r="EJ472">
        <v>2</v>
      </c>
      <c r="EK472">
        <v>67</v>
      </c>
      <c r="EL472" t="s">
        <v>26</v>
      </c>
      <c r="EM472" t="s">
        <v>27</v>
      </c>
      <c r="EO472" t="s">
        <v>76</v>
      </c>
      <c r="EQ472">
        <v>0</v>
      </c>
      <c r="ER472">
        <v>395.37</v>
      </c>
      <c r="ES472">
        <v>3.63</v>
      </c>
      <c r="ET472">
        <v>4.21</v>
      </c>
      <c r="EU472">
        <v>0.5</v>
      </c>
      <c r="EV472">
        <v>387.53</v>
      </c>
      <c r="EW472">
        <v>30.74</v>
      </c>
      <c r="EX472">
        <v>0</v>
      </c>
      <c r="EY472">
        <v>0</v>
      </c>
      <c r="FQ472">
        <v>0</v>
      </c>
      <c r="FR472">
        <v>0</v>
      </c>
      <c r="FS472">
        <v>0</v>
      </c>
      <c r="FX472">
        <v>97</v>
      </c>
      <c r="FY472">
        <v>51</v>
      </c>
      <c r="GA472" t="s">
        <v>3</v>
      </c>
      <c r="GD472">
        <v>1</v>
      </c>
      <c r="GF472">
        <v>1767038924</v>
      </c>
      <c r="GG472">
        <v>2</v>
      </c>
      <c r="GH472">
        <v>1</v>
      </c>
      <c r="GI472">
        <v>2</v>
      </c>
      <c r="GJ472">
        <v>0</v>
      </c>
      <c r="GK472">
        <v>0</v>
      </c>
      <c r="GL472">
        <f t="shared" si="591"/>
        <v>0</v>
      </c>
      <c r="GM472">
        <f t="shared" si="592"/>
        <v>389781.89</v>
      </c>
      <c r="GN472">
        <f t="shared" si="593"/>
        <v>0</v>
      </c>
      <c r="GO472">
        <f t="shared" si="594"/>
        <v>389781.89</v>
      </c>
      <c r="GP472">
        <f t="shared" si="595"/>
        <v>0</v>
      </c>
      <c r="GR472">
        <v>0</v>
      </c>
      <c r="GS472">
        <v>3</v>
      </c>
      <c r="GT472">
        <v>0</v>
      </c>
      <c r="GU472" t="s">
        <v>3</v>
      </c>
      <c r="GV472">
        <f t="shared" si="596"/>
        <v>0</v>
      </c>
      <c r="GW472">
        <v>1</v>
      </c>
      <c r="GX472">
        <f t="shared" si="597"/>
        <v>0</v>
      </c>
      <c r="HA472">
        <v>0</v>
      </c>
      <c r="HB472">
        <v>0</v>
      </c>
      <c r="HC472">
        <f t="shared" si="598"/>
        <v>0</v>
      </c>
      <c r="HE472" t="s">
        <v>3</v>
      </c>
      <c r="HF472" t="s">
        <v>3</v>
      </c>
      <c r="HM472" t="s">
        <v>3</v>
      </c>
      <c r="HN472" t="s">
        <v>3</v>
      </c>
      <c r="HO472" t="s">
        <v>3</v>
      </c>
      <c r="HP472" t="s">
        <v>3</v>
      </c>
      <c r="HQ472" t="s">
        <v>3</v>
      </c>
      <c r="HS472">
        <v>0</v>
      </c>
      <c r="IK472">
        <v>0</v>
      </c>
    </row>
    <row r="473" spans="1:255" x14ac:dyDescent="0.2">
      <c r="A473" s="2">
        <v>17</v>
      </c>
      <c r="B473" s="2">
        <v>1</v>
      </c>
      <c r="C473" s="2"/>
      <c r="D473" s="2"/>
      <c r="E473" s="2" t="s">
        <v>710</v>
      </c>
      <c r="F473" s="2" t="s">
        <v>711</v>
      </c>
      <c r="G473" s="2" t="s">
        <v>1311</v>
      </c>
      <c r="H473" s="2" t="s">
        <v>37</v>
      </c>
      <c r="I473" s="2">
        <v>615</v>
      </c>
      <c r="J473" s="2">
        <v>0</v>
      </c>
      <c r="K473" s="2">
        <v>615</v>
      </c>
      <c r="L473" s="2"/>
      <c r="M473" s="2"/>
      <c r="N473" s="2"/>
      <c r="O473" s="2">
        <f t="shared" si="567"/>
        <v>523094.4</v>
      </c>
      <c r="P473" s="2">
        <f t="shared" si="568"/>
        <v>523094.4</v>
      </c>
      <c r="Q473" s="2">
        <f>(ROUND((ROUND(((ET473)*AV473*I473),2)*BB473),2)+ROUND((ROUND(((AE473-(EU473))*AV473*I473),2)*BS473),2))</f>
        <v>0</v>
      </c>
      <c r="R473" s="2">
        <f t="shared" si="569"/>
        <v>0</v>
      </c>
      <c r="S473" s="2">
        <f t="shared" si="570"/>
        <v>0</v>
      </c>
      <c r="T473" s="2">
        <f t="shared" si="571"/>
        <v>0</v>
      </c>
      <c r="U473" s="2">
        <f t="shared" si="572"/>
        <v>0</v>
      </c>
      <c r="V473" s="2">
        <f t="shared" si="573"/>
        <v>0</v>
      </c>
      <c r="W473" s="2">
        <f t="shared" si="574"/>
        <v>0</v>
      </c>
      <c r="X473" s="2">
        <f t="shared" si="575"/>
        <v>0</v>
      </c>
      <c r="Y473" s="2">
        <f t="shared" si="576"/>
        <v>0</v>
      </c>
      <c r="Z473" s="2"/>
      <c r="AA473" s="2">
        <v>60252778</v>
      </c>
      <c r="AB473" s="2">
        <f t="shared" si="577"/>
        <v>850.56</v>
      </c>
      <c r="AC473" s="2">
        <f t="shared" si="578"/>
        <v>850.56</v>
      </c>
      <c r="AD473" s="2">
        <f>ROUND((((ET473)-(EU473))+AE473),6)</f>
        <v>0</v>
      </c>
      <c r="AE473" s="2">
        <f t="shared" ref="AE473:AF476" si="610">ROUND((EU473),6)</f>
        <v>0</v>
      </c>
      <c r="AF473" s="2">
        <f t="shared" si="610"/>
        <v>0</v>
      </c>
      <c r="AG473" s="2">
        <f t="shared" si="579"/>
        <v>0</v>
      </c>
      <c r="AH473" s="2">
        <f t="shared" ref="AH473:AI476" si="611">(EW473)</f>
        <v>0</v>
      </c>
      <c r="AI473" s="2">
        <f t="shared" si="611"/>
        <v>0</v>
      </c>
      <c r="AJ473" s="2">
        <f t="shared" si="580"/>
        <v>0</v>
      </c>
      <c r="AK473" s="2">
        <v>850.56</v>
      </c>
      <c r="AL473" s="2">
        <v>850.56</v>
      </c>
      <c r="AM473" s="2">
        <v>0</v>
      </c>
      <c r="AN473" s="2">
        <v>0</v>
      </c>
      <c r="AO473" s="2">
        <v>0</v>
      </c>
      <c r="AP473" s="2">
        <v>0</v>
      </c>
      <c r="AQ473" s="2">
        <v>0</v>
      </c>
      <c r="AR473" s="2">
        <v>0</v>
      </c>
      <c r="AS473" s="2">
        <v>0</v>
      </c>
      <c r="AT473" s="2">
        <v>0</v>
      </c>
      <c r="AU473" s="2">
        <v>0</v>
      </c>
      <c r="AV473" s="2">
        <v>1</v>
      </c>
      <c r="AW473" s="2">
        <v>1</v>
      </c>
      <c r="AX473" s="2"/>
      <c r="AY473" s="2"/>
      <c r="AZ473" s="2">
        <v>1</v>
      </c>
      <c r="BA473" s="2">
        <v>1</v>
      </c>
      <c r="BB473" s="2">
        <v>1</v>
      </c>
      <c r="BC473" s="2">
        <v>1</v>
      </c>
      <c r="BD473" s="2" t="s">
        <v>3</v>
      </c>
      <c r="BE473" s="2" t="s">
        <v>3</v>
      </c>
      <c r="BF473" s="2" t="s">
        <v>3</v>
      </c>
      <c r="BG473" s="2" t="s">
        <v>3</v>
      </c>
      <c r="BH473" s="2">
        <v>3</v>
      </c>
      <c r="BI473" s="2">
        <v>2</v>
      </c>
      <c r="BJ473" s="2" t="s">
        <v>3</v>
      </c>
      <c r="BK473" s="2"/>
      <c r="BL473" s="2"/>
      <c r="BM473" s="2">
        <v>400002</v>
      </c>
      <c r="BN473" s="2">
        <v>0</v>
      </c>
      <c r="BO473" s="2" t="s">
        <v>3</v>
      </c>
      <c r="BP473" s="2">
        <v>0</v>
      </c>
      <c r="BQ473" s="2">
        <v>202</v>
      </c>
      <c r="BR473" s="2">
        <v>0</v>
      </c>
      <c r="BS473" s="2">
        <v>1</v>
      </c>
      <c r="BT473" s="2">
        <v>1</v>
      </c>
      <c r="BU473" s="2">
        <v>1</v>
      </c>
      <c r="BV473" s="2">
        <v>1</v>
      </c>
      <c r="BW473" s="2">
        <v>1</v>
      </c>
      <c r="BX473" s="2">
        <v>1</v>
      </c>
      <c r="BY473" s="2" t="s">
        <v>3</v>
      </c>
      <c r="BZ473" s="2">
        <v>0</v>
      </c>
      <c r="CA473" s="2">
        <v>0</v>
      </c>
      <c r="CB473" s="2" t="s">
        <v>3</v>
      </c>
      <c r="CC473" s="2"/>
      <c r="CD473" s="2"/>
      <c r="CE473" s="2">
        <v>30</v>
      </c>
      <c r="CF473" s="2">
        <v>0</v>
      </c>
      <c r="CG473" s="2">
        <v>0</v>
      </c>
      <c r="CH473" s="2"/>
      <c r="CI473" s="2"/>
      <c r="CJ473" s="2"/>
      <c r="CK473" s="2"/>
      <c r="CL473" s="2"/>
      <c r="CM473" s="2">
        <v>0</v>
      </c>
      <c r="CN473" s="2" t="s">
        <v>3</v>
      </c>
      <c r="CO473" s="2">
        <v>0</v>
      </c>
      <c r="CP473" s="2">
        <f t="shared" si="581"/>
        <v>523094.4</v>
      </c>
      <c r="CQ473" s="2">
        <f t="shared" si="582"/>
        <v>850.56</v>
      </c>
      <c r="CR473" s="2">
        <f>(ROUND((ROUND(((ET473)*AV473*1),2)*BB473),2)+ROUND((ROUND(((AE473-(EU473))*AV473*1),2)*BS473),2))</f>
        <v>0</v>
      </c>
      <c r="CS473" s="2">
        <f t="shared" si="583"/>
        <v>0</v>
      </c>
      <c r="CT473" s="2">
        <f t="shared" si="584"/>
        <v>0</v>
      </c>
      <c r="CU473" s="2">
        <f t="shared" si="585"/>
        <v>0</v>
      </c>
      <c r="CV473" s="2">
        <f t="shared" si="586"/>
        <v>0</v>
      </c>
      <c r="CW473" s="2">
        <f t="shared" si="587"/>
        <v>0</v>
      </c>
      <c r="CX473" s="2">
        <f t="shared" si="588"/>
        <v>0</v>
      </c>
      <c r="CY473" s="2">
        <f t="shared" si="589"/>
        <v>0</v>
      </c>
      <c r="CZ473" s="2">
        <f t="shared" si="590"/>
        <v>0</v>
      </c>
      <c r="DA473" s="2"/>
      <c r="DB473" s="2"/>
      <c r="DC473" s="2" t="s">
        <v>3</v>
      </c>
      <c r="DD473" s="2" t="s">
        <v>3</v>
      </c>
      <c r="DE473" s="2" t="s">
        <v>3</v>
      </c>
      <c r="DF473" s="2" t="s">
        <v>3</v>
      </c>
      <c r="DG473" s="2" t="s">
        <v>3</v>
      </c>
      <c r="DH473" s="2" t="s">
        <v>3</v>
      </c>
      <c r="DI473" s="2" t="s">
        <v>3</v>
      </c>
      <c r="DJ473" s="2" t="s">
        <v>3</v>
      </c>
      <c r="DK473" s="2" t="s">
        <v>3</v>
      </c>
      <c r="DL473" s="2" t="s">
        <v>3</v>
      </c>
      <c r="DM473" s="2" t="s">
        <v>3</v>
      </c>
      <c r="DN473" s="2">
        <v>0</v>
      </c>
      <c r="DO473" s="2">
        <v>0</v>
      </c>
      <c r="DP473" s="2">
        <v>1</v>
      </c>
      <c r="DQ473" s="2">
        <v>1</v>
      </c>
      <c r="DR473" s="2"/>
      <c r="DS473" s="2"/>
      <c r="DT473" s="2"/>
      <c r="DU473" s="2">
        <v>1013</v>
      </c>
      <c r="DV473" s="2" t="s">
        <v>37</v>
      </c>
      <c r="DW473" s="2" t="s">
        <v>37</v>
      </c>
      <c r="DX473" s="2">
        <v>1</v>
      </c>
      <c r="DY473" s="2"/>
      <c r="DZ473" s="2" t="s">
        <v>3</v>
      </c>
      <c r="EA473" s="2" t="s">
        <v>3</v>
      </c>
      <c r="EB473" s="2" t="s">
        <v>3</v>
      </c>
      <c r="EC473" s="2" t="s">
        <v>3</v>
      </c>
      <c r="ED473" s="2"/>
      <c r="EE473" s="2">
        <v>59540864</v>
      </c>
      <c r="EF473" s="2">
        <v>202</v>
      </c>
      <c r="EG473" s="2" t="s">
        <v>386</v>
      </c>
      <c r="EH473" s="2">
        <v>0</v>
      </c>
      <c r="EI473" s="2" t="s">
        <v>3</v>
      </c>
      <c r="EJ473" s="2">
        <v>1</v>
      </c>
      <c r="EK473" s="2">
        <v>400002</v>
      </c>
      <c r="EL473" s="2" t="s">
        <v>387</v>
      </c>
      <c r="EM473" s="2" t="s">
        <v>386</v>
      </c>
      <c r="EN473" s="2"/>
      <c r="EO473" s="2" t="s">
        <v>3</v>
      </c>
      <c r="EP473" s="2"/>
      <c r="EQ473" s="2">
        <v>0</v>
      </c>
      <c r="ER473" s="2">
        <v>0</v>
      </c>
      <c r="ES473" s="2">
        <v>850.56</v>
      </c>
      <c r="ET473" s="2">
        <v>0</v>
      </c>
      <c r="EU473" s="2">
        <v>0</v>
      </c>
      <c r="EV473" s="2">
        <v>0</v>
      </c>
      <c r="EW473" s="2">
        <v>0</v>
      </c>
      <c r="EX473" s="2">
        <v>0</v>
      </c>
      <c r="EY473" s="2">
        <v>0</v>
      </c>
      <c r="EZ473" s="2"/>
      <c r="FA473" s="2"/>
      <c r="FB473" s="2"/>
      <c r="FC473" s="2"/>
      <c r="FD473" s="2"/>
      <c r="FE473" s="2"/>
      <c r="FF473" s="2"/>
      <c r="FG473" s="2"/>
      <c r="FH473" s="2"/>
      <c r="FI473" s="2"/>
      <c r="FJ473" s="2"/>
      <c r="FK473" s="2"/>
      <c r="FL473" s="2"/>
      <c r="FM473" s="2"/>
      <c r="FN473" s="2"/>
      <c r="FO473" s="2"/>
      <c r="FP473" s="2"/>
      <c r="FQ473" s="2">
        <v>0</v>
      </c>
      <c r="FR473" s="2">
        <v>0</v>
      </c>
      <c r="FS473" s="2">
        <v>0</v>
      </c>
      <c r="FT473" s="2"/>
      <c r="FU473" s="2"/>
      <c r="FV473" s="2"/>
      <c r="FW473" s="2"/>
      <c r="FX473" s="2">
        <v>0</v>
      </c>
      <c r="FY473" s="2">
        <v>0</v>
      </c>
      <c r="FZ473" s="2"/>
      <c r="GA473" s="2" t="s">
        <v>712</v>
      </c>
      <c r="GB473" s="2"/>
      <c r="GC473" s="2"/>
      <c r="GD473" s="2">
        <v>1</v>
      </c>
      <c r="GE473" s="2"/>
      <c r="GF473" s="2">
        <v>-1602534671</v>
      </c>
      <c r="GG473" s="2">
        <v>2</v>
      </c>
      <c r="GH473" s="2">
        <v>4</v>
      </c>
      <c r="GI473" s="2">
        <v>-2</v>
      </c>
      <c r="GJ473" s="2">
        <v>0</v>
      </c>
      <c r="GK473" s="2">
        <v>0</v>
      </c>
      <c r="GL473" s="2">
        <f t="shared" si="591"/>
        <v>0</v>
      </c>
      <c r="GM473" s="2">
        <f t="shared" si="592"/>
        <v>523094.4</v>
      </c>
      <c r="GN473" s="2">
        <f t="shared" si="593"/>
        <v>0</v>
      </c>
      <c r="GO473" s="2">
        <f t="shared" si="594"/>
        <v>523094.4</v>
      </c>
      <c r="GP473" s="2">
        <f t="shared" si="595"/>
        <v>0</v>
      </c>
      <c r="GQ473" s="2"/>
      <c r="GR473" s="2">
        <v>0</v>
      </c>
      <c r="GS473" s="2">
        <v>2</v>
      </c>
      <c r="GT473" s="2">
        <v>0</v>
      </c>
      <c r="GU473" s="2" t="s">
        <v>3</v>
      </c>
      <c r="GV473" s="2">
        <f t="shared" si="596"/>
        <v>0</v>
      </c>
      <c r="GW473" s="2">
        <v>1</v>
      </c>
      <c r="GX473" s="2">
        <f t="shared" si="597"/>
        <v>0</v>
      </c>
      <c r="GY473" s="2"/>
      <c r="GZ473" s="2"/>
      <c r="HA473" s="2">
        <v>0</v>
      </c>
      <c r="HB473" s="2">
        <v>0</v>
      </c>
      <c r="HC473" s="2">
        <f t="shared" si="598"/>
        <v>0</v>
      </c>
      <c r="HD473" s="2"/>
      <c r="HE473" s="2" t="s">
        <v>389</v>
      </c>
      <c r="HF473" s="2" t="s">
        <v>34</v>
      </c>
      <c r="HG473" s="2"/>
      <c r="HH473" s="2"/>
      <c r="HI473" s="2"/>
      <c r="HJ473" s="2"/>
      <c r="HK473" s="2"/>
      <c r="HL473" s="2"/>
      <c r="HM473" s="2" t="s">
        <v>3</v>
      </c>
      <c r="HN473" s="2" t="s">
        <v>3</v>
      </c>
      <c r="HO473" s="2" t="s">
        <v>3</v>
      </c>
      <c r="HP473" s="2" t="s">
        <v>3</v>
      </c>
      <c r="HQ473" s="2" t="s">
        <v>3</v>
      </c>
      <c r="HR473" s="2"/>
      <c r="HS473" s="2">
        <v>0</v>
      </c>
      <c r="HT473" s="2"/>
      <c r="HU473" s="2"/>
      <c r="HV473" s="2"/>
      <c r="HW473" s="2"/>
      <c r="HX473" s="2"/>
      <c r="HY473" s="2"/>
      <c r="HZ473" s="2"/>
      <c r="IA473" s="2"/>
      <c r="IB473" s="2"/>
      <c r="IC473" s="2"/>
      <c r="ID473" s="2"/>
      <c r="IE473" s="2"/>
      <c r="IF473" s="2"/>
      <c r="IG473" s="2"/>
      <c r="IH473" s="2"/>
      <c r="II473" s="2"/>
      <c r="IJ473" s="2"/>
      <c r="IK473" s="2">
        <v>0</v>
      </c>
      <c r="IL473" s="2"/>
      <c r="IM473" s="2"/>
      <c r="IN473" s="2"/>
      <c r="IO473" s="2"/>
      <c r="IP473" s="2"/>
      <c r="IQ473" s="2"/>
      <c r="IR473" s="2"/>
      <c r="IS473" s="2"/>
      <c r="IT473" s="2"/>
      <c r="IU473" s="2"/>
    </row>
    <row r="474" spans="1:255" x14ac:dyDescent="0.2">
      <c r="A474">
        <v>17</v>
      </c>
      <c r="B474">
        <v>1</v>
      </c>
      <c r="E474" t="s">
        <v>710</v>
      </c>
      <c r="F474" t="s">
        <v>711</v>
      </c>
      <c r="G474" t="s">
        <v>1311</v>
      </c>
      <c r="H474" t="s">
        <v>37</v>
      </c>
      <c r="I474">
        <v>615</v>
      </c>
      <c r="J474">
        <v>0</v>
      </c>
      <c r="K474">
        <v>615</v>
      </c>
      <c r="O474">
        <f t="shared" si="567"/>
        <v>5168172.67</v>
      </c>
      <c r="P474">
        <f t="shared" si="568"/>
        <v>5168172.67</v>
      </c>
      <c r="Q474">
        <f>(ROUND((ROUND(((ET474)*AV474*I474),2)*BB474),2)+ROUND((ROUND(((AE474-(EU474))*AV474*I474),2)*BS474),2))</f>
        <v>0</v>
      </c>
      <c r="R474">
        <f t="shared" si="569"/>
        <v>0</v>
      </c>
      <c r="S474">
        <f t="shared" si="570"/>
        <v>0</v>
      </c>
      <c r="T474">
        <f t="shared" si="571"/>
        <v>0</v>
      </c>
      <c r="U474">
        <f t="shared" si="572"/>
        <v>0</v>
      </c>
      <c r="V474">
        <f t="shared" si="573"/>
        <v>0</v>
      </c>
      <c r="W474">
        <f t="shared" si="574"/>
        <v>0</v>
      </c>
      <c r="X474">
        <f t="shared" si="575"/>
        <v>0</v>
      </c>
      <c r="Y474">
        <f t="shared" si="576"/>
        <v>0</v>
      </c>
      <c r="AA474">
        <v>60252775</v>
      </c>
      <c r="AB474">
        <f t="shared" si="577"/>
        <v>850.56</v>
      </c>
      <c r="AC474">
        <f t="shared" si="578"/>
        <v>850.56</v>
      </c>
      <c r="AD474">
        <f>ROUND((((ET474)-(EU474))+AE474),6)</f>
        <v>0</v>
      </c>
      <c r="AE474">
        <f t="shared" si="610"/>
        <v>0</v>
      </c>
      <c r="AF474">
        <f t="shared" si="610"/>
        <v>0</v>
      </c>
      <c r="AG474">
        <f t="shared" si="579"/>
        <v>0</v>
      </c>
      <c r="AH474">
        <f t="shared" si="611"/>
        <v>0</v>
      </c>
      <c r="AI474">
        <f t="shared" si="611"/>
        <v>0</v>
      </c>
      <c r="AJ474">
        <f t="shared" si="580"/>
        <v>0</v>
      </c>
      <c r="AK474">
        <v>850.56</v>
      </c>
      <c r="AL474">
        <v>850.56</v>
      </c>
      <c r="AM474">
        <v>0</v>
      </c>
      <c r="AN474">
        <v>0</v>
      </c>
      <c r="AO474">
        <v>0</v>
      </c>
      <c r="AP474">
        <v>0</v>
      </c>
      <c r="AQ474">
        <v>0</v>
      </c>
      <c r="AR474">
        <v>0</v>
      </c>
      <c r="AS474">
        <v>0</v>
      </c>
      <c r="AT474">
        <v>0</v>
      </c>
      <c r="AU474">
        <v>0</v>
      </c>
      <c r="AV474">
        <v>1</v>
      </c>
      <c r="AW474">
        <v>1</v>
      </c>
      <c r="AZ474">
        <v>1</v>
      </c>
      <c r="BA474">
        <v>1</v>
      </c>
      <c r="BB474">
        <v>1</v>
      </c>
      <c r="BC474">
        <v>9.8800000000000008</v>
      </c>
      <c r="BD474" t="s">
        <v>3</v>
      </c>
      <c r="BE474" t="s">
        <v>3</v>
      </c>
      <c r="BF474" t="s">
        <v>3</v>
      </c>
      <c r="BG474" t="s">
        <v>3</v>
      </c>
      <c r="BH474">
        <v>3</v>
      </c>
      <c r="BI474">
        <v>2</v>
      </c>
      <c r="BJ474" t="s">
        <v>3</v>
      </c>
      <c r="BM474">
        <v>400002</v>
      </c>
      <c r="BN474">
        <v>0</v>
      </c>
      <c r="BO474" t="s">
        <v>3</v>
      </c>
      <c r="BP474">
        <v>0</v>
      </c>
      <c r="BQ474">
        <v>202</v>
      </c>
      <c r="BR474">
        <v>0</v>
      </c>
      <c r="BS474">
        <v>1</v>
      </c>
      <c r="BT474">
        <v>1</v>
      </c>
      <c r="BU474">
        <v>1</v>
      </c>
      <c r="BV474">
        <v>1</v>
      </c>
      <c r="BW474">
        <v>1</v>
      </c>
      <c r="BX474">
        <v>1</v>
      </c>
      <c r="BY474" t="s">
        <v>3</v>
      </c>
      <c r="BZ474">
        <v>0</v>
      </c>
      <c r="CA474">
        <v>0</v>
      </c>
      <c r="CB474" t="s">
        <v>3</v>
      </c>
      <c r="CE474">
        <v>30</v>
      </c>
      <c r="CF474">
        <v>0</v>
      </c>
      <c r="CG474">
        <v>0</v>
      </c>
      <c r="CM474">
        <v>0</v>
      </c>
      <c r="CN474" t="s">
        <v>3</v>
      </c>
      <c r="CO474">
        <v>0</v>
      </c>
      <c r="CP474">
        <f t="shared" si="581"/>
        <v>5168172.67</v>
      </c>
      <c r="CQ474">
        <f t="shared" si="582"/>
        <v>8403.5300000000007</v>
      </c>
      <c r="CR474">
        <f>(ROUND((ROUND(((ET474)*AV474*1),2)*BB474),2)+ROUND((ROUND(((AE474-(EU474))*AV474*1),2)*BS474),2))</f>
        <v>0</v>
      </c>
      <c r="CS474">
        <f t="shared" si="583"/>
        <v>0</v>
      </c>
      <c r="CT474">
        <f t="shared" si="584"/>
        <v>0</v>
      </c>
      <c r="CU474">
        <f t="shared" si="585"/>
        <v>0</v>
      </c>
      <c r="CV474">
        <f t="shared" si="586"/>
        <v>0</v>
      </c>
      <c r="CW474">
        <f t="shared" si="587"/>
        <v>0</v>
      </c>
      <c r="CX474">
        <f t="shared" si="588"/>
        <v>0</v>
      </c>
      <c r="CY474">
        <f t="shared" si="589"/>
        <v>0</v>
      </c>
      <c r="CZ474">
        <f t="shared" si="590"/>
        <v>0</v>
      </c>
      <c r="DC474" t="s">
        <v>3</v>
      </c>
      <c r="DD474" t="s">
        <v>3</v>
      </c>
      <c r="DE474" t="s">
        <v>3</v>
      </c>
      <c r="DF474" t="s">
        <v>3</v>
      </c>
      <c r="DG474" t="s">
        <v>3</v>
      </c>
      <c r="DH474" t="s">
        <v>3</v>
      </c>
      <c r="DI474" t="s">
        <v>3</v>
      </c>
      <c r="DJ474" t="s">
        <v>3</v>
      </c>
      <c r="DK474" t="s">
        <v>3</v>
      </c>
      <c r="DL474" t="s">
        <v>3</v>
      </c>
      <c r="DM474" t="s">
        <v>3</v>
      </c>
      <c r="DN474">
        <v>0</v>
      </c>
      <c r="DO474">
        <v>0</v>
      </c>
      <c r="DP474">
        <v>1</v>
      </c>
      <c r="DQ474">
        <v>1</v>
      </c>
      <c r="DU474">
        <v>1013</v>
      </c>
      <c r="DV474" t="s">
        <v>37</v>
      </c>
      <c r="DW474" t="s">
        <v>37</v>
      </c>
      <c r="DX474">
        <v>1</v>
      </c>
      <c r="DZ474" t="s">
        <v>3</v>
      </c>
      <c r="EA474" t="s">
        <v>3</v>
      </c>
      <c r="EB474" t="s">
        <v>3</v>
      </c>
      <c r="EC474" t="s">
        <v>3</v>
      </c>
      <c r="EE474">
        <v>59540864</v>
      </c>
      <c r="EF474">
        <v>202</v>
      </c>
      <c r="EG474" t="s">
        <v>386</v>
      </c>
      <c r="EH474">
        <v>0</v>
      </c>
      <c r="EI474" t="s">
        <v>3</v>
      </c>
      <c r="EJ474">
        <v>1</v>
      </c>
      <c r="EK474">
        <v>400002</v>
      </c>
      <c r="EL474" t="s">
        <v>387</v>
      </c>
      <c r="EM474" t="s">
        <v>386</v>
      </c>
      <c r="EO474" t="s">
        <v>3</v>
      </c>
      <c r="EQ474">
        <v>0</v>
      </c>
      <c r="ER474">
        <v>850.56</v>
      </c>
      <c r="ES474">
        <v>850.56</v>
      </c>
      <c r="ET474">
        <v>0</v>
      </c>
      <c r="EU474">
        <v>0</v>
      </c>
      <c r="EV474">
        <v>0</v>
      </c>
      <c r="EW474">
        <v>0</v>
      </c>
      <c r="EX474">
        <v>0</v>
      </c>
      <c r="EY474">
        <v>0</v>
      </c>
      <c r="EZ474">
        <v>5</v>
      </c>
      <c r="FC474">
        <v>1</v>
      </c>
      <c r="FD474">
        <v>18</v>
      </c>
      <c r="FF474">
        <v>9886.48</v>
      </c>
      <c r="FQ474">
        <v>0</v>
      </c>
      <c r="FR474">
        <v>0</v>
      </c>
      <c r="FS474">
        <v>0</v>
      </c>
      <c r="FX474">
        <v>0</v>
      </c>
      <c r="FY474">
        <v>0</v>
      </c>
      <c r="GA474" t="s">
        <v>712</v>
      </c>
      <c r="GD474">
        <v>1</v>
      </c>
      <c r="GF474">
        <v>-1602534671</v>
      </c>
      <c r="GG474">
        <v>2</v>
      </c>
      <c r="GH474">
        <v>3</v>
      </c>
      <c r="GI474">
        <v>5</v>
      </c>
      <c r="GJ474">
        <v>0</v>
      </c>
      <c r="GK474">
        <v>0</v>
      </c>
      <c r="GL474">
        <f t="shared" si="591"/>
        <v>0</v>
      </c>
      <c r="GM474">
        <f t="shared" si="592"/>
        <v>5168172.67</v>
      </c>
      <c r="GN474">
        <f t="shared" si="593"/>
        <v>0</v>
      </c>
      <c r="GO474">
        <f t="shared" si="594"/>
        <v>5168172.67</v>
      </c>
      <c r="GP474">
        <f t="shared" si="595"/>
        <v>0</v>
      </c>
      <c r="GR474">
        <v>1</v>
      </c>
      <c r="GS474">
        <v>1</v>
      </c>
      <c r="GT474">
        <v>0</v>
      </c>
      <c r="GU474" t="s">
        <v>3</v>
      </c>
      <c r="GV474">
        <f t="shared" si="596"/>
        <v>0</v>
      </c>
      <c r="GW474">
        <v>1</v>
      </c>
      <c r="GX474">
        <f t="shared" si="597"/>
        <v>0</v>
      </c>
      <c r="HA474">
        <v>0</v>
      </c>
      <c r="HB474">
        <v>0</v>
      </c>
      <c r="HC474">
        <f t="shared" si="598"/>
        <v>0</v>
      </c>
      <c r="HE474" t="s">
        <v>389</v>
      </c>
      <c r="HF474" t="s">
        <v>34</v>
      </c>
      <c r="HM474" t="s">
        <v>3</v>
      </c>
      <c r="HN474" t="s">
        <v>3</v>
      </c>
      <c r="HO474" t="s">
        <v>3</v>
      </c>
      <c r="HP474" t="s">
        <v>3</v>
      </c>
      <c r="HQ474" t="s">
        <v>3</v>
      </c>
      <c r="HS474">
        <v>0</v>
      </c>
      <c r="IK474">
        <v>0</v>
      </c>
    </row>
    <row r="475" spans="1:255" x14ac:dyDescent="0.2">
      <c r="A475" s="2">
        <v>17</v>
      </c>
      <c r="B475" s="2">
        <v>1</v>
      </c>
      <c r="C475" s="2"/>
      <c r="D475" s="2"/>
      <c r="E475" s="2" t="s">
        <v>713</v>
      </c>
      <c r="F475" s="2" t="s">
        <v>714</v>
      </c>
      <c r="G475" s="2" t="s">
        <v>1312</v>
      </c>
      <c r="H475" s="2" t="s">
        <v>37</v>
      </c>
      <c r="I475" s="2">
        <v>24</v>
      </c>
      <c r="J475" s="2">
        <v>0</v>
      </c>
      <c r="K475" s="2">
        <v>24</v>
      </c>
      <c r="L475" s="2"/>
      <c r="M475" s="2"/>
      <c r="N475" s="2"/>
      <c r="O475" s="2">
        <f t="shared" si="567"/>
        <v>26763.84</v>
      </c>
      <c r="P475" s="2">
        <f t="shared" si="568"/>
        <v>26763.84</v>
      </c>
      <c r="Q475" s="2">
        <f>(ROUND((ROUND(((ET475)*AV475*I475),2)*BB475),2)+ROUND((ROUND(((AE475-(EU475))*AV475*I475),2)*BS475),2))</f>
        <v>0</v>
      </c>
      <c r="R475" s="2">
        <f t="shared" si="569"/>
        <v>0</v>
      </c>
      <c r="S475" s="2">
        <f t="shared" si="570"/>
        <v>0</v>
      </c>
      <c r="T475" s="2">
        <f t="shared" si="571"/>
        <v>0</v>
      </c>
      <c r="U475" s="2">
        <f t="shared" si="572"/>
        <v>0</v>
      </c>
      <c r="V475" s="2">
        <f t="shared" si="573"/>
        <v>0</v>
      </c>
      <c r="W475" s="2">
        <f t="shared" si="574"/>
        <v>0</v>
      </c>
      <c r="X475" s="2">
        <f t="shared" si="575"/>
        <v>0</v>
      </c>
      <c r="Y475" s="2">
        <f t="shared" si="576"/>
        <v>0</v>
      </c>
      <c r="Z475" s="2"/>
      <c r="AA475" s="2">
        <v>60252778</v>
      </c>
      <c r="AB475" s="2">
        <f t="shared" si="577"/>
        <v>1115.1600000000001</v>
      </c>
      <c r="AC475" s="2">
        <f t="shared" si="578"/>
        <v>1115.1600000000001</v>
      </c>
      <c r="AD475" s="2">
        <f>ROUND((((ET475)-(EU475))+AE475),6)</f>
        <v>0</v>
      </c>
      <c r="AE475" s="2">
        <f t="shared" si="610"/>
        <v>0</v>
      </c>
      <c r="AF475" s="2">
        <f t="shared" si="610"/>
        <v>0</v>
      </c>
      <c r="AG475" s="2">
        <f t="shared" si="579"/>
        <v>0</v>
      </c>
      <c r="AH475" s="2">
        <f t="shared" si="611"/>
        <v>0</v>
      </c>
      <c r="AI475" s="2">
        <f t="shared" si="611"/>
        <v>0</v>
      </c>
      <c r="AJ475" s="2">
        <f t="shared" si="580"/>
        <v>0</v>
      </c>
      <c r="AK475" s="2">
        <v>1115.1599999999999</v>
      </c>
      <c r="AL475" s="2">
        <v>1115.1599999999999</v>
      </c>
      <c r="AM475" s="2">
        <v>0</v>
      </c>
      <c r="AN475" s="2">
        <v>0</v>
      </c>
      <c r="AO475" s="2">
        <v>0</v>
      </c>
      <c r="AP475" s="2">
        <v>0</v>
      </c>
      <c r="AQ475" s="2">
        <v>0</v>
      </c>
      <c r="AR475" s="2">
        <v>0</v>
      </c>
      <c r="AS475" s="2">
        <v>0</v>
      </c>
      <c r="AT475" s="2">
        <v>0</v>
      </c>
      <c r="AU475" s="2">
        <v>0</v>
      </c>
      <c r="AV475" s="2">
        <v>1</v>
      </c>
      <c r="AW475" s="2">
        <v>1</v>
      </c>
      <c r="AX475" s="2"/>
      <c r="AY475" s="2"/>
      <c r="AZ475" s="2">
        <v>1</v>
      </c>
      <c r="BA475" s="2">
        <v>1</v>
      </c>
      <c r="BB475" s="2">
        <v>1</v>
      </c>
      <c r="BC475" s="2">
        <v>1</v>
      </c>
      <c r="BD475" s="2" t="s">
        <v>3</v>
      </c>
      <c r="BE475" s="2" t="s">
        <v>3</v>
      </c>
      <c r="BF475" s="2" t="s">
        <v>3</v>
      </c>
      <c r="BG475" s="2" t="s">
        <v>3</v>
      </c>
      <c r="BH475" s="2">
        <v>3</v>
      </c>
      <c r="BI475" s="2">
        <v>2</v>
      </c>
      <c r="BJ475" s="2" t="s">
        <v>3</v>
      </c>
      <c r="BK475" s="2"/>
      <c r="BL475" s="2"/>
      <c r="BM475" s="2">
        <v>400002</v>
      </c>
      <c r="BN475" s="2">
        <v>0</v>
      </c>
      <c r="BO475" s="2" t="s">
        <v>3</v>
      </c>
      <c r="BP475" s="2">
        <v>0</v>
      </c>
      <c r="BQ475" s="2">
        <v>202</v>
      </c>
      <c r="BR475" s="2">
        <v>0</v>
      </c>
      <c r="BS475" s="2">
        <v>1</v>
      </c>
      <c r="BT475" s="2">
        <v>1</v>
      </c>
      <c r="BU475" s="2">
        <v>1</v>
      </c>
      <c r="BV475" s="2">
        <v>1</v>
      </c>
      <c r="BW475" s="2">
        <v>1</v>
      </c>
      <c r="BX475" s="2">
        <v>1</v>
      </c>
      <c r="BY475" s="2" t="s">
        <v>3</v>
      </c>
      <c r="BZ475" s="2">
        <v>0</v>
      </c>
      <c r="CA475" s="2">
        <v>0</v>
      </c>
      <c r="CB475" s="2" t="s">
        <v>3</v>
      </c>
      <c r="CC475" s="2"/>
      <c r="CD475" s="2"/>
      <c r="CE475" s="2">
        <v>30</v>
      </c>
      <c r="CF475" s="2">
        <v>0</v>
      </c>
      <c r="CG475" s="2">
        <v>0</v>
      </c>
      <c r="CH475" s="2"/>
      <c r="CI475" s="2"/>
      <c r="CJ475" s="2"/>
      <c r="CK475" s="2"/>
      <c r="CL475" s="2"/>
      <c r="CM475" s="2">
        <v>0</v>
      </c>
      <c r="CN475" s="2" t="s">
        <v>3</v>
      </c>
      <c r="CO475" s="2">
        <v>0</v>
      </c>
      <c r="CP475" s="2">
        <f t="shared" si="581"/>
        <v>26763.84</v>
      </c>
      <c r="CQ475" s="2">
        <f t="shared" si="582"/>
        <v>1115.1600000000001</v>
      </c>
      <c r="CR475" s="2">
        <f>(ROUND((ROUND(((ET475)*AV475*1),2)*BB475),2)+ROUND((ROUND(((AE475-(EU475))*AV475*1),2)*BS475),2))</f>
        <v>0</v>
      </c>
      <c r="CS475" s="2">
        <f t="shared" si="583"/>
        <v>0</v>
      </c>
      <c r="CT475" s="2">
        <f t="shared" si="584"/>
        <v>0</v>
      </c>
      <c r="CU475" s="2">
        <f t="shared" si="585"/>
        <v>0</v>
      </c>
      <c r="CV475" s="2">
        <f t="shared" si="586"/>
        <v>0</v>
      </c>
      <c r="CW475" s="2">
        <f t="shared" si="587"/>
        <v>0</v>
      </c>
      <c r="CX475" s="2">
        <f t="shared" si="588"/>
        <v>0</v>
      </c>
      <c r="CY475" s="2">
        <f t="shared" si="589"/>
        <v>0</v>
      </c>
      <c r="CZ475" s="2">
        <f t="shared" si="590"/>
        <v>0</v>
      </c>
      <c r="DA475" s="2"/>
      <c r="DB475" s="2"/>
      <c r="DC475" s="2" t="s">
        <v>3</v>
      </c>
      <c r="DD475" s="2" t="s">
        <v>3</v>
      </c>
      <c r="DE475" s="2" t="s">
        <v>3</v>
      </c>
      <c r="DF475" s="2" t="s">
        <v>3</v>
      </c>
      <c r="DG475" s="2" t="s">
        <v>3</v>
      </c>
      <c r="DH475" s="2" t="s">
        <v>3</v>
      </c>
      <c r="DI475" s="2" t="s">
        <v>3</v>
      </c>
      <c r="DJ475" s="2" t="s">
        <v>3</v>
      </c>
      <c r="DK475" s="2" t="s">
        <v>3</v>
      </c>
      <c r="DL475" s="2" t="s">
        <v>3</v>
      </c>
      <c r="DM475" s="2" t="s">
        <v>3</v>
      </c>
      <c r="DN475" s="2">
        <v>0</v>
      </c>
      <c r="DO475" s="2">
        <v>0</v>
      </c>
      <c r="DP475" s="2">
        <v>1</v>
      </c>
      <c r="DQ475" s="2">
        <v>1</v>
      </c>
      <c r="DR475" s="2"/>
      <c r="DS475" s="2"/>
      <c r="DT475" s="2"/>
      <c r="DU475" s="2">
        <v>1013</v>
      </c>
      <c r="DV475" s="2" t="s">
        <v>37</v>
      </c>
      <c r="DW475" s="2" t="s">
        <v>37</v>
      </c>
      <c r="DX475" s="2">
        <v>1</v>
      </c>
      <c r="DY475" s="2"/>
      <c r="DZ475" s="2" t="s">
        <v>3</v>
      </c>
      <c r="EA475" s="2" t="s">
        <v>3</v>
      </c>
      <c r="EB475" s="2" t="s">
        <v>3</v>
      </c>
      <c r="EC475" s="2" t="s">
        <v>3</v>
      </c>
      <c r="ED475" s="2"/>
      <c r="EE475" s="2">
        <v>59540864</v>
      </c>
      <c r="EF475" s="2">
        <v>202</v>
      </c>
      <c r="EG475" s="2" t="s">
        <v>386</v>
      </c>
      <c r="EH475" s="2">
        <v>0</v>
      </c>
      <c r="EI475" s="2" t="s">
        <v>3</v>
      </c>
      <c r="EJ475" s="2">
        <v>1</v>
      </c>
      <c r="EK475" s="2">
        <v>400002</v>
      </c>
      <c r="EL475" s="2" t="s">
        <v>387</v>
      </c>
      <c r="EM475" s="2" t="s">
        <v>386</v>
      </c>
      <c r="EN475" s="2"/>
      <c r="EO475" s="2" t="s">
        <v>3</v>
      </c>
      <c r="EP475" s="2"/>
      <c r="EQ475" s="2">
        <v>0</v>
      </c>
      <c r="ER475" s="2">
        <v>0</v>
      </c>
      <c r="ES475" s="2">
        <v>1115.1599999999999</v>
      </c>
      <c r="ET475" s="2">
        <v>0</v>
      </c>
      <c r="EU475" s="2">
        <v>0</v>
      </c>
      <c r="EV475" s="2">
        <v>0</v>
      </c>
      <c r="EW475" s="2">
        <v>0</v>
      </c>
      <c r="EX475" s="2">
        <v>0</v>
      </c>
      <c r="EY475" s="2">
        <v>0</v>
      </c>
      <c r="EZ475" s="2"/>
      <c r="FA475" s="2"/>
      <c r="FB475" s="2"/>
      <c r="FC475" s="2"/>
      <c r="FD475" s="2"/>
      <c r="FE475" s="2"/>
      <c r="FF475" s="2"/>
      <c r="FG475" s="2"/>
      <c r="FH475" s="2"/>
      <c r="FI475" s="2"/>
      <c r="FJ475" s="2"/>
      <c r="FK475" s="2"/>
      <c r="FL475" s="2"/>
      <c r="FM475" s="2"/>
      <c r="FN475" s="2"/>
      <c r="FO475" s="2"/>
      <c r="FP475" s="2"/>
      <c r="FQ475" s="2">
        <v>0</v>
      </c>
      <c r="FR475" s="2">
        <v>0</v>
      </c>
      <c r="FS475" s="2">
        <v>0</v>
      </c>
      <c r="FT475" s="2"/>
      <c r="FU475" s="2"/>
      <c r="FV475" s="2"/>
      <c r="FW475" s="2"/>
      <c r="FX475" s="2">
        <v>0</v>
      </c>
      <c r="FY475" s="2">
        <v>0</v>
      </c>
      <c r="FZ475" s="2"/>
      <c r="GA475" s="2" t="s">
        <v>715</v>
      </c>
      <c r="GB475" s="2"/>
      <c r="GC475" s="2"/>
      <c r="GD475" s="2">
        <v>1</v>
      </c>
      <c r="GE475" s="2"/>
      <c r="GF475" s="2">
        <v>2092939596</v>
      </c>
      <c r="GG475" s="2">
        <v>2</v>
      </c>
      <c r="GH475" s="2">
        <v>4</v>
      </c>
      <c r="GI475" s="2">
        <v>-2</v>
      </c>
      <c r="GJ475" s="2">
        <v>0</v>
      </c>
      <c r="GK475" s="2">
        <v>0</v>
      </c>
      <c r="GL475" s="2">
        <f t="shared" si="591"/>
        <v>0</v>
      </c>
      <c r="GM475" s="2">
        <f t="shared" si="592"/>
        <v>26763.84</v>
      </c>
      <c r="GN475" s="2">
        <f t="shared" si="593"/>
        <v>0</v>
      </c>
      <c r="GO475" s="2">
        <f t="shared" si="594"/>
        <v>26763.84</v>
      </c>
      <c r="GP475" s="2">
        <f t="shared" si="595"/>
        <v>0</v>
      </c>
      <c r="GQ475" s="2"/>
      <c r="GR475" s="2">
        <v>0</v>
      </c>
      <c r="GS475" s="2">
        <v>2</v>
      </c>
      <c r="GT475" s="2">
        <v>0</v>
      </c>
      <c r="GU475" s="2" t="s">
        <v>3</v>
      </c>
      <c r="GV475" s="2">
        <f t="shared" si="596"/>
        <v>0</v>
      </c>
      <c r="GW475" s="2">
        <v>1</v>
      </c>
      <c r="GX475" s="2">
        <f t="shared" si="597"/>
        <v>0</v>
      </c>
      <c r="GY475" s="2"/>
      <c r="GZ475" s="2"/>
      <c r="HA475" s="2">
        <v>0</v>
      </c>
      <c r="HB475" s="2">
        <v>0</v>
      </c>
      <c r="HC475" s="2">
        <f t="shared" si="598"/>
        <v>0</v>
      </c>
      <c r="HD475" s="2"/>
      <c r="HE475" s="2" t="s">
        <v>389</v>
      </c>
      <c r="HF475" s="2" t="s">
        <v>34</v>
      </c>
      <c r="HG475" s="2"/>
      <c r="HH475" s="2"/>
      <c r="HI475" s="2"/>
      <c r="HJ475" s="2"/>
      <c r="HK475" s="2"/>
      <c r="HL475" s="2"/>
      <c r="HM475" s="2" t="s">
        <v>3</v>
      </c>
      <c r="HN475" s="2" t="s">
        <v>3</v>
      </c>
      <c r="HO475" s="2" t="s">
        <v>3</v>
      </c>
      <c r="HP475" s="2" t="s">
        <v>3</v>
      </c>
      <c r="HQ475" s="2" t="s">
        <v>3</v>
      </c>
      <c r="HR475" s="2"/>
      <c r="HS475" s="2">
        <v>0</v>
      </c>
      <c r="HT475" s="2"/>
      <c r="HU475" s="2"/>
      <c r="HV475" s="2"/>
      <c r="HW475" s="2"/>
      <c r="HX475" s="2"/>
      <c r="HY475" s="2"/>
      <c r="HZ475" s="2"/>
      <c r="IA475" s="2"/>
      <c r="IB475" s="2"/>
      <c r="IC475" s="2"/>
      <c r="ID475" s="2"/>
      <c r="IE475" s="2"/>
      <c r="IF475" s="2"/>
      <c r="IG475" s="2"/>
      <c r="IH475" s="2"/>
      <c r="II475" s="2"/>
      <c r="IJ475" s="2"/>
      <c r="IK475" s="2">
        <v>0</v>
      </c>
      <c r="IL475" s="2"/>
      <c r="IM475" s="2"/>
      <c r="IN475" s="2"/>
      <c r="IO475" s="2"/>
      <c r="IP475" s="2"/>
      <c r="IQ475" s="2"/>
      <c r="IR475" s="2"/>
      <c r="IS475" s="2"/>
      <c r="IT475" s="2"/>
      <c r="IU475" s="2"/>
    </row>
    <row r="476" spans="1:255" x14ac:dyDescent="0.2">
      <c r="A476">
        <v>17</v>
      </c>
      <c r="B476">
        <v>1</v>
      </c>
      <c r="E476" t="s">
        <v>713</v>
      </c>
      <c r="F476" t="s">
        <v>714</v>
      </c>
      <c r="G476" t="s">
        <v>1312</v>
      </c>
      <c r="H476" t="s">
        <v>37</v>
      </c>
      <c r="I476">
        <v>24</v>
      </c>
      <c r="J476">
        <v>0</v>
      </c>
      <c r="K476">
        <v>24</v>
      </c>
      <c r="O476">
        <f t="shared" si="567"/>
        <v>264426.74</v>
      </c>
      <c r="P476">
        <f t="shared" si="568"/>
        <v>264426.74</v>
      </c>
      <c r="Q476">
        <f>(ROUND((ROUND(((ET476)*AV476*I476),2)*BB476),2)+ROUND((ROUND(((AE476-(EU476))*AV476*I476),2)*BS476),2))</f>
        <v>0</v>
      </c>
      <c r="R476">
        <f t="shared" si="569"/>
        <v>0</v>
      </c>
      <c r="S476">
        <f t="shared" si="570"/>
        <v>0</v>
      </c>
      <c r="T476">
        <f t="shared" si="571"/>
        <v>0</v>
      </c>
      <c r="U476">
        <f t="shared" si="572"/>
        <v>0</v>
      </c>
      <c r="V476">
        <f t="shared" si="573"/>
        <v>0</v>
      </c>
      <c r="W476">
        <f t="shared" si="574"/>
        <v>0</v>
      </c>
      <c r="X476">
        <f t="shared" si="575"/>
        <v>0</v>
      </c>
      <c r="Y476">
        <f t="shared" si="576"/>
        <v>0</v>
      </c>
      <c r="AA476">
        <v>60252775</v>
      </c>
      <c r="AB476">
        <f t="shared" si="577"/>
        <v>1115.1600000000001</v>
      </c>
      <c r="AC476">
        <f t="shared" si="578"/>
        <v>1115.1600000000001</v>
      </c>
      <c r="AD476">
        <f>ROUND((((ET476)-(EU476))+AE476),6)</f>
        <v>0</v>
      </c>
      <c r="AE476">
        <f t="shared" si="610"/>
        <v>0</v>
      </c>
      <c r="AF476">
        <f t="shared" si="610"/>
        <v>0</v>
      </c>
      <c r="AG476">
        <f t="shared" si="579"/>
        <v>0</v>
      </c>
      <c r="AH476">
        <f t="shared" si="611"/>
        <v>0</v>
      </c>
      <c r="AI476">
        <f t="shared" si="611"/>
        <v>0</v>
      </c>
      <c r="AJ476">
        <f t="shared" si="580"/>
        <v>0</v>
      </c>
      <c r="AK476">
        <v>1115.1599999999999</v>
      </c>
      <c r="AL476">
        <v>1115.1599999999999</v>
      </c>
      <c r="AM476">
        <v>0</v>
      </c>
      <c r="AN476">
        <v>0</v>
      </c>
      <c r="AO476">
        <v>0</v>
      </c>
      <c r="AP476">
        <v>0</v>
      </c>
      <c r="AQ476">
        <v>0</v>
      </c>
      <c r="AR476">
        <v>0</v>
      </c>
      <c r="AS476">
        <v>0</v>
      </c>
      <c r="AT476">
        <v>0</v>
      </c>
      <c r="AU476">
        <v>0</v>
      </c>
      <c r="AV476">
        <v>1</v>
      </c>
      <c r="AW476">
        <v>1</v>
      </c>
      <c r="AZ476">
        <v>1</v>
      </c>
      <c r="BA476">
        <v>1</v>
      </c>
      <c r="BB476">
        <v>1</v>
      </c>
      <c r="BC476">
        <v>9.8800000000000008</v>
      </c>
      <c r="BD476" t="s">
        <v>3</v>
      </c>
      <c r="BE476" t="s">
        <v>3</v>
      </c>
      <c r="BF476" t="s">
        <v>3</v>
      </c>
      <c r="BG476" t="s">
        <v>3</v>
      </c>
      <c r="BH476">
        <v>3</v>
      </c>
      <c r="BI476">
        <v>2</v>
      </c>
      <c r="BJ476" t="s">
        <v>3</v>
      </c>
      <c r="BM476">
        <v>400002</v>
      </c>
      <c r="BN476">
        <v>0</v>
      </c>
      <c r="BO476" t="s">
        <v>3</v>
      </c>
      <c r="BP476">
        <v>0</v>
      </c>
      <c r="BQ476">
        <v>202</v>
      </c>
      <c r="BR476">
        <v>0</v>
      </c>
      <c r="BS476">
        <v>1</v>
      </c>
      <c r="BT476">
        <v>1</v>
      </c>
      <c r="BU476">
        <v>1</v>
      </c>
      <c r="BV476">
        <v>1</v>
      </c>
      <c r="BW476">
        <v>1</v>
      </c>
      <c r="BX476">
        <v>1</v>
      </c>
      <c r="BY476" t="s">
        <v>3</v>
      </c>
      <c r="BZ476">
        <v>0</v>
      </c>
      <c r="CA476">
        <v>0</v>
      </c>
      <c r="CB476" t="s">
        <v>3</v>
      </c>
      <c r="CE476">
        <v>30</v>
      </c>
      <c r="CF476">
        <v>0</v>
      </c>
      <c r="CG476">
        <v>0</v>
      </c>
      <c r="CM476">
        <v>0</v>
      </c>
      <c r="CN476" t="s">
        <v>3</v>
      </c>
      <c r="CO476">
        <v>0</v>
      </c>
      <c r="CP476">
        <f t="shared" si="581"/>
        <v>264426.74</v>
      </c>
      <c r="CQ476">
        <f t="shared" si="582"/>
        <v>11017.78</v>
      </c>
      <c r="CR476">
        <f>(ROUND((ROUND(((ET476)*AV476*1),2)*BB476),2)+ROUND((ROUND(((AE476-(EU476))*AV476*1),2)*BS476),2))</f>
        <v>0</v>
      </c>
      <c r="CS476">
        <f t="shared" si="583"/>
        <v>0</v>
      </c>
      <c r="CT476">
        <f t="shared" si="584"/>
        <v>0</v>
      </c>
      <c r="CU476">
        <f t="shared" si="585"/>
        <v>0</v>
      </c>
      <c r="CV476">
        <f t="shared" si="586"/>
        <v>0</v>
      </c>
      <c r="CW476">
        <f t="shared" si="587"/>
        <v>0</v>
      </c>
      <c r="CX476">
        <f t="shared" si="588"/>
        <v>0</v>
      </c>
      <c r="CY476">
        <f t="shared" si="589"/>
        <v>0</v>
      </c>
      <c r="CZ476">
        <f t="shared" si="590"/>
        <v>0</v>
      </c>
      <c r="DC476" t="s">
        <v>3</v>
      </c>
      <c r="DD476" t="s">
        <v>3</v>
      </c>
      <c r="DE476" t="s">
        <v>3</v>
      </c>
      <c r="DF476" t="s">
        <v>3</v>
      </c>
      <c r="DG476" t="s">
        <v>3</v>
      </c>
      <c r="DH476" t="s">
        <v>3</v>
      </c>
      <c r="DI476" t="s">
        <v>3</v>
      </c>
      <c r="DJ476" t="s">
        <v>3</v>
      </c>
      <c r="DK476" t="s">
        <v>3</v>
      </c>
      <c r="DL476" t="s">
        <v>3</v>
      </c>
      <c r="DM476" t="s">
        <v>3</v>
      </c>
      <c r="DN476">
        <v>0</v>
      </c>
      <c r="DO476">
        <v>0</v>
      </c>
      <c r="DP476">
        <v>1</v>
      </c>
      <c r="DQ476">
        <v>1</v>
      </c>
      <c r="DU476">
        <v>1013</v>
      </c>
      <c r="DV476" t="s">
        <v>37</v>
      </c>
      <c r="DW476" t="s">
        <v>37</v>
      </c>
      <c r="DX476">
        <v>1</v>
      </c>
      <c r="DZ476" t="s">
        <v>3</v>
      </c>
      <c r="EA476" t="s">
        <v>3</v>
      </c>
      <c r="EB476" t="s">
        <v>3</v>
      </c>
      <c r="EC476" t="s">
        <v>3</v>
      </c>
      <c r="EE476">
        <v>59540864</v>
      </c>
      <c r="EF476">
        <v>202</v>
      </c>
      <c r="EG476" t="s">
        <v>386</v>
      </c>
      <c r="EH476">
        <v>0</v>
      </c>
      <c r="EI476" t="s">
        <v>3</v>
      </c>
      <c r="EJ476">
        <v>1</v>
      </c>
      <c r="EK476">
        <v>400002</v>
      </c>
      <c r="EL476" t="s">
        <v>387</v>
      </c>
      <c r="EM476" t="s">
        <v>386</v>
      </c>
      <c r="EO476" t="s">
        <v>3</v>
      </c>
      <c r="EQ476">
        <v>0</v>
      </c>
      <c r="ER476">
        <v>1115.1599999999999</v>
      </c>
      <c r="ES476">
        <v>1115.1599999999999</v>
      </c>
      <c r="ET476">
        <v>0</v>
      </c>
      <c r="EU476">
        <v>0</v>
      </c>
      <c r="EV476">
        <v>0</v>
      </c>
      <c r="EW476">
        <v>0</v>
      </c>
      <c r="EX476">
        <v>0</v>
      </c>
      <c r="EY476">
        <v>0</v>
      </c>
      <c r="EZ476">
        <v>5</v>
      </c>
      <c r="FC476">
        <v>1</v>
      </c>
      <c r="FD476">
        <v>18</v>
      </c>
      <c r="FF476">
        <v>12962.02</v>
      </c>
      <c r="FQ476">
        <v>0</v>
      </c>
      <c r="FR476">
        <v>0</v>
      </c>
      <c r="FS476">
        <v>0</v>
      </c>
      <c r="FX476">
        <v>0</v>
      </c>
      <c r="FY476">
        <v>0</v>
      </c>
      <c r="GA476" t="s">
        <v>715</v>
      </c>
      <c r="GD476">
        <v>1</v>
      </c>
      <c r="GF476">
        <v>2092939596</v>
      </c>
      <c r="GG476">
        <v>2</v>
      </c>
      <c r="GH476">
        <v>3</v>
      </c>
      <c r="GI476">
        <v>5</v>
      </c>
      <c r="GJ476">
        <v>0</v>
      </c>
      <c r="GK476">
        <v>0</v>
      </c>
      <c r="GL476">
        <f t="shared" si="591"/>
        <v>0</v>
      </c>
      <c r="GM476">
        <f t="shared" si="592"/>
        <v>264426.74</v>
      </c>
      <c r="GN476">
        <f t="shared" si="593"/>
        <v>0</v>
      </c>
      <c r="GO476">
        <f t="shared" si="594"/>
        <v>264426.74</v>
      </c>
      <c r="GP476">
        <f t="shared" si="595"/>
        <v>0</v>
      </c>
      <c r="GR476">
        <v>1</v>
      </c>
      <c r="GS476">
        <v>1</v>
      </c>
      <c r="GT476">
        <v>0</v>
      </c>
      <c r="GU476" t="s">
        <v>3</v>
      </c>
      <c r="GV476">
        <f t="shared" si="596"/>
        <v>0</v>
      </c>
      <c r="GW476">
        <v>1</v>
      </c>
      <c r="GX476">
        <f t="shared" si="597"/>
        <v>0</v>
      </c>
      <c r="HA476">
        <v>0</v>
      </c>
      <c r="HB476">
        <v>0</v>
      </c>
      <c r="HC476">
        <f t="shared" si="598"/>
        <v>0</v>
      </c>
      <c r="HE476" t="s">
        <v>389</v>
      </c>
      <c r="HF476" t="s">
        <v>34</v>
      </c>
      <c r="HM476" t="s">
        <v>3</v>
      </c>
      <c r="HN476" t="s">
        <v>3</v>
      </c>
      <c r="HO476" t="s">
        <v>3</v>
      </c>
      <c r="HP476" t="s">
        <v>3</v>
      </c>
      <c r="HQ476" t="s">
        <v>3</v>
      </c>
      <c r="HS476">
        <v>0</v>
      </c>
      <c r="IK476">
        <v>0</v>
      </c>
    </row>
    <row r="477" spans="1:255" x14ac:dyDescent="0.2">
      <c r="A477" s="2">
        <v>17</v>
      </c>
      <c r="B477" s="2">
        <v>1</v>
      </c>
      <c r="C477" s="2">
        <f>ROW(SmtRes!A277)</f>
        <v>277</v>
      </c>
      <c r="D477" s="2">
        <f>ROW(EtalonRes!A339)</f>
        <v>339</v>
      </c>
      <c r="E477" s="2" t="s">
        <v>716</v>
      </c>
      <c r="F477" s="2" t="s">
        <v>687</v>
      </c>
      <c r="G477" s="2" t="s">
        <v>717</v>
      </c>
      <c r="H477" s="2" t="s">
        <v>631</v>
      </c>
      <c r="I477" s="2">
        <f>ROUND((60+6)/100,9)</f>
        <v>0.66</v>
      </c>
      <c r="J477" s="2">
        <v>0</v>
      </c>
      <c r="K477" s="2">
        <f>ROUND((60+6)/100,9)</f>
        <v>0.66</v>
      </c>
      <c r="L477" s="2"/>
      <c r="M477" s="2"/>
      <c r="N477" s="2"/>
      <c r="O477" s="2">
        <f t="shared" ref="O477:O506" si="612">ROUND(CP477,2)</f>
        <v>1860.23</v>
      </c>
      <c r="P477" s="2">
        <f t="shared" ref="P477:P506" si="613">ROUND((ROUND((AC477*AW477*I477),2)*BC477),2)</f>
        <v>1217.1400000000001</v>
      </c>
      <c r="Q477" s="2">
        <f>(ROUND((ROUND(((((ET477*1.25)*1.1))*AV477*I477),2)*BB477),2)+ROUND((ROUND(((AE477-(((EU477*1.25)*1.1)))*AV477*I477),2)*BS477),2))</f>
        <v>26.05</v>
      </c>
      <c r="R477" s="2">
        <f t="shared" ref="R477:R506" si="614">ROUND((ROUND((AE477*AV477*I477),2)*BS477),2)</f>
        <v>3.95</v>
      </c>
      <c r="S477" s="2">
        <f t="shared" ref="S477:S506" si="615">ROUND((ROUND((AF477*AV477*I477),2)*BA477),2)</f>
        <v>617.04</v>
      </c>
      <c r="T477" s="2">
        <f t="shared" ref="T477:T506" si="616">ROUND(CU477*I477,2)</f>
        <v>0</v>
      </c>
      <c r="U477" s="2">
        <f t="shared" ref="U477:U506" si="617">CV477*I477</f>
        <v>47.500783902000002</v>
      </c>
      <c r="V477" s="2">
        <f t="shared" ref="V477:V506" si="618">CW477*I477</f>
        <v>0</v>
      </c>
      <c r="W477" s="2">
        <f t="shared" ref="W477:W506" si="619">ROUND(CX477*I477,2)</f>
        <v>0</v>
      </c>
      <c r="X477" s="2">
        <f t="shared" ref="X477:X506" si="620">ROUND(CY477,2)</f>
        <v>602.36</v>
      </c>
      <c r="Y477" s="2">
        <f t="shared" ref="Y477:Y506" si="621">ROUND(CZ477,2)</f>
        <v>316.7</v>
      </c>
      <c r="Z477" s="2"/>
      <c r="AA477" s="2">
        <v>60252778</v>
      </c>
      <c r="AB477" s="2">
        <f t="shared" ref="AB477:AB506" si="622">ROUND((AC477+AD477+AF477),6)</f>
        <v>2774.7907</v>
      </c>
      <c r="AC477" s="2">
        <f t="shared" ref="AC477:AC506" si="623">ROUND((ES477),6)</f>
        <v>1844.15</v>
      </c>
      <c r="AD477" s="2">
        <f>ROUND((((((ET477*1.25)*1.1))-(((EU477*1.25)*1.1)))+AE477),6)</f>
        <v>37.702500000000001</v>
      </c>
      <c r="AE477" s="2">
        <f>ROUND((((EU477*1.25)*1.1)),6)</f>
        <v>5.72</v>
      </c>
      <c r="AF477" s="2">
        <f>ROUND((((EV477*1.15)*1.1)),6)</f>
        <v>892.93820000000005</v>
      </c>
      <c r="AG477" s="2">
        <f t="shared" ref="AG477:AG506" si="624">ROUND((AP477),6)</f>
        <v>0</v>
      </c>
      <c r="AH477" s="2">
        <f>(((EW477*1.15)*1.1))</f>
        <v>68.740099999999998</v>
      </c>
      <c r="AI477" s="2">
        <f>(((EX477*1.25)*1.1))</f>
        <v>0</v>
      </c>
      <c r="AJ477" s="2">
        <f t="shared" ref="AJ477:AJ506" si="625">(AS477)</f>
        <v>0</v>
      </c>
      <c r="AK477" s="2">
        <v>2577.4499999999998</v>
      </c>
      <c r="AL477" s="2">
        <v>1844.15</v>
      </c>
      <c r="AM477" s="2">
        <v>27.42</v>
      </c>
      <c r="AN477" s="2">
        <v>4.16</v>
      </c>
      <c r="AO477" s="2">
        <v>705.88</v>
      </c>
      <c r="AP477" s="2">
        <v>0</v>
      </c>
      <c r="AQ477" s="2">
        <v>54.34</v>
      </c>
      <c r="AR477" s="2">
        <v>0</v>
      </c>
      <c r="AS477" s="2">
        <v>0</v>
      </c>
      <c r="AT477" s="2">
        <v>97</v>
      </c>
      <c r="AU477" s="2">
        <v>51</v>
      </c>
      <c r="AV477" s="2">
        <v>1.0469999999999999</v>
      </c>
      <c r="AW477" s="2">
        <v>1</v>
      </c>
      <c r="AX477" s="2"/>
      <c r="AY477" s="2"/>
      <c r="AZ477" s="2">
        <v>1</v>
      </c>
      <c r="BA477" s="2">
        <v>1</v>
      </c>
      <c r="BB477" s="2">
        <v>1</v>
      </c>
      <c r="BC477" s="2">
        <v>1</v>
      </c>
      <c r="BD477" s="2" t="s">
        <v>3</v>
      </c>
      <c r="BE477" s="2" t="s">
        <v>3</v>
      </c>
      <c r="BF477" s="2" t="s">
        <v>3</v>
      </c>
      <c r="BG477" s="2" t="s">
        <v>3</v>
      </c>
      <c r="BH477" s="2">
        <v>0</v>
      </c>
      <c r="BI477" s="2">
        <v>2</v>
      </c>
      <c r="BJ477" s="2" t="s">
        <v>689</v>
      </c>
      <c r="BK477" s="2"/>
      <c r="BL477" s="2"/>
      <c r="BM477" s="2">
        <v>67</v>
      </c>
      <c r="BN477" s="2">
        <v>59540665</v>
      </c>
      <c r="BO477" s="2" t="s">
        <v>687</v>
      </c>
      <c r="BP477" s="2">
        <v>1</v>
      </c>
      <c r="BQ477" s="2">
        <v>40</v>
      </c>
      <c r="BR477" s="2">
        <v>0</v>
      </c>
      <c r="BS477" s="2">
        <v>1</v>
      </c>
      <c r="BT477" s="2">
        <v>1</v>
      </c>
      <c r="BU477" s="2">
        <v>1</v>
      </c>
      <c r="BV477" s="2">
        <v>1</v>
      </c>
      <c r="BW477" s="2">
        <v>1</v>
      </c>
      <c r="BX477" s="2">
        <v>1</v>
      </c>
      <c r="BY477" s="2" t="s">
        <v>3</v>
      </c>
      <c r="BZ477" s="2">
        <v>97</v>
      </c>
      <c r="CA477" s="2">
        <v>51</v>
      </c>
      <c r="CB477" s="2" t="s">
        <v>3</v>
      </c>
      <c r="CC477" s="2"/>
      <c r="CD477" s="2"/>
      <c r="CE477" s="2">
        <v>30</v>
      </c>
      <c r="CF477" s="2">
        <v>0</v>
      </c>
      <c r="CG477" s="2">
        <v>0</v>
      </c>
      <c r="CH477" s="2"/>
      <c r="CI477" s="2"/>
      <c r="CJ477" s="2"/>
      <c r="CK477" s="2"/>
      <c r="CL477" s="2"/>
      <c r="CM477" s="2">
        <v>0</v>
      </c>
      <c r="CN477" s="2" t="s">
        <v>1300</v>
      </c>
      <c r="CO477" s="2">
        <v>0</v>
      </c>
      <c r="CP477" s="2">
        <f t="shared" ref="CP477:CP506" si="626">(P477+Q477+S477)</f>
        <v>1860.23</v>
      </c>
      <c r="CQ477" s="2">
        <f t="shared" ref="CQ477:CQ506" si="627">ROUND((ROUND((AC477*AW477*1),2)*BC477),2)</f>
        <v>1844.15</v>
      </c>
      <c r="CR477" s="2">
        <f>(ROUND((ROUND(((((ET477*1.25)*1.1))*AV477*1),2)*BB477),2)+ROUND((ROUND(((AE477-(((EU477*1.25)*1.1)))*AV477*1),2)*BS477),2))</f>
        <v>39.47</v>
      </c>
      <c r="CS477" s="2">
        <f t="shared" ref="CS477:CS506" si="628">ROUND((ROUND((AE477*AV477*1),2)*BS477),2)</f>
        <v>5.99</v>
      </c>
      <c r="CT477" s="2">
        <f t="shared" ref="CT477:CT506" si="629">ROUND((ROUND((AF477*AV477*1),2)*BA477),2)</f>
        <v>934.91</v>
      </c>
      <c r="CU477" s="2">
        <f t="shared" ref="CU477:CU506" si="630">AG477</f>
        <v>0</v>
      </c>
      <c r="CV477" s="2">
        <f t="shared" ref="CV477:CV506" si="631">(AH477*AV477)</f>
        <v>71.970884699999999</v>
      </c>
      <c r="CW477" s="2">
        <f t="shared" ref="CW477:CW506" si="632">AI477</f>
        <v>0</v>
      </c>
      <c r="CX477" s="2">
        <f t="shared" ref="CX477:CX506" si="633">AJ477</f>
        <v>0</v>
      </c>
      <c r="CY477" s="2">
        <f t="shared" ref="CY477:CY506" si="634">(((S477+R477)*AT477)/100)</f>
        <v>602.36029999999994</v>
      </c>
      <c r="CZ477" s="2">
        <f t="shared" ref="CZ477:CZ506" si="635">(((S477+R477)*AU477)/100)</f>
        <v>316.70490000000001</v>
      </c>
      <c r="DA477" s="2"/>
      <c r="DB477" s="2">
        <v>27</v>
      </c>
      <c r="DC477" s="2" t="s">
        <v>3</v>
      </c>
      <c r="DD477" s="2" t="s">
        <v>3</v>
      </c>
      <c r="DE477" s="2" t="s">
        <v>546</v>
      </c>
      <c r="DF477" s="2" t="s">
        <v>546</v>
      </c>
      <c r="DG477" s="2" t="s">
        <v>547</v>
      </c>
      <c r="DH477" s="2" t="s">
        <v>3</v>
      </c>
      <c r="DI477" s="2" t="s">
        <v>547</v>
      </c>
      <c r="DJ477" s="2" t="s">
        <v>546</v>
      </c>
      <c r="DK477" s="2" t="s">
        <v>3</v>
      </c>
      <c r="DL477" s="2" t="s">
        <v>3</v>
      </c>
      <c r="DM477" s="2" t="s">
        <v>3</v>
      </c>
      <c r="DN477" s="2">
        <v>0</v>
      </c>
      <c r="DO477" s="2">
        <v>0</v>
      </c>
      <c r="DP477" s="2">
        <v>1</v>
      </c>
      <c r="DQ477" s="2">
        <v>1</v>
      </c>
      <c r="DR477" s="2"/>
      <c r="DS477" s="2"/>
      <c r="DT477" s="2"/>
      <c r="DU477" s="2">
        <v>1010</v>
      </c>
      <c r="DV477" s="2" t="s">
        <v>631</v>
      </c>
      <c r="DW477" s="2" t="s">
        <v>631</v>
      </c>
      <c r="DX477" s="2">
        <v>100</v>
      </c>
      <c r="DY477" s="2"/>
      <c r="DZ477" s="2" t="s">
        <v>3</v>
      </c>
      <c r="EA477" s="2" t="s">
        <v>3</v>
      </c>
      <c r="EB477" s="2" t="s">
        <v>3</v>
      </c>
      <c r="EC477" s="2" t="s">
        <v>3</v>
      </c>
      <c r="ED477" s="2"/>
      <c r="EE477" s="2">
        <v>59540733</v>
      </c>
      <c r="EF477" s="2">
        <v>40</v>
      </c>
      <c r="EG477" s="2" t="s">
        <v>25</v>
      </c>
      <c r="EH477" s="2">
        <v>0</v>
      </c>
      <c r="EI477" s="2" t="s">
        <v>3</v>
      </c>
      <c r="EJ477" s="2">
        <v>2</v>
      </c>
      <c r="EK477" s="2">
        <v>67</v>
      </c>
      <c r="EL477" s="2" t="s">
        <v>26</v>
      </c>
      <c r="EM477" s="2" t="s">
        <v>27</v>
      </c>
      <c r="EN477" s="2"/>
      <c r="EO477" s="2" t="s">
        <v>548</v>
      </c>
      <c r="EP477" s="2"/>
      <c r="EQ477" s="2">
        <v>0</v>
      </c>
      <c r="ER477" s="2">
        <v>2577.4499999999998</v>
      </c>
      <c r="ES477" s="2">
        <v>1844.15</v>
      </c>
      <c r="ET477" s="2">
        <v>27.42</v>
      </c>
      <c r="EU477" s="2">
        <v>4.16</v>
      </c>
      <c r="EV477" s="2">
        <v>705.88</v>
      </c>
      <c r="EW477" s="2">
        <v>54.34</v>
      </c>
      <c r="EX477" s="2">
        <v>0</v>
      </c>
      <c r="EY477" s="2">
        <v>0</v>
      </c>
      <c r="EZ477" s="2"/>
      <c r="FA477" s="2"/>
      <c r="FB477" s="2"/>
      <c r="FC477" s="2"/>
      <c r="FD477" s="2"/>
      <c r="FE477" s="2"/>
      <c r="FF477" s="2"/>
      <c r="FG477" s="2"/>
      <c r="FH477" s="2"/>
      <c r="FI477" s="2"/>
      <c r="FJ477" s="2"/>
      <c r="FK477" s="2"/>
      <c r="FL477" s="2"/>
      <c r="FM477" s="2"/>
      <c r="FN477" s="2"/>
      <c r="FO477" s="2"/>
      <c r="FP477" s="2"/>
      <c r="FQ477" s="2">
        <v>0</v>
      </c>
      <c r="FR477" s="2">
        <v>0</v>
      </c>
      <c r="FS477" s="2">
        <v>0</v>
      </c>
      <c r="FT477" s="2"/>
      <c r="FU477" s="2"/>
      <c r="FV477" s="2"/>
      <c r="FW477" s="2"/>
      <c r="FX477" s="2">
        <v>97</v>
      </c>
      <c r="FY477" s="2">
        <v>51</v>
      </c>
      <c r="FZ477" s="2"/>
      <c r="GA477" s="2" t="s">
        <v>3</v>
      </c>
      <c r="GB477" s="2"/>
      <c r="GC477" s="2"/>
      <c r="GD477" s="2">
        <v>1</v>
      </c>
      <c r="GE477" s="2"/>
      <c r="GF477" s="2">
        <v>-37253741</v>
      </c>
      <c r="GG477" s="2">
        <v>2</v>
      </c>
      <c r="GH477" s="2">
        <v>1</v>
      </c>
      <c r="GI477" s="2">
        <v>2</v>
      </c>
      <c r="GJ477" s="2">
        <v>0</v>
      </c>
      <c r="GK477" s="2">
        <v>0</v>
      </c>
      <c r="GL477" s="2">
        <f t="shared" ref="GL477:GL506" si="636">ROUND(IF(AND(BH477=3,BI477=3,FS477&lt;&gt;0),P477,0),2)</f>
        <v>0</v>
      </c>
      <c r="GM477" s="2">
        <f t="shared" ref="GM477:GM506" si="637">ROUND(O477+X477+Y477,2)+GX477</f>
        <v>2779.29</v>
      </c>
      <c r="GN477" s="2">
        <f t="shared" ref="GN477:GN506" si="638">IF(OR(BI477=0,BI477=1),GM477-GX477,0)</f>
        <v>0</v>
      </c>
      <c r="GO477" s="2">
        <f t="shared" ref="GO477:GO506" si="639">IF(BI477=2,GM477-GX477,0)</f>
        <v>2779.29</v>
      </c>
      <c r="GP477" s="2">
        <f t="shared" ref="GP477:GP506" si="640">IF(BI477=4,GM477-GX477,0)</f>
        <v>0</v>
      </c>
      <c r="GQ477" s="2"/>
      <c r="GR477" s="2">
        <v>0</v>
      </c>
      <c r="GS477" s="2">
        <v>3</v>
      </c>
      <c r="GT477" s="2">
        <v>0</v>
      </c>
      <c r="GU477" s="2" t="s">
        <v>3</v>
      </c>
      <c r="GV477" s="2">
        <f t="shared" ref="GV477:GV506" si="641">ROUND((GT477),6)</f>
        <v>0</v>
      </c>
      <c r="GW477" s="2">
        <v>1</v>
      </c>
      <c r="GX477" s="2">
        <f t="shared" ref="GX477:GX506" si="642">ROUND(HC477*I477,2)</f>
        <v>0</v>
      </c>
      <c r="GY477" s="2"/>
      <c r="GZ477" s="2"/>
      <c r="HA477" s="2">
        <v>0</v>
      </c>
      <c r="HB477" s="2">
        <v>0</v>
      </c>
      <c r="HC477" s="2">
        <f t="shared" ref="HC477:HC506" si="643">GV477*GW477</f>
        <v>0</v>
      </c>
      <c r="HD477" s="2"/>
      <c r="HE477" s="2" t="s">
        <v>3</v>
      </c>
      <c r="HF477" s="2" t="s">
        <v>3</v>
      </c>
      <c r="HG477" s="2"/>
      <c r="HH477" s="2"/>
      <c r="HI477" s="2"/>
      <c r="HJ477" s="2"/>
      <c r="HK477" s="2"/>
      <c r="HL477" s="2"/>
      <c r="HM477" s="2" t="s">
        <v>3</v>
      </c>
      <c r="HN477" s="2" t="s">
        <v>3</v>
      </c>
      <c r="HO477" s="2" t="s">
        <v>3</v>
      </c>
      <c r="HP477" s="2" t="s">
        <v>3</v>
      </c>
      <c r="HQ477" s="2" t="s">
        <v>3</v>
      </c>
      <c r="HR477" s="2"/>
      <c r="HS477" s="2">
        <v>0</v>
      </c>
      <c r="HT477" s="2"/>
      <c r="HU477" s="2"/>
      <c r="HV477" s="2"/>
      <c r="HW477" s="2"/>
      <c r="HX477" s="2"/>
      <c r="HY477" s="2"/>
      <c r="HZ477" s="2"/>
      <c r="IA477" s="2"/>
      <c r="IB477" s="2"/>
      <c r="IC477" s="2"/>
      <c r="ID477" s="2"/>
      <c r="IE477" s="2"/>
      <c r="IF477" s="2"/>
      <c r="IG477" s="2"/>
      <c r="IH477" s="2"/>
      <c r="II477" s="2"/>
      <c r="IJ477" s="2"/>
      <c r="IK477" s="2">
        <v>0</v>
      </c>
      <c r="IL477" s="2"/>
      <c r="IM477" s="2"/>
      <c r="IN477" s="2"/>
      <c r="IO477" s="2"/>
      <c r="IP477" s="2"/>
      <c r="IQ477" s="2"/>
      <c r="IR477" s="2"/>
      <c r="IS477" s="2"/>
      <c r="IT477" s="2"/>
      <c r="IU477" s="2"/>
    </row>
    <row r="478" spans="1:255" x14ac:dyDescent="0.2">
      <c r="A478">
        <v>17</v>
      </c>
      <c r="B478">
        <v>1</v>
      </c>
      <c r="C478">
        <f>ROW(SmtRes!A284)</f>
        <v>284</v>
      </c>
      <c r="D478">
        <f>ROW(EtalonRes!A352)</f>
        <v>352</v>
      </c>
      <c r="E478" t="s">
        <v>716</v>
      </c>
      <c r="F478" t="s">
        <v>687</v>
      </c>
      <c r="G478" t="s">
        <v>717</v>
      </c>
      <c r="H478" t="s">
        <v>631</v>
      </c>
      <c r="I478">
        <f>ROUND((60+6)/100,9)</f>
        <v>0.66</v>
      </c>
      <c r="J478">
        <v>0</v>
      </c>
      <c r="K478">
        <f>ROUND((60+6)/100,9)</f>
        <v>0.66</v>
      </c>
      <c r="O478">
        <f t="shared" si="612"/>
        <v>40672.61</v>
      </c>
      <c r="P478">
        <f t="shared" si="613"/>
        <v>6316.96</v>
      </c>
      <c r="Q478">
        <f>(ROUND((ROUND(((((ET478*1.25)*1.1))*AV478*I478),2)*BB478),2)+ROUND((ROUND(((AE478-(((EU478*1.25)*1.1)))*AV478*I478),2)*BS478),2))</f>
        <v>424.62</v>
      </c>
      <c r="R478">
        <f t="shared" si="614"/>
        <v>217.21</v>
      </c>
      <c r="S478">
        <f t="shared" si="615"/>
        <v>33931.03</v>
      </c>
      <c r="T478">
        <f t="shared" si="616"/>
        <v>0</v>
      </c>
      <c r="U478">
        <f t="shared" si="617"/>
        <v>47.500783902000002</v>
      </c>
      <c r="V478">
        <f t="shared" si="618"/>
        <v>0</v>
      </c>
      <c r="W478">
        <f t="shared" si="619"/>
        <v>0</v>
      </c>
      <c r="X478">
        <f t="shared" si="620"/>
        <v>33123.79</v>
      </c>
      <c r="Y478">
        <f t="shared" si="621"/>
        <v>17415.599999999999</v>
      </c>
      <c r="AA478">
        <v>60252775</v>
      </c>
      <c r="AB478">
        <f t="shared" si="622"/>
        <v>2774.7907</v>
      </c>
      <c r="AC478">
        <f t="shared" si="623"/>
        <v>1844.15</v>
      </c>
      <c r="AD478">
        <f>ROUND((((((ET478*1.25)*1.1))-(((EU478*1.25)*1.1)))+AE478),6)</f>
        <v>37.702500000000001</v>
      </c>
      <c r="AE478">
        <f>ROUND((((EU478*1.25)*1.1)),6)</f>
        <v>5.72</v>
      </c>
      <c r="AF478">
        <f>ROUND((((EV478*1.15)*1.1)),6)</f>
        <v>892.93820000000005</v>
      </c>
      <c r="AG478">
        <f t="shared" si="624"/>
        <v>0</v>
      </c>
      <c r="AH478">
        <f>(((EW478*1.15)*1.1))</f>
        <v>68.740099999999998</v>
      </c>
      <c r="AI478">
        <f>(((EX478*1.25)*1.1))</f>
        <v>0</v>
      </c>
      <c r="AJ478">
        <f t="shared" si="625"/>
        <v>0</v>
      </c>
      <c r="AK478">
        <v>2577.4499999999998</v>
      </c>
      <c r="AL478">
        <v>1844.15</v>
      </c>
      <c r="AM478">
        <v>27.42</v>
      </c>
      <c r="AN478">
        <v>4.16</v>
      </c>
      <c r="AO478">
        <v>705.88</v>
      </c>
      <c r="AP478">
        <v>0</v>
      </c>
      <c r="AQ478">
        <v>54.34</v>
      </c>
      <c r="AR478">
        <v>0</v>
      </c>
      <c r="AS478">
        <v>0</v>
      </c>
      <c r="AT478">
        <v>97</v>
      </c>
      <c r="AU478">
        <v>51</v>
      </c>
      <c r="AV478">
        <v>1.0469999999999999</v>
      </c>
      <c r="AW478">
        <v>1</v>
      </c>
      <c r="AZ478">
        <v>1</v>
      </c>
      <c r="BA478">
        <v>54.99</v>
      </c>
      <c r="BB478">
        <v>16.3</v>
      </c>
      <c r="BC478">
        <v>5.19</v>
      </c>
      <c r="BD478" t="s">
        <v>3</v>
      </c>
      <c r="BE478" t="s">
        <v>3</v>
      </c>
      <c r="BF478" t="s">
        <v>3</v>
      </c>
      <c r="BG478" t="s">
        <v>3</v>
      </c>
      <c r="BH478">
        <v>0</v>
      </c>
      <c r="BI478">
        <v>2</v>
      </c>
      <c r="BJ478" t="s">
        <v>689</v>
      </c>
      <c r="BM478">
        <v>67</v>
      </c>
      <c r="BN478">
        <v>59540665</v>
      </c>
      <c r="BO478" t="s">
        <v>687</v>
      </c>
      <c r="BP478">
        <v>1</v>
      </c>
      <c r="BQ478">
        <v>40</v>
      </c>
      <c r="BR478">
        <v>0</v>
      </c>
      <c r="BS478">
        <v>54.99</v>
      </c>
      <c r="BT478">
        <v>1</v>
      </c>
      <c r="BU478">
        <v>1</v>
      </c>
      <c r="BV478">
        <v>1</v>
      </c>
      <c r="BW478">
        <v>1</v>
      </c>
      <c r="BX478">
        <v>1</v>
      </c>
      <c r="BY478" t="s">
        <v>3</v>
      </c>
      <c r="BZ478">
        <v>97</v>
      </c>
      <c r="CA478">
        <v>51</v>
      </c>
      <c r="CB478" t="s">
        <v>3</v>
      </c>
      <c r="CE478">
        <v>30</v>
      </c>
      <c r="CF478">
        <v>0</v>
      </c>
      <c r="CG478">
        <v>0</v>
      </c>
      <c r="CM478">
        <v>0</v>
      </c>
      <c r="CN478" t="s">
        <v>1300</v>
      </c>
      <c r="CO478">
        <v>0</v>
      </c>
      <c r="CP478">
        <f t="shared" si="626"/>
        <v>40672.61</v>
      </c>
      <c r="CQ478">
        <f t="shared" si="627"/>
        <v>9571.14</v>
      </c>
      <c r="CR478">
        <f>(ROUND((ROUND(((((ET478*1.25)*1.1))*AV478*1),2)*BB478),2)+ROUND((ROUND(((AE478-(((EU478*1.25)*1.1)))*AV478*1),2)*BS478),2))</f>
        <v>643.36</v>
      </c>
      <c r="CS478">
        <f t="shared" si="628"/>
        <v>329.39</v>
      </c>
      <c r="CT478">
        <f t="shared" si="629"/>
        <v>51410.7</v>
      </c>
      <c r="CU478">
        <f t="shared" si="630"/>
        <v>0</v>
      </c>
      <c r="CV478">
        <f t="shared" si="631"/>
        <v>71.970884699999999</v>
      </c>
      <c r="CW478">
        <f t="shared" si="632"/>
        <v>0</v>
      </c>
      <c r="CX478">
        <f t="shared" si="633"/>
        <v>0</v>
      </c>
      <c r="CY478">
        <f t="shared" si="634"/>
        <v>33123.792799999996</v>
      </c>
      <c r="CZ478">
        <f t="shared" si="635"/>
        <v>17415.6024</v>
      </c>
      <c r="DB478">
        <v>29</v>
      </c>
      <c r="DC478" t="s">
        <v>3</v>
      </c>
      <c r="DD478" t="s">
        <v>3</v>
      </c>
      <c r="DE478" t="s">
        <v>546</v>
      </c>
      <c r="DF478" t="s">
        <v>546</v>
      </c>
      <c r="DG478" t="s">
        <v>547</v>
      </c>
      <c r="DH478" t="s">
        <v>3</v>
      </c>
      <c r="DI478" t="s">
        <v>547</v>
      </c>
      <c r="DJ478" t="s">
        <v>546</v>
      </c>
      <c r="DK478" t="s">
        <v>3</v>
      </c>
      <c r="DL478" t="s">
        <v>3</v>
      </c>
      <c r="DM478" t="s">
        <v>3</v>
      </c>
      <c r="DN478">
        <v>0</v>
      </c>
      <c r="DO478">
        <v>0</v>
      </c>
      <c r="DP478">
        <v>1</v>
      </c>
      <c r="DQ478">
        <v>1</v>
      </c>
      <c r="DU478">
        <v>1010</v>
      </c>
      <c r="DV478" t="s">
        <v>631</v>
      </c>
      <c r="DW478" t="s">
        <v>631</v>
      </c>
      <c r="DX478">
        <v>100</v>
      </c>
      <c r="DZ478" t="s">
        <v>3</v>
      </c>
      <c r="EA478" t="s">
        <v>3</v>
      </c>
      <c r="EB478" t="s">
        <v>3</v>
      </c>
      <c r="EC478" t="s">
        <v>3</v>
      </c>
      <c r="EE478">
        <v>59540733</v>
      </c>
      <c r="EF478">
        <v>40</v>
      </c>
      <c r="EG478" t="s">
        <v>25</v>
      </c>
      <c r="EH478">
        <v>0</v>
      </c>
      <c r="EI478" t="s">
        <v>3</v>
      </c>
      <c r="EJ478">
        <v>2</v>
      </c>
      <c r="EK478">
        <v>67</v>
      </c>
      <c r="EL478" t="s">
        <v>26</v>
      </c>
      <c r="EM478" t="s">
        <v>27</v>
      </c>
      <c r="EO478" t="s">
        <v>548</v>
      </c>
      <c r="EQ478">
        <v>0</v>
      </c>
      <c r="ER478">
        <v>2577.4499999999998</v>
      </c>
      <c r="ES478">
        <v>1844.15</v>
      </c>
      <c r="ET478">
        <v>27.42</v>
      </c>
      <c r="EU478">
        <v>4.16</v>
      </c>
      <c r="EV478">
        <v>705.88</v>
      </c>
      <c r="EW478">
        <v>54.34</v>
      </c>
      <c r="EX478">
        <v>0</v>
      </c>
      <c r="EY478">
        <v>0</v>
      </c>
      <c r="FQ478">
        <v>0</v>
      </c>
      <c r="FR478">
        <v>0</v>
      </c>
      <c r="FS478">
        <v>0</v>
      </c>
      <c r="FX478">
        <v>97</v>
      </c>
      <c r="FY478">
        <v>51</v>
      </c>
      <c r="GA478" t="s">
        <v>3</v>
      </c>
      <c r="GD478">
        <v>1</v>
      </c>
      <c r="GF478">
        <v>-37253741</v>
      </c>
      <c r="GG478">
        <v>2</v>
      </c>
      <c r="GH478">
        <v>1</v>
      </c>
      <c r="GI478">
        <v>2</v>
      </c>
      <c r="GJ478">
        <v>0</v>
      </c>
      <c r="GK478">
        <v>0</v>
      </c>
      <c r="GL478">
        <f t="shared" si="636"/>
        <v>0</v>
      </c>
      <c r="GM478">
        <f t="shared" si="637"/>
        <v>91212</v>
      </c>
      <c r="GN478">
        <f t="shared" si="638"/>
        <v>0</v>
      </c>
      <c r="GO478">
        <f t="shared" si="639"/>
        <v>91212</v>
      </c>
      <c r="GP478">
        <f t="shared" si="640"/>
        <v>0</v>
      </c>
      <c r="GR478">
        <v>0</v>
      </c>
      <c r="GS478">
        <v>3</v>
      </c>
      <c r="GT478">
        <v>0</v>
      </c>
      <c r="GU478" t="s">
        <v>3</v>
      </c>
      <c r="GV478">
        <f t="shared" si="641"/>
        <v>0</v>
      </c>
      <c r="GW478">
        <v>1</v>
      </c>
      <c r="GX478">
        <f t="shared" si="642"/>
        <v>0</v>
      </c>
      <c r="HA478">
        <v>0</v>
      </c>
      <c r="HB478">
        <v>0</v>
      </c>
      <c r="HC478">
        <f t="shared" si="643"/>
        <v>0</v>
      </c>
      <c r="HE478" t="s">
        <v>3</v>
      </c>
      <c r="HF478" t="s">
        <v>3</v>
      </c>
      <c r="HM478" t="s">
        <v>3</v>
      </c>
      <c r="HN478" t="s">
        <v>3</v>
      </c>
      <c r="HO478" t="s">
        <v>3</v>
      </c>
      <c r="HP478" t="s">
        <v>3</v>
      </c>
      <c r="HQ478" t="s">
        <v>3</v>
      </c>
      <c r="HS478">
        <v>0</v>
      </c>
      <c r="IK478">
        <v>0</v>
      </c>
    </row>
    <row r="479" spans="1:255" x14ac:dyDescent="0.2">
      <c r="A479" s="2">
        <v>17</v>
      </c>
      <c r="B479" s="2">
        <v>1</v>
      </c>
      <c r="C479" s="2"/>
      <c r="D479" s="2"/>
      <c r="E479" s="2" t="s">
        <v>718</v>
      </c>
      <c r="F479" s="2" t="s">
        <v>719</v>
      </c>
      <c r="G479" s="2" t="s">
        <v>1313</v>
      </c>
      <c r="H479" s="2" t="s">
        <v>37</v>
      </c>
      <c r="I479" s="2">
        <v>60</v>
      </c>
      <c r="J479" s="2">
        <v>0</v>
      </c>
      <c r="K479" s="2">
        <v>60</v>
      </c>
      <c r="L479" s="2"/>
      <c r="M479" s="2"/>
      <c r="N479" s="2"/>
      <c r="O479" s="2">
        <f t="shared" si="612"/>
        <v>75636</v>
      </c>
      <c r="P479" s="2">
        <f t="shared" si="613"/>
        <v>75636</v>
      </c>
      <c r="Q479" s="2">
        <f>(ROUND((ROUND(((ET479)*AV479*I479),2)*BB479),2)+ROUND((ROUND(((AE479-(EU479))*AV479*I479),2)*BS479),2))</f>
        <v>0</v>
      </c>
      <c r="R479" s="2">
        <f t="shared" si="614"/>
        <v>0</v>
      </c>
      <c r="S479" s="2">
        <f t="shared" si="615"/>
        <v>0</v>
      </c>
      <c r="T479" s="2">
        <f t="shared" si="616"/>
        <v>0</v>
      </c>
      <c r="U479" s="2">
        <f t="shared" si="617"/>
        <v>0</v>
      </c>
      <c r="V479" s="2">
        <f t="shared" si="618"/>
        <v>0</v>
      </c>
      <c r="W479" s="2">
        <f t="shared" si="619"/>
        <v>0</v>
      </c>
      <c r="X479" s="2">
        <f t="shared" si="620"/>
        <v>0</v>
      </c>
      <c r="Y479" s="2">
        <f t="shared" si="621"/>
        <v>0</v>
      </c>
      <c r="Z479" s="2"/>
      <c r="AA479" s="2">
        <v>60252778</v>
      </c>
      <c r="AB479" s="2">
        <f t="shared" si="622"/>
        <v>1260.5999999999999</v>
      </c>
      <c r="AC479" s="2">
        <f t="shared" si="623"/>
        <v>1260.5999999999999</v>
      </c>
      <c r="AD479" s="2">
        <f>ROUND((((ET479)-(EU479))+AE479),6)</f>
        <v>0</v>
      </c>
      <c r="AE479" s="2">
        <f t="shared" ref="AE479:AF482" si="644">ROUND((EU479),6)</f>
        <v>0</v>
      </c>
      <c r="AF479" s="2">
        <f t="shared" si="644"/>
        <v>0</v>
      </c>
      <c r="AG479" s="2">
        <f t="shared" si="624"/>
        <v>0</v>
      </c>
      <c r="AH479" s="2">
        <f t="shared" ref="AH479:AI482" si="645">(EW479)</f>
        <v>0</v>
      </c>
      <c r="AI479" s="2">
        <f t="shared" si="645"/>
        <v>0</v>
      </c>
      <c r="AJ479" s="2">
        <f t="shared" si="625"/>
        <v>0</v>
      </c>
      <c r="AK479" s="2">
        <v>1260.6000000000001</v>
      </c>
      <c r="AL479" s="2">
        <v>1260.6000000000001</v>
      </c>
      <c r="AM479" s="2">
        <v>0</v>
      </c>
      <c r="AN479" s="2">
        <v>0</v>
      </c>
      <c r="AO479" s="2">
        <v>0</v>
      </c>
      <c r="AP479" s="2">
        <v>0</v>
      </c>
      <c r="AQ479" s="2">
        <v>0</v>
      </c>
      <c r="AR479" s="2">
        <v>0</v>
      </c>
      <c r="AS479" s="2">
        <v>0</v>
      </c>
      <c r="AT479" s="2">
        <v>0</v>
      </c>
      <c r="AU479" s="2">
        <v>0</v>
      </c>
      <c r="AV479" s="2">
        <v>1</v>
      </c>
      <c r="AW479" s="2">
        <v>1</v>
      </c>
      <c r="AX479" s="2"/>
      <c r="AY479" s="2"/>
      <c r="AZ479" s="2">
        <v>1</v>
      </c>
      <c r="BA479" s="2">
        <v>1</v>
      </c>
      <c r="BB479" s="2">
        <v>1</v>
      </c>
      <c r="BC479" s="2">
        <v>1</v>
      </c>
      <c r="BD479" s="2" t="s">
        <v>3</v>
      </c>
      <c r="BE479" s="2" t="s">
        <v>3</v>
      </c>
      <c r="BF479" s="2" t="s">
        <v>3</v>
      </c>
      <c r="BG479" s="2" t="s">
        <v>3</v>
      </c>
      <c r="BH479" s="2">
        <v>3</v>
      </c>
      <c r="BI479" s="2">
        <v>2</v>
      </c>
      <c r="BJ479" s="2" t="s">
        <v>3</v>
      </c>
      <c r="BK479" s="2"/>
      <c r="BL479" s="2"/>
      <c r="BM479" s="2">
        <v>400002</v>
      </c>
      <c r="BN479" s="2">
        <v>0</v>
      </c>
      <c r="BO479" s="2" t="s">
        <v>3</v>
      </c>
      <c r="BP479" s="2">
        <v>0</v>
      </c>
      <c r="BQ479" s="2">
        <v>202</v>
      </c>
      <c r="BR479" s="2">
        <v>0</v>
      </c>
      <c r="BS479" s="2">
        <v>1</v>
      </c>
      <c r="BT479" s="2">
        <v>1</v>
      </c>
      <c r="BU479" s="2">
        <v>1</v>
      </c>
      <c r="BV479" s="2">
        <v>1</v>
      </c>
      <c r="BW479" s="2">
        <v>1</v>
      </c>
      <c r="BX479" s="2">
        <v>1</v>
      </c>
      <c r="BY479" s="2" t="s">
        <v>3</v>
      </c>
      <c r="BZ479" s="2">
        <v>0</v>
      </c>
      <c r="CA479" s="2">
        <v>0</v>
      </c>
      <c r="CB479" s="2" t="s">
        <v>3</v>
      </c>
      <c r="CC479" s="2"/>
      <c r="CD479" s="2"/>
      <c r="CE479" s="2">
        <v>30</v>
      </c>
      <c r="CF479" s="2">
        <v>0</v>
      </c>
      <c r="CG479" s="2">
        <v>0</v>
      </c>
      <c r="CH479" s="2"/>
      <c r="CI479" s="2"/>
      <c r="CJ479" s="2"/>
      <c r="CK479" s="2"/>
      <c r="CL479" s="2"/>
      <c r="CM479" s="2">
        <v>0</v>
      </c>
      <c r="CN479" s="2" t="s">
        <v>3</v>
      </c>
      <c r="CO479" s="2">
        <v>0</v>
      </c>
      <c r="CP479" s="2">
        <f t="shared" si="626"/>
        <v>75636</v>
      </c>
      <c r="CQ479" s="2">
        <f t="shared" si="627"/>
        <v>1260.5999999999999</v>
      </c>
      <c r="CR479" s="2">
        <f>(ROUND((ROUND(((ET479)*AV479*1),2)*BB479),2)+ROUND((ROUND(((AE479-(EU479))*AV479*1),2)*BS479),2))</f>
        <v>0</v>
      </c>
      <c r="CS479" s="2">
        <f t="shared" si="628"/>
        <v>0</v>
      </c>
      <c r="CT479" s="2">
        <f t="shared" si="629"/>
        <v>0</v>
      </c>
      <c r="CU479" s="2">
        <f t="shared" si="630"/>
        <v>0</v>
      </c>
      <c r="CV479" s="2">
        <f t="shared" si="631"/>
        <v>0</v>
      </c>
      <c r="CW479" s="2">
        <f t="shared" si="632"/>
        <v>0</v>
      </c>
      <c r="CX479" s="2">
        <f t="shared" si="633"/>
        <v>0</v>
      </c>
      <c r="CY479" s="2">
        <f t="shared" si="634"/>
        <v>0</v>
      </c>
      <c r="CZ479" s="2">
        <f t="shared" si="635"/>
        <v>0</v>
      </c>
      <c r="DA479" s="2"/>
      <c r="DB479" s="2"/>
      <c r="DC479" s="2" t="s">
        <v>3</v>
      </c>
      <c r="DD479" s="2" t="s">
        <v>3</v>
      </c>
      <c r="DE479" s="2" t="s">
        <v>3</v>
      </c>
      <c r="DF479" s="2" t="s">
        <v>3</v>
      </c>
      <c r="DG479" s="2" t="s">
        <v>3</v>
      </c>
      <c r="DH479" s="2" t="s">
        <v>3</v>
      </c>
      <c r="DI479" s="2" t="s">
        <v>3</v>
      </c>
      <c r="DJ479" s="2" t="s">
        <v>3</v>
      </c>
      <c r="DK479" s="2" t="s">
        <v>3</v>
      </c>
      <c r="DL479" s="2" t="s">
        <v>3</v>
      </c>
      <c r="DM479" s="2" t="s">
        <v>3</v>
      </c>
      <c r="DN479" s="2">
        <v>0</v>
      </c>
      <c r="DO479" s="2">
        <v>0</v>
      </c>
      <c r="DP479" s="2">
        <v>1</v>
      </c>
      <c r="DQ479" s="2">
        <v>1</v>
      </c>
      <c r="DR479" s="2"/>
      <c r="DS479" s="2"/>
      <c r="DT479" s="2"/>
      <c r="DU479" s="2">
        <v>1013</v>
      </c>
      <c r="DV479" s="2" t="s">
        <v>37</v>
      </c>
      <c r="DW479" s="2" t="s">
        <v>37</v>
      </c>
      <c r="DX479" s="2">
        <v>1</v>
      </c>
      <c r="DY479" s="2"/>
      <c r="DZ479" s="2" t="s">
        <v>3</v>
      </c>
      <c r="EA479" s="2" t="s">
        <v>3</v>
      </c>
      <c r="EB479" s="2" t="s">
        <v>3</v>
      </c>
      <c r="EC479" s="2" t="s">
        <v>3</v>
      </c>
      <c r="ED479" s="2"/>
      <c r="EE479" s="2">
        <v>59540864</v>
      </c>
      <c r="EF479" s="2">
        <v>202</v>
      </c>
      <c r="EG479" s="2" t="s">
        <v>386</v>
      </c>
      <c r="EH479" s="2">
        <v>0</v>
      </c>
      <c r="EI479" s="2" t="s">
        <v>3</v>
      </c>
      <c r="EJ479" s="2">
        <v>1</v>
      </c>
      <c r="EK479" s="2">
        <v>400002</v>
      </c>
      <c r="EL479" s="2" t="s">
        <v>387</v>
      </c>
      <c r="EM479" s="2" t="s">
        <v>386</v>
      </c>
      <c r="EN479" s="2"/>
      <c r="EO479" s="2" t="s">
        <v>3</v>
      </c>
      <c r="EP479" s="2"/>
      <c r="EQ479" s="2">
        <v>0</v>
      </c>
      <c r="ER479" s="2">
        <v>0</v>
      </c>
      <c r="ES479" s="2">
        <v>1260.6000000000001</v>
      </c>
      <c r="ET479" s="2">
        <v>0</v>
      </c>
      <c r="EU479" s="2">
        <v>0</v>
      </c>
      <c r="EV479" s="2">
        <v>0</v>
      </c>
      <c r="EW479" s="2">
        <v>0</v>
      </c>
      <c r="EX479" s="2">
        <v>0</v>
      </c>
      <c r="EY479" s="2">
        <v>0</v>
      </c>
      <c r="EZ479" s="2"/>
      <c r="FA479" s="2"/>
      <c r="FB479" s="2"/>
      <c r="FC479" s="2"/>
      <c r="FD479" s="2"/>
      <c r="FE479" s="2"/>
      <c r="FF479" s="2"/>
      <c r="FG479" s="2"/>
      <c r="FH479" s="2"/>
      <c r="FI479" s="2"/>
      <c r="FJ479" s="2"/>
      <c r="FK479" s="2"/>
      <c r="FL479" s="2"/>
      <c r="FM479" s="2"/>
      <c r="FN479" s="2"/>
      <c r="FO479" s="2"/>
      <c r="FP479" s="2"/>
      <c r="FQ479" s="2">
        <v>0</v>
      </c>
      <c r="FR479" s="2">
        <v>0</v>
      </c>
      <c r="FS479" s="2">
        <v>0</v>
      </c>
      <c r="FT479" s="2"/>
      <c r="FU479" s="2"/>
      <c r="FV479" s="2"/>
      <c r="FW479" s="2"/>
      <c r="FX479" s="2">
        <v>0</v>
      </c>
      <c r="FY479" s="2">
        <v>0</v>
      </c>
      <c r="FZ479" s="2"/>
      <c r="GA479" s="2" t="s">
        <v>720</v>
      </c>
      <c r="GB479" s="2"/>
      <c r="GC479" s="2"/>
      <c r="GD479" s="2">
        <v>1</v>
      </c>
      <c r="GE479" s="2"/>
      <c r="GF479" s="2">
        <v>-62071328</v>
      </c>
      <c r="GG479" s="2">
        <v>2</v>
      </c>
      <c r="GH479" s="2">
        <v>4</v>
      </c>
      <c r="GI479" s="2">
        <v>-2</v>
      </c>
      <c r="GJ479" s="2">
        <v>0</v>
      </c>
      <c r="GK479" s="2">
        <v>0</v>
      </c>
      <c r="GL479" s="2">
        <f t="shared" si="636"/>
        <v>0</v>
      </c>
      <c r="GM479" s="2">
        <f t="shared" si="637"/>
        <v>75636</v>
      </c>
      <c r="GN479" s="2">
        <f t="shared" si="638"/>
        <v>0</v>
      </c>
      <c r="GO479" s="2">
        <f t="shared" si="639"/>
        <v>75636</v>
      </c>
      <c r="GP479" s="2">
        <f t="shared" si="640"/>
        <v>0</v>
      </c>
      <c r="GQ479" s="2"/>
      <c r="GR479" s="2">
        <v>0</v>
      </c>
      <c r="GS479" s="2">
        <v>2</v>
      </c>
      <c r="GT479" s="2">
        <v>0</v>
      </c>
      <c r="GU479" s="2" t="s">
        <v>3</v>
      </c>
      <c r="GV479" s="2">
        <f t="shared" si="641"/>
        <v>0</v>
      </c>
      <c r="GW479" s="2">
        <v>1</v>
      </c>
      <c r="GX479" s="2">
        <f t="shared" si="642"/>
        <v>0</v>
      </c>
      <c r="GY479" s="2"/>
      <c r="GZ479" s="2"/>
      <c r="HA479" s="2">
        <v>0</v>
      </c>
      <c r="HB479" s="2">
        <v>0</v>
      </c>
      <c r="HC479" s="2">
        <f t="shared" si="643"/>
        <v>0</v>
      </c>
      <c r="HD479" s="2"/>
      <c r="HE479" s="2" t="s">
        <v>389</v>
      </c>
      <c r="HF479" s="2" t="s">
        <v>34</v>
      </c>
      <c r="HG479" s="2"/>
      <c r="HH479" s="2"/>
      <c r="HI479" s="2"/>
      <c r="HJ479" s="2"/>
      <c r="HK479" s="2"/>
      <c r="HL479" s="2"/>
      <c r="HM479" s="2" t="s">
        <v>3</v>
      </c>
      <c r="HN479" s="2" t="s">
        <v>3</v>
      </c>
      <c r="HO479" s="2" t="s">
        <v>3</v>
      </c>
      <c r="HP479" s="2" t="s">
        <v>3</v>
      </c>
      <c r="HQ479" s="2" t="s">
        <v>3</v>
      </c>
      <c r="HR479" s="2"/>
      <c r="HS479" s="2">
        <v>0</v>
      </c>
      <c r="HT479" s="2"/>
      <c r="HU479" s="2"/>
      <c r="HV479" s="2"/>
      <c r="HW479" s="2"/>
      <c r="HX479" s="2"/>
      <c r="HY479" s="2"/>
      <c r="HZ479" s="2"/>
      <c r="IA479" s="2"/>
      <c r="IB479" s="2"/>
      <c r="IC479" s="2"/>
      <c r="ID479" s="2"/>
      <c r="IE479" s="2"/>
      <c r="IF479" s="2"/>
      <c r="IG479" s="2"/>
      <c r="IH479" s="2"/>
      <c r="II479" s="2"/>
      <c r="IJ479" s="2"/>
      <c r="IK479" s="2">
        <v>0</v>
      </c>
      <c r="IL479" s="2"/>
      <c r="IM479" s="2"/>
      <c r="IN479" s="2"/>
      <c r="IO479" s="2"/>
      <c r="IP479" s="2"/>
      <c r="IQ479" s="2"/>
      <c r="IR479" s="2"/>
      <c r="IS479" s="2"/>
      <c r="IT479" s="2"/>
      <c r="IU479" s="2"/>
    </row>
    <row r="480" spans="1:255" x14ac:dyDescent="0.2">
      <c r="A480">
        <v>17</v>
      </c>
      <c r="B480">
        <v>1</v>
      </c>
      <c r="E480" t="s">
        <v>718</v>
      </c>
      <c r="F480" t="s">
        <v>719</v>
      </c>
      <c r="G480" t="s">
        <v>1313</v>
      </c>
      <c r="H480" t="s">
        <v>37</v>
      </c>
      <c r="I480">
        <v>60</v>
      </c>
      <c r="J480">
        <v>0</v>
      </c>
      <c r="K480">
        <v>60</v>
      </c>
      <c r="O480">
        <f t="shared" si="612"/>
        <v>747283.68</v>
      </c>
      <c r="P480">
        <f t="shared" si="613"/>
        <v>747283.68</v>
      </c>
      <c r="Q480">
        <f>(ROUND((ROUND(((ET480)*AV480*I480),2)*BB480),2)+ROUND((ROUND(((AE480-(EU480))*AV480*I480),2)*BS480),2))</f>
        <v>0</v>
      </c>
      <c r="R480">
        <f t="shared" si="614"/>
        <v>0</v>
      </c>
      <c r="S480">
        <f t="shared" si="615"/>
        <v>0</v>
      </c>
      <c r="T480">
        <f t="shared" si="616"/>
        <v>0</v>
      </c>
      <c r="U480">
        <f t="shared" si="617"/>
        <v>0</v>
      </c>
      <c r="V480">
        <f t="shared" si="618"/>
        <v>0</v>
      </c>
      <c r="W480">
        <f t="shared" si="619"/>
        <v>0</v>
      </c>
      <c r="X480">
        <f t="shared" si="620"/>
        <v>0</v>
      </c>
      <c r="Y480">
        <f t="shared" si="621"/>
        <v>0</v>
      </c>
      <c r="AA480">
        <v>60252775</v>
      </c>
      <c r="AB480">
        <f t="shared" si="622"/>
        <v>1260.5999999999999</v>
      </c>
      <c r="AC480">
        <f t="shared" si="623"/>
        <v>1260.5999999999999</v>
      </c>
      <c r="AD480">
        <f>ROUND((((ET480)-(EU480))+AE480),6)</f>
        <v>0</v>
      </c>
      <c r="AE480">
        <f t="shared" si="644"/>
        <v>0</v>
      </c>
      <c r="AF480">
        <f t="shared" si="644"/>
        <v>0</v>
      </c>
      <c r="AG480">
        <f t="shared" si="624"/>
        <v>0</v>
      </c>
      <c r="AH480">
        <f t="shared" si="645"/>
        <v>0</v>
      </c>
      <c r="AI480">
        <f t="shared" si="645"/>
        <v>0</v>
      </c>
      <c r="AJ480">
        <f t="shared" si="625"/>
        <v>0</v>
      </c>
      <c r="AK480">
        <v>1260.6000000000001</v>
      </c>
      <c r="AL480">
        <v>1260.6000000000001</v>
      </c>
      <c r="AM480">
        <v>0</v>
      </c>
      <c r="AN480">
        <v>0</v>
      </c>
      <c r="AO480">
        <v>0</v>
      </c>
      <c r="AP480">
        <v>0</v>
      </c>
      <c r="AQ480">
        <v>0</v>
      </c>
      <c r="AR480">
        <v>0</v>
      </c>
      <c r="AS480">
        <v>0</v>
      </c>
      <c r="AT480">
        <v>0</v>
      </c>
      <c r="AU480">
        <v>0</v>
      </c>
      <c r="AV480">
        <v>1</v>
      </c>
      <c r="AW480">
        <v>1</v>
      </c>
      <c r="AZ480">
        <v>1</v>
      </c>
      <c r="BA480">
        <v>1</v>
      </c>
      <c r="BB480">
        <v>1</v>
      </c>
      <c r="BC480">
        <v>9.8800000000000008</v>
      </c>
      <c r="BD480" t="s">
        <v>3</v>
      </c>
      <c r="BE480" t="s">
        <v>3</v>
      </c>
      <c r="BF480" t="s">
        <v>3</v>
      </c>
      <c r="BG480" t="s">
        <v>3</v>
      </c>
      <c r="BH480">
        <v>3</v>
      </c>
      <c r="BI480">
        <v>2</v>
      </c>
      <c r="BJ480" t="s">
        <v>3</v>
      </c>
      <c r="BM480">
        <v>400002</v>
      </c>
      <c r="BN480">
        <v>0</v>
      </c>
      <c r="BO480" t="s">
        <v>3</v>
      </c>
      <c r="BP480">
        <v>0</v>
      </c>
      <c r="BQ480">
        <v>202</v>
      </c>
      <c r="BR480">
        <v>0</v>
      </c>
      <c r="BS480">
        <v>1</v>
      </c>
      <c r="BT480">
        <v>1</v>
      </c>
      <c r="BU480">
        <v>1</v>
      </c>
      <c r="BV480">
        <v>1</v>
      </c>
      <c r="BW480">
        <v>1</v>
      </c>
      <c r="BX480">
        <v>1</v>
      </c>
      <c r="BY480" t="s">
        <v>3</v>
      </c>
      <c r="BZ480">
        <v>0</v>
      </c>
      <c r="CA480">
        <v>0</v>
      </c>
      <c r="CB480" t="s">
        <v>3</v>
      </c>
      <c r="CE480">
        <v>30</v>
      </c>
      <c r="CF480">
        <v>0</v>
      </c>
      <c r="CG480">
        <v>0</v>
      </c>
      <c r="CM480">
        <v>0</v>
      </c>
      <c r="CN480" t="s">
        <v>3</v>
      </c>
      <c r="CO480">
        <v>0</v>
      </c>
      <c r="CP480">
        <f t="shared" si="626"/>
        <v>747283.68</v>
      </c>
      <c r="CQ480">
        <f t="shared" si="627"/>
        <v>12454.73</v>
      </c>
      <c r="CR480">
        <f>(ROUND((ROUND(((ET480)*AV480*1),2)*BB480),2)+ROUND((ROUND(((AE480-(EU480))*AV480*1),2)*BS480),2))</f>
        <v>0</v>
      </c>
      <c r="CS480">
        <f t="shared" si="628"/>
        <v>0</v>
      </c>
      <c r="CT480">
        <f t="shared" si="629"/>
        <v>0</v>
      </c>
      <c r="CU480">
        <f t="shared" si="630"/>
        <v>0</v>
      </c>
      <c r="CV480">
        <f t="shared" si="631"/>
        <v>0</v>
      </c>
      <c r="CW480">
        <f t="shared" si="632"/>
        <v>0</v>
      </c>
      <c r="CX480">
        <f t="shared" si="633"/>
        <v>0</v>
      </c>
      <c r="CY480">
        <f t="shared" si="634"/>
        <v>0</v>
      </c>
      <c r="CZ480">
        <f t="shared" si="635"/>
        <v>0</v>
      </c>
      <c r="DC480" t="s">
        <v>3</v>
      </c>
      <c r="DD480" t="s">
        <v>3</v>
      </c>
      <c r="DE480" t="s">
        <v>3</v>
      </c>
      <c r="DF480" t="s">
        <v>3</v>
      </c>
      <c r="DG480" t="s">
        <v>3</v>
      </c>
      <c r="DH480" t="s">
        <v>3</v>
      </c>
      <c r="DI480" t="s">
        <v>3</v>
      </c>
      <c r="DJ480" t="s">
        <v>3</v>
      </c>
      <c r="DK480" t="s">
        <v>3</v>
      </c>
      <c r="DL480" t="s">
        <v>3</v>
      </c>
      <c r="DM480" t="s">
        <v>3</v>
      </c>
      <c r="DN480">
        <v>0</v>
      </c>
      <c r="DO480">
        <v>0</v>
      </c>
      <c r="DP480">
        <v>1</v>
      </c>
      <c r="DQ480">
        <v>1</v>
      </c>
      <c r="DU480">
        <v>1013</v>
      </c>
      <c r="DV480" t="s">
        <v>37</v>
      </c>
      <c r="DW480" t="s">
        <v>37</v>
      </c>
      <c r="DX480">
        <v>1</v>
      </c>
      <c r="DZ480" t="s">
        <v>3</v>
      </c>
      <c r="EA480" t="s">
        <v>3</v>
      </c>
      <c r="EB480" t="s">
        <v>3</v>
      </c>
      <c r="EC480" t="s">
        <v>3</v>
      </c>
      <c r="EE480">
        <v>59540864</v>
      </c>
      <c r="EF480">
        <v>202</v>
      </c>
      <c r="EG480" t="s">
        <v>386</v>
      </c>
      <c r="EH480">
        <v>0</v>
      </c>
      <c r="EI480" t="s">
        <v>3</v>
      </c>
      <c r="EJ480">
        <v>1</v>
      </c>
      <c r="EK480">
        <v>400002</v>
      </c>
      <c r="EL480" t="s">
        <v>387</v>
      </c>
      <c r="EM480" t="s">
        <v>386</v>
      </c>
      <c r="EO480" t="s">
        <v>3</v>
      </c>
      <c r="EQ480">
        <v>0</v>
      </c>
      <c r="ER480">
        <v>1260.6000000000001</v>
      </c>
      <c r="ES480">
        <v>1260.6000000000001</v>
      </c>
      <c r="ET480">
        <v>0</v>
      </c>
      <c r="EU480">
        <v>0</v>
      </c>
      <c r="EV480">
        <v>0</v>
      </c>
      <c r="EW480">
        <v>0</v>
      </c>
      <c r="EX480">
        <v>0</v>
      </c>
      <c r="EY480">
        <v>0</v>
      </c>
      <c r="EZ480">
        <v>5</v>
      </c>
      <c r="FC480">
        <v>1</v>
      </c>
      <c r="FD480">
        <v>18</v>
      </c>
      <c r="FF480">
        <v>14652.58</v>
      </c>
      <c r="FQ480">
        <v>0</v>
      </c>
      <c r="FR480">
        <v>0</v>
      </c>
      <c r="FS480">
        <v>0</v>
      </c>
      <c r="FX480">
        <v>0</v>
      </c>
      <c r="FY480">
        <v>0</v>
      </c>
      <c r="GA480" t="s">
        <v>720</v>
      </c>
      <c r="GD480">
        <v>1</v>
      </c>
      <c r="GF480">
        <v>-62071328</v>
      </c>
      <c r="GG480">
        <v>2</v>
      </c>
      <c r="GH480">
        <v>3</v>
      </c>
      <c r="GI480">
        <v>5</v>
      </c>
      <c r="GJ480">
        <v>0</v>
      </c>
      <c r="GK480">
        <v>0</v>
      </c>
      <c r="GL480">
        <f t="shared" si="636"/>
        <v>0</v>
      </c>
      <c r="GM480">
        <f t="shared" si="637"/>
        <v>747283.68</v>
      </c>
      <c r="GN480">
        <f t="shared" si="638"/>
        <v>0</v>
      </c>
      <c r="GO480">
        <f t="shared" si="639"/>
        <v>747283.68</v>
      </c>
      <c r="GP480">
        <f t="shared" si="640"/>
        <v>0</v>
      </c>
      <c r="GR480">
        <v>1</v>
      </c>
      <c r="GS480">
        <v>1</v>
      </c>
      <c r="GT480">
        <v>0</v>
      </c>
      <c r="GU480" t="s">
        <v>3</v>
      </c>
      <c r="GV480">
        <f t="shared" si="641"/>
        <v>0</v>
      </c>
      <c r="GW480">
        <v>1</v>
      </c>
      <c r="GX480">
        <f t="shared" si="642"/>
        <v>0</v>
      </c>
      <c r="HA480">
        <v>0</v>
      </c>
      <c r="HB480">
        <v>0</v>
      </c>
      <c r="HC480">
        <f t="shared" si="643"/>
        <v>0</v>
      </c>
      <c r="HE480" t="s">
        <v>389</v>
      </c>
      <c r="HF480" t="s">
        <v>34</v>
      </c>
      <c r="HM480" t="s">
        <v>3</v>
      </c>
      <c r="HN480" t="s">
        <v>3</v>
      </c>
      <c r="HO480" t="s">
        <v>3</v>
      </c>
      <c r="HP480" t="s">
        <v>3</v>
      </c>
      <c r="HQ480" t="s">
        <v>3</v>
      </c>
      <c r="HS480">
        <v>0</v>
      </c>
      <c r="IK480">
        <v>0</v>
      </c>
    </row>
    <row r="481" spans="1:255" x14ac:dyDescent="0.2">
      <c r="A481" s="2">
        <v>17</v>
      </c>
      <c r="B481" s="2">
        <v>1</v>
      </c>
      <c r="C481" s="2"/>
      <c r="D481" s="2"/>
      <c r="E481" s="2" t="s">
        <v>721</v>
      </c>
      <c r="F481" s="2" t="s">
        <v>722</v>
      </c>
      <c r="G481" s="2" t="s">
        <v>1314</v>
      </c>
      <c r="H481" s="2" t="s">
        <v>37</v>
      </c>
      <c r="I481" s="2">
        <v>6</v>
      </c>
      <c r="J481" s="2">
        <v>0</v>
      </c>
      <c r="K481" s="2">
        <v>6</v>
      </c>
      <c r="L481" s="2"/>
      <c r="M481" s="2"/>
      <c r="N481" s="2"/>
      <c r="O481" s="2">
        <f t="shared" si="612"/>
        <v>11318.58</v>
      </c>
      <c r="P481" s="2">
        <f t="shared" si="613"/>
        <v>11318.58</v>
      </c>
      <c r="Q481" s="2">
        <f>(ROUND((ROUND(((ET481)*AV481*I481),2)*BB481),2)+ROUND((ROUND(((AE481-(EU481))*AV481*I481),2)*BS481),2))</f>
        <v>0</v>
      </c>
      <c r="R481" s="2">
        <f t="shared" si="614"/>
        <v>0</v>
      </c>
      <c r="S481" s="2">
        <f t="shared" si="615"/>
        <v>0</v>
      </c>
      <c r="T481" s="2">
        <f t="shared" si="616"/>
        <v>0</v>
      </c>
      <c r="U481" s="2">
        <f t="shared" si="617"/>
        <v>0</v>
      </c>
      <c r="V481" s="2">
        <f t="shared" si="618"/>
        <v>0</v>
      </c>
      <c r="W481" s="2">
        <f t="shared" si="619"/>
        <v>0</v>
      </c>
      <c r="X481" s="2">
        <f t="shared" si="620"/>
        <v>0</v>
      </c>
      <c r="Y481" s="2">
        <f t="shared" si="621"/>
        <v>0</v>
      </c>
      <c r="Z481" s="2"/>
      <c r="AA481" s="2">
        <v>60252778</v>
      </c>
      <c r="AB481" s="2">
        <f t="shared" si="622"/>
        <v>1886.43</v>
      </c>
      <c r="AC481" s="2">
        <f t="shared" si="623"/>
        <v>1886.43</v>
      </c>
      <c r="AD481" s="2">
        <f>ROUND((((ET481)-(EU481))+AE481),6)</f>
        <v>0</v>
      </c>
      <c r="AE481" s="2">
        <f t="shared" si="644"/>
        <v>0</v>
      </c>
      <c r="AF481" s="2">
        <f t="shared" si="644"/>
        <v>0</v>
      </c>
      <c r="AG481" s="2">
        <f t="shared" si="624"/>
        <v>0</v>
      </c>
      <c r="AH481" s="2">
        <f t="shared" si="645"/>
        <v>0</v>
      </c>
      <c r="AI481" s="2">
        <f t="shared" si="645"/>
        <v>0</v>
      </c>
      <c r="AJ481" s="2">
        <f t="shared" si="625"/>
        <v>0</v>
      </c>
      <c r="AK481" s="2">
        <v>1886.43</v>
      </c>
      <c r="AL481" s="2">
        <v>1886.43</v>
      </c>
      <c r="AM481" s="2">
        <v>0</v>
      </c>
      <c r="AN481" s="2">
        <v>0</v>
      </c>
      <c r="AO481" s="2">
        <v>0</v>
      </c>
      <c r="AP481" s="2">
        <v>0</v>
      </c>
      <c r="AQ481" s="2">
        <v>0</v>
      </c>
      <c r="AR481" s="2">
        <v>0</v>
      </c>
      <c r="AS481" s="2">
        <v>0</v>
      </c>
      <c r="AT481" s="2">
        <v>0</v>
      </c>
      <c r="AU481" s="2">
        <v>0</v>
      </c>
      <c r="AV481" s="2">
        <v>1</v>
      </c>
      <c r="AW481" s="2">
        <v>1</v>
      </c>
      <c r="AX481" s="2"/>
      <c r="AY481" s="2"/>
      <c r="AZ481" s="2">
        <v>1</v>
      </c>
      <c r="BA481" s="2">
        <v>1</v>
      </c>
      <c r="BB481" s="2">
        <v>1</v>
      </c>
      <c r="BC481" s="2">
        <v>1</v>
      </c>
      <c r="BD481" s="2" t="s">
        <v>3</v>
      </c>
      <c r="BE481" s="2" t="s">
        <v>3</v>
      </c>
      <c r="BF481" s="2" t="s">
        <v>3</v>
      </c>
      <c r="BG481" s="2" t="s">
        <v>3</v>
      </c>
      <c r="BH481" s="2">
        <v>3</v>
      </c>
      <c r="BI481" s="2">
        <v>2</v>
      </c>
      <c r="BJ481" s="2" t="s">
        <v>3</v>
      </c>
      <c r="BK481" s="2"/>
      <c r="BL481" s="2"/>
      <c r="BM481" s="2">
        <v>400002</v>
      </c>
      <c r="BN481" s="2">
        <v>0</v>
      </c>
      <c r="BO481" s="2" t="s">
        <v>3</v>
      </c>
      <c r="BP481" s="2">
        <v>0</v>
      </c>
      <c r="BQ481" s="2">
        <v>202</v>
      </c>
      <c r="BR481" s="2">
        <v>0</v>
      </c>
      <c r="BS481" s="2">
        <v>1</v>
      </c>
      <c r="BT481" s="2">
        <v>1</v>
      </c>
      <c r="BU481" s="2">
        <v>1</v>
      </c>
      <c r="BV481" s="2">
        <v>1</v>
      </c>
      <c r="BW481" s="2">
        <v>1</v>
      </c>
      <c r="BX481" s="2">
        <v>1</v>
      </c>
      <c r="BY481" s="2" t="s">
        <v>3</v>
      </c>
      <c r="BZ481" s="2">
        <v>0</v>
      </c>
      <c r="CA481" s="2">
        <v>0</v>
      </c>
      <c r="CB481" s="2" t="s">
        <v>3</v>
      </c>
      <c r="CC481" s="2"/>
      <c r="CD481" s="2"/>
      <c r="CE481" s="2">
        <v>30</v>
      </c>
      <c r="CF481" s="2">
        <v>0</v>
      </c>
      <c r="CG481" s="2">
        <v>0</v>
      </c>
      <c r="CH481" s="2"/>
      <c r="CI481" s="2"/>
      <c r="CJ481" s="2"/>
      <c r="CK481" s="2"/>
      <c r="CL481" s="2"/>
      <c r="CM481" s="2">
        <v>0</v>
      </c>
      <c r="CN481" s="2" t="s">
        <v>3</v>
      </c>
      <c r="CO481" s="2">
        <v>0</v>
      </c>
      <c r="CP481" s="2">
        <f t="shared" si="626"/>
        <v>11318.58</v>
      </c>
      <c r="CQ481" s="2">
        <f t="shared" si="627"/>
        <v>1886.43</v>
      </c>
      <c r="CR481" s="2">
        <f>(ROUND((ROUND(((ET481)*AV481*1),2)*BB481),2)+ROUND((ROUND(((AE481-(EU481))*AV481*1),2)*BS481),2))</f>
        <v>0</v>
      </c>
      <c r="CS481" s="2">
        <f t="shared" si="628"/>
        <v>0</v>
      </c>
      <c r="CT481" s="2">
        <f t="shared" si="629"/>
        <v>0</v>
      </c>
      <c r="CU481" s="2">
        <f t="shared" si="630"/>
        <v>0</v>
      </c>
      <c r="CV481" s="2">
        <f t="shared" si="631"/>
        <v>0</v>
      </c>
      <c r="CW481" s="2">
        <f t="shared" si="632"/>
        <v>0</v>
      </c>
      <c r="CX481" s="2">
        <f t="shared" si="633"/>
        <v>0</v>
      </c>
      <c r="CY481" s="2">
        <f t="shared" si="634"/>
        <v>0</v>
      </c>
      <c r="CZ481" s="2">
        <f t="shared" si="635"/>
        <v>0</v>
      </c>
      <c r="DA481" s="2"/>
      <c r="DB481" s="2"/>
      <c r="DC481" s="2" t="s">
        <v>3</v>
      </c>
      <c r="DD481" s="2" t="s">
        <v>3</v>
      </c>
      <c r="DE481" s="2" t="s">
        <v>3</v>
      </c>
      <c r="DF481" s="2" t="s">
        <v>3</v>
      </c>
      <c r="DG481" s="2" t="s">
        <v>3</v>
      </c>
      <c r="DH481" s="2" t="s">
        <v>3</v>
      </c>
      <c r="DI481" s="2" t="s">
        <v>3</v>
      </c>
      <c r="DJ481" s="2" t="s">
        <v>3</v>
      </c>
      <c r="DK481" s="2" t="s">
        <v>3</v>
      </c>
      <c r="DL481" s="2" t="s">
        <v>3</v>
      </c>
      <c r="DM481" s="2" t="s">
        <v>3</v>
      </c>
      <c r="DN481" s="2">
        <v>0</v>
      </c>
      <c r="DO481" s="2">
        <v>0</v>
      </c>
      <c r="DP481" s="2">
        <v>1</v>
      </c>
      <c r="DQ481" s="2">
        <v>1</v>
      </c>
      <c r="DR481" s="2"/>
      <c r="DS481" s="2"/>
      <c r="DT481" s="2"/>
      <c r="DU481" s="2">
        <v>1013</v>
      </c>
      <c r="DV481" s="2" t="s">
        <v>37</v>
      </c>
      <c r="DW481" s="2" t="s">
        <v>37</v>
      </c>
      <c r="DX481" s="2">
        <v>1</v>
      </c>
      <c r="DY481" s="2"/>
      <c r="DZ481" s="2" t="s">
        <v>3</v>
      </c>
      <c r="EA481" s="2" t="s">
        <v>3</v>
      </c>
      <c r="EB481" s="2" t="s">
        <v>3</v>
      </c>
      <c r="EC481" s="2" t="s">
        <v>3</v>
      </c>
      <c r="ED481" s="2"/>
      <c r="EE481" s="2">
        <v>59540864</v>
      </c>
      <c r="EF481" s="2">
        <v>202</v>
      </c>
      <c r="EG481" s="2" t="s">
        <v>386</v>
      </c>
      <c r="EH481" s="2">
        <v>0</v>
      </c>
      <c r="EI481" s="2" t="s">
        <v>3</v>
      </c>
      <c r="EJ481" s="2">
        <v>1</v>
      </c>
      <c r="EK481" s="2">
        <v>400002</v>
      </c>
      <c r="EL481" s="2" t="s">
        <v>387</v>
      </c>
      <c r="EM481" s="2" t="s">
        <v>386</v>
      </c>
      <c r="EN481" s="2"/>
      <c r="EO481" s="2" t="s">
        <v>3</v>
      </c>
      <c r="EP481" s="2"/>
      <c r="EQ481" s="2">
        <v>0</v>
      </c>
      <c r="ER481" s="2">
        <v>0</v>
      </c>
      <c r="ES481" s="2">
        <v>1886.43</v>
      </c>
      <c r="ET481" s="2">
        <v>0</v>
      </c>
      <c r="EU481" s="2">
        <v>0</v>
      </c>
      <c r="EV481" s="2">
        <v>0</v>
      </c>
      <c r="EW481" s="2">
        <v>0</v>
      </c>
      <c r="EX481" s="2">
        <v>0</v>
      </c>
      <c r="EY481" s="2">
        <v>0</v>
      </c>
      <c r="EZ481" s="2"/>
      <c r="FA481" s="2"/>
      <c r="FB481" s="2"/>
      <c r="FC481" s="2"/>
      <c r="FD481" s="2"/>
      <c r="FE481" s="2"/>
      <c r="FF481" s="2"/>
      <c r="FG481" s="2"/>
      <c r="FH481" s="2"/>
      <c r="FI481" s="2"/>
      <c r="FJ481" s="2"/>
      <c r="FK481" s="2"/>
      <c r="FL481" s="2"/>
      <c r="FM481" s="2"/>
      <c r="FN481" s="2"/>
      <c r="FO481" s="2"/>
      <c r="FP481" s="2"/>
      <c r="FQ481" s="2">
        <v>0</v>
      </c>
      <c r="FR481" s="2">
        <v>0</v>
      </c>
      <c r="FS481" s="2">
        <v>0</v>
      </c>
      <c r="FT481" s="2"/>
      <c r="FU481" s="2"/>
      <c r="FV481" s="2"/>
      <c r="FW481" s="2"/>
      <c r="FX481" s="2">
        <v>0</v>
      </c>
      <c r="FY481" s="2">
        <v>0</v>
      </c>
      <c r="FZ481" s="2"/>
      <c r="GA481" s="2" t="s">
        <v>723</v>
      </c>
      <c r="GB481" s="2"/>
      <c r="GC481" s="2"/>
      <c r="GD481" s="2">
        <v>1</v>
      </c>
      <c r="GE481" s="2"/>
      <c r="GF481" s="2">
        <v>6602838</v>
      </c>
      <c r="GG481" s="2">
        <v>2</v>
      </c>
      <c r="GH481" s="2">
        <v>4</v>
      </c>
      <c r="GI481" s="2">
        <v>-2</v>
      </c>
      <c r="GJ481" s="2">
        <v>0</v>
      </c>
      <c r="GK481" s="2">
        <v>0</v>
      </c>
      <c r="GL481" s="2">
        <f t="shared" si="636"/>
        <v>0</v>
      </c>
      <c r="GM481" s="2">
        <f t="shared" si="637"/>
        <v>11318.58</v>
      </c>
      <c r="GN481" s="2">
        <f t="shared" si="638"/>
        <v>0</v>
      </c>
      <c r="GO481" s="2">
        <f t="shared" si="639"/>
        <v>11318.58</v>
      </c>
      <c r="GP481" s="2">
        <f t="shared" si="640"/>
        <v>0</v>
      </c>
      <c r="GQ481" s="2"/>
      <c r="GR481" s="2">
        <v>0</v>
      </c>
      <c r="GS481" s="2">
        <v>2</v>
      </c>
      <c r="GT481" s="2">
        <v>0</v>
      </c>
      <c r="GU481" s="2" t="s">
        <v>3</v>
      </c>
      <c r="GV481" s="2">
        <f t="shared" si="641"/>
        <v>0</v>
      </c>
      <c r="GW481" s="2">
        <v>1</v>
      </c>
      <c r="GX481" s="2">
        <f t="shared" si="642"/>
        <v>0</v>
      </c>
      <c r="GY481" s="2"/>
      <c r="GZ481" s="2"/>
      <c r="HA481" s="2">
        <v>0</v>
      </c>
      <c r="HB481" s="2">
        <v>0</v>
      </c>
      <c r="HC481" s="2">
        <f t="shared" si="643"/>
        <v>0</v>
      </c>
      <c r="HD481" s="2"/>
      <c r="HE481" s="2" t="s">
        <v>389</v>
      </c>
      <c r="HF481" s="2" t="s">
        <v>34</v>
      </c>
      <c r="HG481" s="2"/>
      <c r="HH481" s="2"/>
      <c r="HI481" s="2"/>
      <c r="HJ481" s="2"/>
      <c r="HK481" s="2"/>
      <c r="HL481" s="2"/>
      <c r="HM481" s="2" t="s">
        <v>3</v>
      </c>
      <c r="HN481" s="2" t="s">
        <v>3</v>
      </c>
      <c r="HO481" s="2" t="s">
        <v>3</v>
      </c>
      <c r="HP481" s="2" t="s">
        <v>3</v>
      </c>
      <c r="HQ481" s="2" t="s">
        <v>3</v>
      </c>
      <c r="HR481" s="2"/>
      <c r="HS481" s="2">
        <v>0</v>
      </c>
      <c r="HT481" s="2"/>
      <c r="HU481" s="2"/>
      <c r="HV481" s="2"/>
      <c r="HW481" s="2"/>
      <c r="HX481" s="2"/>
      <c r="HY481" s="2"/>
      <c r="HZ481" s="2"/>
      <c r="IA481" s="2"/>
      <c r="IB481" s="2"/>
      <c r="IC481" s="2"/>
      <c r="ID481" s="2"/>
      <c r="IE481" s="2"/>
      <c r="IF481" s="2"/>
      <c r="IG481" s="2"/>
      <c r="IH481" s="2"/>
      <c r="II481" s="2"/>
      <c r="IJ481" s="2"/>
      <c r="IK481" s="2">
        <v>0</v>
      </c>
      <c r="IL481" s="2"/>
      <c r="IM481" s="2"/>
      <c r="IN481" s="2"/>
      <c r="IO481" s="2"/>
      <c r="IP481" s="2"/>
      <c r="IQ481" s="2"/>
      <c r="IR481" s="2"/>
      <c r="IS481" s="2"/>
      <c r="IT481" s="2"/>
      <c r="IU481" s="2"/>
    </row>
    <row r="482" spans="1:255" x14ac:dyDescent="0.2">
      <c r="A482">
        <v>17</v>
      </c>
      <c r="B482">
        <v>1</v>
      </c>
      <c r="E482" t="s">
        <v>721</v>
      </c>
      <c r="F482" t="s">
        <v>722</v>
      </c>
      <c r="G482" t="s">
        <v>1314</v>
      </c>
      <c r="H482" t="s">
        <v>37</v>
      </c>
      <c r="I482">
        <v>6</v>
      </c>
      <c r="J482">
        <v>0</v>
      </c>
      <c r="K482">
        <v>6</v>
      </c>
      <c r="O482">
        <f t="shared" si="612"/>
        <v>111827.57</v>
      </c>
      <c r="P482">
        <f t="shared" si="613"/>
        <v>111827.57</v>
      </c>
      <c r="Q482">
        <f>(ROUND((ROUND(((ET482)*AV482*I482),2)*BB482),2)+ROUND((ROUND(((AE482-(EU482))*AV482*I482),2)*BS482),2))</f>
        <v>0</v>
      </c>
      <c r="R482">
        <f t="shared" si="614"/>
        <v>0</v>
      </c>
      <c r="S482">
        <f t="shared" si="615"/>
        <v>0</v>
      </c>
      <c r="T482">
        <f t="shared" si="616"/>
        <v>0</v>
      </c>
      <c r="U482">
        <f t="shared" si="617"/>
        <v>0</v>
      </c>
      <c r="V482">
        <f t="shared" si="618"/>
        <v>0</v>
      </c>
      <c r="W482">
        <f t="shared" si="619"/>
        <v>0</v>
      </c>
      <c r="X482">
        <f t="shared" si="620"/>
        <v>0</v>
      </c>
      <c r="Y482">
        <f t="shared" si="621"/>
        <v>0</v>
      </c>
      <c r="AA482">
        <v>60252775</v>
      </c>
      <c r="AB482">
        <f t="shared" si="622"/>
        <v>1886.43</v>
      </c>
      <c r="AC482">
        <f t="shared" si="623"/>
        <v>1886.43</v>
      </c>
      <c r="AD482">
        <f>ROUND((((ET482)-(EU482))+AE482),6)</f>
        <v>0</v>
      </c>
      <c r="AE482">
        <f t="shared" si="644"/>
        <v>0</v>
      </c>
      <c r="AF482">
        <f t="shared" si="644"/>
        <v>0</v>
      </c>
      <c r="AG482">
        <f t="shared" si="624"/>
        <v>0</v>
      </c>
      <c r="AH482">
        <f t="shared" si="645"/>
        <v>0</v>
      </c>
      <c r="AI482">
        <f t="shared" si="645"/>
        <v>0</v>
      </c>
      <c r="AJ482">
        <f t="shared" si="625"/>
        <v>0</v>
      </c>
      <c r="AK482">
        <v>1886.43</v>
      </c>
      <c r="AL482">
        <v>1886.43</v>
      </c>
      <c r="AM482">
        <v>0</v>
      </c>
      <c r="AN482">
        <v>0</v>
      </c>
      <c r="AO482">
        <v>0</v>
      </c>
      <c r="AP482">
        <v>0</v>
      </c>
      <c r="AQ482">
        <v>0</v>
      </c>
      <c r="AR482">
        <v>0</v>
      </c>
      <c r="AS482">
        <v>0</v>
      </c>
      <c r="AT482">
        <v>0</v>
      </c>
      <c r="AU482">
        <v>0</v>
      </c>
      <c r="AV482">
        <v>1</v>
      </c>
      <c r="AW482">
        <v>1</v>
      </c>
      <c r="AZ482">
        <v>1</v>
      </c>
      <c r="BA482">
        <v>1</v>
      </c>
      <c r="BB482">
        <v>1</v>
      </c>
      <c r="BC482">
        <v>9.8800000000000008</v>
      </c>
      <c r="BD482" t="s">
        <v>3</v>
      </c>
      <c r="BE482" t="s">
        <v>3</v>
      </c>
      <c r="BF482" t="s">
        <v>3</v>
      </c>
      <c r="BG482" t="s">
        <v>3</v>
      </c>
      <c r="BH482">
        <v>3</v>
      </c>
      <c r="BI482">
        <v>2</v>
      </c>
      <c r="BJ482" t="s">
        <v>3</v>
      </c>
      <c r="BM482">
        <v>400002</v>
      </c>
      <c r="BN482">
        <v>0</v>
      </c>
      <c r="BO482" t="s">
        <v>3</v>
      </c>
      <c r="BP482">
        <v>0</v>
      </c>
      <c r="BQ482">
        <v>202</v>
      </c>
      <c r="BR482">
        <v>0</v>
      </c>
      <c r="BS482">
        <v>1</v>
      </c>
      <c r="BT482">
        <v>1</v>
      </c>
      <c r="BU482">
        <v>1</v>
      </c>
      <c r="BV482">
        <v>1</v>
      </c>
      <c r="BW482">
        <v>1</v>
      </c>
      <c r="BX482">
        <v>1</v>
      </c>
      <c r="BY482" t="s">
        <v>3</v>
      </c>
      <c r="BZ482">
        <v>0</v>
      </c>
      <c r="CA482">
        <v>0</v>
      </c>
      <c r="CB482" t="s">
        <v>3</v>
      </c>
      <c r="CE482">
        <v>30</v>
      </c>
      <c r="CF482">
        <v>0</v>
      </c>
      <c r="CG482">
        <v>0</v>
      </c>
      <c r="CM482">
        <v>0</v>
      </c>
      <c r="CN482" t="s">
        <v>3</v>
      </c>
      <c r="CO482">
        <v>0</v>
      </c>
      <c r="CP482">
        <f t="shared" si="626"/>
        <v>111827.57</v>
      </c>
      <c r="CQ482">
        <f t="shared" si="627"/>
        <v>18637.93</v>
      </c>
      <c r="CR482">
        <f>(ROUND((ROUND(((ET482)*AV482*1),2)*BB482),2)+ROUND((ROUND(((AE482-(EU482))*AV482*1),2)*BS482),2))</f>
        <v>0</v>
      </c>
      <c r="CS482">
        <f t="shared" si="628"/>
        <v>0</v>
      </c>
      <c r="CT482">
        <f t="shared" si="629"/>
        <v>0</v>
      </c>
      <c r="CU482">
        <f t="shared" si="630"/>
        <v>0</v>
      </c>
      <c r="CV482">
        <f t="shared" si="631"/>
        <v>0</v>
      </c>
      <c r="CW482">
        <f t="shared" si="632"/>
        <v>0</v>
      </c>
      <c r="CX482">
        <f t="shared" si="633"/>
        <v>0</v>
      </c>
      <c r="CY482">
        <f t="shared" si="634"/>
        <v>0</v>
      </c>
      <c r="CZ482">
        <f t="shared" si="635"/>
        <v>0</v>
      </c>
      <c r="DC482" t="s">
        <v>3</v>
      </c>
      <c r="DD482" t="s">
        <v>3</v>
      </c>
      <c r="DE482" t="s">
        <v>3</v>
      </c>
      <c r="DF482" t="s">
        <v>3</v>
      </c>
      <c r="DG482" t="s">
        <v>3</v>
      </c>
      <c r="DH482" t="s">
        <v>3</v>
      </c>
      <c r="DI482" t="s">
        <v>3</v>
      </c>
      <c r="DJ482" t="s">
        <v>3</v>
      </c>
      <c r="DK482" t="s">
        <v>3</v>
      </c>
      <c r="DL482" t="s">
        <v>3</v>
      </c>
      <c r="DM482" t="s">
        <v>3</v>
      </c>
      <c r="DN482">
        <v>0</v>
      </c>
      <c r="DO482">
        <v>0</v>
      </c>
      <c r="DP482">
        <v>1</v>
      </c>
      <c r="DQ482">
        <v>1</v>
      </c>
      <c r="DU482">
        <v>1013</v>
      </c>
      <c r="DV482" t="s">
        <v>37</v>
      </c>
      <c r="DW482" t="s">
        <v>37</v>
      </c>
      <c r="DX482">
        <v>1</v>
      </c>
      <c r="DZ482" t="s">
        <v>3</v>
      </c>
      <c r="EA482" t="s">
        <v>3</v>
      </c>
      <c r="EB482" t="s">
        <v>3</v>
      </c>
      <c r="EC482" t="s">
        <v>3</v>
      </c>
      <c r="EE482">
        <v>59540864</v>
      </c>
      <c r="EF482">
        <v>202</v>
      </c>
      <c r="EG482" t="s">
        <v>386</v>
      </c>
      <c r="EH482">
        <v>0</v>
      </c>
      <c r="EI482" t="s">
        <v>3</v>
      </c>
      <c r="EJ482">
        <v>1</v>
      </c>
      <c r="EK482">
        <v>400002</v>
      </c>
      <c r="EL482" t="s">
        <v>387</v>
      </c>
      <c r="EM482" t="s">
        <v>386</v>
      </c>
      <c r="EO482" t="s">
        <v>3</v>
      </c>
      <c r="EQ482">
        <v>0</v>
      </c>
      <c r="ER482">
        <v>1886.43</v>
      </c>
      <c r="ES482">
        <v>1886.43</v>
      </c>
      <c r="ET482">
        <v>0</v>
      </c>
      <c r="EU482">
        <v>0</v>
      </c>
      <c r="EV482">
        <v>0</v>
      </c>
      <c r="EW482">
        <v>0</v>
      </c>
      <c r="EX482">
        <v>0</v>
      </c>
      <c r="EY482">
        <v>0</v>
      </c>
      <c r="EZ482">
        <v>5</v>
      </c>
      <c r="FC482">
        <v>1</v>
      </c>
      <c r="FD482">
        <v>18</v>
      </c>
      <c r="FF482">
        <v>21927</v>
      </c>
      <c r="FQ482">
        <v>0</v>
      </c>
      <c r="FR482">
        <v>0</v>
      </c>
      <c r="FS482">
        <v>0</v>
      </c>
      <c r="FX482">
        <v>0</v>
      </c>
      <c r="FY482">
        <v>0</v>
      </c>
      <c r="GA482" t="s">
        <v>723</v>
      </c>
      <c r="GD482">
        <v>1</v>
      </c>
      <c r="GF482">
        <v>6602838</v>
      </c>
      <c r="GG482">
        <v>2</v>
      </c>
      <c r="GH482">
        <v>3</v>
      </c>
      <c r="GI482">
        <v>5</v>
      </c>
      <c r="GJ482">
        <v>0</v>
      </c>
      <c r="GK482">
        <v>0</v>
      </c>
      <c r="GL482">
        <f t="shared" si="636"/>
        <v>0</v>
      </c>
      <c r="GM482">
        <f t="shared" si="637"/>
        <v>111827.57</v>
      </c>
      <c r="GN482">
        <f t="shared" si="638"/>
        <v>0</v>
      </c>
      <c r="GO482">
        <f t="shared" si="639"/>
        <v>111827.57</v>
      </c>
      <c r="GP482">
        <f t="shared" si="640"/>
        <v>0</v>
      </c>
      <c r="GR482">
        <v>1</v>
      </c>
      <c r="GS482">
        <v>1</v>
      </c>
      <c r="GT482">
        <v>0</v>
      </c>
      <c r="GU482" t="s">
        <v>3</v>
      </c>
      <c r="GV482">
        <f t="shared" si="641"/>
        <v>0</v>
      </c>
      <c r="GW482">
        <v>1</v>
      </c>
      <c r="GX482">
        <f t="shared" si="642"/>
        <v>0</v>
      </c>
      <c r="HA482">
        <v>0</v>
      </c>
      <c r="HB482">
        <v>0</v>
      </c>
      <c r="HC482">
        <f t="shared" si="643"/>
        <v>0</v>
      </c>
      <c r="HE482" t="s">
        <v>389</v>
      </c>
      <c r="HF482" t="s">
        <v>34</v>
      </c>
      <c r="HM482" t="s">
        <v>3</v>
      </c>
      <c r="HN482" t="s">
        <v>3</v>
      </c>
      <c r="HO482" t="s">
        <v>3</v>
      </c>
      <c r="HP482" t="s">
        <v>3</v>
      </c>
      <c r="HQ482" t="s">
        <v>3</v>
      </c>
      <c r="HS482">
        <v>0</v>
      </c>
      <c r="IK482">
        <v>0</v>
      </c>
    </row>
    <row r="483" spans="1:255" x14ac:dyDescent="0.2">
      <c r="A483" s="2">
        <v>17</v>
      </c>
      <c r="B483" s="2">
        <v>1</v>
      </c>
      <c r="C483" s="2">
        <f>ROW(SmtRes!A289)</f>
        <v>289</v>
      </c>
      <c r="D483" s="2">
        <f>ROW(EtalonRes!A357)</f>
        <v>357</v>
      </c>
      <c r="E483" s="2" t="s">
        <v>724</v>
      </c>
      <c r="F483" s="2" t="s">
        <v>707</v>
      </c>
      <c r="G483" s="2" t="s">
        <v>708</v>
      </c>
      <c r="H483" s="2" t="s">
        <v>631</v>
      </c>
      <c r="I483" s="2">
        <f>ROUND((104+43+182)/100,9)</f>
        <v>3.29</v>
      </c>
      <c r="J483" s="2">
        <v>0</v>
      </c>
      <c r="K483" s="2">
        <f>ROUND((104+43+182)/100,9)</f>
        <v>3.29</v>
      </c>
      <c r="L483" s="2"/>
      <c r="M483" s="2"/>
      <c r="N483" s="2"/>
      <c r="O483" s="2">
        <f t="shared" si="612"/>
        <v>1496.28</v>
      </c>
      <c r="P483" s="2">
        <f t="shared" si="613"/>
        <v>11.94</v>
      </c>
      <c r="Q483" s="2">
        <f>(ROUND((ROUND((((ET483*1.1))*AV483*I483),2)*BB483),2)+ROUND((ROUND(((AE483-((EU483*1.1)))*AV483*I483),2)*BS483),2))</f>
        <v>15.95</v>
      </c>
      <c r="R483" s="2">
        <f t="shared" si="614"/>
        <v>1.89</v>
      </c>
      <c r="S483" s="2">
        <f t="shared" si="615"/>
        <v>1468.39</v>
      </c>
      <c r="T483" s="2">
        <f t="shared" si="616"/>
        <v>0</v>
      </c>
      <c r="U483" s="2">
        <f t="shared" si="617"/>
        <v>116.47671882</v>
      </c>
      <c r="V483" s="2">
        <f t="shared" si="618"/>
        <v>0</v>
      </c>
      <c r="W483" s="2">
        <f t="shared" si="619"/>
        <v>0</v>
      </c>
      <c r="X483" s="2">
        <f t="shared" si="620"/>
        <v>1426.17</v>
      </c>
      <c r="Y483" s="2">
        <f t="shared" si="621"/>
        <v>749.84</v>
      </c>
      <c r="Z483" s="2"/>
      <c r="AA483" s="2">
        <v>60252778</v>
      </c>
      <c r="AB483" s="2">
        <f t="shared" si="622"/>
        <v>434.54399999999998</v>
      </c>
      <c r="AC483" s="2">
        <f t="shared" si="623"/>
        <v>3.63</v>
      </c>
      <c r="AD483" s="2">
        <f>ROUND(((((ET483*1.1))-((EU483*1.1)))+AE483),6)</f>
        <v>4.6310000000000002</v>
      </c>
      <c r="AE483" s="2">
        <f>ROUND(((EU483*1.1)),6)</f>
        <v>0.55000000000000004</v>
      </c>
      <c r="AF483" s="2">
        <f>ROUND(((EV483*1.1)),6)</f>
        <v>426.28300000000002</v>
      </c>
      <c r="AG483" s="2">
        <f t="shared" si="624"/>
        <v>0</v>
      </c>
      <c r="AH483" s="2">
        <f>((EW483*1.1))</f>
        <v>33.814</v>
      </c>
      <c r="AI483" s="2">
        <f>((EX483*1.1))</f>
        <v>0</v>
      </c>
      <c r="AJ483" s="2">
        <f t="shared" si="625"/>
        <v>0</v>
      </c>
      <c r="AK483" s="2">
        <v>395.37</v>
      </c>
      <c r="AL483" s="2">
        <v>3.63</v>
      </c>
      <c r="AM483" s="2">
        <v>4.21</v>
      </c>
      <c r="AN483" s="2">
        <v>0.5</v>
      </c>
      <c r="AO483" s="2">
        <v>387.53</v>
      </c>
      <c r="AP483" s="2">
        <v>0</v>
      </c>
      <c r="AQ483" s="2">
        <v>30.74</v>
      </c>
      <c r="AR483" s="2">
        <v>0</v>
      </c>
      <c r="AS483" s="2">
        <v>0</v>
      </c>
      <c r="AT483" s="2">
        <v>97</v>
      </c>
      <c r="AU483" s="2">
        <v>51</v>
      </c>
      <c r="AV483" s="2">
        <v>1.0469999999999999</v>
      </c>
      <c r="AW483" s="2">
        <v>1</v>
      </c>
      <c r="AX483" s="2"/>
      <c r="AY483" s="2"/>
      <c r="AZ483" s="2">
        <v>1</v>
      </c>
      <c r="BA483" s="2">
        <v>1</v>
      </c>
      <c r="BB483" s="2">
        <v>1</v>
      </c>
      <c r="BC483" s="2">
        <v>1</v>
      </c>
      <c r="BD483" s="2" t="s">
        <v>3</v>
      </c>
      <c r="BE483" s="2" t="s">
        <v>3</v>
      </c>
      <c r="BF483" s="2" t="s">
        <v>3</v>
      </c>
      <c r="BG483" s="2" t="s">
        <v>3</v>
      </c>
      <c r="BH483" s="2">
        <v>0</v>
      </c>
      <c r="BI483" s="2">
        <v>2</v>
      </c>
      <c r="BJ483" s="2" t="s">
        <v>709</v>
      </c>
      <c r="BK483" s="2"/>
      <c r="BL483" s="2"/>
      <c r="BM483" s="2">
        <v>67</v>
      </c>
      <c r="BN483" s="2">
        <v>59540665</v>
      </c>
      <c r="BO483" s="2" t="s">
        <v>707</v>
      </c>
      <c r="BP483" s="2">
        <v>1</v>
      </c>
      <c r="BQ483" s="2">
        <v>40</v>
      </c>
      <c r="BR483" s="2">
        <v>0</v>
      </c>
      <c r="BS483" s="2">
        <v>1</v>
      </c>
      <c r="BT483" s="2">
        <v>1</v>
      </c>
      <c r="BU483" s="2">
        <v>1</v>
      </c>
      <c r="BV483" s="2">
        <v>1</v>
      </c>
      <c r="BW483" s="2">
        <v>1</v>
      </c>
      <c r="BX483" s="2">
        <v>1</v>
      </c>
      <c r="BY483" s="2" t="s">
        <v>3</v>
      </c>
      <c r="BZ483" s="2">
        <v>97</v>
      </c>
      <c r="CA483" s="2">
        <v>51</v>
      </c>
      <c r="CB483" s="2" t="s">
        <v>3</v>
      </c>
      <c r="CC483" s="2"/>
      <c r="CD483" s="2"/>
      <c r="CE483" s="2">
        <v>30</v>
      </c>
      <c r="CF483" s="2">
        <v>0</v>
      </c>
      <c r="CG483" s="2">
        <v>0</v>
      </c>
      <c r="CH483" s="2"/>
      <c r="CI483" s="2"/>
      <c r="CJ483" s="2"/>
      <c r="CK483" s="2"/>
      <c r="CL483" s="2"/>
      <c r="CM483" s="2">
        <v>0</v>
      </c>
      <c r="CN483" s="2" t="s">
        <v>1290</v>
      </c>
      <c r="CO483" s="2">
        <v>0</v>
      </c>
      <c r="CP483" s="2">
        <f t="shared" si="626"/>
        <v>1496.2800000000002</v>
      </c>
      <c r="CQ483" s="2">
        <f t="shared" si="627"/>
        <v>3.63</v>
      </c>
      <c r="CR483" s="2">
        <f>(ROUND((ROUND((((ET483*1.1))*AV483*1),2)*BB483),2)+ROUND((ROUND(((AE483-((EU483*1.1)))*AV483*1),2)*BS483),2))</f>
        <v>4.8499999999999996</v>
      </c>
      <c r="CS483" s="2">
        <f t="shared" si="628"/>
        <v>0.57999999999999996</v>
      </c>
      <c r="CT483" s="2">
        <f t="shared" si="629"/>
        <v>446.32</v>
      </c>
      <c r="CU483" s="2">
        <f t="shared" si="630"/>
        <v>0</v>
      </c>
      <c r="CV483" s="2">
        <f t="shared" si="631"/>
        <v>35.403258000000001</v>
      </c>
      <c r="CW483" s="2">
        <f t="shared" si="632"/>
        <v>0</v>
      </c>
      <c r="CX483" s="2">
        <f t="shared" si="633"/>
        <v>0</v>
      </c>
      <c r="CY483" s="2">
        <f t="shared" si="634"/>
        <v>1426.1716000000004</v>
      </c>
      <c r="CZ483" s="2">
        <f t="shared" si="635"/>
        <v>749.84280000000012</v>
      </c>
      <c r="DA483" s="2"/>
      <c r="DB483" s="2"/>
      <c r="DC483" s="2" t="s">
        <v>3</v>
      </c>
      <c r="DD483" s="2" t="s">
        <v>3</v>
      </c>
      <c r="DE483" s="2" t="s">
        <v>24</v>
      </c>
      <c r="DF483" s="2" t="s">
        <v>24</v>
      </c>
      <c r="DG483" s="2" t="s">
        <v>24</v>
      </c>
      <c r="DH483" s="2" t="s">
        <v>3</v>
      </c>
      <c r="DI483" s="2" t="s">
        <v>24</v>
      </c>
      <c r="DJ483" s="2" t="s">
        <v>24</v>
      </c>
      <c r="DK483" s="2" t="s">
        <v>3</v>
      </c>
      <c r="DL483" s="2" t="s">
        <v>3</v>
      </c>
      <c r="DM483" s="2" t="s">
        <v>3</v>
      </c>
      <c r="DN483" s="2">
        <v>0</v>
      </c>
      <c r="DO483" s="2">
        <v>0</v>
      </c>
      <c r="DP483" s="2">
        <v>1</v>
      </c>
      <c r="DQ483" s="2">
        <v>1</v>
      </c>
      <c r="DR483" s="2"/>
      <c r="DS483" s="2"/>
      <c r="DT483" s="2"/>
      <c r="DU483" s="2">
        <v>1010</v>
      </c>
      <c r="DV483" s="2" t="s">
        <v>631</v>
      </c>
      <c r="DW483" s="2" t="s">
        <v>631</v>
      </c>
      <c r="DX483" s="2">
        <v>100</v>
      </c>
      <c r="DY483" s="2"/>
      <c r="DZ483" s="2" t="s">
        <v>3</v>
      </c>
      <c r="EA483" s="2" t="s">
        <v>3</v>
      </c>
      <c r="EB483" s="2" t="s">
        <v>3</v>
      </c>
      <c r="EC483" s="2" t="s">
        <v>3</v>
      </c>
      <c r="ED483" s="2"/>
      <c r="EE483" s="2">
        <v>59540733</v>
      </c>
      <c r="EF483" s="2">
        <v>40</v>
      </c>
      <c r="EG483" s="2" t="s">
        <v>25</v>
      </c>
      <c r="EH483" s="2">
        <v>0</v>
      </c>
      <c r="EI483" s="2" t="s">
        <v>3</v>
      </c>
      <c r="EJ483" s="2">
        <v>2</v>
      </c>
      <c r="EK483" s="2">
        <v>67</v>
      </c>
      <c r="EL483" s="2" t="s">
        <v>26</v>
      </c>
      <c r="EM483" s="2" t="s">
        <v>27</v>
      </c>
      <c r="EN483" s="2"/>
      <c r="EO483" s="2" t="s">
        <v>76</v>
      </c>
      <c r="EP483" s="2"/>
      <c r="EQ483" s="2">
        <v>0</v>
      </c>
      <c r="ER483" s="2">
        <v>395.37</v>
      </c>
      <c r="ES483" s="2">
        <v>3.63</v>
      </c>
      <c r="ET483" s="2">
        <v>4.21</v>
      </c>
      <c r="EU483" s="2">
        <v>0.5</v>
      </c>
      <c r="EV483" s="2">
        <v>387.53</v>
      </c>
      <c r="EW483" s="2">
        <v>30.74</v>
      </c>
      <c r="EX483" s="2">
        <v>0</v>
      </c>
      <c r="EY483" s="2">
        <v>0</v>
      </c>
      <c r="EZ483" s="2"/>
      <c r="FA483" s="2"/>
      <c r="FB483" s="2"/>
      <c r="FC483" s="2"/>
      <c r="FD483" s="2"/>
      <c r="FE483" s="2"/>
      <c r="FF483" s="2"/>
      <c r="FG483" s="2"/>
      <c r="FH483" s="2"/>
      <c r="FI483" s="2"/>
      <c r="FJ483" s="2"/>
      <c r="FK483" s="2"/>
      <c r="FL483" s="2"/>
      <c r="FM483" s="2"/>
      <c r="FN483" s="2"/>
      <c r="FO483" s="2"/>
      <c r="FP483" s="2"/>
      <c r="FQ483" s="2">
        <v>0</v>
      </c>
      <c r="FR483" s="2">
        <v>0</v>
      </c>
      <c r="FS483" s="2">
        <v>0</v>
      </c>
      <c r="FT483" s="2"/>
      <c r="FU483" s="2"/>
      <c r="FV483" s="2"/>
      <c r="FW483" s="2"/>
      <c r="FX483" s="2">
        <v>97</v>
      </c>
      <c r="FY483" s="2">
        <v>51</v>
      </c>
      <c r="FZ483" s="2"/>
      <c r="GA483" s="2" t="s">
        <v>3</v>
      </c>
      <c r="GB483" s="2"/>
      <c r="GC483" s="2"/>
      <c r="GD483" s="2">
        <v>1</v>
      </c>
      <c r="GE483" s="2"/>
      <c r="GF483" s="2">
        <v>1767038924</v>
      </c>
      <c r="GG483" s="2">
        <v>2</v>
      </c>
      <c r="GH483" s="2">
        <v>1</v>
      </c>
      <c r="GI483" s="2">
        <v>2</v>
      </c>
      <c r="GJ483" s="2">
        <v>0</v>
      </c>
      <c r="GK483" s="2">
        <v>0</v>
      </c>
      <c r="GL483" s="2">
        <f t="shared" si="636"/>
        <v>0</v>
      </c>
      <c r="GM483" s="2">
        <f t="shared" si="637"/>
        <v>3672.29</v>
      </c>
      <c r="GN483" s="2">
        <f t="shared" si="638"/>
        <v>0</v>
      </c>
      <c r="GO483" s="2">
        <f t="shared" si="639"/>
        <v>3672.29</v>
      </c>
      <c r="GP483" s="2">
        <f t="shared" si="640"/>
        <v>0</v>
      </c>
      <c r="GQ483" s="2"/>
      <c r="GR483" s="2">
        <v>0</v>
      </c>
      <c r="GS483" s="2">
        <v>3</v>
      </c>
      <c r="GT483" s="2">
        <v>0</v>
      </c>
      <c r="GU483" s="2" t="s">
        <v>3</v>
      </c>
      <c r="GV483" s="2">
        <f t="shared" si="641"/>
        <v>0</v>
      </c>
      <c r="GW483" s="2">
        <v>1</v>
      </c>
      <c r="GX483" s="2">
        <f t="shared" si="642"/>
        <v>0</v>
      </c>
      <c r="GY483" s="2"/>
      <c r="GZ483" s="2"/>
      <c r="HA483" s="2">
        <v>0</v>
      </c>
      <c r="HB483" s="2">
        <v>0</v>
      </c>
      <c r="HC483" s="2">
        <f t="shared" si="643"/>
        <v>0</v>
      </c>
      <c r="HD483" s="2"/>
      <c r="HE483" s="2" t="s">
        <v>3</v>
      </c>
      <c r="HF483" s="2" t="s">
        <v>3</v>
      </c>
      <c r="HG483" s="2"/>
      <c r="HH483" s="2"/>
      <c r="HI483" s="2"/>
      <c r="HJ483" s="2"/>
      <c r="HK483" s="2"/>
      <c r="HL483" s="2"/>
      <c r="HM483" s="2" t="s">
        <v>3</v>
      </c>
      <c r="HN483" s="2" t="s">
        <v>3</v>
      </c>
      <c r="HO483" s="2" t="s">
        <v>3</v>
      </c>
      <c r="HP483" s="2" t="s">
        <v>3</v>
      </c>
      <c r="HQ483" s="2" t="s">
        <v>3</v>
      </c>
      <c r="HR483" s="2"/>
      <c r="HS483" s="2">
        <v>0</v>
      </c>
      <c r="HT483" s="2"/>
      <c r="HU483" s="2"/>
      <c r="HV483" s="2"/>
      <c r="HW483" s="2"/>
      <c r="HX483" s="2"/>
      <c r="HY483" s="2"/>
      <c r="HZ483" s="2"/>
      <c r="IA483" s="2"/>
      <c r="IB483" s="2"/>
      <c r="IC483" s="2"/>
      <c r="ID483" s="2"/>
      <c r="IE483" s="2"/>
      <c r="IF483" s="2"/>
      <c r="IG483" s="2"/>
      <c r="IH483" s="2"/>
      <c r="II483" s="2"/>
      <c r="IJ483" s="2"/>
      <c r="IK483" s="2">
        <v>0</v>
      </c>
      <c r="IL483" s="2"/>
      <c r="IM483" s="2"/>
      <c r="IN483" s="2"/>
      <c r="IO483" s="2"/>
      <c r="IP483" s="2"/>
      <c r="IQ483" s="2"/>
      <c r="IR483" s="2"/>
      <c r="IS483" s="2"/>
      <c r="IT483" s="2"/>
      <c r="IU483" s="2"/>
    </row>
    <row r="484" spans="1:255" x14ac:dyDescent="0.2">
      <c r="A484">
        <v>17</v>
      </c>
      <c r="B484">
        <v>1</v>
      </c>
      <c r="C484">
        <f>ROW(SmtRes!A294)</f>
        <v>294</v>
      </c>
      <c r="D484">
        <f>ROW(EtalonRes!A362)</f>
        <v>362</v>
      </c>
      <c r="E484" t="s">
        <v>724</v>
      </c>
      <c r="F484" t="s">
        <v>707</v>
      </c>
      <c r="G484" t="s">
        <v>708</v>
      </c>
      <c r="H484" t="s">
        <v>631</v>
      </c>
      <c r="I484">
        <f>ROUND((104+43+182)/100,9)</f>
        <v>3.29</v>
      </c>
      <c r="J484">
        <v>0</v>
      </c>
      <c r="K484">
        <f>ROUND((104+43+182)/100,9)</f>
        <v>3.29</v>
      </c>
      <c r="O484">
        <f t="shared" si="612"/>
        <v>81027.039999999994</v>
      </c>
      <c r="P484">
        <f t="shared" si="613"/>
        <v>45.49</v>
      </c>
      <c r="Q484">
        <f>(ROUND((ROUND((((ET484*1.1))*AV484*I484),2)*BB484),2)+ROUND((ROUND(((AE484-((EU484*1.1)))*AV484*I484),2)*BS484),2))</f>
        <v>234.78</v>
      </c>
      <c r="R484">
        <f t="shared" si="614"/>
        <v>103.93</v>
      </c>
      <c r="S484">
        <f t="shared" si="615"/>
        <v>80746.77</v>
      </c>
      <c r="T484">
        <f t="shared" si="616"/>
        <v>0</v>
      </c>
      <c r="U484">
        <f t="shared" si="617"/>
        <v>116.47671882</v>
      </c>
      <c r="V484">
        <f t="shared" si="618"/>
        <v>0</v>
      </c>
      <c r="W484">
        <f t="shared" si="619"/>
        <v>0</v>
      </c>
      <c r="X484">
        <f t="shared" si="620"/>
        <v>78425.179999999993</v>
      </c>
      <c r="Y484">
        <f t="shared" si="621"/>
        <v>41233.86</v>
      </c>
      <c r="AA484">
        <v>60252775</v>
      </c>
      <c r="AB484">
        <f t="shared" si="622"/>
        <v>434.54399999999998</v>
      </c>
      <c r="AC484">
        <f t="shared" si="623"/>
        <v>3.63</v>
      </c>
      <c r="AD484">
        <f>ROUND(((((ET484*1.1))-((EU484*1.1)))+AE484),6)</f>
        <v>4.6310000000000002</v>
      </c>
      <c r="AE484">
        <f>ROUND(((EU484*1.1)),6)</f>
        <v>0.55000000000000004</v>
      </c>
      <c r="AF484">
        <f>ROUND(((EV484*1.1)),6)</f>
        <v>426.28300000000002</v>
      </c>
      <c r="AG484">
        <f t="shared" si="624"/>
        <v>0</v>
      </c>
      <c r="AH484">
        <f>((EW484*1.1))</f>
        <v>33.814</v>
      </c>
      <c r="AI484">
        <f>((EX484*1.1))</f>
        <v>0</v>
      </c>
      <c r="AJ484">
        <f t="shared" si="625"/>
        <v>0</v>
      </c>
      <c r="AK484">
        <v>395.37</v>
      </c>
      <c r="AL484">
        <v>3.63</v>
      </c>
      <c r="AM484">
        <v>4.21</v>
      </c>
      <c r="AN484">
        <v>0.5</v>
      </c>
      <c r="AO484">
        <v>387.53</v>
      </c>
      <c r="AP484">
        <v>0</v>
      </c>
      <c r="AQ484">
        <v>30.74</v>
      </c>
      <c r="AR484">
        <v>0</v>
      </c>
      <c r="AS484">
        <v>0</v>
      </c>
      <c r="AT484">
        <v>97</v>
      </c>
      <c r="AU484">
        <v>51</v>
      </c>
      <c r="AV484">
        <v>1.0469999999999999</v>
      </c>
      <c r="AW484">
        <v>1</v>
      </c>
      <c r="AZ484">
        <v>1</v>
      </c>
      <c r="BA484">
        <v>54.99</v>
      </c>
      <c r="BB484">
        <v>14.72</v>
      </c>
      <c r="BC484">
        <v>3.81</v>
      </c>
      <c r="BD484" t="s">
        <v>3</v>
      </c>
      <c r="BE484" t="s">
        <v>3</v>
      </c>
      <c r="BF484" t="s">
        <v>3</v>
      </c>
      <c r="BG484" t="s">
        <v>3</v>
      </c>
      <c r="BH484">
        <v>0</v>
      </c>
      <c r="BI484">
        <v>2</v>
      </c>
      <c r="BJ484" t="s">
        <v>709</v>
      </c>
      <c r="BM484">
        <v>67</v>
      </c>
      <c r="BN484">
        <v>59540665</v>
      </c>
      <c r="BO484" t="s">
        <v>707</v>
      </c>
      <c r="BP484">
        <v>1</v>
      </c>
      <c r="BQ484">
        <v>40</v>
      </c>
      <c r="BR484">
        <v>0</v>
      </c>
      <c r="BS484">
        <v>54.99</v>
      </c>
      <c r="BT484">
        <v>1</v>
      </c>
      <c r="BU484">
        <v>1</v>
      </c>
      <c r="BV484">
        <v>1</v>
      </c>
      <c r="BW484">
        <v>1</v>
      </c>
      <c r="BX484">
        <v>1</v>
      </c>
      <c r="BY484" t="s">
        <v>3</v>
      </c>
      <c r="BZ484">
        <v>97</v>
      </c>
      <c r="CA484">
        <v>51</v>
      </c>
      <c r="CB484" t="s">
        <v>3</v>
      </c>
      <c r="CE484">
        <v>30</v>
      </c>
      <c r="CF484">
        <v>0</v>
      </c>
      <c r="CG484">
        <v>0</v>
      </c>
      <c r="CM484">
        <v>0</v>
      </c>
      <c r="CN484" t="s">
        <v>1290</v>
      </c>
      <c r="CO484">
        <v>0</v>
      </c>
      <c r="CP484">
        <f t="shared" si="626"/>
        <v>81027.040000000008</v>
      </c>
      <c r="CQ484">
        <f t="shared" si="627"/>
        <v>13.83</v>
      </c>
      <c r="CR484">
        <f>(ROUND((ROUND((((ET484*1.1))*AV484*1),2)*BB484),2)+ROUND((ROUND(((AE484-((EU484*1.1)))*AV484*1),2)*BS484),2))</f>
        <v>71.39</v>
      </c>
      <c r="CS484">
        <f t="shared" si="628"/>
        <v>31.89</v>
      </c>
      <c r="CT484">
        <f t="shared" si="629"/>
        <v>24543.14</v>
      </c>
      <c r="CU484">
        <f t="shared" si="630"/>
        <v>0</v>
      </c>
      <c r="CV484">
        <f t="shared" si="631"/>
        <v>35.403258000000001</v>
      </c>
      <c r="CW484">
        <f t="shared" si="632"/>
        <v>0</v>
      </c>
      <c r="CX484">
        <f t="shared" si="633"/>
        <v>0</v>
      </c>
      <c r="CY484">
        <f t="shared" si="634"/>
        <v>78425.178999999989</v>
      </c>
      <c r="CZ484">
        <f t="shared" si="635"/>
        <v>41233.856999999996</v>
      </c>
      <c r="DC484" t="s">
        <v>3</v>
      </c>
      <c r="DD484" t="s">
        <v>3</v>
      </c>
      <c r="DE484" t="s">
        <v>24</v>
      </c>
      <c r="DF484" t="s">
        <v>24</v>
      </c>
      <c r="DG484" t="s">
        <v>24</v>
      </c>
      <c r="DH484" t="s">
        <v>3</v>
      </c>
      <c r="DI484" t="s">
        <v>24</v>
      </c>
      <c r="DJ484" t="s">
        <v>24</v>
      </c>
      <c r="DK484" t="s">
        <v>3</v>
      </c>
      <c r="DL484" t="s">
        <v>3</v>
      </c>
      <c r="DM484" t="s">
        <v>3</v>
      </c>
      <c r="DN484">
        <v>0</v>
      </c>
      <c r="DO484">
        <v>0</v>
      </c>
      <c r="DP484">
        <v>1</v>
      </c>
      <c r="DQ484">
        <v>1</v>
      </c>
      <c r="DU484">
        <v>1010</v>
      </c>
      <c r="DV484" t="s">
        <v>631</v>
      </c>
      <c r="DW484" t="s">
        <v>631</v>
      </c>
      <c r="DX484">
        <v>100</v>
      </c>
      <c r="DZ484" t="s">
        <v>3</v>
      </c>
      <c r="EA484" t="s">
        <v>3</v>
      </c>
      <c r="EB484" t="s">
        <v>3</v>
      </c>
      <c r="EC484" t="s">
        <v>3</v>
      </c>
      <c r="EE484">
        <v>59540733</v>
      </c>
      <c r="EF484">
        <v>40</v>
      </c>
      <c r="EG484" t="s">
        <v>25</v>
      </c>
      <c r="EH484">
        <v>0</v>
      </c>
      <c r="EI484" t="s">
        <v>3</v>
      </c>
      <c r="EJ484">
        <v>2</v>
      </c>
      <c r="EK484">
        <v>67</v>
      </c>
      <c r="EL484" t="s">
        <v>26</v>
      </c>
      <c r="EM484" t="s">
        <v>27</v>
      </c>
      <c r="EO484" t="s">
        <v>76</v>
      </c>
      <c r="EQ484">
        <v>0</v>
      </c>
      <c r="ER484">
        <v>395.37</v>
      </c>
      <c r="ES484">
        <v>3.63</v>
      </c>
      <c r="ET484">
        <v>4.21</v>
      </c>
      <c r="EU484">
        <v>0.5</v>
      </c>
      <c r="EV484">
        <v>387.53</v>
      </c>
      <c r="EW484">
        <v>30.74</v>
      </c>
      <c r="EX484">
        <v>0</v>
      </c>
      <c r="EY484">
        <v>0</v>
      </c>
      <c r="FQ484">
        <v>0</v>
      </c>
      <c r="FR484">
        <v>0</v>
      </c>
      <c r="FS484">
        <v>0</v>
      </c>
      <c r="FX484">
        <v>97</v>
      </c>
      <c r="FY484">
        <v>51</v>
      </c>
      <c r="GA484" t="s">
        <v>3</v>
      </c>
      <c r="GD484">
        <v>1</v>
      </c>
      <c r="GF484">
        <v>1767038924</v>
      </c>
      <c r="GG484">
        <v>2</v>
      </c>
      <c r="GH484">
        <v>1</v>
      </c>
      <c r="GI484">
        <v>2</v>
      </c>
      <c r="GJ484">
        <v>0</v>
      </c>
      <c r="GK484">
        <v>0</v>
      </c>
      <c r="GL484">
        <f t="shared" si="636"/>
        <v>0</v>
      </c>
      <c r="GM484">
        <f t="shared" si="637"/>
        <v>200686.07999999999</v>
      </c>
      <c r="GN484">
        <f t="shared" si="638"/>
        <v>0</v>
      </c>
      <c r="GO484">
        <f t="shared" si="639"/>
        <v>200686.07999999999</v>
      </c>
      <c r="GP484">
        <f t="shared" si="640"/>
        <v>0</v>
      </c>
      <c r="GR484">
        <v>0</v>
      </c>
      <c r="GS484">
        <v>3</v>
      </c>
      <c r="GT484">
        <v>0</v>
      </c>
      <c r="GU484" t="s">
        <v>3</v>
      </c>
      <c r="GV484">
        <f t="shared" si="641"/>
        <v>0</v>
      </c>
      <c r="GW484">
        <v>1</v>
      </c>
      <c r="GX484">
        <f t="shared" si="642"/>
        <v>0</v>
      </c>
      <c r="HA484">
        <v>0</v>
      </c>
      <c r="HB484">
        <v>0</v>
      </c>
      <c r="HC484">
        <f t="shared" si="643"/>
        <v>0</v>
      </c>
      <c r="HE484" t="s">
        <v>3</v>
      </c>
      <c r="HF484" t="s">
        <v>3</v>
      </c>
      <c r="HM484" t="s">
        <v>3</v>
      </c>
      <c r="HN484" t="s">
        <v>3</v>
      </c>
      <c r="HO484" t="s">
        <v>3</v>
      </c>
      <c r="HP484" t="s">
        <v>3</v>
      </c>
      <c r="HQ484" t="s">
        <v>3</v>
      </c>
      <c r="HS484">
        <v>0</v>
      </c>
      <c r="IK484">
        <v>0</v>
      </c>
    </row>
    <row r="485" spans="1:255" x14ac:dyDescent="0.2">
      <c r="A485" s="2">
        <v>18</v>
      </c>
      <c r="B485" s="2">
        <v>1</v>
      </c>
      <c r="C485" s="2">
        <v>289</v>
      </c>
      <c r="D485" s="2"/>
      <c r="E485" s="2" t="s">
        <v>725</v>
      </c>
      <c r="F485" s="2" t="s">
        <v>726</v>
      </c>
      <c r="G485" s="2" t="s">
        <v>1315</v>
      </c>
      <c r="H485" s="2" t="s">
        <v>37</v>
      </c>
      <c r="I485" s="2">
        <f>I483*J485</f>
        <v>104</v>
      </c>
      <c r="J485" s="2">
        <v>31.610942249240122</v>
      </c>
      <c r="K485" s="2">
        <v>31.6109422</v>
      </c>
      <c r="L485" s="2"/>
      <c r="M485" s="2"/>
      <c r="N485" s="2"/>
      <c r="O485" s="2">
        <f t="shared" si="612"/>
        <v>19865.04</v>
      </c>
      <c r="P485" s="2">
        <f t="shared" si="613"/>
        <v>19865.04</v>
      </c>
      <c r="Q485" s="2">
        <f t="shared" ref="Q485:Q490" si="646">(ROUND((ROUND(((ET485)*AV485*I485),2)*BB485),2)+ROUND((ROUND(((AE485-(EU485))*AV485*I485),2)*BS485),2))</f>
        <v>0</v>
      </c>
      <c r="R485" s="2">
        <f t="shared" si="614"/>
        <v>0</v>
      </c>
      <c r="S485" s="2">
        <f t="shared" si="615"/>
        <v>0</v>
      </c>
      <c r="T485" s="2">
        <f t="shared" si="616"/>
        <v>0</v>
      </c>
      <c r="U485" s="2">
        <f t="shared" si="617"/>
        <v>0</v>
      </c>
      <c r="V485" s="2">
        <f t="shared" si="618"/>
        <v>0</v>
      </c>
      <c r="W485" s="2">
        <f t="shared" si="619"/>
        <v>0</v>
      </c>
      <c r="X485" s="2">
        <f t="shared" si="620"/>
        <v>0</v>
      </c>
      <c r="Y485" s="2">
        <f t="shared" si="621"/>
        <v>0</v>
      </c>
      <c r="Z485" s="2"/>
      <c r="AA485" s="2">
        <v>60252778</v>
      </c>
      <c r="AB485" s="2">
        <f t="shared" si="622"/>
        <v>191.01</v>
      </c>
      <c r="AC485" s="2">
        <f t="shared" si="623"/>
        <v>191.01</v>
      </c>
      <c r="AD485" s="2">
        <f t="shared" ref="AD485:AD490" si="647">ROUND((((ET485)-(EU485))+AE485),6)</f>
        <v>0</v>
      </c>
      <c r="AE485" s="2">
        <f t="shared" ref="AE485:AF490" si="648">ROUND((EU485),6)</f>
        <v>0</v>
      </c>
      <c r="AF485" s="2">
        <f t="shared" si="648"/>
        <v>0</v>
      </c>
      <c r="AG485" s="2">
        <f t="shared" si="624"/>
        <v>0</v>
      </c>
      <c r="AH485" s="2">
        <f t="shared" ref="AH485:AI490" si="649">(EW485)</f>
        <v>0</v>
      </c>
      <c r="AI485" s="2">
        <f t="shared" si="649"/>
        <v>0</v>
      </c>
      <c r="AJ485" s="2">
        <f t="shared" si="625"/>
        <v>0</v>
      </c>
      <c r="AK485" s="2">
        <v>191.01</v>
      </c>
      <c r="AL485" s="2">
        <v>191.01</v>
      </c>
      <c r="AM485" s="2">
        <v>0</v>
      </c>
      <c r="AN485" s="2">
        <v>0</v>
      </c>
      <c r="AO485" s="2">
        <v>0</v>
      </c>
      <c r="AP485" s="2">
        <v>0</v>
      </c>
      <c r="AQ485" s="2">
        <v>0</v>
      </c>
      <c r="AR485" s="2">
        <v>0</v>
      </c>
      <c r="AS485" s="2">
        <v>0</v>
      </c>
      <c r="AT485" s="2">
        <v>97</v>
      </c>
      <c r="AU485" s="2">
        <v>51</v>
      </c>
      <c r="AV485" s="2">
        <v>1</v>
      </c>
      <c r="AW485" s="2">
        <v>1</v>
      </c>
      <c r="AX485" s="2"/>
      <c r="AY485" s="2"/>
      <c r="AZ485" s="2">
        <v>1</v>
      </c>
      <c r="BA485" s="2">
        <v>1</v>
      </c>
      <c r="BB485" s="2">
        <v>1</v>
      </c>
      <c r="BC485" s="2">
        <v>1</v>
      </c>
      <c r="BD485" s="2" t="s">
        <v>3</v>
      </c>
      <c r="BE485" s="2" t="s">
        <v>3</v>
      </c>
      <c r="BF485" s="2" t="s">
        <v>3</v>
      </c>
      <c r="BG485" s="2" t="s">
        <v>3</v>
      </c>
      <c r="BH485" s="2">
        <v>3</v>
      </c>
      <c r="BI485" s="2">
        <v>2</v>
      </c>
      <c r="BJ485" s="2" t="s">
        <v>3</v>
      </c>
      <c r="BK485" s="2"/>
      <c r="BL485" s="2"/>
      <c r="BM485" s="2">
        <v>67</v>
      </c>
      <c r="BN485" s="2">
        <v>0</v>
      </c>
      <c r="BO485" s="2" t="s">
        <v>3</v>
      </c>
      <c r="BP485" s="2">
        <v>0</v>
      </c>
      <c r="BQ485" s="2">
        <v>40</v>
      </c>
      <c r="BR485" s="2">
        <v>0</v>
      </c>
      <c r="BS485" s="2">
        <v>1</v>
      </c>
      <c r="BT485" s="2">
        <v>1</v>
      </c>
      <c r="BU485" s="2">
        <v>1</v>
      </c>
      <c r="BV485" s="2">
        <v>1</v>
      </c>
      <c r="BW485" s="2">
        <v>1</v>
      </c>
      <c r="BX485" s="2">
        <v>1</v>
      </c>
      <c r="BY485" s="2" t="s">
        <v>3</v>
      </c>
      <c r="BZ485" s="2">
        <v>97</v>
      </c>
      <c r="CA485" s="2">
        <v>51</v>
      </c>
      <c r="CB485" s="2" t="s">
        <v>3</v>
      </c>
      <c r="CC485" s="2"/>
      <c r="CD485" s="2"/>
      <c r="CE485" s="2">
        <v>30</v>
      </c>
      <c r="CF485" s="2">
        <v>0</v>
      </c>
      <c r="CG485" s="2">
        <v>0</v>
      </c>
      <c r="CH485" s="2"/>
      <c r="CI485" s="2"/>
      <c r="CJ485" s="2"/>
      <c r="CK485" s="2"/>
      <c r="CL485" s="2"/>
      <c r="CM485" s="2">
        <v>0</v>
      </c>
      <c r="CN485" s="2" t="s">
        <v>1290</v>
      </c>
      <c r="CO485" s="2">
        <v>0</v>
      </c>
      <c r="CP485" s="2">
        <f t="shared" si="626"/>
        <v>19865.04</v>
      </c>
      <c r="CQ485" s="2">
        <f t="shared" si="627"/>
        <v>191.01</v>
      </c>
      <c r="CR485" s="2">
        <f t="shared" ref="CR485:CR490" si="650">(ROUND((ROUND(((ET485)*AV485*1),2)*BB485),2)+ROUND((ROUND(((AE485-(EU485))*AV485*1),2)*BS485),2))</f>
        <v>0</v>
      </c>
      <c r="CS485" s="2">
        <f t="shared" si="628"/>
        <v>0</v>
      </c>
      <c r="CT485" s="2">
        <f t="shared" si="629"/>
        <v>0</v>
      </c>
      <c r="CU485" s="2">
        <f t="shared" si="630"/>
        <v>0</v>
      </c>
      <c r="CV485" s="2">
        <f t="shared" si="631"/>
        <v>0</v>
      </c>
      <c r="CW485" s="2">
        <f t="shared" si="632"/>
        <v>0</v>
      </c>
      <c r="CX485" s="2">
        <f t="shared" si="633"/>
        <v>0</v>
      </c>
      <c r="CY485" s="2">
        <f t="shared" si="634"/>
        <v>0</v>
      </c>
      <c r="CZ485" s="2">
        <f t="shared" si="635"/>
        <v>0</v>
      </c>
      <c r="DA485" s="2"/>
      <c r="DB485" s="2"/>
      <c r="DC485" s="2" t="s">
        <v>3</v>
      </c>
      <c r="DD485" s="2" t="s">
        <v>3</v>
      </c>
      <c r="DE485" s="2" t="s">
        <v>3</v>
      </c>
      <c r="DF485" s="2" t="s">
        <v>3</v>
      </c>
      <c r="DG485" s="2" t="s">
        <v>3</v>
      </c>
      <c r="DH485" s="2" t="s">
        <v>3</v>
      </c>
      <c r="DI485" s="2" t="s">
        <v>3</v>
      </c>
      <c r="DJ485" s="2" t="s">
        <v>3</v>
      </c>
      <c r="DK485" s="2" t="s">
        <v>3</v>
      </c>
      <c r="DL485" s="2" t="s">
        <v>3</v>
      </c>
      <c r="DM485" s="2" t="s">
        <v>3</v>
      </c>
      <c r="DN485" s="2">
        <v>0</v>
      </c>
      <c r="DO485" s="2">
        <v>0</v>
      </c>
      <c r="DP485" s="2">
        <v>1</v>
      </c>
      <c r="DQ485" s="2">
        <v>1</v>
      </c>
      <c r="DR485" s="2"/>
      <c r="DS485" s="2"/>
      <c r="DT485" s="2"/>
      <c r="DU485" s="2">
        <v>1013</v>
      </c>
      <c r="DV485" s="2" t="s">
        <v>37</v>
      </c>
      <c r="DW485" s="2" t="s">
        <v>37</v>
      </c>
      <c r="DX485" s="2">
        <v>1</v>
      </c>
      <c r="DY485" s="2"/>
      <c r="DZ485" s="2" t="s">
        <v>3</v>
      </c>
      <c r="EA485" s="2" t="s">
        <v>3</v>
      </c>
      <c r="EB485" s="2" t="s">
        <v>3</v>
      </c>
      <c r="EC485" s="2" t="s">
        <v>3</v>
      </c>
      <c r="ED485" s="2"/>
      <c r="EE485" s="2">
        <v>59540733</v>
      </c>
      <c r="EF485" s="2">
        <v>40</v>
      </c>
      <c r="EG485" s="2" t="s">
        <v>25</v>
      </c>
      <c r="EH485" s="2">
        <v>0</v>
      </c>
      <c r="EI485" s="2" t="s">
        <v>3</v>
      </c>
      <c r="EJ485" s="2">
        <v>2</v>
      </c>
      <c r="EK485" s="2">
        <v>67</v>
      </c>
      <c r="EL485" s="2" t="s">
        <v>26</v>
      </c>
      <c r="EM485" s="2" t="s">
        <v>27</v>
      </c>
      <c r="EN485" s="2"/>
      <c r="EO485" s="2" t="s">
        <v>76</v>
      </c>
      <c r="EP485" s="2"/>
      <c r="EQ485" s="2">
        <v>0</v>
      </c>
      <c r="ER485" s="2">
        <v>0</v>
      </c>
      <c r="ES485" s="2">
        <v>191.01</v>
      </c>
      <c r="ET485" s="2">
        <v>0</v>
      </c>
      <c r="EU485" s="2">
        <v>0</v>
      </c>
      <c r="EV485" s="2">
        <v>0</v>
      </c>
      <c r="EW485" s="2">
        <v>0</v>
      </c>
      <c r="EX485" s="2">
        <v>0</v>
      </c>
      <c r="EY485" s="2"/>
      <c r="EZ485" s="2"/>
      <c r="FA485" s="2"/>
      <c r="FB485" s="2"/>
      <c r="FC485" s="2"/>
      <c r="FD485" s="2"/>
      <c r="FE485" s="2"/>
      <c r="FF485" s="2"/>
      <c r="FG485" s="2"/>
      <c r="FH485" s="2"/>
      <c r="FI485" s="2"/>
      <c r="FJ485" s="2"/>
      <c r="FK485" s="2"/>
      <c r="FL485" s="2"/>
      <c r="FM485" s="2"/>
      <c r="FN485" s="2"/>
      <c r="FO485" s="2"/>
      <c r="FP485" s="2"/>
      <c r="FQ485" s="2">
        <v>0</v>
      </c>
      <c r="FR485" s="2">
        <v>0</v>
      </c>
      <c r="FS485" s="2">
        <v>0</v>
      </c>
      <c r="FT485" s="2"/>
      <c r="FU485" s="2"/>
      <c r="FV485" s="2"/>
      <c r="FW485" s="2"/>
      <c r="FX485" s="2">
        <v>97</v>
      </c>
      <c r="FY485" s="2">
        <v>51</v>
      </c>
      <c r="FZ485" s="2"/>
      <c r="GA485" s="2" t="s">
        <v>727</v>
      </c>
      <c r="GB485" s="2"/>
      <c r="GC485" s="2"/>
      <c r="GD485" s="2">
        <v>1</v>
      </c>
      <c r="GE485" s="2"/>
      <c r="GF485" s="2">
        <v>1641146577</v>
      </c>
      <c r="GG485" s="2">
        <v>2</v>
      </c>
      <c r="GH485" s="2">
        <v>4</v>
      </c>
      <c r="GI485" s="2">
        <v>-2</v>
      </c>
      <c r="GJ485" s="2">
        <v>0</v>
      </c>
      <c r="GK485" s="2">
        <v>0</v>
      </c>
      <c r="GL485" s="2">
        <f t="shared" si="636"/>
        <v>0</v>
      </c>
      <c r="GM485" s="2">
        <f t="shared" si="637"/>
        <v>19865.04</v>
      </c>
      <c r="GN485" s="2">
        <f t="shared" si="638"/>
        <v>0</v>
      </c>
      <c r="GO485" s="2">
        <f t="shared" si="639"/>
        <v>19865.04</v>
      </c>
      <c r="GP485" s="2">
        <f t="shared" si="640"/>
        <v>0</v>
      </c>
      <c r="GQ485" s="2"/>
      <c r="GR485" s="2">
        <v>0</v>
      </c>
      <c r="GS485" s="2">
        <v>2</v>
      </c>
      <c r="GT485" s="2">
        <v>0</v>
      </c>
      <c r="GU485" s="2" t="s">
        <v>3</v>
      </c>
      <c r="GV485" s="2">
        <f t="shared" si="641"/>
        <v>0</v>
      </c>
      <c r="GW485" s="2">
        <v>1</v>
      </c>
      <c r="GX485" s="2">
        <f t="shared" si="642"/>
        <v>0</v>
      </c>
      <c r="GY485" s="2"/>
      <c r="GZ485" s="2"/>
      <c r="HA485" s="2">
        <v>0</v>
      </c>
      <c r="HB485" s="2">
        <v>0</v>
      </c>
      <c r="HC485" s="2">
        <f t="shared" si="643"/>
        <v>0</v>
      </c>
      <c r="HD485" s="2"/>
      <c r="HE485" s="2" t="s">
        <v>389</v>
      </c>
      <c r="HF485" s="2" t="s">
        <v>34</v>
      </c>
      <c r="HG485" s="2"/>
      <c r="HH485" s="2"/>
      <c r="HI485" s="2"/>
      <c r="HJ485" s="2"/>
      <c r="HK485" s="2"/>
      <c r="HL485" s="2"/>
      <c r="HM485" s="2" t="s">
        <v>3</v>
      </c>
      <c r="HN485" s="2" t="s">
        <v>3</v>
      </c>
      <c r="HO485" s="2" t="s">
        <v>3</v>
      </c>
      <c r="HP485" s="2" t="s">
        <v>3</v>
      </c>
      <c r="HQ485" s="2" t="s">
        <v>3</v>
      </c>
      <c r="HR485" s="2"/>
      <c r="HS485" s="2">
        <v>0</v>
      </c>
      <c r="HT485" s="2"/>
      <c r="HU485" s="2"/>
      <c r="HV485" s="2"/>
      <c r="HW485" s="2"/>
      <c r="HX485" s="2"/>
      <c r="HY485" s="2"/>
      <c r="HZ485" s="2"/>
      <c r="IA485" s="2"/>
      <c r="IB485" s="2"/>
      <c r="IC485" s="2"/>
      <c r="ID485" s="2"/>
      <c r="IE485" s="2"/>
      <c r="IF485" s="2"/>
      <c r="IG485" s="2"/>
      <c r="IH485" s="2"/>
      <c r="II485" s="2"/>
      <c r="IJ485" s="2"/>
      <c r="IK485" s="2">
        <v>0</v>
      </c>
      <c r="IL485" s="2"/>
      <c r="IM485" s="2"/>
      <c r="IN485" s="2"/>
      <c r="IO485" s="2"/>
      <c r="IP485" s="2"/>
      <c r="IQ485" s="2"/>
      <c r="IR485" s="2"/>
      <c r="IS485" s="2"/>
      <c r="IT485" s="2"/>
      <c r="IU485" s="2"/>
    </row>
    <row r="486" spans="1:255" x14ac:dyDescent="0.2">
      <c r="A486">
        <v>18</v>
      </c>
      <c r="B486">
        <v>1</v>
      </c>
      <c r="C486">
        <v>294</v>
      </c>
      <c r="E486" t="s">
        <v>725</v>
      </c>
      <c r="F486" t="s">
        <v>726</v>
      </c>
      <c r="G486" t="s">
        <v>1315</v>
      </c>
      <c r="H486" t="s">
        <v>37</v>
      </c>
      <c r="I486">
        <f>I484*J486</f>
        <v>104</v>
      </c>
      <c r="J486">
        <v>31.610942249240122</v>
      </c>
      <c r="K486">
        <v>31.6109422</v>
      </c>
      <c r="O486">
        <f t="shared" si="612"/>
        <v>196266.6</v>
      </c>
      <c r="P486">
        <f t="shared" si="613"/>
        <v>196266.6</v>
      </c>
      <c r="Q486">
        <f t="shared" si="646"/>
        <v>0</v>
      </c>
      <c r="R486">
        <f t="shared" si="614"/>
        <v>0</v>
      </c>
      <c r="S486">
        <f t="shared" si="615"/>
        <v>0</v>
      </c>
      <c r="T486">
        <f t="shared" si="616"/>
        <v>0</v>
      </c>
      <c r="U486">
        <f t="shared" si="617"/>
        <v>0</v>
      </c>
      <c r="V486">
        <f t="shared" si="618"/>
        <v>0</v>
      </c>
      <c r="W486">
        <f t="shared" si="619"/>
        <v>0</v>
      </c>
      <c r="X486">
        <f t="shared" si="620"/>
        <v>0</v>
      </c>
      <c r="Y486">
        <f t="shared" si="621"/>
        <v>0</v>
      </c>
      <c r="AA486">
        <v>60252775</v>
      </c>
      <c r="AB486">
        <f t="shared" si="622"/>
        <v>191.01</v>
      </c>
      <c r="AC486">
        <f t="shared" si="623"/>
        <v>191.01</v>
      </c>
      <c r="AD486">
        <f t="shared" si="647"/>
        <v>0</v>
      </c>
      <c r="AE486">
        <f t="shared" si="648"/>
        <v>0</v>
      </c>
      <c r="AF486">
        <f t="shared" si="648"/>
        <v>0</v>
      </c>
      <c r="AG486">
        <f t="shared" si="624"/>
        <v>0</v>
      </c>
      <c r="AH486">
        <f t="shared" si="649"/>
        <v>0</v>
      </c>
      <c r="AI486">
        <f t="shared" si="649"/>
        <v>0</v>
      </c>
      <c r="AJ486">
        <f t="shared" si="625"/>
        <v>0</v>
      </c>
      <c r="AK486">
        <v>191.01</v>
      </c>
      <c r="AL486">
        <v>191.01</v>
      </c>
      <c r="AM486">
        <v>0</v>
      </c>
      <c r="AN486">
        <v>0</v>
      </c>
      <c r="AO486">
        <v>0</v>
      </c>
      <c r="AP486">
        <v>0</v>
      </c>
      <c r="AQ486">
        <v>0</v>
      </c>
      <c r="AR486">
        <v>0</v>
      </c>
      <c r="AS486">
        <v>0</v>
      </c>
      <c r="AT486">
        <v>97</v>
      </c>
      <c r="AU486">
        <v>51</v>
      </c>
      <c r="AV486">
        <v>1</v>
      </c>
      <c r="AW486">
        <v>1</v>
      </c>
      <c r="AZ486">
        <v>1</v>
      </c>
      <c r="BA486">
        <v>1</v>
      </c>
      <c r="BB486">
        <v>1</v>
      </c>
      <c r="BC486">
        <v>9.8800000000000008</v>
      </c>
      <c r="BD486" t="s">
        <v>3</v>
      </c>
      <c r="BE486" t="s">
        <v>3</v>
      </c>
      <c r="BF486" t="s">
        <v>3</v>
      </c>
      <c r="BG486" t="s">
        <v>3</v>
      </c>
      <c r="BH486">
        <v>3</v>
      </c>
      <c r="BI486">
        <v>2</v>
      </c>
      <c r="BJ486" t="s">
        <v>3</v>
      </c>
      <c r="BM486">
        <v>67</v>
      </c>
      <c r="BN486">
        <v>0</v>
      </c>
      <c r="BO486" t="s">
        <v>3</v>
      </c>
      <c r="BP486">
        <v>0</v>
      </c>
      <c r="BQ486">
        <v>40</v>
      </c>
      <c r="BR486">
        <v>0</v>
      </c>
      <c r="BS486">
        <v>1</v>
      </c>
      <c r="BT486">
        <v>1</v>
      </c>
      <c r="BU486">
        <v>1</v>
      </c>
      <c r="BV486">
        <v>1</v>
      </c>
      <c r="BW486">
        <v>1</v>
      </c>
      <c r="BX486">
        <v>1</v>
      </c>
      <c r="BY486" t="s">
        <v>3</v>
      </c>
      <c r="BZ486">
        <v>97</v>
      </c>
      <c r="CA486">
        <v>51</v>
      </c>
      <c r="CB486" t="s">
        <v>3</v>
      </c>
      <c r="CE486">
        <v>30</v>
      </c>
      <c r="CF486">
        <v>0</v>
      </c>
      <c r="CG486">
        <v>0</v>
      </c>
      <c r="CM486">
        <v>0</v>
      </c>
      <c r="CN486" t="s">
        <v>1290</v>
      </c>
      <c r="CO486">
        <v>0</v>
      </c>
      <c r="CP486">
        <f t="shared" si="626"/>
        <v>196266.6</v>
      </c>
      <c r="CQ486">
        <f t="shared" si="627"/>
        <v>1887.18</v>
      </c>
      <c r="CR486">
        <f t="shared" si="650"/>
        <v>0</v>
      </c>
      <c r="CS486">
        <f t="shared" si="628"/>
        <v>0</v>
      </c>
      <c r="CT486">
        <f t="shared" si="629"/>
        <v>0</v>
      </c>
      <c r="CU486">
        <f t="shared" si="630"/>
        <v>0</v>
      </c>
      <c r="CV486">
        <f t="shared" si="631"/>
        <v>0</v>
      </c>
      <c r="CW486">
        <f t="shared" si="632"/>
        <v>0</v>
      </c>
      <c r="CX486">
        <f t="shared" si="633"/>
        <v>0</v>
      </c>
      <c r="CY486">
        <f t="shared" si="634"/>
        <v>0</v>
      </c>
      <c r="CZ486">
        <f t="shared" si="635"/>
        <v>0</v>
      </c>
      <c r="DC486" t="s">
        <v>3</v>
      </c>
      <c r="DD486" t="s">
        <v>3</v>
      </c>
      <c r="DE486" t="s">
        <v>3</v>
      </c>
      <c r="DF486" t="s">
        <v>3</v>
      </c>
      <c r="DG486" t="s">
        <v>3</v>
      </c>
      <c r="DH486" t="s">
        <v>3</v>
      </c>
      <c r="DI486" t="s">
        <v>3</v>
      </c>
      <c r="DJ486" t="s">
        <v>3</v>
      </c>
      <c r="DK486" t="s">
        <v>3</v>
      </c>
      <c r="DL486" t="s">
        <v>3</v>
      </c>
      <c r="DM486" t="s">
        <v>3</v>
      </c>
      <c r="DN486">
        <v>0</v>
      </c>
      <c r="DO486">
        <v>0</v>
      </c>
      <c r="DP486">
        <v>1</v>
      </c>
      <c r="DQ486">
        <v>1</v>
      </c>
      <c r="DU486">
        <v>1013</v>
      </c>
      <c r="DV486" t="s">
        <v>37</v>
      </c>
      <c r="DW486" t="s">
        <v>37</v>
      </c>
      <c r="DX486">
        <v>1</v>
      </c>
      <c r="DZ486" t="s">
        <v>3</v>
      </c>
      <c r="EA486" t="s">
        <v>3</v>
      </c>
      <c r="EB486" t="s">
        <v>3</v>
      </c>
      <c r="EC486" t="s">
        <v>3</v>
      </c>
      <c r="EE486">
        <v>59540733</v>
      </c>
      <c r="EF486">
        <v>40</v>
      </c>
      <c r="EG486" t="s">
        <v>25</v>
      </c>
      <c r="EH486">
        <v>0</v>
      </c>
      <c r="EI486" t="s">
        <v>3</v>
      </c>
      <c r="EJ486">
        <v>2</v>
      </c>
      <c r="EK486">
        <v>67</v>
      </c>
      <c r="EL486" t="s">
        <v>26</v>
      </c>
      <c r="EM486" t="s">
        <v>27</v>
      </c>
      <c r="EO486" t="s">
        <v>76</v>
      </c>
      <c r="EQ486">
        <v>0</v>
      </c>
      <c r="ER486">
        <v>191.01</v>
      </c>
      <c r="ES486">
        <v>191.01</v>
      </c>
      <c r="ET486">
        <v>0</v>
      </c>
      <c r="EU486">
        <v>0</v>
      </c>
      <c r="EV486">
        <v>0</v>
      </c>
      <c r="EW486">
        <v>0</v>
      </c>
      <c r="EX486">
        <v>0</v>
      </c>
      <c r="EZ486">
        <v>5</v>
      </c>
      <c r="FC486">
        <v>1</v>
      </c>
      <c r="FD486">
        <v>18</v>
      </c>
      <c r="FF486">
        <v>2220.13</v>
      </c>
      <c r="FQ486">
        <v>0</v>
      </c>
      <c r="FR486">
        <v>0</v>
      </c>
      <c r="FS486">
        <v>0</v>
      </c>
      <c r="FX486">
        <v>97</v>
      </c>
      <c r="FY486">
        <v>51</v>
      </c>
      <c r="GA486" t="s">
        <v>727</v>
      </c>
      <c r="GD486">
        <v>1</v>
      </c>
      <c r="GF486">
        <v>1641146577</v>
      </c>
      <c r="GG486">
        <v>2</v>
      </c>
      <c r="GH486">
        <v>3</v>
      </c>
      <c r="GI486">
        <v>5</v>
      </c>
      <c r="GJ486">
        <v>0</v>
      </c>
      <c r="GK486">
        <v>0</v>
      </c>
      <c r="GL486">
        <f t="shared" si="636"/>
        <v>0</v>
      </c>
      <c r="GM486">
        <f t="shared" si="637"/>
        <v>196266.6</v>
      </c>
      <c r="GN486">
        <f t="shared" si="638"/>
        <v>0</v>
      </c>
      <c r="GO486">
        <f t="shared" si="639"/>
        <v>196266.6</v>
      </c>
      <c r="GP486">
        <f t="shared" si="640"/>
        <v>0</v>
      </c>
      <c r="GR486">
        <v>1</v>
      </c>
      <c r="GS486">
        <v>1</v>
      </c>
      <c r="GT486">
        <v>0</v>
      </c>
      <c r="GU486" t="s">
        <v>3</v>
      </c>
      <c r="GV486">
        <f t="shared" si="641"/>
        <v>0</v>
      </c>
      <c r="GW486">
        <v>1</v>
      </c>
      <c r="GX486">
        <f t="shared" si="642"/>
        <v>0</v>
      </c>
      <c r="HA486">
        <v>0</v>
      </c>
      <c r="HB486">
        <v>0</v>
      </c>
      <c r="HC486">
        <f t="shared" si="643"/>
        <v>0</v>
      </c>
      <c r="HE486" t="s">
        <v>389</v>
      </c>
      <c r="HF486" t="s">
        <v>34</v>
      </c>
      <c r="HM486" t="s">
        <v>3</v>
      </c>
      <c r="HN486" t="s">
        <v>3</v>
      </c>
      <c r="HO486" t="s">
        <v>3</v>
      </c>
      <c r="HP486" t="s">
        <v>3</v>
      </c>
      <c r="HQ486" t="s">
        <v>3</v>
      </c>
      <c r="HS486">
        <v>0</v>
      </c>
      <c r="IK486">
        <v>0</v>
      </c>
    </row>
    <row r="487" spans="1:255" x14ac:dyDescent="0.2">
      <c r="A487" s="2">
        <v>17</v>
      </c>
      <c r="B487" s="2">
        <v>1</v>
      </c>
      <c r="C487" s="2"/>
      <c r="D487" s="2"/>
      <c r="E487" s="2" t="s">
        <v>728</v>
      </c>
      <c r="F487" s="2" t="s">
        <v>729</v>
      </c>
      <c r="G487" s="2" t="s">
        <v>1316</v>
      </c>
      <c r="H487" s="2" t="s">
        <v>37</v>
      </c>
      <c r="I487" s="2">
        <v>43</v>
      </c>
      <c r="J487" s="2">
        <v>0</v>
      </c>
      <c r="K487" s="2">
        <v>43</v>
      </c>
      <c r="L487" s="2"/>
      <c r="M487" s="2"/>
      <c r="N487" s="2"/>
      <c r="O487" s="2">
        <f t="shared" si="612"/>
        <v>25434.93</v>
      </c>
      <c r="P487" s="2">
        <f t="shared" si="613"/>
        <v>25434.93</v>
      </c>
      <c r="Q487" s="2">
        <f t="shared" si="646"/>
        <v>0</v>
      </c>
      <c r="R487" s="2">
        <f t="shared" si="614"/>
        <v>0</v>
      </c>
      <c r="S487" s="2">
        <f t="shared" si="615"/>
        <v>0</v>
      </c>
      <c r="T487" s="2">
        <f t="shared" si="616"/>
        <v>0</v>
      </c>
      <c r="U487" s="2">
        <f t="shared" si="617"/>
        <v>0</v>
      </c>
      <c r="V487" s="2">
        <f t="shared" si="618"/>
        <v>0</v>
      </c>
      <c r="W487" s="2">
        <f t="shared" si="619"/>
        <v>0</v>
      </c>
      <c r="X487" s="2">
        <f t="shared" si="620"/>
        <v>0</v>
      </c>
      <c r="Y487" s="2">
        <f t="shared" si="621"/>
        <v>0</v>
      </c>
      <c r="Z487" s="2"/>
      <c r="AA487" s="2">
        <v>60252778</v>
      </c>
      <c r="AB487" s="2">
        <f t="shared" si="622"/>
        <v>591.51</v>
      </c>
      <c r="AC487" s="2">
        <f t="shared" si="623"/>
        <v>591.51</v>
      </c>
      <c r="AD487" s="2">
        <f t="shared" si="647"/>
        <v>0</v>
      </c>
      <c r="AE487" s="2">
        <f t="shared" si="648"/>
        <v>0</v>
      </c>
      <c r="AF487" s="2">
        <f t="shared" si="648"/>
        <v>0</v>
      </c>
      <c r="AG487" s="2">
        <f t="shared" si="624"/>
        <v>0</v>
      </c>
      <c r="AH487" s="2">
        <f t="shared" si="649"/>
        <v>0</v>
      </c>
      <c r="AI487" s="2">
        <f t="shared" si="649"/>
        <v>0</v>
      </c>
      <c r="AJ487" s="2">
        <f t="shared" si="625"/>
        <v>0</v>
      </c>
      <c r="AK487" s="2">
        <v>591.51</v>
      </c>
      <c r="AL487" s="2">
        <v>591.51</v>
      </c>
      <c r="AM487" s="2">
        <v>0</v>
      </c>
      <c r="AN487" s="2">
        <v>0</v>
      </c>
      <c r="AO487" s="2">
        <v>0</v>
      </c>
      <c r="AP487" s="2">
        <v>0</v>
      </c>
      <c r="AQ487" s="2">
        <v>0</v>
      </c>
      <c r="AR487" s="2">
        <v>0</v>
      </c>
      <c r="AS487" s="2">
        <v>0</v>
      </c>
      <c r="AT487" s="2">
        <v>0</v>
      </c>
      <c r="AU487" s="2">
        <v>0</v>
      </c>
      <c r="AV487" s="2">
        <v>1</v>
      </c>
      <c r="AW487" s="2">
        <v>1</v>
      </c>
      <c r="AX487" s="2"/>
      <c r="AY487" s="2"/>
      <c r="AZ487" s="2">
        <v>1</v>
      </c>
      <c r="BA487" s="2">
        <v>1</v>
      </c>
      <c r="BB487" s="2">
        <v>1</v>
      </c>
      <c r="BC487" s="2">
        <v>1</v>
      </c>
      <c r="BD487" s="2" t="s">
        <v>3</v>
      </c>
      <c r="BE487" s="2" t="s">
        <v>3</v>
      </c>
      <c r="BF487" s="2" t="s">
        <v>3</v>
      </c>
      <c r="BG487" s="2" t="s">
        <v>3</v>
      </c>
      <c r="BH487" s="2">
        <v>3</v>
      </c>
      <c r="BI487" s="2">
        <v>2</v>
      </c>
      <c r="BJ487" s="2" t="s">
        <v>3</v>
      </c>
      <c r="BK487" s="2"/>
      <c r="BL487" s="2"/>
      <c r="BM487" s="2">
        <v>400002</v>
      </c>
      <c r="BN487" s="2">
        <v>0</v>
      </c>
      <c r="BO487" s="2" t="s">
        <v>3</v>
      </c>
      <c r="BP487" s="2">
        <v>0</v>
      </c>
      <c r="BQ487" s="2">
        <v>202</v>
      </c>
      <c r="BR487" s="2">
        <v>0</v>
      </c>
      <c r="BS487" s="2">
        <v>1</v>
      </c>
      <c r="BT487" s="2">
        <v>1</v>
      </c>
      <c r="BU487" s="2">
        <v>1</v>
      </c>
      <c r="BV487" s="2">
        <v>1</v>
      </c>
      <c r="BW487" s="2">
        <v>1</v>
      </c>
      <c r="BX487" s="2">
        <v>1</v>
      </c>
      <c r="BY487" s="2" t="s">
        <v>3</v>
      </c>
      <c r="BZ487" s="2">
        <v>0</v>
      </c>
      <c r="CA487" s="2">
        <v>0</v>
      </c>
      <c r="CB487" s="2" t="s">
        <v>3</v>
      </c>
      <c r="CC487" s="2"/>
      <c r="CD487" s="2"/>
      <c r="CE487" s="2">
        <v>30</v>
      </c>
      <c r="CF487" s="2">
        <v>0</v>
      </c>
      <c r="CG487" s="2">
        <v>0</v>
      </c>
      <c r="CH487" s="2"/>
      <c r="CI487" s="2"/>
      <c r="CJ487" s="2"/>
      <c r="CK487" s="2"/>
      <c r="CL487" s="2"/>
      <c r="CM487" s="2">
        <v>0</v>
      </c>
      <c r="CN487" s="2" t="s">
        <v>3</v>
      </c>
      <c r="CO487" s="2">
        <v>0</v>
      </c>
      <c r="CP487" s="2">
        <f t="shared" si="626"/>
        <v>25434.93</v>
      </c>
      <c r="CQ487" s="2">
        <f t="shared" si="627"/>
        <v>591.51</v>
      </c>
      <c r="CR487" s="2">
        <f t="shared" si="650"/>
        <v>0</v>
      </c>
      <c r="CS487" s="2">
        <f t="shared" si="628"/>
        <v>0</v>
      </c>
      <c r="CT487" s="2">
        <f t="shared" si="629"/>
        <v>0</v>
      </c>
      <c r="CU487" s="2">
        <f t="shared" si="630"/>
        <v>0</v>
      </c>
      <c r="CV487" s="2">
        <f t="shared" si="631"/>
        <v>0</v>
      </c>
      <c r="CW487" s="2">
        <f t="shared" si="632"/>
        <v>0</v>
      </c>
      <c r="CX487" s="2">
        <f t="shared" si="633"/>
        <v>0</v>
      </c>
      <c r="CY487" s="2">
        <f t="shared" si="634"/>
        <v>0</v>
      </c>
      <c r="CZ487" s="2">
        <f t="shared" si="635"/>
        <v>0</v>
      </c>
      <c r="DA487" s="2"/>
      <c r="DB487" s="2"/>
      <c r="DC487" s="2" t="s">
        <v>3</v>
      </c>
      <c r="DD487" s="2" t="s">
        <v>3</v>
      </c>
      <c r="DE487" s="2" t="s">
        <v>3</v>
      </c>
      <c r="DF487" s="2" t="s">
        <v>3</v>
      </c>
      <c r="DG487" s="2" t="s">
        <v>3</v>
      </c>
      <c r="DH487" s="2" t="s">
        <v>3</v>
      </c>
      <c r="DI487" s="2" t="s">
        <v>3</v>
      </c>
      <c r="DJ487" s="2" t="s">
        <v>3</v>
      </c>
      <c r="DK487" s="2" t="s">
        <v>3</v>
      </c>
      <c r="DL487" s="2" t="s">
        <v>3</v>
      </c>
      <c r="DM487" s="2" t="s">
        <v>3</v>
      </c>
      <c r="DN487" s="2">
        <v>0</v>
      </c>
      <c r="DO487" s="2">
        <v>0</v>
      </c>
      <c r="DP487" s="2">
        <v>1</v>
      </c>
      <c r="DQ487" s="2">
        <v>1</v>
      </c>
      <c r="DR487" s="2"/>
      <c r="DS487" s="2"/>
      <c r="DT487" s="2"/>
      <c r="DU487" s="2">
        <v>1013</v>
      </c>
      <c r="DV487" s="2" t="s">
        <v>37</v>
      </c>
      <c r="DW487" s="2" t="s">
        <v>37</v>
      </c>
      <c r="DX487" s="2">
        <v>1</v>
      </c>
      <c r="DY487" s="2"/>
      <c r="DZ487" s="2" t="s">
        <v>3</v>
      </c>
      <c r="EA487" s="2" t="s">
        <v>3</v>
      </c>
      <c r="EB487" s="2" t="s">
        <v>3</v>
      </c>
      <c r="EC487" s="2" t="s">
        <v>3</v>
      </c>
      <c r="ED487" s="2"/>
      <c r="EE487" s="2">
        <v>59540864</v>
      </c>
      <c r="EF487" s="2">
        <v>202</v>
      </c>
      <c r="EG487" s="2" t="s">
        <v>386</v>
      </c>
      <c r="EH487" s="2">
        <v>0</v>
      </c>
      <c r="EI487" s="2" t="s">
        <v>3</v>
      </c>
      <c r="EJ487" s="2">
        <v>1</v>
      </c>
      <c r="EK487" s="2">
        <v>400002</v>
      </c>
      <c r="EL487" s="2" t="s">
        <v>387</v>
      </c>
      <c r="EM487" s="2" t="s">
        <v>386</v>
      </c>
      <c r="EN487" s="2"/>
      <c r="EO487" s="2" t="s">
        <v>3</v>
      </c>
      <c r="EP487" s="2"/>
      <c r="EQ487" s="2">
        <v>0</v>
      </c>
      <c r="ER487" s="2">
        <v>0</v>
      </c>
      <c r="ES487" s="2">
        <v>591.51</v>
      </c>
      <c r="ET487" s="2">
        <v>0</v>
      </c>
      <c r="EU487" s="2">
        <v>0</v>
      </c>
      <c r="EV487" s="2">
        <v>0</v>
      </c>
      <c r="EW487" s="2">
        <v>0</v>
      </c>
      <c r="EX487" s="2">
        <v>0</v>
      </c>
      <c r="EY487" s="2">
        <v>0</v>
      </c>
      <c r="EZ487" s="2"/>
      <c r="FA487" s="2"/>
      <c r="FB487" s="2"/>
      <c r="FC487" s="2"/>
      <c r="FD487" s="2"/>
      <c r="FE487" s="2"/>
      <c r="FF487" s="2"/>
      <c r="FG487" s="2"/>
      <c r="FH487" s="2"/>
      <c r="FI487" s="2"/>
      <c r="FJ487" s="2"/>
      <c r="FK487" s="2"/>
      <c r="FL487" s="2"/>
      <c r="FM487" s="2"/>
      <c r="FN487" s="2"/>
      <c r="FO487" s="2"/>
      <c r="FP487" s="2"/>
      <c r="FQ487" s="2">
        <v>0</v>
      </c>
      <c r="FR487" s="2">
        <v>0</v>
      </c>
      <c r="FS487" s="2">
        <v>0</v>
      </c>
      <c r="FT487" s="2"/>
      <c r="FU487" s="2"/>
      <c r="FV487" s="2"/>
      <c r="FW487" s="2"/>
      <c r="FX487" s="2">
        <v>0</v>
      </c>
      <c r="FY487" s="2">
        <v>0</v>
      </c>
      <c r="FZ487" s="2"/>
      <c r="GA487" s="2" t="s">
        <v>730</v>
      </c>
      <c r="GB487" s="2"/>
      <c r="GC487" s="2"/>
      <c r="GD487" s="2">
        <v>1</v>
      </c>
      <c r="GE487" s="2"/>
      <c r="GF487" s="2">
        <v>1283306962</v>
      </c>
      <c r="GG487" s="2">
        <v>2</v>
      </c>
      <c r="GH487" s="2">
        <v>4</v>
      </c>
      <c r="GI487" s="2">
        <v>-2</v>
      </c>
      <c r="GJ487" s="2">
        <v>0</v>
      </c>
      <c r="GK487" s="2">
        <v>0</v>
      </c>
      <c r="GL487" s="2">
        <f t="shared" si="636"/>
        <v>0</v>
      </c>
      <c r="GM487" s="2">
        <f t="shared" si="637"/>
        <v>25434.93</v>
      </c>
      <c r="GN487" s="2">
        <f t="shared" si="638"/>
        <v>0</v>
      </c>
      <c r="GO487" s="2">
        <f t="shared" si="639"/>
        <v>25434.93</v>
      </c>
      <c r="GP487" s="2">
        <f t="shared" si="640"/>
        <v>0</v>
      </c>
      <c r="GQ487" s="2"/>
      <c r="GR487" s="2">
        <v>0</v>
      </c>
      <c r="GS487" s="2">
        <v>2</v>
      </c>
      <c r="GT487" s="2">
        <v>0</v>
      </c>
      <c r="GU487" s="2" t="s">
        <v>3</v>
      </c>
      <c r="GV487" s="2">
        <f t="shared" si="641"/>
        <v>0</v>
      </c>
      <c r="GW487" s="2">
        <v>1</v>
      </c>
      <c r="GX487" s="2">
        <f t="shared" si="642"/>
        <v>0</v>
      </c>
      <c r="GY487" s="2"/>
      <c r="GZ487" s="2"/>
      <c r="HA487" s="2">
        <v>0</v>
      </c>
      <c r="HB487" s="2">
        <v>0</v>
      </c>
      <c r="HC487" s="2">
        <f t="shared" si="643"/>
        <v>0</v>
      </c>
      <c r="HD487" s="2"/>
      <c r="HE487" s="2" t="s">
        <v>389</v>
      </c>
      <c r="HF487" s="2" t="s">
        <v>34</v>
      </c>
      <c r="HG487" s="2"/>
      <c r="HH487" s="2"/>
      <c r="HI487" s="2"/>
      <c r="HJ487" s="2"/>
      <c r="HK487" s="2"/>
      <c r="HL487" s="2"/>
      <c r="HM487" s="2" t="s">
        <v>3</v>
      </c>
      <c r="HN487" s="2" t="s">
        <v>3</v>
      </c>
      <c r="HO487" s="2" t="s">
        <v>3</v>
      </c>
      <c r="HP487" s="2" t="s">
        <v>3</v>
      </c>
      <c r="HQ487" s="2" t="s">
        <v>3</v>
      </c>
      <c r="HR487" s="2"/>
      <c r="HS487" s="2">
        <v>0</v>
      </c>
      <c r="HT487" s="2"/>
      <c r="HU487" s="2"/>
      <c r="HV487" s="2"/>
      <c r="HW487" s="2"/>
      <c r="HX487" s="2"/>
      <c r="HY487" s="2"/>
      <c r="HZ487" s="2"/>
      <c r="IA487" s="2"/>
      <c r="IB487" s="2"/>
      <c r="IC487" s="2"/>
      <c r="ID487" s="2"/>
      <c r="IE487" s="2"/>
      <c r="IF487" s="2"/>
      <c r="IG487" s="2"/>
      <c r="IH487" s="2"/>
      <c r="II487" s="2"/>
      <c r="IJ487" s="2"/>
      <c r="IK487" s="2">
        <v>0</v>
      </c>
      <c r="IL487" s="2"/>
      <c r="IM487" s="2"/>
      <c r="IN487" s="2"/>
      <c r="IO487" s="2"/>
      <c r="IP487" s="2"/>
      <c r="IQ487" s="2"/>
      <c r="IR487" s="2"/>
      <c r="IS487" s="2"/>
      <c r="IT487" s="2"/>
      <c r="IU487" s="2"/>
    </row>
    <row r="488" spans="1:255" x14ac:dyDescent="0.2">
      <c r="A488">
        <v>17</v>
      </c>
      <c r="B488">
        <v>1</v>
      </c>
      <c r="E488" t="s">
        <v>728</v>
      </c>
      <c r="F488" t="s">
        <v>729</v>
      </c>
      <c r="G488" t="s">
        <v>1316</v>
      </c>
      <c r="H488" t="s">
        <v>37</v>
      </c>
      <c r="I488">
        <v>43</v>
      </c>
      <c r="J488">
        <v>0</v>
      </c>
      <c r="K488">
        <v>43</v>
      </c>
      <c r="O488">
        <f t="shared" si="612"/>
        <v>251297.11</v>
      </c>
      <c r="P488">
        <f t="shared" si="613"/>
        <v>251297.11</v>
      </c>
      <c r="Q488">
        <f t="shared" si="646"/>
        <v>0</v>
      </c>
      <c r="R488">
        <f t="shared" si="614"/>
        <v>0</v>
      </c>
      <c r="S488">
        <f t="shared" si="615"/>
        <v>0</v>
      </c>
      <c r="T488">
        <f t="shared" si="616"/>
        <v>0</v>
      </c>
      <c r="U488">
        <f t="shared" si="617"/>
        <v>0</v>
      </c>
      <c r="V488">
        <f t="shared" si="618"/>
        <v>0</v>
      </c>
      <c r="W488">
        <f t="shared" si="619"/>
        <v>0</v>
      </c>
      <c r="X488">
        <f t="shared" si="620"/>
        <v>0</v>
      </c>
      <c r="Y488">
        <f t="shared" si="621"/>
        <v>0</v>
      </c>
      <c r="AA488">
        <v>60252775</v>
      </c>
      <c r="AB488">
        <f t="shared" si="622"/>
        <v>591.51</v>
      </c>
      <c r="AC488">
        <f t="shared" si="623"/>
        <v>591.51</v>
      </c>
      <c r="AD488">
        <f t="shared" si="647"/>
        <v>0</v>
      </c>
      <c r="AE488">
        <f t="shared" si="648"/>
        <v>0</v>
      </c>
      <c r="AF488">
        <f t="shared" si="648"/>
        <v>0</v>
      </c>
      <c r="AG488">
        <f t="shared" si="624"/>
        <v>0</v>
      </c>
      <c r="AH488">
        <f t="shared" si="649"/>
        <v>0</v>
      </c>
      <c r="AI488">
        <f t="shared" si="649"/>
        <v>0</v>
      </c>
      <c r="AJ488">
        <f t="shared" si="625"/>
        <v>0</v>
      </c>
      <c r="AK488">
        <v>591.51</v>
      </c>
      <c r="AL488">
        <v>591.51</v>
      </c>
      <c r="AM488">
        <v>0</v>
      </c>
      <c r="AN488">
        <v>0</v>
      </c>
      <c r="AO488">
        <v>0</v>
      </c>
      <c r="AP488">
        <v>0</v>
      </c>
      <c r="AQ488">
        <v>0</v>
      </c>
      <c r="AR488">
        <v>0</v>
      </c>
      <c r="AS488">
        <v>0</v>
      </c>
      <c r="AT488">
        <v>0</v>
      </c>
      <c r="AU488">
        <v>0</v>
      </c>
      <c r="AV488">
        <v>1</v>
      </c>
      <c r="AW488">
        <v>1</v>
      </c>
      <c r="AZ488">
        <v>1</v>
      </c>
      <c r="BA488">
        <v>1</v>
      </c>
      <c r="BB488">
        <v>1</v>
      </c>
      <c r="BC488">
        <v>9.8800000000000008</v>
      </c>
      <c r="BD488" t="s">
        <v>3</v>
      </c>
      <c r="BE488" t="s">
        <v>3</v>
      </c>
      <c r="BF488" t="s">
        <v>3</v>
      </c>
      <c r="BG488" t="s">
        <v>3</v>
      </c>
      <c r="BH488">
        <v>3</v>
      </c>
      <c r="BI488">
        <v>2</v>
      </c>
      <c r="BJ488" t="s">
        <v>3</v>
      </c>
      <c r="BM488">
        <v>400002</v>
      </c>
      <c r="BN488">
        <v>0</v>
      </c>
      <c r="BO488" t="s">
        <v>3</v>
      </c>
      <c r="BP488">
        <v>0</v>
      </c>
      <c r="BQ488">
        <v>202</v>
      </c>
      <c r="BR488">
        <v>0</v>
      </c>
      <c r="BS488">
        <v>1</v>
      </c>
      <c r="BT488">
        <v>1</v>
      </c>
      <c r="BU488">
        <v>1</v>
      </c>
      <c r="BV488">
        <v>1</v>
      </c>
      <c r="BW488">
        <v>1</v>
      </c>
      <c r="BX488">
        <v>1</v>
      </c>
      <c r="BY488" t="s">
        <v>3</v>
      </c>
      <c r="BZ488">
        <v>0</v>
      </c>
      <c r="CA488">
        <v>0</v>
      </c>
      <c r="CB488" t="s">
        <v>3</v>
      </c>
      <c r="CE488">
        <v>30</v>
      </c>
      <c r="CF488">
        <v>0</v>
      </c>
      <c r="CG488">
        <v>0</v>
      </c>
      <c r="CM488">
        <v>0</v>
      </c>
      <c r="CN488" t="s">
        <v>3</v>
      </c>
      <c r="CO488">
        <v>0</v>
      </c>
      <c r="CP488">
        <f t="shared" si="626"/>
        <v>251297.11</v>
      </c>
      <c r="CQ488">
        <f t="shared" si="627"/>
        <v>5844.12</v>
      </c>
      <c r="CR488">
        <f t="shared" si="650"/>
        <v>0</v>
      </c>
      <c r="CS488">
        <f t="shared" si="628"/>
        <v>0</v>
      </c>
      <c r="CT488">
        <f t="shared" si="629"/>
        <v>0</v>
      </c>
      <c r="CU488">
        <f t="shared" si="630"/>
        <v>0</v>
      </c>
      <c r="CV488">
        <f t="shared" si="631"/>
        <v>0</v>
      </c>
      <c r="CW488">
        <f t="shared" si="632"/>
        <v>0</v>
      </c>
      <c r="CX488">
        <f t="shared" si="633"/>
        <v>0</v>
      </c>
      <c r="CY488">
        <f t="shared" si="634"/>
        <v>0</v>
      </c>
      <c r="CZ488">
        <f t="shared" si="635"/>
        <v>0</v>
      </c>
      <c r="DC488" t="s">
        <v>3</v>
      </c>
      <c r="DD488" t="s">
        <v>3</v>
      </c>
      <c r="DE488" t="s">
        <v>3</v>
      </c>
      <c r="DF488" t="s">
        <v>3</v>
      </c>
      <c r="DG488" t="s">
        <v>3</v>
      </c>
      <c r="DH488" t="s">
        <v>3</v>
      </c>
      <c r="DI488" t="s">
        <v>3</v>
      </c>
      <c r="DJ488" t="s">
        <v>3</v>
      </c>
      <c r="DK488" t="s">
        <v>3</v>
      </c>
      <c r="DL488" t="s">
        <v>3</v>
      </c>
      <c r="DM488" t="s">
        <v>3</v>
      </c>
      <c r="DN488">
        <v>0</v>
      </c>
      <c r="DO488">
        <v>0</v>
      </c>
      <c r="DP488">
        <v>1</v>
      </c>
      <c r="DQ488">
        <v>1</v>
      </c>
      <c r="DU488">
        <v>1013</v>
      </c>
      <c r="DV488" t="s">
        <v>37</v>
      </c>
      <c r="DW488" t="s">
        <v>37</v>
      </c>
      <c r="DX488">
        <v>1</v>
      </c>
      <c r="DZ488" t="s">
        <v>3</v>
      </c>
      <c r="EA488" t="s">
        <v>3</v>
      </c>
      <c r="EB488" t="s">
        <v>3</v>
      </c>
      <c r="EC488" t="s">
        <v>3</v>
      </c>
      <c r="EE488">
        <v>59540864</v>
      </c>
      <c r="EF488">
        <v>202</v>
      </c>
      <c r="EG488" t="s">
        <v>386</v>
      </c>
      <c r="EH488">
        <v>0</v>
      </c>
      <c r="EI488" t="s">
        <v>3</v>
      </c>
      <c r="EJ488">
        <v>1</v>
      </c>
      <c r="EK488">
        <v>400002</v>
      </c>
      <c r="EL488" t="s">
        <v>387</v>
      </c>
      <c r="EM488" t="s">
        <v>386</v>
      </c>
      <c r="EO488" t="s">
        <v>3</v>
      </c>
      <c r="EQ488">
        <v>0</v>
      </c>
      <c r="ER488">
        <v>591.51</v>
      </c>
      <c r="ES488">
        <v>591.51</v>
      </c>
      <c r="ET488">
        <v>0</v>
      </c>
      <c r="EU488">
        <v>0</v>
      </c>
      <c r="EV488">
        <v>0</v>
      </c>
      <c r="EW488">
        <v>0</v>
      </c>
      <c r="EX488">
        <v>0</v>
      </c>
      <c r="EY488">
        <v>0</v>
      </c>
      <c r="EZ488">
        <v>5</v>
      </c>
      <c r="FC488">
        <v>1</v>
      </c>
      <c r="FD488">
        <v>18</v>
      </c>
      <c r="FF488">
        <v>6875.38</v>
      </c>
      <c r="FQ488">
        <v>0</v>
      </c>
      <c r="FR488">
        <v>0</v>
      </c>
      <c r="FS488">
        <v>0</v>
      </c>
      <c r="FX488">
        <v>0</v>
      </c>
      <c r="FY488">
        <v>0</v>
      </c>
      <c r="GA488" t="s">
        <v>730</v>
      </c>
      <c r="GD488">
        <v>1</v>
      </c>
      <c r="GF488">
        <v>1283306962</v>
      </c>
      <c r="GG488">
        <v>2</v>
      </c>
      <c r="GH488">
        <v>3</v>
      </c>
      <c r="GI488">
        <v>5</v>
      </c>
      <c r="GJ488">
        <v>0</v>
      </c>
      <c r="GK488">
        <v>0</v>
      </c>
      <c r="GL488">
        <f t="shared" si="636"/>
        <v>0</v>
      </c>
      <c r="GM488">
        <f t="shared" si="637"/>
        <v>251297.11</v>
      </c>
      <c r="GN488">
        <f t="shared" si="638"/>
        <v>0</v>
      </c>
      <c r="GO488">
        <f t="shared" si="639"/>
        <v>251297.11</v>
      </c>
      <c r="GP488">
        <f t="shared" si="640"/>
        <v>0</v>
      </c>
      <c r="GR488">
        <v>1</v>
      </c>
      <c r="GS488">
        <v>1</v>
      </c>
      <c r="GT488">
        <v>0</v>
      </c>
      <c r="GU488" t="s">
        <v>3</v>
      </c>
      <c r="GV488">
        <f t="shared" si="641"/>
        <v>0</v>
      </c>
      <c r="GW488">
        <v>1</v>
      </c>
      <c r="GX488">
        <f t="shared" si="642"/>
        <v>0</v>
      </c>
      <c r="HA488">
        <v>0</v>
      </c>
      <c r="HB488">
        <v>0</v>
      </c>
      <c r="HC488">
        <f t="shared" si="643"/>
        <v>0</v>
      </c>
      <c r="HE488" t="s">
        <v>389</v>
      </c>
      <c r="HF488" t="s">
        <v>34</v>
      </c>
      <c r="HM488" t="s">
        <v>3</v>
      </c>
      <c r="HN488" t="s">
        <v>3</v>
      </c>
      <c r="HO488" t="s">
        <v>3</v>
      </c>
      <c r="HP488" t="s">
        <v>3</v>
      </c>
      <c r="HQ488" t="s">
        <v>3</v>
      </c>
      <c r="HS488">
        <v>0</v>
      </c>
      <c r="IK488">
        <v>0</v>
      </c>
    </row>
    <row r="489" spans="1:255" x14ac:dyDescent="0.2">
      <c r="A489" s="2">
        <v>17</v>
      </c>
      <c r="B489" s="2">
        <v>1</v>
      </c>
      <c r="C489" s="2"/>
      <c r="D489" s="2"/>
      <c r="E489" s="2" t="s">
        <v>731</v>
      </c>
      <c r="F489" s="2" t="s">
        <v>732</v>
      </c>
      <c r="G489" s="2" t="s">
        <v>1317</v>
      </c>
      <c r="H489" s="2" t="s">
        <v>37</v>
      </c>
      <c r="I489" s="2">
        <v>182</v>
      </c>
      <c r="J489" s="2">
        <v>0</v>
      </c>
      <c r="K489" s="2">
        <v>182</v>
      </c>
      <c r="L489" s="2"/>
      <c r="M489" s="2"/>
      <c r="N489" s="2"/>
      <c r="O489" s="2">
        <f t="shared" si="612"/>
        <v>44750.16</v>
      </c>
      <c r="P489" s="2">
        <f t="shared" si="613"/>
        <v>44750.16</v>
      </c>
      <c r="Q489" s="2">
        <f t="shared" si="646"/>
        <v>0</v>
      </c>
      <c r="R489" s="2">
        <f t="shared" si="614"/>
        <v>0</v>
      </c>
      <c r="S489" s="2">
        <f t="shared" si="615"/>
        <v>0</v>
      </c>
      <c r="T489" s="2">
        <f t="shared" si="616"/>
        <v>0</v>
      </c>
      <c r="U489" s="2">
        <f t="shared" si="617"/>
        <v>0</v>
      </c>
      <c r="V489" s="2">
        <f t="shared" si="618"/>
        <v>0</v>
      </c>
      <c r="W489" s="2">
        <f t="shared" si="619"/>
        <v>0</v>
      </c>
      <c r="X489" s="2">
        <f t="shared" si="620"/>
        <v>0</v>
      </c>
      <c r="Y489" s="2">
        <f t="shared" si="621"/>
        <v>0</v>
      </c>
      <c r="Z489" s="2"/>
      <c r="AA489" s="2">
        <v>60252778</v>
      </c>
      <c r="AB489" s="2">
        <f t="shared" si="622"/>
        <v>245.88</v>
      </c>
      <c r="AC489" s="2">
        <f t="shared" si="623"/>
        <v>245.88</v>
      </c>
      <c r="AD489" s="2">
        <f t="shared" si="647"/>
        <v>0</v>
      </c>
      <c r="AE489" s="2">
        <f t="shared" si="648"/>
        <v>0</v>
      </c>
      <c r="AF489" s="2">
        <f t="shared" si="648"/>
        <v>0</v>
      </c>
      <c r="AG489" s="2">
        <f t="shared" si="624"/>
        <v>0</v>
      </c>
      <c r="AH489" s="2">
        <f t="shared" si="649"/>
        <v>0</v>
      </c>
      <c r="AI489" s="2">
        <f t="shared" si="649"/>
        <v>0</v>
      </c>
      <c r="AJ489" s="2">
        <f t="shared" si="625"/>
        <v>0</v>
      </c>
      <c r="AK489" s="2">
        <v>245.88</v>
      </c>
      <c r="AL489" s="2">
        <v>245.88</v>
      </c>
      <c r="AM489" s="2">
        <v>0</v>
      </c>
      <c r="AN489" s="2">
        <v>0</v>
      </c>
      <c r="AO489" s="2">
        <v>0</v>
      </c>
      <c r="AP489" s="2">
        <v>0</v>
      </c>
      <c r="AQ489" s="2">
        <v>0</v>
      </c>
      <c r="AR489" s="2">
        <v>0</v>
      </c>
      <c r="AS489" s="2">
        <v>0</v>
      </c>
      <c r="AT489" s="2">
        <v>0</v>
      </c>
      <c r="AU489" s="2">
        <v>0</v>
      </c>
      <c r="AV489" s="2">
        <v>1</v>
      </c>
      <c r="AW489" s="2">
        <v>1</v>
      </c>
      <c r="AX489" s="2"/>
      <c r="AY489" s="2"/>
      <c r="AZ489" s="2">
        <v>1</v>
      </c>
      <c r="BA489" s="2">
        <v>1</v>
      </c>
      <c r="BB489" s="2">
        <v>1</v>
      </c>
      <c r="BC489" s="2">
        <v>1</v>
      </c>
      <c r="BD489" s="2" t="s">
        <v>3</v>
      </c>
      <c r="BE489" s="2" t="s">
        <v>3</v>
      </c>
      <c r="BF489" s="2" t="s">
        <v>3</v>
      </c>
      <c r="BG489" s="2" t="s">
        <v>3</v>
      </c>
      <c r="BH489" s="2">
        <v>3</v>
      </c>
      <c r="BI489" s="2">
        <v>2</v>
      </c>
      <c r="BJ489" s="2" t="s">
        <v>3</v>
      </c>
      <c r="BK489" s="2"/>
      <c r="BL489" s="2"/>
      <c r="BM489" s="2">
        <v>400002</v>
      </c>
      <c r="BN489" s="2">
        <v>0</v>
      </c>
      <c r="BO489" s="2" t="s">
        <v>3</v>
      </c>
      <c r="BP489" s="2">
        <v>0</v>
      </c>
      <c r="BQ489" s="2">
        <v>202</v>
      </c>
      <c r="BR489" s="2">
        <v>0</v>
      </c>
      <c r="BS489" s="2">
        <v>1</v>
      </c>
      <c r="BT489" s="2">
        <v>1</v>
      </c>
      <c r="BU489" s="2">
        <v>1</v>
      </c>
      <c r="BV489" s="2">
        <v>1</v>
      </c>
      <c r="BW489" s="2">
        <v>1</v>
      </c>
      <c r="BX489" s="2">
        <v>1</v>
      </c>
      <c r="BY489" s="2" t="s">
        <v>3</v>
      </c>
      <c r="BZ489" s="2">
        <v>0</v>
      </c>
      <c r="CA489" s="2">
        <v>0</v>
      </c>
      <c r="CB489" s="2" t="s">
        <v>3</v>
      </c>
      <c r="CC489" s="2"/>
      <c r="CD489" s="2"/>
      <c r="CE489" s="2">
        <v>30</v>
      </c>
      <c r="CF489" s="2">
        <v>0</v>
      </c>
      <c r="CG489" s="2">
        <v>0</v>
      </c>
      <c r="CH489" s="2"/>
      <c r="CI489" s="2"/>
      <c r="CJ489" s="2"/>
      <c r="CK489" s="2"/>
      <c r="CL489" s="2"/>
      <c r="CM489" s="2">
        <v>0</v>
      </c>
      <c r="CN489" s="2" t="s">
        <v>3</v>
      </c>
      <c r="CO489" s="2">
        <v>0</v>
      </c>
      <c r="CP489" s="2">
        <f t="shared" si="626"/>
        <v>44750.16</v>
      </c>
      <c r="CQ489" s="2">
        <f t="shared" si="627"/>
        <v>245.88</v>
      </c>
      <c r="CR489" s="2">
        <f t="shared" si="650"/>
        <v>0</v>
      </c>
      <c r="CS489" s="2">
        <f t="shared" si="628"/>
        <v>0</v>
      </c>
      <c r="CT489" s="2">
        <f t="shared" si="629"/>
        <v>0</v>
      </c>
      <c r="CU489" s="2">
        <f t="shared" si="630"/>
        <v>0</v>
      </c>
      <c r="CV489" s="2">
        <f t="shared" si="631"/>
        <v>0</v>
      </c>
      <c r="CW489" s="2">
        <f t="shared" si="632"/>
        <v>0</v>
      </c>
      <c r="CX489" s="2">
        <f t="shared" si="633"/>
        <v>0</v>
      </c>
      <c r="CY489" s="2">
        <f t="shared" si="634"/>
        <v>0</v>
      </c>
      <c r="CZ489" s="2">
        <f t="shared" si="635"/>
        <v>0</v>
      </c>
      <c r="DA489" s="2"/>
      <c r="DB489" s="2"/>
      <c r="DC489" s="2" t="s">
        <v>3</v>
      </c>
      <c r="DD489" s="2" t="s">
        <v>3</v>
      </c>
      <c r="DE489" s="2" t="s">
        <v>3</v>
      </c>
      <c r="DF489" s="2" t="s">
        <v>3</v>
      </c>
      <c r="DG489" s="2" t="s">
        <v>3</v>
      </c>
      <c r="DH489" s="2" t="s">
        <v>3</v>
      </c>
      <c r="DI489" s="2" t="s">
        <v>3</v>
      </c>
      <c r="DJ489" s="2" t="s">
        <v>3</v>
      </c>
      <c r="DK489" s="2" t="s">
        <v>3</v>
      </c>
      <c r="DL489" s="2" t="s">
        <v>3</v>
      </c>
      <c r="DM489" s="2" t="s">
        <v>3</v>
      </c>
      <c r="DN489" s="2">
        <v>0</v>
      </c>
      <c r="DO489" s="2">
        <v>0</v>
      </c>
      <c r="DP489" s="2">
        <v>1</v>
      </c>
      <c r="DQ489" s="2">
        <v>1</v>
      </c>
      <c r="DR489" s="2"/>
      <c r="DS489" s="2"/>
      <c r="DT489" s="2"/>
      <c r="DU489" s="2">
        <v>1013</v>
      </c>
      <c r="DV489" s="2" t="s">
        <v>37</v>
      </c>
      <c r="DW489" s="2" t="s">
        <v>37</v>
      </c>
      <c r="DX489" s="2">
        <v>1</v>
      </c>
      <c r="DY489" s="2"/>
      <c r="DZ489" s="2" t="s">
        <v>3</v>
      </c>
      <c r="EA489" s="2" t="s">
        <v>3</v>
      </c>
      <c r="EB489" s="2" t="s">
        <v>3</v>
      </c>
      <c r="EC489" s="2" t="s">
        <v>3</v>
      </c>
      <c r="ED489" s="2"/>
      <c r="EE489" s="2">
        <v>59540864</v>
      </c>
      <c r="EF489" s="2">
        <v>202</v>
      </c>
      <c r="EG489" s="2" t="s">
        <v>386</v>
      </c>
      <c r="EH489" s="2">
        <v>0</v>
      </c>
      <c r="EI489" s="2" t="s">
        <v>3</v>
      </c>
      <c r="EJ489" s="2">
        <v>1</v>
      </c>
      <c r="EK489" s="2">
        <v>400002</v>
      </c>
      <c r="EL489" s="2" t="s">
        <v>387</v>
      </c>
      <c r="EM489" s="2" t="s">
        <v>386</v>
      </c>
      <c r="EN489" s="2"/>
      <c r="EO489" s="2" t="s">
        <v>3</v>
      </c>
      <c r="EP489" s="2"/>
      <c r="EQ489" s="2">
        <v>0</v>
      </c>
      <c r="ER489" s="2">
        <v>0</v>
      </c>
      <c r="ES489" s="2">
        <v>245.88</v>
      </c>
      <c r="ET489" s="2">
        <v>0</v>
      </c>
      <c r="EU489" s="2">
        <v>0</v>
      </c>
      <c r="EV489" s="2">
        <v>0</v>
      </c>
      <c r="EW489" s="2">
        <v>0</v>
      </c>
      <c r="EX489" s="2">
        <v>0</v>
      </c>
      <c r="EY489" s="2">
        <v>0</v>
      </c>
      <c r="EZ489" s="2"/>
      <c r="FA489" s="2"/>
      <c r="FB489" s="2"/>
      <c r="FC489" s="2"/>
      <c r="FD489" s="2"/>
      <c r="FE489" s="2"/>
      <c r="FF489" s="2"/>
      <c r="FG489" s="2"/>
      <c r="FH489" s="2"/>
      <c r="FI489" s="2"/>
      <c r="FJ489" s="2"/>
      <c r="FK489" s="2"/>
      <c r="FL489" s="2"/>
      <c r="FM489" s="2"/>
      <c r="FN489" s="2"/>
      <c r="FO489" s="2"/>
      <c r="FP489" s="2"/>
      <c r="FQ489" s="2">
        <v>0</v>
      </c>
      <c r="FR489" s="2">
        <v>0</v>
      </c>
      <c r="FS489" s="2">
        <v>0</v>
      </c>
      <c r="FT489" s="2"/>
      <c r="FU489" s="2"/>
      <c r="FV489" s="2"/>
      <c r="FW489" s="2"/>
      <c r="FX489" s="2">
        <v>0</v>
      </c>
      <c r="FY489" s="2">
        <v>0</v>
      </c>
      <c r="FZ489" s="2"/>
      <c r="GA489" s="2" t="s">
        <v>733</v>
      </c>
      <c r="GB489" s="2"/>
      <c r="GC489" s="2"/>
      <c r="GD489" s="2">
        <v>1</v>
      </c>
      <c r="GE489" s="2"/>
      <c r="GF489" s="2">
        <v>1044410960</v>
      </c>
      <c r="GG489" s="2">
        <v>2</v>
      </c>
      <c r="GH489" s="2">
        <v>4</v>
      </c>
      <c r="GI489" s="2">
        <v>-2</v>
      </c>
      <c r="GJ489" s="2">
        <v>0</v>
      </c>
      <c r="GK489" s="2">
        <v>0</v>
      </c>
      <c r="GL489" s="2">
        <f t="shared" si="636"/>
        <v>0</v>
      </c>
      <c r="GM489" s="2">
        <f t="shared" si="637"/>
        <v>44750.16</v>
      </c>
      <c r="GN489" s="2">
        <f t="shared" si="638"/>
        <v>0</v>
      </c>
      <c r="GO489" s="2">
        <f t="shared" si="639"/>
        <v>44750.16</v>
      </c>
      <c r="GP489" s="2">
        <f t="shared" si="640"/>
        <v>0</v>
      </c>
      <c r="GQ489" s="2"/>
      <c r="GR489" s="2">
        <v>0</v>
      </c>
      <c r="GS489" s="2">
        <v>2</v>
      </c>
      <c r="GT489" s="2">
        <v>0</v>
      </c>
      <c r="GU489" s="2" t="s">
        <v>3</v>
      </c>
      <c r="GV489" s="2">
        <f t="shared" si="641"/>
        <v>0</v>
      </c>
      <c r="GW489" s="2">
        <v>1</v>
      </c>
      <c r="GX489" s="2">
        <f t="shared" si="642"/>
        <v>0</v>
      </c>
      <c r="GY489" s="2"/>
      <c r="GZ489" s="2"/>
      <c r="HA489" s="2">
        <v>0</v>
      </c>
      <c r="HB489" s="2">
        <v>0</v>
      </c>
      <c r="HC489" s="2">
        <f t="shared" si="643"/>
        <v>0</v>
      </c>
      <c r="HD489" s="2"/>
      <c r="HE489" s="2" t="s">
        <v>389</v>
      </c>
      <c r="HF489" s="2" t="s">
        <v>34</v>
      </c>
      <c r="HG489" s="2"/>
      <c r="HH489" s="2"/>
      <c r="HI489" s="2"/>
      <c r="HJ489" s="2"/>
      <c r="HK489" s="2"/>
      <c r="HL489" s="2"/>
      <c r="HM489" s="2" t="s">
        <v>3</v>
      </c>
      <c r="HN489" s="2" t="s">
        <v>3</v>
      </c>
      <c r="HO489" s="2" t="s">
        <v>3</v>
      </c>
      <c r="HP489" s="2" t="s">
        <v>3</v>
      </c>
      <c r="HQ489" s="2" t="s">
        <v>3</v>
      </c>
      <c r="HR489" s="2"/>
      <c r="HS489" s="2">
        <v>0</v>
      </c>
      <c r="HT489" s="2"/>
      <c r="HU489" s="2"/>
      <c r="HV489" s="2"/>
      <c r="HW489" s="2"/>
      <c r="HX489" s="2"/>
      <c r="HY489" s="2"/>
      <c r="HZ489" s="2"/>
      <c r="IA489" s="2"/>
      <c r="IB489" s="2"/>
      <c r="IC489" s="2"/>
      <c r="ID489" s="2"/>
      <c r="IE489" s="2"/>
      <c r="IF489" s="2"/>
      <c r="IG489" s="2"/>
      <c r="IH489" s="2"/>
      <c r="II489" s="2"/>
      <c r="IJ489" s="2"/>
      <c r="IK489" s="2">
        <v>0</v>
      </c>
      <c r="IL489" s="2"/>
      <c r="IM489" s="2"/>
      <c r="IN489" s="2"/>
      <c r="IO489" s="2"/>
      <c r="IP489" s="2"/>
      <c r="IQ489" s="2"/>
      <c r="IR489" s="2"/>
      <c r="IS489" s="2"/>
      <c r="IT489" s="2"/>
      <c r="IU489" s="2"/>
    </row>
    <row r="490" spans="1:255" x14ac:dyDescent="0.2">
      <c r="A490">
        <v>17</v>
      </c>
      <c r="B490">
        <v>1</v>
      </c>
      <c r="E490" t="s">
        <v>731</v>
      </c>
      <c r="F490" t="s">
        <v>732</v>
      </c>
      <c r="G490" t="s">
        <v>1317</v>
      </c>
      <c r="H490" t="s">
        <v>37</v>
      </c>
      <c r="I490">
        <v>182</v>
      </c>
      <c r="J490">
        <v>0</v>
      </c>
      <c r="K490">
        <v>182</v>
      </c>
      <c r="O490">
        <f t="shared" si="612"/>
        <v>442131.58</v>
      </c>
      <c r="P490">
        <f t="shared" si="613"/>
        <v>442131.58</v>
      </c>
      <c r="Q490">
        <f t="shared" si="646"/>
        <v>0</v>
      </c>
      <c r="R490">
        <f t="shared" si="614"/>
        <v>0</v>
      </c>
      <c r="S490">
        <f t="shared" si="615"/>
        <v>0</v>
      </c>
      <c r="T490">
        <f t="shared" si="616"/>
        <v>0</v>
      </c>
      <c r="U490">
        <f t="shared" si="617"/>
        <v>0</v>
      </c>
      <c r="V490">
        <f t="shared" si="618"/>
        <v>0</v>
      </c>
      <c r="W490">
        <f t="shared" si="619"/>
        <v>0</v>
      </c>
      <c r="X490">
        <f t="shared" si="620"/>
        <v>0</v>
      </c>
      <c r="Y490">
        <f t="shared" si="621"/>
        <v>0</v>
      </c>
      <c r="AA490">
        <v>60252775</v>
      </c>
      <c r="AB490">
        <f t="shared" si="622"/>
        <v>245.88</v>
      </c>
      <c r="AC490">
        <f t="shared" si="623"/>
        <v>245.88</v>
      </c>
      <c r="AD490">
        <f t="shared" si="647"/>
        <v>0</v>
      </c>
      <c r="AE490">
        <f t="shared" si="648"/>
        <v>0</v>
      </c>
      <c r="AF490">
        <f t="shared" si="648"/>
        <v>0</v>
      </c>
      <c r="AG490">
        <f t="shared" si="624"/>
        <v>0</v>
      </c>
      <c r="AH490">
        <f t="shared" si="649"/>
        <v>0</v>
      </c>
      <c r="AI490">
        <f t="shared" si="649"/>
        <v>0</v>
      </c>
      <c r="AJ490">
        <f t="shared" si="625"/>
        <v>0</v>
      </c>
      <c r="AK490">
        <v>245.88</v>
      </c>
      <c r="AL490">
        <v>245.88</v>
      </c>
      <c r="AM490">
        <v>0</v>
      </c>
      <c r="AN490">
        <v>0</v>
      </c>
      <c r="AO490">
        <v>0</v>
      </c>
      <c r="AP490">
        <v>0</v>
      </c>
      <c r="AQ490">
        <v>0</v>
      </c>
      <c r="AR490">
        <v>0</v>
      </c>
      <c r="AS490">
        <v>0</v>
      </c>
      <c r="AT490">
        <v>0</v>
      </c>
      <c r="AU490">
        <v>0</v>
      </c>
      <c r="AV490">
        <v>1</v>
      </c>
      <c r="AW490">
        <v>1</v>
      </c>
      <c r="AZ490">
        <v>1</v>
      </c>
      <c r="BA490">
        <v>1</v>
      </c>
      <c r="BB490">
        <v>1</v>
      </c>
      <c r="BC490">
        <v>9.8800000000000008</v>
      </c>
      <c r="BD490" t="s">
        <v>3</v>
      </c>
      <c r="BE490" t="s">
        <v>3</v>
      </c>
      <c r="BF490" t="s">
        <v>3</v>
      </c>
      <c r="BG490" t="s">
        <v>3</v>
      </c>
      <c r="BH490">
        <v>3</v>
      </c>
      <c r="BI490">
        <v>2</v>
      </c>
      <c r="BJ490" t="s">
        <v>3</v>
      </c>
      <c r="BM490">
        <v>400002</v>
      </c>
      <c r="BN490">
        <v>0</v>
      </c>
      <c r="BO490" t="s">
        <v>3</v>
      </c>
      <c r="BP490">
        <v>0</v>
      </c>
      <c r="BQ490">
        <v>202</v>
      </c>
      <c r="BR490">
        <v>0</v>
      </c>
      <c r="BS490">
        <v>1</v>
      </c>
      <c r="BT490">
        <v>1</v>
      </c>
      <c r="BU490">
        <v>1</v>
      </c>
      <c r="BV490">
        <v>1</v>
      </c>
      <c r="BW490">
        <v>1</v>
      </c>
      <c r="BX490">
        <v>1</v>
      </c>
      <c r="BY490" t="s">
        <v>3</v>
      </c>
      <c r="BZ490">
        <v>0</v>
      </c>
      <c r="CA490">
        <v>0</v>
      </c>
      <c r="CB490" t="s">
        <v>3</v>
      </c>
      <c r="CE490">
        <v>30</v>
      </c>
      <c r="CF490">
        <v>0</v>
      </c>
      <c r="CG490">
        <v>0</v>
      </c>
      <c r="CM490">
        <v>0</v>
      </c>
      <c r="CN490" t="s">
        <v>3</v>
      </c>
      <c r="CO490">
        <v>0</v>
      </c>
      <c r="CP490">
        <f t="shared" si="626"/>
        <v>442131.58</v>
      </c>
      <c r="CQ490">
        <f t="shared" si="627"/>
        <v>2429.29</v>
      </c>
      <c r="CR490">
        <f t="shared" si="650"/>
        <v>0</v>
      </c>
      <c r="CS490">
        <f t="shared" si="628"/>
        <v>0</v>
      </c>
      <c r="CT490">
        <f t="shared" si="629"/>
        <v>0</v>
      </c>
      <c r="CU490">
        <f t="shared" si="630"/>
        <v>0</v>
      </c>
      <c r="CV490">
        <f t="shared" si="631"/>
        <v>0</v>
      </c>
      <c r="CW490">
        <f t="shared" si="632"/>
        <v>0</v>
      </c>
      <c r="CX490">
        <f t="shared" si="633"/>
        <v>0</v>
      </c>
      <c r="CY490">
        <f t="shared" si="634"/>
        <v>0</v>
      </c>
      <c r="CZ490">
        <f t="shared" si="635"/>
        <v>0</v>
      </c>
      <c r="DC490" t="s">
        <v>3</v>
      </c>
      <c r="DD490" t="s">
        <v>3</v>
      </c>
      <c r="DE490" t="s">
        <v>3</v>
      </c>
      <c r="DF490" t="s">
        <v>3</v>
      </c>
      <c r="DG490" t="s">
        <v>3</v>
      </c>
      <c r="DH490" t="s">
        <v>3</v>
      </c>
      <c r="DI490" t="s">
        <v>3</v>
      </c>
      <c r="DJ490" t="s">
        <v>3</v>
      </c>
      <c r="DK490" t="s">
        <v>3</v>
      </c>
      <c r="DL490" t="s">
        <v>3</v>
      </c>
      <c r="DM490" t="s">
        <v>3</v>
      </c>
      <c r="DN490">
        <v>0</v>
      </c>
      <c r="DO490">
        <v>0</v>
      </c>
      <c r="DP490">
        <v>1</v>
      </c>
      <c r="DQ490">
        <v>1</v>
      </c>
      <c r="DU490">
        <v>1013</v>
      </c>
      <c r="DV490" t="s">
        <v>37</v>
      </c>
      <c r="DW490" t="s">
        <v>37</v>
      </c>
      <c r="DX490">
        <v>1</v>
      </c>
      <c r="DZ490" t="s">
        <v>3</v>
      </c>
      <c r="EA490" t="s">
        <v>3</v>
      </c>
      <c r="EB490" t="s">
        <v>3</v>
      </c>
      <c r="EC490" t="s">
        <v>3</v>
      </c>
      <c r="EE490">
        <v>59540864</v>
      </c>
      <c r="EF490">
        <v>202</v>
      </c>
      <c r="EG490" t="s">
        <v>386</v>
      </c>
      <c r="EH490">
        <v>0</v>
      </c>
      <c r="EI490" t="s">
        <v>3</v>
      </c>
      <c r="EJ490">
        <v>1</v>
      </c>
      <c r="EK490">
        <v>400002</v>
      </c>
      <c r="EL490" t="s">
        <v>387</v>
      </c>
      <c r="EM490" t="s">
        <v>386</v>
      </c>
      <c r="EO490" t="s">
        <v>3</v>
      </c>
      <c r="EQ490">
        <v>0</v>
      </c>
      <c r="ER490">
        <v>245.88</v>
      </c>
      <c r="ES490">
        <v>245.88</v>
      </c>
      <c r="ET490">
        <v>0</v>
      </c>
      <c r="EU490">
        <v>0</v>
      </c>
      <c r="EV490">
        <v>0</v>
      </c>
      <c r="EW490">
        <v>0</v>
      </c>
      <c r="EX490">
        <v>0</v>
      </c>
      <c r="EY490">
        <v>0</v>
      </c>
      <c r="EZ490">
        <v>5</v>
      </c>
      <c r="FC490">
        <v>1</v>
      </c>
      <c r="FD490">
        <v>18</v>
      </c>
      <c r="FF490">
        <v>2858</v>
      </c>
      <c r="FQ490">
        <v>0</v>
      </c>
      <c r="FR490">
        <v>0</v>
      </c>
      <c r="FS490">
        <v>0</v>
      </c>
      <c r="FX490">
        <v>0</v>
      </c>
      <c r="FY490">
        <v>0</v>
      </c>
      <c r="GA490" t="s">
        <v>733</v>
      </c>
      <c r="GD490">
        <v>1</v>
      </c>
      <c r="GF490">
        <v>1044410960</v>
      </c>
      <c r="GG490">
        <v>2</v>
      </c>
      <c r="GH490">
        <v>3</v>
      </c>
      <c r="GI490">
        <v>5</v>
      </c>
      <c r="GJ490">
        <v>0</v>
      </c>
      <c r="GK490">
        <v>0</v>
      </c>
      <c r="GL490">
        <f t="shared" si="636"/>
        <v>0</v>
      </c>
      <c r="GM490">
        <f t="shared" si="637"/>
        <v>442131.58</v>
      </c>
      <c r="GN490">
        <f t="shared" si="638"/>
        <v>0</v>
      </c>
      <c r="GO490">
        <f t="shared" si="639"/>
        <v>442131.58</v>
      </c>
      <c r="GP490">
        <f t="shared" si="640"/>
        <v>0</v>
      </c>
      <c r="GR490">
        <v>1</v>
      </c>
      <c r="GS490">
        <v>1</v>
      </c>
      <c r="GT490">
        <v>0</v>
      </c>
      <c r="GU490" t="s">
        <v>3</v>
      </c>
      <c r="GV490">
        <f t="shared" si="641"/>
        <v>0</v>
      </c>
      <c r="GW490">
        <v>1</v>
      </c>
      <c r="GX490">
        <f t="shared" si="642"/>
        <v>0</v>
      </c>
      <c r="HA490">
        <v>0</v>
      </c>
      <c r="HB490">
        <v>0</v>
      </c>
      <c r="HC490">
        <f t="shared" si="643"/>
        <v>0</v>
      </c>
      <c r="HE490" t="s">
        <v>389</v>
      </c>
      <c r="HF490" t="s">
        <v>34</v>
      </c>
      <c r="HM490" t="s">
        <v>3</v>
      </c>
      <c r="HN490" t="s">
        <v>3</v>
      </c>
      <c r="HO490" t="s">
        <v>3</v>
      </c>
      <c r="HP490" t="s">
        <v>3</v>
      </c>
      <c r="HQ490" t="s">
        <v>3</v>
      </c>
      <c r="HS490">
        <v>0</v>
      </c>
      <c r="IK490">
        <v>0</v>
      </c>
    </row>
    <row r="491" spans="1:255" x14ac:dyDescent="0.2">
      <c r="A491" s="2">
        <v>17</v>
      </c>
      <c r="B491" s="2">
        <v>1</v>
      </c>
      <c r="C491" s="2">
        <f>ROW(SmtRes!A300)</f>
        <v>300</v>
      </c>
      <c r="D491" s="2">
        <f>ROW(EtalonRes!A369)</f>
        <v>369</v>
      </c>
      <c r="E491" s="2" t="s">
        <v>734</v>
      </c>
      <c r="F491" s="2" t="s">
        <v>735</v>
      </c>
      <c r="G491" s="2" t="s">
        <v>736</v>
      </c>
      <c r="H491" s="2" t="s">
        <v>631</v>
      </c>
      <c r="I491" s="2">
        <f>ROUND((70+37+6)/100,9)</f>
        <v>1.1299999999999999</v>
      </c>
      <c r="J491" s="2">
        <v>0</v>
      </c>
      <c r="K491" s="2">
        <f>ROUND((70+37+6)/100,9)</f>
        <v>1.1299999999999999</v>
      </c>
      <c r="L491" s="2"/>
      <c r="M491" s="2"/>
      <c r="N491" s="2"/>
      <c r="O491" s="2">
        <f t="shared" si="612"/>
        <v>1631.34</v>
      </c>
      <c r="P491" s="2">
        <f t="shared" si="613"/>
        <v>123.83</v>
      </c>
      <c r="Q491" s="2">
        <f>(ROUND((ROUND((((ET491*1.1))*AV491*I491),2)*BB491),2)+ROUND((ROUND(((AE491-((EU491*1.1)))*AV491*I491),2)*BS491),2))</f>
        <v>67.8</v>
      </c>
      <c r="R491" s="2">
        <f t="shared" si="614"/>
        <v>9.1999999999999993</v>
      </c>
      <c r="S491" s="2">
        <f t="shared" si="615"/>
        <v>1439.71</v>
      </c>
      <c r="T491" s="2">
        <f t="shared" si="616"/>
        <v>0</v>
      </c>
      <c r="U491" s="2">
        <f t="shared" si="617"/>
        <v>110.28241553999999</v>
      </c>
      <c r="V491" s="2">
        <f t="shared" si="618"/>
        <v>0</v>
      </c>
      <c r="W491" s="2">
        <f t="shared" si="619"/>
        <v>0</v>
      </c>
      <c r="X491" s="2">
        <f t="shared" si="620"/>
        <v>1405.44</v>
      </c>
      <c r="Y491" s="2">
        <f t="shared" si="621"/>
        <v>738.94</v>
      </c>
      <c r="Z491" s="2"/>
      <c r="AA491" s="2">
        <v>60252778</v>
      </c>
      <c r="AB491" s="2">
        <f t="shared" si="622"/>
        <v>1383.7760000000001</v>
      </c>
      <c r="AC491" s="2">
        <f t="shared" si="623"/>
        <v>109.58</v>
      </c>
      <c r="AD491" s="2">
        <f>ROUND(((((ET491*1.1))-((EU491*1.1)))+AE491),6)</f>
        <v>57.31</v>
      </c>
      <c r="AE491" s="2">
        <f>ROUND(((EU491*1.1)),6)</f>
        <v>7.7770000000000001</v>
      </c>
      <c r="AF491" s="2">
        <f>ROUND(((EV491*1.1)),6)</f>
        <v>1216.886</v>
      </c>
      <c r="AG491" s="2">
        <f t="shared" si="624"/>
        <v>0</v>
      </c>
      <c r="AH491" s="2">
        <f>((EW491*1.1))</f>
        <v>93.213999999999999</v>
      </c>
      <c r="AI491" s="2">
        <f>((EX491*1.1))</f>
        <v>0</v>
      </c>
      <c r="AJ491" s="2">
        <f t="shared" si="625"/>
        <v>0</v>
      </c>
      <c r="AK491" s="2">
        <v>1267.94</v>
      </c>
      <c r="AL491" s="2">
        <v>109.58</v>
      </c>
      <c r="AM491" s="2">
        <v>52.1</v>
      </c>
      <c r="AN491" s="2">
        <v>7.07</v>
      </c>
      <c r="AO491" s="2">
        <v>1106.26</v>
      </c>
      <c r="AP491" s="2">
        <v>0</v>
      </c>
      <c r="AQ491" s="2">
        <v>84.74</v>
      </c>
      <c r="AR491" s="2">
        <v>0</v>
      </c>
      <c r="AS491" s="2">
        <v>0</v>
      </c>
      <c r="AT491" s="2">
        <v>97</v>
      </c>
      <c r="AU491" s="2">
        <v>51</v>
      </c>
      <c r="AV491" s="2">
        <v>1.0469999999999999</v>
      </c>
      <c r="AW491" s="2">
        <v>1</v>
      </c>
      <c r="AX491" s="2"/>
      <c r="AY491" s="2"/>
      <c r="AZ491" s="2">
        <v>1</v>
      </c>
      <c r="BA491" s="2">
        <v>1</v>
      </c>
      <c r="BB491" s="2">
        <v>1</v>
      </c>
      <c r="BC491" s="2">
        <v>1</v>
      </c>
      <c r="BD491" s="2" t="s">
        <v>3</v>
      </c>
      <c r="BE491" s="2" t="s">
        <v>3</v>
      </c>
      <c r="BF491" s="2" t="s">
        <v>3</v>
      </c>
      <c r="BG491" s="2" t="s">
        <v>3</v>
      </c>
      <c r="BH491" s="2">
        <v>0</v>
      </c>
      <c r="BI491" s="2">
        <v>2</v>
      </c>
      <c r="BJ491" s="2" t="s">
        <v>737</v>
      </c>
      <c r="BK491" s="2"/>
      <c r="BL491" s="2"/>
      <c r="BM491" s="2">
        <v>67</v>
      </c>
      <c r="BN491" s="2">
        <v>59540665</v>
      </c>
      <c r="BO491" s="2" t="s">
        <v>735</v>
      </c>
      <c r="BP491" s="2">
        <v>1</v>
      </c>
      <c r="BQ491" s="2">
        <v>40</v>
      </c>
      <c r="BR491" s="2">
        <v>0</v>
      </c>
      <c r="BS491" s="2">
        <v>1</v>
      </c>
      <c r="BT491" s="2">
        <v>1</v>
      </c>
      <c r="BU491" s="2">
        <v>1</v>
      </c>
      <c r="BV491" s="2">
        <v>1</v>
      </c>
      <c r="BW491" s="2">
        <v>1</v>
      </c>
      <c r="BX491" s="2">
        <v>1</v>
      </c>
      <c r="BY491" s="2" t="s">
        <v>3</v>
      </c>
      <c r="BZ491" s="2">
        <v>97</v>
      </c>
      <c r="CA491" s="2">
        <v>51</v>
      </c>
      <c r="CB491" s="2" t="s">
        <v>3</v>
      </c>
      <c r="CC491" s="2"/>
      <c r="CD491" s="2"/>
      <c r="CE491" s="2">
        <v>30</v>
      </c>
      <c r="CF491" s="2">
        <v>0</v>
      </c>
      <c r="CG491" s="2">
        <v>0</v>
      </c>
      <c r="CH491" s="2"/>
      <c r="CI491" s="2"/>
      <c r="CJ491" s="2"/>
      <c r="CK491" s="2"/>
      <c r="CL491" s="2"/>
      <c r="CM491" s="2">
        <v>0</v>
      </c>
      <c r="CN491" s="2" t="s">
        <v>1290</v>
      </c>
      <c r="CO491" s="2">
        <v>0</v>
      </c>
      <c r="CP491" s="2">
        <f t="shared" si="626"/>
        <v>1631.3400000000001</v>
      </c>
      <c r="CQ491" s="2">
        <f t="shared" si="627"/>
        <v>109.58</v>
      </c>
      <c r="CR491" s="2">
        <f>(ROUND((ROUND((((ET491*1.1))*AV491*1),2)*BB491),2)+ROUND((ROUND(((AE491-((EU491*1.1)))*AV491*1),2)*BS491),2))</f>
        <v>60</v>
      </c>
      <c r="CS491" s="2">
        <f t="shared" si="628"/>
        <v>8.14</v>
      </c>
      <c r="CT491" s="2">
        <f t="shared" si="629"/>
        <v>1274.08</v>
      </c>
      <c r="CU491" s="2">
        <f t="shared" si="630"/>
        <v>0</v>
      </c>
      <c r="CV491" s="2">
        <f t="shared" si="631"/>
        <v>97.595057999999995</v>
      </c>
      <c r="CW491" s="2">
        <f t="shared" si="632"/>
        <v>0</v>
      </c>
      <c r="CX491" s="2">
        <f t="shared" si="633"/>
        <v>0</v>
      </c>
      <c r="CY491" s="2">
        <f t="shared" si="634"/>
        <v>1405.4427000000003</v>
      </c>
      <c r="CZ491" s="2">
        <f t="shared" si="635"/>
        <v>738.94410000000005</v>
      </c>
      <c r="DA491" s="2"/>
      <c r="DB491" s="2"/>
      <c r="DC491" s="2" t="s">
        <v>3</v>
      </c>
      <c r="DD491" s="2" t="s">
        <v>3</v>
      </c>
      <c r="DE491" s="2" t="s">
        <v>24</v>
      </c>
      <c r="DF491" s="2" t="s">
        <v>24</v>
      </c>
      <c r="DG491" s="2" t="s">
        <v>24</v>
      </c>
      <c r="DH491" s="2" t="s">
        <v>3</v>
      </c>
      <c r="DI491" s="2" t="s">
        <v>24</v>
      </c>
      <c r="DJ491" s="2" t="s">
        <v>24</v>
      </c>
      <c r="DK491" s="2" t="s">
        <v>3</v>
      </c>
      <c r="DL491" s="2" t="s">
        <v>3</v>
      </c>
      <c r="DM491" s="2" t="s">
        <v>3</v>
      </c>
      <c r="DN491" s="2">
        <v>0</v>
      </c>
      <c r="DO491" s="2">
        <v>0</v>
      </c>
      <c r="DP491" s="2">
        <v>1</v>
      </c>
      <c r="DQ491" s="2">
        <v>1</v>
      </c>
      <c r="DR491" s="2"/>
      <c r="DS491" s="2"/>
      <c r="DT491" s="2"/>
      <c r="DU491" s="2">
        <v>1010</v>
      </c>
      <c r="DV491" s="2" t="s">
        <v>631</v>
      </c>
      <c r="DW491" s="2" t="s">
        <v>631</v>
      </c>
      <c r="DX491" s="2">
        <v>100</v>
      </c>
      <c r="DY491" s="2"/>
      <c r="DZ491" s="2" t="s">
        <v>3</v>
      </c>
      <c r="EA491" s="2" t="s">
        <v>3</v>
      </c>
      <c r="EB491" s="2" t="s">
        <v>3</v>
      </c>
      <c r="EC491" s="2" t="s">
        <v>3</v>
      </c>
      <c r="ED491" s="2"/>
      <c r="EE491" s="2">
        <v>59540733</v>
      </c>
      <c r="EF491" s="2">
        <v>40</v>
      </c>
      <c r="EG491" s="2" t="s">
        <v>25</v>
      </c>
      <c r="EH491" s="2">
        <v>0</v>
      </c>
      <c r="EI491" s="2" t="s">
        <v>3</v>
      </c>
      <c r="EJ491" s="2">
        <v>2</v>
      </c>
      <c r="EK491" s="2">
        <v>67</v>
      </c>
      <c r="EL491" s="2" t="s">
        <v>26</v>
      </c>
      <c r="EM491" s="2" t="s">
        <v>27</v>
      </c>
      <c r="EN491" s="2"/>
      <c r="EO491" s="2" t="s">
        <v>76</v>
      </c>
      <c r="EP491" s="2"/>
      <c r="EQ491" s="2">
        <v>0</v>
      </c>
      <c r="ER491" s="2">
        <v>1267.94</v>
      </c>
      <c r="ES491" s="2">
        <v>109.58</v>
      </c>
      <c r="ET491" s="2">
        <v>52.1</v>
      </c>
      <c r="EU491" s="2">
        <v>7.07</v>
      </c>
      <c r="EV491" s="2">
        <v>1106.26</v>
      </c>
      <c r="EW491" s="2">
        <v>84.74</v>
      </c>
      <c r="EX491" s="2">
        <v>0</v>
      </c>
      <c r="EY491" s="2">
        <v>0</v>
      </c>
      <c r="EZ491" s="2"/>
      <c r="FA491" s="2"/>
      <c r="FB491" s="2"/>
      <c r="FC491" s="2"/>
      <c r="FD491" s="2"/>
      <c r="FE491" s="2"/>
      <c r="FF491" s="2"/>
      <c r="FG491" s="2"/>
      <c r="FH491" s="2"/>
      <c r="FI491" s="2"/>
      <c r="FJ491" s="2"/>
      <c r="FK491" s="2"/>
      <c r="FL491" s="2"/>
      <c r="FM491" s="2"/>
      <c r="FN491" s="2"/>
      <c r="FO491" s="2"/>
      <c r="FP491" s="2"/>
      <c r="FQ491" s="2">
        <v>0</v>
      </c>
      <c r="FR491" s="2">
        <v>0</v>
      </c>
      <c r="FS491" s="2">
        <v>0</v>
      </c>
      <c r="FT491" s="2"/>
      <c r="FU491" s="2"/>
      <c r="FV491" s="2"/>
      <c r="FW491" s="2"/>
      <c r="FX491" s="2">
        <v>97</v>
      </c>
      <c r="FY491" s="2">
        <v>51</v>
      </c>
      <c r="FZ491" s="2"/>
      <c r="GA491" s="2" t="s">
        <v>3</v>
      </c>
      <c r="GB491" s="2"/>
      <c r="GC491" s="2"/>
      <c r="GD491" s="2">
        <v>1</v>
      </c>
      <c r="GE491" s="2"/>
      <c r="GF491" s="2">
        <v>-1607161562</v>
      </c>
      <c r="GG491" s="2">
        <v>2</v>
      </c>
      <c r="GH491" s="2">
        <v>1</v>
      </c>
      <c r="GI491" s="2">
        <v>2</v>
      </c>
      <c r="GJ491" s="2">
        <v>0</v>
      </c>
      <c r="GK491" s="2">
        <v>0</v>
      </c>
      <c r="GL491" s="2">
        <f t="shared" si="636"/>
        <v>0</v>
      </c>
      <c r="GM491" s="2">
        <f t="shared" si="637"/>
        <v>3775.72</v>
      </c>
      <c r="GN491" s="2">
        <f t="shared" si="638"/>
        <v>0</v>
      </c>
      <c r="GO491" s="2">
        <f t="shared" si="639"/>
        <v>3775.72</v>
      </c>
      <c r="GP491" s="2">
        <f t="shared" si="640"/>
        <v>0</v>
      </c>
      <c r="GQ491" s="2"/>
      <c r="GR491" s="2">
        <v>0</v>
      </c>
      <c r="GS491" s="2">
        <v>3</v>
      </c>
      <c r="GT491" s="2">
        <v>0</v>
      </c>
      <c r="GU491" s="2" t="s">
        <v>3</v>
      </c>
      <c r="GV491" s="2">
        <f t="shared" si="641"/>
        <v>0</v>
      </c>
      <c r="GW491" s="2">
        <v>1</v>
      </c>
      <c r="GX491" s="2">
        <f t="shared" si="642"/>
        <v>0</v>
      </c>
      <c r="GY491" s="2"/>
      <c r="GZ491" s="2"/>
      <c r="HA491" s="2">
        <v>0</v>
      </c>
      <c r="HB491" s="2">
        <v>0</v>
      </c>
      <c r="HC491" s="2">
        <f t="shared" si="643"/>
        <v>0</v>
      </c>
      <c r="HD491" s="2"/>
      <c r="HE491" s="2" t="s">
        <v>3</v>
      </c>
      <c r="HF491" s="2" t="s">
        <v>3</v>
      </c>
      <c r="HG491" s="2"/>
      <c r="HH491" s="2"/>
      <c r="HI491" s="2"/>
      <c r="HJ491" s="2"/>
      <c r="HK491" s="2"/>
      <c r="HL491" s="2"/>
      <c r="HM491" s="2" t="s">
        <v>3</v>
      </c>
      <c r="HN491" s="2" t="s">
        <v>3</v>
      </c>
      <c r="HO491" s="2" t="s">
        <v>3</v>
      </c>
      <c r="HP491" s="2" t="s">
        <v>3</v>
      </c>
      <c r="HQ491" s="2" t="s">
        <v>3</v>
      </c>
      <c r="HR491" s="2"/>
      <c r="HS491" s="2">
        <v>0</v>
      </c>
      <c r="HT491" s="2"/>
      <c r="HU491" s="2"/>
      <c r="HV491" s="2"/>
      <c r="HW491" s="2"/>
      <c r="HX491" s="2"/>
      <c r="HY491" s="2"/>
      <c r="HZ491" s="2"/>
      <c r="IA491" s="2"/>
      <c r="IB491" s="2"/>
      <c r="IC491" s="2"/>
      <c r="ID491" s="2"/>
      <c r="IE491" s="2"/>
      <c r="IF491" s="2"/>
      <c r="IG491" s="2"/>
      <c r="IH491" s="2"/>
      <c r="II491" s="2"/>
      <c r="IJ491" s="2"/>
      <c r="IK491" s="2">
        <v>0</v>
      </c>
      <c r="IL491" s="2"/>
      <c r="IM491" s="2"/>
      <c r="IN491" s="2"/>
      <c r="IO491" s="2"/>
      <c r="IP491" s="2"/>
      <c r="IQ491" s="2"/>
      <c r="IR491" s="2"/>
      <c r="IS491" s="2"/>
      <c r="IT491" s="2"/>
      <c r="IU491" s="2"/>
    </row>
    <row r="492" spans="1:255" x14ac:dyDescent="0.2">
      <c r="A492">
        <v>17</v>
      </c>
      <c r="B492">
        <v>1</v>
      </c>
      <c r="C492">
        <f>ROW(SmtRes!A306)</f>
        <v>306</v>
      </c>
      <c r="D492">
        <f>ROW(EtalonRes!A376)</f>
        <v>376</v>
      </c>
      <c r="E492" t="s">
        <v>734</v>
      </c>
      <c r="F492" t="s">
        <v>735</v>
      </c>
      <c r="G492" t="s">
        <v>736</v>
      </c>
      <c r="H492" t="s">
        <v>631</v>
      </c>
      <c r="I492">
        <f>ROUND((70+37+6)/100,9)</f>
        <v>1.1299999999999999</v>
      </c>
      <c r="J492">
        <v>0</v>
      </c>
      <c r="K492">
        <f>ROUND((70+37+6)/100,9)</f>
        <v>1.1299999999999999</v>
      </c>
      <c r="O492">
        <f t="shared" si="612"/>
        <v>80728.13</v>
      </c>
      <c r="P492">
        <f t="shared" si="613"/>
        <v>508.94</v>
      </c>
      <c r="Q492">
        <f>(ROUND((ROUND((((ET492*1.1))*AV492*I492),2)*BB492),2)+ROUND((ROUND(((AE492-((EU492*1.1)))*AV492*I492),2)*BS492),2))</f>
        <v>1049.54</v>
      </c>
      <c r="R492">
        <f t="shared" si="614"/>
        <v>505.91</v>
      </c>
      <c r="S492">
        <f t="shared" si="615"/>
        <v>79169.649999999994</v>
      </c>
      <c r="T492">
        <f t="shared" si="616"/>
        <v>0</v>
      </c>
      <c r="U492">
        <f t="shared" si="617"/>
        <v>110.28241553999999</v>
      </c>
      <c r="V492">
        <f t="shared" si="618"/>
        <v>0</v>
      </c>
      <c r="W492">
        <f t="shared" si="619"/>
        <v>0</v>
      </c>
      <c r="X492">
        <f t="shared" si="620"/>
        <v>77285.289999999994</v>
      </c>
      <c r="Y492">
        <f t="shared" si="621"/>
        <v>40634.54</v>
      </c>
      <c r="AA492">
        <v>60252775</v>
      </c>
      <c r="AB492">
        <f t="shared" si="622"/>
        <v>1383.7760000000001</v>
      </c>
      <c r="AC492">
        <f t="shared" si="623"/>
        <v>109.58</v>
      </c>
      <c r="AD492">
        <f>ROUND(((((ET492*1.1))-((EU492*1.1)))+AE492),6)</f>
        <v>57.31</v>
      </c>
      <c r="AE492">
        <f>ROUND(((EU492*1.1)),6)</f>
        <v>7.7770000000000001</v>
      </c>
      <c r="AF492">
        <f>ROUND(((EV492*1.1)),6)</f>
        <v>1216.886</v>
      </c>
      <c r="AG492">
        <f t="shared" si="624"/>
        <v>0</v>
      </c>
      <c r="AH492">
        <f>((EW492*1.1))</f>
        <v>93.213999999999999</v>
      </c>
      <c r="AI492">
        <f>((EX492*1.1))</f>
        <v>0</v>
      </c>
      <c r="AJ492">
        <f t="shared" si="625"/>
        <v>0</v>
      </c>
      <c r="AK492">
        <v>1267.94</v>
      </c>
      <c r="AL492">
        <v>109.58</v>
      </c>
      <c r="AM492">
        <v>52.1</v>
      </c>
      <c r="AN492">
        <v>7.07</v>
      </c>
      <c r="AO492">
        <v>1106.26</v>
      </c>
      <c r="AP492">
        <v>0</v>
      </c>
      <c r="AQ492">
        <v>84.74</v>
      </c>
      <c r="AR492">
        <v>0</v>
      </c>
      <c r="AS492">
        <v>0</v>
      </c>
      <c r="AT492">
        <v>97</v>
      </c>
      <c r="AU492">
        <v>51</v>
      </c>
      <c r="AV492">
        <v>1.0469999999999999</v>
      </c>
      <c r="AW492">
        <v>1</v>
      </c>
      <c r="AZ492">
        <v>1</v>
      </c>
      <c r="BA492">
        <v>54.99</v>
      </c>
      <c r="BB492">
        <v>15.48</v>
      </c>
      <c r="BC492">
        <v>4.1100000000000003</v>
      </c>
      <c r="BD492" t="s">
        <v>3</v>
      </c>
      <c r="BE492" t="s">
        <v>3</v>
      </c>
      <c r="BF492" t="s">
        <v>3</v>
      </c>
      <c r="BG492" t="s">
        <v>3</v>
      </c>
      <c r="BH492">
        <v>0</v>
      </c>
      <c r="BI492">
        <v>2</v>
      </c>
      <c r="BJ492" t="s">
        <v>737</v>
      </c>
      <c r="BM492">
        <v>67</v>
      </c>
      <c r="BN492">
        <v>59540665</v>
      </c>
      <c r="BO492" t="s">
        <v>735</v>
      </c>
      <c r="BP492">
        <v>1</v>
      </c>
      <c r="BQ492">
        <v>40</v>
      </c>
      <c r="BR492">
        <v>0</v>
      </c>
      <c r="BS492">
        <v>54.99</v>
      </c>
      <c r="BT492">
        <v>1</v>
      </c>
      <c r="BU492">
        <v>1</v>
      </c>
      <c r="BV492">
        <v>1</v>
      </c>
      <c r="BW492">
        <v>1</v>
      </c>
      <c r="BX492">
        <v>1</v>
      </c>
      <c r="BY492" t="s">
        <v>3</v>
      </c>
      <c r="BZ492">
        <v>97</v>
      </c>
      <c r="CA492">
        <v>51</v>
      </c>
      <c r="CB492" t="s">
        <v>3</v>
      </c>
      <c r="CE492">
        <v>30</v>
      </c>
      <c r="CF492">
        <v>0</v>
      </c>
      <c r="CG492">
        <v>0</v>
      </c>
      <c r="CM492">
        <v>0</v>
      </c>
      <c r="CN492" t="s">
        <v>1290</v>
      </c>
      <c r="CO492">
        <v>0</v>
      </c>
      <c r="CP492">
        <f t="shared" si="626"/>
        <v>80728.12999999999</v>
      </c>
      <c r="CQ492">
        <f t="shared" si="627"/>
        <v>450.37</v>
      </c>
      <c r="CR492">
        <f>(ROUND((ROUND((((ET492*1.1))*AV492*1),2)*BB492),2)+ROUND((ROUND(((AE492-((EU492*1.1)))*AV492*1),2)*BS492),2))</f>
        <v>928.8</v>
      </c>
      <c r="CS492">
        <f t="shared" si="628"/>
        <v>447.62</v>
      </c>
      <c r="CT492">
        <f t="shared" si="629"/>
        <v>70061.66</v>
      </c>
      <c r="CU492">
        <f t="shared" si="630"/>
        <v>0</v>
      </c>
      <c r="CV492">
        <f t="shared" si="631"/>
        <v>97.595057999999995</v>
      </c>
      <c r="CW492">
        <f t="shared" si="632"/>
        <v>0</v>
      </c>
      <c r="CX492">
        <f t="shared" si="633"/>
        <v>0</v>
      </c>
      <c r="CY492">
        <f t="shared" si="634"/>
        <v>77285.2932</v>
      </c>
      <c r="CZ492">
        <f t="shared" si="635"/>
        <v>40634.535600000003</v>
      </c>
      <c r="DC492" t="s">
        <v>3</v>
      </c>
      <c r="DD492" t="s">
        <v>3</v>
      </c>
      <c r="DE492" t="s">
        <v>24</v>
      </c>
      <c r="DF492" t="s">
        <v>24</v>
      </c>
      <c r="DG492" t="s">
        <v>24</v>
      </c>
      <c r="DH492" t="s">
        <v>3</v>
      </c>
      <c r="DI492" t="s">
        <v>24</v>
      </c>
      <c r="DJ492" t="s">
        <v>24</v>
      </c>
      <c r="DK492" t="s">
        <v>3</v>
      </c>
      <c r="DL492" t="s">
        <v>3</v>
      </c>
      <c r="DM492" t="s">
        <v>3</v>
      </c>
      <c r="DN492">
        <v>0</v>
      </c>
      <c r="DO492">
        <v>0</v>
      </c>
      <c r="DP492">
        <v>1</v>
      </c>
      <c r="DQ492">
        <v>1</v>
      </c>
      <c r="DU492">
        <v>1010</v>
      </c>
      <c r="DV492" t="s">
        <v>631</v>
      </c>
      <c r="DW492" t="s">
        <v>631</v>
      </c>
      <c r="DX492">
        <v>100</v>
      </c>
      <c r="DZ492" t="s">
        <v>3</v>
      </c>
      <c r="EA492" t="s">
        <v>3</v>
      </c>
      <c r="EB492" t="s">
        <v>3</v>
      </c>
      <c r="EC492" t="s">
        <v>3</v>
      </c>
      <c r="EE492">
        <v>59540733</v>
      </c>
      <c r="EF492">
        <v>40</v>
      </c>
      <c r="EG492" t="s">
        <v>25</v>
      </c>
      <c r="EH492">
        <v>0</v>
      </c>
      <c r="EI492" t="s">
        <v>3</v>
      </c>
      <c r="EJ492">
        <v>2</v>
      </c>
      <c r="EK492">
        <v>67</v>
      </c>
      <c r="EL492" t="s">
        <v>26</v>
      </c>
      <c r="EM492" t="s">
        <v>27</v>
      </c>
      <c r="EO492" t="s">
        <v>76</v>
      </c>
      <c r="EQ492">
        <v>0</v>
      </c>
      <c r="ER492">
        <v>1267.94</v>
      </c>
      <c r="ES492">
        <v>109.58</v>
      </c>
      <c r="ET492">
        <v>52.1</v>
      </c>
      <c r="EU492">
        <v>7.07</v>
      </c>
      <c r="EV492">
        <v>1106.26</v>
      </c>
      <c r="EW492">
        <v>84.74</v>
      </c>
      <c r="EX492">
        <v>0</v>
      </c>
      <c r="EY492">
        <v>0</v>
      </c>
      <c r="FQ492">
        <v>0</v>
      </c>
      <c r="FR492">
        <v>0</v>
      </c>
      <c r="FS492">
        <v>0</v>
      </c>
      <c r="FX492">
        <v>97</v>
      </c>
      <c r="FY492">
        <v>51</v>
      </c>
      <c r="GA492" t="s">
        <v>3</v>
      </c>
      <c r="GD492">
        <v>1</v>
      </c>
      <c r="GF492">
        <v>-1607161562</v>
      </c>
      <c r="GG492">
        <v>2</v>
      </c>
      <c r="GH492">
        <v>1</v>
      </c>
      <c r="GI492">
        <v>2</v>
      </c>
      <c r="GJ492">
        <v>0</v>
      </c>
      <c r="GK492">
        <v>0</v>
      </c>
      <c r="GL492">
        <f t="shared" si="636"/>
        <v>0</v>
      </c>
      <c r="GM492">
        <f t="shared" si="637"/>
        <v>198647.96</v>
      </c>
      <c r="GN492">
        <f t="shared" si="638"/>
        <v>0</v>
      </c>
      <c r="GO492">
        <f t="shared" si="639"/>
        <v>198647.96</v>
      </c>
      <c r="GP492">
        <f t="shared" si="640"/>
        <v>0</v>
      </c>
      <c r="GR492">
        <v>0</v>
      </c>
      <c r="GS492">
        <v>3</v>
      </c>
      <c r="GT492">
        <v>0</v>
      </c>
      <c r="GU492" t="s">
        <v>3</v>
      </c>
      <c r="GV492">
        <f t="shared" si="641"/>
        <v>0</v>
      </c>
      <c r="GW492">
        <v>1</v>
      </c>
      <c r="GX492">
        <f t="shared" si="642"/>
        <v>0</v>
      </c>
      <c r="HA492">
        <v>0</v>
      </c>
      <c r="HB492">
        <v>0</v>
      </c>
      <c r="HC492">
        <f t="shared" si="643"/>
        <v>0</v>
      </c>
      <c r="HE492" t="s">
        <v>3</v>
      </c>
      <c r="HF492" t="s">
        <v>3</v>
      </c>
      <c r="HM492" t="s">
        <v>3</v>
      </c>
      <c r="HN492" t="s">
        <v>3</v>
      </c>
      <c r="HO492" t="s">
        <v>3</v>
      </c>
      <c r="HP492" t="s">
        <v>3</v>
      </c>
      <c r="HQ492" t="s">
        <v>3</v>
      </c>
      <c r="HS492">
        <v>0</v>
      </c>
      <c r="IK492">
        <v>0</v>
      </c>
    </row>
    <row r="493" spans="1:255" x14ac:dyDescent="0.2">
      <c r="A493" s="2">
        <v>17</v>
      </c>
      <c r="B493" s="2">
        <v>1</v>
      </c>
      <c r="C493" s="2"/>
      <c r="D493" s="2"/>
      <c r="E493" s="2" t="s">
        <v>738</v>
      </c>
      <c r="F493" s="2" t="s">
        <v>739</v>
      </c>
      <c r="G493" s="2" t="s">
        <v>1318</v>
      </c>
      <c r="H493" s="2" t="s">
        <v>37</v>
      </c>
      <c r="I493" s="2">
        <v>70</v>
      </c>
      <c r="J493" s="2">
        <v>0</v>
      </c>
      <c r="K493" s="2">
        <v>70</v>
      </c>
      <c r="L493" s="2"/>
      <c r="M493" s="2"/>
      <c r="N493" s="2"/>
      <c r="O493" s="2">
        <f t="shared" si="612"/>
        <v>167027.70000000001</v>
      </c>
      <c r="P493" s="2">
        <f t="shared" si="613"/>
        <v>167027.70000000001</v>
      </c>
      <c r="Q493" s="2">
        <f t="shared" ref="Q493:Q498" si="651">(ROUND((ROUND(((ET493)*AV493*I493),2)*BB493),2)+ROUND((ROUND(((AE493-(EU493))*AV493*I493),2)*BS493),2))</f>
        <v>0</v>
      </c>
      <c r="R493" s="2">
        <f t="shared" si="614"/>
        <v>0</v>
      </c>
      <c r="S493" s="2">
        <f t="shared" si="615"/>
        <v>0</v>
      </c>
      <c r="T493" s="2">
        <f t="shared" si="616"/>
        <v>0</v>
      </c>
      <c r="U493" s="2">
        <f t="shared" si="617"/>
        <v>0</v>
      </c>
      <c r="V493" s="2">
        <f t="shared" si="618"/>
        <v>0</v>
      </c>
      <c r="W493" s="2">
        <f t="shared" si="619"/>
        <v>0</v>
      </c>
      <c r="X493" s="2">
        <f t="shared" si="620"/>
        <v>0</v>
      </c>
      <c r="Y493" s="2">
        <f t="shared" si="621"/>
        <v>0</v>
      </c>
      <c r="Z493" s="2"/>
      <c r="AA493" s="2">
        <v>60252778</v>
      </c>
      <c r="AB493" s="2">
        <f t="shared" si="622"/>
        <v>2386.11</v>
      </c>
      <c r="AC493" s="2">
        <f t="shared" si="623"/>
        <v>2386.11</v>
      </c>
      <c r="AD493" s="2">
        <f t="shared" ref="AD493:AD498" si="652">ROUND((((ET493)-(EU493))+AE493),6)</f>
        <v>0</v>
      </c>
      <c r="AE493" s="2">
        <f t="shared" ref="AE493:AF498" si="653">ROUND((EU493),6)</f>
        <v>0</v>
      </c>
      <c r="AF493" s="2">
        <f t="shared" si="653"/>
        <v>0</v>
      </c>
      <c r="AG493" s="2">
        <f t="shared" si="624"/>
        <v>0</v>
      </c>
      <c r="AH493" s="2">
        <f t="shared" ref="AH493:AI498" si="654">(EW493)</f>
        <v>0</v>
      </c>
      <c r="AI493" s="2">
        <f t="shared" si="654"/>
        <v>0</v>
      </c>
      <c r="AJ493" s="2">
        <f t="shared" si="625"/>
        <v>0</v>
      </c>
      <c r="AK493" s="2">
        <v>2386.11</v>
      </c>
      <c r="AL493" s="2">
        <v>2386.11</v>
      </c>
      <c r="AM493" s="2">
        <v>0</v>
      </c>
      <c r="AN493" s="2">
        <v>0</v>
      </c>
      <c r="AO493" s="2">
        <v>0</v>
      </c>
      <c r="AP493" s="2">
        <v>0</v>
      </c>
      <c r="AQ493" s="2">
        <v>0</v>
      </c>
      <c r="AR493" s="2">
        <v>0</v>
      </c>
      <c r="AS493" s="2">
        <v>0</v>
      </c>
      <c r="AT493" s="2">
        <v>0</v>
      </c>
      <c r="AU493" s="2">
        <v>0</v>
      </c>
      <c r="AV493" s="2">
        <v>1</v>
      </c>
      <c r="AW493" s="2">
        <v>1</v>
      </c>
      <c r="AX493" s="2"/>
      <c r="AY493" s="2"/>
      <c r="AZ493" s="2">
        <v>1</v>
      </c>
      <c r="BA493" s="2">
        <v>1</v>
      </c>
      <c r="BB493" s="2">
        <v>1</v>
      </c>
      <c r="BC493" s="2">
        <v>1</v>
      </c>
      <c r="BD493" s="2" t="s">
        <v>3</v>
      </c>
      <c r="BE493" s="2" t="s">
        <v>3</v>
      </c>
      <c r="BF493" s="2" t="s">
        <v>3</v>
      </c>
      <c r="BG493" s="2" t="s">
        <v>3</v>
      </c>
      <c r="BH493" s="2">
        <v>3</v>
      </c>
      <c r="BI493" s="2">
        <v>2</v>
      </c>
      <c r="BJ493" s="2" t="s">
        <v>3</v>
      </c>
      <c r="BK493" s="2"/>
      <c r="BL493" s="2"/>
      <c r="BM493" s="2">
        <v>400002</v>
      </c>
      <c r="BN493" s="2">
        <v>0</v>
      </c>
      <c r="BO493" s="2" t="s">
        <v>3</v>
      </c>
      <c r="BP493" s="2">
        <v>0</v>
      </c>
      <c r="BQ493" s="2">
        <v>202</v>
      </c>
      <c r="BR493" s="2">
        <v>0</v>
      </c>
      <c r="BS493" s="2">
        <v>1</v>
      </c>
      <c r="BT493" s="2">
        <v>1</v>
      </c>
      <c r="BU493" s="2">
        <v>1</v>
      </c>
      <c r="BV493" s="2">
        <v>1</v>
      </c>
      <c r="BW493" s="2">
        <v>1</v>
      </c>
      <c r="BX493" s="2">
        <v>1</v>
      </c>
      <c r="BY493" s="2" t="s">
        <v>3</v>
      </c>
      <c r="BZ493" s="2">
        <v>0</v>
      </c>
      <c r="CA493" s="2">
        <v>0</v>
      </c>
      <c r="CB493" s="2" t="s">
        <v>3</v>
      </c>
      <c r="CC493" s="2"/>
      <c r="CD493" s="2"/>
      <c r="CE493" s="2">
        <v>30</v>
      </c>
      <c r="CF493" s="2">
        <v>0</v>
      </c>
      <c r="CG493" s="2">
        <v>0</v>
      </c>
      <c r="CH493" s="2"/>
      <c r="CI493" s="2"/>
      <c r="CJ493" s="2"/>
      <c r="CK493" s="2"/>
      <c r="CL493" s="2"/>
      <c r="CM493" s="2">
        <v>0</v>
      </c>
      <c r="CN493" s="2" t="s">
        <v>3</v>
      </c>
      <c r="CO493" s="2">
        <v>0</v>
      </c>
      <c r="CP493" s="2">
        <f t="shared" si="626"/>
        <v>167027.70000000001</v>
      </c>
      <c r="CQ493" s="2">
        <f t="shared" si="627"/>
        <v>2386.11</v>
      </c>
      <c r="CR493" s="2">
        <f t="shared" ref="CR493:CR498" si="655">(ROUND((ROUND(((ET493)*AV493*1),2)*BB493),2)+ROUND((ROUND(((AE493-(EU493))*AV493*1),2)*BS493),2))</f>
        <v>0</v>
      </c>
      <c r="CS493" s="2">
        <f t="shared" si="628"/>
        <v>0</v>
      </c>
      <c r="CT493" s="2">
        <f t="shared" si="629"/>
        <v>0</v>
      </c>
      <c r="CU493" s="2">
        <f t="shared" si="630"/>
        <v>0</v>
      </c>
      <c r="CV493" s="2">
        <f t="shared" si="631"/>
        <v>0</v>
      </c>
      <c r="CW493" s="2">
        <f t="shared" si="632"/>
        <v>0</v>
      </c>
      <c r="CX493" s="2">
        <f t="shared" si="633"/>
        <v>0</v>
      </c>
      <c r="CY493" s="2">
        <f t="shared" si="634"/>
        <v>0</v>
      </c>
      <c r="CZ493" s="2">
        <f t="shared" si="635"/>
        <v>0</v>
      </c>
      <c r="DA493" s="2"/>
      <c r="DB493" s="2"/>
      <c r="DC493" s="2" t="s">
        <v>3</v>
      </c>
      <c r="DD493" s="2" t="s">
        <v>3</v>
      </c>
      <c r="DE493" s="2" t="s">
        <v>3</v>
      </c>
      <c r="DF493" s="2" t="s">
        <v>3</v>
      </c>
      <c r="DG493" s="2" t="s">
        <v>3</v>
      </c>
      <c r="DH493" s="2" t="s">
        <v>3</v>
      </c>
      <c r="DI493" s="2" t="s">
        <v>3</v>
      </c>
      <c r="DJ493" s="2" t="s">
        <v>3</v>
      </c>
      <c r="DK493" s="2" t="s">
        <v>3</v>
      </c>
      <c r="DL493" s="2" t="s">
        <v>3</v>
      </c>
      <c r="DM493" s="2" t="s">
        <v>3</v>
      </c>
      <c r="DN493" s="2">
        <v>0</v>
      </c>
      <c r="DO493" s="2">
        <v>0</v>
      </c>
      <c r="DP493" s="2">
        <v>1</v>
      </c>
      <c r="DQ493" s="2">
        <v>1</v>
      </c>
      <c r="DR493" s="2"/>
      <c r="DS493" s="2"/>
      <c r="DT493" s="2"/>
      <c r="DU493" s="2">
        <v>1013</v>
      </c>
      <c r="DV493" s="2" t="s">
        <v>37</v>
      </c>
      <c r="DW493" s="2" t="s">
        <v>37</v>
      </c>
      <c r="DX493" s="2">
        <v>1</v>
      </c>
      <c r="DY493" s="2"/>
      <c r="DZ493" s="2" t="s">
        <v>3</v>
      </c>
      <c r="EA493" s="2" t="s">
        <v>3</v>
      </c>
      <c r="EB493" s="2" t="s">
        <v>3</v>
      </c>
      <c r="EC493" s="2" t="s">
        <v>3</v>
      </c>
      <c r="ED493" s="2"/>
      <c r="EE493" s="2">
        <v>59540864</v>
      </c>
      <c r="EF493" s="2">
        <v>202</v>
      </c>
      <c r="EG493" s="2" t="s">
        <v>386</v>
      </c>
      <c r="EH493" s="2">
        <v>0</v>
      </c>
      <c r="EI493" s="2" t="s">
        <v>3</v>
      </c>
      <c r="EJ493" s="2">
        <v>1</v>
      </c>
      <c r="EK493" s="2">
        <v>400002</v>
      </c>
      <c r="EL493" s="2" t="s">
        <v>387</v>
      </c>
      <c r="EM493" s="2" t="s">
        <v>386</v>
      </c>
      <c r="EN493" s="2"/>
      <c r="EO493" s="2" t="s">
        <v>3</v>
      </c>
      <c r="EP493" s="2"/>
      <c r="EQ493" s="2">
        <v>0</v>
      </c>
      <c r="ER493" s="2">
        <v>0</v>
      </c>
      <c r="ES493" s="2">
        <v>2386.11</v>
      </c>
      <c r="ET493" s="2">
        <v>0</v>
      </c>
      <c r="EU493" s="2">
        <v>0</v>
      </c>
      <c r="EV493" s="2">
        <v>0</v>
      </c>
      <c r="EW493" s="2">
        <v>0</v>
      </c>
      <c r="EX493" s="2">
        <v>0</v>
      </c>
      <c r="EY493" s="2">
        <v>0</v>
      </c>
      <c r="EZ493" s="2"/>
      <c r="FA493" s="2"/>
      <c r="FB493" s="2"/>
      <c r="FC493" s="2"/>
      <c r="FD493" s="2"/>
      <c r="FE493" s="2"/>
      <c r="FF493" s="2"/>
      <c r="FG493" s="2"/>
      <c r="FH493" s="2"/>
      <c r="FI493" s="2"/>
      <c r="FJ493" s="2"/>
      <c r="FK493" s="2"/>
      <c r="FL493" s="2"/>
      <c r="FM493" s="2"/>
      <c r="FN493" s="2"/>
      <c r="FO493" s="2"/>
      <c r="FP493" s="2"/>
      <c r="FQ493" s="2">
        <v>0</v>
      </c>
      <c r="FR493" s="2">
        <v>0</v>
      </c>
      <c r="FS493" s="2">
        <v>0</v>
      </c>
      <c r="FT493" s="2"/>
      <c r="FU493" s="2"/>
      <c r="FV493" s="2"/>
      <c r="FW493" s="2"/>
      <c r="FX493" s="2">
        <v>0</v>
      </c>
      <c r="FY493" s="2">
        <v>0</v>
      </c>
      <c r="FZ493" s="2"/>
      <c r="GA493" s="2" t="s">
        <v>675</v>
      </c>
      <c r="GB493" s="2"/>
      <c r="GC493" s="2"/>
      <c r="GD493" s="2">
        <v>1</v>
      </c>
      <c r="GE493" s="2"/>
      <c r="GF493" s="2">
        <v>-666960526</v>
      </c>
      <c r="GG493" s="2">
        <v>2</v>
      </c>
      <c r="GH493" s="2">
        <v>4</v>
      </c>
      <c r="GI493" s="2">
        <v>-2</v>
      </c>
      <c r="GJ493" s="2">
        <v>0</v>
      </c>
      <c r="GK493" s="2">
        <v>0</v>
      </c>
      <c r="GL493" s="2">
        <f t="shared" si="636"/>
        <v>0</v>
      </c>
      <c r="GM493" s="2">
        <f t="shared" si="637"/>
        <v>167027.70000000001</v>
      </c>
      <c r="GN493" s="2">
        <f t="shared" si="638"/>
        <v>0</v>
      </c>
      <c r="GO493" s="2">
        <f t="shared" si="639"/>
        <v>167027.70000000001</v>
      </c>
      <c r="GP493" s="2">
        <f t="shared" si="640"/>
        <v>0</v>
      </c>
      <c r="GQ493" s="2"/>
      <c r="GR493" s="2">
        <v>0</v>
      </c>
      <c r="GS493" s="2">
        <v>2</v>
      </c>
      <c r="GT493" s="2">
        <v>0</v>
      </c>
      <c r="GU493" s="2" t="s">
        <v>3</v>
      </c>
      <c r="GV493" s="2">
        <f t="shared" si="641"/>
        <v>0</v>
      </c>
      <c r="GW493" s="2">
        <v>1</v>
      </c>
      <c r="GX493" s="2">
        <f t="shared" si="642"/>
        <v>0</v>
      </c>
      <c r="GY493" s="2"/>
      <c r="GZ493" s="2"/>
      <c r="HA493" s="2">
        <v>0</v>
      </c>
      <c r="HB493" s="2">
        <v>0</v>
      </c>
      <c r="HC493" s="2">
        <f t="shared" si="643"/>
        <v>0</v>
      </c>
      <c r="HD493" s="2"/>
      <c r="HE493" s="2" t="s">
        <v>389</v>
      </c>
      <c r="HF493" s="2" t="s">
        <v>34</v>
      </c>
      <c r="HG493" s="2"/>
      <c r="HH493" s="2"/>
      <c r="HI493" s="2"/>
      <c r="HJ493" s="2"/>
      <c r="HK493" s="2"/>
      <c r="HL493" s="2"/>
      <c r="HM493" s="2" t="s">
        <v>3</v>
      </c>
      <c r="HN493" s="2" t="s">
        <v>3</v>
      </c>
      <c r="HO493" s="2" t="s">
        <v>3</v>
      </c>
      <c r="HP493" s="2" t="s">
        <v>3</v>
      </c>
      <c r="HQ493" s="2" t="s">
        <v>3</v>
      </c>
      <c r="HR493" s="2"/>
      <c r="HS493" s="2">
        <v>0</v>
      </c>
      <c r="HT493" s="2"/>
      <c r="HU493" s="2"/>
      <c r="HV493" s="2"/>
      <c r="HW493" s="2"/>
      <c r="HX493" s="2"/>
      <c r="HY493" s="2"/>
      <c r="HZ493" s="2"/>
      <c r="IA493" s="2"/>
      <c r="IB493" s="2"/>
      <c r="IC493" s="2"/>
      <c r="ID493" s="2"/>
      <c r="IE493" s="2"/>
      <c r="IF493" s="2"/>
      <c r="IG493" s="2"/>
      <c r="IH493" s="2"/>
      <c r="II493" s="2"/>
      <c r="IJ493" s="2"/>
      <c r="IK493" s="2">
        <v>0</v>
      </c>
      <c r="IL493" s="2"/>
      <c r="IM493" s="2"/>
      <c r="IN493" s="2"/>
      <c r="IO493" s="2"/>
      <c r="IP493" s="2"/>
      <c r="IQ493" s="2"/>
      <c r="IR493" s="2"/>
      <c r="IS493" s="2"/>
      <c r="IT493" s="2"/>
      <c r="IU493" s="2"/>
    </row>
    <row r="494" spans="1:255" x14ac:dyDescent="0.2">
      <c r="A494">
        <v>17</v>
      </c>
      <c r="B494">
        <v>1</v>
      </c>
      <c r="E494" t="s">
        <v>738</v>
      </c>
      <c r="F494" t="s">
        <v>739</v>
      </c>
      <c r="G494" t="s">
        <v>1318</v>
      </c>
      <c r="H494" t="s">
        <v>37</v>
      </c>
      <c r="I494">
        <v>70</v>
      </c>
      <c r="J494">
        <v>0</v>
      </c>
      <c r="K494">
        <v>70</v>
      </c>
      <c r="O494">
        <f t="shared" si="612"/>
        <v>1650233.68</v>
      </c>
      <c r="P494">
        <f t="shared" si="613"/>
        <v>1650233.68</v>
      </c>
      <c r="Q494">
        <f t="shared" si="651"/>
        <v>0</v>
      </c>
      <c r="R494">
        <f t="shared" si="614"/>
        <v>0</v>
      </c>
      <c r="S494">
        <f t="shared" si="615"/>
        <v>0</v>
      </c>
      <c r="T494">
        <f t="shared" si="616"/>
        <v>0</v>
      </c>
      <c r="U494">
        <f t="shared" si="617"/>
        <v>0</v>
      </c>
      <c r="V494">
        <f t="shared" si="618"/>
        <v>0</v>
      </c>
      <c r="W494">
        <f t="shared" si="619"/>
        <v>0</v>
      </c>
      <c r="X494">
        <f t="shared" si="620"/>
        <v>0</v>
      </c>
      <c r="Y494">
        <f t="shared" si="621"/>
        <v>0</v>
      </c>
      <c r="AA494">
        <v>60252775</v>
      </c>
      <c r="AB494">
        <f t="shared" si="622"/>
        <v>2386.11</v>
      </c>
      <c r="AC494">
        <f t="shared" si="623"/>
        <v>2386.11</v>
      </c>
      <c r="AD494">
        <f t="shared" si="652"/>
        <v>0</v>
      </c>
      <c r="AE494">
        <f t="shared" si="653"/>
        <v>0</v>
      </c>
      <c r="AF494">
        <f t="shared" si="653"/>
        <v>0</v>
      </c>
      <c r="AG494">
        <f t="shared" si="624"/>
        <v>0</v>
      </c>
      <c r="AH494">
        <f t="shared" si="654"/>
        <v>0</v>
      </c>
      <c r="AI494">
        <f t="shared" si="654"/>
        <v>0</v>
      </c>
      <c r="AJ494">
        <f t="shared" si="625"/>
        <v>0</v>
      </c>
      <c r="AK494">
        <v>2386.11</v>
      </c>
      <c r="AL494">
        <v>2386.11</v>
      </c>
      <c r="AM494">
        <v>0</v>
      </c>
      <c r="AN494">
        <v>0</v>
      </c>
      <c r="AO494">
        <v>0</v>
      </c>
      <c r="AP494">
        <v>0</v>
      </c>
      <c r="AQ494">
        <v>0</v>
      </c>
      <c r="AR494">
        <v>0</v>
      </c>
      <c r="AS494">
        <v>0</v>
      </c>
      <c r="AT494">
        <v>0</v>
      </c>
      <c r="AU494">
        <v>0</v>
      </c>
      <c r="AV494">
        <v>1</v>
      </c>
      <c r="AW494">
        <v>1</v>
      </c>
      <c r="AZ494">
        <v>1</v>
      </c>
      <c r="BA494">
        <v>1</v>
      </c>
      <c r="BB494">
        <v>1</v>
      </c>
      <c r="BC494">
        <v>9.8800000000000008</v>
      </c>
      <c r="BD494" t="s">
        <v>3</v>
      </c>
      <c r="BE494" t="s">
        <v>3</v>
      </c>
      <c r="BF494" t="s">
        <v>3</v>
      </c>
      <c r="BG494" t="s">
        <v>3</v>
      </c>
      <c r="BH494">
        <v>3</v>
      </c>
      <c r="BI494">
        <v>2</v>
      </c>
      <c r="BJ494" t="s">
        <v>3</v>
      </c>
      <c r="BM494">
        <v>400002</v>
      </c>
      <c r="BN494">
        <v>0</v>
      </c>
      <c r="BO494" t="s">
        <v>3</v>
      </c>
      <c r="BP494">
        <v>0</v>
      </c>
      <c r="BQ494">
        <v>202</v>
      </c>
      <c r="BR494">
        <v>0</v>
      </c>
      <c r="BS494">
        <v>1</v>
      </c>
      <c r="BT494">
        <v>1</v>
      </c>
      <c r="BU494">
        <v>1</v>
      </c>
      <c r="BV494">
        <v>1</v>
      </c>
      <c r="BW494">
        <v>1</v>
      </c>
      <c r="BX494">
        <v>1</v>
      </c>
      <c r="BY494" t="s">
        <v>3</v>
      </c>
      <c r="BZ494">
        <v>0</v>
      </c>
      <c r="CA494">
        <v>0</v>
      </c>
      <c r="CB494" t="s">
        <v>3</v>
      </c>
      <c r="CE494">
        <v>30</v>
      </c>
      <c r="CF494">
        <v>0</v>
      </c>
      <c r="CG494">
        <v>0</v>
      </c>
      <c r="CM494">
        <v>0</v>
      </c>
      <c r="CN494" t="s">
        <v>3</v>
      </c>
      <c r="CO494">
        <v>0</v>
      </c>
      <c r="CP494">
        <f t="shared" si="626"/>
        <v>1650233.68</v>
      </c>
      <c r="CQ494">
        <f t="shared" si="627"/>
        <v>23574.77</v>
      </c>
      <c r="CR494">
        <f t="shared" si="655"/>
        <v>0</v>
      </c>
      <c r="CS494">
        <f t="shared" si="628"/>
        <v>0</v>
      </c>
      <c r="CT494">
        <f t="shared" si="629"/>
        <v>0</v>
      </c>
      <c r="CU494">
        <f t="shared" si="630"/>
        <v>0</v>
      </c>
      <c r="CV494">
        <f t="shared" si="631"/>
        <v>0</v>
      </c>
      <c r="CW494">
        <f t="shared" si="632"/>
        <v>0</v>
      </c>
      <c r="CX494">
        <f t="shared" si="633"/>
        <v>0</v>
      </c>
      <c r="CY494">
        <f t="shared" si="634"/>
        <v>0</v>
      </c>
      <c r="CZ494">
        <f t="shared" si="635"/>
        <v>0</v>
      </c>
      <c r="DC494" t="s">
        <v>3</v>
      </c>
      <c r="DD494" t="s">
        <v>3</v>
      </c>
      <c r="DE494" t="s">
        <v>3</v>
      </c>
      <c r="DF494" t="s">
        <v>3</v>
      </c>
      <c r="DG494" t="s">
        <v>3</v>
      </c>
      <c r="DH494" t="s">
        <v>3</v>
      </c>
      <c r="DI494" t="s">
        <v>3</v>
      </c>
      <c r="DJ494" t="s">
        <v>3</v>
      </c>
      <c r="DK494" t="s">
        <v>3</v>
      </c>
      <c r="DL494" t="s">
        <v>3</v>
      </c>
      <c r="DM494" t="s">
        <v>3</v>
      </c>
      <c r="DN494">
        <v>0</v>
      </c>
      <c r="DO494">
        <v>0</v>
      </c>
      <c r="DP494">
        <v>1</v>
      </c>
      <c r="DQ494">
        <v>1</v>
      </c>
      <c r="DU494">
        <v>1013</v>
      </c>
      <c r="DV494" t="s">
        <v>37</v>
      </c>
      <c r="DW494" t="s">
        <v>37</v>
      </c>
      <c r="DX494">
        <v>1</v>
      </c>
      <c r="DZ494" t="s">
        <v>3</v>
      </c>
      <c r="EA494" t="s">
        <v>3</v>
      </c>
      <c r="EB494" t="s">
        <v>3</v>
      </c>
      <c r="EC494" t="s">
        <v>3</v>
      </c>
      <c r="EE494">
        <v>59540864</v>
      </c>
      <c r="EF494">
        <v>202</v>
      </c>
      <c r="EG494" t="s">
        <v>386</v>
      </c>
      <c r="EH494">
        <v>0</v>
      </c>
      <c r="EI494" t="s">
        <v>3</v>
      </c>
      <c r="EJ494">
        <v>1</v>
      </c>
      <c r="EK494">
        <v>400002</v>
      </c>
      <c r="EL494" t="s">
        <v>387</v>
      </c>
      <c r="EM494" t="s">
        <v>386</v>
      </c>
      <c r="EO494" t="s">
        <v>3</v>
      </c>
      <c r="EQ494">
        <v>0</v>
      </c>
      <c r="ER494">
        <v>2386.11</v>
      </c>
      <c r="ES494">
        <v>2386.11</v>
      </c>
      <c r="ET494">
        <v>0</v>
      </c>
      <c r="EU494">
        <v>0</v>
      </c>
      <c r="EV494">
        <v>0</v>
      </c>
      <c r="EW494">
        <v>0</v>
      </c>
      <c r="EX494">
        <v>0</v>
      </c>
      <c r="EY494">
        <v>0</v>
      </c>
      <c r="EZ494">
        <v>5</v>
      </c>
      <c r="FC494">
        <v>1</v>
      </c>
      <c r="FD494">
        <v>18</v>
      </c>
      <c r="FF494">
        <v>27735</v>
      </c>
      <c r="FQ494">
        <v>0</v>
      </c>
      <c r="FR494">
        <v>0</v>
      </c>
      <c r="FS494">
        <v>0</v>
      </c>
      <c r="FX494">
        <v>0</v>
      </c>
      <c r="FY494">
        <v>0</v>
      </c>
      <c r="GA494" t="s">
        <v>675</v>
      </c>
      <c r="GD494">
        <v>1</v>
      </c>
      <c r="GF494">
        <v>-666960526</v>
      </c>
      <c r="GG494">
        <v>2</v>
      </c>
      <c r="GH494">
        <v>3</v>
      </c>
      <c r="GI494">
        <v>5</v>
      </c>
      <c r="GJ494">
        <v>0</v>
      </c>
      <c r="GK494">
        <v>0</v>
      </c>
      <c r="GL494">
        <f t="shared" si="636"/>
        <v>0</v>
      </c>
      <c r="GM494">
        <f t="shared" si="637"/>
        <v>1650233.68</v>
      </c>
      <c r="GN494">
        <f t="shared" si="638"/>
        <v>0</v>
      </c>
      <c r="GO494">
        <f t="shared" si="639"/>
        <v>1650233.68</v>
      </c>
      <c r="GP494">
        <f t="shared" si="640"/>
        <v>0</v>
      </c>
      <c r="GR494">
        <v>1</v>
      </c>
      <c r="GS494">
        <v>1</v>
      </c>
      <c r="GT494">
        <v>0</v>
      </c>
      <c r="GU494" t="s">
        <v>3</v>
      </c>
      <c r="GV494">
        <f t="shared" si="641"/>
        <v>0</v>
      </c>
      <c r="GW494">
        <v>1</v>
      </c>
      <c r="GX494">
        <f t="shared" si="642"/>
        <v>0</v>
      </c>
      <c r="HA494">
        <v>0</v>
      </c>
      <c r="HB494">
        <v>0</v>
      </c>
      <c r="HC494">
        <f t="shared" si="643"/>
        <v>0</v>
      </c>
      <c r="HE494" t="s">
        <v>389</v>
      </c>
      <c r="HF494" t="s">
        <v>34</v>
      </c>
      <c r="HM494" t="s">
        <v>3</v>
      </c>
      <c r="HN494" t="s">
        <v>3</v>
      </c>
      <c r="HO494" t="s">
        <v>3</v>
      </c>
      <c r="HP494" t="s">
        <v>3</v>
      </c>
      <c r="HQ494" t="s">
        <v>3</v>
      </c>
      <c r="HS494">
        <v>0</v>
      </c>
      <c r="IK494">
        <v>0</v>
      </c>
    </row>
    <row r="495" spans="1:255" x14ac:dyDescent="0.2">
      <c r="A495" s="2">
        <v>17</v>
      </c>
      <c r="B495" s="2">
        <v>1</v>
      </c>
      <c r="C495" s="2"/>
      <c r="D495" s="2"/>
      <c r="E495" s="2" t="s">
        <v>740</v>
      </c>
      <c r="F495" s="2" t="s">
        <v>741</v>
      </c>
      <c r="G495" s="2" t="s">
        <v>742</v>
      </c>
      <c r="H495" s="2" t="s">
        <v>37</v>
      </c>
      <c r="I495" s="2">
        <v>37</v>
      </c>
      <c r="J495" s="2">
        <v>0</v>
      </c>
      <c r="K495" s="2">
        <v>37</v>
      </c>
      <c r="L495" s="2"/>
      <c r="M495" s="2"/>
      <c r="N495" s="2"/>
      <c r="O495" s="2">
        <f t="shared" si="612"/>
        <v>28537.360000000001</v>
      </c>
      <c r="P495" s="2">
        <f t="shared" si="613"/>
        <v>28537.360000000001</v>
      </c>
      <c r="Q495" s="2">
        <f t="shared" si="651"/>
        <v>0</v>
      </c>
      <c r="R495" s="2">
        <f t="shared" si="614"/>
        <v>0</v>
      </c>
      <c r="S495" s="2">
        <f t="shared" si="615"/>
        <v>0</v>
      </c>
      <c r="T495" s="2">
        <f t="shared" si="616"/>
        <v>0</v>
      </c>
      <c r="U495" s="2">
        <f t="shared" si="617"/>
        <v>0</v>
      </c>
      <c r="V495" s="2">
        <f t="shared" si="618"/>
        <v>0</v>
      </c>
      <c r="W495" s="2">
        <f t="shared" si="619"/>
        <v>0</v>
      </c>
      <c r="X495" s="2">
        <f t="shared" si="620"/>
        <v>0</v>
      </c>
      <c r="Y495" s="2">
        <f t="shared" si="621"/>
        <v>0</v>
      </c>
      <c r="Z495" s="2"/>
      <c r="AA495" s="2">
        <v>60252778</v>
      </c>
      <c r="AB495" s="2">
        <f t="shared" si="622"/>
        <v>771.28</v>
      </c>
      <c r="AC495" s="2">
        <f t="shared" si="623"/>
        <v>771.28</v>
      </c>
      <c r="AD495" s="2">
        <f t="shared" si="652"/>
        <v>0</v>
      </c>
      <c r="AE495" s="2">
        <f t="shared" si="653"/>
        <v>0</v>
      </c>
      <c r="AF495" s="2">
        <f t="shared" si="653"/>
        <v>0</v>
      </c>
      <c r="AG495" s="2">
        <f t="shared" si="624"/>
        <v>0</v>
      </c>
      <c r="AH495" s="2">
        <f t="shared" si="654"/>
        <v>0</v>
      </c>
      <c r="AI495" s="2">
        <f t="shared" si="654"/>
        <v>0</v>
      </c>
      <c r="AJ495" s="2">
        <f t="shared" si="625"/>
        <v>0</v>
      </c>
      <c r="AK495" s="2">
        <v>771.28</v>
      </c>
      <c r="AL495" s="2">
        <v>771.28</v>
      </c>
      <c r="AM495" s="2">
        <v>0</v>
      </c>
      <c r="AN495" s="2">
        <v>0</v>
      </c>
      <c r="AO495" s="2">
        <v>0</v>
      </c>
      <c r="AP495" s="2">
        <v>0</v>
      </c>
      <c r="AQ495" s="2">
        <v>0</v>
      </c>
      <c r="AR495" s="2">
        <v>0</v>
      </c>
      <c r="AS495" s="2">
        <v>0</v>
      </c>
      <c r="AT495" s="2">
        <v>0</v>
      </c>
      <c r="AU495" s="2">
        <v>0</v>
      </c>
      <c r="AV495" s="2">
        <v>1</v>
      </c>
      <c r="AW495" s="2">
        <v>1</v>
      </c>
      <c r="AX495" s="2"/>
      <c r="AY495" s="2"/>
      <c r="AZ495" s="2">
        <v>1</v>
      </c>
      <c r="BA495" s="2">
        <v>1</v>
      </c>
      <c r="BB495" s="2">
        <v>1</v>
      </c>
      <c r="BC495" s="2">
        <v>1</v>
      </c>
      <c r="BD495" s="2" t="s">
        <v>3</v>
      </c>
      <c r="BE495" s="2" t="s">
        <v>3</v>
      </c>
      <c r="BF495" s="2" t="s">
        <v>3</v>
      </c>
      <c r="BG495" s="2" t="s">
        <v>3</v>
      </c>
      <c r="BH495" s="2">
        <v>3</v>
      </c>
      <c r="BI495" s="2">
        <v>2</v>
      </c>
      <c r="BJ495" s="2" t="s">
        <v>3</v>
      </c>
      <c r="BK495" s="2"/>
      <c r="BL495" s="2"/>
      <c r="BM495" s="2">
        <v>400002</v>
      </c>
      <c r="BN495" s="2">
        <v>0</v>
      </c>
      <c r="BO495" s="2" t="s">
        <v>3</v>
      </c>
      <c r="BP495" s="2">
        <v>0</v>
      </c>
      <c r="BQ495" s="2">
        <v>202</v>
      </c>
      <c r="BR495" s="2">
        <v>0</v>
      </c>
      <c r="BS495" s="2">
        <v>1</v>
      </c>
      <c r="BT495" s="2">
        <v>1</v>
      </c>
      <c r="BU495" s="2">
        <v>1</v>
      </c>
      <c r="BV495" s="2">
        <v>1</v>
      </c>
      <c r="BW495" s="2">
        <v>1</v>
      </c>
      <c r="BX495" s="2">
        <v>1</v>
      </c>
      <c r="BY495" s="2" t="s">
        <v>3</v>
      </c>
      <c r="BZ495" s="2">
        <v>0</v>
      </c>
      <c r="CA495" s="2">
        <v>0</v>
      </c>
      <c r="CB495" s="2" t="s">
        <v>3</v>
      </c>
      <c r="CC495" s="2"/>
      <c r="CD495" s="2"/>
      <c r="CE495" s="2">
        <v>30</v>
      </c>
      <c r="CF495" s="2">
        <v>0</v>
      </c>
      <c r="CG495" s="2">
        <v>0</v>
      </c>
      <c r="CH495" s="2"/>
      <c r="CI495" s="2"/>
      <c r="CJ495" s="2"/>
      <c r="CK495" s="2"/>
      <c r="CL495" s="2"/>
      <c r="CM495" s="2">
        <v>0</v>
      </c>
      <c r="CN495" s="2" t="s">
        <v>3</v>
      </c>
      <c r="CO495" s="2">
        <v>0</v>
      </c>
      <c r="CP495" s="2">
        <f t="shared" si="626"/>
        <v>28537.360000000001</v>
      </c>
      <c r="CQ495" s="2">
        <f t="shared" si="627"/>
        <v>771.28</v>
      </c>
      <c r="CR495" s="2">
        <f t="shared" si="655"/>
        <v>0</v>
      </c>
      <c r="CS495" s="2">
        <f t="shared" si="628"/>
        <v>0</v>
      </c>
      <c r="CT495" s="2">
        <f t="shared" si="629"/>
        <v>0</v>
      </c>
      <c r="CU495" s="2">
        <f t="shared" si="630"/>
        <v>0</v>
      </c>
      <c r="CV495" s="2">
        <f t="shared" si="631"/>
        <v>0</v>
      </c>
      <c r="CW495" s="2">
        <f t="shared" si="632"/>
        <v>0</v>
      </c>
      <c r="CX495" s="2">
        <f t="shared" si="633"/>
        <v>0</v>
      </c>
      <c r="CY495" s="2">
        <f t="shared" si="634"/>
        <v>0</v>
      </c>
      <c r="CZ495" s="2">
        <f t="shared" si="635"/>
        <v>0</v>
      </c>
      <c r="DA495" s="2"/>
      <c r="DB495" s="2"/>
      <c r="DC495" s="2" t="s">
        <v>3</v>
      </c>
      <c r="DD495" s="2" t="s">
        <v>3</v>
      </c>
      <c r="DE495" s="2" t="s">
        <v>3</v>
      </c>
      <c r="DF495" s="2" t="s">
        <v>3</v>
      </c>
      <c r="DG495" s="2" t="s">
        <v>3</v>
      </c>
      <c r="DH495" s="2" t="s">
        <v>3</v>
      </c>
      <c r="DI495" s="2" t="s">
        <v>3</v>
      </c>
      <c r="DJ495" s="2" t="s">
        <v>3</v>
      </c>
      <c r="DK495" s="2" t="s">
        <v>3</v>
      </c>
      <c r="DL495" s="2" t="s">
        <v>3</v>
      </c>
      <c r="DM495" s="2" t="s">
        <v>3</v>
      </c>
      <c r="DN495" s="2">
        <v>0</v>
      </c>
      <c r="DO495" s="2">
        <v>0</v>
      </c>
      <c r="DP495" s="2">
        <v>1</v>
      </c>
      <c r="DQ495" s="2">
        <v>1</v>
      </c>
      <c r="DR495" s="2"/>
      <c r="DS495" s="2"/>
      <c r="DT495" s="2"/>
      <c r="DU495" s="2">
        <v>1013</v>
      </c>
      <c r="DV495" s="2" t="s">
        <v>37</v>
      </c>
      <c r="DW495" s="2" t="s">
        <v>37</v>
      </c>
      <c r="DX495" s="2">
        <v>1</v>
      </c>
      <c r="DY495" s="2"/>
      <c r="DZ495" s="2" t="s">
        <v>3</v>
      </c>
      <c r="EA495" s="2" t="s">
        <v>3</v>
      </c>
      <c r="EB495" s="2" t="s">
        <v>3</v>
      </c>
      <c r="EC495" s="2" t="s">
        <v>3</v>
      </c>
      <c r="ED495" s="2"/>
      <c r="EE495" s="2">
        <v>59540864</v>
      </c>
      <c r="EF495" s="2">
        <v>202</v>
      </c>
      <c r="EG495" s="2" t="s">
        <v>386</v>
      </c>
      <c r="EH495" s="2">
        <v>0</v>
      </c>
      <c r="EI495" s="2" t="s">
        <v>3</v>
      </c>
      <c r="EJ495" s="2">
        <v>1</v>
      </c>
      <c r="EK495" s="2">
        <v>400002</v>
      </c>
      <c r="EL495" s="2" t="s">
        <v>387</v>
      </c>
      <c r="EM495" s="2" t="s">
        <v>386</v>
      </c>
      <c r="EN495" s="2"/>
      <c r="EO495" s="2" t="s">
        <v>3</v>
      </c>
      <c r="EP495" s="2"/>
      <c r="EQ495" s="2">
        <v>0</v>
      </c>
      <c r="ER495" s="2">
        <v>0</v>
      </c>
      <c r="ES495" s="2">
        <v>771.28</v>
      </c>
      <c r="ET495" s="2">
        <v>0</v>
      </c>
      <c r="EU495" s="2">
        <v>0</v>
      </c>
      <c r="EV495" s="2">
        <v>0</v>
      </c>
      <c r="EW495" s="2">
        <v>0</v>
      </c>
      <c r="EX495" s="2">
        <v>0</v>
      </c>
      <c r="EY495" s="2">
        <v>0</v>
      </c>
      <c r="EZ495" s="2"/>
      <c r="FA495" s="2"/>
      <c r="FB495" s="2"/>
      <c r="FC495" s="2"/>
      <c r="FD495" s="2"/>
      <c r="FE495" s="2"/>
      <c r="FF495" s="2"/>
      <c r="FG495" s="2"/>
      <c r="FH495" s="2"/>
      <c r="FI495" s="2"/>
      <c r="FJ495" s="2"/>
      <c r="FK495" s="2"/>
      <c r="FL495" s="2"/>
      <c r="FM495" s="2"/>
      <c r="FN495" s="2"/>
      <c r="FO495" s="2"/>
      <c r="FP495" s="2"/>
      <c r="FQ495" s="2">
        <v>0</v>
      </c>
      <c r="FR495" s="2">
        <v>0</v>
      </c>
      <c r="FS495" s="2">
        <v>0</v>
      </c>
      <c r="FT495" s="2"/>
      <c r="FU495" s="2"/>
      <c r="FV495" s="2"/>
      <c r="FW495" s="2"/>
      <c r="FX495" s="2">
        <v>0</v>
      </c>
      <c r="FY495" s="2">
        <v>0</v>
      </c>
      <c r="FZ495" s="2"/>
      <c r="GA495" s="2" t="s">
        <v>743</v>
      </c>
      <c r="GB495" s="2"/>
      <c r="GC495" s="2"/>
      <c r="GD495" s="2">
        <v>1</v>
      </c>
      <c r="GE495" s="2"/>
      <c r="GF495" s="2">
        <v>-1362318191</v>
      </c>
      <c r="GG495" s="2">
        <v>2</v>
      </c>
      <c r="GH495" s="2">
        <v>4</v>
      </c>
      <c r="GI495" s="2">
        <v>-2</v>
      </c>
      <c r="GJ495" s="2">
        <v>0</v>
      </c>
      <c r="GK495" s="2">
        <v>0</v>
      </c>
      <c r="GL495" s="2">
        <f t="shared" si="636"/>
        <v>0</v>
      </c>
      <c r="GM495" s="2">
        <f t="shared" si="637"/>
        <v>28537.360000000001</v>
      </c>
      <c r="GN495" s="2">
        <f t="shared" si="638"/>
        <v>0</v>
      </c>
      <c r="GO495" s="2">
        <f t="shared" si="639"/>
        <v>28537.360000000001</v>
      </c>
      <c r="GP495" s="2">
        <f t="shared" si="640"/>
        <v>0</v>
      </c>
      <c r="GQ495" s="2"/>
      <c r="GR495" s="2">
        <v>0</v>
      </c>
      <c r="GS495" s="2">
        <v>2</v>
      </c>
      <c r="GT495" s="2">
        <v>0</v>
      </c>
      <c r="GU495" s="2" t="s">
        <v>3</v>
      </c>
      <c r="GV495" s="2">
        <f t="shared" si="641"/>
        <v>0</v>
      </c>
      <c r="GW495" s="2">
        <v>1</v>
      </c>
      <c r="GX495" s="2">
        <f t="shared" si="642"/>
        <v>0</v>
      </c>
      <c r="GY495" s="2"/>
      <c r="GZ495" s="2"/>
      <c r="HA495" s="2">
        <v>0</v>
      </c>
      <c r="HB495" s="2">
        <v>0</v>
      </c>
      <c r="HC495" s="2">
        <f t="shared" si="643"/>
        <v>0</v>
      </c>
      <c r="HD495" s="2"/>
      <c r="HE495" s="2" t="s">
        <v>389</v>
      </c>
      <c r="HF495" s="2" t="s">
        <v>34</v>
      </c>
      <c r="HG495" s="2"/>
      <c r="HH495" s="2"/>
      <c r="HI495" s="2"/>
      <c r="HJ495" s="2"/>
      <c r="HK495" s="2"/>
      <c r="HL495" s="2"/>
      <c r="HM495" s="2" t="s">
        <v>3</v>
      </c>
      <c r="HN495" s="2" t="s">
        <v>3</v>
      </c>
      <c r="HO495" s="2" t="s">
        <v>3</v>
      </c>
      <c r="HP495" s="2" t="s">
        <v>3</v>
      </c>
      <c r="HQ495" s="2" t="s">
        <v>3</v>
      </c>
      <c r="HR495" s="2"/>
      <c r="HS495" s="2">
        <v>0</v>
      </c>
      <c r="HT495" s="2"/>
      <c r="HU495" s="2"/>
      <c r="HV495" s="2"/>
      <c r="HW495" s="2"/>
      <c r="HX495" s="2"/>
      <c r="HY495" s="2"/>
      <c r="HZ495" s="2"/>
      <c r="IA495" s="2"/>
      <c r="IB495" s="2"/>
      <c r="IC495" s="2"/>
      <c r="ID495" s="2"/>
      <c r="IE495" s="2"/>
      <c r="IF495" s="2"/>
      <c r="IG495" s="2"/>
      <c r="IH495" s="2"/>
      <c r="II495" s="2"/>
      <c r="IJ495" s="2"/>
      <c r="IK495" s="2">
        <v>0</v>
      </c>
      <c r="IL495" s="2"/>
      <c r="IM495" s="2"/>
      <c r="IN495" s="2"/>
      <c r="IO495" s="2"/>
      <c r="IP495" s="2"/>
      <c r="IQ495" s="2"/>
      <c r="IR495" s="2"/>
      <c r="IS495" s="2"/>
      <c r="IT495" s="2"/>
      <c r="IU495" s="2"/>
    </row>
    <row r="496" spans="1:255" x14ac:dyDescent="0.2">
      <c r="A496">
        <v>17</v>
      </c>
      <c r="B496">
        <v>1</v>
      </c>
      <c r="E496" t="s">
        <v>740</v>
      </c>
      <c r="F496" t="s">
        <v>741</v>
      </c>
      <c r="G496" t="s">
        <v>742</v>
      </c>
      <c r="H496" t="s">
        <v>37</v>
      </c>
      <c r="I496">
        <v>37</v>
      </c>
      <c r="J496">
        <v>0</v>
      </c>
      <c r="K496">
        <v>37</v>
      </c>
      <c r="O496">
        <f t="shared" si="612"/>
        <v>281949.12</v>
      </c>
      <c r="P496">
        <f t="shared" si="613"/>
        <v>281949.12</v>
      </c>
      <c r="Q496">
        <f t="shared" si="651"/>
        <v>0</v>
      </c>
      <c r="R496">
        <f t="shared" si="614"/>
        <v>0</v>
      </c>
      <c r="S496">
        <f t="shared" si="615"/>
        <v>0</v>
      </c>
      <c r="T496">
        <f t="shared" si="616"/>
        <v>0</v>
      </c>
      <c r="U496">
        <f t="shared" si="617"/>
        <v>0</v>
      </c>
      <c r="V496">
        <f t="shared" si="618"/>
        <v>0</v>
      </c>
      <c r="W496">
        <f t="shared" si="619"/>
        <v>0</v>
      </c>
      <c r="X496">
        <f t="shared" si="620"/>
        <v>0</v>
      </c>
      <c r="Y496">
        <f t="shared" si="621"/>
        <v>0</v>
      </c>
      <c r="AA496">
        <v>60252775</v>
      </c>
      <c r="AB496">
        <f t="shared" si="622"/>
        <v>771.28</v>
      </c>
      <c r="AC496">
        <f t="shared" si="623"/>
        <v>771.28</v>
      </c>
      <c r="AD496">
        <f t="shared" si="652"/>
        <v>0</v>
      </c>
      <c r="AE496">
        <f t="shared" si="653"/>
        <v>0</v>
      </c>
      <c r="AF496">
        <f t="shared" si="653"/>
        <v>0</v>
      </c>
      <c r="AG496">
        <f t="shared" si="624"/>
        <v>0</v>
      </c>
      <c r="AH496">
        <f t="shared" si="654"/>
        <v>0</v>
      </c>
      <c r="AI496">
        <f t="shared" si="654"/>
        <v>0</v>
      </c>
      <c r="AJ496">
        <f t="shared" si="625"/>
        <v>0</v>
      </c>
      <c r="AK496">
        <v>771.28</v>
      </c>
      <c r="AL496">
        <v>771.28</v>
      </c>
      <c r="AM496">
        <v>0</v>
      </c>
      <c r="AN496">
        <v>0</v>
      </c>
      <c r="AO496">
        <v>0</v>
      </c>
      <c r="AP496">
        <v>0</v>
      </c>
      <c r="AQ496">
        <v>0</v>
      </c>
      <c r="AR496">
        <v>0</v>
      </c>
      <c r="AS496">
        <v>0</v>
      </c>
      <c r="AT496">
        <v>0</v>
      </c>
      <c r="AU496">
        <v>0</v>
      </c>
      <c r="AV496">
        <v>1</v>
      </c>
      <c r="AW496">
        <v>1</v>
      </c>
      <c r="AZ496">
        <v>1</v>
      </c>
      <c r="BA496">
        <v>1</v>
      </c>
      <c r="BB496">
        <v>1</v>
      </c>
      <c r="BC496">
        <v>9.8800000000000008</v>
      </c>
      <c r="BD496" t="s">
        <v>3</v>
      </c>
      <c r="BE496" t="s">
        <v>3</v>
      </c>
      <c r="BF496" t="s">
        <v>3</v>
      </c>
      <c r="BG496" t="s">
        <v>3</v>
      </c>
      <c r="BH496">
        <v>3</v>
      </c>
      <c r="BI496">
        <v>2</v>
      </c>
      <c r="BJ496" t="s">
        <v>3</v>
      </c>
      <c r="BM496">
        <v>400002</v>
      </c>
      <c r="BN496">
        <v>0</v>
      </c>
      <c r="BO496" t="s">
        <v>3</v>
      </c>
      <c r="BP496">
        <v>0</v>
      </c>
      <c r="BQ496">
        <v>202</v>
      </c>
      <c r="BR496">
        <v>0</v>
      </c>
      <c r="BS496">
        <v>1</v>
      </c>
      <c r="BT496">
        <v>1</v>
      </c>
      <c r="BU496">
        <v>1</v>
      </c>
      <c r="BV496">
        <v>1</v>
      </c>
      <c r="BW496">
        <v>1</v>
      </c>
      <c r="BX496">
        <v>1</v>
      </c>
      <c r="BY496" t="s">
        <v>3</v>
      </c>
      <c r="BZ496">
        <v>0</v>
      </c>
      <c r="CA496">
        <v>0</v>
      </c>
      <c r="CB496" t="s">
        <v>3</v>
      </c>
      <c r="CE496">
        <v>30</v>
      </c>
      <c r="CF496">
        <v>0</v>
      </c>
      <c r="CG496">
        <v>0</v>
      </c>
      <c r="CM496">
        <v>0</v>
      </c>
      <c r="CN496" t="s">
        <v>3</v>
      </c>
      <c r="CO496">
        <v>0</v>
      </c>
      <c r="CP496">
        <f t="shared" si="626"/>
        <v>281949.12</v>
      </c>
      <c r="CQ496">
        <f t="shared" si="627"/>
        <v>7620.25</v>
      </c>
      <c r="CR496">
        <f t="shared" si="655"/>
        <v>0</v>
      </c>
      <c r="CS496">
        <f t="shared" si="628"/>
        <v>0</v>
      </c>
      <c r="CT496">
        <f t="shared" si="629"/>
        <v>0</v>
      </c>
      <c r="CU496">
        <f t="shared" si="630"/>
        <v>0</v>
      </c>
      <c r="CV496">
        <f t="shared" si="631"/>
        <v>0</v>
      </c>
      <c r="CW496">
        <f t="shared" si="632"/>
        <v>0</v>
      </c>
      <c r="CX496">
        <f t="shared" si="633"/>
        <v>0</v>
      </c>
      <c r="CY496">
        <f t="shared" si="634"/>
        <v>0</v>
      </c>
      <c r="CZ496">
        <f t="shared" si="635"/>
        <v>0</v>
      </c>
      <c r="DC496" t="s">
        <v>3</v>
      </c>
      <c r="DD496" t="s">
        <v>3</v>
      </c>
      <c r="DE496" t="s">
        <v>3</v>
      </c>
      <c r="DF496" t="s">
        <v>3</v>
      </c>
      <c r="DG496" t="s">
        <v>3</v>
      </c>
      <c r="DH496" t="s">
        <v>3</v>
      </c>
      <c r="DI496" t="s">
        <v>3</v>
      </c>
      <c r="DJ496" t="s">
        <v>3</v>
      </c>
      <c r="DK496" t="s">
        <v>3</v>
      </c>
      <c r="DL496" t="s">
        <v>3</v>
      </c>
      <c r="DM496" t="s">
        <v>3</v>
      </c>
      <c r="DN496">
        <v>0</v>
      </c>
      <c r="DO496">
        <v>0</v>
      </c>
      <c r="DP496">
        <v>1</v>
      </c>
      <c r="DQ496">
        <v>1</v>
      </c>
      <c r="DU496">
        <v>1013</v>
      </c>
      <c r="DV496" t="s">
        <v>37</v>
      </c>
      <c r="DW496" t="s">
        <v>37</v>
      </c>
      <c r="DX496">
        <v>1</v>
      </c>
      <c r="DZ496" t="s">
        <v>3</v>
      </c>
      <c r="EA496" t="s">
        <v>3</v>
      </c>
      <c r="EB496" t="s">
        <v>3</v>
      </c>
      <c r="EC496" t="s">
        <v>3</v>
      </c>
      <c r="EE496">
        <v>59540864</v>
      </c>
      <c r="EF496">
        <v>202</v>
      </c>
      <c r="EG496" t="s">
        <v>386</v>
      </c>
      <c r="EH496">
        <v>0</v>
      </c>
      <c r="EI496" t="s">
        <v>3</v>
      </c>
      <c r="EJ496">
        <v>1</v>
      </c>
      <c r="EK496">
        <v>400002</v>
      </c>
      <c r="EL496" t="s">
        <v>387</v>
      </c>
      <c r="EM496" t="s">
        <v>386</v>
      </c>
      <c r="EO496" t="s">
        <v>3</v>
      </c>
      <c r="EQ496">
        <v>0</v>
      </c>
      <c r="ER496">
        <v>771.28</v>
      </c>
      <c r="ES496">
        <v>771.28</v>
      </c>
      <c r="ET496">
        <v>0</v>
      </c>
      <c r="EU496">
        <v>0</v>
      </c>
      <c r="EV496">
        <v>0</v>
      </c>
      <c r="EW496">
        <v>0</v>
      </c>
      <c r="EX496">
        <v>0</v>
      </c>
      <c r="EY496">
        <v>0</v>
      </c>
      <c r="EZ496">
        <v>5</v>
      </c>
      <c r="FC496">
        <v>1</v>
      </c>
      <c r="FD496">
        <v>18</v>
      </c>
      <c r="FF496">
        <v>8965</v>
      </c>
      <c r="FQ496">
        <v>0</v>
      </c>
      <c r="FR496">
        <v>0</v>
      </c>
      <c r="FS496">
        <v>0</v>
      </c>
      <c r="FX496">
        <v>0</v>
      </c>
      <c r="FY496">
        <v>0</v>
      </c>
      <c r="GA496" t="s">
        <v>743</v>
      </c>
      <c r="GD496">
        <v>1</v>
      </c>
      <c r="GF496">
        <v>-1362318191</v>
      </c>
      <c r="GG496">
        <v>2</v>
      </c>
      <c r="GH496">
        <v>3</v>
      </c>
      <c r="GI496">
        <v>5</v>
      </c>
      <c r="GJ496">
        <v>0</v>
      </c>
      <c r="GK496">
        <v>0</v>
      </c>
      <c r="GL496">
        <f t="shared" si="636"/>
        <v>0</v>
      </c>
      <c r="GM496">
        <f t="shared" si="637"/>
        <v>281949.12</v>
      </c>
      <c r="GN496">
        <f t="shared" si="638"/>
        <v>0</v>
      </c>
      <c r="GO496">
        <f t="shared" si="639"/>
        <v>281949.12</v>
      </c>
      <c r="GP496">
        <f t="shared" si="640"/>
        <v>0</v>
      </c>
      <c r="GR496">
        <v>1</v>
      </c>
      <c r="GS496">
        <v>1</v>
      </c>
      <c r="GT496">
        <v>0</v>
      </c>
      <c r="GU496" t="s">
        <v>3</v>
      </c>
      <c r="GV496">
        <f t="shared" si="641"/>
        <v>0</v>
      </c>
      <c r="GW496">
        <v>1</v>
      </c>
      <c r="GX496">
        <f t="shared" si="642"/>
        <v>0</v>
      </c>
      <c r="HA496">
        <v>0</v>
      </c>
      <c r="HB496">
        <v>0</v>
      </c>
      <c r="HC496">
        <f t="shared" si="643"/>
        <v>0</v>
      </c>
      <c r="HE496" t="s">
        <v>389</v>
      </c>
      <c r="HF496" t="s">
        <v>34</v>
      </c>
      <c r="HM496" t="s">
        <v>3</v>
      </c>
      <c r="HN496" t="s">
        <v>3</v>
      </c>
      <c r="HO496" t="s">
        <v>3</v>
      </c>
      <c r="HP496" t="s">
        <v>3</v>
      </c>
      <c r="HQ496" t="s">
        <v>3</v>
      </c>
      <c r="HS496">
        <v>0</v>
      </c>
      <c r="IK496">
        <v>0</v>
      </c>
    </row>
    <row r="497" spans="1:255" x14ac:dyDescent="0.2">
      <c r="A497" s="2">
        <v>17</v>
      </c>
      <c r="B497" s="2">
        <v>1</v>
      </c>
      <c r="C497" s="2"/>
      <c r="D497" s="2"/>
      <c r="E497" s="2" t="s">
        <v>744</v>
      </c>
      <c r="F497" s="2" t="s">
        <v>745</v>
      </c>
      <c r="G497" s="2" t="s">
        <v>746</v>
      </c>
      <c r="H497" s="2" t="s">
        <v>37</v>
      </c>
      <c r="I497" s="2">
        <v>6</v>
      </c>
      <c r="J497" s="2">
        <v>0</v>
      </c>
      <c r="K497" s="2">
        <v>6</v>
      </c>
      <c r="L497" s="2"/>
      <c r="M497" s="2"/>
      <c r="N497" s="2"/>
      <c r="O497" s="2">
        <f t="shared" si="612"/>
        <v>7879.68</v>
      </c>
      <c r="P497" s="2">
        <f t="shared" si="613"/>
        <v>7879.68</v>
      </c>
      <c r="Q497" s="2">
        <f t="shared" si="651"/>
        <v>0</v>
      </c>
      <c r="R497" s="2">
        <f t="shared" si="614"/>
        <v>0</v>
      </c>
      <c r="S497" s="2">
        <f t="shared" si="615"/>
        <v>0</v>
      </c>
      <c r="T497" s="2">
        <f t="shared" si="616"/>
        <v>0</v>
      </c>
      <c r="U497" s="2">
        <f t="shared" si="617"/>
        <v>0</v>
      </c>
      <c r="V497" s="2">
        <f t="shared" si="618"/>
        <v>0</v>
      </c>
      <c r="W497" s="2">
        <f t="shared" si="619"/>
        <v>0</v>
      </c>
      <c r="X497" s="2">
        <f t="shared" si="620"/>
        <v>0</v>
      </c>
      <c r="Y497" s="2">
        <f t="shared" si="621"/>
        <v>0</v>
      </c>
      <c r="Z497" s="2"/>
      <c r="AA497" s="2">
        <v>60252778</v>
      </c>
      <c r="AB497" s="2">
        <f t="shared" si="622"/>
        <v>1313.28</v>
      </c>
      <c r="AC497" s="2">
        <f t="shared" si="623"/>
        <v>1313.28</v>
      </c>
      <c r="AD497" s="2">
        <f t="shared" si="652"/>
        <v>0</v>
      </c>
      <c r="AE497" s="2">
        <f t="shared" si="653"/>
        <v>0</v>
      </c>
      <c r="AF497" s="2">
        <f t="shared" si="653"/>
        <v>0</v>
      </c>
      <c r="AG497" s="2">
        <f t="shared" si="624"/>
        <v>0</v>
      </c>
      <c r="AH497" s="2">
        <f t="shared" si="654"/>
        <v>0</v>
      </c>
      <c r="AI497" s="2">
        <f t="shared" si="654"/>
        <v>0</v>
      </c>
      <c r="AJ497" s="2">
        <f t="shared" si="625"/>
        <v>0</v>
      </c>
      <c r="AK497" s="2">
        <v>1313.28</v>
      </c>
      <c r="AL497" s="2">
        <v>1313.28</v>
      </c>
      <c r="AM497" s="2">
        <v>0</v>
      </c>
      <c r="AN497" s="2">
        <v>0</v>
      </c>
      <c r="AO497" s="2">
        <v>0</v>
      </c>
      <c r="AP497" s="2">
        <v>0</v>
      </c>
      <c r="AQ497" s="2">
        <v>0</v>
      </c>
      <c r="AR497" s="2">
        <v>0</v>
      </c>
      <c r="AS497" s="2">
        <v>0</v>
      </c>
      <c r="AT497" s="2">
        <v>0</v>
      </c>
      <c r="AU497" s="2">
        <v>0</v>
      </c>
      <c r="AV497" s="2">
        <v>1</v>
      </c>
      <c r="AW497" s="2">
        <v>1</v>
      </c>
      <c r="AX497" s="2"/>
      <c r="AY497" s="2"/>
      <c r="AZ497" s="2">
        <v>1</v>
      </c>
      <c r="BA497" s="2">
        <v>1</v>
      </c>
      <c r="BB497" s="2">
        <v>1</v>
      </c>
      <c r="BC497" s="2">
        <v>1</v>
      </c>
      <c r="BD497" s="2" t="s">
        <v>3</v>
      </c>
      <c r="BE497" s="2" t="s">
        <v>3</v>
      </c>
      <c r="BF497" s="2" t="s">
        <v>3</v>
      </c>
      <c r="BG497" s="2" t="s">
        <v>3</v>
      </c>
      <c r="BH497" s="2">
        <v>3</v>
      </c>
      <c r="BI497" s="2">
        <v>2</v>
      </c>
      <c r="BJ497" s="2" t="s">
        <v>3</v>
      </c>
      <c r="BK497" s="2"/>
      <c r="BL497" s="2"/>
      <c r="BM497" s="2">
        <v>400002</v>
      </c>
      <c r="BN497" s="2">
        <v>0</v>
      </c>
      <c r="BO497" s="2" t="s">
        <v>3</v>
      </c>
      <c r="BP497" s="2">
        <v>0</v>
      </c>
      <c r="BQ497" s="2">
        <v>202</v>
      </c>
      <c r="BR497" s="2">
        <v>0</v>
      </c>
      <c r="BS497" s="2">
        <v>1</v>
      </c>
      <c r="BT497" s="2">
        <v>1</v>
      </c>
      <c r="BU497" s="2">
        <v>1</v>
      </c>
      <c r="BV497" s="2">
        <v>1</v>
      </c>
      <c r="BW497" s="2">
        <v>1</v>
      </c>
      <c r="BX497" s="2">
        <v>1</v>
      </c>
      <c r="BY497" s="2" t="s">
        <v>3</v>
      </c>
      <c r="BZ497" s="2">
        <v>0</v>
      </c>
      <c r="CA497" s="2">
        <v>0</v>
      </c>
      <c r="CB497" s="2" t="s">
        <v>3</v>
      </c>
      <c r="CC497" s="2"/>
      <c r="CD497" s="2"/>
      <c r="CE497" s="2">
        <v>30</v>
      </c>
      <c r="CF497" s="2">
        <v>0</v>
      </c>
      <c r="CG497" s="2">
        <v>0</v>
      </c>
      <c r="CH497" s="2"/>
      <c r="CI497" s="2"/>
      <c r="CJ497" s="2"/>
      <c r="CK497" s="2"/>
      <c r="CL497" s="2"/>
      <c r="CM497" s="2">
        <v>0</v>
      </c>
      <c r="CN497" s="2" t="s">
        <v>3</v>
      </c>
      <c r="CO497" s="2">
        <v>0</v>
      </c>
      <c r="CP497" s="2">
        <f t="shared" si="626"/>
        <v>7879.68</v>
      </c>
      <c r="CQ497" s="2">
        <f t="shared" si="627"/>
        <v>1313.28</v>
      </c>
      <c r="CR497" s="2">
        <f t="shared" si="655"/>
        <v>0</v>
      </c>
      <c r="CS497" s="2">
        <f t="shared" si="628"/>
        <v>0</v>
      </c>
      <c r="CT497" s="2">
        <f t="shared" si="629"/>
        <v>0</v>
      </c>
      <c r="CU497" s="2">
        <f t="shared" si="630"/>
        <v>0</v>
      </c>
      <c r="CV497" s="2">
        <f t="shared" si="631"/>
        <v>0</v>
      </c>
      <c r="CW497" s="2">
        <f t="shared" si="632"/>
        <v>0</v>
      </c>
      <c r="CX497" s="2">
        <f t="shared" si="633"/>
        <v>0</v>
      </c>
      <c r="CY497" s="2">
        <f t="shared" si="634"/>
        <v>0</v>
      </c>
      <c r="CZ497" s="2">
        <f t="shared" si="635"/>
        <v>0</v>
      </c>
      <c r="DA497" s="2"/>
      <c r="DB497" s="2"/>
      <c r="DC497" s="2" t="s">
        <v>3</v>
      </c>
      <c r="DD497" s="2" t="s">
        <v>3</v>
      </c>
      <c r="DE497" s="2" t="s">
        <v>3</v>
      </c>
      <c r="DF497" s="2" t="s">
        <v>3</v>
      </c>
      <c r="DG497" s="2" t="s">
        <v>3</v>
      </c>
      <c r="DH497" s="2" t="s">
        <v>3</v>
      </c>
      <c r="DI497" s="2" t="s">
        <v>3</v>
      </c>
      <c r="DJ497" s="2" t="s">
        <v>3</v>
      </c>
      <c r="DK497" s="2" t="s">
        <v>3</v>
      </c>
      <c r="DL497" s="2" t="s">
        <v>3</v>
      </c>
      <c r="DM497" s="2" t="s">
        <v>3</v>
      </c>
      <c r="DN497" s="2">
        <v>0</v>
      </c>
      <c r="DO497" s="2">
        <v>0</v>
      </c>
      <c r="DP497" s="2">
        <v>1</v>
      </c>
      <c r="DQ497" s="2">
        <v>1</v>
      </c>
      <c r="DR497" s="2"/>
      <c r="DS497" s="2"/>
      <c r="DT497" s="2"/>
      <c r="DU497" s="2">
        <v>1013</v>
      </c>
      <c r="DV497" s="2" t="s">
        <v>37</v>
      </c>
      <c r="DW497" s="2" t="s">
        <v>37</v>
      </c>
      <c r="DX497" s="2">
        <v>1</v>
      </c>
      <c r="DY497" s="2"/>
      <c r="DZ497" s="2" t="s">
        <v>3</v>
      </c>
      <c r="EA497" s="2" t="s">
        <v>3</v>
      </c>
      <c r="EB497" s="2" t="s">
        <v>3</v>
      </c>
      <c r="EC497" s="2" t="s">
        <v>3</v>
      </c>
      <c r="ED497" s="2"/>
      <c r="EE497" s="2">
        <v>59540864</v>
      </c>
      <c r="EF497" s="2">
        <v>202</v>
      </c>
      <c r="EG497" s="2" t="s">
        <v>386</v>
      </c>
      <c r="EH497" s="2">
        <v>0</v>
      </c>
      <c r="EI497" s="2" t="s">
        <v>3</v>
      </c>
      <c r="EJ497" s="2">
        <v>1</v>
      </c>
      <c r="EK497" s="2">
        <v>400002</v>
      </c>
      <c r="EL497" s="2" t="s">
        <v>387</v>
      </c>
      <c r="EM497" s="2" t="s">
        <v>386</v>
      </c>
      <c r="EN497" s="2"/>
      <c r="EO497" s="2" t="s">
        <v>3</v>
      </c>
      <c r="EP497" s="2"/>
      <c r="EQ497" s="2">
        <v>0</v>
      </c>
      <c r="ER497" s="2">
        <v>0</v>
      </c>
      <c r="ES497" s="2">
        <v>1313.28</v>
      </c>
      <c r="ET497" s="2">
        <v>0</v>
      </c>
      <c r="EU497" s="2">
        <v>0</v>
      </c>
      <c r="EV497" s="2">
        <v>0</v>
      </c>
      <c r="EW497" s="2">
        <v>0</v>
      </c>
      <c r="EX497" s="2">
        <v>0</v>
      </c>
      <c r="EY497" s="2">
        <v>0</v>
      </c>
      <c r="EZ497" s="2"/>
      <c r="FA497" s="2"/>
      <c r="FB497" s="2"/>
      <c r="FC497" s="2"/>
      <c r="FD497" s="2"/>
      <c r="FE497" s="2"/>
      <c r="FF497" s="2"/>
      <c r="FG497" s="2"/>
      <c r="FH497" s="2"/>
      <c r="FI497" s="2"/>
      <c r="FJ497" s="2"/>
      <c r="FK497" s="2"/>
      <c r="FL497" s="2"/>
      <c r="FM497" s="2"/>
      <c r="FN497" s="2"/>
      <c r="FO497" s="2"/>
      <c r="FP497" s="2"/>
      <c r="FQ497" s="2">
        <v>0</v>
      </c>
      <c r="FR497" s="2">
        <v>0</v>
      </c>
      <c r="FS497" s="2">
        <v>0</v>
      </c>
      <c r="FT497" s="2"/>
      <c r="FU497" s="2"/>
      <c r="FV497" s="2"/>
      <c r="FW497" s="2"/>
      <c r="FX497" s="2">
        <v>0</v>
      </c>
      <c r="FY497" s="2">
        <v>0</v>
      </c>
      <c r="FZ497" s="2"/>
      <c r="GA497" s="2" t="s">
        <v>747</v>
      </c>
      <c r="GB497" s="2"/>
      <c r="GC497" s="2"/>
      <c r="GD497" s="2">
        <v>1</v>
      </c>
      <c r="GE497" s="2"/>
      <c r="GF497" s="2">
        <v>776505393</v>
      </c>
      <c r="GG497" s="2">
        <v>2</v>
      </c>
      <c r="GH497" s="2">
        <v>4</v>
      </c>
      <c r="GI497" s="2">
        <v>-2</v>
      </c>
      <c r="GJ497" s="2">
        <v>0</v>
      </c>
      <c r="GK497" s="2">
        <v>0</v>
      </c>
      <c r="GL497" s="2">
        <f t="shared" si="636"/>
        <v>0</v>
      </c>
      <c r="GM497" s="2">
        <f t="shared" si="637"/>
        <v>7879.68</v>
      </c>
      <c r="GN497" s="2">
        <f t="shared" si="638"/>
        <v>0</v>
      </c>
      <c r="GO497" s="2">
        <f t="shared" si="639"/>
        <v>7879.68</v>
      </c>
      <c r="GP497" s="2">
        <f t="shared" si="640"/>
        <v>0</v>
      </c>
      <c r="GQ497" s="2"/>
      <c r="GR497" s="2">
        <v>0</v>
      </c>
      <c r="GS497" s="2">
        <v>2</v>
      </c>
      <c r="GT497" s="2">
        <v>0</v>
      </c>
      <c r="GU497" s="2" t="s">
        <v>3</v>
      </c>
      <c r="GV497" s="2">
        <f t="shared" si="641"/>
        <v>0</v>
      </c>
      <c r="GW497" s="2">
        <v>1</v>
      </c>
      <c r="GX497" s="2">
        <f t="shared" si="642"/>
        <v>0</v>
      </c>
      <c r="GY497" s="2"/>
      <c r="GZ497" s="2"/>
      <c r="HA497" s="2">
        <v>0</v>
      </c>
      <c r="HB497" s="2">
        <v>0</v>
      </c>
      <c r="HC497" s="2">
        <f t="shared" si="643"/>
        <v>0</v>
      </c>
      <c r="HD497" s="2"/>
      <c r="HE497" s="2" t="s">
        <v>389</v>
      </c>
      <c r="HF497" s="2" t="s">
        <v>34</v>
      </c>
      <c r="HG497" s="2"/>
      <c r="HH497" s="2"/>
      <c r="HI497" s="2"/>
      <c r="HJ497" s="2"/>
      <c r="HK497" s="2"/>
      <c r="HL497" s="2"/>
      <c r="HM497" s="2" t="s">
        <v>3</v>
      </c>
      <c r="HN497" s="2" t="s">
        <v>3</v>
      </c>
      <c r="HO497" s="2" t="s">
        <v>3</v>
      </c>
      <c r="HP497" s="2" t="s">
        <v>3</v>
      </c>
      <c r="HQ497" s="2" t="s">
        <v>3</v>
      </c>
      <c r="HR497" s="2"/>
      <c r="HS497" s="2">
        <v>0</v>
      </c>
      <c r="HT497" s="2"/>
      <c r="HU497" s="2"/>
      <c r="HV497" s="2"/>
      <c r="HW497" s="2"/>
      <c r="HX497" s="2"/>
      <c r="HY497" s="2"/>
      <c r="HZ497" s="2"/>
      <c r="IA497" s="2"/>
      <c r="IB497" s="2"/>
      <c r="IC497" s="2"/>
      <c r="ID497" s="2"/>
      <c r="IE497" s="2"/>
      <c r="IF497" s="2"/>
      <c r="IG497" s="2"/>
      <c r="IH497" s="2"/>
      <c r="II497" s="2"/>
      <c r="IJ497" s="2"/>
      <c r="IK497" s="2">
        <v>0</v>
      </c>
      <c r="IL497" s="2"/>
      <c r="IM497" s="2"/>
      <c r="IN497" s="2"/>
      <c r="IO497" s="2"/>
      <c r="IP497" s="2"/>
      <c r="IQ497" s="2"/>
      <c r="IR497" s="2"/>
      <c r="IS497" s="2"/>
      <c r="IT497" s="2"/>
      <c r="IU497" s="2"/>
    </row>
    <row r="498" spans="1:255" x14ac:dyDescent="0.2">
      <c r="A498">
        <v>17</v>
      </c>
      <c r="B498">
        <v>1</v>
      </c>
      <c r="E498" t="s">
        <v>744</v>
      </c>
      <c r="F498" t="s">
        <v>745</v>
      </c>
      <c r="G498" t="s">
        <v>746</v>
      </c>
      <c r="H498" t="s">
        <v>37</v>
      </c>
      <c r="I498">
        <v>6</v>
      </c>
      <c r="J498">
        <v>0</v>
      </c>
      <c r="K498">
        <v>6</v>
      </c>
      <c r="O498">
        <f t="shared" si="612"/>
        <v>77851.240000000005</v>
      </c>
      <c r="P498">
        <f t="shared" si="613"/>
        <v>77851.240000000005</v>
      </c>
      <c r="Q498">
        <f t="shared" si="651"/>
        <v>0</v>
      </c>
      <c r="R498">
        <f t="shared" si="614"/>
        <v>0</v>
      </c>
      <c r="S498">
        <f t="shared" si="615"/>
        <v>0</v>
      </c>
      <c r="T498">
        <f t="shared" si="616"/>
        <v>0</v>
      </c>
      <c r="U498">
        <f t="shared" si="617"/>
        <v>0</v>
      </c>
      <c r="V498">
        <f t="shared" si="618"/>
        <v>0</v>
      </c>
      <c r="W498">
        <f t="shared" si="619"/>
        <v>0</v>
      </c>
      <c r="X498">
        <f t="shared" si="620"/>
        <v>0</v>
      </c>
      <c r="Y498">
        <f t="shared" si="621"/>
        <v>0</v>
      </c>
      <c r="AA498">
        <v>60252775</v>
      </c>
      <c r="AB498">
        <f t="shared" si="622"/>
        <v>1313.28</v>
      </c>
      <c r="AC498">
        <f t="shared" si="623"/>
        <v>1313.28</v>
      </c>
      <c r="AD498">
        <f t="shared" si="652"/>
        <v>0</v>
      </c>
      <c r="AE498">
        <f t="shared" si="653"/>
        <v>0</v>
      </c>
      <c r="AF498">
        <f t="shared" si="653"/>
        <v>0</v>
      </c>
      <c r="AG498">
        <f t="shared" si="624"/>
        <v>0</v>
      </c>
      <c r="AH498">
        <f t="shared" si="654"/>
        <v>0</v>
      </c>
      <c r="AI498">
        <f t="shared" si="654"/>
        <v>0</v>
      </c>
      <c r="AJ498">
        <f t="shared" si="625"/>
        <v>0</v>
      </c>
      <c r="AK498">
        <v>1313.28</v>
      </c>
      <c r="AL498">
        <v>1313.28</v>
      </c>
      <c r="AM498">
        <v>0</v>
      </c>
      <c r="AN498">
        <v>0</v>
      </c>
      <c r="AO498">
        <v>0</v>
      </c>
      <c r="AP498">
        <v>0</v>
      </c>
      <c r="AQ498">
        <v>0</v>
      </c>
      <c r="AR498">
        <v>0</v>
      </c>
      <c r="AS498">
        <v>0</v>
      </c>
      <c r="AT498">
        <v>0</v>
      </c>
      <c r="AU498">
        <v>0</v>
      </c>
      <c r="AV498">
        <v>1</v>
      </c>
      <c r="AW498">
        <v>1</v>
      </c>
      <c r="AZ498">
        <v>1</v>
      </c>
      <c r="BA498">
        <v>1</v>
      </c>
      <c r="BB498">
        <v>1</v>
      </c>
      <c r="BC498">
        <v>9.8800000000000008</v>
      </c>
      <c r="BD498" t="s">
        <v>3</v>
      </c>
      <c r="BE498" t="s">
        <v>3</v>
      </c>
      <c r="BF498" t="s">
        <v>3</v>
      </c>
      <c r="BG498" t="s">
        <v>3</v>
      </c>
      <c r="BH498">
        <v>3</v>
      </c>
      <c r="BI498">
        <v>2</v>
      </c>
      <c r="BJ498" t="s">
        <v>3</v>
      </c>
      <c r="BM498">
        <v>400002</v>
      </c>
      <c r="BN498">
        <v>0</v>
      </c>
      <c r="BO498" t="s">
        <v>3</v>
      </c>
      <c r="BP498">
        <v>0</v>
      </c>
      <c r="BQ498">
        <v>202</v>
      </c>
      <c r="BR498">
        <v>0</v>
      </c>
      <c r="BS498">
        <v>1</v>
      </c>
      <c r="BT498">
        <v>1</v>
      </c>
      <c r="BU498">
        <v>1</v>
      </c>
      <c r="BV498">
        <v>1</v>
      </c>
      <c r="BW498">
        <v>1</v>
      </c>
      <c r="BX498">
        <v>1</v>
      </c>
      <c r="BY498" t="s">
        <v>3</v>
      </c>
      <c r="BZ498">
        <v>0</v>
      </c>
      <c r="CA498">
        <v>0</v>
      </c>
      <c r="CB498" t="s">
        <v>3</v>
      </c>
      <c r="CE498">
        <v>30</v>
      </c>
      <c r="CF498">
        <v>0</v>
      </c>
      <c r="CG498">
        <v>0</v>
      </c>
      <c r="CM498">
        <v>0</v>
      </c>
      <c r="CN498" t="s">
        <v>3</v>
      </c>
      <c r="CO498">
        <v>0</v>
      </c>
      <c r="CP498">
        <f t="shared" si="626"/>
        <v>77851.240000000005</v>
      </c>
      <c r="CQ498">
        <f t="shared" si="627"/>
        <v>12975.21</v>
      </c>
      <c r="CR498">
        <f t="shared" si="655"/>
        <v>0</v>
      </c>
      <c r="CS498">
        <f t="shared" si="628"/>
        <v>0</v>
      </c>
      <c r="CT498">
        <f t="shared" si="629"/>
        <v>0</v>
      </c>
      <c r="CU498">
        <f t="shared" si="630"/>
        <v>0</v>
      </c>
      <c r="CV498">
        <f t="shared" si="631"/>
        <v>0</v>
      </c>
      <c r="CW498">
        <f t="shared" si="632"/>
        <v>0</v>
      </c>
      <c r="CX498">
        <f t="shared" si="633"/>
        <v>0</v>
      </c>
      <c r="CY498">
        <f t="shared" si="634"/>
        <v>0</v>
      </c>
      <c r="CZ498">
        <f t="shared" si="635"/>
        <v>0</v>
      </c>
      <c r="DC498" t="s">
        <v>3</v>
      </c>
      <c r="DD498" t="s">
        <v>3</v>
      </c>
      <c r="DE498" t="s">
        <v>3</v>
      </c>
      <c r="DF498" t="s">
        <v>3</v>
      </c>
      <c r="DG498" t="s">
        <v>3</v>
      </c>
      <c r="DH498" t="s">
        <v>3</v>
      </c>
      <c r="DI498" t="s">
        <v>3</v>
      </c>
      <c r="DJ498" t="s">
        <v>3</v>
      </c>
      <c r="DK498" t="s">
        <v>3</v>
      </c>
      <c r="DL498" t="s">
        <v>3</v>
      </c>
      <c r="DM498" t="s">
        <v>3</v>
      </c>
      <c r="DN498">
        <v>0</v>
      </c>
      <c r="DO498">
        <v>0</v>
      </c>
      <c r="DP498">
        <v>1</v>
      </c>
      <c r="DQ498">
        <v>1</v>
      </c>
      <c r="DU498">
        <v>1013</v>
      </c>
      <c r="DV498" t="s">
        <v>37</v>
      </c>
      <c r="DW498" t="s">
        <v>37</v>
      </c>
      <c r="DX498">
        <v>1</v>
      </c>
      <c r="DZ498" t="s">
        <v>3</v>
      </c>
      <c r="EA498" t="s">
        <v>3</v>
      </c>
      <c r="EB498" t="s">
        <v>3</v>
      </c>
      <c r="EC498" t="s">
        <v>3</v>
      </c>
      <c r="EE498">
        <v>59540864</v>
      </c>
      <c r="EF498">
        <v>202</v>
      </c>
      <c r="EG498" t="s">
        <v>386</v>
      </c>
      <c r="EH498">
        <v>0</v>
      </c>
      <c r="EI498" t="s">
        <v>3</v>
      </c>
      <c r="EJ498">
        <v>1</v>
      </c>
      <c r="EK498">
        <v>400002</v>
      </c>
      <c r="EL498" t="s">
        <v>387</v>
      </c>
      <c r="EM498" t="s">
        <v>386</v>
      </c>
      <c r="EO498" t="s">
        <v>3</v>
      </c>
      <c r="EQ498">
        <v>0</v>
      </c>
      <c r="ER498">
        <v>1313.28</v>
      </c>
      <c r="ES498">
        <v>1313.28</v>
      </c>
      <c r="ET498">
        <v>0</v>
      </c>
      <c r="EU498">
        <v>0</v>
      </c>
      <c r="EV498">
        <v>0</v>
      </c>
      <c r="EW498">
        <v>0</v>
      </c>
      <c r="EX498">
        <v>0</v>
      </c>
      <c r="EY498">
        <v>0</v>
      </c>
      <c r="EZ498">
        <v>5</v>
      </c>
      <c r="FC498">
        <v>1</v>
      </c>
      <c r="FD498">
        <v>18</v>
      </c>
      <c r="FF498">
        <v>15265</v>
      </c>
      <c r="FQ498">
        <v>0</v>
      </c>
      <c r="FR498">
        <v>0</v>
      </c>
      <c r="FS498">
        <v>0</v>
      </c>
      <c r="FX498">
        <v>0</v>
      </c>
      <c r="FY498">
        <v>0</v>
      </c>
      <c r="GA498" t="s">
        <v>747</v>
      </c>
      <c r="GD498">
        <v>1</v>
      </c>
      <c r="GF498">
        <v>776505393</v>
      </c>
      <c r="GG498">
        <v>2</v>
      </c>
      <c r="GH498">
        <v>3</v>
      </c>
      <c r="GI498">
        <v>5</v>
      </c>
      <c r="GJ498">
        <v>0</v>
      </c>
      <c r="GK498">
        <v>0</v>
      </c>
      <c r="GL498">
        <f t="shared" si="636"/>
        <v>0</v>
      </c>
      <c r="GM498">
        <f t="shared" si="637"/>
        <v>77851.240000000005</v>
      </c>
      <c r="GN498">
        <f t="shared" si="638"/>
        <v>0</v>
      </c>
      <c r="GO498">
        <f t="shared" si="639"/>
        <v>77851.240000000005</v>
      </c>
      <c r="GP498">
        <f t="shared" si="640"/>
        <v>0</v>
      </c>
      <c r="GR498">
        <v>1</v>
      </c>
      <c r="GS498">
        <v>1</v>
      </c>
      <c r="GT498">
        <v>0</v>
      </c>
      <c r="GU498" t="s">
        <v>3</v>
      </c>
      <c r="GV498">
        <f t="shared" si="641"/>
        <v>0</v>
      </c>
      <c r="GW498">
        <v>1</v>
      </c>
      <c r="GX498">
        <f t="shared" si="642"/>
        <v>0</v>
      </c>
      <c r="HA498">
        <v>0</v>
      </c>
      <c r="HB498">
        <v>0</v>
      </c>
      <c r="HC498">
        <f t="shared" si="643"/>
        <v>0</v>
      </c>
      <c r="HE498" t="s">
        <v>389</v>
      </c>
      <c r="HF498" t="s">
        <v>34</v>
      </c>
      <c r="HM498" t="s">
        <v>3</v>
      </c>
      <c r="HN498" t="s">
        <v>3</v>
      </c>
      <c r="HO498" t="s">
        <v>3</v>
      </c>
      <c r="HP498" t="s">
        <v>3</v>
      </c>
      <c r="HQ498" t="s">
        <v>3</v>
      </c>
      <c r="HS498">
        <v>0</v>
      </c>
      <c r="IK498">
        <v>0</v>
      </c>
    </row>
    <row r="499" spans="1:255" x14ac:dyDescent="0.2">
      <c r="A499" s="2">
        <v>17</v>
      </c>
      <c r="B499" s="2">
        <v>1</v>
      </c>
      <c r="C499" s="2">
        <f>ROW(SmtRes!A311)</f>
        <v>311</v>
      </c>
      <c r="D499" s="2">
        <f>ROW(EtalonRes!A383)</f>
        <v>383</v>
      </c>
      <c r="E499" s="2" t="s">
        <v>748</v>
      </c>
      <c r="F499" s="2" t="s">
        <v>749</v>
      </c>
      <c r="G499" s="2" t="s">
        <v>750</v>
      </c>
      <c r="H499" s="2" t="s">
        <v>631</v>
      </c>
      <c r="I499" s="2">
        <f>ROUND(10/100,9)</f>
        <v>0.1</v>
      </c>
      <c r="J499" s="2">
        <v>0</v>
      </c>
      <c r="K499" s="2">
        <f>ROUND(10/100,9)</f>
        <v>0.1</v>
      </c>
      <c r="L499" s="2"/>
      <c r="M499" s="2"/>
      <c r="N499" s="2"/>
      <c r="O499" s="2">
        <f t="shared" si="612"/>
        <v>368.1</v>
      </c>
      <c r="P499" s="2">
        <f t="shared" si="613"/>
        <v>286.38</v>
      </c>
      <c r="Q499" s="2">
        <f>(ROUND((ROUND((((ET499*1.1))*AV499*I499),2)*BB499),2)+ROUND((ROUND(((AE499-((EU499*1.1)))*AV499*I499),2)*BS499),2))</f>
        <v>0.76</v>
      </c>
      <c r="R499" s="2">
        <f t="shared" si="614"/>
        <v>7.0000000000000007E-2</v>
      </c>
      <c r="S499" s="2">
        <f t="shared" si="615"/>
        <v>80.959999999999994</v>
      </c>
      <c r="T499" s="2">
        <f t="shared" si="616"/>
        <v>0</v>
      </c>
      <c r="U499" s="2">
        <f t="shared" si="617"/>
        <v>5.9139794999999999</v>
      </c>
      <c r="V499" s="2">
        <f t="shared" si="618"/>
        <v>0</v>
      </c>
      <c r="W499" s="2">
        <f t="shared" si="619"/>
        <v>0</v>
      </c>
      <c r="X499" s="2">
        <f t="shared" si="620"/>
        <v>78.599999999999994</v>
      </c>
      <c r="Y499" s="2">
        <f t="shared" si="621"/>
        <v>41.33</v>
      </c>
      <c r="Z499" s="2"/>
      <c r="AA499" s="2">
        <v>60252778</v>
      </c>
      <c r="AB499" s="2">
        <f t="shared" si="622"/>
        <v>3644.277</v>
      </c>
      <c r="AC499" s="2">
        <f t="shared" si="623"/>
        <v>2863.75</v>
      </c>
      <c r="AD499" s="2">
        <f>ROUND(((((ET499*1.1))-((EU499*1.1)))+AE499),6)</f>
        <v>7.2709999999999999</v>
      </c>
      <c r="AE499" s="2">
        <f>ROUND(((EU499*1.1)),6)</f>
        <v>0.69299999999999995</v>
      </c>
      <c r="AF499" s="2">
        <f>ROUND(((EV499*1.1)),6)</f>
        <v>773.25599999999997</v>
      </c>
      <c r="AG499" s="2">
        <f t="shared" si="624"/>
        <v>0</v>
      </c>
      <c r="AH499" s="2">
        <f>((EW499*1.1))</f>
        <v>56.485000000000007</v>
      </c>
      <c r="AI499" s="2">
        <f>((EX499*1.1))</f>
        <v>0</v>
      </c>
      <c r="AJ499" s="2">
        <f t="shared" si="625"/>
        <v>0</v>
      </c>
      <c r="AK499" s="2">
        <v>3573.32</v>
      </c>
      <c r="AL499" s="2">
        <v>2863.75</v>
      </c>
      <c r="AM499" s="2">
        <v>6.61</v>
      </c>
      <c r="AN499" s="2">
        <v>0.63</v>
      </c>
      <c r="AO499" s="2">
        <v>702.96</v>
      </c>
      <c r="AP499" s="2">
        <v>0</v>
      </c>
      <c r="AQ499" s="2">
        <v>51.35</v>
      </c>
      <c r="AR499" s="2">
        <v>0</v>
      </c>
      <c r="AS499" s="2">
        <v>0</v>
      </c>
      <c r="AT499" s="2">
        <v>97</v>
      </c>
      <c r="AU499" s="2">
        <v>51</v>
      </c>
      <c r="AV499" s="2">
        <v>1.0469999999999999</v>
      </c>
      <c r="AW499" s="2">
        <v>1</v>
      </c>
      <c r="AX499" s="2"/>
      <c r="AY499" s="2"/>
      <c r="AZ499" s="2">
        <v>1</v>
      </c>
      <c r="BA499" s="2">
        <v>1</v>
      </c>
      <c r="BB499" s="2">
        <v>1</v>
      </c>
      <c r="BC499" s="2">
        <v>1</v>
      </c>
      <c r="BD499" s="2" t="s">
        <v>3</v>
      </c>
      <c r="BE499" s="2" t="s">
        <v>3</v>
      </c>
      <c r="BF499" s="2" t="s">
        <v>3</v>
      </c>
      <c r="BG499" s="2" t="s">
        <v>3</v>
      </c>
      <c r="BH499" s="2">
        <v>0</v>
      </c>
      <c r="BI499" s="2">
        <v>2</v>
      </c>
      <c r="BJ499" s="2" t="s">
        <v>751</v>
      </c>
      <c r="BK499" s="2"/>
      <c r="BL499" s="2"/>
      <c r="BM499" s="2">
        <v>67</v>
      </c>
      <c r="BN499" s="2">
        <v>59540665</v>
      </c>
      <c r="BO499" s="2" t="s">
        <v>749</v>
      </c>
      <c r="BP499" s="2">
        <v>1</v>
      </c>
      <c r="BQ499" s="2">
        <v>40</v>
      </c>
      <c r="BR499" s="2">
        <v>0</v>
      </c>
      <c r="BS499" s="2">
        <v>1</v>
      </c>
      <c r="BT499" s="2">
        <v>1</v>
      </c>
      <c r="BU499" s="2">
        <v>1</v>
      </c>
      <c r="BV499" s="2">
        <v>1</v>
      </c>
      <c r="BW499" s="2">
        <v>1</v>
      </c>
      <c r="BX499" s="2">
        <v>1</v>
      </c>
      <c r="BY499" s="2" t="s">
        <v>3</v>
      </c>
      <c r="BZ499" s="2">
        <v>97</v>
      </c>
      <c r="CA499" s="2">
        <v>51</v>
      </c>
      <c r="CB499" s="2" t="s">
        <v>3</v>
      </c>
      <c r="CC499" s="2"/>
      <c r="CD499" s="2"/>
      <c r="CE499" s="2">
        <v>30</v>
      </c>
      <c r="CF499" s="2">
        <v>0</v>
      </c>
      <c r="CG499" s="2">
        <v>0</v>
      </c>
      <c r="CH499" s="2"/>
      <c r="CI499" s="2"/>
      <c r="CJ499" s="2"/>
      <c r="CK499" s="2"/>
      <c r="CL499" s="2"/>
      <c r="CM499" s="2">
        <v>0</v>
      </c>
      <c r="CN499" s="2" t="s">
        <v>1290</v>
      </c>
      <c r="CO499" s="2">
        <v>0</v>
      </c>
      <c r="CP499" s="2">
        <f t="shared" si="626"/>
        <v>368.09999999999997</v>
      </c>
      <c r="CQ499" s="2">
        <f t="shared" si="627"/>
        <v>2863.75</v>
      </c>
      <c r="CR499" s="2">
        <f>(ROUND((ROUND((((ET499*1.1))*AV499*1),2)*BB499),2)+ROUND((ROUND(((AE499-((EU499*1.1)))*AV499*1),2)*BS499),2))</f>
        <v>7.61</v>
      </c>
      <c r="CS499" s="2">
        <f t="shared" si="628"/>
        <v>0.73</v>
      </c>
      <c r="CT499" s="2">
        <f t="shared" si="629"/>
        <v>809.6</v>
      </c>
      <c r="CU499" s="2">
        <f t="shared" si="630"/>
        <v>0</v>
      </c>
      <c r="CV499" s="2">
        <f t="shared" si="631"/>
        <v>59.139794999999999</v>
      </c>
      <c r="CW499" s="2">
        <f t="shared" si="632"/>
        <v>0</v>
      </c>
      <c r="CX499" s="2">
        <f t="shared" si="633"/>
        <v>0</v>
      </c>
      <c r="CY499" s="2">
        <f t="shared" si="634"/>
        <v>78.599099999999993</v>
      </c>
      <c r="CZ499" s="2">
        <f t="shared" si="635"/>
        <v>41.325299999999999</v>
      </c>
      <c r="DA499" s="2"/>
      <c r="DB499" s="2"/>
      <c r="DC499" s="2" t="s">
        <v>3</v>
      </c>
      <c r="DD499" s="2" t="s">
        <v>3</v>
      </c>
      <c r="DE499" s="2" t="s">
        <v>24</v>
      </c>
      <c r="DF499" s="2" t="s">
        <v>24</v>
      </c>
      <c r="DG499" s="2" t="s">
        <v>24</v>
      </c>
      <c r="DH499" s="2" t="s">
        <v>3</v>
      </c>
      <c r="DI499" s="2" t="s">
        <v>24</v>
      </c>
      <c r="DJ499" s="2" t="s">
        <v>24</v>
      </c>
      <c r="DK499" s="2" t="s">
        <v>3</v>
      </c>
      <c r="DL499" s="2" t="s">
        <v>3</v>
      </c>
      <c r="DM499" s="2" t="s">
        <v>3</v>
      </c>
      <c r="DN499" s="2">
        <v>0</v>
      </c>
      <c r="DO499" s="2">
        <v>0</v>
      </c>
      <c r="DP499" s="2">
        <v>1</v>
      </c>
      <c r="DQ499" s="2">
        <v>1</v>
      </c>
      <c r="DR499" s="2"/>
      <c r="DS499" s="2"/>
      <c r="DT499" s="2"/>
      <c r="DU499" s="2">
        <v>1010</v>
      </c>
      <c r="DV499" s="2" t="s">
        <v>631</v>
      </c>
      <c r="DW499" s="2" t="s">
        <v>631</v>
      </c>
      <c r="DX499" s="2">
        <v>100</v>
      </c>
      <c r="DY499" s="2"/>
      <c r="DZ499" s="2" t="s">
        <v>3</v>
      </c>
      <c r="EA499" s="2" t="s">
        <v>3</v>
      </c>
      <c r="EB499" s="2" t="s">
        <v>3</v>
      </c>
      <c r="EC499" s="2" t="s">
        <v>3</v>
      </c>
      <c r="ED499" s="2"/>
      <c r="EE499" s="2">
        <v>59540733</v>
      </c>
      <c r="EF499" s="2">
        <v>40</v>
      </c>
      <c r="EG499" s="2" t="s">
        <v>25</v>
      </c>
      <c r="EH499" s="2">
        <v>0</v>
      </c>
      <c r="EI499" s="2" t="s">
        <v>3</v>
      </c>
      <c r="EJ499" s="2">
        <v>2</v>
      </c>
      <c r="EK499" s="2">
        <v>67</v>
      </c>
      <c r="EL499" s="2" t="s">
        <v>26</v>
      </c>
      <c r="EM499" s="2" t="s">
        <v>27</v>
      </c>
      <c r="EN499" s="2"/>
      <c r="EO499" s="2" t="s">
        <v>76</v>
      </c>
      <c r="EP499" s="2"/>
      <c r="EQ499" s="2">
        <v>0</v>
      </c>
      <c r="ER499" s="2">
        <v>3573.32</v>
      </c>
      <c r="ES499" s="2">
        <v>2863.75</v>
      </c>
      <c r="ET499" s="2">
        <v>6.61</v>
      </c>
      <c r="EU499" s="2">
        <v>0.63</v>
      </c>
      <c r="EV499" s="2">
        <v>702.96</v>
      </c>
      <c r="EW499" s="2">
        <v>51.35</v>
      </c>
      <c r="EX499" s="2">
        <v>0</v>
      </c>
      <c r="EY499" s="2">
        <v>0</v>
      </c>
      <c r="EZ499" s="2"/>
      <c r="FA499" s="2"/>
      <c r="FB499" s="2"/>
      <c r="FC499" s="2"/>
      <c r="FD499" s="2"/>
      <c r="FE499" s="2"/>
      <c r="FF499" s="2"/>
      <c r="FG499" s="2"/>
      <c r="FH499" s="2"/>
      <c r="FI499" s="2"/>
      <c r="FJ499" s="2"/>
      <c r="FK499" s="2"/>
      <c r="FL499" s="2"/>
      <c r="FM499" s="2"/>
      <c r="FN499" s="2"/>
      <c r="FO499" s="2"/>
      <c r="FP499" s="2"/>
      <c r="FQ499" s="2">
        <v>0</v>
      </c>
      <c r="FR499" s="2">
        <v>0</v>
      </c>
      <c r="FS499" s="2">
        <v>0</v>
      </c>
      <c r="FT499" s="2"/>
      <c r="FU499" s="2"/>
      <c r="FV499" s="2"/>
      <c r="FW499" s="2"/>
      <c r="FX499" s="2">
        <v>97</v>
      </c>
      <c r="FY499" s="2">
        <v>51</v>
      </c>
      <c r="FZ499" s="2"/>
      <c r="GA499" s="2" t="s">
        <v>3</v>
      </c>
      <c r="GB499" s="2"/>
      <c r="GC499" s="2"/>
      <c r="GD499" s="2">
        <v>1</v>
      </c>
      <c r="GE499" s="2"/>
      <c r="GF499" s="2">
        <v>1695978714</v>
      </c>
      <c r="GG499" s="2">
        <v>2</v>
      </c>
      <c r="GH499" s="2">
        <v>1</v>
      </c>
      <c r="GI499" s="2">
        <v>2</v>
      </c>
      <c r="GJ499" s="2">
        <v>0</v>
      </c>
      <c r="GK499" s="2">
        <v>0</v>
      </c>
      <c r="GL499" s="2">
        <f t="shared" si="636"/>
        <v>0</v>
      </c>
      <c r="GM499" s="2">
        <f t="shared" si="637"/>
        <v>488.03</v>
      </c>
      <c r="GN499" s="2">
        <f t="shared" si="638"/>
        <v>0</v>
      </c>
      <c r="GO499" s="2">
        <f t="shared" si="639"/>
        <v>488.03</v>
      </c>
      <c r="GP499" s="2">
        <f t="shared" si="640"/>
        <v>0</v>
      </c>
      <c r="GQ499" s="2"/>
      <c r="GR499" s="2">
        <v>0</v>
      </c>
      <c r="GS499" s="2">
        <v>3</v>
      </c>
      <c r="GT499" s="2">
        <v>0</v>
      </c>
      <c r="GU499" s="2" t="s">
        <v>3</v>
      </c>
      <c r="GV499" s="2">
        <f t="shared" si="641"/>
        <v>0</v>
      </c>
      <c r="GW499" s="2">
        <v>1</v>
      </c>
      <c r="GX499" s="2">
        <f t="shared" si="642"/>
        <v>0</v>
      </c>
      <c r="GY499" s="2"/>
      <c r="GZ499" s="2"/>
      <c r="HA499" s="2">
        <v>0</v>
      </c>
      <c r="HB499" s="2">
        <v>0</v>
      </c>
      <c r="HC499" s="2">
        <f t="shared" si="643"/>
        <v>0</v>
      </c>
      <c r="HD499" s="2"/>
      <c r="HE499" s="2" t="s">
        <v>3</v>
      </c>
      <c r="HF499" s="2" t="s">
        <v>3</v>
      </c>
      <c r="HG499" s="2"/>
      <c r="HH499" s="2"/>
      <c r="HI499" s="2"/>
      <c r="HJ499" s="2"/>
      <c r="HK499" s="2"/>
      <c r="HL499" s="2"/>
      <c r="HM499" s="2" t="s">
        <v>3</v>
      </c>
      <c r="HN499" s="2" t="s">
        <v>3</v>
      </c>
      <c r="HO499" s="2" t="s">
        <v>3</v>
      </c>
      <c r="HP499" s="2" t="s">
        <v>3</v>
      </c>
      <c r="HQ499" s="2" t="s">
        <v>3</v>
      </c>
      <c r="HR499" s="2"/>
      <c r="HS499" s="2">
        <v>0</v>
      </c>
      <c r="HT499" s="2"/>
      <c r="HU499" s="2"/>
      <c r="HV499" s="2"/>
      <c r="HW499" s="2"/>
      <c r="HX499" s="2"/>
      <c r="HY499" s="2"/>
      <c r="HZ499" s="2"/>
      <c r="IA499" s="2"/>
      <c r="IB499" s="2"/>
      <c r="IC499" s="2"/>
      <c r="ID499" s="2"/>
      <c r="IE499" s="2"/>
      <c r="IF499" s="2"/>
      <c r="IG499" s="2"/>
      <c r="IH499" s="2"/>
      <c r="II499" s="2"/>
      <c r="IJ499" s="2"/>
      <c r="IK499" s="2">
        <v>0</v>
      </c>
      <c r="IL499" s="2"/>
      <c r="IM499" s="2"/>
      <c r="IN499" s="2"/>
      <c r="IO499" s="2"/>
      <c r="IP499" s="2"/>
      <c r="IQ499" s="2"/>
      <c r="IR499" s="2"/>
      <c r="IS499" s="2"/>
      <c r="IT499" s="2"/>
      <c r="IU499" s="2"/>
    </row>
    <row r="500" spans="1:255" x14ac:dyDescent="0.2">
      <c r="A500">
        <v>17</v>
      </c>
      <c r="B500">
        <v>1</v>
      </c>
      <c r="C500">
        <f>ROW(SmtRes!A316)</f>
        <v>316</v>
      </c>
      <c r="D500">
        <f>ROW(EtalonRes!A390)</f>
        <v>390</v>
      </c>
      <c r="E500" t="s">
        <v>748</v>
      </c>
      <c r="F500" t="s">
        <v>749</v>
      </c>
      <c r="G500" t="s">
        <v>750</v>
      </c>
      <c r="H500" t="s">
        <v>631</v>
      </c>
      <c r="I500">
        <f>ROUND(10/100,9)</f>
        <v>0.1</v>
      </c>
      <c r="J500">
        <v>0</v>
      </c>
      <c r="K500">
        <f>ROUND(10/100,9)</f>
        <v>0.1</v>
      </c>
      <c r="O500">
        <f t="shared" si="612"/>
        <v>5599.07</v>
      </c>
      <c r="P500">
        <f t="shared" si="613"/>
        <v>1136.93</v>
      </c>
      <c r="Q500">
        <f>(ROUND((ROUND((((ET500*1.1))*AV500*I500),2)*BB500),2)+ROUND((ROUND(((AE500-((EU500*1.1)))*AV500*I500),2)*BS500),2))</f>
        <v>10.15</v>
      </c>
      <c r="R500">
        <f t="shared" si="614"/>
        <v>3.85</v>
      </c>
      <c r="S500">
        <f t="shared" si="615"/>
        <v>4451.99</v>
      </c>
      <c r="T500">
        <f t="shared" si="616"/>
        <v>0</v>
      </c>
      <c r="U500">
        <f t="shared" si="617"/>
        <v>5.9139794999999999</v>
      </c>
      <c r="V500">
        <f t="shared" si="618"/>
        <v>0</v>
      </c>
      <c r="W500">
        <f t="shared" si="619"/>
        <v>0</v>
      </c>
      <c r="X500">
        <f t="shared" si="620"/>
        <v>4322.16</v>
      </c>
      <c r="Y500">
        <f t="shared" si="621"/>
        <v>2272.48</v>
      </c>
      <c r="AA500">
        <v>60252775</v>
      </c>
      <c r="AB500">
        <f t="shared" si="622"/>
        <v>3644.277</v>
      </c>
      <c r="AC500">
        <f t="shared" si="623"/>
        <v>2863.75</v>
      </c>
      <c r="AD500">
        <f>ROUND(((((ET500*1.1))-((EU500*1.1)))+AE500),6)</f>
        <v>7.2709999999999999</v>
      </c>
      <c r="AE500">
        <f>ROUND(((EU500*1.1)),6)</f>
        <v>0.69299999999999995</v>
      </c>
      <c r="AF500">
        <f>ROUND(((EV500*1.1)),6)</f>
        <v>773.25599999999997</v>
      </c>
      <c r="AG500">
        <f t="shared" si="624"/>
        <v>0</v>
      </c>
      <c r="AH500">
        <f>((EW500*1.1))</f>
        <v>56.485000000000007</v>
      </c>
      <c r="AI500">
        <f>((EX500*1.1))</f>
        <v>0</v>
      </c>
      <c r="AJ500">
        <f t="shared" si="625"/>
        <v>0</v>
      </c>
      <c r="AK500">
        <v>3573.32</v>
      </c>
      <c r="AL500">
        <v>2863.75</v>
      </c>
      <c r="AM500">
        <v>6.61</v>
      </c>
      <c r="AN500">
        <v>0.63</v>
      </c>
      <c r="AO500">
        <v>702.96</v>
      </c>
      <c r="AP500">
        <v>0</v>
      </c>
      <c r="AQ500">
        <v>51.35</v>
      </c>
      <c r="AR500">
        <v>0</v>
      </c>
      <c r="AS500">
        <v>0</v>
      </c>
      <c r="AT500">
        <v>97</v>
      </c>
      <c r="AU500">
        <v>51</v>
      </c>
      <c r="AV500">
        <v>1.0469999999999999</v>
      </c>
      <c r="AW500">
        <v>1</v>
      </c>
      <c r="AZ500">
        <v>1</v>
      </c>
      <c r="BA500">
        <v>54.99</v>
      </c>
      <c r="BB500">
        <v>13.36</v>
      </c>
      <c r="BC500">
        <v>3.97</v>
      </c>
      <c r="BD500" t="s">
        <v>3</v>
      </c>
      <c r="BE500" t="s">
        <v>3</v>
      </c>
      <c r="BF500" t="s">
        <v>3</v>
      </c>
      <c r="BG500" t="s">
        <v>3</v>
      </c>
      <c r="BH500">
        <v>0</v>
      </c>
      <c r="BI500">
        <v>2</v>
      </c>
      <c r="BJ500" t="s">
        <v>751</v>
      </c>
      <c r="BM500">
        <v>67</v>
      </c>
      <c r="BN500">
        <v>59540665</v>
      </c>
      <c r="BO500" t="s">
        <v>749</v>
      </c>
      <c r="BP500">
        <v>1</v>
      </c>
      <c r="BQ500">
        <v>40</v>
      </c>
      <c r="BR500">
        <v>0</v>
      </c>
      <c r="BS500">
        <v>54.99</v>
      </c>
      <c r="BT500">
        <v>1</v>
      </c>
      <c r="BU500">
        <v>1</v>
      </c>
      <c r="BV500">
        <v>1</v>
      </c>
      <c r="BW500">
        <v>1</v>
      </c>
      <c r="BX500">
        <v>1</v>
      </c>
      <c r="BY500" t="s">
        <v>3</v>
      </c>
      <c r="BZ500">
        <v>97</v>
      </c>
      <c r="CA500">
        <v>51</v>
      </c>
      <c r="CB500" t="s">
        <v>3</v>
      </c>
      <c r="CE500">
        <v>30</v>
      </c>
      <c r="CF500">
        <v>0</v>
      </c>
      <c r="CG500">
        <v>0</v>
      </c>
      <c r="CM500">
        <v>0</v>
      </c>
      <c r="CN500" t="s">
        <v>1290</v>
      </c>
      <c r="CO500">
        <v>0</v>
      </c>
      <c r="CP500">
        <f t="shared" si="626"/>
        <v>5599.07</v>
      </c>
      <c r="CQ500">
        <f t="shared" si="627"/>
        <v>11369.09</v>
      </c>
      <c r="CR500">
        <f>(ROUND((ROUND((((ET500*1.1))*AV500*1),2)*BB500),2)+ROUND((ROUND(((AE500-((EU500*1.1)))*AV500*1),2)*BS500),2))</f>
        <v>101.67</v>
      </c>
      <c r="CS500">
        <f t="shared" si="628"/>
        <v>40.14</v>
      </c>
      <c r="CT500">
        <f t="shared" si="629"/>
        <v>44519.9</v>
      </c>
      <c r="CU500">
        <f t="shared" si="630"/>
        <v>0</v>
      </c>
      <c r="CV500">
        <f t="shared" si="631"/>
        <v>59.139794999999999</v>
      </c>
      <c r="CW500">
        <f t="shared" si="632"/>
        <v>0</v>
      </c>
      <c r="CX500">
        <f t="shared" si="633"/>
        <v>0</v>
      </c>
      <c r="CY500">
        <f t="shared" si="634"/>
        <v>4322.1648000000005</v>
      </c>
      <c r="CZ500">
        <f t="shared" si="635"/>
        <v>2272.4784</v>
      </c>
      <c r="DC500" t="s">
        <v>3</v>
      </c>
      <c r="DD500" t="s">
        <v>3</v>
      </c>
      <c r="DE500" t="s">
        <v>24</v>
      </c>
      <c r="DF500" t="s">
        <v>24</v>
      </c>
      <c r="DG500" t="s">
        <v>24</v>
      </c>
      <c r="DH500" t="s">
        <v>3</v>
      </c>
      <c r="DI500" t="s">
        <v>24</v>
      </c>
      <c r="DJ500" t="s">
        <v>24</v>
      </c>
      <c r="DK500" t="s">
        <v>3</v>
      </c>
      <c r="DL500" t="s">
        <v>3</v>
      </c>
      <c r="DM500" t="s">
        <v>3</v>
      </c>
      <c r="DN500">
        <v>0</v>
      </c>
      <c r="DO500">
        <v>0</v>
      </c>
      <c r="DP500">
        <v>1</v>
      </c>
      <c r="DQ500">
        <v>1</v>
      </c>
      <c r="DU500">
        <v>1010</v>
      </c>
      <c r="DV500" t="s">
        <v>631</v>
      </c>
      <c r="DW500" t="s">
        <v>631</v>
      </c>
      <c r="DX500">
        <v>100</v>
      </c>
      <c r="DZ500" t="s">
        <v>3</v>
      </c>
      <c r="EA500" t="s">
        <v>3</v>
      </c>
      <c r="EB500" t="s">
        <v>3</v>
      </c>
      <c r="EC500" t="s">
        <v>3</v>
      </c>
      <c r="EE500">
        <v>59540733</v>
      </c>
      <c r="EF500">
        <v>40</v>
      </c>
      <c r="EG500" t="s">
        <v>25</v>
      </c>
      <c r="EH500">
        <v>0</v>
      </c>
      <c r="EI500" t="s">
        <v>3</v>
      </c>
      <c r="EJ500">
        <v>2</v>
      </c>
      <c r="EK500">
        <v>67</v>
      </c>
      <c r="EL500" t="s">
        <v>26</v>
      </c>
      <c r="EM500" t="s">
        <v>27</v>
      </c>
      <c r="EO500" t="s">
        <v>76</v>
      </c>
      <c r="EQ500">
        <v>0</v>
      </c>
      <c r="ER500">
        <v>3573.32</v>
      </c>
      <c r="ES500">
        <v>2863.75</v>
      </c>
      <c r="ET500">
        <v>6.61</v>
      </c>
      <c r="EU500">
        <v>0.63</v>
      </c>
      <c r="EV500">
        <v>702.96</v>
      </c>
      <c r="EW500">
        <v>51.35</v>
      </c>
      <c r="EX500">
        <v>0</v>
      </c>
      <c r="EY500">
        <v>0</v>
      </c>
      <c r="FQ500">
        <v>0</v>
      </c>
      <c r="FR500">
        <v>0</v>
      </c>
      <c r="FS500">
        <v>0</v>
      </c>
      <c r="FX500">
        <v>97</v>
      </c>
      <c r="FY500">
        <v>51</v>
      </c>
      <c r="GA500" t="s">
        <v>3</v>
      </c>
      <c r="GD500">
        <v>1</v>
      </c>
      <c r="GF500">
        <v>1695978714</v>
      </c>
      <c r="GG500">
        <v>2</v>
      </c>
      <c r="GH500">
        <v>1</v>
      </c>
      <c r="GI500">
        <v>2</v>
      </c>
      <c r="GJ500">
        <v>0</v>
      </c>
      <c r="GK500">
        <v>0</v>
      </c>
      <c r="GL500">
        <f t="shared" si="636"/>
        <v>0</v>
      </c>
      <c r="GM500">
        <f t="shared" si="637"/>
        <v>12193.71</v>
      </c>
      <c r="GN500">
        <f t="shared" si="638"/>
        <v>0</v>
      </c>
      <c r="GO500">
        <f t="shared" si="639"/>
        <v>12193.71</v>
      </c>
      <c r="GP500">
        <f t="shared" si="640"/>
        <v>0</v>
      </c>
      <c r="GR500">
        <v>0</v>
      </c>
      <c r="GS500">
        <v>3</v>
      </c>
      <c r="GT500">
        <v>0</v>
      </c>
      <c r="GU500" t="s">
        <v>3</v>
      </c>
      <c r="GV500">
        <f t="shared" si="641"/>
        <v>0</v>
      </c>
      <c r="GW500">
        <v>1</v>
      </c>
      <c r="GX500">
        <f t="shared" si="642"/>
        <v>0</v>
      </c>
      <c r="HA500">
        <v>0</v>
      </c>
      <c r="HB500">
        <v>0</v>
      </c>
      <c r="HC500">
        <f t="shared" si="643"/>
        <v>0</v>
      </c>
      <c r="HE500" t="s">
        <v>3</v>
      </c>
      <c r="HF500" t="s">
        <v>3</v>
      </c>
      <c r="HM500" t="s">
        <v>3</v>
      </c>
      <c r="HN500" t="s">
        <v>3</v>
      </c>
      <c r="HO500" t="s">
        <v>3</v>
      </c>
      <c r="HP500" t="s">
        <v>3</v>
      </c>
      <c r="HQ500" t="s">
        <v>3</v>
      </c>
      <c r="HS500">
        <v>0</v>
      </c>
      <c r="IK500">
        <v>0</v>
      </c>
    </row>
    <row r="501" spans="1:255" x14ac:dyDescent="0.2">
      <c r="A501" s="2">
        <v>17</v>
      </c>
      <c r="B501" s="2">
        <v>1</v>
      </c>
      <c r="C501" s="2"/>
      <c r="D501" s="2"/>
      <c r="E501" s="2" t="s">
        <v>752</v>
      </c>
      <c r="F501" s="2" t="s">
        <v>753</v>
      </c>
      <c r="G501" s="2" t="s">
        <v>754</v>
      </c>
      <c r="H501" s="2" t="s">
        <v>37</v>
      </c>
      <c r="I501" s="2">
        <v>10</v>
      </c>
      <c r="J501" s="2">
        <v>0</v>
      </c>
      <c r="K501" s="2">
        <v>10</v>
      </c>
      <c r="L501" s="2"/>
      <c r="M501" s="2"/>
      <c r="N501" s="2"/>
      <c r="O501" s="2">
        <f t="shared" si="612"/>
        <v>989.4</v>
      </c>
      <c r="P501" s="2">
        <f t="shared" si="613"/>
        <v>989.4</v>
      </c>
      <c r="Q501" s="2">
        <f>(ROUND((ROUND(((ET501)*AV501*I501),2)*BB501),2)+ROUND((ROUND(((AE501-(EU501))*AV501*I501),2)*BS501),2))</f>
        <v>0</v>
      </c>
      <c r="R501" s="2">
        <f t="shared" si="614"/>
        <v>0</v>
      </c>
      <c r="S501" s="2">
        <f t="shared" si="615"/>
        <v>0</v>
      </c>
      <c r="T501" s="2">
        <f t="shared" si="616"/>
        <v>0</v>
      </c>
      <c r="U501" s="2">
        <f t="shared" si="617"/>
        <v>0</v>
      </c>
      <c r="V501" s="2">
        <f t="shared" si="618"/>
        <v>0</v>
      </c>
      <c r="W501" s="2">
        <f t="shared" si="619"/>
        <v>0</v>
      </c>
      <c r="X501" s="2">
        <f t="shared" si="620"/>
        <v>0</v>
      </c>
      <c r="Y501" s="2">
        <f t="shared" si="621"/>
        <v>0</v>
      </c>
      <c r="Z501" s="2"/>
      <c r="AA501" s="2">
        <v>60252778</v>
      </c>
      <c r="AB501" s="2">
        <f t="shared" si="622"/>
        <v>98.94</v>
      </c>
      <c r="AC501" s="2">
        <f t="shared" si="623"/>
        <v>98.94</v>
      </c>
      <c r="AD501" s="2">
        <f>ROUND((((ET501)-(EU501))+AE501),6)</f>
        <v>0</v>
      </c>
      <c r="AE501" s="2">
        <f>ROUND((EU501),6)</f>
        <v>0</v>
      </c>
      <c r="AF501" s="2">
        <f>ROUND((EV501),6)</f>
        <v>0</v>
      </c>
      <c r="AG501" s="2">
        <f t="shared" si="624"/>
        <v>0</v>
      </c>
      <c r="AH501" s="2">
        <f>(EW501)</f>
        <v>0</v>
      </c>
      <c r="AI501" s="2">
        <f>(EX501)</f>
        <v>0</v>
      </c>
      <c r="AJ501" s="2">
        <f t="shared" si="625"/>
        <v>0</v>
      </c>
      <c r="AK501" s="2">
        <v>98.94</v>
      </c>
      <c r="AL501" s="2">
        <v>98.94</v>
      </c>
      <c r="AM501" s="2">
        <v>0</v>
      </c>
      <c r="AN501" s="2">
        <v>0</v>
      </c>
      <c r="AO501" s="2">
        <v>0</v>
      </c>
      <c r="AP501" s="2">
        <v>0</v>
      </c>
      <c r="AQ501" s="2">
        <v>0</v>
      </c>
      <c r="AR501" s="2">
        <v>0</v>
      </c>
      <c r="AS501" s="2">
        <v>0</v>
      </c>
      <c r="AT501" s="2">
        <v>0</v>
      </c>
      <c r="AU501" s="2">
        <v>0</v>
      </c>
      <c r="AV501" s="2">
        <v>1</v>
      </c>
      <c r="AW501" s="2">
        <v>1</v>
      </c>
      <c r="AX501" s="2"/>
      <c r="AY501" s="2"/>
      <c r="AZ501" s="2">
        <v>1</v>
      </c>
      <c r="BA501" s="2">
        <v>1</v>
      </c>
      <c r="BB501" s="2">
        <v>1</v>
      </c>
      <c r="BC501" s="2">
        <v>1</v>
      </c>
      <c r="BD501" s="2" t="s">
        <v>3</v>
      </c>
      <c r="BE501" s="2" t="s">
        <v>3</v>
      </c>
      <c r="BF501" s="2" t="s">
        <v>3</v>
      </c>
      <c r="BG501" s="2" t="s">
        <v>3</v>
      </c>
      <c r="BH501" s="2">
        <v>3</v>
      </c>
      <c r="BI501" s="2">
        <v>2</v>
      </c>
      <c r="BJ501" s="2" t="s">
        <v>3</v>
      </c>
      <c r="BK501" s="2"/>
      <c r="BL501" s="2"/>
      <c r="BM501" s="2">
        <v>400002</v>
      </c>
      <c r="BN501" s="2">
        <v>0</v>
      </c>
      <c r="BO501" s="2" t="s">
        <v>3</v>
      </c>
      <c r="BP501" s="2">
        <v>0</v>
      </c>
      <c r="BQ501" s="2">
        <v>202</v>
      </c>
      <c r="BR501" s="2">
        <v>0</v>
      </c>
      <c r="BS501" s="2">
        <v>1</v>
      </c>
      <c r="BT501" s="2">
        <v>1</v>
      </c>
      <c r="BU501" s="2">
        <v>1</v>
      </c>
      <c r="BV501" s="2">
        <v>1</v>
      </c>
      <c r="BW501" s="2">
        <v>1</v>
      </c>
      <c r="BX501" s="2">
        <v>1</v>
      </c>
      <c r="BY501" s="2" t="s">
        <v>3</v>
      </c>
      <c r="BZ501" s="2">
        <v>0</v>
      </c>
      <c r="CA501" s="2">
        <v>0</v>
      </c>
      <c r="CB501" s="2" t="s">
        <v>3</v>
      </c>
      <c r="CC501" s="2"/>
      <c r="CD501" s="2"/>
      <c r="CE501" s="2">
        <v>30</v>
      </c>
      <c r="CF501" s="2">
        <v>0</v>
      </c>
      <c r="CG501" s="2">
        <v>0</v>
      </c>
      <c r="CH501" s="2"/>
      <c r="CI501" s="2"/>
      <c r="CJ501" s="2"/>
      <c r="CK501" s="2"/>
      <c r="CL501" s="2"/>
      <c r="CM501" s="2">
        <v>0</v>
      </c>
      <c r="CN501" s="2" t="s">
        <v>3</v>
      </c>
      <c r="CO501" s="2">
        <v>0</v>
      </c>
      <c r="CP501" s="2">
        <f t="shared" si="626"/>
        <v>989.4</v>
      </c>
      <c r="CQ501" s="2">
        <f t="shared" si="627"/>
        <v>98.94</v>
      </c>
      <c r="CR501" s="2">
        <f>(ROUND((ROUND(((ET501)*AV501*1),2)*BB501),2)+ROUND((ROUND(((AE501-(EU501))*AV501*1),2)*BS501),2))</f>
        <v>0</v>
      </c>
      <c r="CS501" s="2">
        <f t="shared" si="628"/>
        <v>0</v>
      </c>
      <c r="CT501" s="2">
        <f t="shared" si="629"/>
        <v>0</v>
      </c>
      <c r="CU501" s="2">
        <f t="shared" si="630"/>
        <v>0</v>
      </c>
      <c r="CV501" s="2">
        <f t="shared" si="631"/>
        <v>0</v>
      </c>
      <c r="CW501" s="2">
        <f t="shared" si="632"/>
        <v>0</v>
      </c>
      <c r="CX501" s="2">
        <f t="shared" si="633"/>
        <v>0</v>
      </c>
      <c r="CY501" s="2">
        <f t="shared" si="634"/>
        <v>0</v>
      </c>
      <c r="CZ501" s="2">
        <f t="shared" si="635"/>
        <v>0</v>
      </c>
      <c r="DA501" s="2"/>
      <c r="DB501" s="2"/>
      <c r="DC501" s="2" t="s">
        <v>3</v>
      </c>
      <c r="DD501" s="2" t="s">
        <v>3</v>
      </c>
      <c r="DE501" s="2" t="s">
        <v>3</v>
      </c>
      <c r="DF501" s="2" t="s">
        <v>3</v>
      </c>
      <c r="DG501" s="2" t="s">
        <v>3</v>
      </c>
      <c r="DH501" s="2" t="s">
        <v>3</v>
      </c>
      <c r="DI501" s="2" t="s">
        <v>3</v>
      </c>
      <c r="DJ501" s="2" t="s">
        <v>3</v>
      </c>
      <c r="DK501" s="2" t="s">
        <v>3</v>
      </c>
      <c r="DL501" s="2" t="s">
        <v>3</v>
      </c>
      <c r="DM501" s="2" t="s">
        <v>3</v>
      </c>
      <c r="DN501" s="2">
        <v>0</v>
      </c>
      <c r="DO501" s="2">
        <v>0</v>
      </c>
      <c r="DP501" s="2">
        <v>1</v>
      </c>
      <c r="DQ501" s="2">
        <v>1</v>
      </c>
      <c r="DR501" s="2"/>
      <c r="DS501" s="2"/>
      <c r="DT501" s="2"/>
      <c r="DU501" s="2">
        <v>1013</v>
      </c>
      <c r="DV501" s="2" t="s">
        <v>37</v>
      </c>
      <c r="DW501" s="2" t="s">
        <v>37</v>
      </c>
      <c r="DX501" s="2">
        <v>1</v>
      </c>
      <c r="DY501" s="2"/>
      <c r="DZ501" s="2" t="s">
        <v>3</v>
      </c>
      <c r="EA501" s="2" t="s">
        <v>3</v>
      </c>
      <c r="EB501" s="2" t="s">
        <v>3</v>
      </c>
      <c r="EC501" s="2" t="s">
        <v>3</v>
      </c>
      <c r="ED501" s="2"/>
      <c r="EE501" s="2">
        <v>59540864</v>
      </c>
      <c r="EF501" s="2">
        <v>202</v>
      </c>
      <c r="EG501" s="2" t="s">
        <v>386</v>
      </c>
      <c r="EH501" s="2">
        <v>0</v>
      </c>
      <c r="EI501" s="2" t="s">
        <v>3</v>
      </c>
      <c r="EJ501" s="2">
        <v>1</v>
      </c>
      <c r="EK501" s="2">
        <v>400002</v>
      </c>
      <c r="EL501" s="2" t="s">
        <v>387</v>
      </c>
      <c r="EM501" s="2" t="s">
        <v>386</v>
      </c>
      <c r="EN501" s="2"/>
      <c r="EO501" s="2" t="s">
        <v>3</v>
      </c>
      <c r="EP501" s="2"/>
      <c r="EQ501" s="2">
        <v>0</v>
      </c>
      <c r="ER501" s="2">
        <v>0</v>
      </c>
      <c r="ES501" s="2">
        <v>98.94</v>
      </c>
      <c r="ET501" s="2">
        <v>0</v>
      </c>
      <c r="EU501" s="2">
        <v>0</v>
      </c>
      <c r="EV501" s="2">
        <v>0</v>
      </c>
      <c r="EW501" s="2">
        <v>0</v>
      </c>
      <c r="EX501" s="2">
        <v>0</v>
      </c>
      <c r="EY501" s="2">
        <v>0</v>
      </c>
      <c r="EZ501" s="2"/>
      <c r="FA501" s="2"/>
      <c r="FB501" s="2"/>
      <c r="FC501" s="2"/>
      <c r="FD501" s="2"/>
      <c r="FE501" s="2"/>
      <c r="FF501" s="2"/>
      <c r="FG501" s="2"/>
      <c r="FH501" s="2"/>
      <c r="FI501" s="2"/>
      <c r="FJ501" s="2"/>
      <c r="FK501" s="2"/>
      <c r="FL501" s="2"/>
      <c r="FM501" s="2"/>
      <c r="FN501" s="2"/>
      <c r="FO501" s="2"/>
      <c r="FP501" s="2"/>
      <c r="FQ501" s="2">
        <v>0</v>
      </c>
      <c r="FR501" s="2">
        <v>0</v>
      </c>
      <c r="FS501" s="2">
        <v>0</v>
      </c>
      <c r="FT501" s="2"/>
      <c r="FU501" s="2"/>
      <c r="FV501" s="2"/>
      <c r="FW501" s="2"/>
      <c r="FX501" s="2">
        <v>0</v>
      </c>
      <c r="FY501" s="2">
        <v>0</v>
      </c>
      <c r="FZ501" s="2"/>
      <c r="GA501" s="2" t="s">
        <v>755</v>
      </c>
      <c r="GB501" s="2"/>
      <c r="GC501" s="2"/>
      <c r="GD501" s="2">
        <v>1</v>
      </c>
      <c r="GE501" s="2"/>
      <c r="GF501" s="2">
        <v>1704567505</v>
      </c>
      <c r="GG501" s="2">
        <v>2</v>
      </c>
      <c r="GH501" s="2">
        <v>4</v>
      </c>
      <c r="GI501" s="2">
        <v>-2</v>
      </c>
      <c r="GJ501" s="2">
        <v>0</v>
      </c>
      <c r="GK501" s="2">
        <v>0</v>
      </c>
      <c r="GL501" s="2">
        <f t="shared" si="636"/>
        <v>0</v>
      </c>
      <c r="GM501" s="2">
        <f t="shared" si="637"/>
        <v>989.4</v>
      </c>
      <c r="GN501" s="2">
        <f t="shared" si="638"/>
        <v>0</v>
      </c>
      <c r="GO501" s="2">
        <f t="shared" si="639"/>
        <v>989.4</v>
      </c>
      <c r="GP501" s="2">
        <f t="shared" si="640"/>
        <v>0</v>
      </c>
      <c r="GQ501" s="2"/>
      <c r="GR501" s="2">
        <v>0</v>
      </c>
      <c r="GS501" s="2">
        <v>2</v>
      </c>
      <c r="GT501" s="2">
        <v>0</v>
      </c>
      <c r="GU501" s="2" t="s">
        <v>3</v>
      </c>
      <c r="GV501" s="2">
        <f t="shared" si="641"/>
        <v>0</v>
      </c>
      <c r="GW501" s="2">
        <v>1</v>
      </c>
      <c r="GX501" s="2">
        <f t="shared" si="642"/>
        <v>0</v>
      </c>
      <c r="GY501" s="2"/>
      <c r="GZ501" s="2"/>
      <c r="HA501" s="2">
        <v>0</v>
      </c>
      <c r="HB501" s="2">
        <v>0</v>
      </c>
      <c r="HC501" s="2">
        <f t="shared" si="643"/>
        <v>0</v>
      </c>
      <c r="HD501" s="2"/>
      <c r="HE501" s="2" t="s">
        <v>389</v>
      </c>
      <c r="HF501" s="2" t="s">
        <v>34</v>
      </c>
      <c r="HG501" s="2"/>
      <c r="HH501" s="2"/>
      <c r="HI501" s="2"/>
      <c r="HJ501" s="2"/>
      <c r="HK501" s="2"/>
      <c r="HL501" s="2"/>
      <c r="HM501" s="2" t="s">
        <v>3</v>
      </c>
      <c r="HN501" s="2" t="s">
        <v>3</v>
      </c>
      <c r="HO501" s="2" t="s">
        <v>3</v>
      </c>
      <c r="HP501" s="2" t="s">
        <v>3</v>
      </c>
      <c r="HQ501" s="2" t="s">
        <v>3</v>
      </c>
      <c r="HR501" s="2"/>
      <c r="HS501" s="2">
        <v>0</v>
      </c>
      <c r="HT501" s="2"/>
      <c r="HU501" s="2"/>
      <c r="HV501" s="2"/>
      <c r="HW501" s="2"/>
      <c r="HX501" s="2"/>
      <c r="HY501" s="2"/>
      <c r="HZ501" s="2"/>
      <c r="IA501" s="2"/>
      <c r="IB501" s="2"/>
      <c r="IC501" s="2"/>
      <c r="ID501" s="2"/>
      <c r="IE501" s="2"/>
      <c r="IF501" s="2"/>
      <c r="IG501" s="2"/>
      <c r="IH501" s="2"/>
      <c r="II501" s="2"/>
      <c r="IJ501" s="2"/>
      <c r="IK501" s="2">
        <v>0</v>
      </c>
      <c r="IL501" s="2"/>
      <c r="IM501" s="2"/>
      <c r="IN501" s="2"/>
      <c r="IO501" s="2"/>
      <c r="IP501" s="2"/>
      <c r="IQ501" s="2"/>
      <c r="IR501" s="2"/>
      <c r="IS501" s="2"/>
      <c r="IT501" s="2"/>
      <c r="IU501" s="2"/>
    </row>
    <row r="502" spans="1:255" x14ac:dyDescent="0.2">
      <c r="A502">
        <v>17</v>
      </c>
      <c r="B502">
        <v>1</v>
      </c>
      <c r="E502" t="s">
        <v>752</v>
      </c>
      <c r="F502" t="s">
        <v>753</v>
      </c>
      <c r="G502" t="s">
        <v>754</v>
      </c>
      <c r="H502" t="s">
        <v>37</v>
      </c>
      <c r="I502">
        <v>10</v>
      </c>
      <c r="J502">
        <v>0</v>
      </c>
      <c r="K502">
        <v>10</v>
      </c>
      <c r="O502">
        <f t="shared" si="612"/>
        <v>9775.27</v>
      </c>
      <c r="P502">
        <f t="shared" si="613"/>
        <v>9775.27</v>
      </c>
      <c r="Q502">
        <f>(ROUND((ROUND(((ET502)*AV502*I502),2)*BB502),2)+ROUND((ROUND(((AE502-(EU502))*AV502*I502),2)*BS502),2))</f>
        <v>0</v>
      </c>
      <c r="R502">
        <f t="shared" si="614"/>
        <v>0</v>
      </c>
      <c r="S502">
        <f t="shared" si="615"/>
        <v>0</v>
      </c>
      <c r="T502">
        <f t="shared" si="616"/>
        <v>0</v>
      </c>
      <c r="U502">
        <f t="shared" si="617"/>
        <v>0</v>
      </c>
      <c r="V502">
        <f t="shared" si="618"/>
        <v>0</v>
      </c>
      <c r="W502">
        <f t="shared" si="619"/>
        <v>0</v>
      </c>
      <c r="X502">
        <f t="shared" si="620"/>
        <v>0</v>
      </c>
      <c r="Y502">
        <f t="shared" si="621"/>
        <v>0</v>
      </c>
      <c r="AA502">
        <v>60252775</v>
      </c>
      <c r="AB502">
        <f t="shared" si="622"/>
        <v>98.94</v>
      </c>
      <c r="AC502">
        <f t="shared" si="623"/>
        <v>98.94</v>
      </c>
      <c r="AD502">
        <f>ROUND((((ET502)-(EU502))+AE502),6)</f>
        <v>0</v>
      </c>
      <c r="AE502">
        <f>ROUND((EU502),6)</f>
        <v>0</v>
      </c>
      <c r="AF502">
        <f>ROUND((EV502),6)</f>
        <v>0</v>
      </c>
      <c r="AG502">
        <f t="shared" si="624"/>
        <v>0</v>
      </c>
      <c r="AH502">
        <f>(EW502)</f>
        <v>0</v>
      </c>
      <c r="AI502">
        <f>(EX502)</f>
        <v>0</v>
      </c>
      <c r="AJ502">
        <f t="shared" si="625"/>
        <v>0</v>
      </c>
      <c r="AK502">
        <v>98.94</v>
      </c>
      <c r="AL502">
        <v>98.94</v>
      </c>
      <c r="AM502">
        <v>0</v>
      </c>
      <c r="AN502">
        <v>0</v>
      </c>
      <c r="AO502">
        <v>0</v>
      </c>
      <c r="AP502">
        <v>0</v>
      </c>
      <c r="AQ502">
        <v>0</v>
      </c>
      <c r="AR502">
        <v>0</v>
      </c>
      <c r="AS502">
        <v>0</v>
      </c>
      <c r="AT502">
        <v>0</v>
      </c>
      <c r="AU502">
        <v>0</v>
      </c>
      <c r="AV502">
        <v>1</v>
      </c>
      <c r="AW502">
        <v>1</v>
      </c>
      <c r="AZ502">
        <v>1</v>
      </c>
      <c r="BA502">
        <v>1</v>
      </c>
      <c r="BB502">
        <v>1</v>
      </c>
      <c r="BC502">
        <v>9.8800000000000008</v>
      </c>
      <c r="BD502" t="s">
        <v>3</v>
      </c>
      <c r="BE502" t="s">
        <v>3</v>
      </c>
      <c r="BF502" t="s">
        <v>3</v>
      </c>
      <c r="BG502" t="s">
        <v>3</v>
      </c>
      <c r="BH502">
        <v>3</v>
      </c>
      <c r="BI502">
        <v>2</v>
      </c>
      <c r="BJ502" t="s">
        <v>3</v>
      </c>
      <c r="BM502">
        <v>400002</v>
      </c>
      <c r="BN502">
        <v>0</v>
      </c>
      <c r="BO502" t="s">
        <v>3</v>
      </c>
      <c r="BP502">
        <v>0</v>
      </c>
      <c r="BQ502">
        <v>202</v>
      </c>
      <c r="BR502">
        <v>0</v>
      </c>
      <c r="BS502">
        <v>1</v>
      </c>
      <c r="BT502">
        <v>1</v>
      </c>
      <c r="BU502">
        <v>1</v>
      </c>
      <c r="BV502">
        <v>1</v>
      </c>
      <c r="BW502">
        <v>1</v>
      </c>
      <c r="BX502">
        <v>1</v>
      </c>
      <c r="BY502" t="s">
        <v>3</v>
      </c>
      <c r="BZ502">
        <v>0</v>
      </c>
      <c r="CA502">
        <v>0</v>
      </c>
      <c r="CB502" t="s">
        <v>3</v>
      </c>
      <c r="CE502">
        <v>30</v>
      </c>
      <c r="CF502">
        <v>0</v>
      </c>
      <c r="CG502">
        <v>0</v>
      </c>
      <c r="CM502">
        <v>0</v>
      </c>
      <c r="CN502" t="s">
        <v>3</v>
      </c>
      <c r="CO502">
        <v>0</v>
      </c>
      <c r="CP502">
        <f t="shared" si="626"/>
        <v>9775.27</v>
      </c>
      <c r="CQ502">
        <f t="shared" si="627"/>
        <v>977.53</v>
      </c>
      <c r="CR502">
        <f>(ROUND((ROUND(((ET502)*AV502*1),2)*BB502),2)+ROUND((ROUND(((AE502-(EU502))*AV502*1),2)*BS502),2))</f>
        <v>0</v>
      </c>
      <c r="CS502">
        <f t="shared" si="628"/>
        <v>0</v>
      </c>
      <c r="CT502">
        <f t="shared" si="629"/>
        <v>0</v>
      </c>
      <c r="CU502">
        <f t="shared" si="630"/>
        <v>0</v>
      </c>
      <c r="CV502">
        <f t="shared" si="631"/>
        <v>0</v>
      </c>
      <c r="CW502">
        <f t="shared" si="632"/>
        <v>0</v>
      </c>
      <c r="CX502">
        <f t="shared" si="633"/>
        <v>0</v>
      </c>
      <c r="CY502">
        <f t="shared" si="634"/>
        <v>0</v>
      </c>
      <c r="CZ502">
        <f t="shared" si="635"/>
        <v>0</v>
      </c>
      <c r="DC502" t="s">
        <v>3</v>
      </c>
      <c r="DD502" t="s">
        <v>3</v>
      </c>
      <c r="DE502" t="s">
        <v>3</v>
      </c>
      <c r="DF502" t="s">
        <v>3</v>
      </c>
      <c r="DG502" t="s">
        <v>3</v>
      </c>
      <c r="DH502" t="s">
        <v>3</v>
      </c>
      <c r="DI502" t="s">
        <v>3</v>
      </c>
      <c r="DJ502" t="s">
        <v>3</v>
      </c>
      <c r="DK502" t="s">
        <v>3</v>
      </c>
      <c r="DL502" t="s">
        <v>3</v>
      </c>
      <c r="DM502" t="s">
        <v>3</v>
      </c>
      <c r="DN502">
        <v>0</v>
      </c>
      <c r="DO502">
        <v>0</v>
      </c>
      <c r="DP502">
        <v>1</v>
      </c>
      <c r="DQ502">
        <v>1</v>
      </c>
      <c r="DU502">
        <v>1013</v>
      </c>
      <c r="DV502" t="s">
        <v>37</v>
      </c>
      <c r="DW502" t="s">
        <v>37</v>
      </c>
      <c r="DX502">
        <v>1</v>
      </c>
      <c r="DZ502" t="s">
        <v>3</v>
      </c>
      <c r="EA502" t="s">
        <v>3</v>
      </c>
      <c r="EB502" t="s">
        <v>3</v>
      </c>
      <c r="EC502" t="s">
        <v>3</v>
      </c>
      <c r="EE502">
        <v>59540864</v>
      </c>
      <c r="EF502">
        <v>202</v>
      </c>
      <c r="EG502" t="s">
        <v>386</v>
      </c>
      <c r="EH502">
        <v>0</v>
      </c>
      <c r="EI502" t="s">
        <v>3</v>
      </c>
      <c r="EJ502">
        <v>1</v>
      </c>
      <c r="EK502">
        <v>400002</v>
      </c>
      <c r="EL502" t="s">
        <v>387</v>
      </c>
      <c r="EM502" t="s">
        <v>386</v>
      </c>
      <c r="EO502" t="s">
        <v>3</v>
      </c>
      <c r="EQ502">
        <v>0</v>
      </c>
      <c r="ER502">
        <v>98.94</v>
      </c>
      <c r="ES502">
        <v>98.94</v>
      </c>
      <c r="ET502">
        <v>0</v>
      </c>
      <c r="EU502">
        <v>0</v>
      </c>
      <c r="EV502">
        <v>0</v>
      </c>
      <c r="EW502">
        <v>0</v>
      </c>
      <c r="EX502">
        <v>0</v>
      </c>
      <c r="EY502">
        <v>0</v>
      </c>
      <c r="EZ502">
        <v>5</v>
      </c>
      <c r="FC502">
        <v>1</v>
      </c>
      <c r="FD502">
        <v>18</v>
      </c>
      <c r="FF502">
        <v>1150</v>
      </c>
      <c r="FQ502">
        <v>0</v>
      </c>
      <c r="FR502">
        <v>0</v>
      </c>
      <c r="FS502">
        <v>0</v>
      </c>
      <c r="FX502">
        <v>0</v>
      </c>
      <c r="FY502">
        <v>0</v>
      </c>
      <c r="GA502" t="s">
        <v>755</v>
      </c>
      <c r="GD502">
        <v>1</v>
      </c>
      <c r="GF502">
        <v>1704567505</v>
      </c>
      <c r="GG502">
        <v>2</v>
      </c>
      <c r="GH502">
        <v>3</v>
      </c>
      <c r="GI502">
        <v>5</v>
      </c>
      <c r="GJ502">
        <v>0</v>
      </c>
      <c r="GK502">
        <v>0</v>
      </c>
      <c r="GL502">
        <f t="shared" si="636"/>
        <v>0</v>
      </c>
      <c r="GM502">
        <f t="shared" si="637"/>
        <v>9775.27</v>
      </c>
      <c r="GN502">
        <f t="shared" si="638"/>
        <v>0</v>
      </c>
      <c r="GO502">
        <f t="shared" si="639"/>
        <v>9775.27</v>
      </c>
      <c r="GP502">
        <f t="shared" si="640"/>
        <v>0</v>
      </c>
      <c r="GR502">
        <v>1</v>
      </c>
      <c r="GS502">
        <v>1</v>
      </c>
      <c r="GT502">
        <v>0</v>
      </c>
      <c r="GU502" t="s">
        <v>3</v>
      </c>
      <c r="GV502">
        <f t="shared" si="641"/>
        <v>0</v>
      </c>
      <c r="GW502">
        <v>1</v>
      </c>
      <c r="GX502">
        <f t="shared" si="642"/>
        <v>0</v>
      </c>
      <c r="HA502">
        <v>0</v>
      </c>
      <c r="HB502">
        <v>0</v>
      </c>
      <c r="HC502">
        <f t="shared" si="643"/>
        <v>0</v>
      </c>
      <c r="HE502" t="s">
        <v>389</v>
      </c>
      <c r="HF502" t="s">
        <v>34</v>
      </c>
      <c r="HM502" t="s">
        <v>3</v>
      </c>
      <c r="HN502" t="s">
        <v>3</v>
      </c>
      <c r="HO502" t="s">
        <v>3</v>
      </c>
      <c r="HP502" t="s">
        <v>3</v>
      </c>
      <c r="HQ502" t="s">
        <v>3</v>
      </c>
      <c r="HS502">
        <v>0</v>
      </c>
      <c r="IK502">
        <v>0</v>
      </c>
    </row>
    <row r="503" spans="1:255" x14ac:dyDescent="0.2">
      <c r="A503" s="2">
        <v>17</v>
      </c>
      <c r="B503" s="2">
        <v>1</v>
      </c>
      <c r="C503" s="2">
        <f>ROW(SmtRes!A323)</f>
        <v>323</v>
      </c>
      <c r="D503" s="2">
        <f>ROW(EtalonRes!A401)</f>
        <v>401</v>
      </c>
      <c r="E503" s="2" t="s">
        <v>756</v>
      </c>
      <c r="F503" s="2" t="s">
        <v>757</v>
      </c>
      <c r="G503" s="2" t="s">
        <v>758</v>
      </c>
      <c r="H503" s="2" t="s">
        <v>631</v>
      </c>
      <c r="I503" s="2">
        <f>ROUND(38/100,9)</f>
        <v>0.38</v>
      </c>
      <c r="J503" s="2">
        <v>0</v>
      </c>
      <c r="K503" s="2">
        <f>ROUND(38/100,9)</f>
        <v>0.38</v>
      </c>
      <c r="L503" s="2"/>
      <c r="M503" s="2"/>
      <c r="N503" s="2"/>
      <c r="O503" s="2">
        <f t="shared" si="612"/>
        <v>893.39</v>
      </c>
      <c r="P503" s="2">
        <f t="shared" si="613"/>
        <v>289.7</v>
      </c>
      <c r="Q503" s="2">
        <f>(ROUND((ROUND((((ET503*1.1))*AV503*I503),2)*BB503),2)+ROUND((ROUND(((AE503-((EU503*1.1)))*AV503*I503),2)*BS503),2))</f>
        <v>36.44</v>
      </c>
      <c r="R503" s="2">
        <f t="shared" si="614"/>
        <v>2.98</v>
      </c>
      <c r="S503" s="2">
        <f t="shared" si="615"/>
        <v>567.25</v>
      </c>
      <c r="T503" s="2">
        <f t="shared" si="616"/>
        <v>0</v>
      </c>
      <c r="U503" s="2">
        <f t="shared" si="617"/>
        <v>43.668317880000004</v>
      </c>
      <c r="V503" s="2">
        <f t="shared" si="618"/>
        <v>0</v>
      </c>
      <c r="W503" s="2">
        <f t="shared" si="619"/>
        <v>0</v>
      </c>
      <c r="X503" s="2">
        <f t="shared" si="620"/>
        <v>553.12</v>
      </c>
      <c r="Y503" s="2">
        <f t="shared" si="621"/>
        <v>290.82</v>
      </c>
      <c r="Z503" s="2"/>
      <c r="AA503" s="2">
        <v>60252778</v>
      </c>
      <c r="AB503" s="2">
        <f t="shared" si="622"/>
        <v>2279.7310000000002</v>
      </c>
      <c r="AC503" s="2">
        <f t="shared" si="623"/>
        <v>762.38</v>
      </c>
      <c r="AD503" s="2">
        <f>ROUND(((((ET503*1.1))-((EU503*1.1)))+AE503),6)</f>
        <v>91.596999999999994</v>
      </c>
      <c r="AE503" s="2">
        <f>ROUND(((EU503*1.1)),6)</f>
        <v>7.4909999999999997</v>
      </c>
      <c r="AF503" s="2">
        <f>ROUND(((EV503*1.1)),6)</f>
        <v>1425.7539999999999</v>
      </c>
      <c r="AG503" s="2">
        <f t="shared" si="624"/>
        <v>0</v>
      </c>
      <c r="AH503" s="2">
        <f>((EW503*1.1))</f>
        <v>109.75800000000001</v>
      </c>
      <c r="AI503" s="2">
        <f>((EX503*1.1))</f>
        <v>0</v>
      </c>
      <c r="AJ503" s="2">
        <f t="shared" si="625"/>
        <v>0</v>
      </c>
      <c r="AK503" s="2">
        <v>2141.79</v>
      </c>
      <c r="AL503" s="2">
        <v>762.38</v>
      </c>
      <c r="AM503" s="2">
        <v>83.27</v>
      </c>
      <c r="AN503" s="2">
        <v>6.81</v>
      </c>
      <c r="AO503" s="2">
        <v>1296.1400000000001</v>
      </c>
      <c r="AP503" s="2">
        <v>0</v>
      </c>
      <c r="AQ503" s="2">
        <v>99.78</v>
      </c>
      <c r="AR503" s="2">
        <v>0</v>
      </c>
      <c r="AS503" s="2">
        <v>0</v>
      </c>
      <c r="AT503" s="2">
        <v>97</v>
      </c>
      <c r="AU503" s="2">
        <v>51</v>
      </c>
      <c r="AV503" s="2">
        <v>1.0469999999999999</v>
      </c>
      <c r="AW503" s="2">
        <v>1</v>
      </c>
      <c r="AX503" s="2"/>
      <c r="AY503" s="2"/>
      <c r="AZ503" s="2">
        <v>1</v>
      </c>
      <c r="BA503" s="2">
        <v>1</v>
      </c>
      <c r="BB503" s="2">
        <v>1</v>
      </c>
      <c r="BC503" s="2">
        <v>1</v>
      </c>
      <c r="BD503" s="2" t="s">
        <v>3</v>
      </c>
      <c r="BE503" s="2" t="s">
        <v>3</v>
      </c>
      <c r="BF503" s="2" t="s">
        <v>3</v>
      </c>
      <c r="BG503" s="2" t="s">
        <v>3</v>
      </c>
      <c r="BH503" s="2">
        <v>0</v>
      </c>
      <c r="BI503" s="2">
        <v>2</v>
      </c>
      <c r="BJ503" s="2" t="s">
        <v>759</v>
      </c>
      <c r="BK503" s="2"/>
      <c r="BL503" s="2"/>
      <c r="BM503" s="2">
        <v>67</v>
      </c>
      <c r="BN503" s="2">
        <v>59540665</v>
      </c>
      <c r="BO503" s="2" t="s">
        <v>757</v>
      </c>
      <c r="BP503" s="2">
        <v>1</v>
      </c>
      <c r="BQ503" s="2">
        <v>40</v>
      </c>
      <c r="BR503" s="2">
        <v>0</v>
      </c>
      <c r="BS503" s="2">
        <v>1</v>
      </c>
      <c r="BT503" s="2">
        <v>1</v>
      </c>
      <c r="BU503" s="2">
        <v>1</v>
      </c>
      <c r="BV503" s="2">
        <v>1</v>
      </c>
      <c r="BW503" s="2">
        <v>1</v>
      </c>
      <c r="BX503" s="2">
        <v>1</v>
      </c>
      <c r="BY503" s="2" t="s">
        <v>3</v>
      </c>
      <c r="BZ503" s="2">
        <v>97</v>
      </c>
      <c r="CA503" s="2">
        <v>51</v>
      </c>
      <c r="CB503" s="2" t="s">
        <v>3</v>
      </c>
      <c r="CC503" s="2"/>
      <c r="CD503" s="2"/>
      <c r="CE503" s="2">
        <v>30</v>
      </c>
      <c r="CF503" s="2">
        <v>0</v>
      </c>
      <c r="CG503" s="2">
        <v>0</v>
      </c>
      <c r="CH503" s="2"/>
      <c r="CI503" s="2"/>
      <c r="CJ503" s="2"/>
      <c r="CK503" s="2"/>
      <c r="CL503" s="2"/>
      <c r="CM503" s="2">
        <v>0</v>
      </c>
      <c r="CN503" s="2" t="s">
        <v>1289</v>
      </c>
      <c r="CO503" s="2">
        <v>0</v>
      </c>
      <c r="CP503" s="2">
        <f t="shared" si="626"/>
        <v>893.39</v>
      </c>
      <c r="CQ503" s="2">
        <f t="shared" si="627"/>
        <v>762.38</v>
      </c>
      <c r="CR503" s="2">
        <f>(ROUND((ROUND((((ET503*1.1))*AV503*1),2)*BB503),2)+ROUND((ROUND(((AE503-((EU503*1.1)))*AV503*1),2)*BS503),2))</f>
        <v>95.9</v>
      </c>
      <c r="CS503" s="2">
        <f t="shared" si="628"/>
        <v>7.84</v>
      </c>
      <c r="CT503" s="2">
        <f t="shared" si="629"/>
        <v>1492.76</v>
      </c>
      <c r="CU503" s="2">
        <f t="shared" si="630"/>
        <v>0</v>
      </c>
      <c r="CV503" s="2">
        <f t="shared" si="631"/>
        <v>114.91662600000001</v>
      </c>
      <c r="CW503" s="2">
        <f t="shared" si="632"/>
        <v>0</v>
      </c>
      <c r="CX503" s="2">
        <f t="shared" si="633"/>
        <v>0</v>
      </c>
      <c r="CY503" s="2">
        <f t="shared" si="634"/>
        <v>553.12310000000002</v>
      </c>
      <c r="CZ503" s="2">
        <f t="shared" si="635"/>
        <v>290.81729999999999</v>
      </c>
      <c r="DA503" s="2"/>
      <c r="DB503" s="2">
        <v>31</v>
      </c>
      <c r="DC503" s="2" t="s">
        <v>3</v>
      </c>
      <c r="DD503" s="2" t="s">
        <v>3</v>
      </c>
      <c r="DE503" s="2" t="s">
        <v>24</v>
      </c>
      <c r="DF503" s="2" t="s">
        <v>24</v>
      </c>
      <c r="DG503" s="2" t="s">
        <v>24</v>
      </c>
      <c r="DH503" s="2" t="s">
        <v>3</v>
      </c>
      <c r="DI503" s="2" t="s">
        <v>24</v>
      </c>
      <c r="DJ503" s="2" t="s">
        <v>24</v>
      </c>
      <c r="DK503" s="2" t="s">
        <v>3</v>
      </c>
      <c r="DL503" s="2" t="s">
        <v>3</v>
      </c>
      <c r="DM503" s="2" t="s">
        <v>3</v>
      </c>
      <c r="DN503" s="2">
        <v>0</v>
      </c>
      <c r="DO503" s="2">
        <v>0</v>
      </c>
      <c r="DP503" s="2">
        <v>1</v>
      </c>
      <c r="DQ503" s="2">
        <v>1</v>
      </c>
      <c r="DR503" s="2"/>
      <c r="DS503" s="2"/>
      <c r="DT503" s="2"/>
      <c r="DU503" s="2">
        <v>1010</v>
      </c>
      <c r="DV503" s="2" t="s">
        <v>631</v>
      </c>
      <c r="DW503" s="2" t="s">
        <v>631</v>
      </c>
      <c r="DX503" s="2">
        <v>100</v>
      </c>
      <c r="DY503" s="2"/>
      <c r="DZ503" s="2" t="s">
        <v>3</v>
      </c>
      <c r="EA503" s="2" t="s">
        <v>3</v>
      </c>
      <c r="EB503" s="2" t="s">
        <v>3</v>
      </c>
      <c r="EC503" s="2" t="s">
        <v>3</v>
      </c>
      <c r="ED503" s="2"/>
      <c r="EE503" s="2">
        <v>59540733</v>
      </c>
      <c r="EF503" s="2">
        <v>40</v>
      </c>
      <c r="EG503" s="2" t="s">
        <v>25</v>
      </c>
      <c r="EH503" s="2">
        <v>0</v>
      </c>
      <c r="EI503" s="2" t="s">
        <v>3</v>
      </c>
      <c r="EJ503" s="2">
        <v>2</v>
      </c>
      <c r="EK503" s="2">
        <v>67</v>
      </c>
      <c r="EL503" s="2" t="s">
        <v>26</v>
      </c>
      <c r="EM503" s="2" t="s">
        <v>27</v>
      </c>
      <c r="EN503" s="2"/>
      <c r="EO503" s="2" t="s">
        <v>28</v>
      </c>
      <c r="EP503" s="2"/>
      <c r="EQ503" s="2">
        <v>0</v>
      </c>
      <c r="ER503" s="2">
        <v>2141.79</v>
      </c>
      <c r="ES503" s="2">
        <v>762.38</v>
      </c>
      <c r="ET503" s="2">
        <v>83.27</v>
      </c>
      <c r="EU503" s="2">
        <v>6.81</v>
      </c>
      <c r="EV503" s="2">
        <v>1296.1400000000001</v>
      </c>
      <c r="EW503" s="2">
        <v>99.78</v>
      </c>
      <c r="EX503" s="2">
        <v>0</v>
      </c>
      <c r="EY503" s="2">
        <v>0</v>
      </c>
      <c r="EZ503" s="2"/>
      <c r="FA503" s="2"/>
      <c r="FB503" s="2"/>
      <c r="FC503" s="2"/>
      <c r="FD503" s="2"/>
      <c r="FE503" s="2"/>
      <c r="FF503" s="2"/>
      <c r="FG503" s="2"/>
      <c r="FH503" s="2"/>
      <c r="FI503" s="2"/>
      <c r="FJ503" s="2"/>
      <c r="FK503" s="2"/>
      <c r="FL503" s="2"/>
      <c r="FM503" s="2"/>
      <c r="FN503" s="2"/>
      <c r="FO503" s="2"/>
      <c r="FP503" s="2"/>
      <c r="FQ503" s="2">
        <v>0</v>
      </c>
      <c r="FR503" s="2">
        <v>0</v>
      </c>
      <c r="FS503" s="2">
        <v>0</v>
      </c>
      <c r="FT503" s="2"/>
      <c r="FU503" s="2"/>
      <c r="FV503" s="2"/>
      <c r="FW503" s="2"/>
      <c r="FX503" s="2">
        <v>97</v>
      </c>
      <c r="FY503" s="2">
        <v>51</v>
      </c>
      <c r="FZ503" s="2"/>
      <c r="GA503" s="2" t="s">
        <v>3</v>
      </c>
      <c r="GB503" s="2"/>
      <c r="GC503" s="2"/>
      <c r="GD503" s="2">
        <v>1</v>
      </c>
      <c r="GE503" s="2"/>
      <c r="GF503" s="2">
        <v>1534147757</v>
      </c>
      <c r="GG503" s="2">
        <v>2</v>
      </c>
      <c r="GH503" s="2">
        <v>1</v>
      </c>
      <c r="GI503" s="2">
        <v>2</v>
      </c>
      <c r="GJ503" s="2">
        <v>0</v>
      </c>
      <c r="GK503" s="2">
        <v>0</v>
      </c>
      <c r="GL503" s="2">
        <f t="shared" si="636"/>
        <v>0</v>
      </c>
      <c r="GM503" s="2">
        <f t="shared" si="637"/>
        <v>1737.33</v>
      </c>
      <c r="GN503" s="2">
        <f t="shared" si="638"/>
        <v>0</v>
      </c>
      <c r="GO503" s="2">
        <f t="shared" si="639"/>
        <v>1737.33</v>
      </c>
      <c r="GP503" s="2">
        <f t="shared" si="640"/>
        <v>0</v>
      </c>
      <c r="GQ503" s="2"/>
      <c r="GR503" s="2">
        <v>0</v>
      </c>
      <c r="GS503" s="2">
        <v>3</v>
      </c>
      <c r="GT503" s="2">
        <v>0</v>
      </c>
      <c r="GU503" s="2" t="s">
        <v>3</v>
      </c>
      <c r="GV503" s="2">
        <f t="shared" si="641"/>
        <v>0</v>
      </c>
      <c r="GW503" s="2">
        <v>1</v>
      </c>
      <c r="GX503" s="2">
        <f t="shared" si="642"/>
        <v>0</v>
      </c>
      <c r="GY503" s="2"/>
      <c r="GZ503" s="2"/>
      <c r="HA503" s="2">
        <v>0</v>
      </c>
      <c r="HB503" s="2">
        <v>0</v>
      </c>
      <c r="HC503" s="2">
        <f t="shared" si="643"/>
        <v>0</v>
      </c>
      <c r="HD503" s="2"/>
      <c r="HE503" s="2" t="s">
        <v>3</v>
      </c>
      <c r="HF503" s="2" t="s">
        <v>3</v>
      </c>
      <c r="HG503" s="2"/>
      <c r="HH503" s="2"/>
      <c r="HI503" s="2"/>
      <c r="HJ503" s="2"/>
      <c r="HK503" s="2"/>
      <c r="HL503" s="2"/>
      <c r="HM503" s="2" t="s">
        <v>3</v>
      </c>
      <c r="HN503" s="2" t="s">
        <v>3</v>
      </c>
      <c r="HO503" s="2" t="s">
        <v>3</v>
      </c>
      <c r="HP503" s="2" t="s">
        <v>3</v>
      </c>
      <c r="HQ503" s="2" t="s">
        <v>3</v>
      </c>
      <c r="HR503" s="2"/>
      <c r="HS503" s="2">
        <v>0</v>
      </c>
      <c r="HT503" s="2"/>
      <c r="HU503" s="2"/>
      <c r="HV503" s="2"/>
      <c r="HW503" s="2"/>
      <c r="HX503" s="2"/>
      <c r="HY503" s="2"/>
      <c r="HZ503" s="2"/>
      <c r="IA503" s="2"/>
      <c r="IB503" s="2"/>
      <c r="IC503" s="2"/>
      <c r="ID503" s="2"/>
      <c r="IE503" s="2"/>
      <c r="IF503" s="2"/>
      <c r="IG503" s="2"/>
      <c r="IH503" s="2"/>
      <c r="II503" s="2"/>
      <c r="IJ503" s="2"/>
      <c r="IK503" s="2">
        <v>0</v>
      </c>
      <c r="IL503" s="2"/>
      <c r="IM503" s="2"/>
      <c r="IN503" s="2"/>
      <c r="IO503" s="2"/>
      <c r="IP503" s="2"/>
      <c r="IQ503" s="2"/>
      <c r="IR503" s="2"/>
      <c r="IS503" s="2"/>
      <c r="IT503" s="2"/>
      <c r="IU503" s="2"/>
    </row>
    <row r="504" spans="1:255" x14ac:dyDescent="0.2">
      <c r="A504">
        <v>17</v>
      </c>
      <c r="B504">
        <v>1</v>
      </c>
      <c r="C504">
        <f>ROW(SmtRes!A330)</f>
        <v>330</v>
      </c>
      <c r="D504">
        <f>ROW(EtalonRes!A412)</f>
        <v>412</v>
      </c>
      <c r="E504" t="s">
        <v>756</v>
      </c>
      <c r="F504" t="s">
        <v>757</v>
      </c>
      <c r="G504" t="s">
        <v>758</v>
      </c>
      <c r="H504" t="s">
        <v>631</v>
      </c>
      <c r="I504">
        <f>ROUND(38/100,9)</f>
        <v>0.38</v>
      </c>
      <c r="J504">
        <v>0</v>
      </c>
      <c r="K504">
        <f>ROUND(38/100,9)</f>
        <v>0.38</v>
      </c>
      <c r="O504">
        <f t="shared" si="612"/>
        <v>32428.23</v>
      </c>
      <c r="P504">
        <f t="shared" si="613"/>
        <v>721.35</v>
      </c>
      <c r="Q504">
        <f>(ROUND((ROUND((((ET504*1.1))*AV504*I504),2)*BB504),2)+ROUND((ROUND(((AE504-((EU504*1.1)))*AV504*I504),2)*BS504),2))</f>
        <v>513.79999999999995</v>
      </c>
      <c r="R504">
        <f t="shared" si="614"/>
        <v>163.87</v>
      </c>
      <c r="S504">
        <f t="shared" si="615"/>
        <v>31193.08</v>
      </c>
      <c r="T504">
        <f t="shared" si="616"/>
        <v>0</v>
      </c>
      <c r="U504">
        <f t="shared" si="617"/>
        <v>43.668317880000004</v>
      </c>
      <c r="V504">
        <f t="shared" si="618"/>
        <v>0</v>
      </c>
      <c r="W504">
        <f t="shared" si="619"/>
        <v>0</v>
      </c>
      <c r="X504">
        <f t="shared" si="620"/>
        <v>30416.240000000002</v>
      </c>
      <c r="Y504">
        <f t="shared" si="621"/>
        <v>15992.04</v>
      </c>
      <c r="AA504">
        <v>60252775</v>
      </c>
      <c r="AB504">
        <f t="shared" si="622"/>
        <v>2279.7310000000002</v>
      </c>
      <c r="AC504">
        <f t="shared" si="623"/>
        <v>762.38</v>
      </c>
      <c r="AD504">
        <f>ROUND(((((ET504*1.1))-((EU504*1.1)))+AE504),6)</f>
        <v>91.596999999999994</v>
      </c>
      <c r="AE504">
        <f>ROUND(((EU504*1.1)),6)</f>
        <v>7.4909999999999997</v>
      </c>
      <c r="AF504">
        <f>ROUND(((EV504*1.1)),6)</f>
        <v>1425.7539999999999</v>
      </c>
      <c r="AG504">
        <f t="shared" si="624"/>
        <v>0</v>
      </c>
      <c r="AH504">
        <f>((EW504*1.1))</f>
        <v>109.75800000000001</v>
      </c>
      <c r="AI504">
        <f>((EX504*1.1))</f>
        <v>0</v>
      </c>
      <c r="AJ504">
        <f t="shared" si="625"/>
        <v>0</v>
      </c>
      <c r="AK504">
        <v>2141.79</v>
      </c>
      <c r="AL504">
        <v>762.38</v>
      </c>
      <c r="AM504">
        <v>83.27</v>
      </c>
      <c r="AN504">
        <v>6.81</v>
      </c>
      <c r="AO504">
        <v>1296.1400000000001</v>
      </c>
      <c r="AP504">
        <v>0</v>
      </c>
      <c r="AQ504">
        <v>99.78</v>
      </c>
      <c r="AR504">
        <v>0</v>
      </c>
      <c r="AS504">
        <v>0</v>
      </c>
      <c r="AT504">
        <v>97</v>
      </c>
      <c r="AU504">
        <v>51</v>
      </c>
      <c r="AV504">
        <v>1.0469999999999999</v>
      </c>
      <c r="AW504">
        <v>1</v>
      </c>
      <c r="AZ504">
        <v>1</v>
      </c>
      <c r="BA504">
        <v>54.99</v>
      </c>
      <c r="BB504">
        <v>14.1</v>
      </c>
      <c r="BC504">
        <v>2.4900000000000002</v>
      </c>
      <c r="BD504" t="s">
        <v>3</v>
      </c>
      <c r="BE504" t="s">
        <v>3</v>
      </c>
      <c r="BF504" t="s">
        <v>3</v>
      </c>
      <c r="BG504" t="s">
        <v>3</v>
      </c>
      <c r="BH504">
        <v>0</v>
      </c>
      <c r="BI504">
        <v>2</v>
      </c>
      <c r="BJ504" t="s">
        <v>759</v>
      </c>
      <c r="BM504">
        <v>67</v>
      </c>
      <c r="BN504">
        <v>59540665</v>
      </c>
      <c r="BO504" t="s">
        <v>757</v>
      </c>
      <c r="BP504">
        <v>1</v>
      </c>
      <c r="BQ504">
        <v>40</v>
      </c>
      <c r="BR504">
        <v>0</v>
      </c>
      <c r="BS504">
        <v>54.99</v>
      </c>
      <c r="BT504">
        <v>1</v>
      </c>
      <c r="BU504">
        <v>1</v>
      </c>
      <c r="BV504">
        <v>1</v>
      </c>
      <c r="BW504">
        <v>1</v>
      </c>
      <c r="BX504">
        <v>1</v>
      </c>
      <c r="BY504" t="s">
        <v>3</v>
      </c>
      <c r="BZ504">
        <v>97</v>
      </c>
      <c r="CA504">
        <v>51</v>
      </c>
      <c r="CB504" t="s">
        <v>3</v>
      </c>
      <c r="CE504">
        <v>30</v>
      </c>
      <c r="CF504">
        <v>0</v>
      </c>
      <c r="CG504">
        <v>0</v>
      </c>
      <c r="CM504">
        <v>0</v>
      </c>
      <c r="CN504" t="s">
        <v>1289</v>
      </c>
      <c r="CO504">
        <v>0</v>
      </c>
      <c r="CP504">
        <f t="shared" si="626"/>
        <v>32428.230000000003</v>
      </c>
      <c r="CQ504">
        <f t="shared" si="627"/>
        <v>1898.33</v>
      </c>
      <c r="CR504">
        <f>(ROUND((ROUND((((ET504*1.1))*AV504*1),2)*BB504),2)+ROUND((ROUND(((AE504-((EU504*1.1)))*AV504*1),2)*BS504),2))</f>
        <v>1352.19</v>
      </c>
      <c r="CS504">
        <f t="shared" si="628"/>
        <v>431.12</v>
      </c>
      <c r="CT504">
        <f t="shared" si="629"/>
        <v>82086.87</v>
      </c>
      <c r="CU504">
        <f t="shared" si="630"/>
        <v>0</v>
      </c>
      <c r="CV504">
        <f t="shared" si="631"/>
        <v>114.91662600000001</v>
      </c>
      <c r="CW504">
        <f t="shared" si="632"/>
        <v>0</v>
      </c>
      <c r="CX504">
        <f t="shared" si="633"/>
        <v>0</v>
      </c>
      <c r="CY504">
        <f t="shared" si="634"/>
        <v>30416.2415</v>
      </c>
      <c r="CZ504">
        <f t="shared" si="635"/>
        <v>15992.0445</v>
      </c>
      <c r="DB504">
        <v>32</v>
      </c>
      <c r="DC504" t="s">
        <v>3</v>
      </c>
      <c r="DD504" t="s">
        <v>3</v>
      </c>
      <c r="DE504" t="s">
        <v>24</v>
      </c>
      <c r="DF504" t="s">
        <v>24</v>
      </c>
      <c r="DG504" t="s">
        <v>24</v>
      </c>
      <c r="DH504" t="s">
        <v>3</v>
      </c>
      <c r="DI504" t="s">
        <v>24</v>
      </c>
      <c r="DJ504" t="s">
        <v>24</v>
      </c>
      <c r="DK504" t="s">
        <v>3</v>
      </c>
      <c r="DL504" t="s">
        <v>3</v>
      </c>
      <c r="DM504" t="s">
        <v>3</v>
      </c>
      <c r="DN504">
        <v>0</v>
      </c>
      <c r="DO504">
        <v>0</v>
      </c>
      <c r="DP504">
        <v>1</v>
      </c>
      <c r="DQ504">
        <v>1</v>
      </c>
      <c r="DU504">
        <v>1010</v>
      </c>
      <c r="DV504" t="s">
        <v>631</v>
      </c>
      <c r="DW504" t="s">
        <v>631</v>
      </c>
      <c r="DX504">
        <v>100</v>
      </c>
      <c r="DZ504" t="s">
        <v>3</v>
      </c>
      <c r="EA504" t="s">
        <v>3</v>
      </c>
      <c r="EB504" t="s">
        <v>3</v>
      </c>
      <c r="EC504" t="s">
        <v>3</v>
      </c>
      <c r="EE504">
        <v>59540733</v>
      </c>
      <c r="EF504">
        <v>40</v>
      </c>
      <c r="EG504" t="s">
        <v>25</v>
      </c>
      <c r="EH504">
        <v>0</v>
      </c>
      <c r="EI504" t="s">
        <v>3</v>
      </c>
      <c r="EJ504">
        <v>2</v>
      </c>
      <c r="EK504">
        <v>67</v>
      </c>
      <c r="EL504" t="s">
        <v>26</v>
      </c>
      <c r="EM504" t="s">
        <v>27</v>
      </c>
      <c r="EO504" t="s">
        <v>28</v>
      </c>
      <c r="EQ504">
        <v>0</v>
      </c>
      <c r="ER504">
        <v>2141.79</v>
      </c>
      <c r="ES504">
        <v>762.38</v>
      </c>
      <c r="ET504">
        <v>83.27</v>
      </c>
      <c r="EU504">
        <v>6.81</v>
      </c>
      <c r="EV504">
        <v>1296.1400000000001</v>
      </c>
      <c r="EW504">
        <v>99.78</v>
      </c>
      <c r="EX504">
        <v>0</v>
      </c>
      <c r="EY504">
        <v>0</v>
      </c>
      <c r="FQ504">
        <v>0</v>
      </c>
      <c r="FR504">
        <v>0</v>
      </c>
      <c r="FS504">
        <v>0</v>
      </c>
      <c r="FX504">
        <v>97</v>
      </c>
      <c r="FY504">
        <v>51</v>
      </c>
      <c r="GA504" t="s">
        <v>3</v>
      </c>
      <c r="GD504">
        <v>1</v>
      </c>
      <c r="GF504">
        <v>1534147757</v>
      </c>
      <c r="GG504">
        <v>2</v>
      </c>
      <c r="GH504">
        <v>1</v>
      </c>
      <c r="GI504">
        <v>2</v>
      </c>
      <c r="GJ504">
        <v>0</v>
      </c>
      <c r="GK504">
        <v>0</v>
      </c>
      <c r="GL504">
        <f t="shared" si="636"/>
        <v>0</v>
      </c>
      <c r="GM504">
        <f t="shared" si="637"/>
        <v>78836.509999999995</v>
      </c>
      <c r="GN504">
        <f t="shared" si="638"/>
        <v>0</v>
      </c>
      <c r="GO504">
        <f t="shared" si="639"/>
        <v>78836.509999999995</v>
      </c>
      <c r="GP504">
        <f t="shared" si="640"/>
        <v>0</v>
      </c>
      <c r="GR504">
        <v>0</v>
      </c>
      <c r="GS504">
        <v>3</v>
      </c>
      <c r="GT504">
        <v>0</v>
      </c>
      <c r="GU504" t="s">
        <v>3</v>
      </c>
      <c r="GV504">
        <f t="shared" si="641"/>
        <v>0</v>
      </c>
      <c r="GW504">
        <v>1</v>
      </c>
      <c r="GX504">
        <f t="shared" si="642"/>
        <v>0</v>
      </c>
      <c r="HA504">
        <v>0</v>
      </c>
      <c r="HB504">
        <v>0</v>
      </c>
      <c r="HC504">
        <f t="shared" si="643"/>
        <v>0</v>
      </c>
      <c r="HE504" t="s">
        <v>3</v>
      </c>
      <c r="HF504" t="s">
        <v>3</v>
      </c>
      <c r="HM504" t="s">
        <v>3</v>
      </c>
      <c r="HN504" t="s">
        <v>3</v>
      </c>
      <c r="HO504" t="s">
        <v>3</v>
      </c>
      <c r="HP504" t="s">
        <v>3</v>
      </c>
      <c r="HQ504" t="s">
        <v>3</v>
      </c>
      <c r="HS504">
        <v>0</v>
      </c>
      <c r="IK504">
        <v>0</v>
      </c>
    </row>
    <row r="505" spans="1:255" x14ac:dyDescent="0.2">
      <c r="A505" s="2">
        <v>17</v>
      </c>
      <c r="B505" s="2">
        <v>1</v>
      </c>
      <c r="C505" s="2"/>
      <c r="D505" s="2"/>
      <c r="E505" s="2" t="s">
        <v>760</v>
      </c>
      <c r="F505" s="2" t="s">
        <v>761</v>
      </c>
      <c r="G505" s="2" t="s">
        <v>1319</v>
      </c>
      <c r="H505" s="2" t="s">
        <v>37</v>
      </c>
      <c r="I505" s="2">
        <v>38</v>
      </c>
      <c r="J505" s="2">
        <v>0</v>
      </c>
      <c r="K505" s="2">
        <v>38</v>
      </c>
      <c r="L505" s="2"/>
      <c r="M505" s="2"/>
      <c r="N505" s="2"/>
      <c r="O505" s="2">
        <f t="shared" si="612"/>
        <v>45226.84</v>
      </c>
      <c r="P505" s="2">
        <f t="shared" si="613"/>
        <v>45226.84</v>
      </c>
      <c r="Q505" s="2">
        <f>(ROUND((ROUND(((ET505)*AV505*I505),2)*BB505),2)+ROUND((ROUND(((AE505-(EU505))*AV505*I505),2)*BS505),2))</f>
        <v>0</v>
      </c>
      <c r="R505" s="2">
        <f t="shared" si="614"/>
        <v>0</v>
      </c>
      <c r="S505" s="2">
        <f t="shared" si="615"/>
        <v>0</v>
      </c>
      <c r="T505" s="2">
        <f t="shared" si="616"/>
        <v>0</v>
      </c>
      <c r="U505" s="2">
        <f t="shared" si="617"/>
        <v>0</v>
      </c>
      <c r="V505" s="2">
        <f t="shared" si="618"/>
        <v>0</v>
      </c>
      <c r="W505" s="2">
        <f t="shared" si="619"/>
        <v>0</v>
      </c>
      <c r="X505" s="2">
        <f t="shared" si="620"/>
        <v>0</v>
      </c>
      <c r="Y505" s="2">
        <f t="shared" si="621"/>
        <v>0</v>
      </c>
      <c r="Z505" s="2"/>
      <c r="AA505" s="2">
        <v>60252778</v>
      </c>
      <c r="AB505" s="2">
        <f t="shared" si="622"/>
        <v>1190.18</v>
      </c>
      <c r="AC505" s="2">
        <f t="shared" si="623"/>
        <v>1190.18</v>
      </c>
      <c r="AD505" s="2">
        <f>ROUND((((ET505)-(EU505))+AE505),6)</f>
        <v>0</v>
      </c>
      <c r="AE505" s="2">
        <f>ROUND((EU505),6)</f>
        <v>0</v>
      </c>
      <c r="AF505" s="2">
        <f>ROUND((EV505),6)</f>
        <v>0</v>
      </c>
      <c r="AG505" s="2">
        <f t="shared" si="624"/>
        <v>0</v>
      </c>
      <c r="AH505" s="2">
        <f>(EW505)</f>
        <v>0</v>
      </c>
      <c r="AI505" s="2">
        <f>(EX505)</f>
        <v>0</v>
      </c>
      <c r="AJ505" s="2">
        <f t="shared" si="625"/>
        <v>0</v>
      </c>
      <c r="AK505" s="2">
        <v>1190.1799999999998</v>
      </c>
      <c r="AL505" s="2">
        <v>1190.1799999999998</v>
      </c>
      <c r="AM505" s="2">
        <v>0</v>
      </c>
      <c r="AN505" s="2">
        <v>0</v>
      </c>
      <c r="AO505" s="2">
        <v>0</v>
      </c>
      <c r="AP505" s="2">
        <v>0</v>
      </c>
      <c r="AQ505" s="2">
        <v>0</v>
      </c>
      <c r="AR505" s="2">
        <v>0</v>
      </c>
      <c r="AS505" s="2">
        <v>0</v>
      </c>
      <c r="AT505" s="2">
        <v>0</v>
      </c>
      <c r="AU505" s="2">
        <v>0</v>
      </c>
      <c r="AV505" s="2">
        <v>1</v>
      </c>
      <c r="AW505" s="2">
        <v>1</v>
      </c>
      <c r="AX505" s="2"/>
      <c r="AY505" s="2"/>
      <c r="AZ505" s="2">
        <v>1</v>
      </c>
      <c r="BA505" s="2">
        <v>1</v>
      </c>
      <c r="BB505" s="2">
        <v>1</v>
      </c>
      <c r="BC505" s="2">
        <v>1</v>
      </c>
      <c r="BD505" s="2" t="s">
        <v>3</v>
      </c>
      <c r="BE505" s="2" t="s">
        <v>3</v>
      </c>
      <c r="BF505" s="2" t="s">
        <v>3</v>
      </c>
      <c r="BG505" s="2" t="s">
        <v>3</v>
      </c>
      <c r="BH505" s="2">
        <v>3</v>
      </c>
      <c r="BI505" s="2">
        <v>2</v>
      </c>
      <c r="BJ505" s="2" t="s">
        <v>3</v>
      </c>
      <c r="BK505" s="2"/>
      <c r="BL505" s="2"/>
      <c r="BM505" s="2">
        <v>400002</v>
      </c>
      <c r="BN505" s="2">
        <v>0</v>
      </c>
      <c r="BO505" s="2" t="s">
        <v>3</v>
      </c>
      <c r="BP505" s="2">
        <v>0</v>
      </c>
      <c r="BQ505" s="2">
        <v>202</v>
      </c>
      <c r="BR505" s="2">
        <v>0</v>
      </c>
      <c r="BS505" s="2">
        <v>1</v>
      </c>
      <c r="BT505" s="2">
        <v>1</v>
      </c>
      <c r="BU505" s="2">
        <v>1</v>
      </c>
      <c r="BV505" s="2">
        <v>1</v>
      </c>
      <c r="BW505" s="2">
        <v>1</v>
      </c>
      <c r="BX505" s="2">
        <v>1</v>
      </c>
      <c r="BY505" s="2" t="s">
        <v>3</v>
      </c>
      <c r="BZ505" s="2">
        <v>0</v>
      </c>
      <c r="CA505" s="2">
        <v>0</v>
      </c>
      <c r="CB505" s="2" t="s">
        <v>3</v>
      </c>
      <c r="CC505" s="2"/>
      <c r="CD505" s="2"/>
      <c r="CE505" s="2">
        <v>30</v>
      </c>
      <c r="CF505" s="2">
        <v>0</v>
      </c>
      <c r="CG505" s="2">
        <v>0</v>
      </c>
      <c r="CH505" s="2"/>
      <c r="CI505" s="2"/>
      <c r="CJ505" s="2"/>
      <c r="CK505" s="2"/>
      <c r="CL505" s="2"/>
      <c r="CM505" s="2">
        <v>0</v>
      </c>
      <c r="CN505" s="2" t="s">
        <v>3</v>
      </c>
      <c r="CO505" s="2">
        <v>0</v>
      </c>
      <c r="CP505" s="2">
        <f t="shared" si="626"/>
        <v>45226.84</v>
      </c>
      <c r="CQ505" s="2">
        <f t="shared" si="627"/>
        <v>1190.18</v>
      </c>
      <c r="CR505" s="2">
        <f>(ROUND((ROUND(((ET505)*AV505*1),2)*BB505),2)+ROUND((ROUND(((AE505-(EU505))*AV505*1),2)*BS505),2))</f>
        <v>0</v>
      </c>
      <c r="CS505" s="2">
        <f t="shared" si="628"/>
        <v>0</v>
      </c>
      <c r="CT505" s="2">
        <f t="shared" si="629"/>
        <v>0</v>
      </c>
      <c r="CU505" s="2">
        <f t="shared" si="630"/>
        <v>0</v>
      </c>
      <c r="CV505" s="2">
        <f t="shared" si="631"/>
        <v>0</v>
      </c>
      <c r="CW505" s="2">
        <f t="shared" si="632"/>
        <v>0</v>
      </c>
      <c r="CX505" s="2">
        <f t="shared" si="633"/>
        <v>0</v>
      </c>
      <c r="CY505" s="2">
        <f t="shared" si="634"/>
        <v>0</v>
      </c>
      <c r="CZ505" s="2">
        <f t="shared" si="635"/>
        <v>0</v>
      </c>
      <c r="DA505" s="2"/>
      <c r="DB505" s="2"/>
      <c r="DC505" s="2" t="s">
        <v>3</v>
      </c>
      <c r="DD505" s="2" t="s">
        <v>3</v>
      </c>
      <c r="DE505" s="2" t="s">
        <v>3</v>
      </c>
      <c r="DF505" s="2" t="s">
        <v>3</v>
      </c>
      <c r="DG505" s="2" t="s">
        <v>3</v>
      </c>
      <c r="DH505" s="2" t="s">
        <v>3</v>
      </c>
      <c r="DI505" s="2" t="s">
        <v>3</v>
      </c>
      <c r="DJ505" s="2" t="s">
        <v>3</v>
      </c>
      <c r="DK505" s="2" t="s">
        <v>3</v>
      </c>
      <c r="DL505" s="2" t="s">
        <v>3</v>
      </c>
      <c r="DM505" s="2" t="s">
        <v>3</v>
      </c>
      <c r="DN505" s="2">
        <v>0</v>
      </c>
      <c r="DO505" s="2">
        <v>0</v>
      </c>
      <c r="DP505" s="2">
        <v>1</v>
      </c>
      <c r="DQ505" s="2">
        <v>1</v>
      </c>
      <c r="DR505" s="2"/>
      <c r="DS505" s="2"/>
      <c r="DT505" s="2"/>
      <c r="DU505" s="2">
        <v>1013</v>
      </c>
      <c r="DV505" s="2" t="s">
        <v>37</v>
      </c>
      <c r="DW505" s="2" t="s">
        <v>37</v>
      </c>
      <c r="DX505" s="2">
        <v>1</v>
      </c>
      <c r="DY505" s="2"/>
      <c r="DZ505" s="2" t="s">
        <v>3</v>
      </c>
      <c r="EA505" s="2" t="s">
        <v>3</v>
      </c>
      <c r="EB505" s="2" t="s">
        <v>3</v>
      </c>
      <c r="EC505" s="2" t="s">
        <v>3</v>
      </c>
      <c r="ED505" s="2"/>
      <c r="EE505" s="2">
        <v>59540864</v>
      </c>
      <c r="EF505" s="2">
        <v>202</v>
      </c>
      <c r="EG505" s="2" t="s">
        <v>386</v>
      </c>
      <c r="EH505" s="2">
        <v>0</v>
      </c>
      <c r="EI505" s="2" t="s">
        <v>3</v>
      </c>
      <c r="EJ505" s="2">
        <v>1</v>
      </c>
      <c r="EK505" s="2">
        <v>400002</v>
      </c>
      <c r="EL505" s="2" t="s">
        <v>387</v>
      </c>
      <c r="EM505" s="2" t="s">
        <v>386</v>
      </c>
      <c r="EN505" s="2"/>
      <c r="EO505" s="2" t="s">
        <v>3</v>
      </c>
      <c r="EP505" s="2"/>
      <c r="EQ505" s="2">
        <v>0</v>
      </c>
      <c r="ER505" s="2">
        <v>0</v>
      </c>
      <c r="ES505" s="2">
        <v>1190.1799999999998</v>
      </c>
      <c r="ET505" s="2">
        <v>0</v>
      </c>
      <c r="EU505" s="2">
        <v>0</v>
      </c>
      <c r="EV505" s="2">
        <v>0</v>
      </c>
      <c r="EW505" s="2">
        <v>0</v>
      </c>
      <c r="EX505" s="2">
        <v>0</v>
      </c>
      <c r="EY505" s="2">
        <v>0</v>
      </c>
      <c r="EZ505" s="2"/>
      <c r="FA505" s="2"/>
      <c r="FB505" s="2"/>
      <c r="FC505" s="2"/>
      <c r="FD505" s="2"/>
      <c r="FE505" s="2"/>
      <c r="FF505" s="2"/>
      <c r="FG505" s="2"/>
      <c r="FH505" s="2"/>
      <c r="FI505" s="2"/>
      <c r="FJ505" s="2"/>
      <c r="FK505" s="2"/>
      <c r="FL505" s="2"/>
      <c r="FM505" s="2"/>
      <c r="FN505" s="2"/>
      <c r="FO505" s="2"/>
      <c r="FP505" s="2"/>
      <c r="FQ505" s="2">
        <v>0</v>
      </c>
      <c r="FR505" s="2">
        <v>0</v>
      </c>
      <c r="FS505" s="2">
        <v>0</v>
      </c>
      <c r="FT505" s="2"/>
      <c r="FU505" s="2"/>
      <c r="FV505" s="2"/>
      <c r="FW505" s="2"/>
      <c r="FX505" s="2">
        <v>0</v>
      </c>
      <c r="FY505" s="2">
        <v>0</v>
      </c>
      <c r="FZ505" s="2"/>
      <c r="GA505" s="2" t="s">
        <v>762</v>
      </c>
      <c r="GB505" s="2"/>
      <c r="GC505" s="2"/>
      <c r="GD505" s="2">
        <v>1</v>
      </c>
      <c r="GE505" s="2"/>
      <c r="GF505" s="2">
        <v>-1728561215</v>
      </c>
      <c r="GG505" s="2">
        <v>2</v>
      </c>
      <c r="GH505" s="2">
        <v>4</v>
      </c>
      <c r="GI505" s="2">
        <v>-2</v>
      </c>
      <c r="GJ505" s="2">
        <v>0</v>
      </c>
      <c r="GK505" s="2">
        <v>0</v>
      </c>
      <c r="GL505" s="2">
        <f t="shared" si="636"/>
        <v>0</v>
      </c>
      <c r="GM505" s="2">
        <f t="shared" si="637"/>
        <v>45226.84</v>
      </c>
      <c r="GN505" s="2">
        <f t="shared" si="638"/>
        <v>0</v>
      </c>
      <c r="GO505" s="2">
        <f t="shared" si="639"/>
        <v>45226.84</v>
      </c>
      <c r="GP505" s="2">
        <f t="shared" si="640"/>
        <v>0</v>
      </c>
      <c r="GQ505" s="2"/>
      <c r="GR505" s="2">
        <v>0</v>
      </c>
      <c r="GS505" s="2">
        <v>2</v>
      </c>
      <c r="GT505" s="2">
        <v>0</v>
      </c>
      <c r="GU505" s="2" t="s">
        <v>3</v>
      </c>
      <c r="GV505" s="2">
        <f t="shared" si="641"/>
        <v>0</v>
      </c>
      <c r="GW505" s="2">
        <v>1</v>
      </c>
      <c r="GX505" s="2">
        <f t="shared" si="642"/>
        <v>0</v>
      </c>
      <c r="GY505" s="2"/>
      <c r="GZ505" s="2"/>
      <c r="HA505" s="2">
        <v>0</v>
      </c>
      <c r="HB505" s="2">
        <v>0</v>
      </c>
      <c r="HC505" s="2">
        <f t="shared" si="643"/>
        <v>0</v>
      </c>
      <c r="HD505" s="2"/>
      <c r="HE505" s="2" t="s">
        <v>389</v>
      </c>
      <c r="HF505" s="2" t="s">
        <v>34</v>
      </c>
      <c r="HG505" s="2"/>
      <c r="HH505" s="2"/>
      <c r="HI505" s="2"/>
      <c r="HJ505" s="2"/>
      <c r="HK505" s="2"/>
      <c r="HL505" s="2"/>
      <c r="HM505" s="2" t="s">
        <v>3</v>
      </c>
      <c r="HN505" s="2" t="s">
        <v>3</v>
      </c>
      <c r="HO505" s="2" t="s">
        <v>3</v>
      </c>
      <c r="HP505" s="2" t="s">
        <v>3</v>
      </c>
      <c r="HQ505" s="2" t="s">
        <v>3</v>
      </c>
      <c r="HR505" s="2"/>
      <c r="HS505" s="2">
        <v>0</v>
      </c>
      <c r="HT505" s="2"/>
      <c r="HU505" s="2"/>
      <c r="HV505" s="2"/>
      <c r="HW505" s="2"/>
      <c r="HX505" s="2"/>
      <c r="HY505" s="2"/>
      <c r="HZ505" s="2"/>
      <c r="IA505" s="2"/>
      <c r="IB505" s="2"/>
      <c r="IC505" s="2"/>
      <c r="ID505" s="2"/>
      <c r="IE505" s="2"/>
      <c r="IF505" s="2"/>
      <c r="IG505" s="2"/>
      <c r="IH505" s="2"/>
      <c r="II505" s="2"/>
      <c r="IJ505" s="2"/>
      <c r="IK505" s="2">
        <v>0</v>
      </c>
      <c r="IL505" s="2"/>
      <c r="IM505" s="2"/>
      <c r="IN505" s="2"/>
      <c r="IO505" s="2"/>
      <c r="IP505" s="2"/>
      <c r="IQ505" s="2"/>
      <c r="IR505" s="2"/>
      <c r="IS505" s="2"/>
      <c r="IT505" s="2"/>
      <c r="IU505" s="2"/>
    </row>
    <row r="506" spans="1:255" x14ac:dyDescent="0.2">
      <c r="A506">
        <v>17</v>
      </c>
      <c r="B506">
        <v>1</v>
      </c>
      <c r="E506" t="s">
        <v>760</v>
      </c>
      <c r="F506" t="s">
        <v>761</v>
      </c>
      <c r="G506" t="s">
        <v>1319</v>
      </c>
      <c r="H506" t="s">
        <v>37</v>
      </c>
      <c r="I506">
        <v>38</v>
      </c>
      <c r="J506">
        <v>0</v>
      </c>
      <c r="K506">
        <v>38</v>
      </c>
      <c r="O506">
        <f t="shared" si="612"/>
        <v>446841.18</v>
      </c>
      <c r="P506">
        <f t="shared" si="613"/>
        <v>446841.18</v>
      </c>
      <c r="Q506">
        <f>(ROUND((ROUND(((ET506)*AV506*I506),2)*BB506),2)+ROUND((ROUND(((AE506-(EU506))*AV506*I506),2)*BS506),2))</f>
        <v>0</v>
      </c>
      <c r="R506">
        <f t="shared" si="614"/>
        <v>0</v>
      </c>
      <c r="S506">
        <f t="shared" si="615"/>
        <v>0</v>
      </c>
      <c r="T506">
        <f t="shared" si="616"/>
        <v>0</v>
      </c>
      <c r="U506">
        <f t="shared" si="617"/>
        <v>0</v>
      </c>
      <c r="V506">
        <f t="shared" si="618"/>
        <v>0</v>
      </c>
      <c r="W506">
        <f t="shared" si="619"/>
        <v>0</v>
      </c>
      <c r="X506">
        <f t="shared" si="620"/>
        <v>0</v>
      </c>
      <c r="Y506">
        <f t="shared" si="621"/>
        <v>0</v>
      </c>
      <c r="AA506">
        <v>60252775</v>
      </c>
      <c r="AB506">
        <f t="shared" si="622"/>
        <v>1190.18</v>
      </c>
      <c r="AC506">
        <f t="shared" si="623"/>
        <v>1190.18</v>
      </c>
      <c r="AD506">
        <f>ROUND((((ET506)-(EU506))+AE506),6)</f>
        <v>0</v>
      </c>
      <c r="AE506">
        <f>ROUND((EU506),6)</f>
        <v>0</v>
      </c>
      <c r="AF506">
        <f>ROUND((EV506),6)</f>
        <v>0</v>
      </c>
      <c r="AG506">
        <f t="shared" si="624"/>
        <v>0</v>
      </c>
      <c r="AH506">
        <f>(EW506)</f>
        <v>0</v>
      </c>
      <c r="AI506">
        <f>(EX506)</f>
        <v>0</v>
      </c>
      <c r="AJ506">
        <f t="shared" si="625"/>
        <v>0</v>
      </c>
      <c r="AK506">
        <v>1190.1799999999998</v>
      </c>
      <c r="AL506">
        <v>1190.1799999999998</v>
      </c>
      <c r="AM506">
        <v>0</v>
      </c>
      <c r="AN506">
        <v>0</v>
      </c>
      <c r="AO506">
        <v>0</v>
      </c>
      <c r="AP506">
        <v>0</v>
      </c>
      <c r="AQ506">
        <v>0</v>
      </c>
      <c r="AR506">
        <v>0</v>
      </c>
      <c r="AS506">
        <v>0</v>
      </c>
      <c r="AT506">
        <v>0</v>
      </c>
      <c r="AU506">
        <v>0</v>
      </c>
      <c r="AV506">
        <v>1</v>
      </c>
      <c r="AW506">
        <v>1</v>
      </c>
      <c r="AZ506">
        <v>1</v>
      </c>
      <c r="BA506">
        <v>1</v>
      </c>
      <c r="BB506">
        <v>1</v>
      </c>
      <c r="BC506">
        <v>9.8800000000000008</v>
      </c>
      <c r="BD506" t="s">
        <v>3</v>
      </c>
      <c r="BE506" t="s">
        <v>3</v>
      </c>
      <c r="BF506" t="s">
        <v>3</v>
      </c>
      <c r="BG506" t="s">
        <v>3</v>
      </c>
      <c r="BH506">
        <v>3</v>
      </c>
      <c r="BI506">
        <v>2</v>
      </c>
      <c r="BJ506" t="s">
        <v>3</v>
      </c>
      <c r="BM506">
        <v>400002</v>
      </c>
      <c r="BN506">
        <v>0</v>
      </c>
      <c r="BO506" t="s">
        <v>3</v>
      </c>
      <c r="BP506">
        <v>0</v>
      </c>
      <c r="BQ506">
        <v>202</v>
      </c>
      <c r="BR506">
        <v>0</v>
      </c>
      <c r="BS506">
        <v>1</v>
      </c>
      <c r="BT506">
        <v>1</v>
      </c>
      <c r="BU506">
        <v>1</v>
      </c>
      <c r="BV506">
        <v>1</v>
      </c>
      <c r="BW506">
        <v>1</v>
      </c>
      <c r="BX506">
        <v>1</v>
      </c>
      <c r="BY506" t="s">
        <v>3</v>
      </c>
      <c r="BZ506">
        <v>0</v>
      </c>
      <c r="CA506">
        <v>0</v>
      </c>
      <c r="CB506" t="s">
        <v>3</v>
      </c>
      <c r="CE506">
        <v>30</v>
      </c>
      <c r="CF506">
        <v>0</v>
      </c>
      <c r="CG506">
        <v>0</v>
      </c>
      <c r="CM506">
        <v>0</v>
      </c>
      <c r="CN506" t="s">
        <v>3</v>
      </c>
      <c r="CO506">
        <v>0</v>
      </c>
      <c r="CP506">
        <f t="shared" si="626"/>
        <v>446841.18</v>
      </c>
      <c r="CQ506">
        <f t="shared" si="627"/>
        <v>11758.98</v>
      </c>
      <c r="CR506">
        <f>(ROUND((ROUND(((ET506)*AV506*1),2)*BB506),2)+ROUND((ROUND(((AE506-(EU506))*AV506*1),2)*BS506),2))</f>
        <v>0</v>
      </c>
      <c r="CS506">
        <f t="shared" si="628"/>
        <v>0</v>
      </c>
      <c r="CT506">
        <f t="shared" si="629"/>
        <v>0</v>
      </c>
      <c r="CU506">
        <f t="shared" si="630"/>
        <v>0</v>
      </c>
      <c r="CV506">
        <f t="shared" si="631"/>
        <v>0</v>
      </c>
      <c r="CW506">
        <f t="shared" si="632"/>
        <v>0</v>
      </c>
      <c r="CX506">
        <f t="shared" si="633"/>
        <v>0</v>
      </c>
      <c r="CY506">
        <f t="shared" si="634"/>
        <v>0</v>
      </c>
      <c r="CZ506">
        <f t="shared" si="635"/>
        <v>0</v>
      </c>
      <c r="DC506" t="s">
        <v>3</v>
      </c>
      <c r="DD506" t="s">
        <v>3</v>
      </c>
      <c r="DE506" t="s">
        <v>3</v>
      </c>
      <c r="DF506" t="s">
        <v>3</v>
      </c>
      <c r="DG506" t="s">
        <v>3</v>
      </c>
      <c r="DH506" t="s">
        <v>3</v>
      </c>
      <c r="DI506" t="s">
        <v>3</v>
      </c>
      <c r="DJ506" t="s">
        <v>3</v>
      </c>
      <c r="DK506" t="s">
        <v>3</v>
      </c>
      <c r="DL506" t="s">
        <v>3</v>
      </c>
      <c r="DM506" t="s">
        <v>3</v>
      </c>
      <c r="DN506">
        <v>0</v>
      </c>
      <c r="DO506">
        <v>0</v>
      </c>
      <c r="DP506">
        <v>1</v>
      </c>
      <c r="DQ506">
        <v>1</v>
      </c>
      <c r="DU506">
        <v>1013</v>
      </c>
      <c r="DV506" t="s">
        <v>37</v>
      </c>
      <c r="DW506" t="s">
        <v>37</v>
      </c>
      <c r="DX506">
        <v>1</v>
      </c>
      <c r="DZ506" t="s">
        <v>3</v>
      </c>
      <c r="EA506" t="s">
        <v>3</v>
      </c>
      <c r="EB506" t="s">
        <v>3</v>
      </c>
      <c r="EC506" t="s">
        <v>3</v>
      </c>
      <c r="EE506">
        <v>59540864</v>
      </c>
      <c r="EF506">
        <v>202</v>
      </c>
      <c r="EG506" t="s">
        <v>386</v>
      </c>
      <c r="EH506">
        <v>0</v>
      </c>
      <c r="EI506" t="s">
        <v>3</v>
      </c>
      <c r="EJ506">
        <v>1</v>
      </c>
      <c r="EK506">
        <v>400002</v>
      </c>
      <c r="EL506" t="s">
        <v>387</v>
      </c>
      <c r="EM506" t="s">
        <v>386</v>
      </c>
      <c r="EO506" t="s">
        <v>3</v>
      </c>
      <c r="EQ506">
        <v>0</v>
      </c>
      <c r="ER506">
        <v>1190.1799999999998</v>
      </c>
      <c r="ES506">
        <v>1190.1799999999998</v>
      </c>
      <c r="ET506">
        <v>0</v>
      </c>
      <c r="EU506">
        <v>0</v>
      </c>
      <c r="EV506">
        <v>0</v>
      </c>
      <c r="EW506">
        <v>0</v>
      </c>
      <c r="EX506">
        <v>0</v>
      </c>
      <c r="EY506">
        <v>0</v>
      </c>
      <c r="EZ506">
        <v>5</v>
      </c>
      <c r="FC506">
        <v>1</v>
      </c>
      <c r="FD506">
        <v>18</v>
      </c>
      <c r="FF506">
        <v>13834</v>
      </c>
      <c r="FQ506">
        <v>0</v>
      </c>
      <c r="FR506">
        <v>0</v>
      </c>
      <c r="FS506">
        <v>0</v>
      </c>
      <c r="FX506">
        <v>0</v>
      </c>
      <c r="FY506">
        <v>0</v>
      </c>
      <c r="GA506" t="s">
        <v>762</v>
      </c>
      <c r="GD506">
        <v>1</v>
      </c>
      <c r="GF506">
        <v>-1728561215</v>
      </c>
      <c r="GG506">
        <v>2</v>
      </c>
      <c r="GH506">
        <v>3</v>
      </c>
      <c r="GI506">
        <v>5</v>
      </c>
      <c r="GJ506">
        <v>0</v>
      </c>
      <c r="GK506">
        <v>0</v>
      </c>
      <c r="GL506">
        <f t="shared" si="636"/>
        <v>0</v>
      </c>
      <c r="GM506">
        <f t="shared" si="637"/>
        <v>446841.18</v>
      </c>
      <c r="GN506">
        <f t="shared" si="638"/>
        <v>0</v>
      </c>
      <c r="GO506">
        <f t="shared" si="639"/>
        <v>446841.18</v>
      </c>
      <c r="GP506">
        <f t="shared" si="640"/>
        <v>0</v>
      </c>
      <c r="GR506">
        <v>1</v>
      </c>
      <c r="GS506">
        <v>1</v>
      </c>
      <c r="GT506">
        <v>0</v>
      </c>
      <c r="GU506" t="s">
        <v>3</v>
      </c>
      <c r="GV506">
        <f t="shared" si="641"/>
        <v>0</v>
      </c>
      <c r="GW506">
        <v>1</v>
      </c>
      <c r="GX506">
        <f t="shared" si="642"/>
        <v>0</v>
      </c>
      <c r="HA506">
        <v>0</v>
      </c>
      <c r="HB506">
        <v>0</v>
      </c>
      <c r="HC506">
        <f t="shared" si="643"/>
        <v>0</v>
      </c>
      <c r="HE506" t="s">
        <v>389</v>
      </c>
      <c r="HF506" t="s">
        <v>34</v>
      </c>
      <c r="HM506" t="s">
        <v>3</v>
      </c>
      <c r="HN506" t="s">
        <v>3</v>
      </c>
      <c r="HO506" t="s">
        <v>3</v>
      </c>
      <c r="HP506" t="s">
        <v>3</v>
      </c>
      <c r="HQ506" t="s">
        <v>3</v>
      </c>
      <c r="HS506">
        <v>0</v>
      </c>
      <c r="IK506">
        <v>0</v>
      </c>
    </row>
    <row r="508" spans="1:255" x14ac:dyDescent="0.2">
      <c r="A508" s="3">
        <v>51</v>
      </c>
      <c r="B508" s="3">
        <f>B441</f>
        <v>1</v>
      </c>
      <c r="C508" s="3">
        <f>A441</f>
        <v>4</v>
      </c>
      <c r="D508" s="3">
        <f>ROW(A441)</f>
        <v>441</v>
      </c>
      <c r="E508" s="3"/>
      <c r="F508" s="3" t="str">
        <f>IF(F441&lt;&gt;"",F441,"")</f>
        <v/>
      </c>
      <c r="G508" s="3" t="str">
        <f>IF(G441&lt;&gt;"",G441,"")</f>
        <v>Светотехнические изделия</v>
      </c>
      <c r="H508" s="3">
        <v>0</v>
      </c>
      <c r="I508" s="3"/>
      <c r="J508" s="3"/>
      <c r="K508" s="3"/>
      <c r="L508" s="3"/>
      <c r="M508" s="3"/>
      <c r="N508" s="3"/>
      <c r="O508" s="3">
        <f t="shared" ref="O508:T508" si="656">ROUND(AB508,2)</f>
        <v>2093084.92</v>
      </c>
      <c r="P508" s="3">
        <f t="shared" si="656"/>
        <v>2079209.4</v>
      </c>
      <c r="Q508" s="3">
        <f t="shared" si="656"/>
        <v>523.33000000000004</v>
      </c>
      <c r="R508" s="3">
        <f t="shared" si="656"/>
        <v>69.12</v>
      </c>
      <c r="S508" s="3">
        <f t="shared" si="656"/>
        <v>13352.19</v>
      </c>
      <c r="T508" s="3">
        <f t="shared" si="656"/>
        <v>0</v>
      </c>
      <c r="U508" s="3">
        <f>AH508</f>
        <v>1081.3047100019999</v>
      </c>
      <c r="V508" s="3">
        <f>AI508</f>
        <v>0</v>
      </c>
      <c r="W508" s="3">
        <f>ROUND(AJ508,2)</f>
        <v>0</v>
      </c>
      <c r="X508" s="3">
        <f>ROUND(AK508,2)</f>
        <v>13018.67</v>
      </c>
      <c r="Y508" s="3">
        <f>ROUND(AL508,2)</f>
        <v>6844.85</v>
      </c>
      <c r="Z508" s="3"/>
      <c r="AA508" s="3"/>
      <c r="AB508" s="3">
        <f>ROUND(SUMIF(AA445:AA506,"=60252778",O445:O506),2)</f>
        <v>2093084.92</v>
      </c>
      <c r="AC508" s="3">
        <f>ROUND(SUMIF(AA445:AA506,"=60252778",P445:P506),2)</f>
        <v>2079209.4</v>
      </c>
      <c r="AD508" s="3">
        <f>ROUND(SUMIF(AA445:AA506,"=60252778",Q445:Q506),2)</f>
        <v>523.33000000000004</v>
      </c>
      <c r="AE508" s="3">
        <f>ROUND(SUMIF(AA445:AA506,"=60252778",R445:R506),2)</f>
        <v>69.12</v>
      </c>
      <c r="AF508" s="3">
        <f>ROUND(SUMIF(AA445:AA506,"=60252778",S445:S506),2)</f>
        <v>13352.19</v>
      </c>
      <c r="AG508" s="3">
        <f>ROUND(SUMIF(AA445:AA506,"=60252778",T445:T506),2)</f>
        <v>0</v>
      </c>
      <c r="AH508" s="3">
        <f>SUMIF(AA445:AA506,"=60252778",U445:U506)</f>
        <v>1081.3047100019999</v>
      </c>
      <c r="AI508" s="3">
        <f>SUMIF(AA445:AA506,"=60252778",V445:V506)</f>
        <v>0</v>
      </c>
      <c r="AJ508" s="3">
        <f>ROUND(SUMIF(AA445:AA506,"=60252778",W445:W506),2)</f>
        <v>0</v>
      </c>
      <c r="AK508" s="3">
        <f>ROUND(SUMIF(AA445:AA506,"=60252778",X445:X506),2)</f>
        <v>13018.67</v>
      </c>
      <c r="AL508" s="3">
        <f>ROUND(SUMIF(AA445:AA506,"=60252778",Y445:Y506),2)</f>
        <v>6844.85</v>
      </c>
      <c r="AM508" s="3"/>
      <c r="AN508" s="3"/>
      <c r="AO508" s="3">
        <f t="shared" ref="AO508:BD508" si="657">ROUND(BX508,2)</f>
        <v>0</v>
      </c>
      <c r="AP508" s="3">
        <f t="shared" si="657"/>
        <v>0</v>
      </c>
      <c r="AQ508" s="3">
        <f t="shared" si="657"/>
        <v>0</v>
      </c>
      <c r="AR508" s="3">
        <f t="shared" si="657"/>
        <v>2112948.44</v>
      </c>
      <c r="AS508" s="3">
        <f t="shared" si="657"/>
        <v>0</v>
      </c>
      <c r="AT508" s="3">
        <f t="shared" si="657"/>
        <v>2112948.44</v>
      </c>
      <c r="AU508" s="3">
        <f t="shared" si="657"/>
        <v>0</v>
      </c>
      <c r="AV508" s="3">
        <f t="shared" si="657"/>
        <v>2079209.4</v>
      </c>
      <c r="AW508" s="3">
        <f t="shared" si="657"/>
        <v>2079209.4</v>
      </c>
      <c r="AX508" s="3">
        <f t="shared" si="657"/>
        <v>0</v>
      </c>
      <c r="AY508" s="3">
        <f t="shared" si="657"/>
        <v>2079209.4</v>
      </c>
      <c r="AZ508" s="3">
        <f t="shared" si="657"/>
        <v>0</v>
      </c>
      <c r="BA508" s="3">
        <f t="shared" si="657"/>
        <v>0</v>
      </c>
      <c r="BB508" s="3">
        <f t="shared" si="657"/>
        <v>0</v>
      </c>
      <c r="BC508" s="3">
        <f t="shared" si="657"/>
        <v>0</v>
      </c>
      <c r="BD508" s="3">
        <f t="shared" si="657"/>
        <v>0</v>
      </c>
      <c r="BE508" s="3"/>
      <c r="BF508" s="3"/>
      <c r="BG508" s="3"/>
      <c r="BH508" s="3"/>
      <c r="BI508" s="3"/>
      <c r="BJ508" s="3"/>
      <c r="BK508" s="3"/>
      <c r="BL508" s="3"/>
      <c r="BM508" s="3"/>
      <c r="BN508" s="3"/>
      <c r="BO508" s="3"/>
      <c r="BP508" s="3"/>
      <c r="BQ508" s="3"/>
      <c r="BR508" s="3"/>
      <c r="BS508" s="3"/>
      <c r="BT508" s="3"/>
      <c r="BU508" s="3"/>
      <c r="BV508" s="3"/>
      <c r="BW508" s="3"/>
      <c r="BX508" s="3">
        <f>ROUND(SUMIF(AA445:AA506,"=60252778",FQ445:FQ506),2)</f>
        <v>0</v>
      </c>
      <c r="BY508" s="3">
        <f>ROUND(SUMIF(AA445:AA506,"=60252778",FR445:FR506),2)</f>
        <v>0</v>
      </c>
      <c r="BZ508" s="3">
        <f>ROUND(SUMIF(AA445:AA506,"=60252778",GL445:GL506),2)</f>
        <v>0</v>
      </c>
      <c r="CA508" s="3">
        <f>ROUND(SUMIF(AA445:AA506,"=60252778",GM445:GM506),2)</f>
        <v>2112948.44</v>
      </c>
      <c r="CB508" s="3">
        <f>ROUND(SUMIF(AA445:AA506,"=60252778",GN445:GN506),2)</f>
        <v>0</v>
      </c>
      <c r="CC508" s="3">
        <f>ROUND(SUMIF(AA445:AA506,"=60252778",GO445:GO506),2)</f>
        <v>2112948.44</v>
      </c>
      <c r="CD508" s="3">
        <f>ROUND(SUMIF(AA445:AA506,"=60252778",GP445:GP506),2)</f>
        <v>0</v>
      </c>
      <c r="CE508" s="3">
        <f>AC508-BX508</f>
        <v>2079209.4</v>
      </c>
      <c r="CF508" s="3">
        <f>AC508-BY508</f>
        <v>2079209.4</v>
      </c>
      <c r="CG508" s="3">
        <f>BX508-BZ508</f>
        <v>0</v>
      </c>
      <c r="CH508" s="3">
        <f>AC508-BX508-BY508+BZ508</f>
        <v>2079209.4</v>
      </c>
      <c r="CI508" s="3">
        <f>BY508-BZ508</f>
        <v>0</v>
      </c>
      <c r="CJ508" s="3">
        <f>ROUND(SUMIF(AA445:AA506,"=60252778",GX445:GX506),2)</f>
        <v>0</v>
      </c>
      <c r="CK508" s="3">
        <f>ROUND(SUMIF(AA445:AA506,"=60252778",GY445:GY506),2)</f>
        <v>0</v>
      </c>
      <c r="CL508" s="3">
        <f>ROUND(SUMIF(AA445:AA506,"=60252778",GZ445:GZ506),2)</f>
        <v>0</v>
      </c>
      <c r="CM508" s="3">
        <f>ROUND(SUMIF(AA445:AA506,"=60252778",HD445:HD506),2)</f>
        <v>0</v>
      </c>
      <c r="CN508" s="3"/>
      <c r="CO508" s="3"/>
      <c r="CP508" s="3"/>
      <c r="CQ508" s="3"/>
      <c r="CR508" s="3"/>
      <c r="CS508" s="3"/>
      <c r="CT508" s="3"/>
      <c r="CU508" s="3"/>
      <c r="CV508" s="3"/>
      <c r="CW508" s="3"/>
      <c r="CX508" s="3"/>
      <c r="CY508" s="3"/>
      <c r="CZ508" s="3"/>
      <c r="DA508" s="3"/>
      <c r="DB508" s="3"/>
      <c r="DC508" s="3"/>
      <c r="DD508" s="3"/>
      <c r="DE508" s="3"/>
      <c r="DF508" s="3"/>
      <c r="DG508" s="4">
        <f t="shared" ref="DG508:DL508" si="658">ROUND(DT508,2)</f>
        <v>21272174.550000001</v>
      </c>
      <c r="DH508" s="4">
        <f t="shared" si="658"/>
        <v>20529874.390000001</v>
      </c>
      <c r="DI508" s="4">
        <f t="shared" si="658"/>
        <v>8063.23</v>
      </c>
      <c r="DJ508" s="4">
        <f t="shared" si="658"/>
        <v>3800.91</v>
      </c>
      <c r="DK508" s="4">
        <f t="shared" si="658"/>
        <v>734236.93</v>
      </c>
      <c r="DL508" s="4">
        <f t="shared" si="658"/>
        <v>0</v>
      </c>
      <c r="DM508" s="4">
        <f>DZ508</f>
        <v>1081.3047100019999</v>
      </c>
      <c r="DN508" s="4">
        <f>EA508</f>
        <v>0</v>
      </c>
      <c r="DO508" s="4">
        <f>ROUND(EB508,2)</f>
        <v>0</v>
      </c>
      <c r="DP508" s="4">
        <f>ROUND(EC508,2)</f>
        <v>715896.69</v>
      </c>
      <c r="DQ508" s="4">
        <f>ROUND(ED508,2)</f>
        <v>376399.3</v>
      </c>
      <c r="DR508" s="4"/>
      <c r="DS508" s="4"/>
      <c r="DT508" s="4">
        <f>ROUND(SUMIF(AA445:AA506,"=60252775",O445:O506),2)</f>
        <v>21272174.550000001</v>
      </c>
      <c r="DU508" s="4">
        <f>ROUND(SUMIF(AA445:AA506,"=60252775",P445:P506),2)</f>
        <v>20529874.390000001</v>
      </c>
      <c r="DV508" s="4">
        <f>ROUND(SUMIF(AA445:AA506,"=60252775",Q445:Q506),2)</f>
        <v>8063.23</v>
      </c>
      <c r="DW508" s="4">
        <f>ROUND(SUMIF(AA445:AA506,"=60252775",R445:R506),2)</f>
        <v>3800.91</v>
      </c>
      <c r="DX508" s="4">
        <f>ROUND(SUMIF(AA445:AA506,"=60252775",S445:S506),2)</f>
        <v>734236.93</v>
      </c>
      <c r="DY508" s="4">
        <f>ROUND(SUMIF(AA445:AA506,"=60252775",T445:T506),2)</f>
        <v>0</v>
      </c>
      <c r="DZ508" s="4">
        <f>SUMIF(AA445:AA506,"=60252775",U445:U506)</f>
        <v>1081.3047100019999</v>
      </c>
      <c r="EA508" s="4">
        <f>SUMIF(AA445:AA506,"=60252775",V445:V506)</f>
        <v>0</v>
      </c>
      <c r="EB508" s="4">
        <f>ROUND(SUMIF(AA445:AA506,"=60252775",W445:W506),2)</f>
        <v>0</v>
      </c>
      <c r="EC508" s="4">
        <f>ROUND(SUMIF(AA445:AA506,"=60252775",X445:X506),2)</f>
        <v>715896.69</v>
      </c>
      <c r="ED508" s="4">
        <f>ROUND(SUMIF(AA445:AA506,"=60252775",Y445:Y506),2)</f>
        <v>376399.3</v>
      </c>
      <c r="EE508" s="4"/>
      <c r="EF508" s="4"/>
      <c r="EG508" s="4">
        <f t="shared" ref="EG508:EV508" si="659">ROUND(FP508,2)</f>
        <v>0</v>
      </c>
      <c r="EH508" s="4">
        <f t="shared" si="659"/>
        <v>0</v>
      </c>
      <c r="EI508" s="4">
        <f t="shared" si="659"/>
        <v>0</v>
      </c>
      <c r="EJ508" s="4">
        <f t="shared" si="659"/>
        <v>22364470.539999999</v>
      </c>
      <c r="EK508" s="4">
        <f t="shared" si="659"/>
        <v>0</v>
      </c>
      <c r="EL508" s="4">
        <f t="shared" si="659"/>
        <v>22364470.539999999</v>
      </c>
      <c r="EM508" s="4">
        <f t="shared" si="659"/>
        <v>0</v>
      </c>
      <c r="EN508" s="4">
        <f t="shared" si="659"/>
        <v>20529874.390000001</v>
      </c>
      <c r="EO508" s="4">
        <f t="shared" si="659"/>
        <v>20529874.390000001</v>
      </c>
      <c r="EP508" s="4">
        <f t="shared" si="659"/>
        <v>0</v>
      </c>
      <c r="EQ508" s="4">
        <f t="shared" si="659"/>
        <v>20529874.390000001</v>
      </c>
      <c r="ER508" s="4">
        <f t="shared" si="659"/>
        <v>0</v>
      </c>
      <c r="ES508" s="4">
        <f t="shared" si="659"/>
        <v>0</v>
      </c>
      <c r="ET508" s="4">
        <f t="shared" si="659"/>
        <v>0</v>
      </c>
      <c r="EU508" s="4">
        <f t="shared" si="659"/>
        <v>0</v>
      </c>
      <c r="EV508" s="4">
        <f t="shared" si="659"/>
        <v>0</v>
      </c>
      <c r="EW508" s="4"/>
      <c r="EX508" s="4"/>
      <c r="EY508" s="4"/>
      <c r="EZ508" s="4"/>
      <c r="FA508" s="4"/>
      <c r="FB508" s="4"/>
      <c r="FC508" s="4"/>
      <c r="FD508" s="4"/>
      <c r="FE508" s="4"/>
      <c r="FF508" s="4"/>
      <c r="FG508" s="4"/>
      <c r="FH508" s="4"/>
      <c r="FI508" s="4"/>
      <c r="FJ508" s="4"/>
      <c r="FK508" s="4"/>
      <c r="FL508" s="4"/>
      <c r="FM508" s="4"/>
      <c r="FN508" s="4"/>
      <c r="FO508" s="4"/>
      <c r="FP508" s="4">
        <f>ROUND(SUMIF(AA445:AA506,"=60252775",FQ445:FQ506),2)</f>
        <v>0</v>
      </c>
      <c r="FQ508" s="4">
        <f>ROUND(SUMIF(AA445:AA506,"=60252775",FR445:FR506),2)</f>
        <v>0</v>
      </c>
      <c r="FR508" s="4">
        <f>ROUND(SUMIF(AA445:AA506,"=60252775",GL445:GL506),2)</f>
        <v>0</v>
      </c>
      <c r="FS508" s="4">
        <f>ROUND(SUMIF(AA445:AA506,"=60252775",GM445:GM506),2)</f>
        <v>22364470.539999999</v>
      </c>
      <c r="FT508" s="4">
        <f>ROUND(SUMIF(AA445:AA506,"=60252775",GN445:GN506),2)</f>
        <v>0</v>
      </c>
      <c r="FU508" s="4">
        <f>ROUND(SUMIF(AA445:AA506,"=60252775",GO445:GO506),2)</f>
        <v>22364470.539999999</v>
      </c>
      <c r="FV508" s="4">
        <f>ROUND(SUMIF(AA445:AA506,"=60252775",GP445:GP506),2)</f>
        <v>0</v>
      </c>
      <c r="FW508" s="4">
        <f>DU508-FP508</f>
        <v>20529874.390000001</v>
      </c>
      <c r="FX508" s="4">
        <f>DU508-FQ508</f>
        <v>20529874.390000001</v>
      </c>
      <c r="FY508" s="4">
        <f>FP508-FR508</f>
        <v>0</v>
      </c>
      <c r="FZ508" s="4">
        <f>DU508-FP508-FQ508+FR508</f>
        <v>20529874.390000001</v>
      </c>
      <c r="GA508" s="4">
        <f>FQ508-FR508</f>
        <v>0</v>
      </c>
      <c r="GB508" s="4">
        <f>ROUND(SUMIF(AA445:AA506,"=60252775",GX445:GX506),2)</f>
        <v>0</v>
      </c>
      <c r="GC508" s="4">
        <f>ROUND(SUMIF(AA445:AA506,"=60252775",GY445:GY506),2)</f>
        <v>0</v>
      </c>
      <c r="GD508" s="4">
        <f>ROUND(SUMIF(AA445:AA506,"=60252775",GZ445:GZ506),2)</f>
        <v>0</v>
      </c>
      <c r="GE508" s="4">
        <f>ROUND(SUMIF(AA445:AA506,"=60252775",HD445:HD506),2)</f>
        <v>0</v>
      </c>
      <c r="GF508" s="4"/>
      <c r="GG508" s="4"/>
      <c r="GH508" s="4"/>
      <c r="GI508" s="4"/>
      <c r="GJ508" s="4"/>
      <c r="GK508" s="4"/>
      <c r="GL508" s="4"/>
      <c r="GM508" s="4"/>
      <c r="GN508" s="4"/>
      <c r="GO508" s="4"/>
      <c r="GP508" s="4"/>
      <c r="GQ508" s="4"/>
      <c r="GR508" s="4"/>
      <c r="GS508" s="4"/>
      <c r="GT508" s="4"/>
      <c r="GU508" s="4"/>
      <c r="GV508" s="4"/>
      <c r="GW508" s="4"/>
      <c r="GX508" s="4">
        <v>0</v>
      </c>
    </row>
    <row r="510" spans="1:255" x14ac:dyDescent="0.2">
      <c r="A510" s="5">
        <v>50</v>
      </c>
      <c r="B510" s="5">
        <v>0</v>
      </c>
      <c r="C510" s="5">
        <v>0</v>
      </c>
      <c r="D510" s="5">
        <v>1</v>
      </c>
      <c r="E510" s="5">
        <v>201</v>
      </c>
      <c r="F510" s="5">
        <f>ROUND(Source!O508,O510)</f>
        <v>2093084.92</v>
      </c>
      <c r="G510" s="5" t="s">
        <v>313</v>
      </c>
      <c r="H510" s="5" t="s">
        <v>314</v>
      </c>
      <c r="I510" s="5"/>
      <c r="J510" s="5"/>
      <c r="K510" s="5">
        <v>201</v>
      </c>
      <c r="L510" s="5">
        <v>1</v>
      </c>
      <c r="M510" s="5">
        <v>3</v>
      </c>
      <c r="N510" s="5" t="s">
        <v>3</v>
      </c>
      <c r="O510" s="5">
        <v>2</v>
      </c>
      <c r="P510" s="5">
        <f>ROUND(Source!DG508,O510)</f>
        <v>21272174.550000001</v>
      </c>
      <c r="Q510" s="5"/>
      <c r="R510" s="5"/>
      <c r="S510" s="5"/>
      <c r="T510" s="5"/>
      <c r="U510" s="5"/>
      <c r="V510" s="5"/>
      <c r="W510" s="5">
        <v>2093084.92</v>
      </c>
      <c r="X510" s="5">
        <v>1</v>
      </c>
      <c r="Y510" s="5">
        <v>2093084.92</v>
      </c>
      <c r="Z510" s="5">
        <v>21272174.550000001</v>
      </c>
      <c r="AA510" s="5">
        <v>1</v>
      </c>
      <c r="AB510" s="5">
        <v>21272174.550000001</v>
      </c>
    </row>
    <row r="511" spans="1:255" x14ac:dyDescent="0.2">
      <c r="A511" s="5">
        <v>50</v>
      </c>
      <c r="B511" s="5">
        <v>0</v>
      </c>
      <c r="C511" s="5">
        <v>0</v>
      </c>
      <c r="D511" s="5">
        <v>1</v>
      </c>
      <c r="E511" s="5">
        <v>202</v>
      </c>
      <c r="F511" s="5">
        <f>ROUND(Source!P508,O511)</f>
        <v>2079209.4</v>
      </c>
      <c r="G511" s="5" t="s">
        <v>315</v>
      </c>
      <c r="H511" s="5" t="s">
        <v>316</v>
      </c>
      <c r="I511" s="5"/>
      <c r="J511" s="5"/>
      <c r="K511" s="5">
        <v>202</v>
      </c>
      <c r="L511" s="5">
        <v>2</v>
      </c>
      <c r="M511" s="5">
        <v>3</v>
      </c>
      <c r="N511" s="5" t="s">
        <v>3</v>
      </c>
      <c r="O511" s="5">
        <v>2</v>
      </c>
      <c r="P511" s="5">
        <f>ROUND(Source!DH508,O511)</f>
        <v>20529874.390000001</v>
      </c>
      <c r="Q511" s="5"/>
      <c r="R511" s="5"/>
      <c r="S511" s="5"/>
      <c r="T511" s="5"/>
      <c r="U511" s="5"/>
      <c r="V511" s="5"/>
      <c r="W511" s="5">
        <v>2079209.4</v>
      </c>
      <c r="X511" s="5">
        <v>1</v>
      </c>
      <c r="Y511" s="5">
        <v>2079209.4</v>
      </c>
      <c r="Z511" s="5">
        <v>20529874.390000001</v>
      </c>
      <c r="AA511" s="5">
        <v>1</v>
      </c>
      <c r="AB511" s="5">
        <v>20529874.390000001</v>
      </c>
    </row>
    <row r="512" spans="1:255" x14ac:dyDescent="0.2">
      <c r="A512" s="5">
        <v>50</v>
      </c>
      <c r="B512" s="5">
        <v>0</v>
      </c>
      <c r="C512" s="5">
        <v>0</v>
      </c>
      <c r="D512" s="5">
        <v>1</v>
      </c>
      <c r="E512" s="5">
        <v>222</v>
      </c>
      <c r="F512" s="5">
        <f>ROUND(Source!AO508,O512)</f>
        <v>0</v>
      </c>
      <c r="G512" s="5" t="s">
        <v>317</v>
      </c>
      <c r="H512" s="5" t="s">
        <v>318</v>
      </c>
      <c r="I512" s="5"/>
      <c r="J512" s="5"/>
      <c r="K512" s="5">
        <v>222</v>
      </c>
      <c r="L512" s="5">
        <v>3</v>
      </c>
      <c r="M512" s="5">
        <v>3</v>
      </c>
      <c r="N512" s="5" t="s">
        <v>3</v>
      </c>
      <c r="O512" s="5">
        <v>2</v>
      </c>
      <c r="P512" s="5">
        <f>ROUND(Source!EG508,O512)</f>
        <v>0</v>
      </c>
      <c r="Q512" s="5"/>
      <c r="R512" s="5"/>
      <c r="S512" s="5"/>
      <c r="T512" s="5"/>
      <c r="U512" s="5"/>
      <c r="V512" s="5"/>
      <c r="W512" s="5">
        <v>0</v>
      </c>
      <c r="X512" s="5">
        <v>1</v>
      </c>
      <c r="Y512" s="5">
        <v>0</v>
      </c>
      <c r="Z512" s="5">
        <v>0</v>
      </c>
      <c r="AA512" s="5">
        <v>1</v>
      </c>
      <c r="AB512" s="5">
        <v>0</v>
      </c>
    </row>
    <row r="513" spans="1:28" x14ac:dyDescent="0.2">
      <c r="A513" s="5">
        <v>50</v>
      </c>
      <c r="B513" s="5">
        <v>0</v>
      </c>
      <c r="C513" s="5">
        <v>0</v>
      </c>
      <c r="D513" s="5">
        <v>1</v>
      </c>
      <c r="E513" s="5">
        <v>225</v>
      </c>
      <c r="F513" s="5">
        <f>ROUND(Source!AV508,O513)</f>
        <v>2079209.4</v>
      </c>
      <c r="G513" s="5" t="s">
        <v>319</v>
      </c>
      <c r="H513" s="5" t="s">
        <v>320</v>
      </c>
      <c r="I513" s="5"/>
      <c r="J513" s="5"/>
      <c r="K513" s="5">
        <v>225</v>
      </c>
      <c r="L513" s="5">
        <v>4</v>
      </c>
      <c r="M513" s="5">
        <v>3</v>
      </c>
      <c r="N513" s="5" t="s">
        <v>3</v>
      </c>
      <c r="O513" s="5">
        <v>2</v>
      </c>
      <c r="P513" s="5">
        <f>ROUND(Source!EN508,O513)</f>
        <v>20529874.390000001</v>
      </c>
      <c r="Q513" s="5"/>
      <c r="R513" s="5"/>
      <c r="S513" s="5"/>
      <c r="T513" s="5"/>
      <c r="U513" s="5"/>
      <c r="V513" s="5"/>
      <c r="W513" s="5">
        <v>2079209.4</v>
      </c>
      <c r="X513" s="5">
        <v>1</v>
      </c>
      <c r="Y513" s="5">
        <v>2079209.4</v>
      </c>
      <c r="Z513" s="5">
        <v>20529874.390000001</v>
      </c>
      <c r="AA513" s="5">
        <v>1</v>
      </c>
      <c r="AB513" s="5">
        <v>20529874.390000001</v>
      </c>
    </row>
    <row r="514" spans="1:28" x14ac:dyDescent="0.2">
      <c r="A514" s="5">
        <v>50</v>
      </c>
      <c r="B514" s="5">
        <v>0</v>
      </c>
      <c r="C514" s="5">
        <v>0</v>
      </c>
      <c r="D514" s="5">
        <v>1</v>
      </c>
      <c r="E514" s="5">
        <v>226</v>
      </c>
      <c r="F514" s="5">
        <f>ROUND(Source!AW508,O514)</f>
        <v>2079209.4</v>
      </c>
      <c r="G514" s="5" t="s">
        <v>321</v>
      </c>
      <c r="H514" s="5" t="s">
        <v>322</v>
      </c>
      <c r="I514" s="5"/>
      <c r="J514" s="5"/>
      <c r="K514" s="5">
        <v>226</v>
      </c>
      <c r="L514" s="5">
        <v>5</v>
      </c>
      <c r="M514" s="5">
        <v>3</v>
      </c>
      <c r="N514" s="5" t="s">
        <v>3</v>
      </c>
      <c r="O514" s="5">
        <v>2</v>
      </c>
      <c r="P514" s="5">
        <f>ROUND(Source!EO508,O514)</f>
        <v>20529874.390000001</v>
      </c>
      <c r="Q514" s="5"/>
      <c r="R514" s="5"/>
      <c r="S514" s="5"/>
      <c r="T514" s="5"/>
      <c r="U514" s="5"/>
      <c r="V514" s="5"/>
      <c r="W514" s="5">
        <v>2079209.4</v>
      </c>
      <c r="X514" s="5">
        <v>1</v>
      </c>
      <c r="Y514" s="5">
        <v>2079209.4</v>
      </c>
      <c r="Z514" s="5">
        <v>20529874.390000001</v>
      </c>
      <c r="AA514" s="5">
        <v>1</v>
      </c>
      <c r="AB514" s="5">
        <v>20529874.390000001</v>
      </c>
    </row>
    <row r="515" spans="1:28" x14ac:dyDescent="0.2">
      <c r="A515" s="5">
        <v>50</v>
      </c>
      <c r="B515" s="5">
        <v>0</v>
      </c>
      <c r="C515" s="5">
        <v>0</v>
      </c>
      <c r="D515" s="5">
        <v>1</v>
      </c>
      <c r="E515" s="5">
        <v>227</v>
      </c>
      <c r="F515" s="5">
        <f>ROUND(Source!AX508,O515)</f>
        <v>0</v>
      </c>
      <c r="G515" s="5" t="s">
        <v>323</v>
      </c>
      <c r="H515" s="5" t="s">
        <v>324</v>
      </c>
      <c r="I515" s="5"/>
      <c r="J515" s="5"/>
      <c r="K515" s="5">
        <v>227</v>
      </c>
      <c r="L515" s="5">
        <v>6</v>
      </c>
      <c r="M515" s="5">
        <v>3</v>
      </c>
      <c r="N515" s="5" t="s">
        <v>3</v>
      </c>
      <c r="O515" s="5">
        <v>2</v>
      </c>
      <c r="P515" s="5">
        <f>ROUND(Source!EP508,O515)</f>
        <v>0</v>
      </c>
      <c r="Q515" s="5"/>
      <c r="R515" s="5"/>
      <c r="S515" s="5"/>
      <c r="T515" s="5"/>
      <c r="U515" s="5"/>
      <c r="V515" s="5"/>
      <c r="W515" s="5">
        <v>0</v>
      </c>
      <c r="X515" s="5">
        <v>1</v>
      </c>
      <c r="Y515" s="5">
        <v>0</v>
      </c>
      <c r="Z515" s="5">
        <v>0</v>
      </c>
      <c r="AA515" s="5">
        <v>1</v>
      </c>
      <c r="AB515" s="5">
        <v>0</v>
      </c>
    </row>
    <row r="516" spans="1:28" x14ac:dyDescent="0.2">
      <c r="A516" s="5">
        <v>50</v>
      </c>
      <c r="B516" s="5">
        <v>0</v>
      </c>
      <c r="C516" s="5">
        <v>0</v>
      </c>
      <c r="D516" s="5">
        <v>1</v>
      </c>
      <c r="E516" s="5">
        <v>228</v>
      </c>
      <c r="F516" s="5">
        <f>ROUND(Source!AY508,O516)</f>
        <v>2079209.4</v>
      </c>
      <c r="G516" s="5" t="s">
        <v>325</v>
      </c>
      <c r="H516" s="5" t="s">
        <v>326</v>
      </c>
      <c r="I516" s="5"/>
      <c r="J516" s="5"/>
      <c r="K516" s="5">
        <v>228</v>
      </c>
      <c r="L516" s="5">
        <v>7</v>
      </c>
      <c r="M516" s="5">
        <v>3</v>
      </c>
      <c r="N516" s="5" t="s">
        <v>3</v>
      </c>
      <c r="O516" s="5">
        <v>2</v>
      </c>
      <c r="P516" s="5">
        <f>ROUND(Source!EQ508,O516)</f>
        <v>20529874.390000001</v>
      </c>
      <c r="Q516" s="5"/>
      <c r="R516" s="5"/>
      <c r="S516" s="5"/>
      <c r="T516" s="5"/>
      <c r="U516" s="5"/>
      <c r="V516" s="5"/>
      <c r="W516" s="5">
        <v>2079209.4</v>
      </c>
      <c r="X516" s="5">
        <v>1</v>
      </c>
      <c r="Y516" s="5">
        <v>2079209.4</v>
      </c>
      <c r="Z516" s="5">
        <v>20529874.390000001</v>
      </c>
      <c r="AA516" s="5">
        <v>1</v>
      </c>
      <c r="AB516" s="5">
        <v>20529874.390000001</v>
      </c>
    </row>
    <row r="517" spans="1:28" x14ac:dyDescent="0.2">
      <c r="A517" s="5">
        <v>50</v>
      </c>
      <c r="B517" s="5">
        <v>0</v>
      </c>
      <c r="C517" s="5">
        <v>0</v>
      </c>
      <c r="D517" s="5">
        <v>1</v>
      </c>
      <c r="E517" s="5">
        <v>216</v>
      </c>
      <c r="F517" s="5">
        <f>ROUND(Source!AP508,O517)</f>
        <v>0</v>
      </c>
      <c r="G517" s="5" t="s">
        <v>327</v>
      </c>
      <c r="H517" s="5" t="s">
        <v>328</v>
      </c>
      <c r="I517" s="5"/>
      <c r="J517" s="5"/>
      <c r="K517" s="5">
        <v>216</v>
      </c>
      <c r="L517" s="5">
        <v>8</v>
      </c>
      <c r="M517" s="5">
        <v>3</v>
      </c>
      <c r="N517" s="5" t="s">
        <v>3</v>
      </c>
      <c r="O517" s="5">
        <v>2</v>
      </c>
      <c r="P517" s="5">
        <f>ROUND(Source!EH508,O517)</f>
        <v>0</v>
      </c>
      <c r="Q517" s="5"/>
      <c r="R517" s="5"/>
      <c r="S517" s="5"/>
      <c r="T517" s="5"/>
      <c r="U517" s="5"/>
      <c r="V517" s="5"/>
      <c r="W517" s="5">
        <v>0</v>
      </c>
      <c r="X517" s="5">
        <v>1</v>
      </c>
      <c r="Y517" s="5">
        <v>0</v>
      </c>
      <c r="Z517" s="5">
        <v>0</v>
      </c>
      <c r="AA517" s="5">
        <v>1</v>
      </c>
      <c r="AB517" s="5">
        <v>0</v>
      </c>
    </row>
    <row r="518" spans="1:28" x14ac:dyDescent="0.2">
      <c r="A518" s="5">
        <v>50</v>
      </c>
      <c r="B518" s="5">
        <v>0</v>
      </c>
      <c r="C518" s="5">
        <v>0</v>
      </c>
      <c r="D518" s="5">
        <v>1</v>
      </c>
      <c r="E518" s="5">
        <v>223</v>
      </c>
      <c r="F518" s="5">
        <f>ROUND(Source!AQ508,O518)</f>
        <v>0</v>
      </c>
      <c r="G518" s="5" t="s">
        <v>329</v>
      </c>
      <c r="H518" s="5" t="s">
        <v>330</v>
      </c>
      <c r="I518" s="5"/>
      <c r="J518" s="5"/>
      <c r="K518" s="5">
        <v>223</v>
      </c>
      <c r="L518" s="5">
        <v>9</v>
      </c>
      <c r="M518" s="5">
        <v>3</v>
      </c>
      <c r="N518" s="5" t="s">
        <v>3</v>
      </c>
      <c r="O518" s="5">
        <v>2</v>
      </c>
      <c r="P518" s="5">
        <f>ROUND(Source!EI508,O518)</f>
        <v>0</v>
      </c>
      <c r="Q518" s="5"/>
      <c r="R518" s="5"/>
      <c r="S518" s="5"/>
      <c r="T518" s="5"/>
      <c r="U518" s="5"/>
      <c r="V518" s="5"/>
      <c r="W518" s="5">
        <v>0</v>
      </c>
      <c r="X518" s="5">
        <v>1</v>
      </c>
      <c r="Y518" s="5">
        <v>0</v>
      </c>
      <c r="Z518" s="5">
        <v>0</v>
      </c>
      <c r="AA518" s="5">
        <v>1</v>
      </c>
      <c r="AB518" s="5">
        <v>0</v>
      </c>
    </row>
    <row r="519" spans="1:28" x14ac:dyDescent="0.2">
      <c r="A519" s="5">
        <v>50</v>
      </c>
      <c r="B519" s="5">
        <v>0</v>
      </c>
      <c r="C519" s="5">
        <v>0</v>
      </c>
      <c r="D519" s="5">
        <v>1</v>
      </c>
      <c r="E519" s="5">
        <v>229</v>
      </c>
      <c r="F519" s="5">
        <f>ROUND(Source!AZ508,O519)</f>
        <v>0</v>
      </c>
      <c r="G519" s="5" t="s">
        <v>331</v>
      </c>
      <c r="H519" s="5" t="s">
        <v>332</v>
      </c>
      <c r="I519" s="5"/>
      <c r="J519" s="5"/>
      <c r="K519" s="5">
        <v>229</v>
      </c>
      <c r="L519" s="5">
        <v>10</v>
      </c>
      <c r="M519" s="5">
        <v>3</v>
      </c>
      <c r="N519" s="5" t="s">
        <v>3</v>
      </c>
      <c r="O519" s="5">
        <v>2</v>
      </c>
      <c r="P519" s="5">
        <f>ROUND(Source!ER508,O519)</f>
        <v>0</v>
      </c>
      <c r="Q519" s="5"/>
      <c r="R519" s="5"/>
      <c r="S519" s="5"/>
      <c r="T519" s="5"/>
      <c r="U519" s="5"/>
      <c r="V519" s="5"/>
      <c r="W519" s="5">
        <v>0</v>
      </c>
      <c r="X519" s="5">
        <v>1</v>
      </c>
      <c r="Y519" s="5">
        <v>0</v>
      </c>
      <c r="Z519" s="5">
        <v>0</v>
      </c>
      <c r="AA519" s="5">
        <v>1</v>
      </c>
      <c r="AB519" s="5">
        <v>0</v>
      </c>
    </row>
    <row r="520" spans="1:28" x14ac:dyDescent="0.2">
      <c r="A520" s="5">
        <v>50</v>
      </c>
      <c r="B520" s="5">
        <v>0</v>
      </c>
      <c r="C520" s="5">
        <v>0</v>
      </c>
      <c r="D520" s="5">
        <v>1</v>
      </c>
      <c r="E520" s="5">
        <v>203</v>
      </c>
      <c r="F520" s="5">
        <f>ROUND(Source!Q508,O520)</f>
        <v>523.33000000000004</v>
      </c>
      <c r="G520" s="5" t="s">
        <v>333</v>
      </c>
      <c r="H520" s="5" t="s">
        <v>334</v>
      </c>
      <c r="I520" s="5"/>
      <c r="J520" s="5"/>
      <c r="K520" s="5">
        <v>203</v>
      </c>
      <c r="L520" s="5">
        <v>11</v>
      </c>
      <c r="M520" s="5">
        <v>3</v>
      </c>
      <c r="N520" s="5" t="s">
        <v>3</v>
      </c>
      <c r="O520" s="5">
        <v>2</v>
      </c>
      <c r="P520" s="5">
        <f>ROUND(Source!DI508,O520)</f>
        <v>8063.23</v>
      </c>
      <c r="Q520" s="5"/>
      <c r="R520" s="5"/>
      <c r="S520" s="5"/>
      <c r="T520" s="5"/>
      <c r="U520" s="5"/>
      <c r="V520" s="5"/>
      <c r="W520" s="5">
        <v>523.33000000000004</v>
      </c>
      <c r="X520" s="5">
        <v>1</v>
      </c>
      <c r="Y520" s="5">
        <v>523.33000000000004</v>
      </c>
      <c r="Z520" s="5">
        <v>8063.23</v>
      </c>
      <c r="AA520" s="5">
        <v>1</v>
      </c>
      <c r="AB520" s="5">
        <v>8063.23</v>
      </c>
    </row>
    <row r="521" spans="1:28" x14ac:dyDescent="0.2">
      <c r="A521" s="5">
        <v>50</v>
      </c>
      <c r="B521" s="5">
        <v>0</v>
      </c>
      <c r="C521" s="5">
        <v>0</v>
      </c>
      <c r="D521" s="5">
        <v>1</v>
      </c>
      <c r="E521" s="5">
        <v>231</v>
      </c>
      <c r="F521" s="5">
        <f>ROUND(Source!BB508,O521)</f>
        <v>0</v>
      </c>
      <c r="G521" s="5" t="s">
        <v>335</v>
      </c>
      <c r="H521" s="5" t="s">
        <v>336</v>
      </c>
      <c r="I521" s="5"/>
      <c r="J521" s="5"/>
      <c r="K521" s="5">
        <v>231</v>
      </c>
      <c r="L521" s="5">
        <v>12</v>
      </c>
      <c r="M521" s="5">
        <v>3</v>
      </c>
      <c r="N521" s="5" t="s">
        <v>3</v>
      </c>
      <c r="O521" s="5">
        <v>2</v>
      </c>
      <c r="P521" s="5">
        <f>ROUND(Source!ET508,O521)</f>
        <v>0</v>
      </c>
      <c r="Q521" s="5"/>
      <c r="R521" s="5"/>
      <c r="S521" s="5"/>
      <c r="T521" s="5"/>
      <c r="U521" s="5"/>
      <c r="V521" s="5"/>
      <c r="W521" s="5">
        <v>0</v>
      </c>
      <c r="X521" s="5">
        <v>1</v>
      </c>
      <c r="Y521" s="5">
        <v>0</v>
      </c>
      <c r="Z521" s="5">
        <v>0</v>
      </c>
      <c r="AA521" s="5">
        <v>1</v>
      </c>
      <c r="AB521" s="5">
        <v>0</v>
      </c>
    </row>
    <row r="522" spans="1:28" x14ac:dyDescent="0.2">
      <c r="A522" s="5">
        <v>50</v>
      </c>
      <c r="B522" s="5">
        <v>0</v>
      </c>
      <c r="C522" s="5">
        <v>0</v>
      </c>
      <c r="D522" s="5">
        <v>1</v>
      </c>
      <c r="E522" s="5">
        <v>204</v>
      </c>
      <c r="F522" s="5">
        <f>ROUND(Source!R508,O522)</f>
        <v>69.12</v>
      </c>
      <c r="G522" s="5" t="s">
        <v>337</v>
      </c>
      <c r="H522" s="5" t="s">
        <v>338</v>
      </c>
      <c r="I522" s="5"/>
      <c r="J522" s="5"/>
      <c r="K522" s="5">
        <v>204</v>
      </c>
      <c r="L522" s="5">
        <v>13</v>
      </c>
      <c r="M522" s="5">
        <v>3</v>
      </c>
      <c r="N522" s="5" t="s">
        <v>3</v>
      </c>
      <c r="O522" s="5">
        <v>2</v>
      </c>
      <c r="P522" s="5">
        <f>ROUND(Source!DJ508,O522)</f>
        <v>3800.91</v>
      </c>
      <c r="Q522" s="5"/>
      <c r="R522" s="5"/>
      <c r="S522" s="5"/>
      <c r="T522" s="5"/>
      <c r="U522" s="5"/>
      <c r="V522" s="5"/>
      <c r="W522" s="5">
        <v>69.12</v>
      </c>
      <c r="X522" s="5">
        <v>1</v>
      </c>
      <c r="Y522" s="5">
        <v>69.12</v>
      </c>
      <c r="Z522" s="5">
        <v>3800.91</v>
      </c>
      <c r="AA522" s="5">
        <v>1</v>
      </c>
      <c r="AB522" s="5">
        <v>3800.91</v>
      </c>
    </row>
    <row r="523" spans="1:28" x14ac:dyDescent="0.2">
      <c r="A523" s="5">
        <v>50</v>
      </c>
      <c r="B523" s="5">
        <v>0</v>
      </c>
      <c r="C523" s="5">
        <v>0</v>
      </c>
      <c r="D523" s="5">
        <v>1</v>
      </c>
      <c r="E523" s="5">
        <v>205</v>
      </c>
      <c r="F523" s="5">
        <f>ROUND(Source!S508,O523)</f>
        <v>13352.19</v>
      </c>
      <c r="G523" s="5" t="s">
        <v>339</v>
      </c>
      <c r="H523" s="5" t="s">
        <v>340</v>
      </c>
      <c r="I523" s="5"/>
      <c r="J523" s="5"/>
      <c r="K523" s="5">
        <v>205</v>
      </c>
      <c r="L523" s="5">
        <v>14</v>
      </c>
      <c r="M523" s="5">
        <v>3</v>
      </c>
      <c r="N523" s="5" t="s">
        <v>3</v>
      </c>
      <c r="O523" s="5">
        <v>2</v>
      </c>
      <c r="P523" s="5">
        <f>ROUND(Source!DK508,O523)</f>
        <v>734236.93</v>
      </c>
      <c r="Q523" s="5"/>
      <c r="R523" s="5"/>
      <c r="S523" s="5"/>
      <c r="T523" s="5"/>
      <c r="U523" s="5"/>
      <c r="V523" s="5"/>
      <c r="W523" s="5">
        <v>13352.19</v>
      </c>
      <c r="X523" s="5">
        <v>1</v>
      </c>
      <c r="Y523" s="5">
        <v>13352.19</v>
      </c>
      <c r="Z523" s="5">
        <v>734236.93</v>
      </c>
      <c r="AA523" s="5">
        <v>1</v>
      </c>
      <c r="AB523" s="5">
        <v>734236.93</v>
      </c>
    </row>
    <row r="524" spans="1:28" x14ac:dyDescent="0.2">
      <c r="A524" s="5">
        <v>50</v>
      </c>
      <c r="B524" s="5">
        <v>0</v>
      </c>
      <c r="C524" s="5">
        <v>0</v>
      </c>
      <c r="D524" s="5">
        <v>1</v>
      </c>
      <c r="E524" s="5">
        <v>232</v>
      </c>
      <c r="F524" s="5">
        <f>ROUND(Source!BC508,O524)</f>
        <v>0</v>
      </c>
      <c r="G524" s="5" t="s">
        <v>341</v>
      </c>
      <c r="H524" s="5" t="s">
        <v>342</v>
      </c>
      <c r="I524" s="5"/>
      <c r="J524" s="5"/>
      <c r="K524" s="5">
        <v>232</v>
      </c>
      <c r="L524" s="5">
        <v>15</v>
      </c>
      <c r="M524" s="5">
        <v>3</v>
      </c>
      <c r="N524" s="5" t="s">
        <v>3</v>
      </c>
      <c r="O524" s="5">
        <v>2</v>
      </c>
      <c r="P524" s="5">
        <f>ROUND(Source!EU508,O524)</f>
        <v>0</v>
      </c>
      <c r="Q524" s="5"/>
      <c r="R524" s="5"/>
      <c r="S524" s="5"/>
      <c r="T524" s="5"/>
      <c r="U524" s="5"/>
      <c r="V524" s="5"/>
      <c r="W524" s="5">
        <v>0</v>
      </c>
      <c r="X524" s="5">
        <v>1</v>
      </c>
      <c r="Y524" s="5">
        <v>0</v>
      </c>
      <c r="Z524" s="5">
        <v>0</v>
      </c>
      <c r="AA524" s="5">
        <v>1</v>
      </c>
      <c r="AB524" s="5">
        <v>0</v>
      </c>
    </row>
    <row r="525" spans="1:28" x14ac:dyDescent="0.2">
      <c r="A525" s="5">
        <v>50</v>
      </c>
      <c r="B525" s="5">
        <v>0</v>
      </c>
      <c r="C525" s="5">
        <v>0</v>
      </c>
      <c r="D525" s="5">
        <v>1</v>
      </c>
      <c r="E525" s="5">
        <v>214</v>
      </c>
      <c r="F525" s="5">
        <f>ROUND(Source!AS508,O525)</f>
        <v>0</v>
      </c>
      <c r="G525" s="5" t="s">
        <v>343</v>
      </c>
      <c r="H525" s="5" t="s">
        <v>344</v>
      </c>
      <c r="I525" s="5"/>
      <c r="J525" s="5"/>
      <c r="K525" s="5">
        <v>214</v>
      </c>
      <c r="L525" s="5">
        <v>16</v>
      </c>
      <c r="M525" s="5">
        <v>3</v>
      </c>
      <c r="N525" s="5" t="s">
        <v>3</v>
      </c>
      <c r="O525" s="5">
        <v>2</v>
      </c>
      <c r="P525" s="5">
        <f>ROUND(Source!EK508,O525)</f>
        <v>0</v>
      </c>
      <c r="Q525" s="5"/>
      <c r="R525" s="5"/>
      <c r="S525" s="5"/>
      <c r="T525" s="5"/>
      <c r="U525" s="5"/>
      <c r="V525" s="5"/>
      <c r="W525" s="5">
        <v>0</v>
      </c>
      <c r="X525" s="5">
        <v>1</v>
      </c>
      <c r="Y525" s="5">
        <v>0</v>
      </c>
      <c r="Z525" s="5">
        <v>0</v>
      </c>
      <c r="AA525" s="5">
        <v>1</v>
      </c>
      <c r="AB525" s="5">
        <v>0</v>
      </c>
    </row>
    <row r="526" spans="1:28" x14ac:dyDescent="0.2">
      <c r="A526" s="5">
        <v>50</v>
      </c>
      <c r="B526" s="5">
        <v>0</v>
      </c>
      <c r="C526" s="5">
        <v>0</v>
      </c>
      <c r="D526" s="5">
        <v>1</v>
      </c>
      <c r="E526" s="5">
        <v>215</v>
      </c>
      <c r="F526" s="5">
        <f>ROUND(Source!AT508,O526)</f>
        <v>2112948.44</v>
      </c>
      <c r="G526" s="5" t="s">
        <v>345</v>
      </c>
      <c r="H526" s="5" t="s">
        <v>346</v>
      </c>
      <c r="I526" s="5"/>
      <c r="J526" s="5"/>
      <c r="K526" s="5">
        <v>215</v>
      </c>
      <c r="L526" s="5">
        <v>17</v>
      </c>
      <c r="M526" s="5">
        <v>3</v>
      </c>
      <c r="N526" s="5" t="s">
        <v>3</v>
      </c>
      <c r="O526" s="5">
        <v>2</v>
      </c>
      <c r="P526" s="5">
        <f>ROUND(Source!EL508,O526)</f>
        <v>22364470.539999999</v>
      </c>
      <c r="Q526" s="5"/>
      <c r="R526" s="5"/>
      <c r="S526" s="5"/>
      <c r="T526" s="5"/>
      <c r="U526" s="5"/>
      <c r="V526" s="5"/>
      <c r="W526" s="5">
        <v>2112948.44</v>
      </c>
      <c r="X526" s="5">
        <v>1</v>
      </c>
      <c r="Y526" s="5">
        <v>2112948.44</v>
      </c>
      <c r="Z526" s="5">
        <v>22364470.539999999</v>
      </c>
      <c r="AA526" s="5">
        <v>1</v>
      </c>
      <c r="AB526" s="5">
        <v>22364470.539999999</v>
      </c>
    </row>
    <row r="527" spans="1:28" x14ac:dyDescent="0.2">
      <c r="A527" s="5">
        <v>50</v>
      </c>
      <c r="B527" s="5">
        <v>0</v>
      </c>
      <c r="C527" s="5">
        <v>0</v>
      </c>
      <c r="D527" s="5">
        <v>1</v>
      </c>
      <c r="E527" s="5">
        <v>217</v>
      </c>
      <c r="F527" s="5">
        <f>ROUND(Source!AU508,O527)</f>
        <v>0</v>
      </c>
      <c r="G527" s="5" t="s">
        <v>347</v>
      </c>
      <c r="H527" s="5" t="s">
        <v>348</v>
      </c>
      <c r="I527" s="5"/>
      <c r="J527" s="5"/>
      <c r="K527" s="5">
        <v>217</v>
      </c>
      <c r="L527" s="5">
        <v>18</v>
      </c>
      <c r="M527" s="5">
        <v>3</v>
      </c>
      <c r="N527" s="5" t="s">
        <v>3</v>
      </c>
      <c r="O527" s="5">
        <v>2</v>
      </c>
      <c r="P527" s="5">
        <f>ROUND(Source!EM508,O527)</f>
        <v>0</v>
      </c>
      <c r="Q527" s="5"/>
      <c r="R527" s="5"/>
      <c r="S527" s="5"/>
      <c r="T527" s="5"/>
      <c r="U527" s="5"/>
      <c r="V527" s="5"/>
      <c r="W527" s="5">
        <v>0</v>
      </c>
      <c r="X527" s="5">
        <v>1</v>
      </c>
      <c r="Y527" s="5">
        <v>0</v>
      </c>
      <c r="Z527" s="5">
        <v>0</v>
      </c>
      <c r="AA527" s="5">
        <v>1</v>
      </c>
      <c r="AB527" s="5">
        <v>0</v>
      </c>
    </row>
    <row r="528" spans="1:28" x14ac:dyDescent="0.2">
      <c r="A528" s="5">
        <v>50</v>
      </c>
      <c r="B528" s="5">
        <v>0</v>
      </c>
      <c r="C528" s="5">
        <v>0</v>
      </c>
      <c r="D528" s="5">
        <v>1</v>
      </c>
      <c r="E528" s="5">
        <v>230</v>
      </c>
      <c r="F528" s="5">
        <f>ROUND(Source!BA508,O528)</f>
        <v>0</v>
      </c>
      <c r="G528" s="5" t="s">
        <v>349</v>
      </c>
      <c r="H528" s="5" t="s">
        <v>350</v>
      </c>
      <c r="I528" s="5"/>
      <c r="J528" s="5"/>
      <c r="K528" s="5">
        <v>230</v>
      </c>
      <c r="L528" s="5">
        <v>19</v>
      </c>
      <c r="M528" s="5">
        <v>3</v>
      </c>
      <c r="N528" s="5" t="s">
        <v>3</v>
      </c>
      <c r="O528" s="5">
        <v>2</v>
      </c>
      <c r="P528" s="5">
        <f>ROUND(Source!ES508,O528)</f>
        <v>0</v>
      </c>
      <c r="Q528" s="5"/>
      <c r="R528" s="5"/>
      <c r="S528" s="5"/>
      <c r="T528" s="5"/>
      <c r="U528" s="5"/>
      <c r="V528" s="5"/>
      <c r="W528" s="5">
        <v>0</v>
      </c>
      <c r="X528" s="5">
        <v>1</v>
      </c>
      <c r="Y528" s="5">
        <v>0</v>
      </c>
      <c r="Z528" s="5">
        <v>0</v>
      </c>
      <c r="AA528" s="5">
        <v>1</v>
      </c>
      <c r="AB528" s="5">
        <v>0</v>
      </c>
    </row>
    <row r="529" spans="1:255" x14ac:dyDescent="0.2">
      <c r="A529" s="5">
        <v>50</v>
      </c>
      <c r="B529" s="5">
        <v>0</v>
      </c>
      <c r="C529" s="5">
        <v>0</v>
      </c>
      <c r="D529" s="5">
        <v>1</v>
      </c>
      <c r="E529" s="5">
        <v>206</v>
      </c>
      <c r="F529" s="5">
        <f>ROUND(Source!T508,O529)</f>
        <v>0</v>
      </c>
      <c r="G529" s="5" t="s">
        <v>351</v>
      </c>
      <c r="H529" s="5" t="s">
        <v>352</v>
      </c>
      <c r="I529" s="5"/>
      <c r="J529" s="5"/>
      <c r="K529" s="5">
        <v>206</v>
      </c>
      <c r="L529" s="5">
        <v>20</v>
      </c>
      <c r="M529" s="5">
        <v>3</v>
      </c>
      <c r="N529" s="5" t="s">
        <v>3</v>
      </c>
      <c r="O529" s="5">
        <v>2</v>
      </c>
      <c r="P529" s="5">
        <f>ROUND(Source!DL508,O529)</f>
        <v>0</v>
      </c>
      <c r="Q529" s="5"/>
      <c r="R529" s="5"/>
      <c r="S529" s="5"/>
      <c r="T529" s="5"/>
      <c r="U529" s="5"/>
      <c r="V529" s="5"/>
      <c r="W529" s="5">
        <v>0</v>
      </c>
      <c r="X529" s="5">
        <v>1</v>
      </c>
      <c r="Y529" s="5">
        <v>0</v>
      </c>
      <c r="Z529" s="5">
        <v>0</v>
      </c>
      <c r="AA529" s="5">
        <v>1</v>
      </c>
      <c r="AB529" s="5">
        <v>0</v>
      </c>
    </row>
    <row r="530" spans="1:255" x14ac:dyDescent="0.2">
      <c r="A530" s="5">
        <v>50</v>
      </c>
      <c r="B530" s="5">
        <v>0</v>
      </c>
      <c r="C530" s="5">
        <v>0</v>
      </c>
      <c r="D530" s="5">
        <v>1</v>
      </c>
      <c r="E530" s="5">
        <v>207</v>
      </c>
      <c r="F530" s="5">
        <f>Source!U508</f>
        <v>1081.3047100019999</v>
      </c>
      <c r="G530" s="5" t="s">
        <v>353</v>
      </c>
      <c r="H530" s="5" t="s">
        <v>354</v>
      </c>
      <c r="I530" s="5"/>
      <c r="J530" s="5"/>
      <c r="K530" s="5">
        <v>207</v>
      </c>
      <c r="L530" s="5">
        <v>21</v>
      </c>
      <c r="M530" s="5">
        <v>3</v>
      </c>
      <c r="N530" s="5" t="s">
        <v>3</v>
      </c>
      <c r="O530" s="5">
        <v>-1</v>
      </c>
      <c r="P530" s="5">
        <f>Source!DM508</f>
        <v>1081.3047100019999</v>
      </c>
      <c r="Q530" s="5"/>
      <c r="R530" s="5"/>
      <c r="S530" s="5"/>
      <c r="T530" s="5"/>
      <c r="U530" s="5"/>
      <c r="V530" s="5"/>
      <c r="W530" s="5">
        <v>1081.3047100020001</v>
      </c>
      <c r="X530" s="5">
        <v>1</v>
      </c>
      <c r="Y530" s="5">
        <v>1081.3047100020001</v>
      </c>
      <c r="Z530" s="5">
        <v>1081.3047100020001</v>
      </c>
      <c r="AA530" s="5">
        <v>1</v>
      </c>
      <c r="AB530" s="5">
        <v>1081.3047100020001</v>
      </c>
    </row>
    <row r="531" spans="1:255" x14ac:dyDescent="0.2">
      <c r="A531" s="5">
        <v>50</v>
      </c>
      <c r="B531" s="5">
        <v>0</v>
      </c>
      <c r="C531" s="5">
        <v>0</v>
      </c>
      <c r="D531" s="5">
        <v>1</v>
      </c>
      <c r="E531" s="5">
        <v>208</v>
      </c>
      <c r="F531" s="5">
        <f>Source!V508</f>
        <v>0</v>
      </c>
      <c r="G531" s="5" t="s">
        <v>355</v>
      </c>
      <c r="H531" s="5" t="s">
        <v>356</v>
      </c>
      <c r="I531" s="5"/>
      <c r="J531" s="5"/>
      <c r="K531" s="5">
        <v>208</v>
      </c>
      <c r="L531" s="5">
        <v>22</v>
      </c>
      <c r="M531" s="5">
        <v>3</v>
      </c>
      <c r="N531" s="5" t="s">
        <v>3</v>
      </c>
      <c r="O531" s="5">
        <v>-1</v>
      </c>
      <c r="P531" s="5">
        <f>Source!DN508</f>
        <v>0</v>
      </c>
      <c r="Q531" s="5"/>
      <c r="R531" s="5"/>
      <c r="S531" s="5"/>
      <c r="T531" s="5"/>
      <c r="U531" s="5"/>
      <c r="V531" s="5"/>
      <c r="W531" s="5">
        <v>0</v>
      </c>
      <c r="X531" s="5">
        <v>1</v>
      </c>
      <c r="Y531" s="5">
        <v>0</v>
      </c>
      <c r="Z531" s="5">
        <v>0</v>
      </c>
      <c r="AA531" s="5">
        <v>1</v>
      </c>
      <c r="AB531" s="5">
        <v>0</v>
      </c>
    </row>
    <row r="532" spans="1:255" x14ac:dyDescent="0.2">
      <c r="A532" s="5">
        <v>50</v>
      </c>
      <c r="B532" s="5">
        <v>0</v>
      </c>
      <c r="C532" s="5">
        <v>0</v>
      </c>
      <c r="D532" s="5">
        <v>1</v>
      </c>
      <c r="E532" s="5">
        <v>209</v>
      </c>
      <c r="F532" s="5">
        <f>ROUND(Source!W508,O532)</f>
        <v>0</v>
      </c>
      <c r="G532" s="5" t="s">
        <v>357</v>
      </c>
      <c r="H532" s="5" t="s">
        <v>358</v>
      </c>
      <c r="I532" s="5"/>
      <c r="J532" s="5"/>
      <c r="K532" s="5">
        <v>209</v>
      </c>
      <c r="L532" s="5">
        <v>23</v>
      </c>
      <c r="M532" s="5">
        <v>3</v>
      </c>
      <c r="N532" s="5" t="s">
        <v>3</v>
      </c>
      <c r="O532" s="5">
        <v>2</v>
      </c>
      <c r="P532" s="5">
        <f>ROUND(Source!DO508,O532)</f>
        <v>0</v>
      </c>
      <c r="Q532" s="5"/>
      <c r="R532" s="5"/>
      <c r="S532" s="5"/>
      <c r="T532" s="5"/>
      <c r="U532" s="5"/>
      <c r="V532" s="5"/>
      <c r="W532" s="5">
        <v>0</v>
      </c>
      <c r="X532" s="5">
        <v>1</v>
      </c>
      <c r="Y532" s="5">
        <v>0</v>
      </c>
      <c r="Z532" s="5">
        <v>0</v>
      </c>
      <c r="AA532" s="5">
        <v>1</v>
      </c>
      <c r="AB532" s="5">
        <v>0</v>
      </c>
    </row>
    <row r="533" spans="1:255" x14ac:dyDescent="0.2">
      <c r="A533" s="5">
        <v>50</v>
      </c>
      <c r="B533" s="5">
        <v>0</v>
      </c>
      <c r="C533" s="5">
        <v>0</v>
      </c>
      <c r="D533" s="5">
        <v>1</v>
      </c>
      <c r="E533" s="5">
        <v>233</v>
      </c>
      <c r="F533" s="5">
        <f>ROUND(Source!BD508,O533)</f>
        <v>0</v>
      </c>
      <c r="G533" s="5" t="s">
        <v>359</v>
      </c>
      <c r="H533" s="5" t="s">
        <v>360</v>
      </c>
      <c r="I533" s="5"/>
      <c r="J533" s="5"/>
      <c r="K533" s="5">
        <v>233</v>
      </c>
      <c r="L533" s="5">
        <v>24</v>
      </c>
      <c r="M533" s="5">
        <v>3</v>
      </c>
      <c r="N533" s="5" t="s">
        <v>3</v>
      </c>
      <c r="O533" s="5">
        <v>2</v>
      </c>
      <c r="P533" s="5">
        <f>ROUND(Source!EV508,O533)</f>
        <v>0</v>
      </c>
      <c r="Q533" s="5"/>
      <c r="R533" s="5"/>
      <c r="S533" s="5"/>
      <c r="T533" s="5"/>
      <c r="U533" s="5"/>
      <c r="V533" s="5"/>
      <c r="W533" s="5">
        <v>0</v>
      </c>
      <c r="X533" s="5">
        <v>1</v>
      </c>
      <c r="Y533" s="5">
        <v>0</v>
      </c>
      <c r="Z533" s="5">
        <v>0</v>
      </c>
      <c r="AA533" s="5">
        <v>1</v>
      </c>
      <c r="AB533" s="5">
        <v>0</v>
      </c>
    </row>
    <row r="534" spans="1:255" x14ac:dyDescent="0.2">
      <c r="A534" s="5">
        <v>50</v>
      </c>
      <c r="B534" s="5">
        <v>0</v>
      </c>
      <c r="C534" s="5">
        <v>0</v>
      </c>
      <c r="D534" s="5">
        <v>1</v>
      </c>
      <c r="E534" s="5">
        <v>210</v>
      </c>
      <c r="F534" s="5">
        <f>ROUND(Source!X508,O534)</f>
        <v>13018.67</v>
      </c>
      <c r="G534" s="5" t="s">
        <v>361</v>
      </c>
      <c r="H534" s="5" t="s">
        <v>362</v>
      </c>
      <c r="I534" s="5"/>
      <c r="J534" s="5"/>
      <c r="K534" s="5">
        <v>210</v>
      </c>
      <c r="L534" s="5">
        <v>25</v>
      </c>
      <c r="M534" s="5">
        <v>3</v>
      </c>
      <c r="N534" s="5" t="s">
        <v>3</v>
      </c>
      <c r="O534" s="5">
        <v>2</v>
      </c>
      <c r="P534" s="5">
        <f>ROUND(Source!DP508,O534)</f>
        <v>715896.69</v>
      </c>
      <c r="Q534" s="5"/>
      <c r="R534" s="5"/>
      <c r="S534" s="5"/>
      <c r="T534" s="5"/>
      <c r="U534" s="5"/>
      <c r="V534" s="5"/>
      <c r="W534" s="5">
        <v>13018.67</v>
      </c>
      <c r="X534" s="5">
        <v>1</v>
      </c>
      <c r="Y534" s="5">
        <v>13018.67</v>
      </c>
      <c r="Z534" s="5">
        <v>715896.69</v>
      </c>
      <c r="AA534" s="5">
        <v>1</v>
      </c>
      <c r="AB534" s="5">
        <v>715896.69</v>
      </c>
    </row>
    <row r="535" spans="1:255" x14ac:dyDescent="0.2">
      <c r="A535" s="5">
        <v>50</v>
      </c>
      <c r="B535" s="5">
        <v>0</v>
      </c>
      <c r="C535" s="5">
        <v>0</v>
      </c>
      <c r="D535" s="5">
        <v>1</v>
      </c>
      <c r="E535" s="5">
        <v>211</v>
      </c>
      <c r="F535" s="5">
        <f>ROUND(Source!Y508,O535)</f>
        <v>6844.85</v>
      </c>
      <c r="G535" s="5" t="s">
        <v>363</v>
      </c>
      <c r="H535" s="5" t="s">
        <v>364</v>
      </c>
      <c r="I535" s="5"/>
      <c r="J535" s="5"/>
      <c r="K535" s="5">
        <v>211</v>
      </c>
      <c r="L535" s="5">
        <v>26</v>
      </c>
      <c r="M535" s="5">
        <v>3</v>
      </c>
      <c r="N535" s="5" t="s">
        <v>3</v>
      </c>
      <c r="O535" s="5">
        <v>2</v>
      </c>
      <c r="P535" s="5">
        <f>ROUND(Source!DQ508,O535)</f>
        <v>376399.3</v>
      </c>
      <c r="Q535" s="5"/>
      <c r="R535" s="5"/>
      <c r="S535" s="5"/>
      <c r="T535" s="5"/>
      <c r="U535" s="5"/>
      <c r="V535" s="5"/>
      <c r="W535" s="5">
        <v>6844.85</v>
      </c>
      <c r="X535" s="5">
        <v>1</v>
      </c>
      <c r="Y535" s="5">
        <v>6844.85</v>
      </c>
      <c r="Z535" s="5">
        <v>376399.3</v>
      </c>
      <c r="AA535" s="5">
        <v>1</v>
      </c>
      <c r="AB535" s="5">
        <v>376399.3</v>
      </c>
    </row>
    <row r="536" spans="1:255" x14ac:dyDescent="0.2">
      <c r="A536" s="5">
        <v>50</v>
      </c>
      <c r="B536" s="5">
        <v>0</v>
      </c>
      <c r="C536" s="5">
        <v>0</v>
      </c>
      <c r="D536" s="5">
        <v>1</v>
      </c>
      <c r="E536" s="5">
        <v>224</v>
      </c>
      <c r="F536" s="5">
        <f>ROUND(Source!AR508,O536)</f>
        <v>2112948.44</v>
      </c>
      <c r="G536" s="5" t="s">
        <v>365</v>
      </c>
      <c r="H536" s="5" t="s">
        <v>366</v>
      </c>
      <c r="I536" s="5"/>
      <c r="J536" s="5"/>
      <c r="K536" s="5">
        <v>224</v>
      </c>
      <c r="L536" s="5">
        <v>27</v>
      </c>
      <c r="M536" s="5">
        <v>3</v>
      </c>
      <c r="N536" s="5" t="s">
        <v>3</v>
      </c>
      <c r="O536" s="5">
        <v>2</v>
      </c>
      <c r="P536" s="5">
        <f>ROUND(Source!EJ508,O536)</f>
        <v>22364470.539999999</v>
      </c>
      <c r="Q536" s="5"/>
      <c r="R536" s="5"/>
      <c r="S536" s="5"/>
      <c r="T536" s="5"/>
      <c r="U536" s="5"/>
      <c r="V536" s="5"/>
      <c r="W536" s="5">
        <v>2112948.44</v>
      </c>
      <c r="X536" s="5">
        <v>1</v>
      </c>
      <c r="Y536" s="5">
        <v>2112948.44</v>
      </c>
      <c r="Z536" s="5">
        <v>22364470.539999999</v>
      </c>
      <c r="AA536" s="5">
        <v>1</v>
      </c>
      <c r="AB536" s="5">
        <v>22364470.539999999</v>
      </c>
    </row>
    <row r="538" spans="1:255" x14ac:dyDescent="0.2">
      <c r="A538" s="1">
        <v>4</v>
      </c>
      <c r="B538" s="1">
        <v>1</v>
      </c>
      <c r="C538" s="1"/>
      <c r="D538" s="1">
        <f>ROW(A577)</f>
        <v>577</v>
      </c>
      <c r="E538" s="1"/>
      <c r="F538" s="1" t="s">
        <v>3</v>
      </c>
      <c r="G538" s="1" t="s">
        <v>763</v>
      </c>
      <c r="H538" s="1" t="s">
        <v>3</v>
      </c>
      <c r="I538" s="1">
        <v>0</v>
      </c>
      <c r="J538" s="1"/>
      <c r="K538" s="1">
        <v>-1</v>
      </c>
      <c r="L538" s="1"/>
      <c r="M538" s="1" t="s">
        <v>3</v>
      </c>
      <c r="N538" s="1"/>
      <c r="O538" s="1"/>
      <c r="P538" s="1"/>
      <c r="Q538" s="1"/>
      <c r="R538" s="1"/>
      <c r="S538" s="1">
        <v>0</v>
      </c>
      <c r="T538" s="1">
        <v>0</v>
      </c>
      <c r="U538" s="1" t="s">
        <v>3</v>
      </c>
      <c r="V538" s="1">
        <v>2</v>
      </c>
      <c r="W538" s="1"/>
      <c r="X538" s="1"/>
      <c r="Y538" s="1"/>
      <c r="Z538" s="1"/>
      <c r="AA538" s="1"/>
      <c r="AB538" s="1" t="s">
        <v>3</v>
      </c>
      <c r="AC538" s="1" t="s">
        <v>3</v>
      </c>
      <c r="AD538" s="1" t="s">
        <v>3</v>
      </c>
      <c r="AE538" s="1" t="s">
        <v>3</v>
      </c>
      <c r="AF538" s="1" t="s">
        <v>3</v>
      </c>
      <c r="AG538" s="1" t="s">
        <v>3</v>
      </c>
      <c r="AH538" s="1"/>
      <c r="AI538" s="1"/>
      <c r="AJ538" s="1"/>
      <c r="AK538" s="1"/>
      <c r="AL538" s="1"/>
      <c r="AM538" s="1"/>
      <c r="AN538" s="1"/>
      <c r="AO538" s="1"/>
      <c r="AP538" s="1" t="s">
        <v>3</v>
      </c>
      <c r="AQ538" s="1" t="s">
        <v>3</v>
      </c>
      <c r="AR538" s="1" t="s">
        <v>3</v>
      </c>
      <c r="AS538" s="1"/>
      <c r="AT538" s="1"/>
      <c r="AU538" s="1"/>
      <c r="AV538" s="1"/>
      <c r="AW538" s="1"/>
      <c r="AX538" s="1"/>
      <c r="AY538" s="1"/>
      <c r="AZ538" s="1" t="s">
        <v>3</v>
      </c>
      <c r="BA538" s="1"/>
      <c r="BB538" s="1" t="s">
        <v>3</v>
      </c>
      <c r="BC538" s="1" t="s">
        <v>3</v>
      </c>
      <c r="BD538" s="1" t="s">
        <v>3</v>
      </c>
      <c r="BE538" s="1" t="s">
        <v>3</v>
      </c>
      <c r="BF538" s="1" t="s">
        <v>3</v>
      </c>
      <c r="BG538" s="1" t="s">
        <v>3</v>
      </c>
      <c r="BH538" s="1" t="s">
        <v>3</v>
      </c>
      <c r="BI538" s="1" t="s">
        <v>3</v>
      </c>
      <c r="BJ538" s="1" t="s">
        <v>3</v>
      </c>
      <c r="BK538" s="1" t="s">
        <v>3</v>
      </c>
      <c r="BL538" s="1" t="s">
        <v>3</v>
      </c>
      <c r="BM538" s="1" t="s">
        <v>3</v>
      </c>
      <c r="BN538" s="1" t="s">
        <v>3</v>
      </c>
      <c r="BO538" s="1" t="s">
        <v>3</v>
      </c>
      <c r="BP538" s="1" t="s">
        <v>3</v>
      </c>
      <c r="BQ538" s="1"/>
      <c r="BR538" s="1"/>
      <c r="BS538" s="1"/>
      <c r="BT538" s="1"/>
      <c r="BU538" s="1"/>
      <c r="BV538" s="1"/>
      <c r="BW538" s="1"/>
      <c r="BX538" s="1">
        <v>0</v>
      </c>
      <c r="BY538" s="1"/>
      <c r="BZ538" s="1"/>
      <c r="CA538" s="1"/>
      <c r="CB538" s="1"/>
      <c r="CC538" s="1"/>
      <c r="CD538" s="1"/>
      <c r="CE538" s="1"/>
      <c r="CF538" s="1"/>
      <c r="CG538" s="1"/>
      <c r="CH538" s="1"/>
      <c r="CI538" s="1"/>
      <c r="CJ538" s="1">
        <v>0</v>
      </c>
    </row>
    <row r="540" spans="1:255" x14ac:dyDescent="0.2">
      <c r="A540" s="3">
        <v>52</v>
      </c>
      <c r="B540" s="3">
        <f t="shared" ref="B540:G540" si="660">B577</f>
        <v>1</v>
      </c>
      <c r="C540" s="3">
        <f t="shared" si="660"/>
        <v>4</v>
      </c>
      <c r="D540" s="3">
        <f t="shared" si="660"/>
        <v>538</v>
      </c>
      <c r="E540" s="3">
        <f t="shared" si="660"/>
        <v>0</v>
      </c>
      <c r="F540" s="3" t="str">
        <f t="shared" si="660"/>
        <v/>
      </c>
      <c r="G540" s="3" t="str">
        <f t="shared" si="660"/>
        <v>Электро-установочные изделия группы освещения</v>
      </c>
      <c r="H540" s="3"/>
      <c r="I540" s="3"/>
      <c r="J540" s="3"/>
      <c r="K540" s="3"/>
      <c r="L540" s="3"/>
      <c r="M540" s="3"/>
      <c r="N540" s="3"/>
      <c r="O540" s="3">
        <f t="shared" ref="O540:AT540" si="661">O577</f>
        <v>20130.72</v>
      </c>
      <c r="P540" s="3">
        <f t="shared" si="661"/>
        <v>19370.93</v>
      </c>
      <c r="Q540" s="3">
        <f t="shared" si="661"/>
        <v>6.84</v>
      </c>
      <c r="R540" s="3">
        <f t="shared" si="661"/>
        <v>1</v>
      </c>
      <c r="S540" s="3">
        <f t="shared" si="661"/>
        <v>752.95</v>
      </c>
      <c r="T540" s="3">
        <f t="shared" si="661"/>
        <v>0</v>
      </c>
      <c r="U540" s="3">
        <f t="shared" si="661"/>
        <v>65.89889196</v>
      </c>
      <c r="V540" s="3">
        <f t="shared" si="661"/>
        <v>0</v>
      </c>
      <c r="W540" s="3">
        <f t="shared" si="661"/>
        <v>0</v>
      </c>
      <c r="X540" s="3">
        <f t="shared" si="661"/>
        <v>725.96</v>
      </c>
      <c r="Y540" s="3">
        <f t="shared" si="661"/>
        <v>381.4</v>
      </c>
      <c r="Z540" s="3">
        <f t="shared" si="661"/>
        <v>0</v>
      </c>
      <c r="AA540" s="3">
        <f t="shared" si="661"/>
        <v>0</v>
      </c>
      <c r="AB540" s="3">
        <f t="shared" si="661"/>
        <v>20130.72</v>
      </c>
      <c r="AC540" s="3">
        <f t="shared" si="661"/>
        <v>19370.93</v>
      </c>
      <c r="AD540" s="3">
        <f t="shared" si="661"/>
        <v>6.84</v>
      </c>
      <c r="AE540" s="3">
        <f t="shared" si="661"/>
        <v>1</v>
      </c>
      <c r="AF540" s="3">
        <f t="shared" si="661"/>
        <v>752.95</v>
      </c>
      <c r="AG540" s="3">
        <f t="shared" si="661"/>
        <v>0</v>
      </c>
      <c r="AH540" s="3">
        <f t="shared" si="661"/>
        <v>65.89889196</v>
      </c>
      <c r="AI540" s="3">
        <f t="shared" si="661"/>
        <v>0</v>
      </c>
      <c r="AJ540" s="3">
        <f t="shared" si="661"/>
        <v>0</v>
      </c>
      <c r="AK540" s="3">
        <f t="shared" si="661"/>
        <v>725.96</v>
      </c>
      <c r="AL540" s="3">
        <f t="shared" si="661"/>
        <v>381.4</v>
      </c>
      <c r="AM540" s="3">
        <f t="shared" si="661"/>
        <v>0</v>
      </c>
      <c r="AN540" s="3">
        <f t="shared" si="661"/>
        <v>0</v>
      </c>
      <c r="AO540" s="3">
        <f t="shared" si="661"/>
        <v>0</v>
      </c>
      <c r="AP540" s="3">
        <f t="shared" si="661"/>
        <v>2154.5700000000002</v>
      </c>
      <c r="AQ540" s="3">
        <f t="shared" si="661"/>
        <v>0</v>
      </c>
      <c r="AR540" s="3">
        <f t="shared" si="661"/>
        <v>21238.080000000002</v>
      </c>
      <c r="AS540" s="3">
        <f t="shared" si="661"/>
        <v>0</v>
      </c>
      <c r="AT540" s="3">
        <f t="shared" si="661"/>
        <v>19083.509999999998</v>
      </c>
      <c r="AU540" s="3">
        <f t="shared" ref="AU540:BZ540" si="662">AU577</f>
        <v>0</v>
      </c>
      <c r="AV540" s="3">
        <f t="shared" si="662"/>
        <v>19370.93</v>
      </c>
      <c r="AW540" s="3">
        <f t="shared" si="662"/>
        <v>17216.36</v>
      </c>
      <c r="AX540" s="3">
        <f t="shared" si="662"/>
        <v>0</v>
      </c>
      <c r="AY540" s="3">
        <f t="shared" si="662"/>
        <v>17216.36</v>
      </c>
      <c r="AZ540" s="3">
        <f t="shared" si="662"/>
        <v>2154.5700000000002</v>
      </c>
      <c r="BA540" s="3">
        <f t="shared" si="662"/>
        <v>0</v>
      </c>
      <c r="BB540" s="3">
        <f t="shared" si="662"/>
        <v>0</v>
      </c>
      <c r="BC540" s="3">
        <f t="shared" si="662"/>
        <v>0</v>
      </c>
      <c r="BD540" s="3">
        <f t="shared" si="662"/>
        <v>0</v>
      </c>
      <c r="BE540" s="3">
        <f t="shared" si="662"/>
        <v>0</v>
      </c>
      <c r="BF540" s="3">
        <f t="shared" si="662"/>
        <v>0</v>
      </c>
      <c r="BG540" s="3">
        <f t="shared" si="662"/>
        <v>0</v>
      </c>
      <c r="BH540" s="3">
        <f t="shared" si="662"/>
        <v>0</v>
      </c>
      <c r="BI540" s="3">
        <f t="shared" si="662"/>
        <v>0</v>
      </c>
      <c r="BJ540" s="3">
        <f t="shared" si="662"/>
        <v>0</v>
      </c>
      <c r="BK540" s="3">
        <f t="shared" si="662"/>
        <v>0</v>
      </c>
      <c r="BL540" s="3">
        <f t="shared" si="662"/>
        <v>0</v>
      </c>
      <c r="BM540" s="3">
        <f t="shared" si="662"/>
        <v>0</v>
      </c>
      <c r="BN540" s="3">
        <f t="shared" si="662"/>
        <v>0</v>
      </c>
      <c r="BO540" s="3">
        <f t="shared" si="662"/>
        <v>0</v>
      </c>
      <c r="BP540" s="3">
        <f t="shared" si="662"/>
        <v>0</v>
      </c>
      <c r="BQ540" s="3">
        <f t="shared" si="662"/>
        <v>0</v>
      </c>
      <c r="BR540" s="3">
        <f t="shared" si="662"/>
        <v>0</v>
      </c>
      <c r="BS540" s="3">
        <f t="shared" si="662"/>
        <v>0</v>
      </c>
      <c r="BT540" s="3">
        <f t="shared" si="662"/>
        <v>0</v>
      </c>
      <c r="BU540" s="3">
        <f t="shared" si="662"/>
        <v>0</v>
      </c>
      <c r="BV540" s="3">
        <f t="shared" si="662"/>
        <v>0</v>
      </c>
      <c r="BW540" s="3">
        <f t="shared" si="662"/>
        <v>0</v>
      </c>
      <c r="BX540" s="3">
        <f t="shared" si="662"/>
        <v>0</v>
      </c>
      <c r="BY540" s="3">
        <f t="shared" si="662"/>
        <v>2154.5700000000002</v>
      </c>
      <c r="BZ540" s="3">
        <f t="shared" si="662"/>
        <v>0</v>
      </c>
      <c r="CA540" s="3">
        <f t="shared" ref="CA540:DF540" si="663">CA577</f>
        <v>21238.080000000002</v>
      </c>
      <c r="CB540" s="3">
        <f t="shared" si="663"/>
        <v>0</v>
      </c>
      <c r="CC540" s="3">
        <f t="shared" si="663"/>
        <v>19083.509999999998</v>
      </c>
      <c r="CD540" s="3">
        <f t="shared" si="663"/>
        <v>0</v>
      </c>
      <c r="CE540" s="3">
        <f t="shared" si="663"/>
        <v>19370.93</v>
      </c>
      <c r="CF540" s="3">
        <f t="shared" si="663"/>
        <v>17216.36</v>
      </c>
      <c r="CG540" s="3">
        <f t="shared" si="663"/>
        <v>0</v>
      </c>
      <c r="CH540" s="3">
        <f t="shared" si="663"/>
        <v>17216.36</v>
      </c>
      <c r="CI540" s="3">
        <f t="shared" si="663"/>
        <v>2154.5700000000002</v>
      </c>
      <c r="CJ540" s="3">
        <f t="shared" si="663"/>
        <v>0</v>
      </c>
      <c r="CK540" s="3">
        <f t="shared" si="663"/>
        <v>0</v>
      </c>
      <c r="CL540" s="3">
        <f t="shared" si="663"/>
        <v>0</v>
      </c>
      <c r="CM540" s="3">
        <f t="shared" si="663"/>
        <v>0</v>
      </c>
      <c r="CN540" s="3">
        <f t="shared" si="663"/>
        <v>0</v>
      </c>
      <c r="CO540" s="3">
        <f t="shared" si="663"/>
        <v>0</v>
      </c>
      <c r="CP540" s="3">
        <f t="shared" si="663"/>
        <v>0</v>
      </c>
      <c r="CQ540" s="3">
        <f t="shared" si="663"/>
        <v>0</v>
      </c>
      <c r="CR540" s="3">
        <f t="shared" si="663"/>
        <v>0</v>
      </c>
      <c r="CS540" s="3">
        <f t="shared" si="663"/>
        <v>0</v>
      </c>
      <c r="CT540" s="3">
        <f t="shared" si="663"/>
        <v>0</v>
      </c>
      <c r="CU540" s="3">
        <f t="shared" si="663"/>
        <v>0</v>
      </c>
      <c r="CV540" s="3">
        <f t="shared" si="663"/>
        <v>0</v>
      </c>
      <c r="CW540" s="3">
        <f t="shared" si="663"/>
        <v>0</v>
      </c>
      <c r="CX540" s="3">
        <f t="shared" si="663"/>
        <v>0</v>
      </c>
      <c r="CY540" s="3">
        <f t="shared" si="663"/>
        <v>0</v>
      </c>
      <c r="CZ540" s="3">
        <f t="shared" si="663"/>
        <v>0</v>
      </c>
      <c r="DA540" s="3">
        <f t="shared" si="663"/>
        <v>0</v>
      </c>
      <c r="DB540" s="3">
        <f t="shared" si="663"/>
        <v>0</v>
      </c>
      <c r="DC540" s="3">
        <f t="shared" si="663"/>
        <v>0</v>
      </c>
      <c r="DD540" s="3">
        <f t="shared" si="663"/>
        <v>0</v>
      </c>
      <c r="DE540" s="3">
        <f t="shared" si="663"/>
        <v>0</v>
      </c>
      <c r="DF540" s="3">
        <f t="shared" si="663"/>
        <v>0</v>
      </c>
      <c r="DG540" s="4">
        <f t="shared" ref="DG540:EL540" si="664">DG577</f>
        <v>202823.86</v>
      </c>
      <c r="DH540" s="4">
        <f t="shared" si="664"/>
        <v>161310.28</v>
      </c>
      <c r="DI540" s="4">
        <f t="shared" si="664"/>
        <v>108.86</v>
      </c>
      <c r="DJ540" s="4">
        <f t="shared" si="664"/>
        <v>54.99</v>
      </c>
      <c r="DK540" s="4">
        <f t="shared" si="664"/>
        <v>41404.720000000001</v>
      </c>
      <c r="DL540" s="4">
        <f t="shared" si="664"/>
        <v>0</v>
      </c>
      <c r="DM540" s="4">
        <f t="shared" si="664"/>
        <v>65.89889196</v>
      </c>
      <c r="DN540" s="4">
        <f t="shared" si="664"/>
        <v>0</v>
      </c>
      <c r="DO540" s="4">
        <f t="shared" si="664"/>
        <v>0</v>
      </c>
      <c r="DP540" s="4">
        <f t="shared" si="664"/>
        <v>39921.21</v>
      </c>
      <c r="DQ540" s="4">
        <f t="shared" si="664"/>
        <v>20972.71</v>
      </c>
      <c r="DR540" s="4">
        <f t="shared" si="664"/>
        <v>0</v>
      </c>
      <c r="DS540" s="4">
        <f t="shared" si="664"/>
        <v>0</v>
      </c>
      <c r="DT540" s="4">
        <f t="shared" si="664"/>
        <v>202823.86</v>
      </c>
      <c r="DU540" s="4">
        <f t="shared" si="664"/>
        <v>161310.28</v>
      </c>
      <c r="DV540" s="4">
        <f t="shared" si="664"/>
        <v>108.86</v>
      </c>
      <c r="DW540" s="4">
        <f t="shared" si="664"/>
        <v>54.99</v>
      </c>
      <c r="DX540" s="4">
        <f t="shared" si="664"/>
        <v>41404.720000000001</v>
      </c>
      <c r="DY540" s="4">
        <f t="shared" si="664"/>
        <v>0</v>
      </c>
      <c r="DZ540" s="4">
        <f t="shared" si="664"/>
        <v>65.89889196</v>
      </c>
      <c r="EA540" s="4">
        <f t="shared" si="664"/>
        <v>0</v>
      </c>
      <c r="EB540" s="4">
        <f t="shared" si="664"/>
        <v>0</v>
      </c>
      <c r="EC540" s="4">
        <f t="shared" si="664"/>
        <v>39921.21</v>
      </c>
      <c r="ED540" s="4">
        <f t="shared" si="664"/>
        <v>20972.71</v>
      </c>
      <c r="EE540" s="4">
        <f t="shared" si="664"/>
        <v>0</v>
      </c>
      <c r="EF540" s="4">
        <f t="shared" si="664"/>
        <v>0</v>
      </c>
      <c r="EG540" s="4">
        <f t="shared" si="664"/>
        <v>0</v>
      </c>
      <c r="EH540" s="4">
        <f t="shared" si="664"/>
        <v>16787.47</v>
      </c>
      <c r="EI540" s="4">
        <f t="shared" si="664"/>
        <v>0</v>
      </c>
      <c r="EJ540" s="4">
        <f t="shared" si="664"/>
        <v>263717.78000000003</v>
      </c>
      <c r="EK540" s="4">
        <f t="shared" si="664"/>
        <v>0</v>
      </c>
      <c r="EL540" s="4">
        <f t="shared" si="664"/>
        <v>246930.31</v>
      </c>
      <c r="EM540" s="4">
        <f t="shared" ref="EM540:FR540" si="665">EM577</f>
        <v>0</v>
      </c>
      <c r="EN540" s="4">
        <f t="shared" si="665"/>
        <v>161310.28</v>
      </c>
      <c r="EO540" s="4">
        <f t="shared" si="665"/>
        <v>144522.81</v>
      </c>
      <c r="EP540" s="4">
        <f t="shared" si="665"/>
        <v>0</v>
      </c>
      <c r="EQ540" s="4">
        <f t="shared" si="665"/>
        <v>144522.81</v>
      </c>
      <c r="ER540" s="4">
        <f t="shared" si="665"/>
        <v>16787.47</v>
      </c>
      <c r="ES540" s="4">
        <f t="shared" si="665"/>
        <v>0</v>
      </c>
      <c r="ET540" s="4">
        <f t="shared" si="665"/>
        <v>0</v>
      </c>
      <c r="EU540" s="4">
        <f t="shared" si="665"/>
        <v>0</v>
      </c>
      <c r="EV540" s="4">
        <f t="shared" si="665"/>
        <v>0</v>
      </c>
      <c r="EW540" s="4">
        <f t="shared" si="665"/>
        <v>0</v>
      </c>
      <c r="EX540" s="4">
        <f t="shared" si="665"/>
        <v>0</v>
      </c>
      <c r="EY540" s="4">
        <f t="shared" si="665"/>
        <v>0</v>
      </c>
      <c r="EZ540" s="4">
        <f t="shared" si="665"/>
        <v>0</v>
      </c>
      <c r="FA540" s="4">
        <f t="shared" si="665"/>
        <v>0</v>
      </c>
      <c r="FB540" s="4">
        <f t="shared" si="665"/>
        <v>0</v>
      </c>
      <c r="FC540" s="4">
        <f t="shared" si="665"/>
        <v>0</v>
      </c>
      <c r="FD540" s="4">
        <f t="shared" si="665"/>
        <v>0</v>
      </c>
      <c r="FE540" s="4">
        <f t="shared" si="665"/>
        <v>0</v>
      </c>
      <c r="FF540" s="4">
        <f t="shared" si="665"/>
        <v>0</v>
      </c>
      <c r="FG540" s="4">
        <f t="shared" si="665"/>
        <v>0</v>
      </c>
      <c r="FH540" s="4">
        <f t="shared" si="665"/>
        <v>0</v>
      </c>
      <c r="FI540" s="4">
        <f t="shared" si="665"/>
        <v>0</v>
      </c>
      <c r="FJ540" s="4">
        <f t="shared" si="665"/>
        <v>0</v>
      </c>
      <c r="FK540" s="4">
        <f t="shared" si="665"/>
        <v>0</v>
      </c>
      <c r="FL540" s="4">
        <f t="shared" si="665"/>
        <v>0</v>
      </c>
      <c r="FM540" s="4">
        <f t="shared" si="665"/>
        <v>0</v>
      </c>
      <c r="FN540" s="4">
        <f t="shared" si="665"/>
        <v>0</v>
      </c>
      <c r="FO540" s="4">
        <f t="shared" si="665"/>
        <v>0</v>
      </c>
      <c r="FP540" s="4">
        <f t="shared" si="665"/>
        <v>0</v>
      </c>
      <c r="FQ540" s="4">
        <f t="shared" si="665"/>
        <v>16787.47</v>
      </c>
      <c r="FR540" s="4">
        <f t="shared" si="665"/>
        <v>0</v>
      </c>
      <c r="FS540" s="4">
        <f t="shared" ref="FS540:GX540" si="666">FS577</f>
        <v>263717.78000000003</v>
      </c>
      <c r="FT540" s="4">
        <f t="shared" si="666"/>
        <v>0</v>
      </c>
      <c r="FU540" s="4">
        <f t="shared" si="666"/>
        <v>246930.31</v>
      </c>
      <c r="FV540" s="4">
        <f t="shared" si="666"/>
        <v>0</v>
      </c>
      <c r="FW540" s="4">
        <f t="shared" si="666"/>
        <v>161310.28</v>
      </c>
      <c r="FX540" s="4">
        <f t="shared" si="666"/>
        <v>144522.81</v>
      </c>
      <c r="FY540" s="4">
        <f t="shared" si="666"/>
        <v>0</v>
      </c>
      <c r="FZ540" s="4">
        <f t="shared" si="666"/>
        <v>144522.81</v>
      </c>
      <c r="GA540" s="4">
        <f t="shared" si="666"/>
        <v>16787.47</v>
      </c>
      <c r="GB540" s="4">
        <f t="shared" si="666"/>
        <v>0</v>
      </c>
      <c r="GC540" s="4">
        <f t="shared" si="666"/>
        <v>0</v>
      </c>
      <c r="GD540" s="4">
        <f t="shared" si="666"/>
        <v>0</v>
      </c>
      <c r="GE540" s="4">
        <f t="shared" si="666"/>
        <v>0</v>
      </c>
      <c r="GF540" s="4">
        <f t="shared" si="666"/>
        <v>0</v>
      </c>
      <c r="GG540" s="4">
        <f t="shared" si="666"/>
        <v>0</v>
      </c>
      <c r="GH540" s="4">
        <f t="shared" si="666"/>
        <v>0</v>
      </c>
      <c r="GI540" s="4">
        <f t="shared" si="666"/>
        <v>0</v>
      </c>
      <c r="GJ540" s="4">
        <f t="shared" si="666"/>
        <v>0</v>
      </c>
      <c r="GK540" s="4">
        <f t="shared" si="666"/>
        <v>0</v>
      </c>
      <c r="GL540" s="4">
        <f t="shared" si="666"/>
        <v>0</v>
      </c>
      <c r="GM540" s="4">
        <f t="shared" si="666"/>
        <v>0</v>
      </c>
      <c r="GN540" s="4">
        <f t="shared" si="666"/>
        <v>0</v>
      </c>
      <c r="GO540" s="4">
        <f t="shared" si="666"/>
        <v>0</v>
      </c>
      <c r="GP540" s="4">
        <f t="shared" si="666"/>
        <v>0</v>
      </c>
      <c r="GQ540" s="4">
        <f t="shared" si="666"/>
        <v>0</v>
      </c>
      <c r="GR540" s="4">
        <f t="shared" si="666"/>
        <v>0</v>
      </c>
      <c r="GS540" s="4">
        <f t="shared" si="666"/>
        <v>0</v>
      </c>
      <c r="GT540" s="4">
        <f t="shared" si="666"/>
        <v>0</v>
      </c>
      <c r="GU540" s="4">
        <f t="shared" si="666"/>
        <v>0</v>
      </c>
      <c r="GV540" s="4">
        <f t="shared" si="666"/>
        <v>0</v>
      </c>
      <c r="GW540" s="4">
        <f t="shared" si="666"/>
        <v>0</v>
      </c>
      <c r="GX540" s="4">
        <f t="shared" si="666"/>
        <v>0</v>
      </c>
    </row>
    <row r="542" spans="1:255" x14ac:dyDescent="0.2">
      <c r="A542" s="2">
        <v>17</v>
      </c>
      <c r="B542" s="2">
        <v>1</v>
      </c>
      <c r="C542" s="2">
        <f>ROW(SmtRes!A333)</f>
        <v>333</v>
      </c>
      <c r="D542" s="2">
        <f>ROW(EtalonRes!A415)</f>
        <v>415</v>
      </c>
      <c r="E542" s="2" t="s">
        <v>764</v>
      </c>
      <c r="F542" s="2" t="s">
        <v>765</v>
      </c>
      <c r="G542" s="2" t="s">
        <v>766</v>
      </c>
      <c r="H542" s="2" t="s">
        <v>631</v>
      </c>
      <c r="I542" s="2">
        <f>ROUND(160/100,9)</f>
        <v>1.6</v>
      </c>
      <c r="J542" s="2">
        <v>0</v>
      </c>
      <c r="K542" s="2">
        <f>ROUND(160/100,9)</f>
        <v>1.6</v>
      </c>
      <c r="L542" s="2"/>
      <c r="M542" s="2"/>
      <c r="N542" s="2"/>
      <c r="O542" s="2">
        <f t="shared" ref="O542:O575" si="667">ROUND(CP542,2)</f>
        <v>380.47</v>
      </c>
      <c r="P542" s="2">
        <f t="shared" ref="P542:P557" si="668">ROUND((ROUND((AC542*AW542*I542),2)*BC542),2)</f>
        <v>0</v>
      </c>
      <c r="Q542" s="2">
        <f>(ROUND((ROUND((((ET542*1.1))*AV542*I542),2)*BB542),2)+ROUND((ROUND(((AE542-((EU542*1.1)))*AV542*I542),2)*BS542),2))</f>
        <v>1.53</v>
      </c>
      <c r="R542" s="2">
        <f t="shared" ref="R542:R575" si="669">ROUND((ROUND((AE542*AV542*I542),2)*BS542),2)</f>
        <v>0.24</v>
      </c>
      <c r="S542" s="2">
        <f t="shared" ref="S542:S575" si="670">ROUND((ROUND((AF542*AV542*I542),2)*BA542),2)</f>
        <v>378.94</v>
      </c>
      <c r="T542" s="2">
        <f t="shared" ref="T542:T575" si="671">ROUND(CU542*I542,2)</f>
        <v>0</v>
      </c>
      <c r="U542" s="2">
        <f t="shared" ref="U542:U575" si="672">CV542*I542</f>
        <v>33.906047999999991</v>
      </c>
      <c r="V542" s="2">
        <f t="shared" ref="V542:V575" si="673">CW542*I542</f>
        <v>0</v>
      </c>
      <c r="W542" s="2">
        <f t="shared" ref="W542:W575" si="674">ROUND(CX542*I542,2)</f>
        <v>0</v>
      </c>
      <c r="X542" s="2">
        <f t="shared" ref="X542:X575" si="675">ROUND(CY542,2)</f>
        <v>367.8</v>
      </c>
      <c r="Y542" s="2">
        <f t="shared" ref="Y542:Y575" si="676">ROUND(CZ542,2)</f>
        <v>193.38</v>
      </c>
      <c r="Z542" s="2"/>
      <c r="AA542" s="2">
        <v>60252778</v>
      </c>
      <c r="AB542" s="2">
        <f t="shared" ref="AB542:AB575" si="677">ROUND((AC542+AD542+AF542),6)</f>
        <v>227.11699999999999</v>
      </c>
      <c r="AC542" s="2">
        <f t="shared" ref="AC542:AC559" si="678">ROUND((ES542),6)</f>
        <v>0</v>
      </c>
      <c r="AD542" s="2">
        <f>ROUND(((((ET542*1.1))-((EU542*1.1)))+AE542),6)</f>
        <v>0.91300000000000003</v>
      </c>
      <c r="AE542" s="2">
        <f>ROUND(((EU542*1.1)),6)</f>
        <v>0.14299999999999999</v>
      </c>
      <c r="AF542" s="2">
        <f>ROUND(((EV542*1.1)),6)</f>
        <v>226.20400000000001</v>
      </c>
      <c r="AG542" s="2">
        <f t="shared" ref="AG542:AG575" si="679">ROUND((AP542),6)</f>
        <v>0</v>
      </c>
      <c r="AH542" s="2">
        <f>((EW542*1.1))</f>
        <v>20.239999999999998</v>
      </c>
      <c r="AI542" s="2">
        <f>((EX542*1.1))</f>
        <v>0</v>
      </c>
      <c r="AJ542" s="2">
        <f t="shared" ref="AJ542:AJ575" si="680">(AS542)</f>
        <v>0</v>
      </c>
      <c r="AK542" s="2">
        <v>206.47</v>
      </c>
      <c r="AL542" s="2">
        <v>0</v>
      </c>
      <c r="AM542" s="2">
        <v>0.83</v>
      </c>
      <c r="AN542" s="2">
        <v>0.13</v>
      </c>
      <c r="AO542" s="2">
        <v>205.64</v>
      </c>
      <c r="AP542" s="2">
        <v>0</v>
      </c>
      <c r="AQ542" s="2">
        <v>18.399999999999999</v>
      </c>
      <c r="AR542" s="2">
        <v>0</v>
      </c>
      <c r="AS542" s="2">
        <v>0</v>
      </c>
      <c r="AT542" s="2">
        <v>97</v>
      </c>
      <c r="AU542" s="2">
        <v>51</v>
      </c>
      <c r="AV542" s="2">
        <v>1.0469999999999999</v>
      </c>
      <c r="AW542" s="2">
        <v>1</v>
      </c>
      <c r="AX542" s="2"/>
      <c r="AY542" s="2"/>
      <c r="AZ542" s="2">
        <v>1</v>
      </c>
      <c r="BA542" s="2">
        <v>1</v>
      </c>
      <c r="BB542" s="2">
        <v>1</v>
      </c>
      <c r="BC542" s="2">
        <v>1</v>
      </c>
      <c r="BD542" s="2" t="s">
        <v>3</v>
      </c>
      <c r="BE542" s="2" t="s">
        <v>3</v>
      </c>
      <c r="BF542" s="2" t="s">
        <v>3</v>
      </c>
      <c r="BG542" s="2" t="s">
        <v>3</v>
      </c>
      <c r="BH542" s="2">
        <v>0</v>
      </c>
      <c r="BI542" s="2">
        <v>2</v>
      </c>
      <c r="BJ542" s="2" t="s">
        <v>767</v>
      </c>
      <c r="BK542" s="2"/>
      <c r="BL542" s="2"/>
      <c r="BM542" s="2">
        <v>67</v>
      </c>
      <c r="BN542" s="2">
        <v>0</v>
      </c>
      <c r="BO542" s="2" t="s">
        <v>765</v>
      </c>
      <c r="BP542" s="2">
        <v>1</v>
      </c>
      <c r="BQ542" s="2">
        <v>40</v>
      </c>
      <c r="BR542" s="2">
        <v>0</v>
      </c>
      <c r="BS542" s="2">
        <v>1</v>
      </c>
      <c r="BT542" s="2">
        <v>1</v>
      </c>
      <c r="BU542" s="2">
        <v>1</v>
      </c>
      <c r="BV542" s="2">
        <v>1</v>
      </c>
      <c r="BW542" s="2">
        <v>1</v>
      </c>
      <c r="BX542" s="2">
        <v>1</v>
      </c>
      <c r="BY542" s="2" t="s">
        <v>3</v>
      </c>
      <c r="BZ542" s="2">
        <v>97</v>
      </c>
      <c r="CA542" s="2">
        <v>51</v>
      </c>
      <c r="CB542" s="2" t="s">
        <v>3</v>
      </c>
      <c r="CC542" s="2"/>
      <c r="CD542" s="2"/>
      <c r="CE542" s="2">
        <v>30</v>
      </c>
      <c r="CF542" s="2">
        <v>0</v>
      </c>
      <c r="CG542" s="2">
        <v>0</v>
      </c>
      <c r="CH542" s="2"/>
      <c r="CI542" s="2"/>
      <c r="CJ542" s="2"/>
      <c r="CK542" s="2"/>
      <c r="CL542" s="2"/>
      <c r="CM542" s="2">
        <v>0</v>
      </c>
      <c r="CN542" s="2" t="s">
        <v>1289</v>
      </c>
      <c r="CO542" s="2">
        <v>0</v>
      </c>
      <c r="CP542" s="2">
        <f t="shared" ref="CP542:CP575" si="681">(P542+Q542+S542)</f>
        <v>380.46999999999997</v>
      </c>
      <c r="CQ542" s="2">
        <f t="shared" ref="CQ542:CQ557" si="682">ROUND((ROUND((AC542*AW542*1),2)*BC542),2)</f>
        <v>0</v>
      </c>
      <c r="CR542" s="2">
        <f>(ROUND((ROUND((((ET542*1.1))*AV542*1),2)*BB542),2)+ROUND((ROUND(((AE542-((EU542*1.1)))*AV542*1),2)*BS542),2))</f>
        <v>0.96</v>
      </c>
      <c r="CS542" s="2">
        <f t="shared" ref="CS542:CS575" si="683">ROUND((ROUND((AE542*AV542*1),2)*BS542),2)</f>
        <v>0.15</v>
      </c>
      <c r="CT542" s="2">
        <f t="shared" ref="CT542:CT575" si="684">ROUND((ROUND((AF542*AV542*1),2)*BA542),2)</f>
        <v>236.84</v>
      </c>
      <c r="CU542" s="2">
        <f t="shared" ref="CU542:CU575" si="685">AG542</f>
        <v>0</v>
      </c>
      <c r="CV542" s="2">
        <f t="shared" ref="CV542:CV575" si="686">(AH542*AV542)</f>
        <v>21.191279999999995</v>
      </c>
      <c r="CW542" s="2">
        <f t="shared" ref="CW542:CW575" si="687">AI542</f>
        <v>0</v>
      </c>
      <c r="CX542" s="2">
        <f t="shared" ref="CX542:CX575" si="688">AJ542</f>
        <v>0</v>
      </c>
      <c r="CY542" s="2">
        <f t="shared" ref="CY542:CY575" si="689">(((S542+R542)*AT542)/100)</f>
        <v>367.80459999999999</v>
      </c>
      <c r="CZ542" s="2">
        <f t="shared" ref="CZ542:CZ575" si="690">(((S542+R542)*AU542)/100)</f>
        <v>193.3818</v>
      </c>
      <c r="DA542" s="2"/>
      <c r="DB542" s="2">
        <v>33</v>
      </c>
      <c r="DC542" s="2" t="s">
        <v>3</v>
      </c>
      <c r="DD542" s="2" t="s">
        <v>3</v>
      </c>
      <c r="DE542" s="2" t="s">
        <v>24</v>
      </c>
      <c r="DF542" s="2" t="s">
        <v>24</v>
      </c>
      <c r="DG542" s="2" t="s">
        <v>24</v>
      </c>
      <c r="DH542" s="2" t="s">
        <v>3</v>
      </c>
      <c r="DI542" s="2" t="s">
        <v>24</v>
      </c>
      <c r="DJ542" s="2" t="s">
        <v>24</v>
      </c>
      <c r="DK542" s="2" t="s">
        <v>3</v>
      </c>
      <c r="DL542" s="2" t="s">
        <v>3</v>
      </c>
      <c r="DM542" s="2" t="s">
        <v>3</v>
      </c>
      <c r="DN542" s="2">
        <v>0</v>
      </c>
      <c r="DO542" s="2">
        <v>0</v>
      </c>
      <c r="DP542" s="2">
        <v>1</v>
      </c>
      <c r="DQ542" s="2">
        <v>1</v>
      </c>
      <c r="DR542" s="2"/>
      <c r="DS542" s="2"/>
      <c r="DT542" s="2"/>
      <c r="DU542" s="2">
        <v>1010</v>
      </c>
      <c r="DV542" s="2" t="s">
        <v>631</v>
      </c>
      <c r="DW542" s="2" t="s">
        <v>631</v>
      </c>
      <c r="DX542" s="2">
        <v>100</v>
      </c>
      <c r="DY542" s="2"/>
      <c r="DZ542" s="2" t="s">
        <v>3</v>
      </c>
      <c r="EA542" s="2" t="s">
        <v>3</v>
      </c>
      <c r="EB542" s="2" t="s">
        <v>3</v>
      </c>
      <c r="EC542" s="2" t="s">
        <v>3</v>
      </c>
      <c r="ED542" s="2"/>
      <c r="EE542" s="2">
        <v>59540733</v>
      </c>
      <c r="EF542" s="2">
        <v>40</v>
      </c>
      <c r="EG542" s="2" t="s">
        <v>25</v>
      </c>
      <c r="EH542" s="2">
        <v>0</v>
      </c>
      <c r="EI542" s="2" t="s">
        <v>3</v>
      </c>
      <c r="EJ542" s="2">
        <v>2</v>
      </c>
      <c r="EK542" s="2">
        <v>67</v>
      </c>
      <c r="EL542" s="2" t="s">
        <v>26</v>
      </c>
      <c r="EM542" s="2" t="s">
        <v>27</v>
      </c>
      <c r="EN542" s="2"/>
      <c r="EO542" s="2" t="s">
        <v>28</v>
      </c>
      <c r="EP542" s="2"/>
      <c r="EQ542" s="2">
        <v>0</v>
      </c>
      <c r="ER542" s="2">
        <v>206.47</v>
      </c>
      <c r="ES542" s="2">
        <v>0</v>
      </c>
      <c r="ET542" s="2">
        <v>0.83</v>
      </c>
      <c r="EU542" s="2">
        <v>0.13</v>
      </c>
      <c r="EV542" s="2">
        <v>205.64</v>
      </c>
      <c r="EW542" s="2">
        <v>18.399999999999999</v>
      </c>
      <c r="EX542" s="2">
        <v>0</v>
      </c>
      <c r="EY542" s="2">
        <v>0</v>
      </c>
      <c r="EZ542" s="2"/>
      <c r="FA542" s="2"/>
      <c r="FB542" s="2"/>
      <c r="FC542" s="2"/>
      <c r="FD542" s="2"/>
      <c r="FE542" s="2"/>
      <c r="FF542" s="2"/>
      <c r="FG542" s="2"/>
      <c r="FH542" s="2"/>
      <c r="FI542" s="2"/>
      <c r="FJ542" s="2"/>
      <c r="FK542" s="2"/>
      <c r="FL542" s="2"/>
      <c r="FM542" s="2"/>
      <c r="FN542" s="2"/>
      <c r="FO542" s="2"/>
      <c r="FP542" s="2"/>
      <c r="FQ542" s="2">
        <v>0</v>
      </c>
      <c r="FR542" s="2">
        <v>0</v>
      </c>
      <c r="FS542" s="2">
        <v>0</v>
      </c>
      <c r="FT542" s="2"/>
      <c r="FU542" s="2"/>
      <c r="FV542" s="2"/>
      <c r="FW542" s="2"/>
      <c r="FX542" s="2">
        <v>97</v>
      </c>
      <c r="FY542" s="2">
        <v>51</v>
      </c>
      <c r="FZ542" s="2"/>
      <c r="GA542" s="2" t="s">
        <v>3</v>
      </c>
      <c r="GB542" s="2"/>
      <c r="GC542" s="2"/>
      <c r="GD542" s="2">
        <v>1</v>
      </c>
      <c r="GE542" s="2"/>
      <c r="GF542" s="2">
        <v>1318745648</v>
      </c>
      <c r="GG542" s="2">
        <v>2</v>
      </c>
      <c r="GH542" s="2">
        <v>1</v>
      </c>
      <c r="GI542" s="2">
        <v>2</v>
      </c>
      <c r="GJ542" s="2">
        <v>0</v>
      </c>
      <c r="GK542" s="2">
        <v>0</v>
      </c>
      <c r="GL542" s="2">
        <f t="shared" ref="GL542:GL575" si="691">ROUND(IF(AND(BH542=3,BI542=3,FS542&lt;&gt;0),P542,0),2)</f>
        <v>0</v>
      </c>
      <c r="GM542" s="2">
        <f t="shared" ref="GM542:GM575" si="692">ROUND(O542+X542+Y542,2)+GX542</f>
        <v>941.65</v>
      </c>
      <c r="GN542" s="2">
        <f t="shared" ref="GN542:GN575" si="693">IF(OR(BI542=0,BI542=1),GM542-GX542,0)</f>
        <v>0</v>
      </c>
      <c r="GO542" s="2">
        <f t="shared" ref="GO542:GO575" si="694">IF(BI542=2,GM542-GX542,0)</f>
        <v>941.65</v>
      </c>
      <c r="GP542" s="2">
        <f t="shared" ref="GP542:GP575" si="695">IF(BI542=4,GM542-GX542,0)</f>
        <v>0</v>
      </c>
      <c r="GQ542" s="2"/>
      <c r="GR542" s="2">
        <v>0</v>
      </c>
      <c r="GS542" s="2">
        <v>3</v>
      </c>
      <c r="GT542" s="2">
        <v>0</v>
      </c>
      <c r="GU542" s="2" t="s">
        <v>3</v>
      </c>
      <c r="GV542" s="2">
        <f t="shared" ref="GV542:GV575" si="696">ROUND((GT542),6)</f>
        <v>0</v>
      </c>
      <c r="GW542" s="2">
        <v>1</v>
      </c>
      <c r="GX542" s="2">
        <f t="shared" ref="GX542:GX575" si="697">ROUND(HC542*I542,2)</f>
        <v>0</v>
      </c>
      <c r="GY542" s="2"/>
      <c r="GZ542" s="2"/>
      <c r="HA542" s="2">
        <v>0</v>
      </c>
      <c r="HB542" s="2">
        <v>0</v>
      </c>
      <c r="HC542" s="2">
        <f t="shared" ref="HC542:HC575" si="698">GV542*GW542</f>
        <v>0</v>
      </c>
      <c r="HD542" s="2"/>
      <c r="HE542" s="2" t="s">
        <v>3</v>
      </c>
      <c r="HF542" s="2" t="s">
        <v>3</v>
      </c>
      <c r="HG542" s="2"/>
      <c r="HH542" s="2"/>
      <c r="HI542" s="2"/>
      <c r="HJ542" s="2"/>
      <c r="HK542" s="2"/>
      <c r="HL542" s="2"/>
      <c r="HM542" s="2" t="s">
        <v>3</v>
      </c>
      <c r="HN542" s="2" t="s">
        <v>3</v>
      </c>
      <c r="HO542" s="2" t="s">
        <v>3</v>
      </c>
      <c r="HP542" s="2" t="s">
        <v>3</v>
      </c>
      <c r="HQ542" s="2" t="s">
        <v>3</v>
      </c>
      <c r="HR542" s="2"/>
      <c r="HS542" s="2">
        <v>0</v>
      </c>
      <c r="HT542" s="2"/>
      <c r="HU542" s="2"/>
      <c r="HV542" s="2"/>
      <c r="HW542" s="2"/>
      <c r="HX542" s="2"/>
      <c r="HY542" s="2"/>
      <c r="HZ542" s="2"/>
      <c r="IA542" s="2"/>
      <c r="IB542" s="2"/>
      <c r="IC542" s="2"/>
      <c r="ID542" s="2"/>
      <c r="IE542" s="2"/>
      <c r="IF542" s="2"/>
      <c r="IG542" s="2"/>
      <c r="IH542" s="2"/>
      <c r="II542" s="2"/>
      <c r="IJ542" s="2"/>
      <c r="IK542" s="2">
        <v>0</v>
      </c>
      <c r="IL542" s="2"/>
      <c r="IM542" s="2"/>
      <c r="IN542" s="2"/>
      <c r="IO542" s="2"/>
      <c r="IP542" s="2"/>
      <c r="IQ542" s="2"/>
      <c r="IR542" s="2"/>
      <c r="IS542" s="2"/>
      <c r="IT542" s="2"/>
      <c r="IU542" s="2"/>
    </row>
    <row r="543" spans="1:255" x14ac:dyDescent="0.2">
      <c r="A543">
        <v>17</v>
      </c>
      <c r="B543">
        <v>1</v>
      </c>
      <c r="C543">
        <f>ROW(SmtRes!A336)</f>
        <v>336</v>
      </c>
      <c r="D543">
        <f>ROW(EtalonRes!A418)</f>
        <v>418</v>
      </c>
      <c r="E543" t="s">
        <v>764</v>
      </c>
      <c r="F543" t="s">
        <v>765</v>
      </c>
      <c r="G543" t="s">
        <v>766</v>
      </c>
      <c r="H543" t="s">
        <v>631</v>
      </c>
      <c r="I543">
        <f>ROUND(160/100,9)</f>
        <v>1.6</v>
      </c>
      <c r="J543">
        <v>0</v>
      </c>
      <c r="K543">
        <f>ROUND(160/100,9)</f>
        <v>1.6</v>
      </c>
      <c r="O543">
        <f t="shared" si="667"/>
        <v>20862.89</v>
      </c>
      <c r="P543">
        <f t="shared" si="668"/>
        <v>0</v>
      </c>
      <c r="Q543">
        <f>(ROUND((ROUND((((ET543*1.1))*AV543*I543),2)*BB543),2)+ROUND((ROUND(((AE543-((EU543*1.1)))*AV543*I543),2)*BS543),2))</f>
        <v>24.98</v>
      </c>
      <c r="R543">
        <f t="shared" si="669"/>
        <v>13.2</v>
      </c>
      <c r="S543">
        <f t="shared" si="670"/>
        <v>20837.91</v>
      </c>
      <c r="T543">
        <f t="shared" si="671"/>
        <v>0</v>
      </c>
      <c r="U543">
        <f t="shared" si="672"/>
        <v>33.906047999999991</v>
      </c>
      <c r="V543">
        <f t="shared" si="673"/>
        <v>0</v>
      </c>
      <c r="W543">
        <f t="shared" si="674"/>
        <v>0</v>
      </c>
      <c r="X543">
        <f t="shared" si="675"/>
        <v>20225.580000000002</v>
      </c>
      <c r="Y543">
        <f t="shared" si="676"/>
        <v>10634.07</v>
      </c>
      <c r="AA543">
        <v>60252775</v>
      </c>
      <c r="AB543">
        <f t="shared" si="677"/>
        <v>227.11699999999999</v>
      </c>
      <c r="AC543">
        <f t="shared" si="678"/>
        <v>0</v>
      </c>
      <c r="AD543">
        <f>ROUND(((((ET543*1.1))-((EU543*1.1)))+AE543),6)</f>
        <v>0.91300000000000003</v>
      </c>
      <c r="AE543">
        <f>ROUND(((EU543*1.1)),6)</f>
        <v>0.14299999999999999</v>
      </c>
      <c r="AF543">
        <f>ROUND(((EV543*1.1)),6)</f>
        <v>226.20400000000001</v>
      </c>
      <c r="AG543">
        <f t="shared" si="679"/>
        <v>0</v>
      </c>
      <c r="AH543">
        <f>((EW543*1.1))</f>
        <v>20.239999999999998</v>
      </c>
      <c r="AI543">
        <f>((EX543*1.1))</f>
        <v>0</v>
      </c>
      <c r="AJ543">
        <f t="shared" si="680"/>
        <v>0</v>
      </c>
      <c r="AK543">
        <v>206.47</v>
      </c>
      <c r="AL543">
        <v>0</v>
      </c>
      <c r="AM543">
        <v>0.83</v>
      </c>
      <c r="AN543">
        <v>0.13</v>
      </c>
      <c r="AO543">
        <v>205.64</v>
      </c>
      <c r="AP543">
        <v>0</v>
      </c>
      <c r="AQ543">
        <v>18.399999999999999</v>
      </c>
      <c r="AR543">
        <v>0</v>
      </c>
      <c r="AS543">
        <v>0</v>
      </c>
      <c r="AT543">
        <v>97</v>
      </c>
      <c r="AU543">
        <v>51</v>
      </c>
      <c r="AV543">
        <v>1.0469999999999999</v>
      </c>
      <c r="AW543">
        <v>1</v>
      </c>
      <c r="AZ543">
        <v>1</v>
      </c>
      <c r="BA543">
        <v>54.99</v>
      </c>
      <c r="BB543">
        <v>16.329999999999998</v>
      </c>
      <c r="BC543">
        <v>1</v>
      </c>
      <c r="BD543" t="s">
        <v>3</v>
      </c>
      <c r="BE543" t="s">
        <v>3</v>
      </c>
      <c r="BF543" t="s">
        <v>3</v>
      </c>
      <c r="BG543" t="s">
        <v>3</v>
      </c>
      <c r="BH543">
        <v>0</v>
      </c>
      <c r="BI543">
        <v>2</v>
      </c>
      <c r="BJ543" t="s">
        <v>767</v>
      </c>
      <c r="BM543">
        <v>67</v>
      </c>
      <c r="BN543">
        <v>0</v>
      </c>
      <c r="BO543" t="s">
        <v>765</v>
      </c>
      <c r="BP543">
        <v>1</v>
      </c>
      <c r="BQ543">
        <v>40</v>
      </c>
      <c r="BR543">
        <v>0</v>
      </c>
      <c r="BS543">
        <v>54.99</v>
      </c>
      <c r="BT543">
        <v>1</v>
      </c>
      <c r="BU543">
        <v>1</v>
      </c>
      <c r="BV543">
        <v>1</v>
      </c>
      <c r="BW543">
        <v>1</v>
      </c>
      <c r="BX543">
        <v>1</v>
      </c>
      <c r="BY543" t="s">
        <v>3</v>
      </c>
      <c r="BZ543">
        <v>97</v>
      </c>
      <c r="CA543">
        <v>51</v>
      </c>
      <c r="CB543" t="s">
        <v>3</v>
      </c>
      <c r="CE543">
        <v>30</v>
      </c>
      <c r="CF543">
        <v>0</v>
      </c>
      <c r="CG543">
        <v>0</v>
      </c>
      <c r="CM543">
        <v>0</v>
      </c>
      <c r="CN543" t="s">
        <v>1289</v>
      </c>
      <c r="CO543">
        <v>0</v>
      </c>
      <c r="CP543">
        <f t="shared" si="681"/>
        <v>20862.89</v>
      </c>
      <c r="CQ543">
        <f t="shared" si="682"/>
        <v>0</v>
      </c>
      <c r="CR543">
        <f>(ROUND((ROUND((((ET543*1.1))*AV543*1),2)*BB543),2)+ROUND((ROUND(((AE543-((EU543*1.1)))*AV543*1),2)*BS543),2))</f>
        <v>15.68</v>
      </c>
      <c r="CS543">
        <f t="shared" si="683"/>
        <v>8.25</v>
      </c>
      <c r="CT543">
        <f t="shared" si="684"/>
        <v>13023.83</v>
      </c>
      <c r="CU543">
        <f t="shared" si="685"/>
        <v>0</v>
      </c>
      <c r="CV543">
        <f t="shared" si="686"/>
        <v>21.191279999999995</v>
      </c>
      <c r="CW543">
        <f t="shared" si="687"/>
        <v>0</v>
      </c>
      <c r="CX543">
        <f t="shared" si="688"/>
        <v>0</v>
      </c>
      <c r="CY543">
        <f t="shared" si="689"/>
        <v>20225.576700000001</v>
      </c>
      <c r="CZ543">
        <f t="shared" si="690"/>
        <v>10634.066100000002</v>
      </c>
      <c r="DB543">
        <v>34</v>
      </c>
      <c r="DC543" t="s">
        <v>3</v>
      </c>
      <c r="DD543" t="s">
        <v>3</v>
      </c>
      <c r="DE543" t="s">
        <v>24</v>
      </c>
      <c r="DF543" t="s">
        <v>24</v>
      </c>
      <c r="DG543" t="s">
        <v>24</v>
      </c>
      <c r="DH543" t="s">
        <v>3</v>
      </c>
      <c r="DI543" t="s">
        <v>24</v>
      </c>
      <c r="DJ543" t="s">
        <v>24</v>
      </c>
      <c r="DK543" t="s">
        <v>3</v>
      </c>
      <c r="DL543" t="s">
        <v>3</v>
      </c>
      <c r="DM543" t="s">
        <v>3</v>
      </c>
      <c r="DN543">
        <v>0</v>
      </c>
      <c r="DO543">
        <v>0</v>
      </c>
      <c r="DP543">
        <v>1</v>
      </c>
      <c r="DQ543">
        <v>1</v>
      </c>
      <c r="DU543">
        <v>1010</v>
      </c>
      <c r="DV543" t="s">
        <v>631</v>
      </c>
      <c r="DW543" t="s">
        <v>631</v>
      </c>
      <c r="DX543">
        <v>100</v>
      </c>
      <c r="DZ543" t="s">
        <v>3</v>
      </c>
      <c r="EA543" t="s">
        <v>3</v>
      </c>
      <c r="EB543" t="s">
        <v>3</v>
      </c>
      <c r="EC543" t="s">
        <v>3</v>
      </c>
      <c r="EE543">
        <v>59540733</v>
      </c>
      <c r="EF543">
        <v>40</v>
      </c>
      <c r="EG543" t="s">
        <v>25</v>
      </c>
      <c r="EH543">
        <v>0</v>
      </c>
      <c r="EI543" t="s">
        <v>3</v>
      </c>
      <c r="EJ543">
        <v>2</v>
      </c>
      <c r="EK543">
        <v>67</v>
      </c>
      <c r="EL543" t="s">
        <v>26</v>
      </c>
      <c r="EM543" t="s">
        <v>27</v>
      </c>
      <c r="EO543" t="s">
        <v>28</v>
      </c>
      <c r="EQ543">
        <v>0</v>
      </c>
      <c r="ER543">
        <v>206.47</v>
      </c>
      <c r="ES543">
        <v>0</v>
      </c>
      <c r="ET543">
        <v>0.83</v>
      </c>
      <c r="EU543">
        <v>0.13</v>
      </c>
      <c r="EV543">
        <v>205.64</v>
      </c>
      <c r="EW543">
        <v>18.399999999999999</v>
      </c>
      <c r="EX543">
        <v>0</v>
      </c>
      <c r="EY543">
        <v>0</v>
      </c>
      <c r="FQ543">
        <v>0</v>
      </c>
      <c r="FR543">
        <v>0</v>
      </c>
      <c r="FS543">
        <v>0</v>
      </c>
      <c r="FX543">
        <v>97</v>
      </c>
      <c r="FY543">
        <v>51</v>
      </c>
      <c r="GA543" t="s">
        <v>3</v>
      </c>
      <c r="GD543">
        <v>1</v>
      </c>
      <c r="GF543">
        <v>1318745648</v>
      </c>
      <c r="GG543">
        <v>2</v>
      </c>
      <c r="GH543">
        <v>1</v>
      </c>
      <c r="GI543">
        <v>2</v>
      </c>
      <c r="GJ543">
        <v>0</v>
      </c>
      <c r="GK543">
        <v>0</v>
      </c>
      <c r="GL543">
        <f t="shared" si="691"/>
        <v>0</v>
      </c>
      <c r="GM543">
        <f t="shared" si="692"/>
        <v>51722.54</v>
      </c>
      <c r="GN543">
        <f t="shared" si="693"/>
        <v>0</v>
      </c>
      <c r="GO543">
        <f t="shared" si="694"/>
        <v>51722.54</v>
      </c>
      <c r="GP543">
        <f t="shared" si="695"/>
        <v>0</v>
      </c>
      <c r="GR543">
        <v>0</v>
      </c>
      <c r="GS543">
        <v>3</v>
      </c>
      <c r="GT543">
        <v>0</v>
      </c>
      <c r="GU543" t="s">
        <v>3</v>
      </c>
      <c r="GV543">
        <f t="shared" si="696"/>
        <v>0</v>
      </c>
      <c r="GW543">
        <v>1</v>
      </c>
      <c r="GX543">
        <f t="shared" si="697"/>
        <v>0</v>
      </c>
      <c r="HA543">
        <v>0</v>
      </c>
      <c r="HB543">
        <v>0</v>
      </c>
      <c r="HC543">
        <f t="shared" si="698"/>
        <v>0</v>
      </c>
      <c r="HE543" t="s">
        <v>3</v>
      </c>
      <c r="HF543" t="s">
        <v>3</v>
      </c>
      <c r="HM543" t="s">
        <v>3</v>
      </c>
      <c r="HN543" t="s">
        <v>3</v>
      </c>
      <c r="HO543" t="s">
        <v>3</v>
      </c>
      <c r="HP543" t="s">
        <v>3</v>
      </c>
      <c r="HQ543" t="s">
        <v>3</v>
      </c>
      <c r="HS543">
        <v>0</v>
      </c>
      <c r="IK543">
        <v>0</v>
      </c>
    </row>
    <row r="544" spans="1:255" x14ac:dyDescent="0.2">
      <c r="A544" s="2">
        <v>18</v>
      </c>
      <c r="B544" s="2">
        <v>1</v>
      </c>
      <c r="C544" s="2">
        <v>333</v>
      </c>
      <c r="D544" s="2"/>
      <c r="E544" s="2" t="s">
        <v>768</v>
      </c>
      <c r="F544" s="2" t="s">
        <v>769</v>
      </c>
      <c r="G544" s="2" t="s">
        <v>770</v>
      </c>
      <c r="H544" s="2" t="s">
        <v>37</v>
      </c>
      <c r="I544" s="2">
        <f>I542*J544</f>
        <v>160</v>
      </c>
      <c r="J544" s="2">
        <v>100</v>
      </c>
      <c r="K544" s="2">
        <v>100</v>
      </c>
      <c r="L544" s="2"/>
      <c r="M544" s="2"/>
      <c r="N544" s="2"/>
      <c r="O544" s="2">
        <f t="shared" si="667"/>
        <v>6264</v>
      </c>
      <c r="P544" s="2">
        <f t="shared" si="668"/>
        <v>6264</v>
      </c>
      <c r="Q544" s="2">
        <f>(ROUND((ROUND(((ET544)*AV544*I544),2)*BB544),2)+ROUND((ROUND(((AE544-(EU544))*AV544*I544),2)*BS544),2))</f>
        <v>0</v>
      </c>
      <c r="R544" s="2">
        <f t="shared" si="669"/>
        <v>0</v>
      </c>
      <c r="S544" s="2">
        <f t="shared" si="670"/>
        <v>0</v>
      </c>
      <c r="T544" s="2">
        <f t="shared" si="671"/>
        <v>0</v>
      </c>
      <c r="U544" s="2">
        <f t="shared" si="672"/>
        <v>0</v>
      </c>
      <c r="V544" s="2">
        <f t="shared" si="673"/>
        <v>0</v>
      </c>
      <c r="W544" s="2">
        <f t="shared" si="674"/>
        <v>0</v>
      </c>
      <c r="X544" s="2">
        <f t="shared" si="675"/>
        <v>0</v>
      </c>
      <c r="Y544" s="2">
        <f t="shared" si="676"/>
        <v>0</v>
      </c>
      <c r="Z544" s="2"/>
      <c r="AA544" s="2">
        <v>60252778</v>
      </c>
      <c r="AB544" s="2">
        <f t="shared" si="677"/>
        <v>39.15</v>
      </c>
      <c r="AC544" s="2">
        <f t="shared" si="678"/>
        <v>39.15</v>
      </c>
      <c r="AD544" s="2">
        <f>ROUND((((ET544)-(EU544))+AE544),6)</f>
        <v>0</v>
      </c>
      <c r="AE544" s="2">
        <f>ROUND((EU544),6)</f>
        <v>0</v>
      </c>
      <c r="AF544" s="2">
        <f>ROUND((EV544),6)</f>
        <v>0</v>
      </c>
      <c r="AG544" s="2">
        <f t="shared" si="679"/>
        <v>0</v>
      </c>
      <c r="AH544" s="2">
        <f>(EW544)</f>
        <v>0</v>
      </c>
      <c r="AI544" s="2">
        <f>(EX544)</f>
        <v>0</v>
      </c>
      <c r="AJ544" s="2">
        <f t="shared" si="680"/>
        <v>0</v>
      </c>
      <c r="AK544" s="2">
        <v>39.150000000000006</v>
      </c>
      <c r="AL544" s="2">
        <v>39.150000000000006</v>
      </c>
      <c r="AM544" s="2">
        <v>0</v>
      </c>
      <c r="AN544" s="2">
        <v>0</v>
      </c>
      <c r="AO544" s="2">
        <v>0</v>
      </c>
      <c r="AP544" s="2">
        <v>0</v>
      </c>
      <c r="AQ544" s="2">
        <v>0</v>
      </c>
      <c r="AR544" s="2">
        <v>0</v>
      </c>
      <c r="AS544" s="2">
        <v>0</v>
      </c>
      <c r="AT544" s="2">
        <v>97</v>
      </c>
      <c r="AU544" s="2">
        <v>51</v>
      </c>
      <c r="AV544" s="2">
        <v>1</v>
      </c>
      <c r="AW544" s="2">
        <v>1</v>
      </c>
      <c r="AX544" s="2"/>
      <c r="AY544" s="2"/>
      <c r="AZ544" s="2">
        <v>1</v>
      </c>
      <c r="BA544" s="2">
        <v>1</v>
      </c>
      <c r="BB544" s="2">
        <v>1</v>
      </c>
      <c r="BC544" s="2">
        <v>1</v>
      </c>
      <c r="BD544" s="2" t="s">
        <v>3</v>
      </c>
      <c r="BE544" s="2" t="s">
        <v>3</v>
      </c>
      <c r="BF544" s="2" t="s">
        <v>3</v>
      </c>
      <c r="BG544" s="2" t="s">
        <v>3</v>
      </c>
      <c r="BH544" s="2">
        <v>3</v>
      </c>
      <c r="BI544" s="2">
        <v>2</v>
      </c>
      <c r="BJ544" s="2" t="s">
        <v>3</v>
      </c>
      <c r="BK544" s="2"/>
      <c r="BL544" s="2"/>
      <c r="BM544" s="2">
        <v>67</v>
      </c>
      <c r="BN544" s="2">
        <v>0</v>
      </c>
      <c r="BO544" s="2" t="s">
        <v>3</v>
      </c>
      <c r="BP544" s="2">
        <v>0</v>
      </c>
      <c r="BQ544" s="2">
        <v>40</v>
      </c>
      <c r="BR544" s="2">
        <v>0</v>
      </c>
      <c r="BS544" s="2">
        <v>1</v>
      </c>
      <c r="BT544" s="2">
        <v>1</v>
      </c>
      <c r="BU544" s="2">
        <v>1</v>
      </c>
      <c r="BV544" s="2">
        <v>1</v>
      </c>
      <c r="BW544" s="2">
        <v>1</v>
      </c>
      <c r="BX544" s="2">
        <v>1</v>
      </c>
      <c r="BY544" s="2" t="s">
        <v>3</v>
      </c>
      <c r="BZ544" s="2">
        <v>97</v>
      </c>
      <c r="CA544" s="2">
        <v>51</v>
      </c>
      <c r="CB544" s="2" t="s">
        <v>3</v>
      </c>
      <c r="CC544" s="2"/>
      <c r="CD544" s="2"/>
      <c r="CE544" s="2">
        <v>30</v>
      </c>
      <c r="CF544" s="2">
        <v>0</v>
      </c>
      <c r="CG544" s="2">
        <v>0</v>
      </c>
      <c r="CH544" s="2"/>
      <c r="CI544" s="2"/>
      <c r="CJ544" s="2"/>
      <c r="CK544" s="2"/>
      <c r="CL544" s="2"/>
      <c r="CM544" s="2">
        <v>0</v>
      </c>
      <c r="CN544" s="2" t="s">
        <v>1290</v>
      </c>
      <c r="CO544" s="2">
        <v>0</v>
      </c>
      <c r="CP544" s="2">
        <f t="shared" si="681"/>
        <v>6264</v>
      </c>
      <c r="CQ544" s="2">
        <f t="shared" si="682"/>
        <v>39.15</v>
      </c>
      <c r="CR544" s="2">
        <f>(ROUND((ROUND(((ET544)*AV544*1),2)*BB544),2)+ROUND((ROUND(((AE544-(EU544))*AV544*1),2)*BS544),2))</f>
        <v>0</v>
      </c>
      <c r="CS544" s="2">
        <f t="shared" si="683"/>
        <v>0</v>
      </c>
      <c r="CT544" s="2">
        <f t="shared" si="684"/>
        <v>0</v>
      </c>
      <c r="CU544" s="2">
        <f t="shared" si="685"/>
        <v>0</v>
      </c>
      <c r="CV544" s="2">
        <f t="shared" si="686"/>
        <v>0</v>
      </c>
      <c r="CW544" s="2">
        <f t="shared" si="687"/>
        <v>0</v>
      </c>
      <c r="CX544" s="2">
        <f t="shared" si="688"/>
        <v>0</v>
      </c>
      <c r="CY544" s="2">
        <f t="shared" si="689"/>
        <v>0</v>
      </c>
      <c r="CZ544" s="2">
        <f t="shared" si="690"/>
        <v>0</v>
      </c>
      <c r="DA544" s="2"/>
      <c r="DB544" s="2"/>
      <c r="DC544" s="2" t="s">
        <v>3</v>
      </c>
      <c r="DD544" s="2" t="s">
        <v>3</v>
      </c>
      <c r="DE544" s="2" t="s">
        <v>3</v>
      </c>
      <c r="DF544" s="2" t="s">
        <v>3</v>
      </c>
      <c r="DG544" s="2" t="s">
        <v>3</v>
      </c>
      <c r="DH544" s="2" t="s">
        <v>3</v>
      </c>
      <c r="DI544" s="2" t="s">
        <v>3</v>
      </c>
      <c r="DJ544" s="2" t="s">
        <v>3</v>
      </c>
      <c r="DK544" s="2" t="s">
        <v>3</v>
      </c>
      <c r="DL544" s="2" t="s">
        <v>3</v>
      </c>
      <c r="DM544" s="2" t="s">
        <v>3</v>
      </c>
      <c r="DN544" s="2">
        <v>0</v>
      </c>
      <c r="DO544" s="2">
        <v>0</v>
      </c>
      <c r="DP544" s="2">
        <v>1</v>
      </c>
      <c r="DQ544" s="2">
        <v>1</v>
      </c>
      <c r="DR544" s="2"/>
      <c r="DS544" s="2"/>
      <c r="DT544" s="2"/>
      <c r="DU544" s="2">
        <v>1013</v>
      </c>
      <c r="DV544" s="2" t="s">
        <v>37</v>
      </c>
      <c r="DW544" s="2" t="s">
        <v>37</v>
      </c>
      <c r="DX544" s="2">
        <v>1</v>
      </c>
      <c r="DY544" s="2"/>
      <c r="DZ544" s="2" t="s">
        <v>3</v>
      </c>
      <c r="EA544" s="2" t="s">
        <v>3</v>
      </c>
      <c r="EB544" s="2" t="s">
        <v>3</v>
      </c>
      <c r="EC544" s="2" t="s">
        <v>3</v>
      </c>
      <c r="ED544" s="2"/>
      <c r="EE544" s="2">
        <v>59540733</v>
      </c>
      <c r="EF544" s="2">
        <v>40</v>
      </c>
      <c r="EG544" s="2" t="s">
        <v>25</v>
      </c>
      <c r="EH544" s="2">
        <v>0</v>
      </c>
      <c r="EI544" s="2" t="s">
        <v>3</v>
      </c>
      <c r="EJ544" s="2">
        <v>2</v>
      </c>
      <c r="EK544" s="2">
        <v>67</v>
      </c>
      <c r="EL544" s="2" t="s">
        <v>26</v>
      </c>
      <c r="EM544" s="2" t="s">
        <v>27</v>
      </c>
      <c r="EN544" s="2"/>
      <c r="EO544" s="2" t="s">
        <v>76</v>
      </c>
      <c r="EP544" s="2"/>
      <c r="EQ544" s="2">
        <v>0</v>
      </c>
      <c r="ER544" s="2">
        <v>0</v>
      </c>
      <c r="ES544" s="2">
        <v>39.150000000000006</v>
      </c>
      <c r="ET544" s="2">
        <v>0</v>
      </c>
      <c r="EU544" s="2">
        <v>0</v>
      </c>
      <c r="EV544" s="2">
        <v>0</v>
      </c>
      <c r="EW544" s="2">
        <v>0</v>
      </c>
      <c r="EX544" s="2">
        <v>0</v>
      </c>
      <c r="EY544" s="2"/>
      <c r="EZ544" s="2"/>
      <c r="FA544" s="2"/>
      <c r="FB544" s="2"/>
      <c r="FC544" s="2"/>
      <c r="FD544" s="2"/>
      <c r="FE544" s="2"/>
      <c r="FF544" s="2"/>
      <c r="FG544" s="2"/>
      <c r="FH544" s="2"/>
      <c r="FI544" s="2"/>
      <c r="FJ544" s="2"/>
      <c r="FK544" s="2"/>
      <c r="FL544" s="2"/>
      <c r="FM544" s="2"/>
      <c r="FN544" s="2"/>
      <c r="FO544" s="2"/>
      <c r="FP544" s="2"/>
      <c r="FQ544" s="2">
        <v>0</v>
      </c>
      <c r="FR544" s="2">
        <v>0</v>
      </c>
      <c r="FS544" s="2">
        <v>0</v>
      </c>
      <c r="FT544" s="2"/>
      <c r="FU544" s="2"/>
      <c r="FV544" s="2"/>
      <c r="FW544" s="2"/>
      <c r="FX544" s="2">
        <v>97</v>
      </c>
      <c r="FY544" s="2">
        <v>51</v>
      </c>
      <c r="FZ544" s="2"/>
      <c r="GA544" s="2" t="s">
        <v>771</v>
      </c>
      <c r="GB544" s="2"/>
      <c r="GC544" s="2"/>
      <c r="GD544" s="2">
        <v>1</v>
      </c>
      <c r="GE544" s="2"/>
      <c r="GF544" s="2">
        <v>-1897393940</v>
      </c>
      <c r="GG544" s="2">
        <v>2</v>
      </c>
      <c r="GH544" s="2">
        <v>4</v>
      </c>
      <c r="GI544" s="2">
        <v>-2</v>
      </c>
      <c r="GJ544" s="2">
        <v>0</v>
      </c>
      <c r="GK544" s="2">
        <v>0</v>
      </c>
      <c r="GL544" s="2">
        <f t="shared" si="691"/>
        <v>0</v>
      </c>
      <c r="GM544" s="2">
        <f t="shared" si="692"/>
        <v>6264</v>
      </c>
      <c r="GN544" s="2">
        <f t="shared" si="693"/>
        <v>0</v>
      </c>
      <c r="GO544" s="2">
        <f t="shared" si="694"/>
        <v>6264</v>
      </c>
      <c r="GP544" s="2">
        <f t="shared" si="695"/>
        <v>0</v>
      </c>
      <c r="GQ544" s="2"/>
      <c r="GR544" s="2">
        <v>0</v>
      </c>
      <c r="GS544" s="2">
        <v>2</v>
      </c>
      <c r="GT544" s="2">
        <v>0</v>
      </c>
      <c r="GU544" s="2" t="s">
        <v>3</v>
      </c>
      <c r="GV544" s="2">
        <f t="shared" si="696"/>
        <v>0</v>
      </c>
      <c r="GW544" s="2">
        <v>1</v>
      </c>
      <c r="GX544" s="2">
        <f t="shared" si="697"/>
        <v>0</v>
      </c>
      <c r="GY544" s="2"/>
      <c r="GZ544" s="2"/>
      <c r="HA544" s="2">
        <v>0</v>
      </c>
      <c r="HB544" s="2">
        <v>0</v>
      </c>
      <c r="HC544" s="2">
        <f t="shared" si="698"/>
        <v>0</v>
      </c>
      <c r="HD544" s="2"/>
      <c r="HE544" s="2" t="s">
        <v>389</v>
      </c>
      <c r="HF544" s="2" t="s">
        <v>34</v>
      </c>
      <c r="HG544" s="2"/>
      <c r="HH544" s="2"/>
      <c r="HI544" s="2"/>
      <c r="HJ544" s="2"/>
      <c r="HK544" s="2"/>
      <c r="HL544" s="2"/>
      <c r="HM544" s="2" t="s">
        <v>3</v>
      </c>
      <c r="HN544" s="2" t="s">
        <v>3</v>
      </c>
      <c r="HO544" s="2" t="s">
        <v>3</v>
      </c>
      <c r="HP544" s="2" t="s">
        <v>3</v>
      </c>
      <c r="HQ544" s="2" t="s">
        <v>3</v>
      </c>
      <c r="HR544" s="2"/>
      <c r="HS544" s="2">
        <v>0</v>
      </c>
      <c r="HT544" s="2"/>
      <c r="HU544" s="2"/>
      <c r="HV544" s="2"/>
      <c r="HW544" s="2"/>
      <c r="HX544" s="2"/>
      <c r="HY544" s="2"/>
      <c r="HZ544" s="2"/>
      <c r="IA544" s="2"/>
      <c r="IB544" s="2"/>
      <c r="IC544" s="2"/>
      <c r="ID544" s="2"/>
      <c r="IE544" s="2"/>
      <c r="IF544" s="2"/>
      <c r="IG544" s="2"/>
      <c r="IH544" s="2"/>
      <c r="II544" s="2"/>
      <c r="IJ544" s="2"/>
      <c r="IK544" s="2">
        <v>0</v>
      </c>
      <c r="IL544" s="2"/>
      <c r="IM544" s="2"/>
      <c r="IN544" s="2"/>
      <c r="IO544" s="2"/>
      <c r="IP544" s="2"/>
      <c r="IQ544" s="2"/>
      <c r="IR544" s="2"/>
      <c r="IS544" s="2"/>
      <c r="IT544" s="2"/>
      <c r="IU544" s="2"/>
    </row>
    <row r="545" spans="1:255" x14ac:dyDescent="0.2">
      <c r="A545">
        <v>18</v>
      </c>
      <c r="B545">
        <v>1</v>
      </c>
      <c r="C545">
        <v>336</v>
      </c>
      <c r="E545" t="s">
        <v>768</v>
      </c>
      <c r="F545" t="s">
        <v>769</v>
      </c>
      <c r="G545" t="s">
        <v>770</v>
      </c>
      <c r="H545" t="s">
        <v>37</v>
      </c>
      <c r="I545">
        <f>I543*J545</f>
        <v>160</v>
      </c>
      <c r="J545">
        <v>100</v>
      </c>
      <c r="K545">
        <v>100</v>
      </c>
      <c r="O545">
        <f t="shared" si="667"/>
        <v>61888.32</v>
      </c>
      <c r="P545">
        <f t="shared" si="668"/>
        <v>61888.32</v>
      </c>
      <c r="Q545">
        <f>(ROUND((ROUND(((ET545)*AV545*I545),2)*BB545),2)+ROUND((ROUND(((AE545-(EU545))*AV545*I545),2)*BS545),2))</f>
        <v>0</v>
      </c>
      <c r="R545">
        <f t="shared" si="669"/>
        <v>0</v>
      </c>
      <c r="S545">
        <f t="shared" si="670"/>
        <v>0</v>
      </c>
      <c r="T545">
        <f t="shared" si="671"/>
        <v>0</v>
      </c>
      <c r="U545">
        <f t="shared" si="672"/>
        <v>0</v>
      </c>
      <c r="V545">
        <f t="shared" si="673"/>
        <v>0</v>
      </c>
      <c r="W545">
        <f t="shared" si="674"/>
        <v>0</v>
      </c>
      <c r="X545">
        <f t="shared" si="675"/>
        <v>0</v>
      </c>
      <c r="Y545">
        <f t="shared" si="676"/>
        <v>0</v>
      </c>
      <c r="AA545">
        <v>60252775</v>
      </c>
      <c r="AB545">
        <f t="shared" si="677"/>
        <v>39.15</v>
      </c>
      <c r="AC545">
        <f t="shared" si="678"/>
        <v>39.15</v>
      </c>
      <c r="AD545">
        <f>ROUND((((ET545)-(EU545))+AE545),6)</f>
        <v>0</v>
      </c>
      <c r="AE545">
        <f>ROUND((EU545),6)</f>
        <v>0</v>
      </c>
      <c r="AF545">
        <f>ROUND((EV545),6)</f>
        <v>0</v>
      </c>
      <c r="AG545">
        <f t="shared" si="679"/>
        <v>0</v>
      </c>
      <c r="AH545">
        <f>(EW545)</f>
        <v>0</v>
      </c>
      <c r="AI545">
        <f>(EX545)</f>
        <v>0</v>
      </c>
      <c r="AJ545">
        <f t="shared" si="680"/>
        <v>0</v>
      </c>
      <c r="AK545">
        <v>39.150000000000006</v>
      </c>
      <c r="AL545">
        <v>39.150000000000006</v>
      </c>
      <c r="AM545">
        <v>0</v>
      </c>
      <c r="AN545">
        <v>0</v>
      </c>
      <c r="AO545">
        <v>0</v>
      </c>
      <c r="AP545">
        <v>0</v>
      </c>
      <c r="AQ545">
        <v>0</v>
      </c>
      <c r="AR545">
        <v>0</v>
      </c>
      <c r="AS545">
        <v>0</v>
      </c>
      <c r="AT545">
        <v>97</v>
      </c>
      <c r="AU545">
        <v>51</v>
      </c>
      <c r="AV545">
        <v>1</v>
      </c>
      <c r="AW545">
        <v>1</v>
      </c>
      <c r="AZ545">
        <v>1</v>
      </c>
      <c r="BA545">
        <v>1</v>
      </c>
      <c r="BB545">
        <v>1</v>
      </c>
      <c r="BC545">
        <v>9.8800000000000008</v>
      </c>
      <c r="BD545" t="s">
        <v>3</v>
      </c>
      <c r="BE545" t="s">
        <v>3</v>
      </c>
      <c r="BF545" t="s">
        <v>3</v>
      </c>
      <c r="BG545" t="s">
        <v>3</v>
      </c>
      <c r="BH545">
        <v>3</v>
      </c>
      <c r="BI545">
        <v>2</v>
      </c>
      <c r="BJ545" t="s">
        <v>3</v>
      </c>
      <c r="BM545">
        <v>67</v>
      </c>
      <c r="BN545">
        <v>0</v>
      </c>
      <c r="BO545" t="s">
        <v>3</v>
      </c>
      <c r="BP545">
        <v>0</v>
      </c>
      <c r="BQ545">
        <v>40</v>
      </c>
      <c r="BR545">
        <v>0</v>
      </c>
      <c r="BS545">
        <v>1</v>
      </c>
      <c r="BT545">
        <v>1</v>
      </c>
      <c r="BU545">
        <v>1</v>
      </c>
      <c r="BV545">
        <v>1</v>
      </c>
      <c r="BW545">
        <v>1</v>
      </c>
      <c r="BX545">
        <v>1</v>
      </c>
      <c r="BY545" t="s">
        <v>3</v>
      </c>
      <c r="BZ545">
        <v>97</v>
      </c>
      <c r="CA545">
        <v>51</v>
      </c>
      <c r="CB545" t="s">
        <v>3</v>
      </c>
      <c r="CE545">
        <v>30</v>
      </c>
      <c r="CF545">
        <v>0</v>
      </c>
      <c r="CG545">
        <v>0</v>
      </c>
      <c r="CM545">
        <v>0</v>
      </c>
      <c r="CN545" t="s">
        <v>1290</v>
      </c>
      <c r="CO545">
        <v>0</v>
      </c>
      <c r="CP545">
        <f t="shared" si="681"/>
        <v>61888.32</v>
      </c>
      <c r="CQ545">
        <f t="shared" si="682"/>
        <v>386.8</v>
      </c>
      <c r="CR545">
        <f>(ROUND((ROUND(((ET545)*AV545*1),2)*BB545),2)+ROUND((ROUND(((AE545-(EU545))*AV545*1),2)*BS545),2))</f>
        <v>0</v>
      </c>
      <c r="CS545">
        <f t="shared" si="683"/>
        <v>0</v>
      </c>
      <c r="CT545">
        <f t="shared" si="684"/>
        <v>0</v>
      </c>
      <c r="CU545">
        <f t="shared" si="685"/>
        <v>0</v>
      </c>
      <c r="CV545">
        <f t="shared" si="686"/>
        <v>0</v>
      </c>
      <c r="CW545">
        <f t="shared" si="687"/>
        <v>0</v>
      </c>
      <c r="CX545">
        <f t="shared" si="688"/>
        <v>0</v>
      </c>
      <c r="CY545">
        <f t="shared" si="689"/>
        <v>0</v>
      </c>
      <c r="CZ545">
        <f t="shared" si="690"/>
        <v>0</v>
      </c>
      <c r="DC545" t="s">
        <v>3</v>
      </c>
      <c r="DD545" t="s">
        <v>3</v>
      </c>
      <c r="DE545" t="s">
        <v>3</v>
      </c>
      <c r="DF545" t="s">
        <v>3</v>
      </c>
      <c r="DG545" t="s">
        <v>3</v>
      </c>
      <c r="DH545" t="s">
        <v>3</v>
      </c>
      <c r="DI545" t="s">
        <v>3</v>
      </c>
      <c r="DJ545" t="s">
        <v>3</v>
      </c>
      <c r="DK545" t="s">
        <v>3</v>
      </c>
      <c r="DL545" t="s">
        <v>3</v>
      </c>
      <c r="DM545" t="s">
        <v>3</v>
      </c>
      <c r="DN545">
        <v>0</v>
      </c>
      <c r="DO545">
        <v>0</v>
      </c>
      <c r="DP545">
        <v>1</v>
      </c>
      <c r="DQ545">
        <v>1</v>
      </c>
      <c r="DU545">
        <v>1013</v>
      </c>
      <c r="DV545" t="s">
        <v>37</v>
      </c>
      <c r="DW545" t="s">
        <v>37</v>
      </c>
      <c r="DX545">
        <v>1</v>
      </c>
      <c r="DZ545" t="s">
        <v>3</v>
      </c>
      <c r="EA545" t="s">
        <v>3</v>
      </c>
      <c r="EB545" t="s">
        <v>3</v>
      </c>
      <c r="EC545" t="s">
        <v>3</v>
      </c>
      <c r="EE545">
        <v>59540733</v>
      </c>
      <c r="EF545">
        <v>40</v>
      </c>
      <c r="EG545" t="s">
        <v>25</v>
      </c>
      <c r="EH545">
        <v>0</v>
      </c>
      <c r="EI545" t="s">
        <v>3</v>
      </c>
      <c r="EJ545">
        <v>2</v>
      </c>
      <c r="EK545">
        <v>67</v>
      </c>
      <c r="EL545" t="s">
        <v>26</v>
      </c>
      <c r="EM545" t="s">
        <v>27</v>
      </c>
      <c r="EO545" t="s">
        <v>76</v>
      </c>
      <c r="EQ545">
        <v>0</v>
      </c>
      <c r="ER545">
        <v>39.150000000000006</v>
      </c>
      <c r="ES545">
        <v>39.150000000000006</v>
      </c>
      <c r="ET545">
        <v>0</v>
      </c>
      <c r="EU545">
        <v>0</v>
      </c>
      <c r="EV545">
        <v>0</v>
      </c>
      <c r="EW545">
        <v>0</v>
      </c>
      <c r="EX545">
        <v>0</v>
      </c>
      <c r="EZ545">
        <v>5</v>
      </c>
      <c r="FC545">
        <v>1</v>
      </c>
      <c r="FD545">
        <v>18</v>
      </c>
      <c r="FF545">
        <v>455</v>
      </c>
      <c r="FQ545">
        <v>0</v>
      </c>
      <c r="FR545">
        <v>0</v>
      </c>
      <c r="FS545">
        <v>0</v>
      </c>
      <c r="FX545">
        <v>97</v>
      </c>
      <c r="FY545">
        <v>51</v>
      </c>
      <c r="GA545" t="s">
        <v>771</v>
      </c>
      <c r="GD545">
        <v>1</v>
      </c>
      <c r="GF545">
        <v>-1897393940</v>
      </c>
      <c r="GG545">
        <v>2</v>
      </c>
      <c r="GH545">
        <v>3</v>
      </c>
      <c r="GI545">
        <v>5</v>
      </c>
      <c r="GJ545">
        <v>0</v>
      </c>
      <c r="GK545">
        <v>0</v>
      </c>
      <c r="GL545">
        <f t="shared" si="691"/>
        <v>0</v>
      </c>
      <c r="GM545">
        <f t="shared" si="692"/>
        <v>61888.32</v>
      </c>
      <c r="GN545">
        <f t="shared" si="693"/>
        <v>0</v>
      </c>
      <c r="GO545">
        <f t="shared" si="694"/>
        <v>61888.32</v>
      </c>
      <c r="GP545">
        <f t="shared" si="695"/>
        <v>0</v>
      </c>
      <c r="GR545">
        <v>1</v>
      </c>
      <c r="GS545">
        <v>1</v>
      </c>
      <c r="GT545">
        <v>0</v>
      </c>
      <c r="GU545" t="s">
        <v>3</v>
      </c>
      <c r="GV545">
        <f t="shared" si="696"/>
        <v>0</v>
      </c>
      <c r="GW545">
        <v>1</v>
      </c>
      <c r="GX545">
        <f t="shared" si="697"/>
        <v>0</v>
      </c>
      <c r="HA545">
        <v>0</v>
      </c>
      <c r="HB545">
        <v>0</v>
      </c>
      <c r="HC545">
        <f t="shared" si="698"/>
        <v>0</v>
      </c>
      <c r="HE545" t="s">
        <v>389</v>
      </c>
      <c r="HF545" t="s">
        <v>34</v>
      </c>
      <c r="HM545" t="s">
        <v>3</v>
      </c>
      <c r="HN545" t="s">
        <v>3</v>
      </c>
      <c r="HO545" t="s">
        <v>3</v>
      </c>
      <c r="HP545" t="s">
        <v>3</v>
      </c>
      <c r="HQ545" t="s">
        <v>3</v>
      </c>
      <c r="HS545">
        <v>0</v>
      </c>
      <c r="IK545">
        <v>0</v>
      </c>
    </row>
    <row r="546" spans="1:255" x14ac:dyDescent="0.2">
      <c r="A546" s="2">
        <v>17</v>
      </c>
      <c r="B546" s="2">
        <v>1</v>
      </c>
      <c r="C546" s="2">
        <f>ROW(SmtRes!A339)</f>
        <v>339</v>
      </c>
      <c r="D546" s="2">
        <f>ROW(EtalonRes!A421)</f>
        <v>421</v>
      </c>
      <c r="E546" s="2" t="s">
        <v>772</v>
      </c>
      <c r="F546" s="2" t="s">
        <v>765</v>
      </c>
      <c r="G546" s="2" t="s">
        <v>766</v>
      </c>
      <c r="H546" s="2" t="s">
        <v>631</v>
      </c>
      <c r="I546" s="2">
        <f>ROUND(98/100,9)</f>
        <v>0.98</v>
      </c>
      <c r="J546" s="2">
        <v>0</v>
      </c>
      <c r="K546" s="2">
        <f>ROUND(98/100,9)</f>
        <v>0.98</v>
      </c>
      <c r="L546" s="2"/>
      <c r="M546" s="2"/>
      <c r="N546" s="2"/>
      <c r="O546" s="2">
        <f t="shared" si="667"/>
        <v>233.04</v>
      </c>
      <c r="P546" s="2">
        <f t="shared" si="668"/>
        <v>0</v>
      </c>
      <c r="Q546" s="2">
        <f>(ROUND((ROUND((((ET546*1.1))*AV546*I546),2)*BB546),2)+ROUND((ROUND(((AE546-((EU546*1.1)))*AV546*I546),2)*BS546),2))</f>
        <v>0.94</v>
      </c>
      <c r="R546" s="2">
        <f t="shared" si="669"/>
        <v>0.15</v>
      </c>
      <c r="S546" s="2">
        <f t="shared" si="670"/>
        <v>232.1</v>
      </c>
      <c r="T546" s="2">
        <f t="shared" si="671"/>
        <v>0</v>
      </c>
      <c r="U546" s="2">
        <f t="shared" si="672"/>
        <v>20.767454399999995</v>
      </c>
      <c r="V546" s="2">
        <f t="shared" si="673"/>
        <v>0</v>
      </c>
      <c r="W546" s="2">
        <f t="shared" si="674"/>
        <v>0</v>
      </c>
      <c r="X546" s="2">
        <f t="shared" si="675"/>
        <v>225.28</v>
      </c>
      <c r="Y546" s="2">
        <f t="shared" si="676"/>
        <v>118.45</v>
      </c>
      <c r="Z546" s="2"/>
      <c r="AA546" s="2">
        <v>60252778</v>
      </c>
      <c r="AB546" s="2">
        <f t="shared" si="677"/>
        <v>227.11699999999999</v>
      </c>
      <c r="AC546" s="2">
        <f t="shared" si="678"/>
        <v>0</v>
      </c>
      <c r="AD546" s="2">
        <f>ROUND(((((ET546*1.1))-((EU546*1.1)))+AE546),6)</f>
        <v>0.91300000000000003</v>
      </c>
      <c r="AE546" s="2">
        <f>ROUND(((EU546*1.1)),6)</f>
        <v>0.14299999999999999</v>
      </c>
      <c r="AF546" s="2">
        <f>ROUND(((EV546*1.1)),6)</f>
        <v>226.20400000000001</v>
      </c>
      <c r="AG546" s="2">
        <f t="shared" si="679"/>
        <v>0</v>
      </c>
      <c r="AH546" s="2">
        <f>((EW546*1.1))</f>
        <v>20.239999999999998</v>
      </c>
      <c r="AI546" s="2">
        <f>((EX546*1.1))</f>
        <v>0</v>
      </c>
      <c r="AJ546" s="2">
        <f t="shared" si="680"/>
        <v>0</v>
      </c>
      <c r="AK546" s="2">
        <v>206.47</v>
      </c>
      <c r="AL546" s="2">
        <v>0</v>
      </c>
      <c r="AM546" s="2">
        <v>0.83</v>
      </c>
      <c r="AN546" s="2">
        <v>0.13</v>
      </c>
      <c r="AO546" s="2">
        <v>205.64</v>
      </c>
      <c r="AP546" s="2">
        <v>0</v>
      </c>
      <c r="AQ546" s="2">
        <v>18.399999999999999</v>
      </c>
      <c r="AR546" s="2">
        <v>0</v>
      </c>
      <c r="AS546" s="2">
        <v>0</v>
      </c>
      <c r="AT546" s="2">
        <v>97</v>
      </c>
      <c r="AU546" s="2">
        <v>51</v>
      </c>
      <c r="AV546" s="2">
        <v>1.0469999999999999</v>
      </c>
      <c r="AW546" s="2">
        <v>1</v>
      </c>
      <c r="AX546" s="2"/>
      <c r="AY546" s="2"/>
      <c r="AZ546" s="2">
        <v>1</v>
      </c>
      <c r="BA546" s="2">
        <v>1</v>
      </c>
      <c r="BB546" s="2">
        <v>1</v>
      </c>
      <c r="BC546" s="2">
        <v>1</v>
      </c>
      <c r="BD546" s="2" t="s">
        <v>3</v>
      </c>
      <c r="BE546" s="2" t="s">
        <v>3</v>
      </c>
      <c r="BF546" s="2" t="s">
        <v>3</v>
      </c>
      <c r="BG546" s="2" t="s">
        <v>3</v>
      </c>
      <c r="BH546" s="2">
        <v>0</v>
      </c>
      <c r="BI546" s="2">
        <v>2</v>
      </c>
      <c r="BJ546" s="2" t="s">
        <v>767</v>
      </c>
      <c r="BK546" s="2"/>
      <c r="BL546" s="2"/>
      <c r="BM546" s="2">
        <v>67</v>
      </c>
      <c r="BN546" s="2">
        <v>0</v>
      </c>
      <c r="BO546" s="2" t="s">
        <v>765</v>
      </c>
      <c r="BP546" s="2">
        <v>1</v>
      </c>
      <c r="BQ546" s="2">
        <v>40</v>
      </c>
      <c r="BR546" s="2">
        <v>0</v>
      </c>
      <c r="BS546" s="2">
        <v>1</v>
      </c>
      <c r="BT546" s="2">
        <v>1</v>
      </c>
      <c r="BU546" s="2">
        <v>1</v>
      </c>
      <c r="BV546" s="2">
        <v>1</v>
      </c>
      <c r="BW546" s="2">
        <v>1</v>
      </c>
      <c r="BX546" s="2">
        <v>1</v>
      </c>
      <c r="BY546" s="2" t="s">
        <v>3</v>
      </c>
      <c r="BZ546" s="2">
        <v>97</v>
      </c>
      <c r="CA546" s="2">
        <v>51</v>
      </c>
      <c r="CB546" s="2" t="s">
        <v>3</v>
      </c>
      <c r="CC546" s="2"/>
      <c r="CD546" s="2"/>
      <c r="CE546" s="2">
        <v>30</v>
      </c>
      <c r="CF546" s="2">
        <v>0</v>
      </c>
      <c r="CG546" s="2">
        <v>0</v>
      </c>
      <c r="CH546" s="2"/>
      <c r="CI546" s="2"/>
      <c r="CJ546" s="2"/>
      <c r="CK546" s="2"/>
      <c r="CL546" s="2"/>
      <c r="CM546" s="2">
        <v>0</v>
      </c>
      <c r="CN546" s="2" t="s">
        <v>1289</v>
      </c>
      <c r="CO546" s="2">
        <v>0</v>
      </c>
      <c r="CP546" s="2">
        <f t="shared" si="681"/>
        <v>233.04</v>
      </c>
      <c r="CQ546" s="2">
        <f t="shared" si="682"/>
        <v>0</v>
      </c>
      <c r="CR546" s="2">
        <f>(ROUND((ROUND((((ET546*1.1))*AV546*1),2)*BB546),2)+ROUND((ROUND(((AE546-((EU546*1.1)))*AV546*1),2)*BS546),2))</f>
        <v>0.96</v>
      </c>
      <c r="CS546" s="2">
        <f t="shared" si="683"/>
        <v>0.15</v>
      </c>
      <c r="CT546" s="2">
        <f t="shared" si="684"/>
        <v>236.84</v>
      </c>
      <c r="CU546" s="2">
        <f t="shared" si="685"/>
        <v>0</v>
      </c>
      <c r="CV546" s="2">
        <f t="shared" si="686"/>
        <v>21.191279999999995</v>
      </c>
      <c r="CW546" s="2">
        <f t="shared" si="687"/>
        <v>0</v>
      </c>
      <c r="CX546" s="2">
        <f t="shared" si="688"/>
        <v>0</v>
      </c>
      <c r="CY546" s="2">
        <f t="shared" si="689"/>
        <v>225.2825</v>
      </c>
      <c r="CZ546" s="2">
        <f t="shared" si="690"/>
        <v>118.44750000000001</v>
      </c>
      <c r="DA546" s="2"/>
      <c r="DB546" s="2">
        <v>35</v>
      </c>
      <c r="DC546" s="2" t="s">
        <v>3</v>
      </c>
      <c r="DD546" s="2" t="s">
        <v>3</v>
      </c>
      <c r="DE546" s="2" t="s">
        <v>24</v>
      </c>
      <c r="DF546" s="2" t="s">
        <v>24</v>
      </c>
      <c r="DG546" s="2" t="s">
        <v>24</v>
      </c>
      <c r="DH546" s="2" t="s">
        <v>3</v>
      </c>
      <c r="DI546" s="2" t="s">
        <v>24</v>
      </c>
      <c r="DJ546" s="2" t="s">
        <v>24</v>
      </c>
      <c r="DK546" s="2" t="s">
        <v>3</v>
      </c>
      <c r="DL546" s="2" t="s">
        <v>3</v>
      </c>
      <c r="DM546" s="2" t="s">
        <v>3</v>
      </c>
      <c r="DN546" s="2">
        <v>0</v>
      </c>
      <c r="DO546" s="2">
        <v>0</v>
      </c>
      <c r="DP546" s="2">
        <v>1</v>
      </c>
      <c r="DQ546" s="2">
        <v>1</v>
      </c>
      <c r="DR546" s="2"/>
      <c r="DS546" s="2"/>
      <c r="DT546" s="2"/>
      <c r="DU546" s="2">
        <v>1010</v>
      </c>
      <c r="DV546" s="2" t="s">
        <v>631</v>
      </c>
      <c r="DW546" s="2" t="s">
        <v>631</v>
      </c>
      <c r="DX546" s="2">
        <v>100</v>
      </c>
      <c r="DY546" s="2"/>
      <c r="DZ546" s="2" t="s">
        <v>3</v>
      </c>
      <c r="EA546" s="2" t="s">
        <v>3</v>
      </c>
      <c r="EB546" s="2" t="s">
        <v>3</v>
      </c>
      <c r="EC546" s="2" t="s">
        <v>3</v>
      </c>
      <c r="ED546" s="2"/>
      <c r="EE546" s="2">
        <v>59540733</v>
      </c>
      <c r="EF546" s="2">
        <v>40</v>
      </c>
      <c r="EG546" s="2" t="s">
        <v>25</v>
      </c>
      <c r="EH546" s="2">
        <v>0</v>
      </c>
      <c r="EI546" s="2" t="s">
        <v>3</v>
      </c>
      <c r="EJ546" s="2">
        <v>2</v>
      </c>
      <c r="EK546" s="2">
        <v>67</v>
      </c>
      <c r="EL546" s="2" t="s">
        <v>26</v>
      </c>
      <c r="EM546" s="2" t="s">
        <v>27</v>
      </c>
      <c r="EN546" s="2"/>
      <c r="EO546" s="2" t="s">
        <v>28</v>
      </c>
      <c r="EP546" s="2"/>
      <c r="EQ546" s="2">
        <v>0</v>
      </c>
      <c r="ER546" s="2">
        <v>206.47</v>
      </c>
      <c r="ES546" s="2">
        <v>0</v>
      </c>
      <c r="ET546" s="2">
        <v>0.83</v>
      </c>
      <c r="EU546" s="2">
        <v>0.13</v>
      </c>
      <c r="EV546" s="2">
        <v>205.64</v>
      </c>
      <c r="EW546" s="2">
        <v>18.399999999999999</v>
      </c>
      <c r="EX546" s="2">
        <v>0</v>
      </c>
      <c r="EY546" s="2">
        <v>0</v>
      </c>
      <c r="EZ546" s="2"/>
      <c r="FA546" s="2"/>
      <c r="FB546" s="2"/>
      <c r="FC546" s="2"/>
      <c r="FD546" s="2"/>
      <c r="FE546" s="2"/>
      <c r="FF546" s="2"/>
      <c r="FG546" s="2"/>
      <c r="FH546" s="2"/>
      <c r="FI546" s="2"/>
      <c r="FJ546" s="2"/>
      <c r="FK546" s="2"/>
      <c r="FL546" s="2"/>
      <c r="FM546" s="2"/>
      <c r="FN546" s="2"/>
      <c r="FO546" s="2"/>
      <c r="FP546" s="2"/>
      <c r="FQ546" s="2">
        <v>0</v>
      </c>
      <c r="FR546" s="2">
        <v>0</v>
      </c>
      <c r="FS546" s="2">
        <v>0</v>
      </c>
      <c r="FT546" s="2"/>
      <c r="FU546" s="2"/>
      <c r="FV546" s="2"/>
      <c r="FW546" s="2"/>
      <c r="FX546" s="2">
        <v>97</v>
      </c>
      <c r="FY546" s="2">
        <v>51</v>
      </c>
      <c r="FZ546" s="2"/>
      <c r="GA546" s="2" t="s">
        <v>3</v>
      </c>
      <c r="GB546" s="2"/>
      <c r="GC546" s="2"/>
      <c r="GD546" s="2">
        <v>1</v>
      </c>
      <c r="GE546" s="2"/>
      <c r="GF546" s="2">
        <v>1318745648</v>
      </c>
      <c r="GG546" s="2">
        <v>2</v>
      </c>
      <c r="GH546" s="2">
        <v>1</v>
      </c>
      <c r="GI546" s="2">
        <v>2</v>
      </c>
      <c r="GJ546" s="2">
        <v>0</v>
      </c>
      <c r="GK546" s="2">
        <v>0</v>
      </c>
      <c r="GL546" s="2">
        <f t="shared" si="691"/>
        <v>0</v>
      </c>
      <c r="GM546" s="2">
        <f t="shared" si="692"/>
        <v>576.77</v>
      </c>
      <c r="GN546" s="2">
        <f t="shared" si="693"/>
        <v>0</v>
      </c>
      <c r="GO546" s="2">
        <f t="shared" si="694"/>
        <v>576.77</v>
      </c>
      <c r="GP546" s="2">
        <f t="shared" si="695"/>
        <v>0</v>
      </c>
      <c r="GQ546" s="2"/>
      <c r="GR546" s="2">
        <v>0</v>
      </c>
      <c r="GS546" s="2">
        <v>3</v>
      </c>
      <c r="GT546" s="2">
        <v>0</v>
      </c>
      <c r="GU546" s="2" t="s">
        <v>3</v>
      </c>
      <c r="GV546" s="2">
        <f t="shared" si="696"/>
        <v>0</v>
      </c>
      <c r="GW546" s="2">
        <v>1</v>
      </c>
      <c r="GX546" s="2">
        <f t="shared" si="697"/>
        <v>0</v>
      </c>
      <c r="GY546" s="2"/>
      <c r="GZ546" s="2"/>
      <c r="HA546" s="2">
        <v>0</v>
      </c>
      <c r="HB546" s="2">
        <v>0</v>
      </c>
      <c r="HC546" s="2">
        <f t="shared" si="698"/>
        <v>0</v>
      </c>
      <c r="HD546" s="2"/>
      <c r="HE546" s="2" t="s">
        <v>3</v>
      </c>
      <c r="HF546" s="2" t="s">
        <v>3</v>
      </c>
      <c r="HG546" s="2"/>
      <c r="HH546" s="2"/>
      <c r="HI546" s="2"/>
      <c r="HJ546" s="2"/>
      <c r="HK546" s="2"/>
      <c r="HL546" s="2"/>
      <c r="HM546" s="2" t="s">
        <v>3</v>
      </c>
      <c r="HN546" s="2" t="s">
        <v>3</v>
      </c>
      <c r="HO546" s="2" t="s">
        <v>3</v>
      </c>
      <c r="HP546" s="2" t="s">
        <v>3</v>
      </c>
      <c r="HQ546" s="2" t="s">
        <v>3</v>
      </c>
      <c r="HR546" s="2"/>
      <c r="HS546" s="2">
        <v>0</v>
      </c>
      <c r="HT546" s="2"/>
      <c r="HU546" s="2"/>
      <c r="HV546" s="2"/>
      <c r="HW546" s="2"/>
      <c r="HX546" s="2"/>
      <c r="HY546" s="2"/>
      <c r="HZ546" s="2"/>
      <c r="IA546" s="2"/>
      <c r="IB546" s="2"/>
      <c r="IC546" s="2"/>
      <c r="ID546" s="2"/>
      <c r="IE546" s="2"/>
      <c r="IF546" s="2"/>
      <c r="IG546" s="2"/>
      <c r="IH546" s="2"/>
      <c r="II546" s="2"/>
      <c r="IJ546" s="2"/>
      <c r="IK546" s="2">
        <v>0</v>
      </c>
      <c r="IL546" s="2"/>
      <c r="IM546" s="2"/>
      <c r="IN546" s="2"/>
      <c r="IO546" s="2"/>
      <c r="IP546" s="2"/>
      <c r="IQ546" s="2"/>
      <c r="IR546" s="2"/>
      <c r="IS546" s="2"/>
      <c r="IT546" s="2"/>
      <c r="IU546" s="2"/>
    </row>
    <row r="547" spans="1:255" x14ac:dyDescent="0.2">
      <c r="A547">
        <v>17</v>
      </c>
      <c r="B547">
        <v>1</v>
      </c>
      <c r="C547">
        <f>ROW(SmtRes!A342)</f>
        <v>342</v>
      </c>
      <c r="D547">
        <f>ROW(EtalonRes!A424)</f>
        <v>424</v>
      </c>
      <c r="E547" t="s">
        <v>772</v>
      </c>
      <c r="F547" t="s">
        <v>765</v>
      </c>
      <c r="G547" t="s">
        <v>766</v>
      </c>
      <c r="H547" t="s">
        <v>631</v>
      </c>
      <c r="I547">
        <f>ROUND(98/100,9)</f>
        <v>0.98</v>
      </c>
      <c r="J547">
        <v>0</v>
      </c>
      <c r="K547">
        <f>ROUND(98/100,9)</f>
        <v>0.98</v>
      </c>
      <c r="O547">
        <f t="shared" si="667"/>
        <v>12778.53</v>
      </c>
      <c r="P547">
        <f t="shared" si="668"/>
        <v>0</v>
      </c>
      <c r="Q547">
        <f>(ROUND((ROUND((((ET547*1.1))*AV547*I547),2)*BB547),2)+ROUND((ROUND(((AE547-((EU547*1.1)))*AV547*I547),2)*BS547),2))</f>
        <v>15.35</v>
      </c>
      <c r="R547">
        <f t="shared" si="669"/>
        <v>8.25</v>
      </c>
      <c r="S547">
        <f t="shared" si="670"/>
        <v>12763.18</v>
      </c>
      <c r="T547">
        <f t="shared" si="671"/>
        <v>0</v>
      </c>
      <c r="U547">
        <f t="shared" si="672"/>
        <v>20.767454399999995</v>
      </c>
      <c r="V547">
        <f t="shared" si="673"/>
        <v>0</v>
      </c>
      <c r="W547">
        <f t="shared" si="674"/>
        <v>0</v>
      </c>
      <c r="X547">
        <f t="shared" si="675"/>
        <v>12388.29</v>
      </c>
      <c r="Y547">
        <f t="shared" si="676"/>
        <v>6513.43</v>
      </c>
      <c r="AA547">
        <v>60252775</v>
      </c>
      <c r="AB547">
        <f t="shared" si="677"/>
        <v>227.11699999999999</v>
      </c>
      <c r="AC547">
        <f t="shared" si="678"/>
        <v>0</v>
      </c>
      <c r="AD547">
        <f>ROUND(((((ET547*1.1))-((EU547*1.1)))+AE547),6)</f>
        <v>0.91300000000000003</v>
      </c>
      <c r="AE547">
        <f>ROUND(((EU547*1.1)),6)</f>
        <v>0.14299999999999999</v>
      </c>
      <c r="AF547">
        <f>ROUND(((EV547*1.1)),6)</f>
        <v>226.20400000000001</v>
      </c>
      <c r="AG547">
        <f t="shared" si="679"/>
        <v>0</v>
      </c>
      <c r="AH547">
        <f>((EW547*1.1))</f>
        <v>20.239999999999998</v>
      </c>
      <c r="AI547">
        <f>((EX547*1.1))</f>
        <v>0</v>
      </c>
      <c r="AJ547">
        <f t="shared" si="680"/>
        <v>0</v>
      </c>
      <c r="AK547">
        <v>206.47</v>
      </c>
      <c r="AL547">
        <v>0</v>
      </c>
      <c r="AM547">
        <v>0.83</v>
      </c>
      <c r="AN547">
        <v>0.13</v>
      </c>
      <c r="AO547">
        <v>205.64</v>
      </c>
      <c r="AP547">
        <v>0</v>
      </c>
      <c r="AQ547">
        <v>18.399999999999999</v>
      </c>
      <c r="AR547">
        <v>0</v>
      </c>
      <c r="AS547">
        <v>0</v>
      </c>
      <c r="AT547">
        <v>97</v>
      </c>
      <c r="AU547">
        <v>51</v>
      </c>
      <c r="AV547">
        <v>1.0469999999999999</v>
      </c>
      <c r="AW547">
        <v>1</v>
      </c>
      <c r="AZ547">
        <v>1</v>
      </c>
      <c r="BA547">
        <v>54.99</v>
      </c>
      <c r="BB547">
        <v>16.329999999999998</v>
      </c>
      <c r="BC547">
        <v>1</v>
      </c>
      <c r="BD547" t="s">
        <v>3</v>
      </c>
      <c r="BE547" t="s">
        <v>3</v>
      </c>
      <c r="BF547" t="s">
        <v>3</v>
      </c>
      <c r="BG547" t="s">
        <v>3</v>
      </c>
      <c r="BH547">
        <v>0</v>
      </c>
      <c r="BI547">
        <v>2</v>
      </c>
      <c r="BJ547" t="s">
        <v>767</v>
      </c>
      <c r="BM547">
        <v>67</v>
      </c>
      <c r="BN547">
        <v>0</v>
      </c>
      <c r="BO547" t="s">
        <v>765</v>
      </c>
      <c r="BP547">
        <v>1</v>
      </c>
      <c r="BQ547">
        <v>40</v>
      </c>
      <c r="BR547">
        <v>0</v>
      </c>
      <c r="BS547">
        <v>54.99</v>
      </c>
      <c r="BT547">
        <v>1</v>
      </c>
      <c r="BU547">
        <v>1</v>
      </c>
      <c r="BV547">
        <v>1</v>
      </c>
      <c r="BW547">
        <v>1</v>
      </c>
      <c r="BX547">
        <v>1</v>
      </c>
      <c r="BY547" t="s">
        <v>3</v>
      </c>
      <c r="BZ547">
        <v>97</v>
      </c>
      <c r="CA547">
        <v>51</v>
      </c>
      <c r="CB547" t="s">
        <v>3</v>
      </c>
      <c r="CE547">
        <v>30</v>
      </c>
      <c r="CF547">
        <v>0</v>
      </c>
      <c r="CG547">
        <v>0</v>
      </c>
      <c r="CM547">
        <v>0</v>
      </c>
      <c r="CN547" t="s">
        <v>1289</v>
      </c>
      <c r="CO547">
        <v>0</v>
      </c>
      <c r="CP547">
        <f t="shared" si="681"/>
        <v>12778.53</v>
      </c>
      <c r="CQ547">
        <f t="shared" si="682"/>
        <v>0</v>
      </c>
      <c r="CR547">
        <f>(ROUND((ROUND((((ET547*1.1))*AV547*1),2)*BB547),2)+ROUND((ROUND(((AE547-((EU547*1.1)))*AV547*1),2)*BS547),2))</f>
        <v>15.68</v>
      </c>
      <c r="CS547">
        <f t="shared" si="683"/>
        <v>8.25</v>
      </c>
      <c r="CT547">
        <f t="shared" si="684"/>
        <v>13023.83</v>
      </c>
      <c r="CU547">
        <f t="shared" si="685"/>
        <v>0</v>
      </c>
      <c r="CV547">
        <f t="shared" si="686"/>
        <v>21.191279999999995</v>
      </c>
      <c r="CW547">
        <f t="shared" si="687"/>
        <v>0</v>
      </c>
      <c r="CX547">
        <f t="shared" si="688"/>
        <v>0</v>
      </c>
      <c r="CY547">
        <f t="shared" si="689"/>
        <v>12388.2871</v>
      </c>
      <c r="CZ547">
        <f t="shared" si="690"/>
        <v>6513.4293000000007</v>
      </c>
      <c r="DB547">
        <v>36</v>
      </c>
      <c r="DC547" t="s">
        <v>3</v>
      </c>
      <c r="DD547" t="s">
        <v>3</v>
      </c>
      <c r="DE547" t="s">
        <v>24</v>
      </c>
      <c r="DF547" t="s">
        <v>24</v>
      </c>
      <c r="DG547" t="s">
        <v>24</v>
      </c>
      <c r="DH547" t="s">
        <v>3</v>
      </c>
      <c r="DI547" t="s">
        <v>24</v>
      </c>
      <c r="DJ547" t="s">
        <v>24</v>
      </c>
      <c r="DK547" t="s">
        <v>3</v>
      </c>
      <c r="DL547" t="s">
        <v>3</v>
      </c>
      <c r="DM547" t="s">
        <v>3</v>
      </c>
      <c r="DN547">
        <v>0</v>
      </c>
      <c r="DO547">
        <v>0</v>
      </c>
      <c r="DP547">
        <v>1</v>
      </c>
      <c r="DQ547">
        <v>1</v>
      </c>
      <c r="DU547">
        <v>1010</v>
      </c>
      <c r="DV547" t="s">
        <v>631</v>
      </c>
      <c r="DW547" t="s">
        <v>631</v>
      </c>
      <c r="DX547">
        <v>100</v>
      </c>
      <c r="DZ547" t="s">
        <v>3</v>
      </c>
      <c r="EA547" t="s">
        <v>3</v>
      </c>
      <c r="EB547" t="s">
        <v>3</v>
      </c>
      <c r="EC547" t="s">
        <v>3</v>
      </c>
      <c r="EE547">
        <v>59540733</v>
      </c>
      <c r="EF547">
        <v>40</v>
      </c>
      <c r="EG547" t="s">
        <v>25</v>
      </c>
      <c r="EH547">
        <v>0</v>
      </c>
      <c r="EI547" t="s">
        <v>3</v>
      </c>
      <c r="EJ547">
        <v>2</v>
      </c>
      <c r="EK547">
        <v>67</v>
      </c>
      <c r="EL547" t="s">
        <v>26</v>
      </c>
      <c r="EM547" t="s">
        <v>27</v>
      </c>
      <c r="EO547" t="s">
        <v>28</v>
      </c>
      <c r="EQ547">
        <v>0</v>
      </c>
      <c r="ER547">
        <v>206.47</v>
      </c>
      <c r="ES547">
        <v>0</v>
      </c>
      <c r="ET547">
        <v>0.83</v>
      </c>
      <c r="EU547">
        <v>0.13</v>
      </c>
      <c r="EV547">
        <v>205.64</v>
      </c>
      <c r="EW547">
        <v>18.399999999999999</v>
      </c>
      <c r="EX547">
        <v>0</v>
      </c>
      <c r="EY547">
        <v>0</v>
      </c>
      <c r="FQ547">
        <v>0</v>
      </c>
      <c r="FR547">
        <v>0</v>
      </c>
      <c r="FS547">
        <v>0</v>
      </c>
      <c r="FX547">
        <v>97</v>
      </c>
      <c r="FY547">
        <v>51</v>
      </c>
      <c r="GA547" t="s">
        <v>3</v>
      </c>
      <c r="GD547">
        <v>1</v>
      </c>
      <c r="GF547">
        <v>1318745648</v>
      </c>
      <c r="GG547">
        <v>2</v>
      </c>
      <c r="GH547">
        <v>1</v>
      </c>
      <c r="GI547">
        <v>2</v>
      </c>
      <c r="GJ547">
        <v>0</v>
      </c>
      <c r="GK547">
        <v>0</v>
      </c>
      <c r="GL547">
        <f t="shared" si="691"/>
        <v>0</v>
      </c>
      <c r="GM547">
        <f t="shared" si="692"/>
        <v>31680.25</v>
      </c>
      <c r="GN547">
        <f t="shared" si="693"/>
        <v>0</v>
      </c>
      <c r="GO547">
        <f t="shared" si="694"/>
        <v>31680.25</v>
      </c>
      <c r="GP547">
        <f t="shared" si="695"/>
        <v>0</v>
      </c>
      <c r="GR547">
        <v>0</v>
      </c>
      <c r="GS547">
        <v>3</v>
      </c>
      <c r="GT547">
        <v>0</v>
      </c>
      <c r="GU547" t="s">
        <v>3</v>
      </c>
      <c r="GV547">
        <f t="shared" si="696"/>
        <v>0</v>
      </c>
      <c r="GW547">
        <v>1</v>
      </c>
      <c r="GX547">
        <f t="shared" si="697"/>
        <v>0</v>
      </c>
      <c r="HA547">
        <v>0</v>
      </c>
      <c r="HB547">
        <v>0</v>
      </c>
      <c r="HC547">
        <f t="shared" si="698"/>
        <v>0</v>
      </c>
      <c r="HE547" t="s">
        <v>3</v>
      </c>
      <c r="HF547" t="s">
        <v>3</v>
      </c>
      <c r="HM547" t="s">
        <v>3</v>
      </c>
      <c r="HN547" t="s">
        <v>3</v>
      </c>
      <c r="HO547" t="s">
        <v>3</v>
      </c>
      <c r="HP547" t="s">
        <v>3</v>
      </c>
      <c r="HQ547" t="s">
        <v>3</v>
      </c>
      <c r="HS547">
        <v>0</v>
      </c>
      <c r="IK547">
        <v>0</v>
      </c>
    </row>
    <row r="548" spans="1:255" x14ac:dyDescent="0.2">
      <c r="A548" s="2">
        <v>18</v>
      </c>
      <c r="B548" s="2">
        <v>1</v>
      </c>
      <c r="C548" s="2">
        <v>339</v>
      </c>
      <c r="D548" s="2"/>
      <c r="E548" s="2" t="s">
        <v>773</v>
      </c>
      <c r="F548" s="2" t="s">
        <v>774</v>
      </c>
      <c r="G548" s="2" t="s">
        <v>775</v>
      </c>
      <c r="H548" s="2" t="s">
        <v>37</v>
      </c>
      <c r="I548" s="2">
        <f>I546*J548</f>
        <v>98</v>
      </c>
      <c r="J548" s="2">
        <v>100</v>
      </c>
      <c r="K548" s="2">
        <v>100</v>
      </c>
      <c r="L548" s="2"/>
      <c r="M548" s="2"/>
      <c r="N548" s="2"/>
      <c r="O548" s="2">
        <f t="shared" si="667"/>
        <v>3608.36</v>
      </c>
      <c r="P548" s="2">
        <f t="shared" si="668"/>
        <v>3608.36</v>
      </c>
      <c r="Q548" s="2">
        <f t="shared" ref="Q548:Q555" si="699">(ROUND((ROUND(((ET548)*AV548*I548),2)*BB548),2)+ROUND((ROUND(((AE548-(EU548))*AV548*I548),2)*BS548),2))</f>
        <v>0</v>
      </c>
      <c r="R548" s="2">
        <f t="shared" si="669"/>
        <v>0</v>
      </c>
      <c r="S548" s="2">
        <f t="shared" si="670"/>
        <v>0</v>
      </c>
      <c r="T548" s="2">
        <f t="shared" si="671"/>
        <v>0</v>
      </c>
      <c r="U548" s="2">
        <f t="shared" si="672"/>
        <v>0</v>
      </c>
      <c r="V548" s="2">
        <f t="shared" si="673"/>
        <v>0</v>
      </c>
      <c r="W548" s="2">
        <f t="shared" si="674"/>
        <v>0</v>
      </c>
      <c r="X548" s="2">
        <f t="shared" si="675"/>
        <v>0</v>
      </c>
      <c r="Y548" s="2">
        <f t="shared" si="676"/>
        <v>0</v>
      </c>
      <c r="Z548" s="2"/>
      <c r="AA548" s="2">
        <v>60252778</v>
      </c>
      <c r="AB548" s="2">
        <f t="shared" si="677"/>
        <v>36.82</v>
      </c>
      <c r="AC548" s="2">
        <f t="shared" si="678"/>
        <v>36.82</v>
      </c>
      <c r="AD548" s="2">
        <f t="shared" ref="AD548:AD555" si="700">ROUND((((ET548)-(EU548))+AE548),6)</f>
        <v>0</v>
      </c>
      <c r="AE548" s="2">
        <f t="shared" ref="AE548:AF555" si="701">ROUND((EU548),6)</f>
        <v>0</v>
      </c>
      <c r="AF548" s="2">
        <f t="shared" si="701"/>
        <v>0</v>
      </c>
      <c r="AG548" s="2">
        <f t="shared" si="679"/>
        <v>0</v>
      </c>
      <c r="AH548" s="2">
        <f t="shared" ref="AH548:AI555" si="702">(EW548)</f>
        <v>0</v>
      </c>
      <c r="AI548" s="2">
        <f t="shared" si="702"/>
        <v>0</v>
      </c>
      <c r="AJ548" s="2">
        <f t="shared" si="680"/>
        <v>0</v>
      </c>
      <c r="AK548" s="2">
        <v>36.82</v>
      </c>
      <c r="AL548" s="2">
        <v>36.82</v>
      </c>
      <c r="AM548" s="2">
        <v>0</v>
      </c>
      <c r="AN548" s="2">
        <v>0</v>
      </c>
      <c r="AO548" s="2">
        <v>0</v>
      </c>
      <c r="AP548" s="2">
        <v>0</v>
      </c>
      <c r="AQ548" s="2">
        <v>0</v>
      </c>
      <c r="AR548" s="2">
        <v>0</v>
      </c>
      <c r="AS548" s="2">
        <v>0</v>
      </c>
      <c r="AT548" s="2">
        <v>97</v>
      </c>
      <c r="AU548" s="2">
        <v>51</v>
      </c>
      <c r="AV548" s="2">
        <v>1</v>
      </c>
      <c r="AW548" s="2">
        <v>1</v>
      </c>
      <c r="AX548" s="2"/>
      <c r="AY548" s="2"/>
      <c r="AZ548" s="2">
        <v>1</v>
      </c>
      <c r="BA548" s="2">
        <v>1</v>
      </c>
      <c r="BB548" s="2">
        <v>1</v>
      </c>
      <c r="BC548" s="2">
        <v>1</v>
      </c>
      <c r="BD548" s="2" t="s">
        <v>3</v>
      </c>
      <c r="BE548" s="2" t="s">
        <v>3</v>
      </c>
      <c r="BF548" s="2" t="s">
        <v>3</v>
      </c>
      <c r="BG548" s="2" t="s">
        <v>3</v>
      </c>
      <c r="BH548" s="2">
        <v>3</v>
      </c>
      <c r="BI548" s="2">
        <v>2</v>
      </c>
      <c r="BJ548" s="2" t="s">
        <v>3</v>
      </c>
      <c r="BK548" s="2"/>
      <c r="BL548" s="2"/>
      <c r="BM548" s="2">
        <v>67</v>
      </c>
      <c r="BN548" s="2">
        <v>0</v>
      </c>
      <c r="BO548" s="2" t="s">
        <v>3</v>
      </c>
      <c r="BP548" s="2">
        <v>0</v>
      </c>
      <c r="BQ548" s="2">
        <v>40</v>
      </c>
      <c r="BR548" s="2">
        <v>0</v>
      </c>
      <c r="BS548" s="2">
        <v>1</v>
      </c>
      <c r="BT548" s="2">
        <v>1</v>
      </c>
      <c r="BU548" s="2">
        <v>1</v>
      </c>
      <c r="BV548" s="2">
        <v>1</v>
      </c>
      <c r="BW548" s="2">
        <v>1</v>
      </c>
      <c r="BX548" s="2">
        <v>1</v>
      </c>
      <c r="BY548" s="2" t="s">
        <v>3</v>
      </c>
      <c r="BZ548" s="2">
        <v>97</v>
      </c>
      <c r="CA548" s="2">
        <v>51</v>
      </c>
      <c r="CB548" s="2" t="s">
        <v>3</v>
      </c>
      <c r="CC548" s="2"/>
      <c r="CD548" s="2"/>
      <c r="CE548" s="2">
        <v>30</v>
      </c>
      <c r="CF548" s="2">
        <v>0</v>
      </c>
      <c r="CG548" s="2">
        <v>0</v>
      </c>
      <c r="CH548" s="2"/>
      <c r="CI548" s="2"/>
      <c r="CJ548" s="2"/>
      <c r="CK548" s="2"/>
      <c r="CL548" s="2"/>
      <c r="CM548" s="2">
        <v>0</v>
      </c>
      <c r="CN548" s="2" t="s">
        <v>1290</v>
      </c>
      <c r="CO548" s="2">
        <v>0</v>
      </c>
      <c r="CP548" s="2">
        <f t="shared" si="681"/>
        <v>3608.36</v>
      </c>
      <c r="CQ548" s="2">
        <f t="shared" si="682"/>
        <v>36.82</v>
      </c>
      <c r="CR548" s="2">
        <f t="shared" ref="CR548:CR555" si="703">(ROUND((ROUND(((ET548)*AV548*1),2)*BB548),2)+ROUND((ROUND(((AE548-(EU548))*AV548*1),2)*BS548),2))</f>
        <v>0</v>
      </c>
      <c r="CS548" s="2">
        <f t="shared" si="683"/>
        <v>0</v>
      </c>
      <c r="CT548" s="2">
        <f t="shared" si="684"/>
        <v>0</v>
      </c>
      <c r="CU548" s="2">
        <f t="shared" si="685"/>
        <v>0</v>
      </c>
      <c r="CV548" s="2">
        <f t="shared" si="686"/>
        <v>0</v>
      </c>
      <c r="CW548" s="2">
        <f t="shared" si="687"/>
        <v>0</v>
      </c>
      <c r="CX548" s="2">
        <f t="shared" si="688"/>
        <v>0</v>
      </c>
      <c r="CY548" s="2">
        <f t="shared" si="689"/>
        <v>0</v>
      </c>
      <c r="CZ548" s="2">
        <f t="shared" si="690"/>
        <v>0</v>
      </c>
      <c r="DA548" s="2"/>
      <c r="DB548" s="2"/>
      <c r="DC548" s="2" t="s">
        <v>3</v>
      </c>
      <c r="DD548" s="2" t="s">
        <v>3</v>
      </c>
      <c r="DE548" s="2" t="s">
        <v>3</v>
      </c>
      <c r="DF548" s="2" t="s">
        <v>3</v>
      </c>
      <c r="DG548" s="2" t="s">
        <v>3</v>
      </c>
      <c r="DH548" s="2" t="s">
        <v>3</v>
      </c>
      <c r="DI548" s="2" t="s">
        <v>3</v>
      </c>
      <c r="DJ548" s="2" t="s">
        <v>3</v>
      </c>
      <c r="DK548" s="2" t="s">
        <v>3</v>
      </c>
      <c r="DL548" s="2" t="s">
        <v>3</v>
      </c>
      <c r="DM548" s="2" t="s">
        <v>3</v>
      </c>
      <c r="DN548" s="2">
        <v>0</v>
      </c>
      <c r="DO548" s="2">
        <v>0</v>
      </c>
      <c r="DP548" s="2">
        <v>1</v>
      </c>
      <c r="DQ548" s="2">
        <v>1</v>
      </c>
      <c r="DR548" s="2"/>
      <c r="DS548" s="2"/>
      <c r="DT548" s="2"/>
      <c r="DU548" s="2">
        <v>1013</v>
      </c>
      <c r="DV548" s="2" t="s">
        <v>37</v>
      </c>
      <c r="DW548" s="2" t="s">
        <v>37</v>
      </c>
      <c r="DX548" s="2">
        <v>1</v>
      </c>
      <c r="DY548" s="2"/>
      <c r="DZ548" s="2" t="s">
        <v>3</v>
      </c>
      <c r="EA548" s="2" t="s">
        <v>3</v>
      </c>
      <c r="EB548" s="2" t="s">
        <v>3</v>
      </c>
      <c r="EC548" s="2" t="s">
        <v>3</v>
      </c>
      <c r="ED548" s="2"/>
      <c r="EE548" s="2">
        <v>59540733</v>
      </c>
      <c r="EF548" s="2">
        <v>40</v>
      </c>
      <c r="EG548" s="2" t="s">
        <v>25</v>
      </c>
      <c r="EH548" s="2">
        <v>0</v>
      </c>
      <c r="EI548" s="2" t="s">
        <v>3</v>
      </c>
      <c r="EJ548" s="2">
        <v>2</v>
      </c>
      <c r="EK548" s="2">
        <v>67</v>
      </c>
      <c r="EL548" s="2" t="s">
        <v>26</v>
      </c>
      <c r="EM548" s="2" t="s">
        <v>27</v>
      </c>
      <c r="EN548" s="2"/>
      <c r="EO548" s="2" t="s">
        <v>76</v>
      </c>
      <c r="EP548" s="2"/>
      <c r="EQ548" s="2">
        <v>0</v>
      </c>
      <c r="ER548" s="2">
        <v>0</v>
      </c>
      <c r="ES548" s="2">
        <v>36.82</v>
      </c>
      <c r="ET548" s="2">
        <v>0</v>
      </c>
      <c r="EU548" s="2">
        <v>0</v>
      </c>
      <c r="EV548" s="2">
        <v>0</v>
      </c>
      <c r="EW548" s="2">
        <v>0</v>
      </c>
      <c r="EX548" s="2">
        <v>0</v>
      </c>
      <c r="EY548" s="2"/>
      <c r="EZ548" s="2"/>
      <c r="FA548" s="2"/>
      <c r="FB548" s="2"/>
      <c r="FC548" s="2"/>
      <c r="FD548" s="2"/>
      <c r="FE548" s="2"/>
      <c r="FF548" s="2"/>
      <c r="FG548" s="2"/>
      <c r="FH548" s="2"/>
      <c r="FI548" s="2"/>
      <c r="FJ548" s="2"/>
      <c r="FK548" s="2"/>
      <c r="FL548" s="2"/>
      <c r="FM548" s="2"/>
      <c r="FN548" s="2"/>
      <c r="FO548" s="2"/>
      <c r="FP548" s="2"/>
      <c r="FQ548" s="2">
        <v>0</v>
      </c>
      <c r="FR548" s="2">
        <v>0</v>
      </c>
      <c r="FS548" s="2">
        <v>0</v>
      </c>
      <c r="FT548" s="2"/>
      <c r="FU548" s="2"/>
      <c r="FV548" s="2"/>
      <c r="FW548" s="2"/>
      <c r="FX548" s="2">
        <v>97</v>
      </c>
      <c r="FY548" s="2">
        <v>51</v>
      </c>
      <c r="FZ548" s="2"/>
      <c r="GA548" s="2" t="s">
        <v>776</v>
      </c>
      <c r="GB548" s="2"/>
      <c r="GC548" s="2"/>
      <c r="GD548" s="2">
        <v>1</v>
      </c>
      <c r="GE548" s="2"/>
      <c r="GF548" s="2">
        <v>-1918046628</v>
      </c>
      <c r="GG548" s="2">
        <v>2</v>
      </c>
      <c r="GH548" s="2">
        <v>4</v>
      </c>
      <c r="GI548" s="2">
        <v>-2</v>
      </c>
      <c r="GJ548" s="2">
        <v>0</v>
      </c>
      <c r="GK548" s="2">
        <v>0</v>
      </c>
      <c r="GL548" s="2">
        <f t="shared" si="691"/>
        <v>0</v>
      </c>
      <c r="GM548" s="2">
        <f t="shared" si="692"/>
        <v>3608.36</v>
      </c>
      <c r="GN548" s="2">
        <f t="shared" si="693"/>
        <v>0</v>
      </c>
      <c r="GO548" s="2">
        <f t="shared" si="694"/>
        <v>3608.36</v>
      </c>
      <c r="GP548" s="2">
        <f t="shared" si="695"/>
        <v>0</v>
      </c>
      <c r="GQ548" s="2"/>
      <c r="GR548" s="2">
        <v>0</v>
      </c>
      <c r="GS548" s="2">
        <v>2</v>
      </c>
      <c r="GT548" s="2">
        <v>0</v>
      </c>
      <c r="GU548" s="2" t="s">
        <v>3</v>
      </c>
      <c r="GV548" s="2">
        <f t="shared" si="696"/>
        <v>0</v>
      </c>
      <c r="GW548" s="2">
        <v>1</v>
      </c>
      <c r="GX548" s="2">
        <f t="shared" si="697"/>
        <v>0</v>
      </c>
      <c r="GY548" s="2"/>
      <c r="GZ548" s="2"/>
      <c r="HA548" s="2">
        <v>0</v>
      </c>
      <c r="HB548" s="2">
        <v>0</v>
      </c>
      <c r="HC548" s="2">
        <f t="shared" si="698"/>
        <v>0</v>
      </c>
      <c r="HD548" s="2"/>
      <c r="HE548" s="2" t="s">
        <v>389</v>
      </c>
      <c r="HF548" s="2" t="s">
        <v>34</v>
      </c>
      <c r="HG548" s="2"/>
      <c r="HH548" s="2"/>
      <c r="HI548" s="2"/>
      <c r="HJ548" s="2"/>
      <c r="HK548" s="2"/>
      <c r="HL548" s="2"/>
      <c r="HM548" s="2" t="s">
        <v>3</v>
      </c>
      <c r="HN548" s="2" t="s">
        <v>3</v>
      </c>
      <c r="HO548" s="2" t="s">
        <v>3</v>
      </c>
      <c r="HP548" s="2" t="s">
        <v>3</v>
      </c>
      <c r="HQ548" s="2" t="s">
        <v>3</v>
      </c>
      <c r="HR548" s="2"/>
      <c r="HS548" s="2">
        <v>0</v>
      </c>
      <c r="HT548" s="2"/>
      <c r="HU548" s="2"/>
      <c r="HV548" s="2"/>
      <c r="HW548" s="2"/>
      <c r="HX548" s="2"/>
      <c r="HY548" s="2"/>
      <c r="HZ548" s="2"/>
      <c r="IA548" s="2"/>
      <c r="IB548" s="2"/>
      <c r="IC548" s="2"/>
      <c r="ID548" s="2"/>
      <c r="IE548" s="2"/>
      <c r="IF548" s="2"/>
      <c r="IG548" s="2"/>
      <c r="IH548" s="2"/>
      <c r="II548" s="2"/>
      <c r="IJ548" s="2"/>
      <c r="IK548" s="2">
        <v>0</v>
      </c>
      <c r="IL548" s="2"/>
      <c r="IM548" s="2"/>
      <c r="IN548" s="2"/>
      <c r="IO548" s="2"/>
      <c r="IP548" s="2"/>
      <c r="IQ548" s="2"/>
      <c r="IR548" s="2"/>
      <c r="IS548" s="2"/>
      <c r="IT548" s="2"/>
      <c r="IU548" s="2"/>
    </row>
    <row r="549" spans="1:255" x14ac:dyDescent="0.2">
      <c r="A549">
        <v>18</v>
      </c>
      <c r="B549">
        <v>1</v>
      </c>
      <c r="C549">
        <v>342</v>
      </c>
      <c r="E549" t="s">
        <v>773</v>
      </c>
      <c r="F549" t="s">
        <v>774</v>
      </c>
      <c r="G549" t="s">
        <v>775</v>
      </c>
      <c r="H549" t="s">
        <v>37</v>
      </c>
      <c r="I549">
        <f>I547*J549</f>
        <v>98</v>
      </c>
      <c r="J549">
        <v>100</v>
      </c>
      <c r="K549">
        <v>100</v>
      </c>
      <c r="O549">
        <f t="shared" si="667"/>
        <v>35650.6</v>
      </c>
      <c r="P549">
        <f t="shared" si="668"/>
        <v>35650.6</v>
      </c>
      <c r="Q549">
        <f t="shared" si="699"/>
        <v>0</v>
      </c>
      <c r="R549">
        <f t="shared" si="669"/>
        <v>0</v>
      </c>
      <c r="S549">
        <f t="shared" si="670"/>
        <v>0</v>
      </c>
      <c r="T549">
        <f t="shared" si="671"/>
        <v>0</v>
      </c>
      <c r="U549">
        <f t="shared" si="672"/>
        <v>0</v>
      </c>
      <c r="V549">
        <f t="shared" si="673"/>
        <v>0</v>
      </c>
      <c r="W549">
        <f t="shared" si="674"/>
        <v>0</v>
      </c>
      <c r="X549">
        <f t="shared" si="675"/>
        <v>0</v>
      </c>
      <c r="Y549">
        <f t="shared" si="676"/>
        <v>0</v>
      </c>
      <c r="AA549">
        <v>60252775</v>
      </c>
      <c r="AB549">
        <f t="shared" si="677"/>
        <v>36.82</v>
      </c>
      <c r="AC549">
        <f t="shared" si="678"/>
        <v>36.82</v>
      </c>
      <c r="AD549">
        <f t="shared" si="700"/>
        <v>0</v>
      </c>
      <c r="AE549">
        <f t="shared" si="701"/>
        <v>0</v>
      </c>
      <c r="AF549">
        <f t="shared" si="701"/>
        <v>0</v>
      </c>
      <c r="AG549">
        <f t="shared" si="679"/>
        <v>0</v>
      </c>
      <c r="AH549">
        <f t="shared" si="702"/>
        <v>0</v>
      </c>
      <c r="AI549">
        <f t="shared" si="702"/>
        <v>0</v>
      </c>
      <c r="AJ549">
        <f t="shared" si="680"/>
        <v>0</v>
      </c>
      <c r="AK549">
        <v>36.82</v>
      </c>
      <c r="AL549">
        <v>36.82</v>
      </c>
      <c r="AM549">
        <v>0</v>
      </c>
      <c r="AN549">
        <v>0</v>
      </c>
      <c r="AO549">
        <v>0</v>
      </c>
      <c r="AP549">
        <v>0</v>
      </c>
      <c r="AQ549">
        <v>0</v>
      </c>
      <c r="AR549">
        <v>0</v>
      </c>
      <c r="AS549">
        <v>0</v>
      </c>
      <c r="AT549">
        <v>97</v>
      </c>
      <c r="AU549">
        <v>51</v>
      </c>
      <c r="AV549">
        <v>1</v>
      </c>
      <c r="AW549">
        <v>1</v>
      </c>
      <c r="AZ549">
        <v>1</v>
      </c>
      <c r="BA549">
        <v>1</v>
      </c>
      <c r="BB549">
        <v>1</v>
      </c>
      <c r="BC549">
        <v>9.8800000000000008</v>
      </c>
      <c r="BD549" t="s">
        <v>3</v>
      </c>
      <c r="BE549" t="s">
        <v>3</v>
      </c>
      <c r="BF549" t="s">
        <v>3</v>
      </c>
      <c r="BG549" t="s">
        <v>3</v>
      </c>
      <c r="BH549">
        <v>3</v>
      </c>
      <c r="BI549">
        <v>2</v>
      </c>
      <c r="BJ549" t="s">
        <v>3</v>
      </c>
      <c r="BM549">
        <v>67</v>
      </c>
      <c r="BN549">
        <v>0</v>
      </c>
      <c r="BO549" t="s">
        <v>3</v>
      </c>
      <c r="BP549">
        <v>0</v>
      </c>
      <c r="BQ549">
        <v>40</v>
      </c>
      <c r="BR549">
        <v>0</v>
      </c>
      <c r="BS549">
        <v>1</v>
      </c>
      <c r="BT549">
        <v>1</v>
      </c>
      <c r="BU549">
        <v>1</v>
      </c>
      <c r="BV549">
        <v>1</v>
      </c>
      <c r="BW549">
        <v>1</v>
      </c>
      <c r="BX549">
        <v>1</v>
      </c>
      <c r="BY549" t="s">
        <v>3</v>
      </c>
      <c r="BZ549">
        <v>97</v>
      </c>
      <c r="CA549">
        <v>51</v>
      </c>
      <c r="CB549" t="s">
        <v>3</v>
      </c>
      <c r="CE549">
        <v>30</v>
      </c>
      <c r="CF549">
        <v>0</v>
      </c>
      <c r="CG549">
        <v>0</v>
      </c>
      <c r="CM549">
        <v>0</v>
      </c>
      <c r="CN549" t="s">
        <v>1290</v>
      </c>
      <c r="CO549">
        <v>0</v>
      </c>
      <c r="CP549">
        <f t="shared" si="681"/>
        <v>35650.6</v>
      </c>
      <c r="CQ549">
        <f t="shared" si="682"/>
        <v>363.78</v>
      </c>
      <c r="CR549">
        <f t="shared" si="703"/>
        <v>0</v>
      </c>
      <c r="CS549">
        <f t="shared" si="683"/>
        <v>0</v>
      </c>
      <c r="CT549">
        <f t="shared" si="684"/>
        <v>0</v>
      </c>
      <c r="CU549">
        <f t="shared" si="685"/>
        <v>0</v>
      </c>
      <c r="CV549">
        <f t="shared" si="686"/>
        <v>0</v>
      </c>
      <c r="CW549">
        <f t="shared" si="687"/>
        <v>0</v>
      </c>
      <c r="CX549">
        <f t="shared" si="688"/>
        <v>0</v>
      </c>
      <c r="CY549">
        <f t="shared" si="689"/>
        <v>0</v>
      </c>
      <c r="CZ549">
        <f t="shared" si="690"/>
        <v>0</v>
      </c>
      <c r="DC549" t="s">
        <v>3</v>
      </c>
      <c r="DD549" t="s">
        <v>3</v>
      </c>
      <c r="DE549" t="s">
        <v>3</v>
      </c>
      <c r="DF549" t="s">
        <v>3</v>
      </c>
      <c r="DG549" t="s">
        <v>3</v>
      </c>
      <c r="DH549" t="s">
        <v>3</v>
      </c>
      <c r="DI549" t="s">
        <v>3</v>
      </c>
      <c r="DJ549" t="s">
        <v>3</v>
      </c>
      <c r="DK549" t="s">
        <v>3</v>
      </c>
      <c r="DL549" t="s">
        <v>3</v>
      </c>
      <c r="DM549" t="s">
        <v>3</v>
      </c>
      <c r="DN549">
        <v>0</v>
      </c>
      <c r="DO549">
        <v>0</v>
      </c>
      <c r="DP549">
        <v>1</v>
      </c>
      <c r="DQ549">
        <v>1</v>
      </c>
      <c r="DU549">
        <v>1013</v>
      </c>
      <c r="DV549" t="s">
        <v>37</v>
      </c>
      <c r="DW549" t="s">
        <v>37</v>
      </c>
      <c r="DX549">
        <v>1</v>
      </c>
      <c r="DZ549" t="s">
        <v>3</v>
      </c>
      <c r="EA549" t="s">
        <v>3</v>
      </c>
      <c r="EB549" t="s">
        <v>3</v>
      </c>
      <c r="EC549" t="s">
        <v>3</v>
      </c>
      <c r="EE549">
        <v>59540733</v>
      </c>
      <c r="EF549">
        <v>40</v>
      </c>
      <c r="EG549" t="s">
        <v>25</v>
      </c>
      <c r="EH549">
        <v>0</v>
      </c>
      <c r="EI549" t="s">
        <v>3</v>
      </c>
      <c r="EJ549">
        <v>2</v>
      </c>
      <c r="EK549">
        <v>67</v>
      </c>
      <c r="EL549" t="s">
        <v>26</v>
      </c>
      <c r="EM549" t="s">
        <v>27</v>
      </c>
      <c r="EO549" t="s">
        <v>76</v>
      </c>
      <c r="EQ549">
        <v>0</v>
      </c>
      <c r="ER549">
        <v>36.82</v>
      </c>
      <c r="ES549">
        <v>36.82</v>
      </c>
      <c r="ET549">
        <v>0</v>
      </c>
      <c r="EU549">
        <v>0</v>
      </c>
      <c r="EV549">
        <v>0</v>
      </c>
      <c r="EW549">
        <v>0</v>
      </c>
      <c r="EX549">
        <v>0</v>
      </c>
      <c r="EZ549">
        <v>5</v>
      </c>
      <c r="FC549">
        <v>1</v>
      </c>
      <c r="FD549">
        <v>18</v>
      </c>
      <c r="FF549">
        <v>428</v>
      </c>
      <c r="FQ549">
        <v>0</v>
      </c>
      <c r="FR549">
        <v>0</v>
      </c>
      <c r="FS549">
        <v>0</v>
      </c>
      <c r="FX549">
        <v>97</v>
      </c>
      <c r="FY549">
        <v>51</v>
      </c>
      <c r="GA549" t="s">
        <v>776</v>
      </c>
      <c r="GD549">
        <v>1</v>
      </c>
      <c r="GF549">
        <v>-1918046628</v>
      </c>
      <c r="GG549">
        <v>2</v>
      </c>
      <c r="GH549">
        <v>3</v>
      </c>
      <c r="GI549">
        <v>5</v>
      </c>
      <c r="GJ549">
        <v>0</v>
      </c>
      <c r="GK549">
        <v>0</v>
      </c>
      <c r="GL549">
        <f t="shared" si="691"/>
        <v>0</v>
      </c>
      <c r="GM549">
        <f t="shared" si="692"/>
        <v>35650.6</v>
      </c>
      <c r="GN549">
        <f t="shared" si="693"/>
        <v>0</v>
      </c>
      <c r="GO549">
        <f t="shared" si="694"/>
        <v>35650.6</v>
      </c>
      <c r="GP549">
        <f t="shared" si="695"/>
        <v>0</v>
      </c>
      <c r="GR549">
        <v>1</v>
      </c>
      <c r="GS549">
        <v>1</v>
      </c>
      <c r="GT549">
        <v>0</v>
      </c>
      <c r="GU549" t="s">
        <v>3</v>
      </c>
      <c r="GV549">
        <f t="shared" si="696"/>
        <v>0</v>
      </c>
      <c r="GW549">
        <v>1</v>
      </c>
      <c r="GX549">
        <f t="shared" si="697"/>
        <v>0</v>
      </c>
      <c r="HA549">
        <v>0</v>
      </c>
      <c r="HB549">
        <v>0</v>
      </c>
      <c r="HC549">
        <f t="shared" si="698"/>
        <v>0</v>
      </c>
      <c r="HE549" t="s">
        <v>389</v>
      </c>
      <c r="HF549" t="s">
        <v>34</v>
      </c>
      <c r="HM549" t="s">
        <v>3</v>
      </c>
      <c r="HN549" t="s">
        <v>3</v>
      </c>
      <c r="HO549" t="s">
        <v>3</v>
      </c>
      <c r="HP549" t="s">
        <v>3</v>
      </c>
      <c r="HQ549" t="s">
        <v>3</v>
      </c>
      <c r="HS549">
        <v>0</v>
      </c>
      <c r="IK549">
        <v>0</v>
      </c>
    </row>
    <row r="550" spans="1:255" x14ac:dyDescent="0.2">
      <c r="A550" s="2">
        <v>17</v>
      </c>
      <c r="B550" s="2">
        <v>1</v>
      </c>
      <c r="C550" s="2"/>
      <c r="D550" s="2"/>
      <c r="E550" s="2" t="s">
        <v>777</v>
      </c>
      <c r="F550" s="2" t="s">
        <v>778</v>
      </c>
      <c r="G550" s="2" t="s">
        <v>779</v>
      </c>
      <c r="H550" s="2" t="s">
        <v>37</v>
      </c>
      <c r="I550" s="2">
        <v>258</v>
      </c>
      <c r="J550" s="2">
        <v>0</v>
      </c>
      <c r="K550" s="2">
        <v>258</v>
      </c>
      <c r="L550" s="2"/>
      <c r="M550" s="2"/>
      <c r="N550" s="2"/>
      <c r="O550" s="2">
        <f t="shared" si="667"/>
        <v>601.14</v>
      </c>
      <c r="P550" s="2">
        <f t="shared" si="668"/>
        <v>601.14</v>
      </c>
      <c r="Q550" s="2">
        <f t="shared" si="699"/>
        <v>0</v>
      </c>
      <c r="R550" s="2">
        <f t="shared" si="669"/>
        <v>0</v>
      </c>
      <c r="S550" s="2">
        <f t="shared" si="670"/>
        <v>0</v>
      </c>
      <c r="T550" s="2">
        <f t="shared" si="671"/>
        <v>0</v>
      </c>
      <c r="U550" s="2">
        <f t="shared" si="672"/>
        <v>0</v>
      </c>
      <c r="V550" s="2">
        <f t="shared" si="673"/>
        <v>0</v>
      </c>
      <c r="W550" s="2">
        <f t="shared" si="674"/>
        <v>0</v>
      </c>
      <c r="X550" s="2">
        <f t="shared" si="675"/>
        <v>0</v>
      </c>
      <c r="Y550" s="2">
        <f t="shared" si="676"/>
        <v>0</v>
      </c>
      <c r="Z550" s="2"/>
      <c r="AA550" s="2">
        <v>60252778</v>
      </c>
      <c r="AB550" s="2">
        <f t="shared" si="677"/>
        <v>2.33</v>
      </c>
      <c r="AC550" s="2">
        <f t="shared" si="678"/>
        <v>2.33</v>
      </c>
      <c r="AD550" s="2">
        <f t="shared" si="700"/>
        <v>0</v>
      </c>
      <c r="AE550" s="2">
        <f t="shared" si="701"/>
        <v>0</v>
      </c>
      <c r="AF550" s="2">
        <f t="shared" si="701"/>
        <v>0</v>
      </c>
      <c r="AG550" s="2">
        <f t="shared" si="679"/>
        <v>0</v>
      </c>
      <c r="AH550" s="2">
        <f t="shared" si="702"/>
        <v>0</v>
      </c>
      <c r="AI550" s="2">
        <f t="shared" si="702"/>
        <v>0</v>
      </c>
      <c r="AJ550" s="2">
        <f t="shared" si="680"/>
        <v>0</v>
      </c>
      <c r="AK550" s="2">
        <v>2.3299999999999996</v>
      </c>
      <c r="AL550" s="2">
        <v>2.3299999999999996</v>
      </c>
      <c r="AM550" s="2">
        <v>0</v>
      </c>
      <c r="AN550" s="2">
        <v>0</v>
      </c>
      <c r="AO550" s="2">
        <v>0</v>
      </c>
      <c r="AP550" s="2">
        <v>0</v>
      </c>
      <c r="AQ550" s="2">
        <v>0</v>
      </c>
      <c r="AR550" s="2">
        <v>0</v>
      </c>
      <c r="AS550" s="2">
        <v>0</v>
      </c>
      <c r="AT550" s="2">
        <v>0</v>
      </c>
      <c r="AU550" s="2">
        <v>0</v>
      </c>
      <c r="AV550" s="2">
        <v>1</v>
      </c>
      <c r="AW550" s="2">
        <v>1</v>
      </c>
      <c r="AX550" s="2"/>
      <c r="AY550" s="2"/>
      <c r="AZ550" s="2">
        <v>1</v>
      </c>
      <c r="BA550" s="2">
        <v>1</v>
      </c>
      <c r="BB550" s="2">
        <v>1</v>
      </c>
      <c r="BC550" s="2">
        <v>1</v>
      </c>
      <c r="BD550" s="2" t="s">
        <v>3</v>
      </c>
      <c r="BE550" s="2" t="s">
        <v>3</v>
      </c>
      <c r="BF550" s="2" t="s">
        <v>3</v>
      </c>
      <c r="BG550" s="2" t="s">
        <v>3</v>
      </c>
      <c r="BH550" s="2">
        <v>3</v>
      </c>
      <c r="BI550" s="2">
        <v>2</v>
      </c>
      <c r="BJ550" s="2" t="s">
        <v>3</v>
      </c>
      <c r="BK550" s="2"/>
      <c r="BL550" s="2"/>
      <c r="BM550" s="2">
        <v>400002</v>
      </c>
      <c r="BN550" s="2">
        <v>0</v>
      </c>
      <c r="BO550" s="2" t="s">
        <v>3</v>
      </c>
      <c r="BP550" s="2">
        <v>0</v>
      </c>
      <c r="BQ550" s="2">
        <v>202</v>
      </c>
      <c r="BR550" s="2">
        <v>0</v>
      </c>
      <c r="BS550" s="2">
        <v>1</v>
      </c>
      <c r="BT550" s="2">
        <v>1</v>
      </c>
      <c r="BU550" s="2">
        <v>1</v>
      </c>
      <c r="BV550" s="2">
        <v>1</v>
      </c>
      <c r="BW550" s="2">
        <v>1</v>
      </c>
      <c r="BX550" s="2">
        <v>1</v>
      </c>
      <c r="BY550" s="2" t="s">
        <v>3</v>
      </c>
      <c r="BZ550" s="2">
        <v>0</v>
      </c>
      <c r="CA550" s="2">
        <v>0</v>
      </c>
      <c r="CB550" s="2" t="s">
        <v>3</v>
      </c>
      <c r="CC550" s="2"/>
      <c r="CD550" s="2"/>
      <c r="CE550" s="2">
        <v>30</v>
      </c>
      <c r="CF550" s="2">
        <v>0</v>
      </c>
      <c r="CG550" s="2">
        <v>0</v>
      </c>
      <c r="CH550" s="2"/>
      <c r="CI550" s="2"/>
      <c r="CJ550" s="2"/>
      <c r="CK550" s="2"/>
      <c r="CL550" s="2"/>
      <c r="CM550" s="2">
        <v>0</v>
      </c>
      <c r="CN550" s="2" t="s">
        <v>3</v>
      </c>
      <c r="CO550" s="2">
        <v>0</v>
      </c>
      <c r="CP550" s="2">
        <f t="shared" si="681"/>
        <v>601.14</v>
      </c>
      <c r="CQ550" s="2">
        <f t="shared" si="682"/>
        <v>2.33</v>
      </c>
      <c r="CR550" s="2">
        <f t="shared" si="703"/>
        <v>0</v>
      </c>
      <c r="CS550" s="2">
        <f t="shared" si="683"/>
        <v>0</v>
      </c>
      <c r="CT550" s="2">
        <f t="shared" si="684"/>
        <v>0</v>
      </c>
      <c r="CU550" s="2">
        <f t="shared" si="685"/>
        <v>0</v>
      </c>
      <c r="CV550" s="2">
        <f t="shared" si="686"/>
        <v>0</v>
      </c>
      <c r="CW550" s="2">
        <f t="shared" si="687"/>
        <v>0</v>
      </c>
      <c r="CX550" s="2">
        <f t="shared" si="688"/>
        <v>0</v>
      </c>
      <c r="CY550" s="2">
        <f t="shared" si="689"/>
        <v>0</v>
      </c>
      <c r="CZ550" s="2">
        <f t="shared" si="690"/>
        <v>0</v>
      </c>
      <c r="DA550" s="2"/>
      <c r="DB550" s="2"/>
      <c r="DC550" s="2" t="s">
        <v>3</v>
      </c>
      <c r="DD550" s="2" t="s">
        <v>3</v>
      </c>
      <c r="DE550" s="2" t="s">
        <v>3</v>
      </c>
      <c r="DF550" s="2" t="s">
        <v>3</v>
      </c>
      <c r="DG550" s="2" t="s">
        <v>3</v>
      </c>
      <c r="DH550" s="2" t="s">
        <v>3</v>
      </c>
      <c r="DI550" s="2" t="s">
        <v>3</v>
      </c>
      <c r="DJ550" s="2" t="s">
        <v>3</v>
      </c>
      <c r="DK550" s="2" t="s">
        <v>3</v>
      </c>
      <c r="DL550" s="2" t="s">
        <v>3</v>
      </c>
      <c r="DM550" s="2" t="s">
        <v>3</v>
      </c>
      <c r="DN550" s="2">
        <v>0</v>
      </c>
      <c r="DO550" s="2">
        <v>0</v>
      </c>
      <c r="DP550" s="2">
        <v>1</v>
      </c>
      <c r="DQ550" s="2">
        <v>1</v>
      </c>
      <c r="DR550" s="2"/>
      <c r="DS550" s="2"/>
      <c r="DT550" s="2"/>
      <c r="DU550" s="2">
        <v>1013</v>
      </c>
      <c r="DV550" s="2" t="s">
        <v>37</v>
      </c>
      <c r="DW550" s="2" t="s">
        <v>37</v>
      </c>
      <c r="DX550" s="2">
        <v>1</v>
      </c>
      <c r="DY550" s="2"/>
      <c r="DZ550" s="2" t="s">
        <v>3</v>
      </c>
      <c r="EA550" s="2" t="s">
        <v>3</v>
      </c>
      <c r="EB550" s="2" t="s">
        <v>3</v>
      </c>
      <c r="EC550" s="2" t="s">
        <v>3</v>
      </c>
      <c r="ED550" s="2"/>
      <c r="EE550" s="2">
        <v>59540864</v>
      </c>
      <c r="EF550" s="2">
        <v>202</v>
      </c>
      <c r="EG550" s="2" t="s">
        <v>386</v>
      </c>
      <c r="EH550" s="2">
        <v>0</v>
      </c>
      <c r="EI550" s="2" t="s">
        <v>3</v>
      </c>
      <c r="EJ550" s="2">
        <v>1</v>
      </c>
      <c r="EK550" s="2">
        <v>400002</v>
      </c>
      <c r="EL550" s="2" t="s">
        <v>387</v>
      </c>
      <c r="EM550" s="2" t="s">
        <v>386</v>
      </c>
      <c r="EN550" s="2"/>
      <c r="EO550" s="2" t="s">
        <v>3</v>
      </c>
      <c r="EP550" s="2"/>
      <c r="EQ550" s="2">
        <v>0</v>
      </c>
      <c r="ER550" s="2">
        <v>0</v>
      </c>
      <c r="ES550" s="2">
        <v>2.3299999999999996</v>
      </c>
      <c r="ET550" s="2">
        <v>0</v>
      </c>
      <c r="EU550" s="2">
        <v>0</v>
      </c>
      <c r="EV550" s="2">
        <v>0</v>
      </c>
      <c r="EW550" s="2">
        <v>0</v>
      </c>
      <c r="EX550" s="2">
        <v>0</v>
      </c>
      <c r="EY550" s="2">
        <v>0</v>
      </c>
      <c r="EZ550" s="2"/>
      <c r="FA550" s="2"/>
      <c r="FB550" s="2"/>
      <c r="FC550" s="2"/>
      <c r="FD550" s="2"/>
      <c r="FE550" s="2"/>
      <c r="FF550" s="2"/>
      <c r="FG550" s="2"/>
      <c r="FH550" s="2"/>
      <c r="FI550" s="2"/>
      <c r="FJ550" s="2"/>
      <c r="FK550" s="2"/>
      <c r="FL550" s="2"/>
      <c r="FM550" s="2"/>
      <c r="FN550" s="2"/>
      <c r="FO550" s="2"/>
      <c r="FP550" s="2"/>
      <c r="FQ550" s="2">
        <v>0</v>
      </c>
      <c r="FR550" s="2">
        <v>0</v>
      </c>
      <c r="FS550" s="2">
        <v>0</v>
      </c>
      <c r="FT550" s="2"/>
      <c r="FU550" s="2"/>
      <c r="FV550" s="2"/>
      <c r="FW550" s="2"/>
      <c r="FX550" s="2">
        <v>0</v>
      </c>
      <c r="FY550" s="2">
        <v>0</v>
      </c>
      <c r="FZ550" s="2"/>
      <c r="GA550" s="2" t="s">
        <v>780</v>
      </c>
      <c r="GB550" s="2"/>
      <c r="GC550" s="2"/>
      <c r="GD550" s="2">
        <v>1</v>
      </c>
      <c r="GE550" s="2"/>
      <c r="GF550" s="2">
        <v>-2038642641</v>
      </c>
      <c r="GG550" s="2">
        <v>2</v>
      </c>
      <c r="GH550" s="2">
        <v>4</v>
      </c>
      <c r="GI550" s="2">
        <v>-2</v>
      </c>
      <c r="GJ550" s="2">
        <v>0</v>
      </c>
      <c r="GK550" s="2">
        <v>0</v>
      </c>
      <c r="GL550" s="2">
        <f t="shared" si="691"/>
        <v>0</v>
      </c>
      <c r="GM550" s="2">
        <f t="shared" si="692"/>
        <v>601.14</v>
      </c>
      <c r="GN550" s="2">
        <f t="shared" si="693"/>
        <v>0</v>
      </c>
      <c r="GO550" s="2">
        <f t="shared" si="694"/>
        <v>601.14</v>
      </c>
      <c r="GP550" s="2">
        <f t="shared" si="695"/>
        <v>0</v>
      </c>
      <c r="GQ550" s="2"/>
      <c r="GR550" s="2">
        <v>0</v>
      </c>
      <c r="GS550" s="2">
        <v>2</v>
      </c>
      <c r="GT550" s="2">
        <v>0</v>
      </c>
      <c r="GU550" s="2" t="s">
        <v>3</v>
      </c>
      <c r="GV550" s="2">
        <f t="shared" si="696"/>
        <v>0</v>
      </c>
      <c r="GW550" s="2">
        <v>1</v>
      </c>
      <c r="GX550" s="2">
        <f t="shared" si="697"/>
        <v>0</v>
      </c>
      <c r="GY550" s="2"/>
      <c r="GZ550" s="2"/>
      <c r="HA550" s="2">
        <v>0</v>
      </c>
      <c r="HB550" s="2">
        <v>0</v>
      </c>
      <c r="HC550" s="2">
        <f t="shared" si="698"/>
        <v>0</v>
      </c>
      <c r="HD550" s="2"/>
      <c r="HE550" s="2" t="s">
        <v>389</v>
      </c>
      <c r="HF550" s="2" t="s">
        <v>34</v>
      </c>
      <c r="HG550" s="2"/>
      <c r="HH550" s="2"/>
      <c r="HI550" s="2"/>
      <c r="HJ550" s="2"/>
      <c r="HK550" s="2"/>
      <c r="HL550" s="2"/>
      <c r="HM550" s="2" t="s">
        <v>3</v>
      </c>
      <c r="HN550" s="2" t="s">
        <v>3</v>
      </c>
      <c r="HO550" s="2" t="s">
        <v>3</v>
      </c>
      <c r="HP550" s="2" t="s">
        <v>3</v>
      </c>
      <c r="HQ550" s="2" t="s">
        <v>3</v>
      </c>
      <c r="HR550" s="2"/>
      <c r="HS550" s="2">
        <v>0</v>
      </c>
      <c r="HT550" s="2"/>
      <c r="HU550" s="2"/>
      <c r="HV550" s="2"/>
      <c r="HW550" s="2"/>
      <c r="HX550" s="2"/>
      <c r="HY550" s="2"/>
      <c r="HZ550" s="2"/>
      <c r="IA550" s="2"/>
      <c r="IB550" s="2"/>
      <c r="IC550" s="2"/>
      <c r="ID550" s="2"/>
      <c r="IE550" s="2"/>
      <c r="IF550" s="2"/>
      <c r="IG550" s="2"/>
      <c r="IH550" s="2"/>
      <c r="II550" s="2"/>
      <c r="IJ550" s="2"/>
      <c r="IK550" s="2">
        <v>0</v>
      </c>
      <c r="IL550" s="2"/>
      <c r="IM550" s="2"/>
      <c r="IN550" s="2"/>
      <c r="IO550" s="2"/>
      <c r="IP550" s="2"/>
      <c r="IQ550" s="2"/>
      <c r="IR550" s="2"/>
      <c r="IS550" s="2"/>
      <c r="IT550" s="2"/>
      <c r="IU550" s="2"/>
    </row>
    <row r="551" spans="1:255" x14ac:dyDescent="0.2">
      <c r="A551">
        <v>17</v>
      </c>
      <c r="B551">
        <v>1</v>
      </c>
      <c r="E551" t="s">
        <v>777</v>
      </c>
      <c r="F551" t="s">
        <v>778</v>
      </c>
      <c r="G551" t="s">
        <v>779</v>
      </c>
      <c r="H551" t="s">
        <v>37</v>
      </c>
      <c r="I551">
        <v>258</v>
      </c>
      <c r="J551">
        <v>0</v>
      </c>
      <c r="K551">
        <v>258</v>
      </c>
      <c r="O551">
        <f t="shared" si="667"/>
        <v>5939.26</v>
      </c>
      <c r="P551">
        <f t="shared" si="668"/>
        <v>5939.26</v>
      </c>
      <c r="Q551">
        <f t="shared" si="699"/>
        <v>0</v>
      </c>
      <c r="R551">
        <f t="shared" si="669"/>
        <v>0</v>
      </c>
      <c r="S551">
        <f t="shared" si="670"/>
        <v>0</v>
      </c>
      <c r="T551">
        <f t="shared" si="671"/>
        <v>0</v>
      </c>
      <c r="U551">
        <f t="shared" si="672"/>
        <v>0</v>
      </c>
      <c r="V551">
        <f t="shared" si="673"/>
        <v>0</v>
      </c>
      <c r="W551">
        <f t="shared" si="674"/>
        <v>0</v>
      </c>
      <c r="X551">
        <f t="shared" si="675"/>
        <v>0</v>
      </c>
      <c r="Y551">
        <f t="shared" si="676"/>
        <v>0</v>
      </c>
      <c r="AA551">
        <v>60252775</v>
      </c>
      <c r="AB551">
        <f t="shared" si="677"/>
        <v>2.33</v>
      </c>
      <c r="AC551">
        <f t="shared" si="678"/>
        <v>2.33</v>
      </c>
      <c r="AD551">
        <f t="shared" si="700"/>
        <v>0</v>
      </c>
      <c r="AE551">
        <f t="shared" si="701"/>
        <v>0</v>
      </c>
      <c r="AF551">
        <f t="shared" si="701"/>
        <v>0</v>
      </c>
      <c r="AG551">
        <f t="shared" si="679"/>
        <v>0</v>
      </c>
      <c r="AH551">
        <f t="shared" si="702"/>
        <v>0</v>
      </c>
      <c r="AI551">
        <f t="shared" si="702"/>
        <v>0</v>
      </c>
      <c r="AJ551">
        <f t="shared" si="680"/>
        <v>0</v>
      </c>
      <c r="AK551">
        <v>2.3299999999999996</v>
      </c>
      <c r="AL551">
        <v>2.3299999999999996</v>
      </c>
      <c r="AM551">
        <v>0</v>
      </c>
      <c r="AN551">
        <v>0</v>
      </c>
      <c r="AO551">
        <v>0</v>
      </c>
      <c r="AP551">
        <v>0</v>
      </c>
      <c r="AQ551">
        <v>0</v>
      </c>
      <c r="AR551">
        <v>0</v>
      </c>
      <c r="AS551">
        <v>0</v>
      </c>
      <c r="AT551">
        <v>0</v>
      </c>
      <c r="AU551">
        <v>0</v>
      </c>
      <c r="AV551">
        <v>1</v>
      </c>
      <c r="AW551">
        <v>1</v>
      </c>
      <c r="AZ551">
        <v>1</v>
      </c>
      <c r="BA551">
        <v>1</v>
      </c>
      <c r="BB551">
        <v>1</v>
      </c>
      <c r="BC551">
        <v>9.8800000000000008</v>
      </c>
      <c r="BD551" t="s">
        <v>3</v>
      </c>
      <c r="BE551" t="s">
        <v>3</v>
      </c>
      <c r="BF551" t="s">
        <v>3</v>
      </c>
      <c r="BG551" t="s">
        <v>3</v>
      </c>
      <c r="BH551">
        <v>3</v>
      </c>
      <c r="BI551">
        <v>2</v>
      </c>
      <c r="BJ551" t="s">
        <v>3</v>
      </c>
      <c r="BM551">
        <v>400002</v>
      </c>
      <c r="BN551">
        <v>0</v>
      </c>
      <c r="BO551" t="s">
        <v>3</v>
      </c>
      <c r="BP551">
        <v>0</v>
      </c>
      <c r="BQ551">
        <v>202</v>
      </c>
      <c r="BR551">
        <v>0</v>
      </c>
      <c r="BS551">
        <v>1</v>
      </c>
      <c r="BT551">
        <v>1</v>
      </c>
      <c r="BU551">
        <v>1</v>
      </c>
      <c r="BV551">
        <v>1</v>
      </c>
      <c r="BW551">
        <v>1</v>
      </c>
      <c r="BX551">
        <v>1</v>
      </c>
      <c r="BY551" t="s">
        <v>3</v>
      </c>
      <c r="BZ551">
        <v>0</v>
      </c>
      <c r="CA551">
        <v>0</v>
      </c>
      <c r="CB551" t="s">
        <v>3</v>
      </c>
      <c r="CE551">
        <v>30</v>
      </c>
      <c r="CF551">
        <v>0</v>
      </c>
      <c r="CG551">
        <v>0</v>
      </c>
      <c r="CM551">
        <v>0</v>
      </c>
      <c r="CN551" t="s">
        <v>3</v>
      </c>
      <c r="CO551">
        <v>0</v>
      </c>
      <c r="CP551">
        <f t="shared" si="681"/>
        <v>5939.26</v>
      </c>
      <c r="CQ551">
        <f t="shared" si="682"/>
        <v>23.02</v>
      </c>
      <c r="CR551">
        <f t="shared" si="703"/>
        <v>0</v>
      </c>
      <c r="CS551">
        <f t="shared" si="683"/>
        <v>0</v>
      </c>
      <c r="CT551">
        <f t="shared" si="684"/>
        <v>0</v>
      </c>
      <c r="CU551">
        <f t="shared" si="685"/>
        <v>0</v>
      </c>
      <c r="CV551">
        <f t="shared" si="686"/>
        <v>0</v>
      </c>
      <c r="CW551">
        <f t="shared" si="687"/>
        <v>0</v>
      </c>
      <c r="CX551">
        <f t="shared" si="688"/>
        <v>0</v>
      </c>
      <c r="CY551">
        <f t="shared" si="689"/>
        <v>0</v>
      </c>
      <c r="CZ551">
        <f t="shared" si="690"/>
        <v>0</v>
      </c>
      <c r="DC551" t="s">
        <v>3</v>
      </c>
      <c r="DD551" t="s">
        <v>3</v>
      </c>
      <c r="DE551" t="s">
        <v>3</v>
      </c>
      <c r="DF551" t="s">
        <v>3</v>
      </c>
      <c r="DG551" t="s">
        <v>3</v>
      </c>
      <c r="DH551" t="s">
        <v>3</v>
      </c>
      <c r="DI551" t="s">
        <v>3</v>
      </c>
      <c r="DJ551" t="s">
        <v>3</v>
      </c>
      <c r="DK551" t="s">
        <v>3</v>
      </c>
      <c r="DL551" t="s">
        <v>3</v>
      </c>
      <c r="DM551" t="s">
        <v>3</v>
      </c>
      <c r="DN551">
        <v>0</v>
      </c>
      <c r="DO551">
        <v>0</v>
      </c>
      <c r="DP551">
        <v>1</v>
      </c>
      <c r="DQ551">
        <v>1</v>
      </c>
      <c r="DU551">
        <v>1013</v>
      </c>
      <c r="DV551" t="s">
        <v>37</v>
      </c>
      <c r="DW551" t="s">
        <v>37</v>
      </c>
      <c r="DX551">
        <v>1</v>
      </c>
      <c r="DZ551" t="s">
        <v>3</v>
      </c>
      <c r="EA551" t="s">
        <v>3</v>
      </c>
      <c r="EB551" t="s">
        <v>3</v>
      </c>
      <c r="EC551" t="s">
        <v>3</v>
      </c>
      <c r="EE551">
        <v>59540864</v>
      </c>
      <c r="EF551">
        <v>202</v>
      </c>
      <c r="EG551" t="s">
        <v>386</v>
      </c>
      <c r="EH551">
        <v>0</v>
      </c>
      <c r="EI551" t="s">
        <v>3</v>
      </c>
      <c r="EJ551">
        <v>1</v>
      </c>
      <c r="EK551">
        <v>400002</v>
      </c>
      <c r="EL551" t="s">
        <v>387</v>
      </c>
      <c r="EM551" t="s">
        <v>386</v>
      </c>
      <c r="EO551" t="s">
        <v>3</v>
      </c>
      <c r="EQ551">
        <v>0</v>
      </c>
      <c r="ER551">
        <v>2.3299999999999996</v>
      </c>
      <c r="ES551">
        <v>2.3299999999999996</v>
      </c>
      <c r="ET551">
        <v>0</v>
      </c>
      <c r="EU551">
        <v>0</v>
      </c>
      <c r="EV551">
        <v>0</v>
      </c>
      <c r="EW551">
        <v>0</v>
      </c>
      <c r="EX551">
        <v>0</v>
      </c>
      <c r="EY551">
        <v>0</v>
      </c>
      <c r="EZ551">
        <v>5</v>
      </c>
      <c r="FC551">
        <v>1</v>
      </c>
      <c r="FD551">
        <v>18</v>
      </c>
      <c r="FF551">
        <v>27</v>
      </c>
      <c r="FQ551">
        <v>0</v>
      </c>
      <c r="FR551">
        <v>0</v>
      </c>
      <c r="FS551">
        <v>0</v>
      </c>
      <c r="FX551">
        <v>0</v>
      </c>
      <c r="FY551">
        <v>0</v>
      </c>
      <c r="GA551" t="s">
        <v>780</v>
      </c>
      <c r="GD551">
        <v>1</v>
      </c>
      <c r="GF551">
        <v>-2038642641</v>
      </c>
      <c r="GG551">
        <v>2</v>
      </c>
      <c r="GH551">
        <v>3</v>
      </c>
      <c r="GI551">
        <v>5</v>
      </c>
      <c r="GJ551">
        <v>0</v>
      </c>
      <c r="GK551">
        <v>0</v>
      </c>
      <c r="GL551">
        <f t="shared" si="691"/>
        <v>0</v>
      </c>
      <c r="GM551">
        <f t="shared" si="692"/>
        <v>5939.26</v>
      </c>
      <c r="GN551">
        <f t="shared" si="693"/>
        <v>0</v>
      </c>
      <c r="GO551">
        <f t="shared" si="694"/>
        <v>5939.26</v>
      </c>
      <c r="GP551">
        <f t="shared" si="695"/>
        <v>0</v>
      </c>
      <c r="GR551">
        <v>1</v>
      </c>
      <c r="GS551">
        <v>1</v>
      </c>
      <c r="GT551">
        <v>0</v>
      </c>
      <c r="GU551" t="s">
        <v>3</v>
      </c>
      <c r="GV551">
        <f t="shared" si="696"/>
        <v>0</v>
      </c>
      <c r="GW551">
        <v>1</v>
      </c>
      <c r="GX551">
        <f t="shared" si="697"/>
        <v>0</v>
      </c>
      <c r="HA551">
        <v>0</v>
      </c>
      <c r="HB551">
        <v>0</v>
      </c>
      <c r="HC551">
        <f t="shared" si="698"/>
        <v>0</v>
      </c>
      <c r="HE551" t="s">
        <v>389</v>
      </c>
      <c r="HF551" t="s">
        <v>34</v>
      </c>
      <c r="HM551" t="s">
        <v>3</v>
      </c>
      <c r="HN551" t="s">
        <v>3</v>
      </c>
      <c r="HO551" t="s">
        <v>3</v>
      </c>
      <c r="HP551" t="s">
        <v>3</v>
      </c>
      <c r="HQ551" t="s">
        <v>3</v>
      </c>
      <c r="HS551">
        <v>0</v>
      </c>
      <c r="IK551">
        <v>0</v>
      </c>
    </row>
    <row r="552" spans="1:255" x14ac:dyDescent="0.2">
      <c r="A552" s="2">
        <v>17</v>
      </c>
      <c r="B552" s="2">
        <v>1</v>
      </c>
      <c r="C552" s="2"/>
      <c r="D552" s="2"/>
      <c r="E552" s="2" t="s">
        <v>781</v>
      </c>
      <c r="F552" s="2" t="s">
        <v>782</v>
      </c>
      <c r="G552" s="2" t="s">
        <v>783</v>
      </c>
      <c r="H552" s="2" t="s">
        <v>457</v>
      </c>
      <c r="I552" s="2">
        <v>258</v>
      </c>
      <c r="J552" s="2">
        <v>0</v>
      </c>
      <c r="K552" s="2">
        <v>258</v>
      </c>
      <c r="L552" s="2"/>
      <c r="M552" s="2"/>
      <c r="N552" s="2"/>
      <c r="O552" s="2">
        <f t="shared" si="667"/>
        <v>273.48</v>
      </c>
      <c r="P552" s="2">
        <f t="shared" si="668"/>
        <v>273.48</v>
      </c>
      <c r="Q552" s="2">
        <f t="shared" si="699"/>
        <v>0</v>
      </c>
      <c r="R552" s="2">
        <f t="shared" si="669"/>
        <v>0</v>
      </c>
      <c r="S552" s="2">
        <f t="shared" si="670"/>
        <v>0</v>
      </c>
      <c r="T552" s="2">
        <f t="shared" si="671"/>
        <v>0</v>
      </c>
      <c r="U552" s="2">
        <f t="shared" si="672"/>
        <v>0</v>
      </c>
      <c r="V552" s="2">
        <f t="shared" si="673"/>
        <v>0</v>
      </c>
      <c r="W552" s="2">
        <f t="shared" si="674"/>
        <v>0</v>
      </c>
      <c r="X552" s="2">
        <f t="shared" si="675"/>
        <v>0</v>
      </c>
      <c r="Y552" s="2">
        <f t="shared" si="676"/>
        <v>0</v>
      </c>
      <c r="Z552" s="2"/>
      <c r="AA552" s="2">
        <v>60252778</v>
      </c>
      <c r="AB552" s="2">
        <f t="shared" si="677"/>
        <v>1.06</v>
      </c>
      <c r="AC552" s="2">
        <f t="shared" si="678"/>
        <v>1.06</v>
      </c>
      <c r="AD552" s="2">
        <f t="shared" si="700"/>
        <v>0</v>
      </c>
      <c r="AE552" s="2">
        <f t="shared" si="701"/>
        <v>0</v>
      </c>
      <c r="AF552" s="2">
        <f t="shared" si="701"/>
        <v>0</v>
      </c>
      <c r="AG552" s="2">
        <f t="shared" si="679"/>
        <v>0</v>
      </c>
      <c r="AH552" s="2">
        <f t="shared" si="702"/>
        <v>0</v>
      </c>
      <c r="AI552" s="2">
        <f t="shared" si="702"/>
        <v>0</v>
      </c>
      <c r="AJ552" s="2">
        <f t="shared" si="680"/>
        <v>0</v>
      </c>
      <c r="AK552" s="2">
        <v>1.06</v>
      </c>
      <c r="AL552" s="2">
        <v>1.06</v>
      </c>
      <c r="AM552" s="2">
        <v>0</v>
      </c>
      <c r="AN552" s="2">
        <v>0</v>
      </c>
      <c r="AO552" s="2">
        <v>0</v>
      </c>
      <c r="AP552" s="2">
        <v>0</v>
      </c>
      <c r="AQ552" s="2">
        <v>0</v>
      </c>
      <c r="AR552" s="2">
        <v>0</v>
      </c>
      <c r="AS552" s="2">
        <v>0</v>
      </c>
      <c r="AT552" s="2">
        <v>0</v>
      </c>
      <c r="AU552" s="2">
        <v>0</v>
      </c>
      <c r="AV552" s="2">
        <v>1</v>
      </c>
      <c r="AW552" s="2">
        <v>1</v>
      </c>
      <c r="AX552" s="2"/>
      <c r="AY552" s="2"/>
      <c r="AZ552" s="2">
        <v>1</v>
      </c>
      <c r="BA552" s="2">
        <v>1</v>
      </c>
      <c r="BB552" s="2">
        <v>1</v>
      </c>
      <c r="BC552" s="2">
        <v>1</v>
      </c>
      <c r="BD552" s="2" t="s">
        <v>3</v>
      </c>
      <c r="BE552" s="2" t="s">
        <v>3</v>
      </c>
      <c r="BF552" s="2" t="s">
        <v>3</v>
      </c>
      <c r="BG552" s="2" t="s">
        <v>3</v>
      </c>
      <c r="BH552" s="2">
        <v>3</v>
      </c>
      <c r="BI552" s="2">
        <v>2</v>
      </c>
      <c r="BJ552" s="2" t="s">
        <v>784</v>
      </c>
      <c r="BK552" s="2"/>
      <c r="BL552" s="2"/>
      <c r="BM552" s="2">
        <v>1618</v>
      </c>
      <c r="BN552" s="2">
        <v>59540665</v>
      </c>
      <c r="BO552" s="2" t="s">
        <v>3</v>
      </c>
      <c r="BP552" s="2">
        <v>0</v>
      </c>
      <c r="BQ552" s="2">
        <v>201</v>
      </c>
      <c r="BR552" s="2">
        <v>0</v>
      </c>
      <c r="BS552" s="2">
        <v>1</v>
      </c>
      <c r="BT552" s="2">
        <v>1</v>
      </c>
      <c r="BU552" s="2">
        <v>1</v>
      </c>
      <c r="BV552" s="2">
        <v>1</v>
      </c>
      <c r="BW552" s="2">
        <v>1</v>
      </c>
      <c r="BX552" s="2">
        <v>1</v>
      </c>
      <c r="BY552" s="2" t="s">
        <v>3</v>
      </c>
      <c r="BZ552" s="2">
        <v>0</v>
      </c>
      <c r="CA552" s="2">
        <v>0</v>
      </c>
      <c r="CB552" s="2" t="s">
        <v>3</v>
      </c>
      <c r="CC552" s="2"/>
      <c r="CD552" s="2"/>
      <c r="CE552" s="2">
        <v>30</v>
      </c>
      <c r="CF552" s="2">
        <v>0</v>
      </c>
      <c r="CG552" s="2">
        <v>0</v>
      </c>
      <c r="CH552" s="2"/>
      <c r="CI552" s="2"/>
      <c r="CJ552" s="2"/>
      <c r="CK552" s="2"/>
      <c r="CL552" s="2"/>
      <c r="CM552" s="2">
        <v>0</v>
      </c>
      <c r="CN552" s="2" t="s">
        <v>3</v>
      </c>
      <c r="CO552" s="2">
        <v>0</v>
      </c>
      <c r="CP552" s="2">
        <f t="shared" si="681"/>
        <v>273.48</v>
      </c>
      <c r="CQ552" s="2">
        <f t="shared" si="682"/>
        <v>1.06</v>
      </c>
      <c r="CR552" s="2">
        <f t="shared" si="703"/>
        <v>0</v>
      </c>
      <c r="CS552" s="2">
        <f t="shared" si="683"/>
        <v>0</v>
      </c>
      <c r="CT552" s="2">
        <f t="shared" si="684"/>
        <v>0</v>
      </c>
      <c r="CU552" s="2">
        <f t="shared" si="685"/>
        <v>0</v>
      </c>
      <c r="CV552" s="2">
        <f t="shared" si="686"/>
        <v>0</v>
      </c>
      <c r="CW552" s="2">
        <f t="shared" si="687"/>
        <v>0</v>
      </c>
      <c r="CX552" s="2">
        <f t="shared" si="688"/>
        <v>0</v>
      </c>
      <c r="CY552" s="2">
        <f t="shared" si="689"/>
        <v>0</v>
      </c>
      <c r="CZ552" s="2">
        <f t="shared" si="690"/>
        <v>0</v>
      </c>
      <c r="DA552" s="2"/>
      <c r="DB552" s="2"/>
      <c r="DC552" s="2" t="s">
        <v>3</v>
      </c>
      <c r="DD552" s="2" t="s">
        <v>3</v>
      </c>
      <c r="DE552" s="2" t="s">
        <v>3</v>
      </c>
      <c r="DF552" s="2" t="s">
        <v>3</v>
      </c>
      <c r="DG552" s="2" t="s">
        <v>3</v>
      </c>
      <c r="DH552" s="2" t="s">
        <v>3</v>
      </c>
      <c r="DI552" s="2" t="s">
        <v>3</v>
      </c>
      <c r="DJ552" s="2" t="s">
        <v>3</v>
      </c>
      <c r="DK552" s="2" t="s">
        <v>3</v>
      </c>
      <c r="DL552" s="2" t="s">
        <v>3</v>
      </c>
      <c r="DM552" s="2" t="s">
        <v>3</v>
      </c>
      <c r="DN552" s="2">
        <v>0</v>
      </c>
      <c r="DO552" s="2">
        <v>0</v>
      </c>
      <c r="DP552" s="2">
        <v>1</v>
      </c>
      <c r="DQ552" s="2">
        <v>1</v>
      </c>
      <c r="DR552" s="2"/>
      <c r="DS552" s="2"/>
      <c r="DT552" s="2"/>
      <c r="DU552" s="2">
        <v>1010</v>
      </c>
      <c r="DV552" s="2" t="s">
        <v>457</v>
      </c>
      <c r="DW552" s="2" t="s">
        <v>457</v>
      </c>
      <c r="DX552" s="2">
        <v>1</v>
      </c>
      <c r="DY552" s="2"/>
      <c r="DZ552" s="2" t="s">
        <v>3</v>
      </c>
      <c r="EA552" s="2" t="s">
        <v>3</v>
      </c>
      <c r="EB552" s="2" t="s">
        <v>3</v>
      </c>
      <c r="EC552" s="2" t="s">
        <v>3</v>
      </c>
      <c r="ED552" s="2"/>
      <c r="EE552" s="2">
        <v>59540856</v>
      </c>
      <c r="EF552" s="2">
        <v>201</v>
      </c>
      <c r="EG552" s="2" t="s">
        <v>377</v>
      </c>
      <c r="EH552" s="2">
        <v>0</v>
      </c>
      <c r="EI552" s="2" t="s">
        <v>3</v>
      </c>
      <c r="EJ552" s="2">
        <v>2</v>
      </c>
      <c r="EK552" s="2">
        <v>1618</v>
      </c>
      <c r="EL552" s="2" t="s">
        <v>378</v>
      </c>
      <c r="EM552" s="2" t="s">
        <v>379</v>
      </c>
      <c r="EN552" s="2"/>
      <c r="EO552" s="2" t="s">
        <v>3</v>
      </c>
      <c r="EP552" s="2"/>
      <c r="EQ552" s="2">
        <v>0</v>
      </c>
      <c r="ER552" s="2">
        <v>1.06</v>
      </c>
      <c r="ES552" s="2">
        <v>1.06</v>
      </c>
      <c r="ET552" s="2">
        <v>0</v>
      </c>
      <c r="EU552" s="2">
        <v>0</v>
      </c>
      <c r="EV552" s="2">
        <v>0</v>
      </c>
      <c r="EW552" s="2">
        <v>0</v>
      </c>
      <c r="EX552" s="2">
        <v>0</v>
      </c>
      <c r="EY552" s="2">
        <v>0</v>
      </c>
      <c r="EZ552" s="2"/>
      <c r="FA552" s="2"/>
      <c r="FB552" s="2"/>
      <c r="FC552" s="2"/>
      <c r="FD552" s="2"/>
      <c r="FE552" s="2"/>
      <c r="FF552" s="2"/>
      <c r="FG552" s="2"/>
      <c r="FH552" s="2"/>
      <c r="FI552" s="2"/>
      <c r="FJ552" s="2"/>
      <c r="FK552" s="2"/>
      <c r="FL552" s="2"/>
      <c r="FM552" s="2"/>
      <c r="FN552" s="2"/>
      <c r="FO552" s="2"/>
      <c r="FP552" s="2"/>
      <c r="FQ552" s="2">
        <v>0</v>
      </c>
      <c r="FR552" s="2">
        <v>0</v>
      </c>
      <c r="FS552" s="2">
        <v>0</v>
      </c>
      <c r="FT552" s="2"/>
      <c r="FU552" s="2"/>
      <c r="FV552" s="2"/>
      <c r="FW552" s="2"/>
      <c r="FX552" s="2">
        <v>0</v>
      </c>
      <c r="FY552" s="2">
        <v>0</v>
      </c>
      <c r="FZ552" s="2"/>
      <c r="GA552" s="2" t="s">
        <v>3</v>
      </c>
      <c r="GB552" s="2"/>
      <c r="GC552" s="2"/>
      <c r="GD552" s="2">
        <v>1</v>
      </c>
      <c r="GE552" s="2"/>
      <c r="GF552" s="2">
        <v>-2026322809</v>
      </c>
      <c r="GG552" s="2">
        <v>2</v>
      </c>
      <c r="GH552" s="2">
        <v>1</v>
      </c>
      <c r="GI552" s="2">
        <v>-2</v>
      </c>
      <c r="GJ552" s="2">
        <v>0</v>
      </c>
      <c r="GK552" s="2">
        <v>0</v>
      </c>
      <c r="GL552" s="2">
        <f t="shared" si="691"/>
        <v>0</v>
      </c>
      <c r="GM552" s="2">
        <f t="shared" si="692"/>
        <v>273.48</v>
      </c>
      <c r="GN552" s="2">
        <f t="shared" si="693"/>
        <v>0</v>
      </c>
      <c r="GO552" s="2">
        <f t="shared" si="694"/>
        <v>273.48</v>
      </c>
      <c r="GP552" s="2">
        <f t="shared" si="695"/>
        <v>0</v>
      </c>
      <c r="GQ552" s="2"/>
      <c r="GR552" s="2">
        <v>0</v>
      </c>
      <c r="GS552" s="2">
        <v>3</v>
      </c>
      <c r="GT552" s="2">
        <v>0</v>
      </c>
      <c r="GU552" s="2" t="s">
        <v>3</v>
      </c>
      <c r="GV552" s="2">
        <f t="shared" si="696"/>
        <v>0</v>
      </c>
      <c r="GW552" s="2">
        <v>1</v>
      </c>
      <c r="GX552" s="2">
        <f t="shared" si="697"/>
        <v>0</v>
      </c>
      <c r="GY552" s="2"/>
      <c r="GZ552" s="2"/>
      <c r="HA552" s="2">
        <v>0</v>
      </c>
      <c r="HB552" s="2">
        <v>0</v>
      </c>
      <c r="HC552" s="2">
        <f t="shared" si="698"/>
        <v>0</v>
      </c>
      <c r="HD552" s="2"/>
      <c r="HE552" s="2" t="s">
        <v>3</v>
      </c>
      <c r="HF552" s="2" t="s">
        <v>3</v>
      </c>
      <c r="HG552" s="2"/>
      <c r="HH552" s="2"/>
      <c r="HI552" s="2"/>
      <c r="HJ552" s="2"/>
      <c r="HK552" s="2"/>
      <c r="HL552" s="2"/>
      <c r="HM552" s="2" t="s">
        <v>3</v>
      </c>
      <c r="HN552" s="2" t="s">
        <v>3</v>
      </c>
      <c r="HO552" s="2" t="s">
        <v>3</v>
      </c>
      <c r="HP552" s="2" t="s">
        <v>3</v>
      </c>
      <c r="HQ552" s="2" t="s">
        <v>3</v>
      </c>
      <c r="HR552" s="2"/>
      <c r="HS552" s="2">
        <v>0</v>
      </c>
      <c r="HT552" s="2"/>
      <c r="HU552" s="2"/>
      <c r="HV552" s="2"/>
      <c r="HW552" s="2"/>
      <c r="HX552" s="2"/>
      <c r="HY552" s="2"/>
      <c r="HZ552" s="2"/>
      <c r="IA552" s="2"/>
      <c r="IB552" s="2"/>
      <c r="IC552" s="2"/>
      <c r="ID552" s="2"/>
      <c r="IE552" s="2"/>
      <c r="IF552" s="2"/>
      <c r="IG552" s="2"/>
      <c r="IH552" s="2"/>
      <c r="II552" s="2"/>
      <c r="IJ552" s="2"/>
      <c r="IK552" s="2">
        <v>0</v>
      </c>
      <c r="IL552" s="2"/>
      <c r="IM552" s="2"/>
      <c r="IN552" s="2"/>
      <c r="IO552" s="2"/>
      <c r="IP552" s="2"/>
      <c r="IQ552" s="2"/>
      <c r="IR552" s="2"/>
      <c r="IS552" s="2"/>
      <c r="IT552" s="2"/>
      <c r="IU552" s="2"/>
    </row>
    <row r="553" spans="1:255" x14ac:dyDescent="0.2">
      <c r="A553">
        <v>17</v>
      </c>
      <c r="B553">
        <v>1</v>
      </c>
      <c r="E553" t="s">
        <v>781</v>
      </c>
      <c r="F553" t="s">
        <v>782</v>
      </c>
      <c r="G553" t="s">
        <v>783</v>
      </c>
      <c r="H553" t="s">
        <v>457</v>
      </c>
      <c r="I553">
        <v>258</v>
      </c>
      <c r="J553">
        <v>0</v>
      </c>
      <c r="K553">
        <v>258</v>
      </c>
      <c r="O553">
        <f t="shared" si="667"/>
        <v>1621.74</v>
      </c>
      <c r="P553">
        <f t="shared" si="668"/>
        <v>1621.74</v>
      </c>
      <c r="Q553">
        <f t="shared" si="699"/>
        <v>0</v>
      </c>
      <c r="R553">
        <f t="shared" si="669"/>
        <v>0</v>
      </c>
      <c r="S553">
        <f t="shared" si="670"/>
        <v>0</v>
      </c>
      <c r="T553">
        <f t="shared" si="671"/>
        <v>0</v>
      </c>
      <c r="U553">
        <f t="shared" si="672"/>
        <v>0</v>
      </c>
      <c r="V553">
        <f t="shared" si="673"/>
        <v>0</v>
      </c>
      <c r="W553">
        <f t="shared" si="674"/>
        <v>0</v>
      </c>
      <c r="X553">
        <f t="shared" si="675"/>
        <v>0</v>
      </c>
      <c r="Y553">
        <f t="shared" si="676"/>
        <v>0</v>
      </c>
      <c r="AA553">
        <v>60252775</v>
      </c>
      <c r="AB553">
        <f t="shared" si="677"/>
        <v>1.06</v>
      </c>
      <c r="AC553">
        <f t="shared" si="678"/>
        <v>1.06</v>
      </c>
      <c r="AD553">
        <f t="shared" si="700"/>
        <v>0</v>
      </c>
      <c r="AE553">
        <f t="shared" si="701"/>
        <v>0</v>
      </c>
      <c r="AF553">
        <f t="shared" si="701"/>
        <v>0</v>
      </c>
      <c r="AG553">
        <f t="shared" si="679"/>
        <v>0</v>
      </c>
      <c r="AH553">
        <f t="shared" si="702"/>
        <v>0</v>
      </c>
      <c r="AI553">
        <f t="shared" si="702"/>
        <v>0</v>
      </c>
      <c r="AJ553">
        <f t="shared" si="680"/>
        <v>0</v>
      </c>
      <c r="AK553">
        <v>1.06</v>
      </c>
      <c r="AL553">
        <v>1.06</v>
      </c>
      <c r="AM553">
        <v>0</v>
      </c>
      <c r="AN553">
        <v>0</v>
      </c>
      <c r="AO553">
        <v>0</v>
      </c>
      <c r="AP553">
        <v>0</v>
      </c>
      <c r="AQ553">
        <v>0</v>
      </c>
      <c r="AR553">
        <v>0</v>
      </c>
      <c r="AS553">
        <v>0</v>
      </c>
      <c r="AT553">
        <v>0</v>
      </c>
      <c r="AU553">
        <v>0</v>
      </c>
      <c r="AV553">
        <v>1</v>
      </c>
      <c r="AW553">
        <v>1</v>
      </c>
      <c r="AZ553">
        <v>1</v>
      </c>
      <c r="BA553">
        <v>1</v>
      </c>
      <c r="BB553">
        <v>1</v>
      </c>
      <c r="BC553">
        <v>5.93</v>
      </c>
      <c r="BD553" t="s">
        <v>3</v>
      </c>
      <c r="BE553" t="s">
        <v>3</v>
      </c>
      <c r="BF553" t="s">
        <v>3</v>
      </c>
      <c r="BG553" t="s">
        <v>3</v>
      </c>
      <c r="BH553">
        <v>3</v>
      </c>
      <c r="BI553">
        <v>2</v>
      </c>
      <c r="BJ553" t="s">
        <v>784</v>
      </c>
      <c r="BM553">
        <v>1618</v>
      </c>
      <c r="BN553">
        <v>59540665</v>
      </c>
      <c r="BO553" t="s">
        <v>782</v>
      </c>
      <c r="BP553">
        <v>1</v>
      </c>
      <c r="BQ553">
        <v>201</v>
      </c>
      <c r="BR553">
        <v>0</v>
      </c>
      <c r="BS553">
        <v>1</v>
      </c>
      <c r="BT553">
        <v>1</v>
      </c>
      <c r="BU553">
        <v>1</v>
      </c>
      <c r="BV553">
        <v>1</v>
      </c>
      <c r="BW553">
        <v>1</v>
      </c>
      <c r="BX553">
        <v>1</v>
      </c>
      <c r="BY553" t="s">
        <v>3</v>
      </c>
      <c r="BZ553">
        <v>0</v>
      </c>
      <c r="CA553">
        <v>0</v>
      </c>
      <c r="CB553" t="s">
        <v>3</v>
      </c>
      <c r="CE553">
        <v>30</v>
      </c>
      <c r="CF553">
        <v>0</v>
      </c>
      <c r="CG553">
        <v>0</v>
      </c>
      <c r="CM553">
        <v>0</v>
      </c>
      <c r="CN553" t="s">
        <v>3</v>
      </c>
      <c r="CO553">
        <v>0</v>
      </c>
      <c r="CP553">
        <f t="shared" si="681"/>
        <v>1621.74</v>
      </c>
      <c r="CQ553">
        <f t="shared" si="682"/>
        <v>6.29</v>
      </c>
      <c r="CR553">
        <f t="shared" si="703"/>
        <v>0</v>
      </c>
      <c r="CS553">
        <f t="shared" si="683"/>
        <v>0</v>
      </c>
      <c r="CT553">
        <f t="shared" si="684"/>
        <v>0</v>
      </c>
      <c r="CU553">
        <f t="shared" si="685"/>
        <v>0</v>
      </c>
      <c r="CV553">
        <f t="shared" si="686"/>
        <v>0</v>
      </c>
      <c r="CW553">
        <f t="shared" si="687"/>
        <v>0</v>
      </c>
      <c r="CX553">
        <f t="shared" si="688"/>
        <v>0</v>
      </c>
      <c r="CY553">
        <f t="shared" si="689"/>
        <v>0</v>
      </c>
      <c r="CZ553">
        <f t="shared" si="690"/>
        <v>0</v>
      </c>
      <c r="DC553" t="s">
        <v>3</v>
      </c>
      <c r="DD553" t="s">
        <v>3</v>
      </c>
      <c r="DE553" t="s">
        <v>3</v>
      </c>
      <c r="DF553" t="s">
        <v>3</v>
      </c>
      <c r="DG553" t="s">
        <v>3</v>
      </c>
      <c r="DH553" t="s">
        <v>3</v>
      </c>
      <c r="DI553" t="s">
        <v>3</v>
      </c>
      <c r="DJ553" t="s">
        <v>3</v>
      </c>
      <c r="DK553" t="s">
        <v>3</v>
      </c>
      <c r="DL553" t="s">
        <v>3</v>
      </c>
      <c r="DM553" t="s">
        <v>3</v>
      </c>
      <c r="DN553">
        <v>0</v>
      </c>
      <c r="DO553">
        <v>0</v>
      </c>
      <c r="DP553">
        <v>1</v>
      </c>
      <c r="DQ553">
        <v>1</v>
      </c>
      <c r="DU553">
        <v>1010</v>
      </c>
      <c r="DV553" t="s">
        <v>457</v>
      </c>
      <c r="DW553" t="s">
        <v>457</v>
      </c>
      <c r="DX553">
        <v>1</v>
      </c>
      <c r="DZ553" t="s">
        <v>3</v>
      </c>
      <c r="EA553" t="s">
        <v>3</v>
      </c>
      <c r="EB553" t="s">
        <v>3</v>
      </c>
      <c r="EC553" t="s">
        <v>3</v>
      </c>
      <c r="EE553">
        <v>59540856</v>
      </c>
      <c r="EF553">
        <v>201</v>
      </c>
      <c r="EG553" t="s">
        <v>377</v>
      </c>
      <c r="EH553">
        <v>0</v>
      </c>
      <c r="EI553" t="s">
        <v>3</v>
      </c>
      <c r="EJ553">
        <v>2</v>
      </c>
      <c r="EK553">
        <v>1618</v>
      </c>
      <c r="EL553" t="s">
        <v>378</v>
      </c>
      <c r="EM553" t="s">
        <v>379</v>
      </c>
      <c r="EO553" t="s">
        <v>3</v>
      </c>
      <c r="EQ553">
        <v>0</v>
      </c>
      <c r="ER553">
        <v>1.06</v>
      </c>
      <c r="ES553">
        <v>1.06</v>
      </c>
      <c r="ET553">
        <v>0</v>
      </c>
      <c r="EU553">
        <v>0</v>
      </c>
      <c r="EV553">
        <v>0</v>
      </c>
      <c r="EW553">
        <v>0</v>
      </c>
      <c r="EX553">
        <v>0</v>
      </c>
      <c r="EY553">
        <v>0</v>
      </c>
      <c r="FQ553">
        <v>0</v>
      </c>
      <c r="FR553">
        <v>0</v>
      </c>
      <c r="FS553">
        <v>0</v>
      </c>
      <c r="FX553">
        <v>0</v>
      </c>
      <c r="FY553">
        <v>0</v>
      </c>
      <c r="GA553" t="s">
        <v>3</v>
      </c>
      <c r="GD553">
        <v>1</v>
      </c>
      <c r="GF553">
        <v>-2026322809</v>
      </c>
      <c r="GG553">
        <v>2</v>
      </c>
      <c r="GH553">
        <v>1</v>
      </c>
      <c r="GI553">
        <v>2</v>
      </c>
      <c r="GJ553">
        <v>0</v>
      </c>
      <c r="GK553">
        <v>0</v>
      </c>
      <c r="GL553">
        <f t="shared" si="691"/>
        <v>0</v>
      </c>
      <c r="GM553">
        <f t="shared" si="692"/>
        <v>1621.74</v>
      </c>
      <c r="GN553">
        <f t="shared" si="693"/>
        <v>0</v>
      </c>
      <c r="GO553">
        <f t="shared" si="694"/>
        <v>1621.74</v>
      </c>
      <c r="GP553">
        <f t="shared" si="695"/>
        <v>0</v>
      </c>
      <c r="GR553">
        <v>0</v>
      </c>
      <c r="GS553">
        <v>3</v>
      </c>
      <c r="GT553">
        <v>0</v>
      </c>
      <c r="GU553" t="s">
        <v>3</v>
      </c>
      <c r="GV553">
        <f t="shared" si="696"/>
        <v>0</v>
      </c>
      <c r="GW553">
        <v>1</v>
      </c>
      <c r="GX553">
        <f t="shared" si="697"/>
        <v>0</v>
      </c>
      <c r="HA553">
        <v>0</v>
      </c>
      <c r="HB553">
        <v>0</v>
      </c>
      <c r="HC553">
        <f t="shared" si="698"/>
        <v>0</v>
      </c>
      <c r="HE553" t="s">
        <v>3</v>
      </c>
      <c r="HF553" t="s">
        <v>3</v>
      </c>
      <c r="HM553" t="s">
        <v>3</v>
      </c>
      <c r="HN553" t="s">
        <v>3</v>
      </c>
      <c r="HO553" t="s">
        <v>3</v>
      </c>
      <c r="HP553" t="s">
        <v>3</v>
      </c>
      <c r="HQ553" t="s">
        <v>3</v>
      </c>
      <c r="HS553">
        <v>0</v>
      </c>
      <c r="IK553">
        <v>0</v>
      </c>
    </row>
    <row r="554" spans="1:255" x14ac:dyDescent="0.2">
      <c r="A554" s="2">
        <v>17</v>
      </c>
      <c r="B554" s="2">
        <v>1</v>
      </c>
      <c r="C554" s="2"/>
      <c r="D554" s="2"/>
      <c r="E554" s="2" t="s">
        <v>785</v>
      </c>
      <c r="F554" s="2" t="s">
        <v>786</v>
      </c>
      <c r="G554" s="2" t="s">
        <v>787</v>
      </c>
      <c r="H554" s="2" t="s">
        <v>457</v>
      </c>
      <c r="I554" s="2">
        <v>500</v>
      </c>
      <c r="J554" s="2">
        <v>0</v>
      </c>
      <c r="K554" s="2">
        <v>500</v>
      </c>
      <c r="L554" s="2"/>
      <c r="M554" s="2"/>
      <c r="N554" s="2"/>
      <c r="O554" s="2">
        <f t="shared" si="667"/>
        <v>5005</v>
      </c>
      <c r="P554" s="2">
        <f t="shared" si="668"/>
        <v>5005</v>
      </c>
      <c r="Q554" s="2">
        <f t="shared" si="699"/>
        <v>0</v>
      </c>
      <c r="R554" s="2">
        <f t="shared" si="669"/>
        <v>0</v>
      </c>
      <c r="S554" s="2">
        <f t="shared" si="670"/>
        <v>0</v>
      </c>
      <c r="T554" s="2">
        <f t="shared" si="671"/>
        <v>0</v>
      </c>
      <c r="U554" s="2">
        <f t="shared" si="672"/>
        <v>0</v>
      </c>
      <c r="V554" s="2">
        <f t="shared" si="673"/>
        <v>0</v>
      </c>
      <c r="W554" s="2">
        <f t="shared" si="674"/>
        <v>0</v>
      </c>
      <c r="X554" s="2">
        <f t="shared" si="675"/>
        <v>0</v>
      </c>
      <c r="Y554" s="2">
        <f t="shared" si="676"/>
        <v>0</v>
      </c>
      <c r="Z554" s="2"/>
      <c r="AA554" s="2">
        <v>60252778</v>
      </c>
      <c r="AB554" s="2">
        <f t="shared" si="677"/>
        <v>10.01</v>
      </c>
      <c r="AC554" s="2">
        <f t="shared" si="678"/>
        <v>10.01</v>
      </c>
      <c r="AD554" s="2">
        <f t="shared" si="700"/>
        <v>0</v>
      </c>
      <c r="AE554" s="2">
        <f t="shared" si="701"/>
        <v>0</v>
      </c>
      <c r="AF554" s="2">
        <f t="shared" si="701"/>
        <v>0</v>
      </c>
      <c r="AG554" s="2">
        <f t="shared" si="679"/>
        <v>0</v>
      </c>
      <c r="AH554" s="2">
        <f t="shared" si="702"/>
        <v>0</v>
      </c>
      <c r="AI554" s="2">
        <f t="shared" si="702"/>
        <v>0</v>
      </c>
      <c r="AJ554" s="2">
        <f t="shared" si="680"/>
        <v>0</v>
      </c>
      <c r="AK554" s="2">
        <v>10.01</v>
      </c>
      <c r="AL554" s="2">
        <v>10.01</v>
      </c>
      <c r="AM554" s="2">
        <v>0</v>
      </c>
      <c r="AN554" s="2">
        <v>0</v>
      </c>
      <c r="AO554" s="2">
        <v>0</v>
      </c>
      <c r="AP554" s="2">
        <v>0</v>
      </c>
      <c r="AQ554" s="2">
        <v>0</v>
      </c>
      <c r="AR554" s="2">
        <v>0</v>
      </c>
      <c r="AS554" s="2">
        <v>0</v>
      </c>
      <c r="AT554" s="2">
        <v>0</v>
      </c>
      <c r="AU554" s="2">
        <v>0</v>
      </c>
      <c r="AV554" s="2">
        <v>1</v>
      </c>
      <c r="AW554" s="2">
        <v>1</v>
      </c>
      <c r="AX554" s="2"/>
      <c r="AY554" s="2"/>
      <c r="AZ554" s="2">
        <v>1</v>
      </c>
      <c r="BA554" s="2">
        <v>1</v>
      </c>
      <c r="BB554" s="2">
        <v>1</v>
      </c>
      <c r="BC554" s="2">
        <v>1</v>
      </c>
      <c r="BD554" s="2" t="s">
        <v>3</v>
      </c>
      <c r="BE554" s="2" t="s">
        <v>3</v>
      </c>
      <c r="BF554" s="2" t="s">
        <v>3</v>
      </c>
      <c r="BG554" s="2" t="s">
        <v>3</v>
      </c>
      <c r="BH554" s="2">
        <v>3</v>
      </c>
      <c r="BI554" s="2">
        <v>2</v>
      </c>
      <c r="BJ554" s="2" t="s">
        <v>788</v>
      </c>
      <c r="BK554" s="2"/>
      <c r="BL554" s="2"/>
      <c r="BM554" s="2">
        <v>1618</v>
      </c>
      <c r="BN554" s="2">
        <v>59540665</v>
      </c>
      <c r="BO554" s="2" t="s">
        <v>3</v>
      </c>
      <c r="BP554" s="2">
        <v>0</v>
      </c>
      <c r="BQ554" s="2">
        <v>201</v>
      </c>
      <c r="BR554" s="2">
        <v>0</v>
      </c>
      <c r="BS554" s="2">
        <v>1</v>
      </c>
      <c r="BT554" s="2">
        <v>1</v>
      </c>
      <c r="BU554" s="2">
        <v>1</v>
      </c>
      <c r="BV554" s="2">
        <v>1</v>
      </c>
      <c r="BW554" s="2">
        <v>1</v>
      </c>
      <c r="BX554" s="2">
        <v>1</v>
      </c>
      <c r="BY554" s="2" t="s">
        <v>3</v>
      </c>
      <c r="BZ554" s="2">
        <v>0</v>
      </c>
      <c r="CA554" s="2">
        <v>0</v>
      </c>
      <c r="CB554" s="2" t="s">
        <v>3</v>
      </c>
      <c r="CC554" s="2"/>
      <c r="CD554" s="2"/>
      <c r="CE554" s="2">
        <v>30</v>
      </c>
      <c r="CF554" s="2">
        <v>0</v>
      </c>
      <c r="CG554" s="2">
        <v>0</v>
      </c>
      <c r="CH554" s="2"/>
      <c r="CI554" s="2"/>
      <c r="CJ554" s="2"/>
      <c r="CK554" s="2"/>
      <c r="CL554" s="2"/>
      <c r="CM554" s="2">
        <v>0</v>
      </c>
      <c r="CN554" s="2" t="s">
        <v>3</v>
      </c>
      <c r="CO554" s="2">
        <v>0</v>
      </c>
      <c r="CP554" s="2">
        <f t="shared" si="681"/>
        <v>5005</v>
      </c>
      <c r="CQ554" s="2">
        <f t="shared" si="682"/>
        <v>10.01</v>
      </c>
      <c r="CR554" s="2">
        <f t="shared" si="703"/>
        <v>0</v>
      </c>
      <c r="CS554" s="2">
        <f t="shared" si="683"/>
        <v>0</v>
      </c>
      <c r="CT554" s="2">
        <f t="shared" si="684"/>
        <v>0</v>
      </c>
      <c r="CU554" s="2">
        <f t="shared" si="685"/>
        <v>0</v>
      </c>
      <c r="CV554" s="2">
        <f t="shared" si="686"/>
        <v>0</v>
      </c>
      <c r="CW554" s="2">
        <f t="shared" si="687"/>
        <v>0</v>
      </c>
      <c r="CX554" s="2">
        <f t="shared" si="688"/>
        <v>0</v>
      </c>
      <c r="CY554" s="2">
        <f t="shared" si="689"/>
        <v>0</v>
      </c>
      <c r="CZ554" s="2">
        <f t="shared" si="690"/>
        <v>0</v>
      </c>
      <c r="DA554" s="2"/>
      <c r="DB554" s="2"/>
      <c r="DC554" s="2" t="s">
        <v>3</v>
      </c>
      <c r="DD554" s="2" t="s">
        <v>3</v>
      </c>
      <c r="DE554" s="2" t="s">
        <v>3</v>
      </c>
      <c r="DF554" s="2" t="s">
        <v>3</v>
      </c>
      <c r="DG554" s="2" t="s">
        <v>3</v>
      </c>
      <c r="DH554" s="2" t="s">
        <v>3</v>
      </c>
      <c r="DI554" s="2" t="s">
        <v>3</v>
      </c>
      <c r="DJ554" s="2" t="s">
        <v>3</v>
      </c>
      <c r="DK554" s="2" t="s">
        <v>3</v>
      </c>
      <c r="DL554" s="2" t="s">
        <v>3</v>
      </c>
      <c r="DM554" s="2" t="s">
        <v>3</v>
      </c>
      <c r="DN554" s="2">
        <v>0</v>
      </c>
      <c r="DO554" s="2">
        <v>0</v>
      </c>
      <c r="DP554" s="2">
        <v>1</v>
      </c>
      <c r="DQ554" s="2">
        <v>1</v>
      </c>
      <c r="DR554" s="2"/>
      <c r="DS554" s="2"/>
      <c r="DT554" s="2"/>
      <c r="DU554" s="2">
        <v>1010</v>
      </c>
      <c r="DV554" s="2" t="s">
        <v>457</v>
      </c>
      <c r="DW554" s="2" t="s">
        <v>457</v>
      </c>
      <c r="DX554" s="2">
        <v>1</v>
      </c>
      <c r="DY554" s="2"/>
      <c r="DZ554" s="2" t="s">
        <v>3</v>
      </c>
      <c r="EA554" s="2" t="s">
        <v>3</v>
      </c>
      <c r="EB554" s="2" t="s">
        <v>3</v>
      </c>
      <c r="EC554" s="2" t="s">
        <v>3</v>
      </c>
      <c r="ED554" s="2"/>
      <c r="EE554" s="2">
        <v>59540856</v>
      </c>
      <c r="EF554" s="2">
        <v>201</v>
      </c>
      <c r="EG554" s="2" t="s">
        <v>377</v>
      </c>
      <c r="EH554" s="2">
        <v>0</v>
      </c>
      <c r="EI554" s="2" t="s">
        <v>3</v>
      </c>
      <c r="EJ554" s="2">
        <v>2</v>
      </c>
      <c r="EK554" s="2">
        <v>1618</v>
      </c>
      <c r="EL554" s="2" t="s">
        <v>378</v>
      </c>
      <c r="EM554" s="2" t="s">
        <v>379</v>
      </c>
      <c r="EN554" s="2"/>
      <c r="EO554" s="2" t="s">
        <v>3</v>
      </c>
      <c r="EP554" s="2"/>
      <c r="EQ554" s="2">
        <v>0</v>
      </c>
      <c r="ER554" s="2">
        <v>10.01</v>
      </c>
      <c r="ES554" s="2">
        <v>10.01</v>
      </c>
      <c r="ET554" s="2">
        <v>0</v>
      </c>
      <c r="EU554" s="2">
        <v>0</v>
      </c>
      <c r="EV554" s="2">
        <v>0</v>
      </c>
      <c r="EW554" s="2">
        <v>0</v>
      </c>
      <c r="EX554" s="2">
        <v>0</v>
      </c>
      <c r="EY554" s="2">
        <v>0</v>
      </c>
      <c r="EZ554" s="2"/>
      <c r="FA554" s="2"/>
      <c r="FB554" s="2"/>
      <c r="FC554" s="2"/>
      <c r="FD554" s="2"/>
      <c r="FE554" s="2"/>
      <c r="FF554" s="2"/>
      <c r="FG554" s="2"/>
      <c r="FH554" s="2"/>
      <c r="FI554" s="2"/>
      <c r="FJ554" s="2"/>
      <c r="FK554" s="2"/>
      <c r="FL554" s="2"/>
      <c r="FM554" s="2"/>
      <c r="FN554" s="2"/>
      <c r="FO554" s="2"/>
      <c r="FP554" s="2"/>
      <c r="FQ554" s="2">
        <v>0</v>
      </c>
      <c r="FR554" s="2">
        <v>0</v>
      </c>
      <c r="FS554" s="2">
        <v>0</v>
      </c>
      <c r="FT554" s="2"/>
      <c r="FU554" s="2"/>
      <c r="FV554" s="2"/>
      <c r="FW554" s="2"/>
      <c r="FX554" s="2">
        <v>0</v>
      </c>
      <c r="FY554" s="2">
        <v>0</v>
      </c>
      <c r="FZ554" s="2"/>
      <c r="GA554" s="2" t="s">
        <v>3</v>
      </c>
      <c r="GB554" s="2"/>
      <c r="GC554" s="2"/>
      <c r="GD554" s="2">
        <v>1</v>
      </c>
      <c r="GE554" s="2"/>
      <c r="GF554" s="2">
        <v>1778318681</v>
      </c>
      <c r="GG554" s="2">
        <v>2</v>
      </c>
      <c r="GH554" s="2">
        <v>1</v>
      </c>
      <c r="GI554" s="2">
        <v>-2</v>
      </c>
      <c r="GJ554" s="2">
        <v>0</v>
      </c>
      <c r="GK554" s="2">
        <v>0</v>
      </c>
      <c r="GL554" s="2">
        <f t="shared" si="691"/>
        <v>0</v>
      </c>
      <c r="GM554" s="2">
        <f t="shared" si="692"/>
        <v>5005</v>
      </c>
      <c r="GN554" s="2">
        <f t="shared" si="693"/>
        <v>0</v>
      </c>
      <c r="GO554" s="2">
        <f t="shared" si="694"/>
        <v>5005</v>
      </c>
      <c r="GP554" s="2">
        <f t="shared" si="695"/>
        <v>0</v>
      </c>
      <c r="GQ554" s="2"/>
      <c r="GR554" s="2">
        <v>0</v>
      </c>
      <c r="GS554" s="2">
        <v>3</v>
      </c>
      <c r="GT554" s="2">
        <v>0</v>
      </c>
      <c r="GU554" s="2" t="s">
        <v>3</v>
      </c>
      <c r="GV554" s="2">
        <f t="shared" si="696"/>
        <v>0</v>
      </c>
      <c r="GW554" s="2">
        <v>1</v>
      </c>
      <c r="GX554" s="2">
        <f t="shared" si="697"/>
        <v>0</v>
      </c>
      <c r="GY554" s="2"/>
      <c r="GZ554" s="2"/>
      <c r="HA554" s="2">
        <v>0</v>
      </c>
      <c r="HB554" s="2">
        <v>0</v>
      </c>
      <c r="HC554" s="2">
        <f t="shared" si="698"/>
        <v>0</v>
      </c>
      <c r="HD554" s="2"/>
      <c r="HE554" s="2" t="s">
        <v>3</v>
      </c>
      <c r="HF554" s="2" t="s">
        <v>3</v>
      </c>
      <c r="HG554" s="2"/>
      <c r="HH554" s="2"/>
      <c r="HI554" s="2"/>
      <c r="HJ554" s="2"/>
      <c r="HK554" s="2"/>
      <c r="HL554" s="2"/>
      <c r="HM554" s="2" t="s">
        <v>3</v>
      </c>
      <c r="HN554" s="2" t="s">
        <v>3</v>
      </c>
      <c r="HO554" s="2" t="s">
        <v>3</v>
      </c>
      <c r="HP554" s="2" t="s">
        <v>3</v>
      </c>
      <c r="HQ554" s="2" t="s">
        <v>3</v>
      </c>
      <c r="HR554" s="2"/>
      <c r="HS554" s="2">
        <v>0</v>
      </c>
      <c r="HT554" s="2"/>
      <c r="HU554" s="2"/>
      <c r="HV554" s="2"/>
      <c r="HW554" s="2"/>
      <c r="HX554" s="2"/>
      <c r="HY554" s="2"/>
      <c r="HZ554" s="2"/>
      <c r="IA554" s="2"/>
      <c r="IB554" s="2"/>
      <c r="IC554" s="2"/>
      <c r="ID554" s="2"/>
      <c r="IE554" s="2"/>
      <c r="IF554" s="2"/>
      <c r="IG554" s="2"/>
      <c r="IH554" s="2"/>
      <c r="II554" s="2"/>
      <c r="IJ554" s="2"/>
      <c r="IK554" s="2">
        <v>0</v>
      </c>
      <c r="IL554" s="2"/>
      <c r="IM554" s="2"/>
      <c r="IN554" s="2"/>
      <c r="IO554" s="2"/>
      <c r="IP554" s="2"/>
      <c r="IQ554" s="2"/>
      <c r="IR554" s="2"/>
      <c r="IS554" s="2"/>
      <c r="IT554" s="2"/>
      <c r="IU554" s="2"/>
    </row>
    <row r="555" spans="1:255" x14ac:dyDescent="0.2">
      <c r="A555">
        <v>17</v>
      </c>
      <c r="B555">
        <v>1</v>
      </c>
      <c r="E555" t="s">
        <v>785</v>
      </c>
      <c r="F555" t="s">
        <v>786</v>
      </c>
      <c r="G555" t="s">
        <v>787</v>
      </c>
      <c r="H555" t="s">
        <v>457</v>
      </c>
      <c r="I555">
        <v>500</v>
      </c>
      <c r="J555">
        <v>0</v>
      </c>
      <c r="K555">
        <v>500</v>
      </c>
      <c r="O555">
        <f t="shared" si="667"/>
        <v>18518.5</v>
      </c>
      <c r="P555">
        <f t="shared" si="668"/>
        <v>18518.5</v>
      </c>
      <c r="Q555">
        <f t="shared" si="699"/>
        <v>0</v>
      </c>
      <c r="R555">
        <f t="shared" si="669"/>
        <v>0</v>
      </c>
      <c r="S555">
        <f t="shared" si="670"/>
        <v>0</v>
      </c>
      <c r="T555">
        <f t="shared" si="671"/>
        <v>0</v>
      </c>
      <c r="U555">
        <f t="shared" si="672"/>
        <v>0</v>
      </c>
      <c r="V555">
        <f t="shared" si="673"/>
        <v>0</v>
      </c>
      <c r="W555">
        <f t="shared" si="674"/>
        <v>0</v>
      </c>
      <c r="X555">
        <f t="shared" si="675"/>
        <v>0</v>
      </c>
      <c r="Y555">
        <f t="shared" si="676"/>
        <v>0</v>
      </c>
      <c r="AA555">
        <v>60252775</v>
      </c>
      <c r="AB555">
        <f t="shared" si="677"/>
        <v>10.01</v>
      </c>
      <c r="AC555">
        <f t="shared" si="678"/>
        <v>10.01</v>
      </c>
      <c r="AD555">
        <f t="shared" si="700"/>
        <v>0</v>
      </c>
      <c r="AE555">
        <f t="shared" si="701"/>
        <v>0</v>
      </c>
      <c r="AF555">
        <f t="shared" si="701"/>
        <v>0</v>
      </c>
      <c r="AG555">
        <f t="shared" si="679"/>
        <v>0</v>
      </c>
      <c r="AH555">
        <f t="shared" si="702"/>
        <v>0</v>
      </c>
      <c r="AI555">
        <f t="shared" si="702"/>
        <v>0</v>
      </c>
      <c r="AJ555">
        <f t="shared" si="680"/>
        <v>0</v>
      </c>
      <c r="AK555">
        <v>10.01</v>
      </c>
      <c r="AL555">
        <v>10.01</v>
      </c>
      <c r="AM555">
        <v>0</v>
      </c>
      <c r="AN555">
        <v>0</v>
      </c>
      <c r="AO555">
        <v>0</v>
      </c>
      <c r="AP555">
        <v>0</v>
      </c>
      <c r="AQ555">
        <v>0</v>
      </c>
      <c r="AR555">
        <v>0</v>
      </c>
      <c r="AS555">
        <v>0</v>
      </c>
      <c r="AT555">
        <v>0</v>
      </c>
      <c r="AU555">
        <v>0</v>
      </c>
      <c r="AV555">
        <v>1</v>
      </c>
      <c r="AW555">
        <v>1</v>
      </c>
      <c r="AZ555">
        <v>1</v>
      </c>
      <c r="BA555">
        <v>1</v>
      </c>
      <c r="BB555">
        <v>1</v>
      </c>
      <c r="BC555">
        <v>3.7</v>
      </c>
      <c r="BD555" t="s">
        <v>3</v>
      </c>
      <c r="BE555" t="s">
        <v>3</v>
      </c>
      <c r="BF555" t="s">
        <v>3</v>
      </c>
      <c r="BG555" t="s">
        <v>3</v>
      </c>
      <c r="BH555">
        <v>3</v>
      </c>
      <c r="BI555">
        <v>2</v>
      </c>
      <c r="BJ555" t="s">
        <v>788</v>
      </c>
      <c r="BM555">
        <v>1618</v>
      </c>
      <c r="BN555">
        <v>59540665</v>
      </c>
      <c r="BO555" t="s">
        <v>786</v>
      </c>
      <c r="BP555">
        <v>1</v>
      </c>
      <c r="BQ555">
        <v>201</v>
      </c>
      <c r="BR555">
        <v>0</v>
      </c>
      <c r="BS555">
        <v>1</v>
      </c>
      <c r="BT555">
        <v>1</v>
      </c>
      <c r="BU555">
        <v>1</v>
      </c>
      <c r="BV555">
        <v>1</v>
      </c>
      <c r="BW555">
        <v>1</v>
      </c>
      <c r="BX555">
        <v>1</v>
      </c>
      <c r="BY555" t="s">
        <v>3</v>
      </c>
      <c r="BZ555">
        <v>0</v>
      </c>
      <c r="CA555">
        <v>0</v>
      </c>
      <c r="CB555" t="s">
        <v>3</v>
      </c>
      <c r="CE555">
        <v>30</v>
      </c>
      <c r="CF555">
        <v>0</v>
      </c>
      <c r="CG555">
        <v>0</v>
      </c>
      <c r="CM555">
        <v>0</v>
      </c>
      <c r="CN555" t="s">
        <v>3</v>
      </c>
      <c r="CO555">
        <v>0</v>
      </c>
      <c r="CP555">
        <f t="shared" si="681"/>
        <v>18518.5</v>
      </c>
      <c r="CQ555">
        <f t="shared" si="682"/>
        <v>37.04</v>
      </c>
      <c r="CR555">
        <f t="shared" si="703"/>
        <v>0</v>
      </c>
      <c r="CS555">
        <f t="shared" si="683"/>
        <v>0</v>
      </c>
      <c r="CT555">
        <f t="shared" si="684"/>
        <v>0</v>
      </c>
      <c r="CU555">
        <f t="shared" si="685"/>
        <v>0</v>
      </c>
      <c r="CV555">
        <f t="shared" si="686"/>
        <v>0</v>
      </c>
      <c r="CW555">
        <f t="shared" si="687"/>
        <v>0</v>
      </c>
      <c r="CX555">
        <f t="shared" si="688"/>
        <v>0</v>
      </c>
      <c r="CY555">
        <f t="shared" si="689"/>
        <v>0</v>
      </c>
      <c r="CZ555">
        <f t="shared" si="690"/>
        <v>0</v>
      </c>
      <c r="DC555" t="s">
        <v>3</v>
      </c>
      <c r="DD555" t="s">
        <v>3</v>
      </c>
      <c r="DE555" t="s">
        <v>3</v>
      </c>
      <c r="DF555" t="s">
        <v>3</v>
      </c>
      <c r="DG555" t="s">
        <v>3</v>
      </c>
      <c r="DH555" t="s">
        <v>3</v>
      </c>
      <c r="DI555" t="s">
        <v>3</v>
      </c>
      <c r="DJ555" t="s">
        <v>3</v>
      </c>
      <c r="DK555" t="s">
        <v>3</v>
      </c>
      <c r="DL555" t="s">
        <v>3</v>
      </c>
      <c r="DM555" t="s">
        <v>3</v>
      </c>
      <c r="DN555">
        <v>0</v>
      </c>
      <c r="DO555">
        <v>0</v>
      </c>
      <c r="DP555">
        <v>1</v>
      </c>
      <c r="DQ555">
        <v>1</v>
      </c>
      <c r="DU555">
        <v>1010</v>
      </c>
      <c r="DV555" t="s">
        <v>457</v>
      </c>
      <c r="DW555" t="s">
        <v>457</v>
      </c>
      <c r="DX555">
        <v>1</v>
      </c>
      <c r="DZ555" t="s">
        <v>3</v>
      </c>
      <c r="EA555" t="s">
        <v>3</v>
      </c>
      <c r="EB555" t="s">
        <v>3</v>
      </c>
      <c r="EC555" t="s">
        <v>3</v>
      </c>
      <c r="EE555">
        <v>59540856</v>
      </c>
      <c r="EF555">
        <v>201</v>
      </c>
      <c r="EG555" t="s">
        <v>377</v>
      </c>
      <c r="EH555">
        <v>0</v>
      </c>
      <c r="EI555" t="s">
        <v>3</v>
      </c>
      <c r="EJ555">
        <v>2</v>
      </c>
      <c r="EK555">
        <v>1618</v>
      </c>
      <c r="EL555" t="s">
        <v>378</v>
      </c>
      <c r="EM555" t="s">
        <v>379</v>
      </c>
      <c r="EO555" t="s">
        <v>3</v>
      </c>
      <c r="EQ555">
        <v>0</v>
      </c>
      <c r="ER555">
        <v>10.01</v>
      </c>
      <c r="ES555">
        <v>10.01</v>
      </c>
      <c r="ET555">
        <v>0</v>
      </c>
      <c r="EU555">
        <v>0</v>
      </c>
      <c r="EV555">
        <v>0</v>
      </c>
      <c r="EW555">
        <v>0</v>
      </c>
      <c r="EX555">
        <v>0</v>
      </c>
      <c r="EY555">
        <v>0</v>
      </c>
      <c r="FQ555">
        <v>0</v>
      </c>
      <c r="FR555">
        <v>0</v>
      </c>
      <c r="FS555">
        <v>0</v>
      </c>
      <c r="FX555">
        <v>0</v>
      </c>
      <c r="FY555">
        <v>0</v>
      </c>
      <c r="GA555" t="s">
        <v>3</v>
      </c>
      <c r="GD555">
        <v>1</v>
      </c>
      <c r="GF555">
        <v>1778318681</v>
      </c>
      <c r="GG555">
        <v>2</v>
      </c>
      <c r="GH555">
        <v>1</v>
      </c>
      <c r="GI555">
        <v>2</v>
      </c>
      <c r="GJ555">
        <v>0</v>
      </c>
      <c r="GK555">
        <v>0</v>
      </c>
      <c r="GL555">
        <f t="shared" si="691"/>
        <v>0</v>
      </c>
      <c r="GM555">
        <f t="shared" si="692"/>
        <v>18518.5</v>
      </c>
      <c r="GN555">
        <f t="shared" si="693"/>
        <v>0</v>
      </c>
      <c r="GO555">
        <f t="shared" si="694"/>
        <v>18518.5</v>
      </c>
      <c r="GP555">
        <f t="shared" si="695"/>
        <v>0</v>
      </c>
      <c r="GR555">
        <v>0</v>
      </c>
      <c r="GS555">
        <v>3</v>
      </c>
      <c r="GT555">
        <v>0</v>
      </c>
      <c r="GU555" t="s">
        <v>3</v>
      </c>
      <c r="GV555">
        <f t="shared" si="696"/>
        <v>0</v>
      </c>
      <c r="GW555">
        <v>1</v>
      </c>
      <c r="GX555">
        <f t="shared" si="697"/>
        <v>0</v>
      </c>
      <c r="HA555">
        <v>0</v>
      </c>
      <c r="HB555">
        <v>0</v>
      </c>
      <c r="HC555">
        <f t="shared" si="698"/>
        <v>0</v>
      </c>
      <c r="HE555" t="s">
        <v>3</v>
      </c>
      <c r="HF555" t="s">
        <v>3</v>
      </c>
      <c r="HM555" t="s">
        <v>3</v>
      </c>
      <c r="HN555" t="s">
        <v>3</v>
      </c>
      <c r="HO555" t="s">
        <v>3</v>
      </c>
      <c r="HP555" t="s">
        <v>3</v>
      </c>
      <c r="HQ555" t="s">
        <v>3</v>
      </c>
      <c r="HS555">
        <v>0</v>
      </c>
      <c r="IK555">
        <v>0</v>
      </c>
    </row>
    <row r="556" spans="1:255" x14ac:dyDescent="0.2">
      <c r="A556" s="2">
        <v>17</v>
      </c>
      <c r="B556" s="2">
        <v>1</v>
      </c>
      <c r="C556" s="2">
        <f>ROW(SmtRes!A345)</f>
        <v>345</v>
      </c>
      <c r="D556" s="2">
        <f>ROW(EtalonRes!A427)</f>
        <v>427</v>
      </c>
      <c r="E556" s="2" t="s">
        <v>789</v>
      </c>
      <c r="F556" s="2" t="s">
        <v>790</v>
      </c>
      <c r="G556" s="2" t="s">
        <v>791</v>
      </c>
      <c r="H556" s="2" t="s">
        <v>74</v>
      </c>
      <c r="I556" s="2">
        <v>3</v>
      </c>
      <c r="J556" s="2">
        <v>0</v>
      </c>
      <c r="K556" s="2">
        <v>3</v>
      </c>
      <c r="L556" s="2"/>
      <c r="M556" s="2"/>
      <c r="N556" s="2"/>
      <c r="O556" s="2">
        <f t="shared" si="667"/>
        <v>20.56</v>
      </c>
      <c r="P556" s="2">
        <f t="shared" si="668"/>
        <v>0</v>
      </c>
      <c r="Q556" s="2">
        <f>(ROUND((ROUND((((ET556*1.1))*AV556*I556),2)*BB556),2)+ROUND((ROUND(((AE556-((EU556*1.1)))*AV556*I556),2)*BS556),2))</f>
        <v>0</v>
      </c>
      <c r="R556" s="2">
        <f t="shared" si="669"/>
        <v>0</v>
      </c>
      <c r="S556" s="2">
        <f t="shared" si="670"/>
        <v>20.56</v>
      </c>
      <c r="T556" s="2">
        <f t="shared" si="671"/>
        <v>0</v>
      </c>
      <c r="U556" s="2">
        <f t="shared" si="672"/>
        <v>1.7275499999999999</v>
      </c>
      <c r="V556" s="2">
        <f t="shared" si="673"/>
        <v>0</v>
      </c>
      <c r="W556" s="2">
        <f t="shared" si="674"/>
        <v>0</v>
      </c>
      <c r="X556" s="2">
        <f t="shared" si="675"/>
        <v>19.53</v>
      </c>
      <c r="Y556" s="2">
        <f t="shared" si="676"/>
        <v>10.9</v>
      </c>
      <c r="Z556" s="2"/>
      <c r="AA556" s="2">
        <v>60252778</v>
      </c>
      <c r="AB556" s="2">
        <f t="shared" si="677"/>
        <v>6.5449999999999999</v>
      </c>
      <c r="AC556" s="2">
        <f t="shared" si="678"/>
        <v>0</v>
      </c>
      <c r="AD556" s="2">
        <f>ROUND(((((ET556*1.1))-((EU556*1.1)))+AE556),6)</f>
        <v>0</v>
      </c>
      <c r="AE556" s="2">
        <f>ROUND(((EU556*1.1)),6)</f>
        <v>0</v>
      </c>
      <c r="AF556" s="2">
        <f>ROUND(((EV556*1.1)),6)</f>
        <v>6.5449999999999999</v>
      </c>
      <c r="AG556" s="2">
        <f t="shared" si="679"/>
        <v>0</v>
      </c>
      <c r="AH556" s="2">
        <f>((EW556*1.1))</f>
        <v>0.55000000000000004</v>
      </c>
      <c r="AI556" s="2">
        <f>((EX556*1.1))</f>
        <v>0</v>
      </c>
      <c r="AJ556" s="2">
        <f t="shared" si="680"/>
        <v>0</v>
      </c>
      <c r="AK556" s="2">
        <v>5.95</v>
      </c>
      <c r="AL556" s="2">
        <v>0</v>
      </c>
      <c r="AM556" s="2">
        <v>0</v>
      </c>
      <c r="AN556" s="2">
        <v>0</v>
      </c>
      <c r="AO556" s="2">
        <v>5.95</v>
      </c>
      <c r="AP556" s="2">
        <v>0</v>
      </c>
      <c r="AQ556" s="2">
        <v>0.5</v>
      </c>
      <c r="AR556" s="2">
        <v>0</v>
      </c>
      <c r="AS556" s="2">
        <v>0</v>
      </c>
      <c r="AT556" s="2">
        <v>95</v>
      </c>
      <c r="AU556" s="2">
        <v>53</v>
      </c>
      <c r="AV556" s="2">
        <v>1.0469999999999999</v>
      </c>
      <c r="AW556" s="2">
        <v>1</v>
      </c>
      <c r="AX556" s="2"/>
      <c r="AY556" s="2"/>
      <c r="AZ556" s="2">
        <v>1</v>
      </c>
      <c r="BA556" s="2">
        <v>1</v>
      </c>
      <c r="BB556" s="2">
        <v>1</v>
      </c>
      <c r="BC556" s="2">
        <v>1</v>
      </c>
      <c r="BD556" s="2" t="s">
        <v>3</v>
      </c>
      <c r="BE556" s="2" t="s">
        <v>3</v>
      </c>
      <c r="BF556" s="2" t="s">
        <v>3</v>
      </c>
      <c r="BG556" s="2" t="s">
        <v>3</v>
      </c>
      <c r="BH556" s="2">
        <v>0</v>
      </c>
      <c r="BI556" s="2">
        <v>2</v>
      </c>
      <c r="BJ556" s="2" t="s">
        <v>792</v>
      </c>
      <c r="BK556" s="2"/>
      <c r="BL556" s="2"/>
      <c r="BM556" s="2">
        <v>69</v>
      </c>
      <c r="BN556" s="2">
        <v>59540665</v>
      </c>
      <c r="BO556" s="2" t="s">
        <v>790</v>
      </c>
      <c r="BP556" s="2">
        <v>1</v>
      </c>
      <c r="BQ556" s="2">
        <v>40</v>
      </c>
      <c r="BR556" s="2">
        <v>0</v>
      </c>
      <c r="BS556" s="2">
        <v>1</v>
      </c>
      <c r="BT556" s="2">
        <v>1</v>
      </c>
      <c r="BU556" s="2">
        <v>1</v>
      </c>
      <c r="BV556" s="2">
        <v>1</v>
      </c>
      <c r="BW556" s="2">
        <v>1</v>
      </c>
      <c r="BX556" s="2">
        <v>1</v>
      </c>
      <c r="BY556" s="2" t="s">
        <v>3</v>
      </c>
      <c r="BZ556" s="2">
        <v>95</v>
      </c>
      <c r="CA556" s="2">
        <v>53</v>
      </c>
      <c r="CB556" s="2" t="s">
        <v>3</v>
      </c>
      <c r="CC556" s="2"/>
      <c r="CD556" s="2"/>
      <c r="CE556" s="2">
        <v>30</v>
      </c>
      <c r="CF556" s="2">
        <v>0</v>
      </c>
      <c r="CG556" s="2">
        <v>0</v>
      </c>
      <c r="CH556" s="2"/>
      <c r="CI556" s="2"/>
      <c r="CJ556" s="2"/>
      <c r="CK556" s="2"/>
      <c r="CL556" s="2"/>
      <c r="CM556" s="2">
        <v>0</v>
      </c>
      <c r="CN556" s="2" t="s">
        <v>1289</v>
      </c>
      <c r="CO556" s="2">
        <v>0</v>
      </c>
      <c r="CP556" s="2">
        <f t="shared" si="681"/>
        <v>20.56</v>
      </c>
      <c r="CQ556" s="2">
        <f t="shared" si="682"/>
        <v>0</v>
      </c>
      <c r="CR556" s="2">
        <f>(ROUND((ROUND((((ET556*1.1))*AV556*1),2)*BB556),2)+ROUND((ROUND(((AE556-((EU556*1.1)))*AV556*1),2)*BS556),2))</f>
        <v>0</v>
      </c>
      <c r="CS556" s="2">
        <f t="shared" si="683"/>
        <v>0</v>
      </c>
      <c r="CT556" s="2">
        <f t="shared" si="684"/>
        <v>6.85</v>
      </c>
      <c r="CU556" s="2">
        <f t="shared" si="685"/>
        <v>0</v>
      </c>
      <c r="CV556" s="2">
        <f t="shared" si="686"/>
        <v>0.57584999999999997</v>
      </c>
      <c r="CW556" s="2">
        <f t="shared" si="687"/>
        <v>0</v>
      </c>
      <c r="CX556" s="2">
        <f t="shared" si="688"/>
        <v>0</v>
      </c>
      <c r="CY556" s="2">
        <f t="shared" si="689"/>
        <v>19.531999999999996</v>
      </c>
      <c r="CZ556" s="2">
        <f t="shared" si="690"/>
        <v>10.896799999999999</v>
      </c>
      <c r="DA556" s="2"/>
      <c r="DB556" s="2">
        <v>37</v>
      </c>
      <c r="DC556" s="2" t="s">
        <v>3</v>
      </c>
      <c r="DD556" s="2" t="s">
        <v>3</v>
      </c>
      <c r="DE556" s="2" t="s">
        <v>24</v>
      </c>
      <c r="DF556" s="2" t="s">
        <v>24</v>
      </c>
      <c r="DG556" s="2" t="s">
        <v>24</v>
      </c>
      <c r="DH556" s="2" t="s">
        <v>3</v>
      </c>
      <c r="DI556" s="2" t="s">
        <v>24</v>
      </c>
      <c r="DJ556" s="2" t="s">
        <v>24</v>
      </c>
      <c r="DK556" s="2" t="s">
        <v>3</v>
      </c>
      <c r="DL556" s="2" t="s">
        <v>3</v>
      </c>
      <c r="DM556" s="2" t="s">
        <v>3</v>
      </c>
      <c r="DN556" s="2">
        <v>0</v>
      </c>
      <c r="DO556" s="2">
        <v>0</v>
      </c>
      <c r="DP556" s="2">
        <v>1</v>
      </c>
      <c r="DQ556" s="2">
        <v>1</v>
      </c>
      <c r="DR556" s="2"/>
      <c r="DS556" s="2"/>
      <c r="DT556" s="2"/>
      <c r="DU556" s="2">
        <v>1013</v>
      </c>
      <c r="DV556" s="2" t="s">
        <v>74</v>
      </c>
      <c r="DW556" s="2" t="s">
        <v>74</v>
      </c>
      <c r="DX556" s="2">
        <v>1</v>
      </c>
      <c r="DY556" s="2"/>
      <c r="DZ556" s="2" t="s">
        <v>3</v>
      </c>
      <c r="EA556" s="2" t="s">
        <v>3</v>
      </c>
      <c r="EB556" s="2" t="s">
        <v>3</v>
      </c>
      <c r="EC556" s="2" t="s">
        <v>3</v>
      </c>
      <c r="ED556" s="2"/>
      <c r="EE556" s="2">
        <v>59540735</v>
      </c>
      <c r="EF556" s="2">
        <v>40</v>
      </c>
      <c r="EG556" s="2" t="s">
        <v>25</v>
      </c>
      <c r="EH556" s="2">
        <v>0</v>
      </c>
      <c r="EI556" s="2" t="s">
        <v>3</v>
      </c>
      <c r="EJ556" s="2">
        <v>2</v>
      </c>
      <c r="EK556" s="2">
        <v>69</v>
      </c>
      <c r="EL556" s="2" t="s">
        <v>793</v>
      </c>
      <c r="EM556" s="2" t="s">
        <v>794</v>
      </c>
      <c r="EN556" s="2"/>
      <c r="EO556" s="2" t="s">
        <v>28</v>
      </c>
      <c r="EP556" s="2"/>
      <c r="EQ556" s="2">
        <v>0</v>
      </c>
      <c r="ER556" s="2">
        <v>5.95</v>
      </c>
      <c r="ES556" s="2">
        <v>0</v>
      </c>
      <c r="ET556" s="2">
        <v>0</v>
      </c>
      <c r="EU556" s="2">
        <v>0</v>
      </c>
      <c r="EV556" s="2">
        <v>5.95</v>
      </c>
      <c r="EW556" s="2">
        <v>0.5</v>
      </c>
      <c r="EX556" s="2">
        <v>0</v>
      </c>
      <c r="EY556" s="2">
        <v>0</v>
      </c>
      <c r="EZ556" s="2"/>
      <c r="FA556" s="2"/>
      <c r="FB556" s="2"/>
      <c r="FC556" s="2"/>
      <c r="FD556" s="2"/>
      <c r="FE556" s="2"/>
      <c r="FF556" s="2"/>
      <c r="FG556" s="2"/>
      <c r="FH556" s="2"/>
      <c r="FI556" s="2"/>
      <c r="FJ556" s="2"/>
      <c r="FK556" s="2"/>
      <c r="FL556" s="2"/>
      <c r="FM556" s="2"/>
      <c r="FN556" s="2"/>
      <c r="FO556" s="2"/>
      <c r="FP556" s="2"/>
      <c r="FQ556" s="2">
        <v>0</v>
      </c>
      <c r="FR556" s="2">
        <v>0</v>
      </c>
      <c r="FS556" s="2">
        <v>0</v>
      </c>
      <c r="FT556" s="2"/>
      <c r="FU556" s="2"/>
      <c r="FV556" s="2"/>
      <c r="FW556" s="2"/>
      <c r="FX556" s="2">
        <v>95</v>
      </c>
      <c r="FY556" s="2">
        <v>53</v>
      </c>
      <c r="FZ556" s="2"/>
      <c r="GA556" s="2" t="s">
        <v>3</v>
      </c>
      <c r="GB556" s="2"/>
      <c r="GC556" s="2"/>
      <c r="GD556" s="2">
        <v>1</v>
      </c>
      <c r="GE556" s="2"/>
      <c r="GF556" s="2">
        <v>888865086</v>
      </c>
      <c r="GG556" s="2">
        <v>2</v>
      </c>
      <c r="GH556" s="2">
        <v>1</v>
      </c>
      <c r="GI556" s="2">
        <v>2</v>
      </c>
      <c r="GJ556" s="2">
        <v>0</v>
      </c>
      <c r="GK556" s="2">
        <v>0</v>
      </c>
      <c r="GL556" s="2">
        <f t="shared" si="691"/>
        <v>0</v>
      </c>
      <c r="GM556" s="2">
        <f t="shared" si="692"/>
        <v>50.99</v>
      </c>
      <c r="GN556" s="2">
        <f t="shared" si="693"/>
        <v>0</v>
      </c>
      <c r="GO556" s="2">
        <f t="shared" si="694"/>
        <v>50.99</v>
      </c>
      <c r="GP556" s="2">
        <f t="shared" si="695"/>
        <v>0</v>
      </c>
      <c r="GQ556" s="2"/>
      <c r="GR556" s="2">
        <v>0</v>
      </c>
      <c r="GS556" s="2">
        <v>3</v>
      </c>
      <c r="GT556" s="2">
        <v>0</v>
      </c>
      <c r="GU556" s="2" t="s">
        <v>3</v>
      </c>
      <c r="GV556" s="2">
        <f t="shared" si="696"/>
        <v>0</v>
      </c>
      <c r="GW556" s="2">
        <v>1</v>
      </c>
      <c r="GX556" s="2">
        <f t="shared" si="697"/>
        <v>0</v>
      </c>
      <c r="GY556" s="2"/>
      <c r="GZ556" s="2"/>
      <c r="HA556" s="2">
        <v>0</v>
      </c>
      <c r="HB556" s="2">
        <v>0</v>
      </c>
      <c r="HC556" s="2">
        <f t="shared" si="698"/>
        <v>0</v>
      </c>
      <c r="HD556" s="2"/>
      <c r="HE556" s="2" t="s">
        <v>3</v>
      </c>
      <c r="HF556" s="2" t="s">
        <v>3</v>
      </c>
      <c r="HG556" s="2"/>
      <c r="HH556" s="2"/>
      <c r="HI556" s="2"/>
      <c r="HJ556" s="2"/>
      <c r="HK556" s="2"/>
      <c r="HL556" s="2"/>
      <c r="HM556" s="2" t="s">
        <v>3</v>
      </c>
      <c r="HN556" s="2" t="s">
        <v>3</v>
      </c>
      <c r="HO556" s="2" t="s">
        <v>3</v>
      </c>
      <c r="HP556" s="2" t="s">
        <v>3</v>
      </c>
      <c r="HQ556" s="2" t="s">
        <v>3</v>
      </c>
      <c r="HR556" s="2"/>
      <c r="HS556" s="2">
        <v>0</v>
      </c>
      <c r="HT556" s="2"/>
      <c r="HU556" s="2"/>
      <c r="HV556" s="2"/>
      <c r="HW556" s="2"/>
      <c r="HX556" s="2"/>
      <c r="HY556" s="2"/>
      <c r="HZ556" s="2"/>
      <c r="IA556" s="2"/>
      <c r="IB556" s="2"/>
      <c r="IC556" s="2"/>
      <c r="ID556" s="2"/>
      <c r="IE556" s="2"/>
      <c r="IF556" s="2"/>
      <c r="IG556" s="2"/>
      <c r="IH556" s="2"/>
      <c r="II556" s="2"/>
      <c r="IJ556" s="2"/>
      <c r="IK556" s="2">
        <v>0</v>
      </c>
      <c r="IL556" s="2"/>
      <c r="IM556" s="2"/>
      <c r="IN556" s="2"/>
      <c r="IO556" s="2"/>
      <c r="IP556" s="2"/>
      <c r="IQ556" s="2"/>
      <c r="IR556" s="2"/>
      <c r="IS556" s="2"/>
      <c r="IT556" s="2"/>
      <c r="IU556" s="2"/>
    </row>
    <row r="557" spans="1:255" x14ac:dyDescent="0.2">
      <c r="A557">
        <v>17</v>
      </c>
      <c r="B557">
        <v>1</v>
      </c>
      <c r="C557">
        <f>ROW(SmtRes!A348)</f>
        <v>348</v>
      </c>
      <c r="D557">
        <f>ROW(EtalonRes!A430)</f>
        <v>430</v>
      </c>
      <c r="E557" t="s">
        <v>789</v>
      </c>
      <c r="F557" t="s">
        <v>790</v>
      </c>
      <c r="G557" t="s">
        <v>791</v>
      </c>
      <c r="H557" t="s">
        <v>74</v>
      </c>
      <c r="I557">
        <v>3</v>
      </c>
      <c r="J557">
        <v>0</v>
      </c>
      <c r="K557">
        <v>3</v>
      </c>
      <c r="O557">
        <f t="shared" si="667"/>
        <v>1130.5899999999999</v>
      </c>
      <c r="P557">
        <f t="shared" si="668"/>
        <v>0</v>
      </c>
      <c r="Q557">
        <f>(ROUND((ROUND((((ET557*1.1))*AV557*I557),2)*BB557),2)+ROUND((ROUND(((AE557-((EU557*1.1)))*AV557*I557),2)*BS557),2))</f>
        <v>0</v>
      </c>
      <c r="R557">
        <f t="shared" si="669"/>
        <v>0</v>
      </c>
      <c r="S557">
        <f t="shared" si="670"/>
        <v>1130.5899999999999</v>
      </c>
      <c r="T557">
        <f t="shared" si="671"/>
        <v>0</v>
      </c>
      <c r="U557">
        <f t="shared" si="672"/>
        <v>1.7275499999999999</v>
      </c>
      <c r="V557">
        <f t="shared" si="673"/>
        <v>0</v>
      </c>
      <c r="W557">
        <f t="shared" si="674"/>
        <v>0</v>
      </c>
      <c r="X557">
        <f t="shared" si="675"/>
        <v>1074.06</v>
      </c>
      <c r="Y557">
        <f t="shared" si="676"/>
        <v>599.21</v>
      </c>
      <c r="AA557">
        <v>60252775</v>
      </c>
      <c r="AB557">
        <f t="shared" si="677"/>
        <v>6.5449999999999999</v>
      </c>
      <c r="AC557">
        <f t="shared" si="678"/>
        <v>0</v>
      </c>
      <c r="AD557">
        <f>ROUND(((((ET557*1.1))-((EU557*1.1)))+AE557),6)</f>
        <v>0</v>
      </c>
      <c r="AE557">
        <f>ROUND(((EU557*1.1)),6)</f>
        <v>0</v>
      </c>
      <c r="AF557">
        <f>ROUND(((EV557*1.1)),6)</f>
        <v>6.5449999999999999</v>
      </c>
      <c r="AG557">
        <f t="shared" si="679"/>
        <v>0</v>
      </c>
      <c r="AH557">
        <f>((EW557*1.1))</f>
        <v>0.55000000000000004</v>
      </c>
      <c r="AI557">
        <f>((EX557*1.1))</f>
        <v>0</v>
      </c>
      <c r="AJ557">
        <f t="shared" si="680"/>
        <v>0</v>
      </c>
      <c r="AK557">
        <v>5.95</v>
      </c>
      <c r="AL557">
        <v>0</v>
      </c>
      <c r="AM557">
        <v>0</v>
      </c>
      <c r="AN557">
        <v>0</v>
      </c>
      <c r="AO557">
        <v>5.95</v>
      </c>
      <c r="AP557">
        <v>0</v>
      </c>
      <c r="AQ557">
        <v>0.5</v>
      </c>
      <c r="AR557">
        <v>0</v>
      </c>
      <c r="AS557">
        <v>0</v>
      </c>
      <c r="AT557">
        <v>95</v>
      </c>
      <c r="AU557">
        <v>53</v>
      </c>
      <c r="AV557">
        <v>1.0469999999999999</v>
      </c>
      <c r="AW557">
        <v>1</v>
      </c>
      <c r="AZ557">
        <v>1</v>
      </c>
      <c r="BA557">
        <v>54.99</v>
      </c>
      <c r="BB557">
        <v>1</v>
      </c>
      <c r="BC557">
        <v>1</v>
      </c>
      <c r="BD557" t="s">
        <v>3</v>
      </c>
      <c r="BE557" t="s">
        <v>3</v>
      </c>
      <c r="BF557" t="s">
        <v>3</v>
      </c>
      <c r="BG557" t="s">
        <v>3</v>
      </c>
      <c r="BH557">
        <v>0</v>
      </c>
      <c r="BI557">
        <v>2</v>
      </c>
      <c r="BJ557" t="s">
        <v>792</v>
      </c>
      <c r="BM557">
        <v>69</v>
      </c>
      <c r="BN557">
        <v>59540665</v>
      </c>
      <c r="BO557" t="s">
        <v>790</v>
      </c>
      <c r="BP557">
        <v>1</v>
      </c>
      <c r="BQ557">
        <v>40</v>
      </c>
      <c r="BR557">
        <v>0</v>
      </c>
      <c r="BS557">
        <v>54.99</v>
      </c>
      <c r="BT557">
        <v>1</v>
      </c>
      <c r="BU557">
        <v>1</v>
      </c>
      <c r="BV557">
        <v>1</v>
      </c>
      <c r="BW557">
        <v>1</v>
      </c>
      <c r="BX557">
        <v>1</v>
      </c>
      <c r="BY557" t="s">
        <v>3</v>
      </c>
      <c r="BZ557">
        <v>95</v>
      </c>
      <c r="CA557">
        <v>53</v>
      </c>
      <c r="CB557" t="s">
        <v>3</v>
      </c>
      <c r="CE557">
        <v>30</v>
      </c>
      <c r="CF557">
        <v>0</v>
      </c>
      <c r="CG557">
        <v>0</v>
      </c>
      <c r="CM557">
        <v>0</v>
      </c>
      <c r="CN557" t="s">
        <v>1289</v>
      </c>
      <c r="CO557">
        <v>0</v>
      </c>
      <c r="CP557">
        <f t="shared" si="681"/>
        <v>1130.5899999999999</v>
      </c>
      <c r="CQ557">
        <f t="shared" si="682"/>
        <v>0</v>
      </c>
      <c r="CR557">
        <f>(ROUND((ROUND((((ET557*1.1))*AV557*1),2)*BB557),2)+ROUND((ROUND(((AE557-((EU557*1.1)))*AV557*1),2)*BS557),2))</f>
        <v>0</v>
      </c>
      <c r="CS557">
        <f t="shared" si="683"/>
        <v>0</v>
      </c>
      <c r="CT557">
        <f t="shared" si="684"/>
        <v>376.68</v>
      </c>
      <c r="CU557">
        <f t="shared" si="685"/>
        <v>0</v>
      </c>
      <c r="CV557">
        <f t="shared" si="686"/>
        <v>0.57584999999999997</v>
      </c>
      <c r="CW557">
        <f t="shared" si="687"/>
        <v>0</v>
      </c>
      <c r="CX557">
        <f t="shared" si="688"/>
        <v>0</v>
      </c>
      <c r="CY557">
        <f t="shared" si="689"/>
        <v>1074.0604999999998</v>
      </c>
      <c r="CZ557">
        <f t="shared" si="690"/>
        <v>599.21269999999993</v>
      </c>
      <c r="DB557">
        <v>38</v>
      </c>
      <c r="DC557" t="s">
        <v>3</v>
      </c>
      <c r="DD557" t="s">
        <v>3</v>
      </c>
      <c r="DE557" t="s">
        <v>24</v>
      </c>
      <c r="DF557" t="s">
        <v>24</v>
      </c>
      <c r="DG557" t="s">
        <v>24</v>
      </c>
      <c r="DH557" t="s">
        <v>3</v>
      </c>
      <c r="DI557" t="s">
        <v>24</v>
      </c>
      <c r="DJ557" t="s">
        <v>24</v>
      </c>
      <c r="DK557" t="s">
        <v>3</v>
      </c>
      <c r="DL557" t="s">
        <v>3</v>
      </c>
      <c r="DM557" t="s">
        <v>3</v>
      </c>
      <c r="DN557">
        <v>0</v>
      </c>
      <c r="DO557">
        <v>0</v>
      </c>
      <c r="DP557">
        <v>1</v>
      </c>
      <c r="DQ557">
        <v>1</v>
      </c>
      <c r="DU557">
        <v>1013</v>
      </c>
      <c r="DV557" t="s">
        <v>74</v>
      </c>
      <c r="DW557" t="s">
        <v>74</v>
      </c>
      <c r="DX557">
        <v>1</v>
      </c>
      <c r="DZ557" t="s">
        <v>3</v>
      </c>
      <c r="EA557" t="s">
        <v>3</v>
      </c>
      <c r="EB557" t="s">
        <v>3</v>
      </c>
      <c r="EC557" t="s">
        <v>3</v>
      </c>
      <c r="EE557">
        <v>59540735</v>
      </c>
      <c r="EF557">
        <v>40</v>
      </c>
      <c r="EG557" t="s">
        <v>25</v>
      </c>
      <c r="EH557">
        <v>0</v>
      </c>
      <c r="EI557" t="s">
        <v>3</v>
      </c>
      <c r="EJ557">
        <v>2</v>
      </c>
      <c r="EK557">
        <v>69</v>
      </c>
      <c r="EL557" t="s">
        <v>793</v>
      </c>
      <c r="EM557" t="s">
        <v>794</v>
      </c>
      <c r="EO557" t="s">
        <v>28</v>
      </c>
      <c r="EQ557">
        <v>0</v>
      </c>
      <c r="ER557">
        <v>5.95</v>
      </c>
      <c r="ES557">
        <v>0</v>
      </c>
      <c r="ET557">
        <v>0</v>
      </c>
      <c r="EU557">
        <v>0</v>
      </c>
      <c r="EV557">
        <v>5.95</v>
      </c>
      <c r="EW557">
        <v>0.5</v>
      </c>
      <c r="EX557">
        <v>0</v>
      </c>
      <c r="EY557">
        <v>0</v>
      </c>
      <c r="FQ557">
        <v>0</v>
      </c>
      <c r="FR557">
        <v>0</v>
      </c>
      <c r="FS557">
        <v>0</v>
      </c>
      <c r="FX557">
        <v>95</v>
      </c>
      <c r="FY557">
        <v>53</v>
      </c>
      <c r="GA557" t="s">
        <v>3</v>
      </c>
      <c r="GD557">
        <v>1</v>
      </c>
      <c r="GF557">
        <v>888865086</v>
      </c>
      <c r="GG557">
        <v>2</v>
      </c>
      <c r="GH557">
        <v>1</v>
      </c>
      <c r="GI557">
        <v>2</v>
      </c>
      <c r="GJ557">
        <v>0</v>
      </c>
      <c r="GK557">
        <v>0</v>
      </c>
      <c r="GL557">
        <f t="shared" si="691"/>
        <v>0</v>
      </c>
      <c r="GM557">
        <f t="shared" si="692"/>
        <v>2803.86</v>
      </c>
      <c r="GN557">
        <f t="shared" si="693"/>
        <v>0</v>
      </c>
      <c r="GO557">
        <f t="shared" si="694"/>
        <v>2803.86</v>
      </c>
      <c r="GP557">
        <f t="shared" si="695"/>
        <v>0</v>
      </c>
      <c r="GR557">
        <v>0</v>
      </c>
      <c r="GS557">
        <v>3</v>
      </c>
      <c r="GT557">
        <v>0</v>
      </c>
      <c r="GU557" t="s">
        <v>3</v>
      </c>
      <c r="GV557">
        <f t="shared" si="696"/>
        <v>0</v>
      </c>
      <c r="GW557">
        <v>1</v>
      </c>
      <c r="GX557">
        <f t="shared" si="697"/>
        <v>0</v>
      </c>
      <c r="HA557">
        <v>0</v>
      </c>
      <c r="HB557">
        <v>0</v>
      </c>
      <c r="HC557">
        <f t="shared" si="698"/>
        <v>0</v>
      </c>
      <c r="HE557" t="s">
        <v>3</v>
      </c>
      <c r="HF557" t="s">
        <v>3</v>
      </c>
      <c r="HM557" t="s">
        <v>3</v>
      </c>
      <c r="HN557" t="s">
        <v>3</v>
      </c>
      <c r="HO557" t="s">
        <v>3</v>
      </c>
      <c r="HP557" t="s">
        <v>3</v>
      </c>
      <c r="HQ557" t="s">
        <v>3</v>
      </c>
      <c r="HS557">
        <v>0</v>
      </c>
      <c r="IK557">
        <v>0</v>
      </c>
    </row>
    <row r="558" spans="1:255" x14ac:dyDescent="0.2">
      <c r="A558" s="2">
        <v>18</v>
      </c>
      <c r="B558" s="2">
        <v>1</v>
      </c>
      <c r="C558" s="2">
        <v>344</v>
      </c>
      <c r="D558" s="2"/>
      <c r="E558" s="2" t="s">
        <v>795</v>
      </c>
      <c r="F558" s="2" t="s">
        <v>796</v>
      </c>
      <c r="G558" s="2" t="s">
        <v>797</v>
      </c>
      <c r="H558" s="2" t="s">
        <v>457</v>
      </c>
      <c r="I558" s="2">
        <f>I556*J558</f>
        <v>3</v>
      </c>
      <c r="J558" s="2">
        <v>1</v>
      </c>
      <c r="K558" s="2">
        <v>1</v>
      </c>
      <c r="L558" s="2"/>
      <c r="M558" s="2"/>
      <c r="N558" s="2"/>
      <c r="O558" s="2">
        <f t="shared" si="667"/>
        <v>318.51</v>
      </c>
      <c r="P558" s="2">
        <f>ROUND((ROUND((AC558*I558),2)*BC558),2)</f>
        <v>318.51</v>
      </c>
      <c r="Q558" s="2">
        <f>(ROUND((ROUND(((ET558)*AV558*I558),2)*BB558),2)+ROUND((ROUND(((AE558-(EU558))*AV558*I558),2)*BS558),2))</f>
        <v>0</v>
      </c>
      <c r="R558" s="2">
        <f t="shared" si="669"/>
        <v>0</v>
      </c>
      <c r="S558" s="2">
        <f t="shared" si="670"/>
        <v>0</v>
      </c>
      <c r="T558" s="2">
        <f t="shared" si="671"/>
        <v>0</v>
      </c>
      <c r="U558" s="2">
        <f t="shared" si="672"/>
        <v>0</v>
      </c>
      <c r="V558" s="2">
        <f t="shared" si="673"/>
        <v>0</v>
      </c>
      <c r="W558" s="2">
        <f t="shared" si="674"/>
        <v>0</v>
      </c>
      <c r="X558" s="2">
        <f t="shared" si="675"/>
        <v>0</v>
      </c>
      <c r="Y558" s="2">
        <f t="shared" si="676"/>
        <v>0</v>
      </c>
      <c r="Z558" s="2"/>
      <c r="AA558" s="2">
        <v>60252778</v>
      </c>
      <c r="AB558" s="2">
        <f t="shared" si="677"/>
        <v>106.17</v>
      </c>
      <c r="AC558" s="2">
        <f t="shared" si="678"/>
        <v>106.17</v>
      </c>
      <c r="AD558" s="2">
        <f>ROUND((((ET558)-(EU558))+AE558),6)</f>
        <v>0</v>
      </c>
      <c r="AE558" s="2">
        <f>ROUND((EU558),6)</f>
        <v>0</v>
      </c>
      <c r="AF558" s="2">
        <f>ROUND((EV558),6)</f>
        <v>0</v>
      </c>
      <c r="AG558" s="2">
        <f t="shared" si="679"/>
        <v>0</v>
      </c>
      <c r="AH558" s="2">
        <f>(EW558)</f>
        <v>0</v>
      </c>
      <c r="AI558" s="2">
        <f>(EX558)</f>
        <v>0</v>
      </c>
      <c r="AJ558" s="2">
        <f t="shared" si="680"/>
        <v>0</v>
      </c>
      <c r="AK558" s="2">
        <v>106.17</v>
      </c>
      <c r="AL558" s="2">
        <v>106.17</v>
      </c>
      <c r="AM558" s="2">
        <v>0</v>
      </c>
      <c r="AN558" s="2">
        <v>0</v>
      </c>
      <c r="AO558" s="2">
        <v>0</v>
      </c>
      <c r="AP558" s="2">
        <v>0</v>
      </c>
      <c r="AQ558" s="2">
        <v>0</v>
      </c>
      <c r="AR558" s="2">
        <v>0</v>
      </c>
      <c r="AS558" s="2">
        <v>0</v>
      </c>
      <c r="AT558" s="2">
        <v>95</v>
      </c>
      <c r="AU558" s="2">
        <v>53</v>
      </c>
      <c r="AV558" s="2">
        <v>1</v>
      </c>
      <c r="AW558" s="2">
        <v>1</v>
      </c>
      <c r="AX558" s="2"/>
      <c r="AY558" s="2"/>
      <c r="AZ558" s="2">
        <v>1</v>
      </c>
      <c r="BA558" s="2">
        <v>1</v>
      </c>
      <c r="BB558" s="2">
        <v>1</v>
      </c>
      <c r="BC558" s="2">
        <v>1</v>
      </c>
      <c r="BD558" s="2" t="s">
        <v>3</v>
      </c>
      <c r="BE558" s="2" t="s">
        <v>3</v>
      </c>
      <c r="BF558" s="2" t="s">
        <v>3</v>
      </c>
      <c r="BG558" s="2" t="s">
        <v>3</v>
      </c>
      <c r="BH558" s="2">
        <v>3</v>
      </c>
      <c r="BI558" s="2">
        <v>3</v>
      </c>
      <c r="BJ558" s="2" t="s">
        <v>3</v>
      </c>
      <c r="BK558" s="2"/>
      <c r="BL558" s="2"/>
      <c r="BM558" s="2">
        <v>746</v>
      </c>
      <c r="BN558" s="2">
        <v>59540665</v>
      </c>
      <c r="BO558" s="2" t="s">
        <v>3</v>
      </c>
      <c r="BP558" s="2">
        <v>0</v>
      </c>
      <c r="BQ558" s="2">
        <v>130</v>
      </c>
      <c r="BR558" s="2">
        <v>0</v>
      </c>
      <c r="BS558" s="2">
        <v>1</v>
      </c>
      <c r="BT558" s="2">
        <v>1</v>
      </c>
      <c r="BU558" s="2">
        <v>1</v>
      </c>
      <c r="BV558" s="2">
        <v>1</v>
      </c>
      <c r="BW558" s="2">
        <v>1</v>
      </c>
      <c r="BX558" s="2">
        <v>1</v>
      </c>
      <c r="BY558" s="2" t="s">
        <v>3</v>
      </c>
      <c r="BZ558" s="2">
        <v>95</v>
      </c>
      <c r="CA558" s="2">
        <v>53</v>
      </c>
      <c r="CB558" s="2" t="s">
        <v>3</v>
      </c>
      <c r="CC558" s="2"/>
      <c r="CD558" s="2"/>
      <c r="CE558" s="2">
        <v>30</v>
      </c>
      <c r="CF558" s="2">
        <v>0</v>
      </c>
      <c r="CG558" s="2">
        <v>0</v>
      </c>
      <c r="CH558" s="2"/>
      <c r="CI558" s="2"/>
      <c r="CJ558" s="2"/>
      <c r="CK558" s="2"/>
      <c r="CL558" s="2"/>
      <c r="CM558" s="2">
        <v>0</v>
      </c>
      <c r="CN558" s="2" t="s">
        <v>3</v>
      </c>
      <c r="CO558" s="2">
        <v>0</v>
      </c>
      <c r="CP558" s="2">
        <f t="shared" si="681"/>
        <v>318.51</v>
      </c>
      <c r="CQ558" s="2">
        <f>ROUND((ROUND((AC558*1),2)*BC558),2)</f>
        <v>106.17</v>
      </c>
      <c r="CR558" s="2">
        <f>(ROUND((ROUND(((ET558)*AV558*1),2)*BB558),2)+ROUND((ROUND(((AE558-(EU558))*AV558*1),2)*BS558),2))</f>
        <v>0</v>
      </c>
      <c r="CS558" s="2">
        <f t="shared" si="683"/>
        <v>0</v>
      </c>
      <c r="CT558" s="2">
        <f t="shared" si="684"/>
        <v>0</v>
      </c>
      <c r="CU558" s="2">
        <f t="shared" si="685"/>
        <v>0</v>
      </c>
      <c r="CV558" s="2">
        <f t="shared" si="686"/>
        <v>0</v>
      </c>
      <c r="CW558" s="2">
        <f t="shared" si="687"/>
        <v>0</v>
      </c>
      <c r="CX558" s="2">
        <f t="shared" si="688"/>
        <v>0</v>
      </c>
      <c r="CY558" s="2">
        <f t="shared" si="689"/>
        <v>0</v>
      </c>
      <c r="CZ558" s="2">
        <f t="shared" si="690"/>
        <v>0</v>
      </c>
      <c r="DA558" s="2"/>
      <c r="DB558" s="2"/>
      <c r="DC558" s="2" t="s">
        <v>3</v>
      </c>
      <c r="DD558" s="2" t="s">
        <v>3</v>
      </c>
      <c r="DE558" s="2" t="s">
        <v>3</v>
      </c>
      <c r="DF558" s="2" t="s">
        <v>3</v>
      </c>
      <c r="DG558" s="2" t="s">
        <v>3</v>
      </c>
      <c r="DH558" s="2" t="s">
        <v>3</v>
      </c>
      <c r="DI558" s="2" t="s">
        <v>3</v>
      </c>
      <c r="DJ558" s="2" t="s">
        <v>3</v>
      </c>
      <c r="DK558" s="2" t="s">
        <v>3</v>
      </c>
      <c r="DL558" s="2" t="s">
        <v>3</v>
      </c>
      <c r="DM558" s="2" t="s">
        <v>3</v>
      </c>
      <c r="DN558" s="2">
        <v>0</v>
      </c>
      <c r="DO558" s="2">
        <v>0</v>
      </c>
      <c r="DP558" s="2">
        <v>1</v>
      </c>
      <c r="DQ558" s="2">
        <v>1</v>
      </c>
      <c r="DR558" s="2"/>
      <c r="DS558" s="2"/>
      <c r="DT558" s="2"/>
      <c r="DU558" s="2">
        <v>1010</v>
      </c>
      <c r="DV558" s="2" t="s">
        <v>457</v>
      </c>
      <c r="DW558" s="2" t="s">
        <v>457</v>
      </c>
      <c r="DX558" s="2">
        <v>1</v>
      </c>
      <c r="DY558" s="2"/>
      <c r="DZ558" s="2" t="s">
        <v>3</v>
      </c>
      <c r="EA558" s="2" t="s">
        <v>3</v>
      </c>
      <c r="EB558" s="2" t="s">
        <v>3</v>
      </c>
      <c r="EC558" s="2" t="s">
        <v>3</v>
      </c>
      <c r="ED558" s="2"/>
      <c r="EE558" s="2">
        <v>59540854</v>
      </c>
      <c r="EF558" s="2">
        <v>130</v>
      </c>
      <c r="EG558" s="2" t="s">
        <v>38</v>
      </c>
      <c r="EH558" s="2">
        <v>0</v>
      </c>
      <c r="EI558" s="2" t="s">
        <v>3</v>
      </c>
      <c r="EJ558" s="2">
        <v>3</v>
      </c>
      <c r="EK558" s="2">
        <v>746</v>
      </c>
      <c r="EL558" s="2" t="s">
        <v>39</v>
      </c>
      <c r="EM558" s="2" t="s">
        <v>40</v>
      </c>
      <c r="EN558" s="2"/>
      <c r="EO558" s="2" t="s">
        <v>3</v>
      </c>
      <c r="EP558" s="2"/>
      <c r="EQ558" s="2">
        <v>0</v>
      </c>
      <c r="ER558" s="2">
        <v>106.17</v>
      </c>
      <c r="ES558" s="2">
        <v>106.17</v>
      </c>
      <c r="ET558" s="2">
        <v>0</v>
      </c>
      <c r="EU558" s="2">
        <v>0</v>
      </c>
      <c r="EV558" s="2">
        <v>0</v>
      </c>
      <c r="EW558" s="2">
        <v>0</v>
      </c>
      <c r="EX558" s="2">
        <v>0</v>
      </c>
      <c r="EY558" s="2"/>
      <c r="EZ558" s="2"/>
      <c r="FA558" s="2"/>
      <c r="FB558" s="2"/>
      <c r="FC558" s="2"/>
      <c r="FD558" s="2"/>
      <c r="FE558" s="2"/>
      <c r="FF558" s="2"/>
      <c r="FG558" s="2"/>
      <c r="FH558" s="2"/>
      <c r="FI558" s="2"/>
      <c r="FJ558" s="2"/>
      <c r="FK558" s="2"/>
      <c r="FL558" s="2"/>
      <c r="FM558" s="2"/>
      <c r="FN558" s="2"/>
      <c r="FO558" s="2"/>
      <c r="FP558" s="2"/>
      <c r="FQ558" s="2">
        <v>0</v>
      </c>
      <c r="FR558" s="2">
        <f>P558</f>
        <v>318.51</v>
      </c>
      <c r="FS558" s="2">
        <v>0</v>
      </c>
      <c r="FT558" s="2"/>
      <c r="FU558" s="2"/>
      <c r="FV558" s="2"/>
      <c r="FW558" s="2"/>
      <c r="FX558" s="2">
        <v>95</v>
      </c>
      <c r="FY558" s="2">
        <v>53</v>
      </c>
      <c r="FZ558" s="2"/>
      <c r="GA558" s="2" t="s">
        <v>3</v>
      </c>
      <c r="GB558" s="2"/>
      <c r="GC558" s="2"/>
      <c r="GD558" s="2">
        <v>1</v>
      </c>
      <c r="GE558" s="2"/>
      <c r="GF558" s="2">
        <v>-1945482879</v>
      </c>
      <c r="GG558" s="2">
        <v>2</v>
      </c>
      <c r="GH558" s="2">
        <v>1</v>
      </c>
      <c r="GI558" s="2">
        <v>-2</v>
      </c>
      <c r="GJ558" s="2">
        <v>0</v>
      </c>
      <c r="GK558" s="2">
        <v>0</v>
      </c>
      <c r="GL558" s="2">
        <f t="shared" si="691"/>
        <v>0</v>
      </c>
      <c r="GM558" s="2">
        <f t="shared" si="692"/>
        <v>318.51</v>
      </c>
      <c r="GN558" s="2">
        <f t="shared" si="693"/>
        <v>0</v>
      </c>
      <c r="GO558" s="2">
        <f t="shared" si="694"/>
        <v>0</v>
      </c>
      <c r="GP558" s="2">
        <f t="shared" si="695"/>
        <v>0</v>
      </c>
      <c r="GQ558" s="2"/>
      <c r="GR558" s="2">
        <v>0</v>
      </c>
      <c r="GS558" s="2">
        <v>3</v>
      </c>
      <c r="GT558" s="2">
        <v>0</v>
      </c>
      <c r="GU558" s="2" t="s">
        <v>3</v>
      </c>
      <c r="GV558" s="2">
        <f t="shared" si="696"/>
        <v>0</v>
      </c>
      <c r="GW558" s="2">
        <v>1</v>
      </c>
      <c r="GX558" s="2">
        <f t="shared" si="697"/>
        <v>0</v>
      </c>
      <c r="GY558" s="2"/>
      <c r="GZ558" s="2"/>
      <c r="HA558" s="2">
        <v>0</v>
      </c>
      <c r="HB558" s="2">
        <v>0</v>
      </c>
      <c r="HC558" s="2">
        <f t="shared" si="698"/>
        <v>0</v>
      </c>
      <c r="HD558" s="2"/>
      <c r="HE558" s="2" t="s">
        <v>3</v>
      </c>
      <c r="HF558" s="2" t="s">
        <v>3</v>
      </c>
      <c r="HG558" s="2"/>
      <c r="HH558" s="2"/>
      <c r="HI558" s="2"/>
      <c r="HJ558" s="2"/>
      <c r="HK558" s="2"/>
      <c r="HL558" s="2"/>
      <c r="HM558" s="2" t="s">
        <v>3</v>
      </c>
      <c r="HN558" s="2" t="s">
        <v>3</v>
      </c>
      <c r="HO558" s="2" t="s">
        <v>3</v>
      </c>
      <c r="HP558" s="2" t="s">
        <v>3</v>
      </c>
      <c r="HQ558" s="2" t="s">
        <v>3</v>
      </c>
      <c r="HR558" s="2"/>
      <c r="HS558" s="2">
        <v>0</v>
      </c>
      <c r="HT558" s="2"/>
      <c r="HU558" s="2"/>
      <c r="HV558" s="2"/>
      <c r="HW558" s="2"/>
      <c r="HX558" s="2"/>
      <c r="HY558" s="2"/>
      <c r="HZ558" s="2"/>
      <c r="IA558" s="2"/>
      <c r="IB558" s="2"/>
      <c r="IC558" s="2"/>
      <c r="ID558" s="2"/>
      <c r="IE558" s="2"/>
      <c r="IF558" s="2"/>
      <c r="IG558" s="2"/>
      <c r="IH558" s="2"/>
      <c r="II558" s="2"/>
      <c r="IJ558" s="2"/>
      <c r="IK558" s="2">
        <v>0</v>
      </c>
      <c r="IL558" s="2"/>
      <c r="IM558" s="2"/>
      <c r="IN558" s="2"/>
      <c r="IO558" s="2"/>
      <c r="IP558" s="2"/>
      <c r="IQ558" s="2"/>
      <c r="IR558" s="2"/>
      <c r="IS558" s="2"/>
      <c r="IT558" s="2"/>
      <c r="IU558" s="2"/>
    </row>
    <row r="559" spans="1:255" x14ac:dyDescent="0.2">
      <c r="A559">
        <v>18</v>
      </c>
      <c r="B559">
        <v>1</v>
      </c>
      <c r="C559">
        <v>347</v>
      </c>
      <c r="E559" t="s">
        <v>795</v>
      </c>
      <c r="F559" t="s">
        <v>796</v>
      </c>
      <c r="G559" t="s">
        <v>797</v>
      </c>
      <c r="H559" t="s">
        <v>457</v>
      </c>
      <c r="I559">
        <f>I557*J559</f>
        <v>3</v>
      </c>
      <c r="J559">
        <v>1</v>
      </c>
      <c r="K559">
        <v>1</v>
      </c>
      <c r="O559">
        <f t="shared" si="667"/>
        <v>2723.26</v>
      </c>
      <c r="P559">
        <f>ROUND((ROUND((AC559*I559),2)*BC559),2)</f>
        <v>2723.26</v>
      </c>
      <c r="Q559">
        <f>(ROUND((ROUND(((ET559)*AV559*I559),2)*BB559),2)+ROUND((ROUND(((AE559-(EU559))*AV559*I559),2)*BS559),2))</f>
        <v>0</v>
      </c>
      <c r="R559">
        <f t="shared" si="669"/>
        <v>0</v>
      </c>
      <c r="S559">
        <f t="shared" si="670"/>
        <v>0</v>
      </c>
      <c r="T559">
        <f t="shared" si="671"/>
        <v>0</v>
      </c>
      <c r="U559">
        <f t="shared" si="672"/>
        <v>0</v>
      </c>
      <c r="V559">
        <f t="shared" si="673"/>
        <v>0</v>
      </c>
      <c r="W559">
        <f t="shared" si="674"/>
        <v>0</v>
      </c>
      <c r="X559">
        <f t="shared" si="675"/>
        <v>0</v>
      </c>
      <c r="Y559">
        <f t="shared" si="676"/>
        <v>0</v>
      </c>
      <c r="AA559">
        <v>60252775</v>
      </c>
      <c r="AB559">
        <f t="shared" si="677"/>
        <v>106.17</v>
      </c>
      <c r="AC559">
        <f t="shared" si="678"/>
        <v>106.17</v>
      </c>
      <c r="AD559">
        <f>ROUND((((ET559)-(EU559))+AE559),6)</f>
        <v>0</v>
      </c>
      <c r="AE559">
        <f>ROUND((EU559),6)</f>
        <v>0</v>
      </c>
      <c r="AF559">
        <f>ROUND((EV559),6)</f>
        <v>0</v>
      </c>
      <c r="AG559">
        <f t="shared" si="679"/>
        <v>0</v>
      </c>
      <c r="AH559">
        <f>(EW559)</f>
        <v>0</v>
      </c>
      <c r="AI559">
        <f>(EX559)</f>
        <v>0</v>
      </c>
      <c r="AJ559">
        <f t="shared" si="680"/>
        <v>0</v>
      </c>
      <c r="AK559">
        <v>106.17</v>
      </c>
      <c r="AL559">
        <v>106.17</v>
      </c>
      <c r="AM559">
        <v>0</v>
      </c>
      <c r="AN559">
        <v>0</v>
      </c>
      <c r="AO559">
        <v>0</v>
      </c>
      <c r="AP559">
        <v>0</v>
      </c>
      <c r="AQ559">
        <v>0</v>
      </c>
      <c r="AR559">
        <v>0</v>
      </c>
      <c r="AS559">
        <v>0</v>
      </c>
      <c r="AT559">
        <v>95</v>
      </c>
      <c r="AU559">
        <v>53</v>
      </c>
      <c r="AV559">
        <v>1</v>
      </c>
      <c r="AW559">
        <v>1</v>
      </c>
      <c r="AZ559">
        <v>1</v>
      </c>
      <c r="BA559">
        <v>1</v>
      </c>
      <c r="BB559">
        <v>1</v>
      </c>
      <c r="BC559">
        <v>8.5500000000000007</v>
      </c>
      <c r="BD559" t="s">
        <v>3</v>
      </c>
      <c r="BE559" t="s">
        <v>3</v>
      </c>
      <c r="BF559" t="s">
        <v>3</v>
      </c>
      <c r="BG559" t="s">
        <v>3</v>
      </c>
      <c r="BH559">
        <v>3</v>
      </c>
      <c r="BI559">
        <v>3</v>
      </c>
      <c r="BJ559" t="s">
        <v>3</v>
      </c>
      <c r="BM559">
        <v>746</v>
      </c>
      <c r="BN559">
        <v>59540665</v>
      </c>
      <c r="BO559" t="s">
        <v>3</v>
      </c>
      <c r="BP559">
        <v>0</v>
      </c>
      <c r="BQ559">
        <v>130</v>
      </c>
      <c r="BR559">
        <v>0</v>
      </c>
      <c r="BS559">
        <v>1</v>
      </c>
      <c r="BT559">
        <v>1</v>
      </c>
      <c r="BU559">
        <v>1</v>
      </c>
      <c r="BV559">
        <v>1</v>
      </c>
      <c r="BW559">
        <v>1</v>
      </c>
      <c r="BX559">
        <v>1</v>
      </c>
      <c r="BY559" t="s">
        <v>3</v>
      </c>
      <c r="BZ559">
        <v>95</v>
      </c>
      <c r="CA559">
        <v>53</v>
      </c>
      <c r="CB559" t="s">
        <v>3</v>
      </c>
      <c r="CE559">
        <v>30</v>
      </c>
      <c r="CF559">
        <v>0</v>
      </c>
      <c r="CG559">
        <v>0</v>
      </c>
      <c r="CM559">
        <v>0</v>
      </c>
      <c r="CN559" t="s">
        <v>3</v>
      </c>
      <c r="CO559">
        <v>0</v>
      </c>
      <c r="CP559">
        <f t="shared" si="681"/>
        <v>2723.26</v>
      </c>
      <c r="CQ559">
        <f>ROUND((ROUND((AC559*1),2)*BC559),2)</f>
        <v>907.75</v>
      </c>
      <c r="CR559">
        <f>(ROUND((ROUND(((ET559)*AV559*1),2)*BB559),2)+ROUND((ROUND(((AE559-(EU559))*AV559*1),2)*BS559),2))</f>
        <v>0</v>
      </c>
      <c r="CS559">
        <f t="shared" si="683"/>
        <v>0</v>
      </c>
      <c r="CT559">
        <f t="shared" si="684"/>
        <v>0</v>
      </c>
      <c r="CU559">
        <f t="shared" si="685"/>
        <v>0</v>
      </c>
      <c r="CV559">
        <f t="shared" si="686"/>
        <v>0</v>
      </c>
      <c r="CW559">
        <f t="shared" si="687"/>
        <v>0</v>
      </c>
      <c r="CX559">
        <f t="shared" si="688"/>
        <v>0</v>
      </c>
      <c r="CY559">
        <f t="shared" si="689"/>
        <v>0</v>
      </c>
      <c r="CZ559">
        <f t="shared" si="690"/>
        <v>0</v>
      </c>
      <c r="DC559" t="s">
        <v>3</v>
      </c>
      <c r="DD559" t="s">
        <v>3</v>
      </c>
      <c r="DE559" t="s">
        <v>3</v>
      </c>
      <c r="DF559" t="s">
        <v>3</v>
      </c>
      <c r="DG559" t="s">
        <v>3</v>
      </c>
      <c r="DH559" t="s">
        <v>3</v>
      </c>
      <c r="DI559" t="s">
        <v>3</v>
      </c>
      <c r="DJ559" t="s">
        <v>3</v>
      </c>
      <c r="DK559" t="s">
        <v>3</v>
      </c>
      <c r="DL559" t="s">
        <v>3</v>
      </c>
      <c r="DM559" t="s">
        <v>3</v>
      </c>
      <c r="DN559">
        <v>0</v>
      </c>
      <c r="DO559">
        <v>0</v>
      </c>
      <c r="DP559">
        <v>1</v>
      </c>
      <c r="DQ559">
        <v>1</v>
      </c>
      <c r="DU559">
        <v>1010</v>
      </c>
      <c r="DV559" t="s">
        <v>457</v>
      </c>
      <c r="DW559" t="s">
        <v>457</v>
      </c>
      <c r="DX559">
        <v>1</v>
      </c>
      <c r="DZ559" t="s">
        <v>3</v>
      </c>
      <c r="EA559" t="s">
        <v>3</v>
      </c>
      <c r="EB559" t="s">
        <v>3</v>
      </c>
      <c r="EC559" t="s">
        <v>3</v>
      </c>
      <c r="EE559">
        <v>59540854</v>
      </c>
      <c r="EF559">
        <v>130</v>
      </c>
      <c r="EG559" t="s">
        <v>38</v>
      </c>
      <c r="EH559">
        <v>0</v>
      </c>
      <c r="EI559" t="s">
        <v>3</v>
      </c>
      <c r="EJ559">
        <v>3</v>
      </c>
      <c r="EK559">
        <v>746</v>
      </c>
      <c r="EL559" t="s">
        <v>39</v>
      </c>
      <c r="EM559" t="s">
        <v>40</v>
      </c>
      <c r="EO559" t="s">
        <v>3</v>
      </c>
      <c r="EQ559">
        <v>0</v>
      </c>
      <c r="ER559">
        <v>106.17</v>
      </c>
      <c r="ES559">
        <v>106.17</v>
      </c>
      <c r="ET559">
        <v>0</v>
      </c>
      <c r="EU559">
        <v>0</v>
      </c>
      <c r="EV559">
        <v>0</v>
      </c>
      <c r="EW559">
        <v>0</v>
      </c>
      <c r="EX559">
        <v>0</v>
      </c>
      <c r="FQ559">
        <v>0</v>
      </c>
      <c r="FR559">
        <f>P559</f>
        <v>2723.26</v>
      </c>
      <c r="FS559">
        <v>0</v>
      </c>
      <c r="FX559">
        <v>95</v>
      </c>
      <c r="FY559">
        <v>53</v>
      </c>
      <c r="GA559" t="s">
        <v>3</v>
      </c>
      <c r="GD559">
        <v>1</v>
      </c>
      <c r="GF559">
        <v>-1945482879</v>
      </c>
      <c r="GG559">
        <v>2</v>
      </c>
      <c r="GH559">
        <v>1</v>
      </c>
      <c r="GI559">
        <v>2</v>
      </c>
      <c r="GJ559">
        <v>0</v>
      </c>
      <c r="GK559">
        <v>0</v>
      </c>
      <c r="GL559">
        <f t="shared" si="691"/>
        <v>0</v>
      </c>
      <c r="GM559">
        <f t="shared" si="692"/>
        <v>2723.26</v>
      </c>
      <c r="GN559">
        <f t="shared" si="693"/>
        <v>0</v>
      </c>
      <c r="GO559">
        <f t="shared" si="694"/>
        <v>0</v>
      </c>
      <c r="GP559">
        <f t="shared" si="695"/>
        <v>0</v>
      </c>
      <c r="GR559">
        <v>0</v>
      </c>
      <c r="GS559">
        <v>3</v>
      </c>
      <c r="GT559">
        <v>0</v>
      </c>
      <c r="GU559" t="s">
        <v>3</v>
      </c>
      <c r="GV559">
        <f t="shared" si="696"/>
        <v>0</v>
      </c>
      <c r="GW559">
        <v>1</v>
      </c>
      <c r="GX559">
        <f t="shared" si="697"/>
        <v>0</v>
      </c>
      <c r="HA559">
        <v>0</v>
      </c>
      <c r="HB559">
        <v>0</v>
      </c>
      <c r="HC559">
        <f t="shared" si="698"/>
        <v>0</v>
      </c>
      <c r="HE559" t="s">
        <v>3</v>
      </c>
      <c r="HF559" t="s">
        <v>3</v>
      </c>
      <c r="HM559" t="s">
        <v>3</v>
      </c>
      <c r="HN559" t="s">
        <v>3</v>
      </c>
      <c r="HO559" t="s">
        <v>3</v>
      </c>
      <c r="HP559" t="s">
        <v>3</v>
      </c>
      <c r="HQ559" t="s">
        <v>3</v>
      </c>
      <c r="HS559">
        <v>0</v>
      </c>
      <c r="IK559">
        <v>0</v>
      </c>
    </row>
    <row r="560" spans="1:255" x14ac:dyDescent="0.2">
      <c r="A560" s="2">
        <v>17</v>
      </c>
      <c r="B560" s="2">
        <v>1</v>
      </c>
      <c r="C560" s="2">
        <f>ROW(SmtRes!A349)</f>
        <v>349</v>
      </c>
      <c r="D560" s="2">
        <f>ROW(EtalonRes!A431)</f>
        <v>431</v>
      </c>
      <c r="E560" s="2" t="s">
        <v>798</v>
      </c>
      <c r="F560" s="2" t="s">
        <v>799</v>
      </c>
      <c r="G560" s="2" t="s">
        <v>800</v>
      </c>
      <c r="H560" s="2" t="s">
        <v>74</v>
      </c>
      <c r="I560" s="2">
        <v>1</v>
      </c>
      <c r="J560" s="2">
        <v>0</v>
      </c>
      <c r="K560" s="2">
        <v>1</v>
      </c>
      <c r="L560" s="2"/>
      <c r="M560" s="2"/>
      <c r="N560" s="2"/>
      <c r="O560" s="2">
        <f t="shared" si="667"/>
        <v>25.75</v>
      </c>
      <c r="P560" s="2">
        <f>ROUND((ROUND((AC560*AW560*I560),2)*BC560),2)</f>
        <v>1.26</v>
      </c>
      <c r="Q560" s="2">
        <f>(ROUND((ROUND((((ET560*1.1))*AV560*I560),2)*BB560),2)+ROUND((ROUND(((AE560-((EU560*1.1)))*AV560*I560),2)*BS560),2))</f>
        <v>7.0000000000000007E-2</v>
      </c>
      <c r="R560" s="2">
        <f t="shared" si="669"/>
        <v>0.01</v>
      </c>
      <c r="S560" s="2">
        <f t="shared" si="670"/>
        <v>24.42</v>
      </c>
      <c r="T560" s="2">
        <f t="shared" si="671"/>
        <v>0</v>
      </c>
      <c r="U560" s="2">
        <f t="shared" si="672"/>
        <v>1.9348559999999999</v>
      </c>
      <c r="V560" s="2">
        <f t="shared" si="673"/>
        <v>0</v>
      </c>
      <c r="W560" s="2">
        <f t="shared" si="674"/>
        <v>0</v>
      </c>
      <c r="X560" s="2">
        <f t="shared" si="675"/>
        <v>21.99</v>
      </c>
      <c r="Y560" s="2">
        <f t="shared" si="676"/>
        <v>11.24</v>
      </c>
      <c r="Z560" s="2"/>
      <c r="AA560" s="2">
        <v>60252778</v>
      </c>
      <c r="AB560" s="2">
        <f t="shared" si="677"/>
        <v>24.646000000000001</v>
      </c>
      <c r="AC560" s="2">
        <f>ROUND(((ES560*1)),6)</f>
        <v>1.26</v>
      </c>
      <c r="AD560" s="2">
        <f>ROUND(((((ET560*1.1))-((EU560*1.1)))+AE560),6)</f>
        <v>6.6000000000000003E-2</v>
      </c>
      <c r="AE560" s="2">
        <f>ROUND(((EU560*1.1)),6)</f>
        <v>1.0999999999999999E-2</v>
      </c>
      <c r="AF560" s="2">
        <f>ROUND(((EV560*1.1)),6)</f>
        <v>23.32</v>
      </c>
      <c r="AG560" s="2">
        <f t="shared" si="679"/>
        <v>0</v>
      </c>
      <c r="AH560" s="2">
        <f>((EW560*1.1))</f>
        <v>1.8480000000000001</v>
      </c>
      <c r="AI560" s="2">
        <f>((EX560*1.1))</f>
        <v>0</v>
      </c>
      <c r="AJ560" s="2">
        <f t="shared" si="680"/>
        <v>0</v>
      </c>
      <c r="AK560" s="2">
        <v>22.52</v>
      </c>
      <c r="AL560" s="2">
        <v>1.26</v>
      </c>
      <c r="AM560" s="2">
        <v>0.06</v>
      </c>
      <c r="AN560" s="2">
        <v>0.01</v>
      </c>
      <c r="AO560" s="2">
        <v>21.2</v>
      </c>
      <c r="AP560" s="2">
        <v>0</v>
      </c>
      <c r="AQ560" s="2">
        <v>1.68</v>
      </c>
      <c r="AR560" s="2">
        <v>0</v>
      </c>
      <c r="AS560" s="2">
        <v>0</v>
      </c>
      <c r="AT560" s="2">
        <v>90</v>
      </c>
      <c r="AU560" s="2">
        <v>46</v>
      </c>
      <c r="AV560" s="2">
        <v>1.0469999999999999</v>
      </c>
      <c r="AW560" s="2">
        <v>1</v>
      </c>
      <c r="AX560" s="2"/>
      <c r="AY560" s="2"/>
      <c r="AZ560" s="2">
        <v>1</v>
      </c>
      <c r="BA560" s="2">
        <v>1</v>
      </c>
      <c r="BB560" s="2">
        <v>1</v>
      </c>
      <c r="BC560" s="2">
        <v>1</v>
      </c>
      <c r="BD560" s="2" t="s">
        <v>3</v>
      </c>
      <c r="BE560" s="2" t="s">
        <v>3</v>
      </c>
      <c r="BF560" s="2" t="s">
        <v>3</v>
      </c>
      <c r="BG560" s="2" t="s">
        <v>3</v>
      </c>
      <c r="BH560" s="2">
        <v>0</v>
      </c>
      <c r="BI560" s="2">
        <v>2</v>
      </c>
      <c r="BJ560" s="2" t="s">
        <v>801</v>
      </c>
      <c r="BK560" s="2"/>
      <c r="BL560" s="2"/>
      <c r="BM560" s="2">
        <v>68</v>
      </c>
      <c r="BN560" s="2">
        <v>59540665</v>
      </c>
      <c r="BO560" s="2" t="s">
        <v>799</v>
      </c>
      <c r="BP560" s="2">
        <v>1</v>
      </c>
      <c r="BQ560" s="2">
        <v>40</v>
      </c>
      <c r="BR560" s="2">
        <v>0</v>
      </c>
      <c r="BS560" s="2">
        <v>1</v>
      </c>
      <c r="BT560" s="2">
        <v>1</v>
      </c>
      <c r="BU560" s="2">
        <v>1</v>
      </c>
      <c r="BV560" s="2">
        <v>1</v>
      </c>
      <c r="BW560" s="2">
        <v>1</v>
      </c>
      <c r="BX560" s="2">
        <v>1</v>
      </c>
      <c r="BY560" s="2" t="s">
        <v>3</v>
      </c>
      <c r="BZ560" s="2">
        <v>90</v>
      </c>
      <c r="CA560" s="2">
        <v>46</v>
      </c>
      <c r="CB560" s="2" t="s">
        <v>3</v>
      </c>
      <c r="CC560" s="2"/>
      <c r="CD560" s="2"/>
      <c r="CE560" s="2">
        <v>30</v>
      </c>
      <c r="CF560" s="2">
        <v>0</v>
      </c>
      <c r="CG560" s="2">
        <v>0</v>
      </c>
      <c r="CH560" s="2"/>
      <c r="CI560" s="2"/>
      <c r="CJ560" s="2"/>
      <c r="CK560" s="2"/>
      <c r="CL560" s="2"/>
      <c r="CM560" s="2">
        <v>0</v>
      </c>
      <c r="CN560" s="2" t="s">
        <v>1290</v>
      </c>
      <c r="CO560" s="2">
        <v>0</v>
      </c>
      <c r="CP560" s="2">
        <f t="shared" si="681"/>
        <v>25.75</v>
      </c>
      <c r="CQ560" s="2">
        <f>ROUND((ROUND((AC560*AW560*1),2)*BC560),2)</f>
        <v>1.26</v>
      </c>
      <c r="CR560" s="2">
        <f>(ROUND((ROUND((((ET560*1.1))*AV560*1),2)*BB560),2)+ROUND((ROUND(((AE560-((EU560*1.1)))*AV560*1),2)*BS560),2))</f>
        <v>7.0000000000000007E-2</v>
      </c>
      <c r="CS560" s="2">
        <f t="shared" si="683"/>
        <v>0.01</v>
      </c>
      <c r="CT560" s="2">
        <f t="shared" si="684"/>
        <v>24.42</v>
      </c>
      <c r="CU560" s="2">
        <f t="shared" si="685"/>
        <v>0</v>
      </c>
      <c r="CV560" s="2">
        <f t="shared" si="686"/>
        <v>1.9348559999999999</v>
      </c>
      <c r="CW560" s="2">
        <f t="shared" si="687"/>
        <v>0</v>
      </c>
      <c r="CX560" s="2">
        <f t="shared" si="688"/>
        <v>0</v>
      </c>
      <c r="CY560" s="2">
        <f t="shared" si="689"/>
        <v>21.987000000000002</v>
      </c>
      <c r="CZ560" s="2">
        <f t="shared" si="690"/>
        <v>11.237800000000002</v>
      </c>
      <c r="DA560" s="2"/>
      <c r="DB560" s="2">
        <v>39</v>
      </c>
      <c r="DC560" s="2" t="s">
        <v>3</v>
      </c>
      <c r="DD560" s="2" t="s">
        <v>802</v>
      </c>
      <c r="DE560" s="2" t="s">
        <v>24</v>
      </c>
      <c r="DF560" s="2" t="s">
        <v>24</v>
      </c>
      <c r="DG560" s="2" t="s">
        <v>24</v>
      </c>
      <c r="DH560" s="2" t="s">
        <v>3</v>
      </c>
      <c r="DI560" s="2" t="s">
        <v>24</v>
      </c>
      <c r="DJ560" s="2" t="s">
        <v>24</v>
      </c>
      <c r="DK560" s="2" t="s">
        <v>3</v>
      </c>
      <c r="DL560" s="2" t="s">
        <v>3</v>
      </c>
      <c r="DM560" s="2" t="s">
        <v>3</v>
      </c>
      <c r="DN560" s="2">
        <v>0</v>
      </c>
      <c r="DO560" s="2">
        <v>0</v>
      </c>
      <c r="DP560" s="2">
        <v>1</v>
      </c>
      <c r="DQ560" s="2">
        <v>1</v>
      </c>
      <c r="DR560" s="2"/>
      <c r="DS560" s="2"/>
      <c r="DT560" s="2"/>
      <c r="DU560" s="2">
        <v>1013</v>
      </c>
      <c r="DV560" s="2" t="s">
        <v>74</v>
      </c>
      <c r="DW560" s="2" t="s">
        <v>74</v>
      </c>
      <c r="DX560" s="2">
        <v>1</v>
      </c>
      <c r="DY560" s="2"/>
      <c r="DZ560" s="2" t="s">
        <v>3</v>
      </c>
      <c r="EA560" s="2" t="s">
        <v>3</v>
      </c>
      <c r="EB560" s="2" t="s">
        <v>3</v>
      </c>
      <c r="EC560" s="2" t="s">
        <v>3</v>
      </c>
      <c r="ED560" s="2"/>
      <c r="EE560" s="2">
        <v>59540734</v>
      </c>
      <c r="EF560" s="2">
        <v>40</v>
      </c>
      <c r="EG560" s="2" t="s">
        <v>25</v>
      </c>
      <c r="EH560" s="2">
        <v>0</v>
      </c>
      <c r="EI560" s="2" t="s">
        <v>3</v>
      </c>
      <c r="EJ560" s="2">
        <v>2</v>
      </c>
      <c r="EK560" s="2">
        <v>68</v>
      </c>
      <c r="EL560" s="2" t="s">
        <v>803</v>
      </c>
      <c r="EM560" s="2" t="s">
        <v>804</v>
      </c>
      <c r="EN560" s="2"/>
      <c r="EO560" s="2" t="s">
        <v>76</v>
      </c>
      <c r="EP560" s="2"/>
      <c r="EQ560" s="2">
        <v>0</v>
      </c>
      <c r="ER560" s="2">
        <v>22.52</v>
      </c>
      <c r="ES560" s="2">
        <v>1.26</v>
      </c>
      <c r="ET560" s="2">
        <v>0.06</v>
      </c>
      <c r="EU560" s="2">
        <v>0.01</v>
      </c>
      <c r="EV560" s="2">
        <v>21.2</v>
      </c>
      <c r="EW560" s="2">
        <v>1.68</v>
      </c>
      <c r="EX560" s="2">
        <v>0</v>
      </c>
      <c r="EY560" s="2">
        <v>0</v>
      </c>
      <c r="EZ560" s="2"/>
      <c r="FA560" s="2"/>
      <c r="FB560" s="2"/>
      <c r="FC560" s="2"/>
      <c r="FD560" s="2"/>
      <c r="FE560" s="2"/>
      <c r="FF560" s="2"/>
      <c r="FG560" s="2"/>
      <c r="FH560" s="2"/>
      <c r="FI560" s="2"/>
      <c r="FJ560" s="2"/>
      <c r="FK560" s="2"/>
      <c r="FL560" s="2"/>
      <c r="FM560" s="2"/>
      <c r="FN560" s="2"/>
      <c r="FO560" s="2"/>
      <c r="FP560" s="2"/>
      <c r="FQ560" s="2">
        <v>0</v>
      </c>
      <c r="FR560" s="2">
        <v>0</v>
      </c>
      <c r="FS560" s="2">
        <v>0</v>
      </c>
      <c r="FT560" s="2"/>
      <c r="FU560" s="2"/>
      <c r="FV560" s="2"/>
      <c r="FW560" s="2"/>
      <c r="FX560" s="2">
        <v>90</v>
      </c>
      <c r="FY560" s="2">
        <v>46</v>
      </c>
      <c r="FZ560" s="2"/>
      <c r="GA560" s="2" t="s">
        <v>3</v>
      </c>
      <c r="GB560" s="2"/>
      <c r="GC560" s="2"/>
      <c r="GD560" s="2">
        <v>1</v>
      </c>
      <c r="GE560" s="2"/>
      <c r="GF560" s="2">
        <v>-1912799884</v>
      </c>
      <c r="GG560" s="2">
        <v>2</v>
      </c>
      <c r="GH560" s="2">
        <v>1</v>
      </c>
      <c r="GI560" s="2">
        <v>2</v>
      </c>
      <c r="GJ560" s="2">
        <v>0</v>
      </c>
      <c r="GK560" s="2">
        <v>0</v>
      </c>
      <c r="GL560" s="2">
        <f t="shared" si="691"/>
        <v>0</v>
      </c>
      <c r="GM560" s="2">
        <f t="shared" si="692"/>
        <v>58.98</v>
      </c>
      <c r="GN560" s="2">
        <f t="shared" si="693"/>
        <v>0</v>
      </c>
      <c r="GO560" s="2">
        <f t="shared" si="694"/>
        <v>58.98</v>
      </c>
      <c r="GP560" s="2">
        <f t="shared" si="695"/>
        <v>0</v>
      </c>
      <c r="GQ560" s="2"/>
      <c r="GR560" s="2">
        <v>0</v>
      </c>
      <c r="GS560" s="2">
        <v>3</v>
      </c>
      <c r="GT560" s="2">
        <v>0</v>
      </c>
      <c r="GU560" s="2" t="s">
        <v>3</v>
      </c>
      <c r="GV560" s="2">
        <f t="shared" si="696"/>
        <v>0</v>
      </c>
      <c r="GW560" s="2">
        <v>1</v>
      </c>
      <c r="GX560" s="2">
        <f t="shared" si="697"/>
        <v>0</v>
      </c>
      <c r="GY560" s="2"/>
      <c r="GZ560" s="2"/>
      <c r="HA560" s="2">
        <v>0</v>
      </c>
      <c r="HB560" s="2">
        <v>0</v>
      </c>
      <c r="HC560" s="2">
        <f t="shared" si="698"/>
        <v>0</v>
      </c>
      <c r="HD560" s="2"/>
      <c r="HE560" s="2" t="s">
        <v>3</v>
      </c>
      <c r="HF560" s="2" t="s">
        <v>3</v>
      </c>
      <c r="HG560" s="2"/>
      <c r="HH560" s="2"/>
      <c r="HI560" s="2"/>
      <c r="HJ560" s="2"/>
      <c r="HK560" s="2"/>
      <c r="HL560" s="2"/>
      <c r="HM560" s="2" t="s">
        <v>3</v>
      </c>
      <c r="HN560" s="2" t="s">
        <v>3</v>
      </c>
      <c r="HO560" s="2" t="s">
        <v>3</v>
      </c>
      <c r="HP560" s="2" t="s">
        <v>3</v>
      </c>
      <c r="HQ560" s="2" t="s">
        <v>3</v>
      </c>
      <c r="HR560" s="2"/>
      <c r="HS560" s="2">
        <v>0</v>
      </c>
      <c r="HT560" s="2"/>
      <c r="HU560" s="2"/>
      <c r="HV560" s="2"/>
      <c r="HW560" s="2"/>
      <c r="HX560" s="2"/>
      <c r="HY560" s="2"/>
      <c r="HZ560" s="2"/>
      <c r="IA560" s="2"/>
      <c r="IB560" s="2"/>
      <c r="IC560" s="2"/>
      <c r="ID560" s="2"/>
      <c r="IE560" s="2"/>
      <c r="IF560" s="2"/>
      <c r="IG560" s="2"/>
      <c r="IH560" s="2"/>
      <c r="II560" s="2"/>
      <c r="IJ560" s="2"/>
      <c r="IK560" s="2">
        <v>0</v>
      </c>
      <c r="IL560" s="2"/>
      <c r="IM560" s="2"/>
      <c r="IN560" s="2"/>
      <c r="IO560" s="2"/>
      <c r="IP560" s="2"/>
      <c r="IQ560" s="2"/>
      <c r="IR560" s="2"/>
      <c r="IS560" s="2"/>
      <c r="IT560" s="2"/>
      <c r="IU560" s="2"/>
    </row>
    <row r="561" spans="1:255" x14ac:dyDescent="0.2">
      <c r="A561">
        <v>17</v>
      </c>
      <c r="B561">
        <v>1</v>
      </c>
      <c r="C561">
        <f>ROW(SmtRes!A350)</f>
        <v>350</v>
      </c>
      <c r="D561">
        <f>ROW(EtalonRes!A432)</f>
        <v>432</v>
      </c>
      <c r="E561" t="s">
        <v>798</v>
      </c>
      <c r="F561" t="s">
        <v>799</v>
      </c>
      <c r="G561" t="s">
        <v>800</v>
      </c>
      <c r="H561" t="s">
        <v>74</v>
      </c>
      <c r="I561">
        <v>1</v>
      </c>
      <c r="J561">
        <v>0</v>
      </c>
      <c r="K561">
        <v>1</v>
      </c>
      <c r="O561">
        <f t="shared" si="667"/>
        <v>1356.55</v>
      </c>
      <c r="P561">
        <f>ROUND((ROUND((AC561*AW561*I561),2)*BC561),2)</f>
        <v>12.46</v>
      </c>
      <c r="Q561">
        <f>(ROUND((ROUND((((ET561*1.1))*AV561*I561),2)*BB561),2)+ROUND((ROUND(((AE561-((EU561*1.1)))*AV561*I561),2)*BS561),2))</f>
        <v>1.23</v>
      </c>
      <c r="R561">
        <f t="shared" si="669"/>
        <v>0.55000000000000004</v>
      </c>
      <c r="S561">
        <f t="shared" si="670"/>
        <v>1342.86</v>
      </c>
      <c r="T561">
        <f t="shared" si="671"/>
        <v>0</v>
      </c>
      <c r="U561">
        <f t="shared" si="672"/>
        <v>1.9348559999999999</v>
      </c>
      <c r="V561">
        <f t="shared" si="673"/>
        <v>0</v>
      </c>
      <c r="W561">
        <f t="shared" si="674"/>
        <v>0</v>
      </c>
      <c r="X561">
        <f t="shared" si="675"/>
        <v>1209.07</v>
      </c>
      <c r="Y561">
        <f t="shared" si="676"/>
        <v>617.97</v>
      </c>
      <c r="AA561">
        <v>60252775</v>
      </c>
      <c r="AB561">
        <f t="shared" si="677"/>
        <v>24.646000000000001</v>
      </c>
      <c r="AC561">
        <f>ROUND(((ES561*1)),6)</f>
        <v>1.26</v>
      </c>
      <c r="AD561">
        <f>ROUND(((((ET561*1.1))-((EU561*1.1)))+AE561),6)</f>
        <v>6.6000000000000003E-2</v>
      </c>
      <c r="AE561">
        <f>ROUND(((EU561*1.1)),6)</f>
        <v>1.0999999999999999E-2</v>
      </c>
      <c r="AF561">
        <f>ROUND(((EV561*1.1)),6)</f>
        <v>23.32</v>
      </c>
      <c r="AG561">
        <f t="shared" si="679"/>
        <v>0</v>
      </c>
      <c r="AH561">
        <f>((EW561*1.1))</f>
        <v>1.8480000000000001</v>
      </c>
      <c r="AI561">
        <f>((EX561*1.1))</f>
        <v>0</v>
      </c>
      <c r="AJ561">
        <f t="shared" si="680"/>
        <v>0</v>
      </c>
      <c r="AK561">
        <v>22.52</v>
      </c>
      <c r="AL561">
        <v>1.26</v>
      </c>
      <c r="AM561">
        <v>0.06</v>
      </c>
      <c r="AN561">
        <v>0.01</v>
      </c>
      <c r="AO561">
        <v>21.2</v>
      </c>
      <c r="AP561">
        <v>0</v>
      </c>
      <c r="AQ561">
        <v>1.68</v>
      </c>
      <c r="AR561">
        <v>0</v>
      </c>
      <c r="AS561">
        <v>0</v>
      </c>
      <c r="AT561">
        <v>90</v>
      </c>
      <c r="AU561">
        <v>46</v>
      </c>
      <c r="AV561">
        <v>1.0469999999999999</v>
      </c>
      <c r="AW561">
        <v>1</v>
      </c>
      <c r="AZ561">
        <v>1</v>
      </c>
      <c r="BA561">
        <v>54.99</v>
      </c>
      <c r="BB561">
        <v>17.5</v>
      </c>
      <c r="BC561">
        <v>9.89</v>
      </c>
      <c r="BD561" t="s">
        <v>3</v>
      </c>
      <c r="BE561" t="s">
        <v>3</v>
      </c>
      <c r="BF561" t="s">
        <v>3</v>
      </c>
      <c r="BG561" t="s">
        <v>3</v>
      </c>
      <c r="BH561">
        <v>0</v>
      </c>
      <c r="BI561">
        <v>2</v>
      </c>
      <c r="BJ561" t="s">
        <v>801</v>
      </c>
      <c r="BM561">
        <v>68</v>
      </c>
      <c r="BN561">
        <v>59540665</v>
      </c>
      <c r="BO561" t="s">
        <v>799</v>
      </c>
      <c r="BP561">
        <v>1</v>
      </c>
      <c r="BQ561">
        <v>40</v>
      </c>
      <c r="BR561">
        <v>0</v>
      </c>
      <c r="BS561">
        <v>54.99</v>
      </c>
      <c r="BT561">
        <v>1</v>
      </c>
      <c r="BU561">
        <v>1</v>
      </c>
      <c r="BV561">
        <v>1</v>
      </c>
      <c r="BW561">
        <v>1</v>
      </c>
      <c r="BX561">
        <v>1</v>
      </c>
      <c r="BY561" t="s">
        <v>3</v>
      </c>
      <c r="BZ561">
        <v>90</v>
      </c>
      <c r="CA561">
        <v>46</v>
      </c>
      <c r="CB561" t="s">
        <v>3</v>
      </c>
      <c r="CE561">
        <v>30</v>
      </c>
      <c r="CF561">
        <v>0</v>
      </c>
      <c r="CG561">
        <v>0</v>
      </c>
      <c r="CM561">
        <v>0</v>
      </c>
      <c r="CN561" t="s">
        <v>1290</v>
      </c>
      <c r="CO561">
        <v>0</v>
      </c>
      <c r="CP561">
        <f t="shared" si="681"/>
        <v>1356.55</v>
      </c>
      <c r="CQ561">
        <f>ROUND((ROUND((AC561*AW561*1),2)*BC561),2)</f>
        <v>12.46</v>
      </c>
      <c r="CR561">
        <f>(ROUND((ROUND((((ET561*1.1))*AV561*1),2)*BB561),2)+ROUND((ROUND(((AE561-((EU561*1.1)))*AV561*1),2)*BS561),2))</f>
        <v>1.23</v>
      </c>
      <c r="CS561">
        <f t="shared" si="683"/>
        <v>0.55000000000000004</v>
      </c>
      <c r="CT561">
        <f t="shared" si="684"/>
        <v>1342.86</v>
      </c>
      <c r="CU561">
        <f t="shared" si="685"/>
        <v>0</v>
      </c>
      <c r="CV561">
        <f t="shared" si="686"/>
        <v>1.9348559999999999</v>
      </c>
      <c r="CW561">
        <f t="shared" si="687"/>
        <v>0</v>
      </c>
      <c r="CX561">
        <f t="shared" si="688"/>
        <v>0</v>
      </c>
      <c r="CY561">
        <f t="shared" si="689"/>
        <v>1209.069</v>
      </c>
      <c r="CZ561">
        <f t="shared" si="690"/>
        <v>617.96859999999992</v>
      </c>
      <c r="DB561">
        <v>40</v>
      </c>
      <c r="DC561" t="s">
        <v>3</v>
      </c>
      <c r="DD561" t="s">
        <v>802</v>
      </c>
      <c r="DE561" t="s">
        <v>24</v>
      </c>
      <c r="DF561" t="s">
        <v>24</v>
      </c>
      <c r="DG561" t="s">
        <v>24</v>
      </c>
      <c r="DH561" t="s">
        <v>3</v>
      </c>
      <c r="DI561" t="s">
        <v>24</v>
      </c>
      <c r="DJ561" t="s">
        <v>24</v>
      </c>
      <c r="DK561" t="s">
        <v>3</v>
      </c>
      <c r="DL561" t="s">
        <v>3</v>
      </c>
      <c r="DM561" t="s">
        <v>3</v>
      </c>
      <c r="DN561">
        <v>0</v>
      </c>
      <c r="DO561">
        <v>0</v>
      </c>
      <c r="DP561">
        <v>1</v>
      </c>
      <c r="DQ561">
        <v>1</v>
      </c>
      <c r="DU561">
        <v>1013</v>
      </c>
      <c r="DV561" t="s">
        <v>74</v>
      </c>
      <c r="DW561" t="s">
        <v>74</v>
      </c>
      <c r="DX561">
        <v>1</v>
      </c>
      <c r="DZ561" t="s">
        <v>3</v>
      </c>
      <c r="EA561" t="s">
        <v>3</v>
      </c>
      <c r="EB561" t="s">
        <v>3</v>
      </c>
      <c r="EC561" t="s">
        <v>3</v>
      </c>
      <c r="EE561">
        <v>59540734</v>
      </c>
      <c r="EF561">
        <v>40</v>
      </c>
      <c r="EG561" t="s">
        <v>25</v>
      </c>
      <c r="EH561">
        <v>0</v>
      </c>
      <c r="EI561" t="s">
        <v>3</v>
      </c>
      <c r="EJ561">
        <v>2</v>
      </c>
      <c r="EK561">
        <v>68</v>
      </c>
      <c r="EL561" t="s">
        <v>803</v>
      </c>
      <c r="EM561" t="s">
        <v>804</v>
      </c>
      <c r="EO561" t="s">
        <v>76</v>
      </c>
      <c r="EQ561">
        <v>0</v>
      </c>
      <c r="ER561">
        <v>22.52</v>
      </c>
      <c r="ES561">
        <v>1.26</v>
      </c>
      <c r="ET561">
        <v>0.06</v>
      </c>
      <c r="EU561">
        <v>0.01</v>
      </c>
      <c r="EV561">
        <v>21.2</v>
      </c>
      <c r="EW561">
        <v>1.68</v>
      </c>
      <c r="EX561">
        <v>0</v>
      </c>
      <c r="EY561">
        <v>0</v>
      </c>
      <c r="FQ561">
        <v>0</v>
      </c>
      <c r="FR561">
        <v>0</v>
      </c>
      <c r="FS561">
        <v>0</v>
      </c>
      <c r="FX561">
        <v>90</v>
      </c>
      <c r="FY561">
        <v>46</v>
      </c>
      <c r="GA561" t="s">
        <v>3</v>
      </c>
      <c r="GD561">
        <v>1</v>
      </c>
      <c r="GF561">
        <v>-1912799884</v>
      </c>
      <c r="GG561">
        <v>2</v>
      </c>
      <c r="GH561">
        <v>1</v>
      </c>
      <c r="GI561">
        <v>2</v>
      </c>
      <c r="GJ561">
        <v>0</v>
      </c>
      <c r="GK561">
        <v>0</v>
      </c>
      <c r="GL561">
        <f t="shared" si="691"/>
        <v>0</v>
      </c>
      <c r="GM561">
        <f t="shared" si="692"/>
        <v>3183.59</v>
      </c>
      <c r="GN561">
        <f t="shared" si="693"/>
        <v>0</v>
      </c>
      <c r="GO561">
        <f t="shared" si="694"/>
        <v>3183.59</v>
      </c>
      <c r="GP561">
        <f t="shared" si="695"/>
        <v>0</v>
      </c>
      <c r="GR561">
        <v>0</v>
      </c>
      <c r="GS561">
        <v>3</v>
      </c>
      <c r="GT561">
        <v>0</v>
      </c>
      <c r="GU561" t="s">
        <v>3</v>
      </c>
      <c r="GV561">
        <f t="shared" si="696"/>
        <v>0</v>
      </c>
      <c r="GW561">
        <v>1</v>
      </c>
      <c r="GX561">
        <f t="shared" si="697"/>
        <v>0</v>
      </c>
      <c r="HA561">
        <v>0</v>
      </c>
      <c r="HB561">
        <v>0</v>
      </c>
      <c r="HC561">
        <f t="shared" si="698"/>
        <v>0</v>
      </c>
      <c r="HE561" t="s">
        <v>3</v>
      </c>
      <c r="HF561" t="s">
        <v>3</v>
      </c>
      <c r="HM561" t="s">
        <v>3</v>
      </c>
      <c r="HN561" t="s">
        <v>3</v>
      </c>
      <c r="HO561" t="s">
        <v>3</v>
      </c>
      <c r="HP561" t="s">
        <v>3</v>
      </c>
      <c r="HQ561" t="s">
        <v>3</v>
      </c>
      <c r="HS561">
        <v>0</v>
      </c>
      <c r="IK561">
        <v>0</v>
      </c>
    </row>
    <row r="562" spans="1:255" x14ac:dyDescent="0.2">
      <c r="A562" s="2">
        <v>17</v>
      </c>
      <c r="B562" s="2">
        <v>1</v>
      </c>
      <c r="C562" s="2"/>
      <c r="D562" s="2"/>
      <c r="E562" s="2" t="s">
        <v>805</v>
      </c>
      <c r="F562" s="2" t="s">
        <v>806</v>
      </c>
      <c r="G562" s="2" t="s">
        <v>807</v>
      </c>
      <c r="H562" s="2" t="s">
        <v>37</v>
      </c>
      <c r="I562" s="2">
        <v>1</v>
      </c>
      <c r="J562" s="2">
        <v>0</v>
      </c>
      <c r="K562" s="2">
        <v>1</v>
      </c>
      <c r="L562" s="2"/>
      <c r="M562" s="2"/>
      <c r="N562" s="2"/>
      <c r="O562" s="2">
        <f t="shared" si="667"/>
        <v>70.78</v>
      </c>
      <c r="P562" s="2">
        <f>ROUND((ROUND((AC562*I562),2)*BC562),2)</f>
        <v>70.78</v>
      </c>
      <c r="Q562" s="2">
        <f>(ROUND((ROUND(((ET562)*AV562*I562),2)*BB562),2)+ROUND((ROUND(((AE562-(EU562))*AV562*I562),2)*BS562),2))</f>
        <v>0</v>
      </c>
      <c r="R562" s="2">
        <f t="shared" si="669"/>
        <v>0</v>
      </c>
      <c r="S562" s="2">
        <f t="shared" si="670"/>
        <v>0</v>
      </c>
      <c r="T562" s="2">
        <f t="shared" si="671"/>
        <v>0</v>
      </c>
      <c r="U562" s="2">
        <f t="shared" si="672"/>
        <v>0</v>
      </c>
      <c r="V562" s="2">
        <f t="shared" si="673"/>
        <v>0</v>
      </c>
      <c r="W562" s="2">
        <f t="shared" si="674"/>
        <v>0</v>
      </c>
      <c r="X562" s="2">
        <f t="shared" si="675"/>
        <v>0</v>
      </c>
      <c r="Y562" s="2">
        <f t="shared" si="676"/>
        <v>0</v>
      </c>
      <c r="Z562" s="2"/>
      <c r="AA562" s="2">
        <v>60252778</v>
      </c>
      <c r="AB562" s="2">
        <f t="shared" si="677"/>
        <v>70.78</v>
      </c>
      <c r="AC562" s="2">
        <f t="shared" ref="AC562:AC575" si="704">ROUND((ES562),6)</f>
        <v>70.78</v>
      </c>
      <c r="AD562" s="2">
        <f>ROUND((((ET562)-(EU562))+AE562),6)</f>
        <v>0</v>
      </c>
      <c r="AE562" s="2">
        <f>ROUND((EU562),6)</f>
        <v>0</v>
      </c>
      <c r="AF562" s="2">
        <f>ROUND((EV562),6)</f>
        <v>0</v>
      </c>
      <c r="AG562" s="2">
        <f t="shared" si="679"/>
        <v>0</v>
      </c>
      <c r="AH562" s="2">
        <f>(EW562)</f>
        <v>0</v>
      </c>
      <c r="AI562" s="2">
        <f>(EX562)</f>
        <v>0</v>
      </c>
      <c r="AJ562" s="2">
        <f t="shared" si="680"/>
        <v>0</v>
      </c>
      <c r="AK562" s="2">
        <v>70.780000000000015</v>
      </c>
      <c r="AL562" s="2">
        <v>70.780000000000015</v>
      </c>
      <c r="AM562" s="2">
        <v>0</v>
      </c>
      <c r="AN562" s="2">
        <v>0</v>
      </c>
      <c r="AO562" s="2">
        <v>0</v>
      </c>
      <c r="AP562" s="2">
        <v>0</v>
      </c>
      <c r="AQ562" s="2">
        <v>0</v>
      </c>
      <c r="AR562" s="2">
        <v>0</v>
      </c>
      <c r="AS562" s="2">
        <v>0</v>
      </c>
      <c r="AT562" s="2">
        <v>0</v>
      </c>
      <c r="AU562" s="2">
        <v>0</v>
      </c>
      <c r="AV562" s="2">
        <v>1</v>
      </c>
      <c r="AW562" s="2">
        <v>1</v>
      </c>
      <c r="AX562" s="2"/>
      <c r="AY562" s="2"/>
      <c r="AZ562" s="2">
        <v>1</v>
      </c>
      <c r="BA562" s="2">
        <v>1</v>
      </c>
      <c r="BB562" s="2">
        <v>1</v>
      </c>
      <c r="BC562" s="2">
        <v>1</v>
      </c>
      <c r="BD562" s="2" t="s">
        <v>3</v>
      </c>
      <c r="BE562" s="2" t="s">
        <v>3</v>
      </c>
      <c r="BF562" s="2" t="s">
        <v>3</v>
      </c>
      <c r="BG562" s="2" t="s">
        <v>3</v>
      </c>
      <c r="BH562" s="2">
        <v>3</v>
      </c>
      <c r="BI562" s="2">
        <v>3</v>
      </c>
      <c r="BJ562" s="2" t="s">
        <v>3</v>
      </c>
      <c r="BK562" s="2"/>
      <c r="BL562" s="2"/>
      <c r="BM562" s="2">
        <v>746</v>
      </c>
      <c r="BN562" s="2">
        <v>0</v>
      </c>
      <c r="BO562" s="2" t="s">
        <v>3</v>
      </c>
      <c r="BP562" s="2">
        <v>0</v>
      </c>
      <c r="BQ562" s="2">
        <v>130</v>
      </c>
      <c r="BR562" s="2">
        <v>0</v>
      </c>
      <c r="BS562" s="2">
        <v>1</v>
      </c>
      <c r="BT562" s="2">
        <v>1</v>
      </c>
      <c r="BU562" s="2">
        <v>1</v>
      </c>
      <c r="BV562" s="2">
        <v>1</v>
      </c>
      <c r="BW562" s="2">
        <v>1</v>
      </c>
      <c r="BX562" s="2">
        <v>1</v>
      </c>
      <c r="BY562" s="2" t="s">
        <v>3</v>
      </c>
      <c r="BZ562" s="2">
        <v>0</v>
      </c>
      <c r="CA562" s="2">
        <v>0</v>
      </c>
      <c r="CB562" s="2" t="s">
        <v>3</v>
      </c>
      <c r="CC562" s="2"/>
      <c r="CD562" s="2"/>
      <c r="CE562" s="2">
        <v>30</v>
      </c>
      <c r="CF562" s="2">
        <v>0</v>
      </c>
      <c r="CG562" s="2">
        <v>0</v>
      </c>
      <c r="CH562" s="2"/>
      <c r="CI562" s="2"/>
      <c r="CJ562" s="2"/>
      <c r="CK562" s="2"/>
      <c r="CL562" s="2"/>
      <c r="CM562" s="2">
        <v>0</v>
      </c>
      <c r="CN562" s="2" t="s">
        <v>3</v>
      </c>
      <c r="CO562" s="2">
        <v>0</v>
      </c>
      <c r="CP562" s="2">
        <f t="shared" si="681"/>
        <v>70.78</v>
      </c>
      <c r="CQ562" s="2">
        <f>ROUND((ROUND((AC562*1),2)*BC562),2)</f>
        <v>70.78</v>
      </c>
      <c r="CR562" s="2">
        <f>(ROUND((ROUND(((ET562)*AV562*1),2)*BB562),2)+ROUND((ROUND(((AE562-(EU562))*AV562*1),2)*BS562),2))</f>
        <v>0</v>
      </c>
      <c r="CS562" s="2">
        <f t="shared" si="683"/>
        <v>0</v>
      </c>
      <c r="CT562" s="2">
        <f t="shared" si="684"/>
        <v>0</v>
      </c>
      <c r="CU562" s="2">
        <f t="shared" si="685"/>
        <v>0</v>
      </c>
      <c r="CV562" s="2">
        <f t="shared" si="686"/>
        <v>0</v>
      </c>
      <c r="CW562" s="2">
        <f t="shared" si="687"/>
        <v>0</v>
      </c>
      <c r="CX562" s="2">
        <f t="shared" si="688"/>
        <v>0</v>
      </c>
      <c r="CY562" s="2">
        <f t="shared" si="689"/>
        <v>0</v>
      </c>
      <c r="CZ562" s="2">
        <f t="shared" si="690"/>
        <v>0</v>
      </c>
      <c r="DA562" s="2"/>
      <c r="DB562" s="2"/>
      <c r="DC562" s="2" t="s">
        <v>3</v>
      </c>
      <c r="DD562" s="2" t="s">
        <v>3</v>
      </c>
      <c r="DE562" s="2" t="s">
        <v>3</v>
      </c>
      <c r="DF562" s="2" t="s">
        <v>3</v>
      </c>
      <c r="DG562" s="2" t="s">
        <v>3</v>
      </c>
      <c r="DH562" s="2" t="s">
        <v>3</v>
      </c>
      <c r="DI562" s="2" t="s">
        <v>3</v>
      </c>
      <c r="DJ562" s="2" t="s">
        <v>3</v>
      </c>
      <c r="DK562" s="2" t="s">
        <v>3</v>
      </c>
      <c r="DL562" s="2" t="s">
        <v>3</v>
      </c>
      <c r="DM562" s="2" t="s">
        <v>3</v>
      </c>
      <c r="DN562" s="2">
        <v>0</v>
      </c>
      <c r="DO562" s="2">
        <v>0</v>
      </c>
      <c r="DP562" s="2">
        <v>1</v>
      </c>
      <c r="DQ562" s="2">
        <v>1</v>
      </c>
      <c r="DR562" s="2"/>
      <c r="DS562" s="2"/>
      <c r="DT562" s="2"/>
      <c r="DU562" s="2">
        <v>1013</v>
      </c>
      <c r="DV562" s="2" t="s">
        <v>37</v>
      </c>
      <c r="DW562" s="2" t="s">
        <v>37</v>
      </c>
      <c r="DX562" s="2">
        <v>1</v>
      </c>
      <c r="DY562" s="2"/>
      <c r="DZ562" s="2" t="s">
        <v>3</v>
      </c>
      <c r="EA562" s="2" t="s">
        <v>3</v>
      </c>
      <c r="EB562" s="2" t="s">
        <v>3</v>
      </c>
      <c r="EC562" s="2" t="s">
        <v>3</v>
      </c>
      <c r="ED562" s="2"/>
      <c r="EE562" s="2">
        <v>59540854</v>
      </c>
      <c r="EF562" s="2">
        <v>130</v>
      </c>
      <c r="EG562" s="2" t="s">
        <v>38</v>
      </c>
      <c r="EH562" s="2">
        <v>0</v>
      </c>
      <c r="EI562" s="2" t="s">
        <v>3</v>
      </c>
      <c r="EJ562" s="2">
        <v>3</v>
      </c>
      <c r="EK562" s="2">
        <v>746</v>
      </c>
      <c r="EL562" s="2" t="s">
        <v>39</v>
      </c>
      <c r="EM562" s="2" t="s">
        <v>40</v>
      </c>
      <c r="EN562" s="2"/>
      <c r="EO562" s="2" t="s">
        <v>3</v>
      </c>
      <c r="EP562" s="2"/>
      <c r="EQ562" s="2">
        <v>0</v>
      </c>
      <c r="ER562" s="2">
        <v>0</v>
      </c>
      <c r="ES562" s="2">
        <v>70.780000000000015</v>
      </c>
      <c r="ET562" s="2">
        <v>0</v>
      </c>
      <c r="EU562" s="2">
        <v>0</v>
      </c>
      <c r="EV562" s="2">
        <v>0</v>
      </c>
      <c r="EW562" s="2">
        <v>0</v>
      </c>
      <c r="EX562" s="2">
        <v>0</v>
      </c>
      <c r="EY562" s="2">
        <v>0</v>
      </c>
      <c r="EZ562" s="2"/>
      <c r="FA562" s="2"/>
      <c r="FB562" s="2"/>
      <c r="FC562" s="2"/>
      <c r="FD562" s="2"/>
      <c r="FE562" s="2"/>
      <c r="FF562" s="2"/>
      <c r="FG562" s="2"/>
      <c r="FH562" s="2"/>
      <c r="FI562" s="2"/>
      <c r="FJ562" s="2"/>
      <c r="FK562" s="2"/>
      <c r="FL562" s="2"/>
      <c r="FM562" s="2"/>
      <c r="FN562" s="2"/>
      <c r="FO562" s="2"/>
      <c r="FP562" s="2"/>
      <c r="FQ562" s="2">
        <v>0</v>
      </c>
      <c r="FR562" s="2">
        <f>P562</f>
        <v>70.78</v>
      </c>
      <c r="FS562" s="2">
        <v>0</v>
      </c>
      <c r="FT562" s="2"/>
      <c r="FU562" s="2"/>
      <c r="FV562" s="2"/>
      <c r="FW562" s="2"/>
      <c r="FX562" s="2">
        <v>0</v>
      </c>
      <c r="FY562" s="2">
        <v>0</v>
      </c>
      <c r="FZ562" s="2"/>
      <c r="GA562" s="2" t="s">
        <v>808</v>
      </c>
      <c r="GB562" s="2"/>
      <c r="GC562" s="2"/>
      <c r="GD562" s="2">
        <v>1</v>
      </c>
      <c r="GE562" s="2"/>
      <c r="GF562" s="2">
        <v>-565307099</v>
      </c>
      <c r="GG562" s="2">
        <v>2</v>
      </c>
      <c r="GH562" s="2">
        <v>4</v>
      </c>
      <c r="GI562" s="2">
        <v>-2</v>
      </c>
      <c r="GJ562" s="2">
        <v>0</v>
      </c>
      <c r="GK562" s="2">
        <v>0</v>
      </c>
      <c r="GL562" s="2">
        <f t="shared" si="691"/>
        <v>0</v>
      </c>
      <c r="GM562" s="2">
        <f t="shared" si="692"/>
        <v>70.78</v>
      </c>
      <c r="GN562" s="2">
        <f t="shared" si="693"/>
        <v>0</v>
      </c>
      <c r="GO562" s="2">
        <f t="shared" si="694"/>
        <v>0</v>
      </c>
      <c r="GP562" s="2">
        <f t="shared" si="695"/>
        <v>0</v>
      </c>
      <c r="GQ562" s="2"/>
      <c r="GR562" s="2">
        <v>0</v>
      </c>
      <c r="GS562" s="2">
        <v>2</v>
      </c>
      <c r="GT562" s="2">
        <v>0</v>
      </c>
      <c r="GU562" s="2" t="s">
        <v>3</v>
      </c>
      <c r="GV562" s="2">
        <f t="shared" si="696"/>
        <v>0</v>
      </c>
      <c r="GW562" s="2">
        <v>1</v>
      </c>
      <c r="GX562" s="2">
        <f t="shared" si="697"/>
        <v>0</v>
      </c>
      <c r="GY562" s="2"/>
      <c r="GZ562" s="2"/>
      <c r="HA562" s="2">
        <v>0</v>
      </c>
      <c r="HB562" s="2">
        <v>0</v>
      </c>
      <c r="HC562" s="2">
        <f t="shared" si="698"/>
        <v>0</v>
      </c>
      <c r="HD562" s="2"/>
      <c r="HE562" s="2" t="s">
        <v>42</v>
      </c>
      <c r="HF562" s="2" t="s">
        <v>43</v>
      </c>
      <c r="HG562" s="2"/>
      <c r="HH562" s="2"/>
      <c r="HI562" s="2"/>
      <c r="HJ562" s="2"/>
      <c r="HK562" s="2"/>
      <c r="HL562" s="2"/>
      <c r="HM562" s="2" t="s">
        <v>3</v>
      </c>
      <c r="HN562" s="2" t="s">
        <v>3</v>
      </c>
      <c r="HO562" s="2" t="s">
        <v>3</v>
      </c>
      <c r="HP562" s="2" t="s">
        <v>3</v>
      </c>
      <c r="HQ562" s="2" t="s">
        <v>3</v>
      </c>
      <c r="HR562" s="2"/>
      <c r="HS562" s="2">
        <v>0</v>
      </c>
      <c r="HT562" s="2"/>
      <c r="HU562" s="2"/>
      <c r="HV562" s="2"/>
      <c r="HW562" s="2"/>
      <c r="HX562" s="2"/>
      <c r="HY562" s="2"/>
      <c r="HZ562" s="2"/>
      <c r="IA562" s="2"/>
      <c r="IB562" s="2"/>
      <c r="IC562" s="2"/>
      <c r="ID562" s="2"/>
      <c r="IE562" s="2"/>
      <c r="IF562" s="2"/>
      <c r="IG562" s="2"/>
      <c r="IH562" s="2"/>
      <c r="II562" s="2"/>
      <c r="IJ562" s="2"/>
      <c r="IK562" s="2">
        <v>0</v>
      </c>
      <c r="IL562" s="2"/>
      <c r="IM562" s="2"/>
      <c r="IN562" s="2"/>
      <c r="IO562" s="2"/>
      <c r="IP562" s="2"/>
      <c r="IQ562" s="2"/>
      <c r="IR562" s="2"/>
      <c r="IS562" s="2"/>
      <c r="IT562" s="2"/>
      <c r="IU562" s="2"/>
    </row>
    <row r="563" spans="1:255" x14ac:dyDescent="0.2">
      <c r="A563">
        <v>17</v>
      </c>
      <c r="B563">
        <v>1</v>
      </c>
      <c r="E563" t="s">
        <v>805</v>
      </c>
      <c r="F563" t="s">
        <v>806</v>
      </c>
      <c r="G563" t="s">
        <v>807</v>
      </c>
      <c r="H563" t="s">
        <v>37</v>
      </c>
      <c r="I563">
        <v>1</v>
      </c>
      <c r="J563">
        <v>0</v>
      </c>
      <c r="K563">
        <v>1</v>
      </c>
      <c r="O563">
        <f t="shared" si="667"/>
        <v>542.16999999999996</v>
      </c>
      <c r="P563">
        <f>ROUND((ROUND((AC563*I563),2)*BC563),2)</f>
        <v>542.16999999999996</v>
      </c>
      <c r="Q563">
        <f>(ROUND((ROUND(((ET563)*AV563*I563),2)*BB563),2)+ROUND((ROUND(((AE563-(EU563))*AV563*I563),2)*BS563),2))</f>
        <v>0</v>
      </c>
      <c r="R563">
        <f t="shared" si="669"/>
        <v>0</v>
      </c>
      <c r="S563">
        <f t="shared" si="670"/>
        <v>0</v>
      </c>
      <c r="T563">
        <f t="shared" si="671"/>
        <v>0</v>
      </c>
      <c r="U563">
        <f t="shared" si="672"/>
        <v>0</v>
      </c>
      <c r="V563">
        <f t="shared" si="673"/>
        <v>0</v>
      </c>
      <c r="W563">
        <f t="shared" si="674"/>
        <v>0</v>
      </c>
      <c r="X563">
        <f t="shared" si="675"/>
        <v>0</v>
      </c>
      <c r="Y563">
        <f t="shared" si="676"/>
        <v>0</v>
      </c>
      <c r="AA563">
        <v>60252775</v>
      </c>
      <c r="AB563">
        <f t="shared" si="677"/>
        <v>70.78</v>
      </c>
      <c r="AC563">
        <f t="shared" si="704"/>
        <v>70.78</v>
      </c>
      <c r="AD563">
        <f>ROUND((((ET563)-(EU563))+AE563),6)</f>
        <v>0</v>
      </c>
      <c r="AE563">
        <f>ROUND((EU563),6)</f>
        <v>0</v>
      </c>
      <c r="AF563">
        <f>ROUND((EV563),6)</f>
        <v>0</v>
      </c>
      <c r="AG563">
        <f t="shared" si="679"/>
        <v>0</v>
      </c>
      <c r="AH563">
        <f>(EW563)</f>
        <v>0</v>
      </c>
      <c r="AI563">
        <f>(EX563)</f>
        <v>0</v>
      </c>
      <c r="AJ563">
        <f t="shared" si="680"/>
        <v>0</v>
      </c>
      <c r="AK563">
        <v>70.780000000000015</v>
      </c>
      <c r="AL563">
        <v>70.780000000000015</v>
      </c>
      <c r="AM563">
        <v>0</v>
      </c>
      <c r="AN563">
        <v>0</v>
      </c>
      <c r="AO563">
        <v>0</v>
      </c>
      <c r="AP563">
        <v>0</v>
      </c>
      <c r="AQ563">
        <v>0</v>
      </c>
      <c r="AR563">
        <v>0</v>
      </c>
      <c r="AS563">
        <v>0</v>
      </c>
      <c r="AT563">
        <v>0</v>
      </c>
      <c r="AU563">
        <v>0</v>
      </c>
      <c r="AV563">
        <v>1</v>
      </c>
      <c r="AW563">
        <v>1</v>
      </c>
      <c r="AZ563">
        <v>1</v>
      </c>
      <c r="BA563">
        <v>1</v>
      </c>
      <c r="BB563">
        <v>1</v>
      </c>
      <c r="BC563">
        <v>7.66</v>
      </c>
      <c r="BD563" t="s">
        <v>3</v>
      </c>
      <c r="BE563" t="s">
        <v>3</v>
      </c>
      <c r="BF563" t="s">
        <v>3</v>
      </c>
      <c r="BG563" t="s">
        <v>3</v>
      </c>
      <c r="BH563">
        <v>3</v>
      </c>
      <c r="BI563">
        <v>3</v>
      </c>
      <c r="BJ563" t="s">
        <v>3</v>
      </c>
      <c r="BM563">
        <v>746</v>
      </c>
      <c r="BN563">
        <v>0</v>
      </c>
      <c r="BO563" t="s">
        <v>3</v>
      </c>
      <c r="BP563">
        <v>0</v>
      </c>
      <c r="BQ563">
        <v>130</v>
      </c>
      <c r="BR563">
        <v>0</v>
      </c>
      <c r="BS563">
        <v>1</v>
      </c>
      <c r="BT563">
        <v>1</v>
      </c>
      <c r="BU563">
        <v>1</v>
      </c>
      <c r="BV563">
        <v>1</v>
      </c>
      <c r="BW563">
        <v>1</v>
      </c>
      <c r="BX563">
        <v>1</v>
      </c>
      <c r="BY563" t="s">
        <v>3</v>
      </c>
      <c r="BZ563">
        <v>0</v>
      </c>
      <c r="CA563">
        <v>0</v>
      </c>
      <c r="CB563" t="s">
        <v>3</v>
      </c>
      <c r="CE563">
        <v>30</v>
      </c>
      <c r="CF563">
        <v>0</v>
      </c>
      <c r="CG563">
        <v>0</v>
      </c>
      <c r="CM563">
        <v>0</v>
      </c>
      <c r="CN563" t="s">
        <v>3</v>
      </c>
      <c r="CO563">
        <v>0</v>
      </c>
      <c r="CP563">
        <f t="shared" si="681"/>
        <v>542.16999999999996</v>
      </c>
      <c r="CQ563">
        <f>ROUND((ROUND((AC563*1),2)*BC563),2)</f>
        <v>542.16999999999996</v>
      </c>
      <c r="CR563">
        <f>(ROUND((ROUND(((ET563)*AV563*1),2)*BB563),2)+ROUND((ROUND(((AE563-(EU563))*AV563*1),2)*BS563),2))</f>
        <v>0</v>
      </c>
      <c r="CS563">
        <f t="shared" si="683"/>
        <v>0</v>
      </c>
      <c r="CT563">
        <f t="shared" si="684"/>
        <v>0</v>
      </c>
      <c r="CU563">
        <f t="shared" si="685"/>
        <v>0</v>
      </c>
      <c r="CV563">
        <f t="shared" si="686"/>
        <v>0</v>
      </c>
      <c r="CW563">
        <f t="shared" si="687"/>
        <v>0</v>
      </c>
      <c r="CX563">
        <f t="shared" si="688"/>
        <v>0</v>
      </c>
      <c r="CY563">
        <f t="shared" si="689"/>
        <v>0</v>
      </c>
      <c r="CZ563">
        <f t="shared" si="690"/>
        <v>0</v>
      </c>
      <c r="DC563" t="s">
        <v>3</v>
      </c>
      <c r="DD563" t="s">
        <v>3</v>
      </c>
      <c r="DE563" t="s">
        <v>3</v>
      </c>
      <c r="DF563" t="s">
        <v>3</v>
      </c>
      <c r="DG563" t="s">
        <v>3</v>
      </c>
      <c r="DH563" t="s">
        <v>3</v>
      </c>
      <c r="DI563" t="s">
        <v>3</v>
      </c>
      <c r="DJ563" t="s">
        <v>3</v>
      </c>
      <c r="DK563" t="s">
        <v>3</v>
      </c>
      <c r="DL563" t="s">
        <v>3</v>
      </c>
      <c r="DM563" t="s">
        <v>3</v>
      </c>
      <c r="DN563">
        <v>0</v>
      </c>
      <c r="DO563">
        <v>0</v>
      </c>
      <c r="DP563">
        <v>1</v>
      </c>
      <c r="DQ563">
        <v>1</v>
      </c>
      <c r="DU563">
        <v>1013</v>
      </c>
      <c r="DV563" t="s">
        <v>37</v>
      </c>
      <c r="DW563" t="s">
        <v>37</v>
      </c>
      <c r="DX563">
        <v>1</v>
      </c>
      <c r="DZ563" t="s">
        <v>3</v>
      </c>
      <c r="EA563" t="s">
        <v>3</v>
      </c>
      <c r="EB563" t="s">
        <v>3</v>
      </c>
      <c r="EC563" t="s">
        <v>3</v>
      </c>
      <c r="EE563">
        <v>59540854</v>
      </c>
      <c r="EF563">
        <v>130</v>
      </c>
      <c r="EG563" t="s">
        <v>38</v>
      </c>
      <c r="EH563">
        <v>0</v>
      </c>
      <c r="EI563" t="s">
        <v>3</v>
      </c>
      <c r="EJ563">
        <v>3</v>
      </c>
      <c r="EK563">
        <v>746</v>
      </c>
      <c r="EL563" t="s">
        <v>39</v>
      </c>
      <c r="EM563" t="s">
        <v>40</v>
      </c>
      <c r="EO563" t="s">
        <v>3</v>
      </c>
      <c r="EQ563">
        <v>0</v>
      </c>
      <c r="ER563">
        <v>70.780000000000015</v>
      </c>
      <c r="ES563">
        <v>70.780000000000015</v>
      </c>
      <c r="ET563">
        <v>0</v>
      </c>
      <c r="EU563">
        <v>0</v>
      </c>
      <c r="EV563">
        <v>0</v>
      </c>
      <c r="EW563">
        <v>0</v>
      </c>
      <c r="EX563">
        <v>0</v>
      </c>
      <c r="EY563">
        <v>0</v>
      </c>
      <c r="EZ563">
        <v>5</v>
      </c>
      <c r="FC563">
        <v>1</v>
      </c>
      <c r="FD563">
        <v>18</v>
      </c>
      <c r="FF563">
        <v>624.14</v>
      </c>
      <c r="FQ563">
        <v>0</v>
      </c>
      <c r="FR563">
        <f>P563</f>
        <v>542.16999999999996</v>
      </c>
      <c r="FS563">
        <v>0</v>
      </c>
      <c r="FX563">
        <v>0</v>
      </c>
      <c r="FY563">
        <v>0</v>
      </c>
      <c r="GA563" t="s">
        <v>808</v>
      </c>
      <c r="GD563">
        <v>1</v>
      </c>
      <c r="GF563">
        <v>-565307099</v>
      </c>
      <c r="GG563">
        <v>2</v>
      </c>
      <c r="GH563">
        <v>3</v>
      </c>
      <c r="GI563">
        <v>5</v>
      </c>
      <c r="GJ563">
        <v>0</v>
      </c>
      <c r="GK563">
        <v>0</v>
      </c>
      <c r="GL563">
        <f t="shared" si="691"/>
        <v>0</v>
      </c>
      <c r="GM563">
        <f t="shared" si="692"/>
        <v>542.16999999999996</v>
      </c>
      <c r="GN563">
        <f t="shared" si="693"/>
        <v>0</v>
      </c>
      <c r="GO563">
        <f t="shared" si="694"/>
        <v>0</v>
      </c>
      <c r="GP563">
        <f t="shared" si="695"/>
        <v>0</v>
      </c>
      <c r="GR563">
        <v>1</v>
      </c>
      <c r="GS563">
        <v>1</v>
      </c>
      <c r="GT563">
        <v>0</v>
      </c>
      <c r="GU563" t="s">
        <v>3</v>
      </c>
      <c r="GV563">
        <f t="shared" si="696"/>
        <v>0</v>
      </c>
      <c r="GW563">
        <v>1</v>
      </c>
      <c r="GX563">
        <f t="shared" si="697"/>
        <v>0</v>
      </c>
      <c r="HA563">
        <v>0</v>
      </c>
      <c r="HB563">
        <v>0</v>
      </c>
      <c r="HC563">
        <f t="shared" si="698"/>
        <v>0</v>
      </c>
      <c r="HE563" t="s">
        <v>42</v>
      </c>
      <c r="HF563" t="s">
        <v>43</v>
      </c>
      <c r="HM563" t="s">
        <v>3</v>
      </c>
      <c r="HN563" t="s">
        <v>3</v>
      </c>
      <c r="HO563" t="s">
        <v>3</v>
      </c>
      <c r="HP563" t="s">
        <v>3</v>
      </c>
      <c r="HQ563" t="s">
        <v>3</v>
      </c>
      <c r="HS563">
        <v>0</v>
      </c>
      <c r="IK563">
        <v>0</v>
      </c>
    </row>
    <row r="564" spans="1:255" x14ac:dyDescent="0.2">
      <c r="A564" s="2">
        <v>17</v>
      </c>
      <c r="B564" s="2">
        <v>1</v>
      </c>
      <c r="C564" s="2">
        <f>ROW(SmtRes!A358)</f>
        <v>358</v>
      </c>
      <c r="D564" s="2">
        <f>ROW(EtalonRes!A440)</f>
        <v>440</v>
      </c>
      <c r="E564" s="2" t="s">
        <v>809</v>
      </c>
      <c r="F564" s="2" t="s">
        <v>810</v>
      </c>
      <c r="G564" s="2" t="s">
        <v>811</v>
      </c>
      <c r="H564" s="2" t="s">
        <v>631</v>
      </c>
      <c r="I564" s="2">
        <f>ROUND((2+1+1)/100,9)</f>
        <v>0.04</v>
      </c>
      <c r="J564" s="2">
        <v>0</v>
      </c>
      <c r="K564" s="2">
        <f>ROUND((2+1+1)/100,9)</f>
        <v>0.04</v>
      </c>
      <c r="L564" s="2"/>
      <c r="M564" s="2"/>
      <c r="N564" s="2"/>
      <c r="O564" s="2">
        <f t="shared" si="667"/>
        <v>58.22</v>
      </c>
      <c r="P564" s="2">
        <f t="shared" ref="P564:P573" si="705">ROUND((ROUND((AC564*AW564*I564),2)*BC564),2)</f>
        <v>3.25</v>
      </c>
      <c r="Q564" s="2">
        <f>(ROUND((ROUND((((ET564*1.1))*AV564*I564),2)*BB564),2)+ROUND((ROUND(((AE564-((EU564*1.1)))*AV564*I564),2)*BS564),2))</f>
        <v>4.3</v>
      </c>
      <c r="R564" s="2">
        <f t="shared" si="669"/>
        <v>0.6</v>
      </c>
      <c r="S564" s="2">
        <f t="shared" si="670"/>
        <v>50.67</v>
      </c>
      <c r="T564" s="2">
        <f t="shared" si="671"/>
        <v>0</v>
      </c>
      <c r="U564" s="2">
        <f t="shared" si="672"/>
        <v>3.9005775600000003</v>
      </c>
      <c r="V564" s="2">
        <f t="shared" si="673"/>
        <v>0</v>
      </c>
      <c r="W564" s="2">
        <f t="shared" si="674"/>
        <v>0</v>
      </c>
      <c r="X564" s="2">
        <f t="shared" si="675"/>
        <v>49.73</v>
      </c>
      <c r="Y564" s="2">
        <f t="shared" si="676"/>
        <v>26.15</v>
      </c>
      <c r="Z564" s="2"/>
      <c r="AA564" s="2">
        <v>60252778</v>
      </c>
      <c r="AB564" s="2">
        <f t="shared" si="677"/>
        <v>1393.8579999999999</v>
      </c>
      <c r="AC564" s="2">
        <f t="shared" si="704"/>
        <v>81.36</v>
      </c>
      <c r="AD564" s="2">
        <f>ROUND(((((ET564*1.1))-((EU564*1.1)))+AE564),6)</f>
        <v>102.652</v>
      </c>
      <c r="AE564" s="2">
        <f>ROUND(((EU564*1.1)),6)</f>
        <v>14.3</v>
      </c>
      <c r="AF564" s="2">
        <f>ROUND(((EV564*1.1)),6)</f>
        <v>1209.846</v>
      </c>
      <c r="AG564" s="2">
        <f t="shared" si="679"/>
        <v>0</v>
      </c>
      <c r="AH564" s="2">
        <f>((EW564*1.1))</f>
        <v>93.137000000000015</v>
      </c>
      <c r="AI564" s="2">
        <f>((EX564*1.1))</f>
        <v>0</v>
      </c>
      <c r="AJ564" s="2">
        <f t="shared" si="680"/>
        <v>0</v>
      </c>
      <c r="AK564" s="2">
        <v>1274.54</v>
      </c>
      <c r="AL564" s="2">
        <v>81.36</v>
      </c>
      <c r="AM564" s="2">
        <v>93.32</v>
      </c>
      <c r="AN564" s="2">
        <v>13</v>
      </c>
      <c r="AO564" s="2">
        <v>1099.8599999999999</v>
      </c>
      <c r="AP564" s="2">
        <v>0</v>
      </c>
      <c r="AQ564" s="2">
        <v>84.67</v>
      </c>
      <c r="AR564" s="2">
        <v>0</v>
      </c>
      <c r="AS564" s="2">
        <v>0</v>
      </c>
      <c r="AT564" s="2">
        <v>97</v>
      </c>
      <c r="AU564" s="2">
        <v>51</v>
      </c>
      <c r="AV564" s="2">
        <v>1.0469999999999999</v>
      </c>
      <c r="AW564" s="2">
        <v>1</v>
      </c>
      <c r="AX564" s="2"/>
      <c r="AY564" s="2"/>
      <c r="AZ564" s="2">
        <v>1</v>
      </c>
      <c r="BA564" s="2">
        <v>1</v>
      </c>
      <c r="BB564" s="2">
        <v>1</v>
      </c>
      <c r="BC564" s="2">
        <v>1</v>
      </c>
      <c r="BD564" s="2" t="s">
        <v>3</v>
      </c>
      <c r="BE564" s="2" t="s">
        <v>3</v>
      </c>
      <c r="BF564" s="2" t="s">
        <v>3</v>
      </c>
      <c r="BG564" s="2" t="s">
        <v>3</v>
      </c>
      <c r="BH564" s="2">
        <v>0</v>
      </c>
      <c r="BI564" s="2">
        <v>2</v>
      </c>
      <c r="BJ564" s="2" t="s">
        <v>812</v>
      </c>
      <c r="BK564" s="2"/>
      <c r="BL564" s="2"/>
      <c r="BM564" s="2">
        <v>67</v>
      </c>
      <c r="BN564" s="2">
        <v>59540665</v>
      </c>
      <c r="BO564" s="2" t="s">
        <v>810</v>
      </c>
      <c r="BP564" s="2">
        <v>1</v>
      </c>
      <c r="BQ564" s="2">
        <v>40</v>
      </c>
      <c r="BR564" s="2">
        <v>0</v>
      </c>
      <c r="BS564" s="2">
        <v>1</v>
      </c>
      <c r="BT564" s="2">
        <v>1</v>
      </c>
      <c r="BU564" s="2">
        <v>1</v>
      </c>
      <c r="BV564" s="2">
        <v>1</v>
      </c>
      <c r="BW564" s="2">
        <v>1</v>
      </c>
      <c r="BX564" s="2">
        <v>1</v>
      </c>
      <c r="BY564" s="2" t="s">
        <v>3</v>
      </c>
      <c r="BZ564" s="2">
        <v>97</v>
      </c>
      <c r="CA564" s="2">
        <v>51</v>
      </c>
      <c r="CB564" s="2" t="s">
        <v>3</v>
      </c>
      <c r="CC564" s="2"/>
      <c r="CD564" s="2"/>
      <c r="CE564" s="2">
        <v>30</v>
      </c>
      <c r="CF564" s="2">
        <v>0</v>
      </c>
      <c r="CG564" s="2">
        <v>0</v>
      </c>
      <c r="CH564" s="2"/>
      <c r="CI564" s="2"/>
      <c r="CJ564" s="2"/>
      <c r="CK564" s="2"/>
      <c r="CL564" s="2"/>
      <c r="CM564" s="2">
        <v>0</v>
      </c>
      <c r="CN564" s="2" t="s">
        <v>1289</v>
      </c>
      <c r="CO564" s="2">
        <v>0</v>
      </c>
      <c r="CP564" s="2">
        <f t="shared" si="681"/>
        <v>58.22</v>
      </c>
      <c r="CQ564" s="2">
        <f t="shared" ref="CQ564:CQ573" si="706">ROUND((ROUND((AC564*AW564*1),2)*BC564),2)</f>
        <v>81.36</v>
      </c>
      <c r="CR564" s="2">
        <f>(ROUND((ROUND((((ET564*1.1))*AV564*1),2)*BB564),2)+ROUND((ROUND(((AE564-((EU564*1.1)))*AV564*1),2)*BS564),2))</f>
        <v>107.48</v>
      </c>
      <c r="CS564" s="2">
        <f t="shared" si="683"/>
        <v>14.97</v>
      </c>
      <c r="CT564" s="2">
        <f t="shared" si="684"/>
        <v>1266.71</v>
      </c>
      <c r="CU564" s="2">
        <f t="shared" si="685"/>
        <v>0</v>
      </c>
      <c r="CV564" s="2">
        <f t="shared" si="686"/>
        <v>97.51443900000001</v>
      </c>
      <c r="CW564" s="2">
        <f t="shared" si="687"/>
        <v>0</v>
      </c>
      <c r="CX564" s="2">
        <f t="shared" si="688"/>
        <v>0</v>
      </c>
      <c r="CY564" s="2">
        <f t="shared" si="689"/>
        <v>49.731900000000003</v>
      </c>
      <c r="CZ564" s="2">
        <f t="shared" si="690"/>
        <v>26.1477</v>
      </c>
      <c r="DA564" s="2"/>
      <c r="DB564" s="2">
        <v>41</v>
      </c>
      <c r="DC564" s="2" t="s">
        <v>3</v>
      </c>
      <c r="DD564" s="2" t="s">
        <v>3</v>
      </c>
      <c r="DE564" s="2" t="s">
        <v>24</v>
      </c>
      <c r="DF564" s="2" t="s">
        <v>24</v>
      </c>
      <c r="DG564" s="2" t="s">
        <v>24</v>
      </c>
      <c r="DH564" s="2" t="s">
        <v>3</v>
      </c>
      <c r="DI564" s="2" t="s">
        <v>24</v>
      </c>
      <c r="DJ564" s="2" t="s">
        <v>24</v>
      </c>
      <c r="DK564" s="2" t="s">
        <v>3</v>
      </c>
      <c r="DL564" s="2" t="s">
        <v>3</v>
      </c>
      <c r="DM564" s="2" t="s">
        <v>3</v>
      </c>
      <c r="DN564" s="2">
        <v>0</v>
      </c>
      <c r="DO564" s="2">
        <v>0</v>
      </c>
      <c r="DP564" s="2">
        <v>1</v>
      </c>
      <c r="DQ564" s="2">
        <v>1</v>
      </c>
      <c r="DR564" s="2"/>
      <c r="DS564" s="2"/>
      <c r="DT564" s="2"/>
      <c r="DU564" s="2">
        <v>1010</v>
      </c>
      <c r="DV564" s="2" t="s">
        <v>631</v>
      </c>
      <c r="DW564" s="2" t="s">
        <v>631</v>
      </c>
      <c r="DX564" s="2">
        <v>100</v>
      </c>
      <c r="DY564" s="2"/>
      <c r="DZ564" s="2" t="s">
        <v>3</v>
      </c>
      <c r="EA564" s="2" t="s">
        <v>3</v>
      </c>
      <c r="EB564" s="2" t="s">
        <v>3</v>
      </c>
      <c r="EC564" s="2" t="s">
        <v>3</v>
      </c>
      <c r="ED564" s="2"/>
      <c r="EE564" s="2">
        <v>59540733</v>
      </c>
      <c r="EF564" s="2">
        <v>40</v>
      </c>
      <c r="EG564" s="2" t="s">
        <v>25</v>
      </c>
      <c r="EH564" s="2">
        <v>0</v>
      </c>
      <c r="EI564" s="2" t="s">
        <v>3</v>
      </c>
      <c r="EJ564" s="2">
        <v>2</v>
      </c>
      <c r="EK564" s="2">
        <v>67</v>
      </c>
      <c r="EL564" s="2" t="s">
        <v>26</v>
      </c>
      <c r="EM564" s="2" t="s">
        <v>27</v>
      </c>
      <c r="EN564" s="2"/>
      <c r="EO564" s="2" t="s">
        <v>28</v>
      </c>
      <c r="EP564" s="2"/>
      <c r="EQ564" s="2">
        <v>0</v>
      </c>
      <c r="ER564" s="2">
        <v>1274.54</v>
      </c>
      <c r="ES564" s="2">
        <v>81.36</v>
      </c>
      <c r="ET564" s="2">
        <v>93.32</v>
      </c>
      <c r="EU564" s="2">
        <v>13</v>
      </c>
      <c r="EV564" s="2">
        <v>1099.8599999999999</v>
      </c>
      <c r="EW564" s="2">
        <v>84.67</v>
      </c>
      <c r="EX564" s="2">
        <v>0</v>
      </c>
      <c r="EY564" s="2">
        <v>0</v>
      </c>
      <c r="EZ564" s="2"/>
      <c r="FA564" s="2"/>
      <c r="FB564" s="2"/>
      <c r="FC564" s="2"/>
      <c r="FD564" s="2"/>
      <c r="FE564" s="2"/>
      <c r="FF564" s="2"/>
      <c r="FG564" s="2"/>
      <c r="FH564" s="2"/>
      <c r="FI564" s="2"/>
      <c r="FJ564" s="2"/>
      <c r="FK564" s="2"/>
      <c r="FL564" s="2"/>
      <c r="FM564" s="2"/>
      <c r="FN564" s="2"/>
      <c r="FO564" s="2"/>
      <c r="FP564" s="2"/>
      <c r="FQ564" s="2">
        <v>0</v>
      </c>
      <c r="FR564" s="2">
        <v>0</v>
      </c>
      <c r="FS564" s="2">
        <v>0</v>
      </c>
      <c r="FT564" s="2"/>
      <c r="FU564" s="2"/>
      <c r="FV564" s="2"/>
      <c r="FW564" s="2"/>
      <c r="FX564" s="2">
        <v>97</v>
      </c>
      <c r="FY564" s="2">
        <v>51</v>
      </c>
      <c r="FZ564" s="2"/>
      <c r="GA564" s="2" t="s">
        <v>3</v>
      </c>
      <c r="GB564" s="2"/>
      <c r="GC564" s="2"/>
      <c r="GD564" s="2">
        <v>1</v>
      </c>
      <c r="GE564" s="2"/>
      <c r="GF564" s="2">
        <v>1425619810</v>
      </c>
      <c r="GG564" s="2">
        <v>2</v>
      </c>
      <c r="GH564" s="2">
        <v>1</v>
      </c>
      <c r="GI564" s="2">
        <v>2</v>
      </c>
      <c r="GJ564" s="2">
        <v>0</v>
      </c>
      <c r="GK564" s="2">
        <v>0</v>
      </c>
      <c r="GL564" s="2">
        <f t="shared" si="691"/>
        <v>0</v>
      </c>
      <c r="GM564" s="2">
        <f t="shared" si="692"/>
        <v>134.1</v>
      </c>
      <c r="GN564" s="2">
        <f t="shared" si="693"/>
        <v>0</v>
      </c>
      <c r="GO564" s="2">
        <f t="shared" si="694"/>
        <v>134.1</v>
      </c>
      <c r="GP564" s="2">
        <f t="shared" si="695"/>
        <v>0</v>
      </c>
      <c r="GQ564" s="2"/>
      <c r="GR564" s="2">
        <v>0</v>
      </c>
      <c r="GS564" s="2">
        <v>3</v>
      </c>
      <c r="GT564" s="2">
        <v>0</v>
      </c>
      <c r="GU564" s="2" t="s">
        <v>3</v>
      </c>
      <c r="GV564" s="2">
        <f t="shared" si="696"/>
        <v>0</v>
      </c>
      <c r="GW564" s="2">
        <v>1</v>
      </c>
      <c r="GX564" s="2">
        <f t="shared" si="697"/>
        <v>0</v>
      </c>
      <c r="GY564" s="2"/>
      <c r="GZ564" s="2"/>
      <c r="HA564" s="2">
        <v>0</v>
      </c>
      <c r="HB564" s="2">
        <v>0</v>
      </c>
      <c r="HC564" s="2">
        <f t="shared" si="698"/>
        <v>0</v>
      </c>
      <c r="HD564" s="2"/>
      <c r="HE564" s="2" t="s">
        <v>3</v>
      </c>
      <c r="HF564" s="2" t="s">
        <v>3</v>
      </c>
      <c r="HG564" s="2"/>
      <c r="HH564" s="2"/>
      <c r="HI564" s="2"/>
      <c r="HJ564" s="2"/>
      <c r="HK564" s="2"/>
      <c r="HL564" s="2"/>
      <c r="HM564" s="2" t="s">
        <v>3</v>
      </c>
      <c r="HN564" s="2" t="s">
        <v>3</v>
      </c>
      <c r="HO564" s="2" t="s">
        <v>3</v>
      </c>
      <c r="HP564" s="2" t="s">
        <v>3</v>
      </c>
      <c r="HQ564" s="2" t="s">
        <v>3</v>
      </c>
      <c r="HR564" s="2"/>
      <c r="HS564" s="2">
        <v>0</v>
      </c>
      <c r="HT564" s="2"/>
      <c r="HU564" s="2"/>
      <c r="HV564" s="2"/>
      <c r="HW564" s="2"/>
      <c r="HX564" s="2"/>
      <c r="HY564" s="2"/>
      <c r="HZ564" s="2"/>
      <c r="IA564" s="2"/>
      <c r="IB564" s="2"/>
      <c r="IC564" s="2"/>
      <c r="ID564" s="2"/>
      <c r="IE564" s="2"/>
      <c r="IF564" s="2"/>
      <c r="IG564" s="2"/>
      <c r="IH564" s="2"/>
      <c r="II564" s="2"/>
      <c r="IJ564" s="2"/>
      <c r="IK564" s="2">
        <v>0</v>
      </c>
      <c r="IL564" s="2"/>
      <c r="IM564" s="2"/>
      <c r="IN564" s="2"/>
      <c r="IO564" s="2"/>
      <c r="IP564" s="2"/>
      <c r="IQ564" s="2"/>
      <c r="IR564" s="2"/>
      <c r="IS564" s="2"/>
      <c r="IT564" s="2"/>
      <c r="IU564" s="2"/>
    </row>
    <row r="565" spans="1:255" x14ac:dyDescent="0.2">
      <c r="A565">
        <v>17</v>
      </c>
      <c r="B565">
        <v>1</v>
      </c>
      <c r="C565">
        <f>ROW(SmtRes!A366)</f>
        <v>366</v>
      </c>
      <c r="D565">
        <f>ROW(EtalonRes!A448)</f>
        <v>448</v>
      </c>
      <c r="E565" t="s">
        <v>809</v>
      </c>
      <c r="F565" t="s">
        <v>810</v>
      </c>
      <c r="G565" t="s">
        <v>811</v>
      </c>
      <c r="H565" t="s">
        <v>631</v>
      </c>
      <c r="I565">
        <f>ROUND((2+1+1)/100,9)</f>
        <v>0.04</v>
      </c>
      <c r="J565">
        <v>0</v>
      </c>
      <c r="K565">
        <f>ROUND((2+1+1)/100,9)</f>
        <v>0.04</v>
      </c>
      <c r="O565">
        <f t="shared" si="667"/>
        <v>2888.25</v>
      </c>
      <c r="P565">
        <f t="shared" si="705"/>
        <v>34.61</v>
      </c>
      <c r="Q565">
        <f>(ROUND((ROUND((((ET565*1.1))*AV565*I565),2)*BB565),2)+ROUND((ROUND(((AE565-((EU565*1.1)))*AV565*I565),2)*BS565),2))</f>
        <v>67.3</v>
      </c>
      <c r="R565">
        <f t="shared" si="669"/>
        <v>32.99</v>
      </c>
      <c r="S565">
        <f t="shared" si="670"/>
        <v>2786.34</v>
      </c>
      <c r="T565">
        <f t="shared" si="671"/>
        <v>0</v>
      </c>
      <c r="U565">
        <f t="shared" si="672"/>
        <v>3.9005775600000003</v>
      </c>
      <c r="V565">
        <f t="shared" si="673"/>
        <v>0</v>
      </c>
      <c r="W565">
        <f t="shared" si="674"/>
        <v>0</v>
      </c>
      <c r="X565">
        <f t="shared" si="675"/>
        <v>2734.75</v>
      </c>
      <c r="Y565">
        <f t="shared" si="676"/>
        <v>1437.86</v>
      </c>
      <c r="AA565">
        <v>60252775</v>
      </c>
      <c r="AB565">
        <f t="shared" si="677"/>
        <v>1393.8579999999999</v>
      </c>
      <c r="AC565">
        <f t="shared" si="704"/>
        <v>81.36</v>
      </c>
      <c r="AD565">
        <f>ROUND(((((ET565*1.1))-((EU565*1.1)))+AE565),6)</f>
        <v>102.652</v>
      </c>
      <c r="AE565">
        <f>ROUND(((EU565*1.1)),6)</f>
        <v>14.3</v>
      </c>
      <c r="AF565">
        <f>ROUND(((EV565*1.1)),6)</f>
        <v>1209.846</v>
      </c>
      <c r="AG565">
        <f t="shared" si="679"/>
        <v>0</v>
      </c>
      <c r="AH565">
        <f>((EW565*1.1))</f>
        <v>93.137000000000015</v>
      </c>
      <c r="AI565">
        <f>((EX565*1.1))</f>
        <v>0</v>
      </c>
      <c r="AJ565">
        <f t="shared" si="680"/>
        <v>0</v>
      </c>
      <c r="AK565">
        <v>1274.54</v>
      </c>
      <c r="AL565">
        <v>81.36</v>
      </c>
      <c r="AM565">
        <v>93.32</v>
      </c>
      <c r="AN565">
        <v>13</v>
      </c>
      <c r="AO565">
        <v>1099.8599999999999</v>
      </c>
      <c r="AP565">
        <v>0</v>
      </c>
      <c r="AQ565">
        <v>84.67</v>
      </c>
      <c r="AR565">
        <v>0</v>
      </c>
      <c r="AS565">
        <v>0</v>
      </c>
      <c r="AT565">
        <v>97</v>
      </c>
      <c r="AU565">
        <v>51</v>
      </c>
      <c r="AV565">
        <v>1.0469999999999999</v>
      </c>
      <c r="AW565">
        <v>1</v>
      </c>
      <c r="AZ565">
        <v>1</v>
      </c>
      <c r="BA565">
        <v>54.99</v>
      </c>
      <c r="BB565">
        <v>15.65</v>
      </c>
      <c r="BC565">
        <v>10.65</v>
      </c>
      <c r="BD565" t="s">
        <v>3</v>
      </c>
      <c r="BE565" t="s">
        <v>3</v>
      </c>
      <c r="BF565" t="s">
        <v>3</v>
      </c>
      <c r="BG565" t="s">
        <v>3</v>
      </c>
      <c r="BH565">
        <v>0</v>
      </c>
      <c r="BI565">
        <v>2</v>
      </c>
      <c r="BJ565" t="s">
        <v>812</v>
      </c>
      <c r="BM565">
        <v>67</v>
      </c>
      <c r="BN565">
        <v>59540665</v>
      </c>
      <c r="BO565" t="s">
        <v>810</v>
      </c>
      <c r="BP565">
        <v>1</v>
      </c>
      <c r="BQ565">
        <v>40</v>
      </c>
      <c r="BR565">
        <v>0</v>
      </c>
      <c r="BS565">
        <v>54.99</v>
      </c>
      <c r="BT565">
        <v>1</v>
      </c>
      <c r="BU565">
        <v>1</v>
      </c>
      <c r="BV565">
        <v>1</v>
      </c>
      <c r="BW565">
        <v>1</v>
      </c>
      <c r="BX565">
        <v>1</v>
      </c>
      <c r="BY565" t="s">
        <v>3</v>
      </c>
      <c r="BZ565">
        <v>97</v>
      </c>
      <c r="CA565">
        <v>51</v>
      </c>
      <c r="CB565" t="s">
        <v>3</v>
      </c>
      <c r="CE565">
        <v>30</v>
      </c>
      <c r="CF565">
        <v>0</v>
      </c>
      <c r="CG565">
        <v>0</v>
      </c>
      <c r="CM565">
        <v>0</v>
      </c>
      <c r="CN565" t="s">
        <v>1289</v>
      </c>
      <c r="CO565">
        <v>0</v>
      </c>
      <c r="CP565">
        <f t="shared" si="681"/>
        <v>2888.25</v>
      </c>
      <c r="CQ565">
        <f t="shared" si="706"/>
        <v>866.48</v>
      </c>
      <c r="CR565">
        <f>(ROUND((ROUND((((ET565*1.1))*AV565*1),2)*BB565),2)+ROUND((ROUND(((AE565-((EU565*1.1)))*AV565*1),2)*BS565),2))</f>
        <v>1682.06</v>
      </c>
      <c r="CS565">
        <f t="shared" si="683"/>
        <v>823.2</v>
      </c>
      <c r="CT565">
        <f t="shared" si="684"/>
        <v>69656.38</v>
      </c>
      <c r="CU565">
        <f t="shared" si="685"/>
        <v>0</v>
      </c>
      <c r="CV565">
        <f t="shared" si="686"/>
        <v>97.51443900000001</v>
      </c>
      <c r="CW565">
        <f t="shared" si="687"/>
        <v>0</v>
      </c>
      <c r="CX565">
        <f t="shared" si="688"/>
        <v>0</v>
      </c>
      <c r="CY565">
        <f t="shared" si="689"/>
        <v>2734.7501000000002</v>
      </c>
      <c r="CZ565">
        <f t="shared" si="690"/>
        <v>1437.8582999999999</v>
      </c>
      <c r="DB565">
        <v>42</v>
      </c>
      <c r="DC565" t="s">
        <v>3</v>
      </c>
      <c r="DD565" t="s">
        <v>3</v>
      </c>
      <c r="DE565" t="s">
        <v>24</v>
      </c>
      <c r="DF565" t="s">
        <v>24</v>
      </c>
      <c r="DG565" t="s">
        <v>24</v>
      </c>
      <c r="DH565" t="s">
        <v>3</v>
      </c>
      <c r="DI565" t="s">
        <v>24</v>
      </c>
      <c r="DJ565" t="s">
        <v>24</v>
      </c>
      <c r="DK565" t="s">
        <v>3</v>
      </c>
      <c r="DL565" t="s">
        <v>3</v>
      </c>
      <c r="DM565" t="s">
        <v>3</v>
      </c>
      <c r="DN565">
        <v>0</v>
      </c>
      <c r="DO565">
        <v>0</v>
      </c>
      <c r="DP565">
        <v>1</v>
      </c>
      <c r="DQ565">
        <v>1</v>
      </c>
      <c r="DU565">
        <v>1010</v>
      </c>
      <c r="DV565" t="s">
        <v>631</v>
      </c>
      <c r="DW565" t="s">
        <v>631</v>
      </c>
      <c r="DX565">
        <v>100</v>
      </c>
      <c r="DZ565" t="s">
        <v>3</v>
      </c>
      <c r="EA565" t="s">
        <v>3</v>
      </c>
      <c r="EB565" t="s">
        <v>3</v>
      </c>
      <c r="EC565" t="s">
        <v>3</v>
      </c>
      <c r="EE565">
        <v>59540733</v>
      </c>
      <c r="EF565">
        <v>40</v>
      </c>
      <c r="EG565" t="s">
        <v>25</v>
      </c>
      <c r="EH565">
        <v>0</v>
      </c>
      <c r="EI565" t="s">
        <v>3</v>
      </c>
      <c r="EJ565">
        <v>2</v>
      </c>
      <c r="EK565">
        <v>67</v>
      </c>
      <c r="EL565" t="s">
        <v>26</v>
      </c>
      <c r="EM565" t="s">
        <v>27</v>
      </c>
      <c r="EO565" t="s">
        <v>28</v>
      </c>
      <c r="EQ565">
        <v>0</v>
      </c>
      <c r="ER565">
        <v>1274.54</v>
      </c>
      <c r="ES565">
        <v>81.36</v>
      </c>
      <c r="ET565">
        <v>93.32</v>
      </c>
      <c r="EU565">
        <v>13</v>
      </c>
      <c r="EV565">
        <v>1099.8599999999999</v>
      </c>
      <c r="EW565">
        <v>84.67</v>
      </c>
      <c r="EX565">
        <v>0</v>
      </c>
      <c r="EY565">
        <v>0</v>
      </c>
      <c r="FQ565">
        <v>0</v>
      </c>
      <c r="FR565">
        <v>0</v>
      </c>
      <c r="FS565">
        <v>0</v>
      </c>
      <c r="FX565">
        <v>97</v>
      </c>
      <c r="FY565">
        <v>51</v>
      </c>
      <c r="GA565" t="s">
        <v>3</v>
      </c>
      <c r="GD565">
        <v>1</v>
      </c>
      <c r="GF565">
        <v>1425619810</v>
      </c>
      <c r="GG565">
        <v>2</v>
      </c>
      <c r="GH565">
        <v>1</v>
      </c>
      <c r="GI565">
        <v>2</v>
      </c>
      <c r="GJ565">
        <v>0</v>
      </c>
      <c r="GK565">
        <v>0</v>
      </c>
      <c r="GL565">
        <f t="shared" si="691"/>
        <v>0</v>
      </c>
      <c r="GM565">
        <f t="shared" si="692"/>
        <v>7060.86</v>
      </c>
      <c r="GN565">
        <f t="shared" si="693"/>
        <v>0</v>
      </c>
      <c r="GO565">
        <f t="shared" si="694"/>
        <v>7060.86</v>
      </c>
      <c r="GP565">
        <f t="shared" si="695"/>
        <v>0</v>
      </c>
      <c r="GR565">
        <v>0</v>
      </c>
      <c r="GS565">
        <v>3</v>
      </c>
      <c r="GT565">
        <v>0</v>
      </c>
      <c r="GU565" t="s">
        <v>3</v>
      </c>
      <c r="GV565">
        <f t="shared" si="696"/>
        <v>0</v>
      </c>
      <c r="GW565">
        <v>1</v>
      </c>
      <c r="GX565">
        <f t="shared" si="697"/>
        <v>0</v>
      </c>
      <c r="HA565">
        <v>0</v>
      </c>
      <c r="HB565">
        <v>0</v>
      </c>
      <c r="HC565">
        <f t="shared" si="698"/>
        <v>0</v>
      </c>
      <c r="HE565" t="s">
        <v>3</v>
      </c>
      <c r="HF565" t="s">
        <v>3</v>
      </c>
      <c r="HM565" t="s">
        <v>3</v>
      </c>
      <c r="HN565" t="s">
        <v>3</v>
      </c>
      <c r="HO565" t="s">
        <v>3</v>
      </c>
      <c r="HP565" t="s">
        <v>3</v>
      </c>
      <c r="HQ565" t="s">
        <v>3</v>
      </c>
      <c r="HS565">
        <v>0</v>
      </c>
      <c r="IK565">
        <v>0</v>
      </c>
    </row>
    <row r="566" spans="1:255" x14ac:dyDescent="0.2">
      <c r="A566" s="2">
        <v>18</v>
      </c>
      <c r="B566" s="2">
        <v>1</v>
      </c>
      <c r="C566" s="2">
        <v>357</v>
      </c>
      <c r="D566" s="2"/>
      <c r="E566" s="2" t="s">
        <v>813</v>
      </c>
      <c r="F566" s="2" t="s">
        <v>814</v>
      </c>
      <c r="G566" s="2" t="s">
        <v>815</v>
      </c>
      <c r="H566" s="2" t="s">
        <v>457</v>
      </c>
      <c r="I566" s="2">
        <f>I564*J566</f>
        <v>2</v>
      </c>
      <c r="J566" s="2">
        <v>50</v>
      </c>
      <c r="K566" s="2">
        <v>50</v>
      </c>
      <c r="L566" s="2"/>
      <c r="M566" s="2"/>
      <c r="N566" s="2"/>
      <c r="O566" s="2">
        <f t="shared" si="667"/>
        <v>1237.98</v>
      </c>
      <c r="P566" s="2">
        <f t="shared" si="705"/>
        <v>1237.98</v>
      </c>
      <c r="Q566" s="2">
        <f t="shared" ref="Q566:Q571" si="707">(ROUND((ROUND(((ET566)*AV566*I566),2)*BB566),2)+ROUND((ROUND(((AE566-(EU566))*AV566*I566),2)*BS566),2))</f>
        <v>0</v>
      </c>
      <c r="R566" s="2">
        <f t="shared" si="669"/>
        <v>0</v>
      </c>
      <c r="S566" s="2">
        <f t="shared" si="670"/>
        <v>0</v>
      </c>
      <c r="T566" s="2">
        <f t="shared" si="671"/>
        <v>0</v>
      </c>
      <c r="U566" s="2">
        <f t="shared" si="672"/>
        <v>0</v>
      </c>
      <c r="V566" s="2">
        <f t="shared" si="673"/>
        <v>0</v>
      </c>
      <c r="W566" s="2">
        <f t="shared" si="674"/>
        <v>0</v>
      </c>
      <c r="X566" s="2">
        <f t="shared" si="675"/>
        <v>0</v>
      </c>
      <c r="Y566" s="2">
        <f t="shared" si="676"/>
        <v>0</v>
      </c>
      <c r="Z566" s="2"/>
      <c r="AA566" s="2">
        <v>60252778</v>
      </c>
      <c r="AB566" s="2">
        <f t="shared" si="677"/>
        <v>618.99</v>
      </c>
      <c r="AC566" s="2">
        <f t="shared" si="704"/>
        <v>618.99</v>
      </c>
      <c r="AD566" s="2">
        <f t="shared" ref="AD566:AD571" si="708">ROUND((((ET566)-(EU566))+AE566),6)</f>
        <v>0</v>
      </c>
      <c r="AE566" s="2">
        <f t="shared" ref="AE566:AF571" si="709">ROUND((EU566),6)</f>
        <v>0</v>
      </c>
      <c r="AF566" s="2">
        <f t="shared" si="709"/>
        <v>0</v>
      </c>
      <c r="AG566" s="2">
        <f t="shared" si="679"/>
        <v>0</v>
      </c>
      <c r="AH566" s="2">
        <f t="shared" ref="AH566:AI571" si="710">(EW566)</f>
        <v>0</v>
      </c>
      <c r="AI566" s="2">
        <f t="shared" si="710"/>
        <v>0</v>
      </c>
      <c r="AJ566" s="2">
        <f t="shared" si="680"/>
        <v>0</v>
      </c>
      <c r="AK566" s="2">
        <v>618.99</v>
      </c>
      <c r="AL566" s="2">
        <v>618.99</v>
      </c>
      <c r="AM566" s="2">
        <v>0</v>
      </c>
      <c r="AN566" s="2">
        <v>0</v>
      </c>
      <c r="AO566" s="2">
        <v>0</v>
      </c>
      <c r="AP566" s="2">
        <v>0</v>
      </c>
      <c r="AQ566" s="2">
        <v>0</v>
      </c>
      <c r="AR566" s="2">
        <v>0</v>
      </c>
      <c r="AS566" s="2">
        <v>0</v>
      </c>
      <c r="AT566" s="2">
        <v>97</v>
      </c>
      <c r="AU566" s="2">
        <v>51</v>
      </c>
      <c r="AV566" s="2">
        <v>1</v>
      </c>
      <c r="AW566" s="2">
        <v>1</v>
      </c>
      <c r="AX566" s="2"/>
      <c r="AY566" s="2"/>
      <c r="AZ566" s="2">
        <v>1</v>
      </c>
      <c r="BA566" s="2">
        <v>1</v>
      </c>
      <c r="BB566" s="2">
        <v>1</v>
      </c>
      <c r="BC566" s="2">
        <v>1</v>
      </c>
      <c r="BD566" s="2" t="s">
        <v>3</v>
      </c>
      <c r="BE566" s="2" t="s">
        <v>3</v>
      </c>
      <c r="BF566" s="2" t="s">
        <v>3</v>
      </c>
      <c r="BG566" s="2" t="s">
        <v>3</v>
      </c>
      <c r="BH566" s="2">
        <v>3</v>
      </c>
      <c r="BI566" s="2">
        <v>2</v>
      </c>
      <c r="BJ566" s="2" t="s">
        <v>816</v>
      </c>
      <c r="BK566" s="2"/>
      <c r="BL566" s="2"/>
      <c r="BM566" s="2">
        <v>67</v>
      </c>
      <c r="BN566" s="2">
        <v>59540665</v>
      </c>
      <c r="BO566" s="2" t="s">
        <v>3</v>
      </c>
      <c r="BP566" s="2">
        <v>0</v>
      </c>
      <c r="BQ566" s="2">
        <v>40</v>
      </c>
      <c r="BR566" s="2">
        <v>0</v>
      </c>
      <c r="BS566" s="2">
        <v>1</v>
      </c>
      <c r="BT566" s="2">
        <v>1</v>
      </c>
      <c r="BU566" s="2">
        <v>1</v>
      </c>
      <c r="BV566" s="2">
        <v>1</v>
      </c>
      <c r="BW566" s="2">
        <v>1</v>
      </c>
      <c r="BX566" s="2">
        <v>1</v>
      </c>
      <c r="BY566" s="2" t="s">
        <v>3</v>
      </c>
      <c r="BZ566" s="2">
        <v>97</v>
      </c>
      <c r="CA566" s="2">
        <v>51</v>
      </c>
      <c r="CB566" s="2" t="s">
        <v>3</v>
      </c>
      <c r="CC566" s="2"/>
      <c r="CD566" s="2"/>
      <c r="CE566" s="2">
        <v>30</v>
      </c>
      <c r="CF566" s="2">
        <v>0</v>
      </c>
      <c r="CG566" s="2">
        <v>0</v>
      </c>
      <c r="CH566" s="2"/>
      <c r="CI566" s="2"/>
      <c r="CJ566" s="2"/>
      <c r="CK566" s="2"/>
      <c r="CL566" s="2"/>
      <c r="CM566" s="2">
        <v>0</v>
      </c>
      <c r="CN566" s="2" t="s">
        <v>3</v>
      </c>
      <c r="CO566" s="2">
        <v>0</v>
      </c>
      <c r="CP566" s="2">
        <f t="shared" si="681"/>
        <v>1237.98</v>
      </c>
      <c r="CQ566" s="2">
        <f t="shared" si="706"/>
        <v>618.99</v>
      </c>
      <c r="CR566" s="2">
        <f t="shared" ref="CR566:CR571" si="711">(ROUND((ROUND(((ET566)*AV566*1),2)*BB566),2)+ROUND((ROUND(((AE566-(EU566))*AV566*1),2)*BS566),2))</f>
        <v>0</v>
      </c>
      <c r="CS566" s="2">
        <f t="shared" si="683"/>
        <v>0</v>
      </c>
      <c r="CT566" s="2">
        <f t="shared" si="684"/>
        <v>0</v>
      </c>
      <c r="CU566" s="2">
        <f t="shared" si="685"/>
        <v>0</v>
      </c>
      <c r="CV566" s="2">
        <f t="shared" si="686"/>
        <v>0</v>
      </c>
      <c r="CW566" s="2">
        <f t="shared" si="687"/>
        <v>0</v>
      </c>
      <c r="CX566" s="2">
        <f t="shared" si="688"/>
        <v>0</v>
      </c>
      <c r="CY566" s="2">
        <f t="shared" si="689"/>
        <v>0</v>
      </c>
      <c r="CZ566" s="2">
        <f t="shared" si="690"/>
        <v>0</v>
      </c>
      <c r="DA566" s="2"/>
      <c r="DB566" s="2"/>
      <c r="DC566" s="2" t="s">
        <v>3</v>
      </c>
      <c r="DD566" s="2" t="s">
        <v>3</v>
      </c>
      <c r="DE566" s="2" t="s">
        <v>3</v>
      </c>
      <c r="DF566" s="2" t="s">
        <v>3</v>
      </c>
      <c r="DG566" s="2" t="s">
        <v>3</v>
      </c>
      <c r="DH566" s="2" t="s">
        <v>3</v>
      </c>
      <c r="DI566" s="2" t="s">
        <v>3</v>
      </c>
      <c r="DJ566" s="2" t="s">
        <v>3</v>
      </c>
      <c r="DK566" s="2" t="s">
        <v>3</v>
      </c>
      <c r="DL566" s="2" t="s">
        <v>3</v>
      </c>
      <c r="DM566" s="2" t="s">
        <v>3</v>
      </c>
      <c r="DN566" s="2">
        <v>0</v>
      </c>
      <c r="DO566" s="2">
        <v>0</v>
      </c>
      <c r="DP566" s="2">
        <v>1</v>
      </c>
      <c r="DQ566" s="2">
        <v>1</v>
      </c>
      <c r="DR566" s="2"/>
      <c r="DS566" s="2"/>
      <c r="DT566" s="2"/>
      <c r="DU566" s="2">
        <v>1010</v>
      </c>
      <c r="DV566" s="2" t="s">
        <v>457</v>
      </c>
      <c r="DW566" s="2" t="s">
        <v>457</v>
      </c>
      <c r="DX566" s="2">
        <v>1</v>
      </c>
      <c r="DY566" s="2"/>
      <c r="DZ566" s="2" t="s">
        <v>3</v>
      </c>
      <c r="EA566" s="2" t="s">
        <v>3</v>
      </c>
      <c r="EB566" s="2" t="s">
        <v>3</v>
      </c>
      <c r="EC566" s="2" t="s">
        <v>3</v>
      </c>
      <c r="ED566" s="2"/>
      <c r="EE566" s="2">
        <v>59540733</v>
      </c>
      <c r="EF566" s="2">
        <v>40</v>
      </c>
      <c r="EG566" s="2" t="s">
        <v>25</v>
      </c>
      <c r="EH566" s="2">
        <v>0</v>
      </c>
      <c r="EI566" s="2" t="s">
        <v>3</v>
      </c>
      <c r="EJ566" s="2">
        <v>2</v>
      </c>
      <c r="EK566" s="2">
        <v>67</v>
      </c>
      <c r="EL566" s="2" t="s">
        <v>26</v>
      </c>
      <c r="EM566" s="2" t="s">
        <v>27</v>
      </c>
      <c r="EN566" s="2"/>
      <c r="EO566" s="2" t="s">
        <v>3</v>
      </c>
      <c r="EP566" s="2"/>
      <c r="EQ566" s="2">
        <v>0</v>
      </c>
      <c r="ER566" s="2">
        <v>618.99</v>
      </c>
      <c r="ES566" s="2">
        <v>618.99</v>
      </c>
      <c r="ET566" s="2">
        <v>0</v>
      </c>
      <c r="EU566" s="2">
        <v>0</v>
      </c>
      <c r="EV566" s="2">
        <v>0</v>
      </c>
      <c r="EW566" s="2">
        <v>0</v>
      </c>
      <c r="EX566" s="2">
        <v>0</v>
      </c>
      <c r="EY566" s="2"/>
      <c r="EZ566" s="2"/>
      <c r="FA566" s="2"/>
      <c r="FB566" s="2"/>
      <c r="FC566" s="2"/>
      <c r="FD566" s="2"/>
      <c r="FE566" s="2"/>
      <c r="FF566" s="2"/>
      <c r="FG566" s="2"/>
      <c r="FH566" s="2"/>
      <c r="FI566" s="2"/>
      <c r="FJ566" s="2"/>
      <c r="FK566" s="2"/>
      <c r="FL566" s="2"/>
      <c r="FM566" s="2"/>
      <c r="FN566" s="2"/>
      <c r="FO566" s="2"/>
      <c r="FP566" s="2"/>
      <c r="FQ566" s="2">
        <v>0</v>
      </c>
      <c r="FR566" s="2">
        <v>0</v>
      </c>
      <c r="FS566" s="2">
        <v>0</v>
      </c>
      <c r="FT566" s="2"/>
      <c r="FU566" s="2"/>
      <c r="FV566" s="2"/>
      <c r="FW566" s="2"/>
      <c r="FX566" s="2">
        <v>97</v>
      </c>
      <c r="FY566" s="2">
        <v>51</v>
      </c>
      <c r="FZ566" s="2"/>
      <c r="GA566" s="2" t="s">
        <v>3</v>
      </c>
      <c r="GB566" s="2"/>
      <c r="GC566" s="2"/>
      <c r="GD566" s="2">
        <v>1</v>
      </c>
      <c r="GE566" s="2"/>
      <c r="GF566" s="2">
        <v>347357960</v>
      </c>
      <c r="GG566" s="2">
        <v>2</v>
      </c>
      <c r="GH566" s="2">
        <v>1</v>
      </c>
      <c r="GI566" s="2">
        <v>-2</v>
      </c>
      <c r="GJ566" s="2">
        <v>0</v>
      </c>
      <c r="GK566" s="2">
        <v>0</v>
      </c>
      <c r="GL566" s="2">
        <f t="shared" si="691"/>
        <v>0</v>
      </c>
      <c r="GM566" s="2">
        <f t="shared" si="692"/>
        <v>1237.98</v>
      </c>
      <c r="GN566" s="2">
        <f t="shared" si="693"/>
        <v>0</v>
      </c>
      <c r="GO566" s="2">
        <f t="shared" si="694"/>
        <v>1237.98</v>
      </c>
      <c r="GP566" s="2">
        <f t="shared" si="695"/>
        <v>0</v>
      </c>
      <c r="GQ566" s="2"/>
      <c r="GR566" s="2">
        <v>0</v>
      </c>
      <c r="GS566" s="2">
        <v>3</v>
      </c>
      <c r="GT566" s="2">
        <v>0</v>
      </c>
      <c r="GU566" s="2" t="s">
        <v>3</v>
      </c>
      <c r="GV566" s="2">
        <f t="shared" si="696"/>
        <v>0</v>
      </c>
      <c r="GW566" s="2">
        <v>1</v>
      </c>
      <c r="GX566" s="2">
        <f t="shared" si="697"/>
        <v>0</v>
      </c>
      <c r="GY566" s="2"/>
      <c r="GZ566" s="2"/>
      <c r="HA566" s="2">
        <v>0</v>
      </c>
      <c r="HB566" s="2">
        <v>0</v>
      </c>
      <c r="HC566" s="2">
        <f t="shared" si="698"/>
        <v>0</v>
      </c>
      <c r="HD566" s="2"/>
      <c r="HE566" s="2" t="s">
        <v>3</v>
      </c>
      <c r="HF566" s="2" t="s">
        <v>3</v>
      </c>
      <c r="HG566" s="2"/>
      <c r="HH566" s="2"/>
      <c r="HI566" s="2"/>
      <c r="HJ566" s="2"/>
      <c r="HK566" s="2"/>
      <c r="HL566" s="2"/>
      <c r="HM566" s="2" t="s">
        <v>3</v>
      </c>
      <c r="HN566" s="2" t="s">
        <v>3</v>
      </c>
      <c r="HO566" s="2" t="s">
        <v>3</v>
      </c>
      <c r="HP566" s="2" t="s">
        <v>3</v>
      </c>
      <c r="HQ566" s="2" t="s">
        <v>3</v>
      </c>
      <c r="HR566" s="2"/>
      <c r="HS566" s="2">
        <v>0</v>
      </c>
      <c r="HT566" s="2"/>
      <c r="HU566" s="2"/>
      <c r="HV566" s="2"/>
      <c r="HW566" s="2"/>
      <c r="HX566" s="2"/>
      <c r="HY566" s="2"/>
      <c r="HZ566" s="2"/>
      <c r="IA566" s="2"/>
      <c r="IB566" s="2"/>
      <c r="IC566" s="2"/>
      <c r="ID566" s="2"/>
      <c r="IE566" s="2"/>
      <c r="IF566" s="2"/>
      <c r="IG566" s="2"/>
      <c r="IH566" s="2"/>
      <c r="II566" s="2"/>
      <c r="IJ566" s="2"/>
      <c r="IK566" s="2">
        <v>0</v>
      </c>
      <c r="IL566" s="2"/>
      <c r="IM566" s="2"/>
      <c r="IN566" s="2"/>
      <c r="IO566" s="2"/>
      <c r="IP566" s="2"/>
      <c r="IQ566" s="2"/>
      <c r="IR566" s="2"/>
      <c r="IS566" s="2"/>
      <c r="IT566" s="2"/>
      <c r="IU566" s="2"/>
    </row>
    <row r="567" spans="1:255" x14ac:dyDescent="0.2">
      <c r="A567">
        <v>18</v>
      </c>
      <c r="B567">
        <v>1</v>
      </c>
      <c r="C567">
        <v>365</v>
      </c>
      <c r="E567" t="s">
        <v>813</v>
      </c>
      <c r="F567" t="s">
        <v>814</v>
      </c>
      <c r="G567" t="s">
        <v>815</v>
      </c>
      <c r="H567" t="s">
        <v>457</v>
      </c>
      <c r="I567">
        <f>I565*J567</f>
        <v>2</v>
      </c>
      <c r="J567">
        <v>50</v>
      </c>
      <c r="K567">
        <v>50</v>
      </c>
      <c r="O567">
        <f t="shared" si="667"/>
        <v>17938.330000000002</v>
      </c>
      <c r="P567">
        <f t="shared" si="705"/>
        <v>17938.330000000002</v>
      </c>
      <c r="Q567">
        <f t="shared" si="707"/>
        <v>0</v>
      </c>
      <c r="R567">
        <f t="shared" si="669"/>
        <v>0</v>
      </c>
      <c r="S567">
        <f t="shared" si="670"/>
        <v>0</v>
      </c>
      <c r="T567">
        <f t="shared" si="671"/>
        <v>0</v>
      </c>
      <c r="U567">
        <f t="shared" si="672"/>
        <v>0</v>
      </c>
      <c r="V567">
        <f t="shared" si="673"/>
        <v>0</v>
      </c>
      <c r="W567">
        <f t="shared" si="674"/>
        <v>0</v>
      </c>
      <c r="X567">
        <f t="shared" si="675"/>
        <v>0</v>
      </c>
      <c r="Y567">
        <f t="shared" si="676"/>
        <v>0</v>
      </c>
      <c r="AA567">
        <v>60252775</v>
      </c>
      <c r="AB567">
        <f t="shared" si="677"/>
        <v>618.99</v>
      </c>
      <c r="AC567">
        <f t="shared" si="704"/>
        <v>618.99</v>
      </c>
      <c r="AD567">
        <f t="shared" si="708"/>
        <v>0</v>
      </c>
      <c r="AE567">
        <f t="shared" si="709"/>
        <v>0</v>
      </c>
      <c r="AF567">
        <f t="shared" si="709"/>
        <v>0</v>
      </c>
      <c r="AG567">
        <f t="shared" si="679"/>
        <v>0</v>
      </c>
      <c r="AH567">
        <f t="shared" si="710"/>
        <v>0</v>
      </c>
      <c r="AI567">
        <f t="shared" si="710"/>
        <v>0</v>
      </c>
      <c r="AJ567">
        <f t="shared" si="680"/>
        <v>0</v>
      </c>
      <c r="AK567">
        <v>618.99</v>
      </c>
      <c r="AL567">
        <v>618.99</v>
      </c>
      <c r="AM567">
        <v>0</v>
      </c>
      <c r="AN567">
        <v>0</v>
      </c>
      <c r="AO567">
        <v>0</v>
      </c>
      <c r="AP567">
        <v>0</v>
      </c>
      <c r="AQ567">
        <v>0</v>
      </c>
      <c r="AR567">
        <v>0</v>
      </c>
      <c r="AS567">
        <v>0</v>
      </c>
      <c r="AT567">
        <v>97</v>
      </c>
      <c r="AU567">
        <v>51</v>
      </c>
      <c r="AV567">
        <v>1</v>
      </c>
      <c r="AW567">
        <v>1</v>
      </c>
      <c r="AZ567">
        <v>1</v>
      </c>
      <c r="BA567">
        <v>1</v>
      </c>
      <c r="BB567">
        <v>1</v>
      </c>
      <c r="BC567">
        <v>14.49</v>
      </c>
      <c r="BD567" t="s">
        <v>3</v>
      </c>
      <c r="BE567" t="s">
        <v>3</v>
      </c>
      <c r="BF567" t="s">
        <v>3</v>
      </c>
      <c r="BG567" t="s">
        <v>3</v>
      </c>
      <c r="BH567">
        <v>3</v>
      </c>
      <c r="BI567">
        <v>2</v>
      </c>
      <c r="BJ567" t="s">
        <v>816</v>
      </c>
      <c r="BM567">
        <v>67</v>
      </c>
      <c r="BN567">
        <v>59540665</v>
      </c>
      <c r="BO567" t="s">
        <v>814</v>
      </c>
      <c r="BP567">
        <v>1</v>
      </c>
      <c r="BQ567">
        <v>40</v>
      </c>
      <c r="BR567">
        <v>0</v>
      </c>
      <c r="BS567">
        <v>1</v>
      </c>
      <c r="BT567">
        <v>1</v>
      </c>
      <c r="BU567">
        <v>1</v>
      </c>
      <c r="BV567">
        <v>1</v>
      </c>
      <c r="BW567">
        <v>1</v>
      </c>
      <c r="BX567">
        <v>1</v>
      </c>
      <c r="BY567" t="s">
        <v>3</v>
      </c>
      <c r="BZ567">
        <v>97</v>
      </c>
      <c r="CA567">
        <v>51</v>
      </c>
      <c r="CB567" t="s">
        <v>3</v>
      </c>
      <c r="CE567">
        <v>30</v>
      </c>
      <c r="CF567">
        <v>0</v>
      </c>
      <c r="CG567">
        <v>0</v>
      </c>
      <c r="CM567">
        <v>0</v>
      </c>
      <c r="CN567" t="s">
        <v>3</v>
      </c>
      <c r="CO567">
        <v>0</v>
      </c>
      <c r="CP567">
        <f t="shared" si="681"/>
        <v>17938.330000000002</v>
      </c>
      <c r="CQ567">
        <f t="shared" si="706"/>
        <v>8969.17</v>
      </c>
      <c r="CR567">
        <f t="shared" si="711"/>
        <v>0</v>
      </c>
      <c r="CS567">
        <f t="shared" si="683"/>
        <v>0</v>
      </c>
      <c r="CT567">
        <f t="shared" si="684"/>
        <v>0</v>
      </c>
      <c r="CU567">
        <f t="shared" si="685"/>
        <v>0</v>
      </c>
      <c r="CV567">
        <f t="shared" si="686"/>
        <v>0</v>
      </c>
      <c r="CW567">
        <f t="shared" si="687"/>
        <v>0</v>
      </c>
      <c r="CX567">
        <f t="shared" si="688"/>
        <v>0</v>
      </c>
      <c r="CY567">
        <f t="shared" si="689"/>
        <v>0</v>
      </c>
      <c r="CZ567">
        <f t="shared" si="690"/>
        <v>0</v>
      </c>
      <c r="DC567" t="s">
        <v>3</v>
      </c>
      <c r="DD567" t="s">
        <v>3</v>
      </c>
      <c r="DE567" t="s">
        <v>3</v>
      </c>
      <c r="DF567" t="s">
        <v>3</v>
      </c>
      <c r="DG567" t="s">
        <v>3</v>
      </c>
      <c r="DH567" t="s">
        <v>3</v>
      </c>
      <c r="DI567" t="s">
        <v>3</v>
      </c>
      <c r="DJ567" t="s">
        <v>3</v>
      </c>
      <c r="DK567" t="s">
        <v>3</v>
      </c>
      <c r="DL567" t="s">
        <v>3</v>
      </c>
      <c r="DM567" t="s">
        <v>3</v>
      </c>
      <c r="DN567">
        <v>0</v>
      </c>
      <c r="DO567">
        <v>0</v>
      </c>
      <c r="DP567">
        <v>1</v>
      </c>
      <c r="DQ567">
        <v>1</v>
      </c>
      <c r="DU567">
        <v>1010</v>
      </c>
      <c r="DV567" t="s">
        <v>457</v>
      </c>
      <c r="DW567" t="s">
        <v>457</v>
      </c>
      <c r="DX567">
        <v>1</v>
      </c>
      <c r="DZ567" t="s">
        <v>3</v>
      </c>
      <c r="EA567" t="s">
        <v>3</v>
      </c>
      <c r="EB567" t="s">
        <v>3</v>
      </c>
      <c r="EC567" t="s">
        <v>3</v>
      </c>
      <c r="EE567">
        <v>59540733</v>
      </c>
      <c r="EF567">
        <v>40</v>
      </c>
      <c r="EG567" t="s">
        <v>25</v>
      </c>
      <c r="EH567">
        <v>0</v>
      </c>
      <c r="EI567" t="s">
        <v>3</v>
      </c>
      <c r="EJ567">
        <v>2</v>
      </c>
      <c r="EK567">
        <v>67</v>
      </c>
      <c r="EL567" t="s">
        <v>26</v>
      </c>
      <c r="EM567" t="s">
        <v>27</v>
      </c>
      <c r="EO567" t="s">
        <v>3</v>
      </c>
      <c r="EQ567">
        <v>0</v>
      </c>
      <c r="ER567">
        <v>618.99</v>
      </c>
      <c r="ES567">
        <v>618.99</v>
      </c>
      <c r="ET567">
        <v>0</v>
      </c>
      <c r="EU567">
        <v>0</v>
      </c>
      <c r="EV567">
        <v>0</v>
      </c>
      <c r="EW567">
        <v>0</v>
      </c>
      <c r="EX567">
        <v>0</v>
      </c>
      <c r="FQ567">
        <v>0</v>
      </c>
      <c r="FR567">
        <v>0</v>
      </c>
      <c r="FS567">
        <v>0</v>
      </c>
      <c r="FX567">
        <v>97</v>
      </c>
      <c r="FY567">
        <v>51</v>
      </c>
      <c r="GA567" t="s">
        <v>3</v>
      </c>
      <c r="GD567">
        <v>1</v>
      </c>
      <c r="GF567">
        <v>347357960</v>
      </c>
      <c r="GG567">
        <v>2</v>
      </c>
      <c r="GH567">
        <v>1</v>
      </c>
      <c r="GI567">
        <v>2</v>
      </c>
      <c r="GJ567">
        <v>0</v>
      </c>
      <c r="GK567">
        <v>0</v>
      </c>
      <c r="GL567">
        <f t="shared" si="691"/>
        <v>0</v>
      </c>
      <c r="GM567">
        <f t="shared" si="692"/>
        <v>17938.330000000002</v>
      </c>
      <c r="GN567">
        <f t="shared" si="693"/>
        <v>0</v>
      </c>
      <c r="GO567">
        <f t="shared" si="694"/>
        <v>17938.330000000002</v>
      </c>
      <c r="GP567">
        <f t="shared" si="695"/>
        <v>0</v>
      </c>
      <c r="GR567">
        <v>0</v>
      </c>
      <c r="GS567">
        <v>3</v>
      </c>
      <c r="GT567">
        <v>0</v>
      </c>
      <c r="GU567" t="s">
        <v>3</v>
      </c>
      <c r="GV567">
        <f t="shared" si="696"/>
        <v>0</v>
      </c>
      <c r="GW567">
        <v>1</v>
      </c>
      <c r="GX567">
        <f t="shared" si="697"/>
        <v>0</v>
      </c>
      <c r="HA567">
        <v>0</v>
      </c>
      <c r="HB567">
        <v>0</v>
      </c>
      <c r="HC567">
        <f t="shared" si="698"/>
        <v>0</v>
      </c>
      <c r="HE567" t="s">
        <v>3</v>
      </c>
      <c r="HF567" t="s">
        <v>3</v>
      </c>
      <c r="HM567" t="s">
        <v>3</v>
      </c>
      <c r="HN567" t="s">
        <v>3</v>
      </c>
      <c r="HO567" t="s">
        <v>3</v>
      </c>
      <c r="HP567" t="s">
        <v>3</v>
      </c>
      <c r="HQ567" t="s">
        <v>3</v>
      </c>
      <c r="HS567">
        <v>0</v>
      </c>
      <c r="IK567">
        <v>0</v>
      </c>
    </row>
    <row r="568" spans="1:255" x14ac:dyDescent="0.2">
      <c r="A568" s="2">
        <v>18</v>
      </c>
      <c r="B568" s="2">
        <v>1</v>
      </c>
      <c r="C568" s="2">
        <v>356</v>
      </c>
      <c r="D568" s="2"/>
      <c r="E568" s="2" t="s">
        <v>817</v>
      </c>
      <c r="F568" s="2" t="s">
        <v>818</v>
      </c>
      <c r="G568" s="2" t="s">
        <v>819</v>
      </c>
      <c r="H568" s="2" t="s">
        <v>457</v>
      </c>
      <c r="I568" s="2">
        <f>I564*J568</f>
        <v>1</v>
      </c>
      <c r="J568" s="2">
        <v>25</v>
      </c>
      <c r="K568" s="2">
        <v>25</v>
      </c>
      <c r="L568" s="2"/>
      <c r="M568" s="2"/>
      <c r="N568" s="2"/>
      <c r="O568" s="2">
        <f t="shared" si="667"/>
        <v>154.76</v>
      </c>
      <c r="P568" s="2">
        <f t="shared" si="705"/>
        <v>154.76</v>
      </c>
      <c r="Q568" s="2">
        <f t="shared" si="707"/>
        <v>0</v>
      </c>
      <c r="R568" s="2">
        <f t="shared" si="669"/>
        <v>0</v>
      </c>
      <c r="S568" s="2">
        <f t="shared" si="670"/>
        <v>0</v>
      </c>
      <c r="T568" s="2">
        <f t="shared" si="671"/>
        <v>0</v>
      </c>
      <c r="U568" s="2">
        <f t="shared" si="672"/>
        <v>0</v>
      </c>
      <c r="V568" s="2">
        <f t="shared" si="673"/>
        <v>0</v>
      </c>
      <c r="W568" s="2">
        <f t="shared" si="674"/>
        <v>0</v>
      </c>
      <c r="X568" s="2">
        <f t="shared" si="675"/>
        <v>0</v>
      </c>
      <c r="Y568" s="2">
        <f t="shared" si="676"/>
        <v>0</v>
      </c>
      <c r="Z568" s="2"/>
      <c r="AA568" s="2">
        <v>60252778</v>
      </c>
      <c r="AB568" s="2">
        <f t="shared" si="677"/>
        <v>154.76</v>
      </c>
      <c r="AC568" s="2">
        <f t="shared" si="704"/>
        <v>154.76</v>
      </c>
      <c r="AD568" s="2">
        <f t="shared" si="708"/>
        <v>0</v>
      </c>
      <c r="AE568" s="2">
        <f t="shared" si="709"/>
        <v>0</v>
      </c>
      <c r="AF568" s="2">
        <f t="shared" si="709"/>
        <v>0</v>
      </c>
      <c r="AG568" s="2">
        <f t="shared" si="679"/>
        <v>0</v>
      </c>
      <c r="AH568" s="2">
        <f t="shared" si="710"/>
        <v>0</v>
      </c>
      <c r="AI568" s="2">
        <f t="shared" si="710"/>
        <v>0</v>
      </c>
      <c r="AJ568" s="2">
        <f t="shared" si="680"/>
        <v>0</v>
      </c>
      <c r="AK568" s="2">
        <v>154.76</v>
      </c>
      <c r="AL568" s="2">
        <v>154.76</v>
      </c>
      <c r="AM568" s="2">
        <v>0</v>
      </c>
      <c r="AN568" s="2">
        <v>0</v>
      </c>
      <c r="AO568" s="2">
        <v>0</v>
      </c>
      <c r="AP568" s="2">
        <v>0</v>
      </c>
      <c r="AQ568" s="2">
        <v>0</v>
      </c>
      <c r="AR568" s="2">
        <v>0</v>
      </c>
      <c r="AS568" s="2">
        <v>0</v>
      </c>
      <c r="AT568" s="2">
        <v>97</v>
      </c>
      <c r="AU568" s="2">
        <v>51</v>
      </c>
      <c r="AV568" s="2">
        <v>1</v>
      </c>
      <c r="AW568" s="2">
        <v>1</v>
      </c>
      <c r="AX568" s="2"/>
      <c r="AY568" s="2"/>
      <c r="AZ568" s="2">
        <v>1</v>
      </c>
      <c r="BA568" s="2">
        <v>1</v>
      </c>
      <c r="BB568" s="2">
        <v>1</v>
      </c>
      <c r="BC568" s="2">
        <v>1</v>
      </c>
      <c r="BD568" s="2" t="s">
        <v>3</v>
      </c>
      <c r="BE568" s="2" t="s">
        <v>3</v>
      </c>
      <c r="BF568" s="2" t="s">
        <v>3</v>
      </c>
      <c r="BG568" s="2" t="s">
        <v>3</v>
      </c>
      <c r="BH568" s="2">
        <v>3</v>
      </c>
      <c r="BI568" s="2">
        <v>2</v>
      </c>
      <c r="BJ568" s="2" t="s">
        <v>820</v>
      </c>
      <c r="BK568" s="2"/>
      <c r="BL568" s="2"/>
      <c r="BM568" s="2">
        <v>67</v>
      </c>
      <c r="BN568" s="2">
        <v>59540665</v>
      </c>
      <c r="BO568" s="2" t="s">
        <v>3</v>
      </c>
      <c r="BP568" s="2">
        <v>0</v>
      </c>
      <c r="BQ568" s="2">
        <v>40</v>
      </c>
      <c r="BR568" s="2">
        <v>0</v>
      </c>
      <c r="BS568" s="2">
        <v>1</v>
      </c>
      <c r="BT568" s="2">
        <v>1</v>
      </c>
      <c r="BU568" s="2">
        <v>1</v>
      </c>
      <c r="BV568" s="2">
        <v>1</v>
      </c>
      <c r="BW568" s="2">
        <v>1</v>
      </c>
      <c r="BX568" s="2">
        <v>1</v>
      </c>
      <c r="BY568" s="2" t="s">
        <v>3</v>
      </c>
      <c r="BZ568" s="2">
        <v>97</v>
      </c>
      <c r="CA568" s="2">
        <v>51</v>
      </c>
      <c r="CB568" s="2" t="s">
        <v>3</v>
      </c>
      <c r="CC568" s="2"/>
      <c r="CD568" s="2"/>
      <c r="CE568" s="2">
        <v>30</v>
      </c>
      <c r="CF568" s="2">
        <v>0</v>
      </c>
      <c r="CG568" s="2">
        <v>0</v>
      </c>
      <c r="CH568" s="2"/>
      <c r="CI568" s="2"/>
      <c r="CJ568" s="2"/>
      <c r="CK568" s="2"/>
      <c r="CL568" s="2"/>
      <c r="CM568" s="2">
        <v>0</v>
      </c>
      <c r="CN568" s="2" t="s">
        <v>3</v>
      </c>
      <c r="CO568" s="2">
        <v>0</v>
      </c>
      <c r="CP568" s="2">
        <f t="shared" si="681"/>
        <v>154.76</v>
      </c>
      <c r="CQ568" s="2">
        <f t="shared" si="706"/>
        <v>154.76</v>
      </c>
      <c r="CR568" s="2">
        <f t="shared" si="711"/>
        <v>0</v>
      </c>
      <c r="CS568" s="2">
        <f t="shared" si="683"/>
        <v>0</v>
      </c>
      <c r="CT568" s="2">
        <f t="shared" si="684"/>
        <v>0</v>
      </c>
      <c r="CU568" s="2">
        <f t="shared" si="685"/>
        <v>0</v>
      </c>
      <c r="CV568" s="2">
        <f t="shared" si="686"/>
        <v>0</v>
      </c>
      <c r="CW568" s="2">
        <f t="shared" si="687"/>
        <v>0</v>
      </c>
      <c r="CX568" s="2">
        <f t="shared" si="688"/>
        <v>0</v>
      </c>
      <c r="CY568" s="2">
        <f t="shared" si="689"/>
        <v>0</v>
      </c>
      <c r="CZ568" s="2">
        <f t="shared" si="690"/>
        <v>0</v>
      </c>
      <c r="DA568" s="2"/>
      <c r="DB568" s="2"/>
      <c r="DC568" s="2" t="s">
        <v>3</v>
      </c>
      <c r="DD568" s="2" t="s">
        <v>3</v>
      </c>
      <c r="DE568" s="2" t="s">
        <v>3</v>
      </c>
      <c r="DF568" s="2" t="s">
        <v>3</v>
      </c>
      <c r="DG568" s="2" t="s">
        <v>3</v>
      </c>
      <c r="DH568" s="2" t="s">
        <v>3</v>
      </c>
      <c r="DI568" s="2" t="s">
        <v>3</v>
      </c>
      <c r="DJ568" s="2" t="s">
        <v>3</v>
      </c>
      <c r="DK568" s="2" t="s">
        <v>3</v>
      </c>
      <c r="DL568" s="2" t="s">
        <v>3</v>
      </c>
      <c r="DM568" s="2" t="s">
        <v>3</v>
      </c>
      <c r="DN568" s="2">
        <v>0</v>
      </c>
      <c r="DO568" s="2">
        <v>0</v>
      </c>
      <c r="DP568" s="2">
        <v>1</v>
      </c>
      <c r="DQ568" s="2">
        <v>1</v>
      </c>
      <c r="DR568" s="2"/>
      <c r="DS568" s="2"/>
      <c r="DT568" s="2"/>
      <c r="DU568" s="2">
        <v>1010</v>
      </c>
      <c r="DV568" s="2" t="s">
        <v>457</v>
      </c>
      <c r="DW568" s="2" t="s">
        <v>457</v>
      </c>
      <c r="DX568" s="2">
        <v>1</v>
      </c>
      <c r="DY568" s="2"/>
      <c r="DZ568" s="2" t="s">
        <v>3</v>
      </c>
      <c r="EA568" s="2" t="s">
        <v>3</v>
      </c>
      <c r="EB568" s="2" t="s">
        <v>3</v>
      </c>
      <c r="EC568" s="2" t="s">
        <v>3</v>
      </c>
      <c r="ED568" s="2"/>
      <c r="EE568" s="2">
        <v>59540733</v>
      </c>
      <c r="EF568" s="2">
        <v>40</v>
      </c>
      <c r="EG568" s="2" t="s">
        <v>25</v>
      </c>
      <c r="EH568" s="2">
        <v>0</v>
      </c>
      <c r="EI568" s="2" t="s">
        <v>3</v>
      </c>
      <c r="EJ568" s="2">
        <v>2</v>
      </c>
      <c r="EK568" s="2">
        <v>67</v>
      </c>
      <c r="EL568" s="2" t="s">
        <v>26</v>
      </c>
      <c r="EM568" s="2" t="s">
        <v>27</v>
      </c>
      <c r="EN568" s="2"/>
      <c r="EO568" s="2" t="s">
        <v>3</v>
      </c>
      <c r="EP568" s="2"/>
      <c r="EQ568" s="2">
        <v>0</v>
      </c>
      <c r="ER568" s="2">
        <v>154.76</v>
      </c>
      <c r="ES568" s="2">
        <v>154.76</v>
      </c>
      <c r="ET568" s="2">
        <v>0</v>
      </c>
      <c r="EU568" s="2">
        <v>0</v>
      </c>
      <c r="EV568" s="2">
        <v>0</v>
      </c>
      <c r="EW568" s="2">
        <v>0</v>
      </c>
      <c r="EX568" s="2">
        <v>0</v>
      </c>
      <c r="EY568" s="2"/>
      <c r="EZ568" s="2"/>
      <c r="FA568" s="2"/>
      <c r="FB568" s="2"/>
      <c r="FC568" s="2"/>
      <c r="FD568" s="2"/>
      <c r="FE568" s="2"/>
      <c r="FF568" s="2"/>
      <c r="FG568" s="2"/>
      <c r="FH568" s="2"/>
      <c r="FI568" s="2"/>
      <c r="FJ568" s="2"/>
      <c r="FK568" s="2"/>
      <c r="FL568" s="2"/>
      <c r="FM568" s="2"/>
      <c r="FN568" s="2"/>
      <c r="FO568" s="2"/>
      <c r="FP568" s="2"/>
      <c r="FQ568" s="2">
        <v>0</v>
      </c>
      <c r="FR568" s="2">
        <v>0</v>
      </c>
      <c r="FS568" s="2">
        <v>0</v>
      </c>
      <c r="FT568" s="2"/>
      <c r="FU568" s="2"/>
      <c r="FV568" s="2"/>
      <c r="FW568" s="2"/>
      <c r="FX568" s="2">
        <v>97</v>
      </c>
      <c r="FY568" s="2">
        <v>51</v>
      </c>
      <c r="FZ568" s="2"/>
      <c r="GA568" s="2" t="s">
        <v>3</v>
      </c>
      <c r="GB568" s="2"/>
      <c r="GC568" s="2"/>
      <c r="GD568" s="2">
        <v>1</v>
      </c>
      <c r="GE568" s="2"/>
      <c r="GF568" s="2">
        <v>1217462140</v>
      </c>
      <c r="GG568" s="2">
        <v>2</v>
      </c>
      <c r="GH568" s="2">
        <v>1</v>
      </c>
      <c r="GI568" s="2">
        <v>-2</v>
      </c>
      <c r="GJ568" s="2">
        <v>0</v>
      </c>
      <c r="GK568" s="2">
        <v>0</v>
      </c>
      <c r="GL568" s="2">
        <f t="shared" si="691"/>
        <v>0</v>
      </c>
      <c r="GM568" s="2">
        <f t="shared" si="692"/>
        <v>154.76</v>
      </c>
      <c r="GN568" s="2">
        <f t="shared" si="693"/>
        <v>0</v>
      </c>
      <c r="GO568" s="2">
        <f t="shared" si="694"/>
        <v>154.76</v>
      </c>
      <c r="GP568" s="2">
        <f t="shared" si="695"/>
        <v>0</v>
      </c>
      <c r="GQ568" s="2"/>
      <c r="GR568" s="2">
        <v>0</v>
      </c>
      <c r="GS568" s="2">
        <v>3</v>
      </c>
      <c r="GT568" s="2">
        <v>0</v>
      </c>
      <c r="GU568" s="2" t="s">
        <v>3</v>
      </c>
      <c r="GV568" s="2">
        <f t="shared" si="696"/>
        <v>0</v>
      </c>
      <c r="GW568" s="2">
        <v>1</v>
      </c>
      <c r="GX568" s="2">
        <f t="shared" si="697"/>
        <v>0</v>
      </c>
      <c r="GY568" s="2"/>
      <c r="GZ568" s="2"/>
      <c r="HA568" s="2">
        <v>0</v>
      </c>
      <c r="HB568" s="2">
        <v>0</v>
      </c>
      <c r="HC568" s="2">
        <f t="shared" si="698"/>
        <v>0</v>
      </c>
      <c r="HD568" s="2"/>
      <c r="HE568" s="2" t="s">
        <v>3</v>
      </c>
      <c r="HF568" s="2" t="s">
        <v>3</v>
      </c>
      <c r="HG568" s="2"/>
      <c r="HH568" s="2"/>
      <c r="HI568" s="2"/>
      <c r="HJ568" s="2"/>
      <c r="HK568" s="2"/>
      <c r="HL568" s="2"/>
      <c r="HM568" s="2" t="s">
        <v>3</v>
      </c>
      <c r="HN568" s="2" t="s">
        <v>3</v>
      </c>
      <c r="HO568" s="2" t="s">
        <v>3</v>
      </c>
      <c r="HP568" s="2" t="s">
        <v>3</v>
      </c>
      <c r="HQ568" s="2" t="s">
        <v>3</v>
      </c>
      <c r="HR568" s="2"/>
      <c r="HS568" s="2">
        <v>0</v>
      </c>
      <c r="HT568" s="2"/>
      <c r="HU568" s="2"/>
      <c r="HV568" s="2"/>
      <c r="HW568" s="2"/>
      <c r="HX568" s="2"/>
      <c r="HY568" s="2"/>
      <c r="HZ568" s="2"/>
      <c r="IA568" s="2"/>
      <c r="IB568" s="2"/>
      <c r="IC568" s="2"/>
      <c r="ID568" s="2"/>
      <c r="IE568" s="2"/>
      <c r="IF568" s="2"/>
      <c r="IG568" s="2"/>
      <c r="IH568" s="2"/>
      <c r="II568" s="2"/>
      <c r="IJ568" s="2"/>
      <c r="IK568" s="2">
        <v>0</v>
      </c>
      <c r="IL568" s="2"/>
      <c r="IM568" s="2"/>
      <c r="IN568" s="2"/>
      <c r="IO568" s="2"/>
      <c r="IP568" s="2"/>
      <c r="IQ568" s="2"/>
      <c r="IR568" s="2"/>
      <c r="IS568" s="2"/>
      <c r="IT568" s="2"/>
      <c r="IU568" s="2"/>
    </row>
    <row r="569" spans="1:255" x14ac:dyDescent="0.2">
      <c r="A569">
        <v>18</v>
      </c>
      <c r="B569">
        <v>1</v>
      </c>
      <c r="C569">
        <v>364</v>
      </c>
      <c r="E569" t="s">
        <v>817</v>
      </c>
      <c r="F569" t="s">
        <v>818</v>
      </c>
      <c r="G569" t="s">
        <v>819</v>
      </c>
      <c r="H569" t="s">
        <v>457</v>
      </c>
      <c r="I569">
        <f>I565*J569</f>
        <v>1</v>
      </c>
      <c r="J569">
        <v>25</v>
      </c>
      <c r="K569">
        <v>25</v>
      </c>
      <c r="O569">
        <f t="shared" si="667"/>
        <v>2254.85</v>
      </c>
      <c r="P569">
        <f t="shared" si="705"/>
        <v>2254.85</v>
      </c>
      <c r="Q569">
        <f t="shared" si="707"/>
        <v>0</v>
      </c>
      <c r="R569">
        <f t="shared" si="669"/>
        <v>0</v>
      </c>
      <c r="S569">
        <f t="shared" si="670"/>
        <v>0</v>
      </c>
      <c r="T569">
        <f t="shared" si="671"/>
        <v>0</v>
      </c>
      <c r="U569">
        <f t="shared" si="672"/>
        <v>0</v>
      </c>
      <c r="V569">
        <f t="shared" si="673"/>
        <v>0</v>
      </c>
      <c r="W569">
        <f t="shared" si="674"/>
        <v>0</v>
      </c>
      <c r="X569">
        <f t="shared" si="675"/>
        <v>0</v>
      </c>
      <c r="Y569">
        <f t="shared" si="676"/>
        <v>0</v>
      </c>
      <c r="AA569">
        <v>60252775</v>
      </c>
      <c r="AB569">
        <f t="shared" si="677"/>
        <v>154.76</v>
      </c>
      <c r="AC569">
        <f t="shared" si="704"/>
        <v>154.76</v>
      </c>
      <c r="AD569">
        <f t="shared" si="708"/>
        <v>0</v>
      </c>
      <c r="AE569">
        <f t="shared" si="709"/>
        <v>0</v>
      </c>
      <c r="AF569">
        <f t="shared" si="709"/>
        <v>0</v>
      </c>
      <c r="AG569">
        <f t="shared" si="679"/>
        <v>0</v>
      </c>
      <c r="AH569">
        <f t="shared" si="710"/>
        <v>0</v>
      </c>
      <c r="AI569">
        <f t="shared" si="710"/>
        <v>0</v>
      </c>
      <c r="AJ569">
        <f t="shared" si="680"/>
        <v>0</v>
      </c>
      <c r="AK569">
        <v>154.76</v>
      </c>
      <c r="AL569">
        <v>154.76</v>
      </c>
      <c r="AM569">
        <v>0</v>
      </c>
      <c r="AN569">
        <v>0</v>
      </c>
      <c r="AO569">
        <v>0</v>
      </c>
      <c r="AP569">
        <v>0</v>
      </c>
      <c r="AQ569">
        <v>0</v>
      </c>
      <c r="AR569">
        <v>0</v>
      </c>
      <c r="AS569">
        <v>0</v>
      </c>
      <c r="AT569">
        <v>97</v>
      </c>
      <c r="AU569">
        <v>51</v>
      </c>
      <c r="AV569">
        <v>1</v>
      </c>
      <c r="AW569">
        <v>1</v>
      </c>
      <c r="AZ569">
        <v>1</v>
      </c>
      <c r="BA569">
        <v>1</v>
      </c>
      <c r="BB569">
        <v>1</v>
      </c>
      <c r="BC569">
        <v>14.57</v>
      </c>
      <c r="BD569" t="s">
        <v>3</v>
      </c>
      <c r="BE569" t="s">
        <v>3</v>
      </c>
      <c r="BF569" t="s">
        <v>3</v>
      </c>
      <c r="BG569" t="s">
        <v>3</v>
      </c>
      <c r="BH569">
        <v>3</v>
      </c>
      <c r="BI569">
        <v>2</v>
      </c>
      <c r="BJ569" t="s">
        <v>820</v>
      </c>
      <c r="BM569">
        <v>67</v>
      </c>
      <c r="BN569">
        <v>59540665</v>
      </c>
      <c r="BO569" t="s">
        <v>818</v>
      </c>
      <c r="BP569">
        <v>1</v>
      </c>
      <c r="BQ569">
        <v>40</v>
      </c>
      <c r="BR569">
        <v>0</v>
      </c>
      <c r="BS569">
        <v>1</v>
      </c>
      <c r="BT569">
        <v>1</v>
      </c>
      <c r="BU569">
        <v>1</v>
      </c>
      <c r="BV569">
        <v>1</v>
      </c>
      <c r="BW569">
        <v>1</v>
      </c>
      <c r="BX569">
        <v>1</v>
      </c>
      <c r="BY569" t="s">
        <v>3</v>
      </c>
      <c r="BZ569">
        <v>97</v>
      </c>
      <c r="CA569">
        <v>51</v>
      </c>
      <c r="CB569" t="s">
        <v>3</v>
      </c>
      <c r="CE569">
        <v>30</v>
      </c>
      <c r="CF569">
        <v>0</v>
      </c>
      <c r="CG569">
        <v>0</v>
      </c>
      <c r="CM569">
        <v>0</v>
      </c>
      <c r="CN569" t="s">
        <v>3</v>
      </c>
      <c r="CO569">
        <v>0</v>
      </c>
      <c r="CP569">
        <f t="shared" si="681"/>
        <v>2254.85</v>
      </c>
      <c r="CQ569">
        <f t="shared" si="706"/>
        <v>2254.85</v>
      </c>
      <c r="CR569">
        <f t="shared" si="711"/>
        <v>0</v>
      </c>
      <c r="CS569">
        <f t="shared" si="683"/>
        <v>0</v>
      </c>
      <c r="CT569">
        <f t="shared" si="684"/>
        <v>0</v>
      </c>
      <c r="CU569">
        <f t="shared" si="685"/>
        <v>0</v>
      </c>
      <c r="CV569">
        <f t="shared" si="686"/>
        <v>0</v>
      </c>
      <c r="CW569">
        <f t="shared" si="687"/>
        <v>0</v>
      </c>
      <c r="CX569">
        <f t="shared" si="688"/>
        <v>0</v>
      </c>
      <c r="CY569">
        <f t="shared" si="689"/>
        <v>0</v>
      </c>
      <c r="CZ569">
        <f t="shared" si="690"/>
        <v>0</v>
      </c>
      <c r="DC569" t="s">
        <v>3</v>
      </c>
      <c r="DD569" t="s">
        <v>3</v>
      </c>
      <c r="DE569" t="s">
        <v>3</v>
      </c>
      <c r="DF569" t="s">
        <v>3</v>
      </c>
      <c r="DG569" t="s">
        <v>3</v>
      </c>
      <c r="DH569" t="s">
        <v>3</v>
      </c>
      <c r="DI569" t="s">
        <v>3</v>
      </c>
      <c r="DJ569" t="s">
        <v>3</v>
      </c>
      <c r="DK569" t="s">
        <v>3</v>
      </c>
      <c r="DL569" t="s">
        <v>3</v>
      </c>
      <c r="DM569" t="s">
        <v>3</v>
      </c>
      <c r="DN569">
        <v>0</v>
      </c>
      <c r="DO569">
        <v>0</v>
      </c>
      <c r="DP569">
        <v>1</v>
      </c>
      <c r="DQ569">
        <v>1</v>
      </c>
      <c r="DU569">
        <v>1010</v>
      </c>
      <c r="DV569" t="s">
        <v>457</v>
      </c>
      <c r="DW569" t="s">
        <v>457</v>
      </c>
      <c r="DX569">
        <v>1</v>
      </c>
      <c r="DZ569" t="s">
        <v>3</v>
      </c>
      <c r="EA569" t="s">
        <v>3</v>
      </c>
      <c r="EB569" t="s">
        <v>3</v>
      </c>
      <c r="EC569" t="s">
        <v>3</v>
      </c>
      <c r="EE569">
        <v>59540733</v>
      </c>
      <c r="EF569">
        <v>40</v>
      </c>
      <c r="EG569" t="s">
        <v>25</v>
      </c>
      <c r="EH569">
        <v>0</v>
      </c>
      <c r="EI569" t="s">
        <v>3</v>
      </c>
      <c r="EJ569">
        <v>2</v>
      </c>
      <c r="EK569">
        <v>67</v>
      </c>
      <c r="EL569" t="s">
        <v>26</v>
      </c>
      <c r="EM569" t="s">
        <v>27</v>
      </c>
      <c r="EO569" t="s">
        <v>3</v>
      </c>
      <c r="EQ569">
        <v>0</v>
      </c>
      <c r="ER569">
        <v>154.76</v>
      </c>
      <c r="ES569">
        <v>154.76</v>
      </c>
      <c r="ET569">
        <v>0</v>
      </c>
      <c r="EU569">
        <v>0</v>
      </c>
      <c r="EV569">
        <v>0</v>
      </c>
      <c r="EW569">
        <v>0</v>
      </c>
      <c r="EX569">
        <v>0</v>
      </c>
      <c r="FQ569">
        <v>0</v>
      </c>
      <c r="FR569">
        <v>0</v>
      </c>
      <c r="FS569">
        <v>0</v>
      </c>
      <c r="FX569">
        <v>97</v>
      </c>
      <c r="FY569">
        <v>51</v>
      </c>
      <c r="GA569" t="s">
        <v>3</v>
      </c>
      <c r="GD569">
        <v>1</v>
      </c>
      <c r="GF569">
        <v>1217462140</v>
      </c>
      <c r="GG569">
        <v>2</v>
      </c>
      <c r="GH569">
        <v>1</v>
      </c>
      <c r="GI569">
        <v>2</v>
      </c>
      <c r="GJ569">
        <v>0</v>
      </c>
      <c r="GK569">
        <v>0</v>
      </c>
      <c r="GL569">
        <f t="shared" si="691"/>
        <v>0</v>
      </c>
      <c r="GM569">
        <f t="shared" si="692"/>
        <v>2254.85</v>
      </c>
      <c r="GN569">
        <f t="shared" si="693"/>
        <v>0</v>
      </c>
      <c r="GO569">
        <f t="shared" si="694"/>
        <v>2254.85</v>
      </c>
      <c r="GP569">
        <f t="shared" si="695"/>
        <v>0</v>
      </c>
      <c r="GR569">
        <v>0</v>
      </c>
      <c r="GS569">
        <v>3</v>
      </c>
      <c r="GT569">
        <v>0</v>
      </c>
      <c r="GU569" t="s">
        <v>3</v>
      </c>
      <c r="GV569">
        <f t="shared" si="696"/>
        <v>0</v>
      </c>
      <c r="GW569">
        <v>1</v>
      </c>
      <c r="GX569">
        <f t="shared" si="697"/>
        <v>0</v>
      </c>
      <c r="HA569">
        <v>0</v>
      </c>
      <c r="HB569">
        <v>0</v>
      </c>
      <c r="HC569">
        <f t="shared" si="698"/>
        <v>0</v>
      </c>
      <c r="HE569" t="s">
        <v>3</v>
      </c>
      <c r="HF569" t="s">
        <v>3</v>
      </c>
      <c r="HM569" t="s">
        <v>3</v>
      </c>
      <c r="HN569" t="s">
        <v>3</v>
      </c>
      <c r="HO569" t="s">
        <v>3</v>
      </c>
      <c r="HP569" t="s">
        <v>3</v>
      </c>
      <c r="HQ569" t="s">
        <v>3</v>
      </c>
      <c r="HS569">
        <v>0</v>
      </c>
      <c r="IK569">
        <v>0</v>
      </c>
    </row>
    <row r="570" spans="1:255" x14ac:dyDescent="0.2">
      <c r="A570" s="2">
        <v>17</v>
      </c>
      <c r="B570" s="2">
        <v>1</v>
      </c>
      <c r="C570" s="2"/>
      <c r="D570" s="2"/>
      <c r="E570" s="2" t="s">
        <v>821</v>
      </c>
      <c r="F570" s="2" t="s">
        <v>822</v>
      </c>
      <c r="G570" s="2" t="s">
        <v>823</v>
      </c>
      <c r="H570" s="2" t="s">
        <v>37</v>
      </c>
      <c r="I570" s="2">
        <v>1</v>
      </c>
      <c r="J570" s="2">
        <v>0</v>
      </c>
      <c r="K570" s="2">
        <v>1</v>
      </c>
      <c r="L570" s="2"/>
      <c r="M570" s="2"/>
      <c r="N570" s="2"/>
      <c r="O570" s="2">
        <f t="shared" si="667"/>
        <v>64.790000000000006</v>
      </c>
      <c r="P570" s="2">
        <f t="shared" si="705"/>
        <v>64.790000000000006</v>
      </c>
      <c r="Q570" s="2">
        <f t="shared" si="707"/>
        <v>0</v>
      </c>
      <c r="R570" s="2">
        <f t="shared" si="669"/>
        <v>0</v>
      </c>
      <c r="S570" s="2">
        <f t="shared" si="670"/>
        <v>0</v>
      </c>
      <c r="T570" s="2">
        <f t="shared" si="671"/>
        <v>0</v>
      </c>
      <c r="U570" s="2">
        <f t="shared" si="672"/>
        <v>0</v>
      </c>
      <c r="V570" s="2">
        <f t="shared" si="673"/>
        <v>0</v>
      </c>
      <c r="W570" s="2">
        <f t="shared" si="674"/>
        <v>0</v>
      </c>
      <c r="X570" s="2">
        <f t="shared" si="675"/>
        <v>0</v>
      </c>
      <c r="Y570" s="2">
        <f t="shared" si="676"/>
        <v>0</v>
      </c>
      <c r="Z570" s="2"/>
      <c r="AA570" s="2">
        <v>60252778</v>
      </c>
      <c r="AB570" s="2">
        <f t="shared" si="677"/>
        <v>64.790000000000006</v>
      </c>
      <c r="AC570" s="2">
        <f t="shared" si="704"/>
        <v>64.790000000000006</v>
      </c>
      <c r="AD570" s="2">
        <f t="shared" si="708"/>
        <v>0</v>
      </c>
      <c r="AE570" s="2">
        <f t="shared" si="709"/>
        <v>0</v>
      </c>
      <c r="AF570" s="2">
        <f t="shared" si="709"/>
        <v>0</v>
      </c>
      <c r="AG570" s="2">
        <f t="shared" si="679"/>
        <v>0</v>
      </c>
      <c r="AH570" s="2">
        <f t="shared" si="710"/>
        <v>0</v>
      </c>
      <c r="AI570" s="2">
        <f t="shared" si="710"/>
        <v>0</v>
      </c>
      <c r="AJ570" s="2">
        <f t="shared" si="680"/>
        <v>0</v>
      </c>
      <c r="AK570" s="2">
        <v>64.790000000000006</v>
      </c>
      <c r="AL570" s="2">
        <v>64.790000000000006</v>
      </c>
      <c r="AM570" s="2">
        <v>0</v>
      </c>
      <c r="AN570" s="2">
        <v>0</v>
      </c>
      <c r="AO570" s="2">
        <v>0</v>
      </c>
      <c r="AP570" s="2">
        <v>0</v>
      </c>
      <c r="AQ570" s="2">
        <v>0</v>
      </c>
      <c r="AR570" s="2">
        <v>0</v>
      </c>
      <c r="AS570" s="2">
        <v>0</v>
      </c>
      <c r="AT570" s="2">
        <v>0</v>
      </c>
      <c r="AU570" s="2">
        <v>0</v>
      </c>
      <c r="AV570" s="2">
        <v>1</v>
      </c>
      <c r="AW570" s="2">
        <v>1</v>
      </c>
      <c r="AX570" s="2"/>
      <c r="AY570" s="2"/>
      <c r="AZ570" s="2">
        <v>1</v>
      </c>
      <c r="BA570" s="2">
        <v>1</v>
      </c>
      <c r="BB570" s="2">
        <v>1</v>
      </c>
      <c r="BC570" s="2">
        <v>1</v>
      </c>
      <c r="BD570" s="2" t="s">
        <v>3</v>
      </c>
      <c r="BE570" s="2" t="s">
        <v>3</v>
      </c>
      <c r="BF570" s="2" t="s">
        <v>3</v>
      </c>
      <c r="BG570" s="2" t="s">
        <v>3</v>
      </c>
      <c r="BH570" s="2">
        <v>3</v>
      </c>
      <c r="BI570" s="2">
        <v>2</v>
      </c>
      <c r="BJ570" s="2" t="s">
        <v>3</v>
      </c>
      <c r="BK570" s="2"/>
      <c r="BL570" s="2"/>
      <c r="BM570" s="2">
        <v>400002</v>
      </c>
      <c r="BN570" s="2">
        <v>0</v>
      </c>
      <c r="BO570" s="2" t="s">
        <v>3</v>
      </c>
      <c r="BP570" s="2">
        <v>0</v>
      </c>
      <c r="BQ570" s="2">
        <v>202</v>
      </c>
      <c r="BR570" s="2">
        <v>0</v>
      </c>
      <c r="BS570" s="2">
        <v>1</v>
      </c>
      <c r="BT570" s="2">
        <v>1</v>
      </c>
      <c r="BU570" s="2">
        <v>1</v>
      </c>
      <c r="BV570" s="2">
        <v>1</v>
      </c>
      <c r="BW570" s="2">
        <v>1</v>
      </c>
      <c r="BX570" s="2">
        <v>1</v>
      </c>
      <c r="BY570" s="2" t="s">
        <v>3</v>
      </c>
      <c r="BZ570" s="2">
        <v>0</v>
      </c>
      <c r="CA570" s="2">
        <v>0</v>
      </c>
      <c r="CB570" s="2" t="s">
        <v>3</v>
      </c>
      <c r="CC570" s="2"/>
      <c r="CD570" s="2"/>
      <c r="CE570" s="2">
        <v>30</v>
      </c>
      <c r="CF570" s="2">
        <v>0</v>
      </c>
      <c r="CG570" s="2">
        <v>0</v>
      </c>
      <c r="CH570" s="2"/>
      <c r="CI570" s="2"/>
      <c r="CJ570" s="2"/>
      <c r="CK570" s="2"/>
      <c r="CL570" s="2"/>
      <c r="CM570" s="2">
        <v>0</v>
      </c>
      <c r="CN570" s="2" t="s">
        <v>3</v>
      </c>
      <c r="CO570" s="2">
        <v>0</v>
      </c>
      <c r="CP570" s="2">
        <f t="shared" si="681"/>
        <v>64.790000000000006</v>
      </c>
      <c r="CQ570" s="2">
        <f t="shared" si="706"/>
        <v>64.790000000000006</v>
      </c>
      <c r="CR570" s="2">
        <f t="shared" si="711"/>
        <v>0</v>
      </c>
      <c r="CS570" s="2">
        <f t="shared" si="683"/>
        <v>0</v>
      </c>
      <c r="CT570" s="2">
        <f t="shared" si="684"/>
        <v>0</v>
      </c>
      <c r="CU570" s="2">
        <f t="shared" si="685"/>
        <v>0</v>
      </c>
      <c r="CV570" s="2">
        <f t="shared" si="686"/>
        <v>0</v>
      </c>
      <c r="CW570" s="2">
        <f t="shared" si="687"/>
        <v>0</v>
      </c>
      <c r="CX570" s="2">
        <f t="shared" si="688"/>
        <v>0</v>
      </c>
      <c r="CY570" s="2">
        <f t="shared" si="689"/>
        <v>0</v>
      </c>
      <c r="CZ570" s="2">
        <f t="shared" si="690"/>
        <v>0</v>
      </c>
      <c r="DA570" s="2"/>
      <c r="DB570" s="2"/>
      <c r="DC570" s="2" t="s">
        <v>3</v>
      </c>
      <c r="DD570" s="2" t="s">
        <v>3</v>
      </c>
      <c r="DE570" s="2" t="s">
        <v>3</v>
      </c>
      <c r="DF570" s="2" t="s">
        <v>3</v>
      </c>
      <c r="DG570" s="2" t="s">
        <v>3</v>
      </c>
      <c r="DH570" s="2" t="s">
        <v>3</v>
      </c>
      <c r="DI570" s="2" t="s">
        <v>3</v>
      </c>
      <c r="DJ570" s="2" t="s">
        <v>3</v>
      </c>
      <c r="DK570" s="2" t="s">
        <v>3</v>
      </c>
      <c r="DL570" s="2" t="s">
        <v>3</v>
      </c>
      <c r="DM570" s="2" t="s">
        <v>3</v>
      </c>
      <c r="DN570" s="2">
        <v>0</v>
      </c>
      <c r="DO570" s="2">
        <v>0</v>
      </c>
      <c r="DP570" s="2">
        <v>1</v>
      </c>
      <c r="DQ570" s="2">
        <v>1</v>
      </c>
      <c r="DR570" s="2"/>
      <c r="DS570" s="2"/>
      <c r="DT570" s="2"/>
      <c r="DU570" s="2">
        <v>1013</v>
      </c>
      <c r="DV570" s="2" t="s">
        <v>37</v>
      </c>
      <c r="DW570" s="2" t="s">
        <v>37</v>
      </c>
      <c r="DX570" s="2">
        <v>1</v>
      </c>
      <c r="DY570" s="2"/>
      <c r="DZ570" s="2" t="s">
        <v>3</v>
      </c>
      <c r="EA570" s="2" t="s">
        <v>3</v>
      </c>
      <c r="EB570" s="2" t="s">
        <v>3</v>
      </c>
      <c r="EC570" s="2" t="s">
        <v>3</v>
      </c>
      <c r="ED570" s="2"/>
      <c r="EE570" s="2">
        <v>59540864</v>
      </c>
      <c r="EF570" s="2">
        <v>202</v>
      </c>
      <c r="EG570" s="2" t="s">
        <v>386</v>
      </c>
      <c r="EH570" s="2">
        <v>0</v>
      </c>
      <c r="EI570" s="2" t="s">
        <v>3</v>
      </c>
      <c r="EJ570" s="2">
        <v>1</v>
      </c>
      <c r="EK570" s="2">
        <v>400002</v>
      </c>
      <c r="EL570" s="2" t="s">
        <v>387</v>
      </c>
      <c r="EM570" s="2" t="s">
        <v>386</v>
      </c>
      <c r="EN570" s="2"/>
      <c r="EO570" s="2" t="s">
        <v>3</v>
      </c>
      <c r="EP570" s="2"/>
      <c r="EQ570" s="2">
        <v>0</v>
      </c>
      <c r="ER570" s="2">
        <v>0</v>
      </c>
      <c r="ES570" s="2">
        <v>64.790000000000006</v>
      </c>
      <c r="ET570" s="2">
        <v>0</v>
      </c>
      <c r="EU570" s="2">
        <v>0</v>
      </c>
      <c r="EV570" s="2">
        <v>0</v>
      </c>
      <c r="EW570" s="2">
        <v>0</v>
      </c>
      <c r="EX570" s="2">
        <v>0</v>
      </c>
      <c r="EY570" s="2">
        <v>0</v>
      </c>
      <c r="EZ570" s="2"/>
      <c r="FA570" s="2"/>
      <c r="FB570" s="2"/>
      <c r="FC570" s="2"/>
      <c r="FD570" s="2"/>
      <c r="FE570" s="2"/>
      <c r="FF570" s="2"/>
      <c r="FG570" s="2"/>
      <c r="FH570" s="2"/>
      <c r="FI570" s="2"/>
      <c r="FJ570" s="2"/>
      <c r="FK570" s="2"/>
      <c r="FL570" s="2"/>
      <c r="FM570" s="2"/>
      <c r="FN570" s="2"/>
      <c r="FO570" s="2"/>
      <c r="FP570" s="2"/>
      <c r="FQ570" s="2">
        <v>0</v>
      </c>
      <c r="FR570" s="2">
        <v>0</v>
      </c>
      <c r="FS570" s="2">
        <v>0</v>
      </c>
      <c r="FT570" s="2"/>
      <c r="FU570" s="2"/>
      <c r="FV570" s="2"/>
      <c r="FW570" s="2"/>
      <c r="FX570" s="2">
        <v>0</v>
      </c>
      <c r="FY570" s="2">
        <v>0</v>
      </c>
      <c r="FZ570" s="2"/>
      <c r="GA570" s="2" t="s">
        <v>824</v>
      </c>
      <c r="GB570" s="2"/>
      <c r="GC570" s="2"/>
      <c r="GD570" s="2">
        <v>1</v>
      </c>
      <c r="GE570" s="2"/>
      <c r="GF570" s="2">
        <v>-1307581358</v>
      </c>
      <c r="GG570" s="2">
        <v>2</v>
      </c>
      <c r="GH570" s="2">
        <v>4</v>
      </c>
      <c r="GI570" s="2">
        <v>-2</v>
      </c>
      <c r="GJ570" s="2">
        <v>0</v>
      </c>
      <c r="GK570" s="2">
        <v>0</v>
      </c>
      <c r="GL570" s="2">
        <f t="shared" si="691"/>
        <v>0</v>
      </c>
      <c r="GM570" s="2">
        <f t="shared" si="692"/>
        <v>64.790000000000006</v>
      </c>
      <c r="GN570" s="2">
        <f t="shared" si="693"/>
        <v>0</v>
      </c>
      <c r="GO570" s="2">
        <f t="shared" si="694"/>
        <v>64.790000000000006</v>
      </c>
      <c r="GP570" s="2">
        <f t="shared" si="695"/>
        <v>0</v>
      </c>
      <c r="GQ570" s="2"/>
      <c r="GR570" s="2">
        <v>0</v>
      </c>
      <c r="GS570" s="2">
        <v>2</v>
      </c>
      <c r="GT570" s="2">
        <v>0</v>
      </c>
      <c r="GU570" s="2" t="s">
        <v>3</v>
      </c>
      <c r="GV570" s="2">
        <f t="shared" si="696"/>
        <v>0</v>
      </c>
      <c r="GW570" s="2">
        <v>1</v>
      </c>
      <c r="GX570" s="2">
        <f t="shared" si="697"/>
        <v>0</v>
      </c>
      <c r="GY570" s="2"/>
      <c r="GZ570" s="2"/>
      <c r="HA570" s="2">
        <v>0</v>
      </c>
      <c r="HB570" s="2">
        <v>0</v>
      </c>
      <c r="HC570" s="2">
        <f t="shared" si="698"/>
        <v>0</v>
      </c>
      <c r="HD570" s="2"/>
      <c r="HE570" s="2" t="s">
        <v>389</v>
      </c>
      <c r="HF570" s="2" t="s">
        <v>34</v>
      </c>
      <c r="HG570" s="2"/>
      <c r="HH570" s="2"/>
      <c r="HI570" s="2"/>
      <c r="HJ570" s="2"/>
      <c r="HK570" s="2"/>
      <c r="HL570" s="2"/>
      <c r="HM570" s="2" t="s">
        <v>3</v>
      </c>
      <c r="HN570" s="2" t="s">
        <v>3</v>
      </c>
      <c r="HO570" s="2" t="s">
        <v>3</v>
      </c>
      <c r="HP570" s="2" t="s">
        <v>3</v>
      </c>
      <c r="HQ570" s="2" t="s">
        <v>3</v>
      </c>
      <c r="HR570" s="2"/>
      <c r="HS570" s="2">
        <v>0</v>
      </c>
      <c r="HT570" s="2"/>
      <c r="HU570" s="2"/>
      <c r="HV570" s="2"/>
      <c r="HW570" s="2"/>
      <c r="HX570" s="2"/>
      <c r="HY570" s="2"/>
      <c r="HZ570" s="2"/>
      <c r="IA570" s="2"/>
      <c r="IB570" s="2"/>
      <c r="IC570" s="2"/>
      <c r="ID570" s="2"/>
      <c r="IE570" s="2"/>
      <c r="IF570" s="2"/>
      <c r="IG570" s="2"/>
      <c r="IH570" s="2"/>
      <c r="II570" s="2"/>
      <c r="IJ570" s="2"/>
      <c r="IK570" s="2">
        <v>0</v>
      </c>
      <c r="IL570" s="2"/>
      <c r="IM570" s="2"/>
      <c r="IN570" s="2"/>
      <c r="IO570" s="2"/>
      <c r="IP570" s="2"/>
      <c r="IQ570" s="2"/>
      <c r="IR570" s="2"/>
      <c r="IS570" s="2"/>
      <c r="IT570" s="2"/>
      <c r="IU570" s="2"/>
    </row>
    <row r="571" spans="1:255" x14ac:dyDescent="0.2">
      <c r="A571">
        <v>17</v>
      </c>
      <c r="B571">
        <v>1</v>
      </c>
      <c r="E571" t="s">
        <v>821</v>
      </c>
      <c r="F571" t="s">
        <v>822</v>
      </c>
      <c r="G571" t="s">
        <v>823</v>
      </c>
      <c r="H571" t="s">
        <v>37</v>
      </c>
      <c r="I571">
        <v>1</v>
      </c>
      <c r="J571">
        <v>0</v>
      </c>
      <c r="K571">
        <v>1</v>
      </c>
      <c r="O571">
        <f t="shared" si="667"/>
        <v>640.13</v>
      </c>
      <c r="P571">
        <f t="shared" si="705"/>
        <v>640.13</v>
      </c>
      <c r="Q571">
        <f t="shared" si="707"/>
        <v>0</v>
      </c>
      <c r="R571">
        <f t="shared" si="669"/>
        <v>0</v>
      </c>
      <c r="S571">
        <f t="shared" si="670"/>
        <v>0</v>
      </c>
      <c r="T571">
        <f t="shared" si="671"/>
        <v>0</v>
      </c>
      <c r="U571">
        <f t="shared" si="672"/>
        <v>0</v>
      </c>
      <c r="V571">
        <f t="shared" si="673"/>
        <v>0</v>
      </c>
      <c r="W571">
        <f t="shared" si="674"/>
        <v>0</v>
      </c>
      <c r="X571">
        <f t="shared" si="675"/>
        <v>0</v>
      </c>
      <c r="Y571">
        <f t="shared" si="676"/>
        <v>0</v>
      </c>
      <c r="AA571">
        <v>60252775</v>
      </c>
      <c r="AB571">
        <f t="shared" si="677"/>
        <v>64.790000000000006</v>
      </c>
      <c r="AC571">
        <f t="shared" si="704"/>
        <v>64.790000000000006</v>
      </c>
      <c r="AD571">
        <f t="shared" si="708"/>
        <v>0</v>
      </c>
      <c r="AE571">
        <f t="shared" si="709"/>
        <v>0</v>
      </c>
      <c r="AF571">
        <f t="shared" si="709"/>
        <v>0</v>
      </c>
      <c r="AG571">
        <f t="shared" si="679"/>
        <v>0</v>
      </c>
      <c r="AH571">
        <f t="shared" si="710"/>
        <v>0</v>
      </c>
      <c r="AI571">
        <f t="shared" si="710"/>
        <v>0</v>
      </c>
      <c r="AJ571">
        <f t="shared" si="680"/>
        <v>0</v>
      </c>
      <c r="AK571">
        <v>64.790000000000006</v>
      </c>
      <c r="AL571">
        <v>64.790000000000006</v>
      </c>
      <c r="AM571">
        <v>0</v>
      </c>
      <c r="AN571">
        <v>0</v>
      </c>
      <c r="AO571">
        <v>0</v>
      </c>
      <c r="AP571">
        <v>0</v>
      </c>
      <c r="AQ571">
        <v>0</v>
      </c>
      <c r="AR571">
        <v>0</v>
      </c>
      <c r="AS571">
        <v>0</v>
      </c>
      <c r="AT571">
        <v>0</v>
      </c>
      <c r="AU571">
        <v>0</v>
      </c>
      <c r="AV571">
        <v>1</v>
      </c>
      <c r="AW571">
        <v>1</v>
      </c>
      <c r="AZ571">
        <v>1</v>
      </c>
      <c r="BA571">
        <v>1</v>
      </c>
      <c r="BB571">
        <v>1</v>
      </c>
      <c r="BC571">
        <v>9.8800000000000008</v>
      </c>
      <c r="BD571" t="s">
        <v>3</v>
      </c>
      <c r="BE571" t="s">
        <v>3</v>
      </c>
      <c r="BF571" t="s">
        <v>3</v>
      </c>
      <c r="BG571" t="s">
        <v>3</v>
      </c>
      <c r="BH571">
        <v>3</v>
      </c>
      <c r="BI571">
        <v>2</v>
      </c>
      <c r="BJ571" t="s">
        <v>3</v>
      </c>
      <c r="BM571">
        <v>400002</v>
      </c>
      <c r="BN571">
        <v>0</v>
      </c>
      <c r="BO571" t="s">
        <v>3</v>
      </c>
      <c r="BP571">
        <v>0</v>
      </c>
      <c r="BQ571">
        <v>202</v>
      </c>
      <c r="BR571">
        <v>0</v>
      </c>
      <c r="BS571">
        <v>1</v>
      </c>
      <c r="BT571">
        <v>1</v>
      </c>
      <c r="BU571">
        <v>1</v>
      </c>
      <c r="BV571">
        <v>1</v>
      </c>
      <c r="BW571">
        <v>1</v>
      </c>
      <c r="BX571">
        <v>1</v>
      </c>
      <c r="BY571" t="s">
        <v>3</v>
      </c>
      <c r="BZ571">
        <v>0</v>
      </c>
      <c r="CA571">
        <v>0</v>
      </c>
      <c r="CB571" t="s">
        <v>3</v>
      </c>
      <c r="CE571">
        <v>30</v>
      </c>
      <c r="CF571">
        <v>0</v>
      </c>
      <c r="CG571">
        <v>0</v>
      </c>
      <c r="CM571">
        <v>0</v>
      </c>
      <c r="CN571" t="s">
        <v>3</v>
      </c>
      <c r="CO571">
        <v>0</v>
      </c>
      <c r="CP571">
        <f t="shared" si="681"/>
        <v>640.13</v>
      </c>
      <c r="CQ571">
        <f t="shared" si="706"/>
        <v>640.13</v>
      </c>
      <c r="CR571">
        <f t="shared" si="711"/>
        <v>0</v>
      </c>
      <c r="CS571">
        <f t="shared" si="683"/>
        <v>0</v>
      </c>
      <c r="CT571">
        <f t="shared" si="684"/>
        <v>0</v>
      </c>
      <c r="CU571">
        <f t="shared" si="685"/>
        <v>0</v>
      </c>
      <c r="CV571">
        <f t="shared" si="686"/>
        <v>0</v>
      </c>
      <c r="CW571">
        <f t="shared" si="687"/>
        <v>0</v>
      </c>
      <c r="CX571">
        <f t="shared" si="688"/>
        <v>0</v>
      </c>
      <c r="CY571">
        <f t="shared" si="689"/>
        <v>0</v>
      </c>
      <c r="CZ571">
        <f t="shared" si="690"/>
        <v>0</v>
      </c>
      <c r="DC571" t="s">
        <v>3</v>
      </c>
      <c r="DD571" t="s">
        <v>3</v>
      </c>
      <c r="DE571" t="s">
        <v>3</v>
      </c>
      <c r="DF571" t="s">
        <v>3</v>
      </c>
      <c r="DG571" t="s">
        <v>3</v>
      </c>
      <c r="DH571" t="s">
        <v>3</v>
      </c>
      <c r="DI571" t="s">
        <v>3</v>
      </c>
      <c r="DJ571" t="s">
        <v>3</v>
      </c>
      <c r="DK571" t="s">
        <v>3</v>
      </c>
      <c r="DL571" t="s">
        <v>3</v>
      </c>
      <c r="DM571" t="s">
        <v>3</v>
      </c>
      <c r="DN571">
        <v>0</v>
      </c>
      <c r="DO571">
        <v>0</v>
      </c>
      <c r="DP571">
        <v>1</v>
      </c>
      <c r="DQ571">
        <v>1</v>
      </c>
      <c r="DU571">
        <v>1013</v>
      </c>
      <c r="DV571" t="s">
        <v>37</v>
      </c>
      <c r="DW571" t="s">
        <v>37</v>
      </c>
      <c r="DX571">
        <v>1</v>
      </c>
      <c r="DZ571" t="s">
        <v>3</v>
      </c>
      <c r="EA571" t="s">
        <v>3</v>
      </c>
      <c r="EB571" t="s">
        <v>3</v>
      </c>
      <c r="EC571" t="s">
        <v>3</v>
      </c>
      <c r="EE571">
        <v>59540864</v>
      </c>
      <c r="EF571">
        <v>202</v>
      </c>
      <c r="EG571" t="s">
        <v>386</v>
      </c>
      <c r="EH571">
        <v>0</v>
      </c>
      <c r="EI571" t="s">
        <v>3</v>
      </c>
      <c r="EJ571">
        <v>1</v>
      </c>
      <c r="EK571">
        <v>400002</v>
      </c>
      <c r="EL571" t="s">
        <v>387</v>
      </c>
      <c r="EM571" t="s">
        <v>386</v>
      </c>
      <c r="EO571" t="s">
        <v>3</v>
      </c>
      <c r="EQ571">
        <v>0</v>
      </c>
      <c r="ER571">
        <v>64.790000000000006</v>
      </c>
      <c r="ES571">
        <v>64.790000000000006</v>
      </c>
      <c r="ET571">
        <v>0</v>
      </c>
      <c r="EU571">
        <v>0</v>
      </c>
      <c r="EV571">
        <v>0</v>
      </c>
      <c r="EW571">
        <v>0</v>
      </c>
      <c r="EX571">
        <v>0</v>
      </c>
      <c r="EY571">
        <v>0</v>
      </c>
      <c r="EZ571">
        <v>5</v>
      </c>
      <c r="FC571">
        <v>1</v>
      </c>
      <c r="FD571">
        <v>18</v>
      </c>
      <c r="FF571">
        <v>753.13</v>
      </c>
      <c r="FQ571">
        <v>0</v>
      </c>
      <c r="FR571">
        <v>0</v>
      </c>
      <c r="FS571">
        <v>0</v>
      </c>
      <c r="FX571">
        <v>0</v>
      </c>
      <c r="FY571">
        <v>0</v>
      </c>
      <c r="GA571" t="s">
        <v>824</v>
      </c>
      <c r="GD571">
        <v>1</v>
      </c>
      <c r="GF571">
        <v>-1307581358</v>
      </c>
      <c r="GG571">
        <v>2</v>
      </c>
      <c r="GH571">
        <v>3</v>
      </c>
      <c r="GI571">
        <v>5</v>
      </c>
      <c r="GJ571">
        <v>0</v>
      </c>
      <c r="GK571">
        <v>0</v>
      </c>
      <c r="GL571">
        <f t="shared" si="691"/>
        <v>0</v>
      </c>
      <c r="GM571">
        <f t="shared" si="692"/>
        <v>640.13</v>
      </c>
      <c r="GN571">
        <f t="shared" si="693"/>
        <v>0</v>
      </c>
      <c r="GO571">
        <f t="shared" si="694"/>
        <v>640.13</v>
      </c>
      <c r="GP571">
        <f t="shared" si="695"/>
        <v>0</v>
      </c>
      <c r="GR571">
        <v>1</v>
      </c>
      <c r="GS571">
        <v>1</v>
      </c>
      <c r="GT571">
        <v>0</v>
      </c>
      <c r="GU571" t="s">
        <v>3</v>
      </c>
      <c r="GV571">
        <f t="shared" si="696"/>
        <v>0</v>
      </c>
      <c r="GW571">
        <v>1</v>
      </c>
      <c r="GX571">
        <f t="shared" si="697"/>
        <v>0</v>
      </c>
      <c r="HA571">
        <v>0</v>
      </c>
      <c r="HB571">
        <v>0</v>
      </c>
      <c r="HC571">
        <f t="shared" si="698"/>
        <v>0</v>
      </c>
      <c r="HE571" t="s">
        <v>389</v>
      </c>
      <c r="HF571" t="s">
        <v>34</v>
      </c>
      <c r="HM571" t="s">
        <v>3</v>
      </c>
      <c r="HN571" t="s">
        <v>3</v>
      </c>
      <c r="HO571" t="s">
        <v>3</v>
      </c>
      <c r="HP571" t="s">
        <v>3</v>
      </c>
      <c r="HQ571" t="s">
        <v>3</v>
      </c>
      <c r="HS571">
        <v>0</v>
      </c>
      <c r="IK571">
        <v>0</v>
      </c>
    </row>
    <row r="572" spans="1:255" x14ac:dyDescent="0.2">
      <c r="A572" s="2">
        <v>17</v>
      </c>
      <c r="B572" s="2">
        <v>1</v>
      </c>
      <c r="C572" s="2">
        <f>ROW(SmtRes!A371)</f>
        <v>371</v>
      </c>
      <c r="D572" s="2">
        <f>ROW(EtalonRes!A453)</f>
        <v>453</v>
      </c>
      <c r="E572" s="2" t="s">
        <v>825</v>
      </c>
      <c r="F572" s="2" t="s">
        <v>826</v>
      </c>
      <c r="G572" s="2" t="s">
        <v>827</v>
      </c>
      <c r="H572" s="2" t="s">
        <v>74</v>
      </c>
      <c r="I572" s="2">
        <v>1</v>
      </c>
      <c r="J572" s="2">
        <v>0</v>
      </c>
      <c r="K572" s="2">
        <v>1</v>
      </c>
      <c r="L572" s="2"/>
      <c r="M572" s="2"/>
      <c r="N572" s="2"/>
      <c r="O572" s="2">
        <f t="shared" si="667"/>
        <v>48.6</v>
      </c>
      <c r="P572" s="2">
        <f t="shared" si="705"/>
        <v>2.34</v>
      </c>
      <c r="Q572" s="2">
        <f>(ROUND((ROUND((((ET572*1.1))*AV572*I572),2)*BB572),2)+ROUND((ROUND(((AE572-((EU572*1.1)))*AV572*I572),2)*BS572),2))</f>
        <v>0</v>
      </c>
      <c r="R572" s="2">
        <f t="shared" si="669"/>
        <v>0</v>
      </c>
      <c r="S572" s="2">
        <f t="shared" si="670"/>
        <v>46.26</v>
      </c>
      <c r="T572" s="2">
        <f t="shared" si="671"/>
        <v>0</v>
      </c>
      <c r="U572" s="2">
        <f t="shared" si="672"/>
        <v>3.6624060000000003</v>
      </c>
      <c r="V572" s="2">
        <f t="shared" si="673"/>
        <v>0</v>
      </c>
      <c r="W572" s="2">
        <f t="shared" si="674"/>
        <v>0</v>
      </c>
      <c r="X572" s="2">
        <f t="shared" si="675"/>
        <v>41.63</v>
      </c>
      <c r="Y572" s="2">
        <f t="shared" si="676"/>
        <v>21.28</v>
      </c>
      <c r="Z572" s="2"/>
      <c r="AA572" s="2">
        <v>60252778</v>
      </c>
      <c r="AB572" s="2">
        <f t="shared" si="677"/>
        <v>46.527000000000001</v>
      </c>
      <c r="AC572" s="2">
        <f t="shared" si="704"/>
        <v>2.34</v>
      </c>
      <c r="AD572" s="2">
        <f>ROUND(((((ET572*1.1))-((EU572*1.1)))+AE572),6)</f>
        <v>0</v>
      </c>
      <c r="AE572" s="2">
        <f>ROUND(((EU572*1.1)),6)</f>
        <v>0</v>
      </c>
      <c r="AF572" s="2">
        <f>ROUND(((EV572*1.1)),6)</f>
        <v>44.186999999999998</v>
      </c>
      <c r="AG572" s="2">
        <f t="shared" si="679"/>
        <v>0</v>
      </c>
      <c r="AH572" s="2">
        <f>((EW572*1.1))</f>
        <v>3.4980000000000007</v>
      </c>
      <c r="AI572" s="2">
        <f>((EX572*1.1))</f>
        <v>0</v>
      </c>
      <c r="AJ572" s="2">
        <f t="shared" si="680"/>
        <v>0</v>
      </c>
      <c r="AK572" s="2">
        <v>42.51</v>
      </c>
      <c r="AL572" s="2">
        <v>2.34</v>
      </c>
      <c r="AM572" s="2">
        <v>0</v>
      </c>
      <c r="AN572" s="2">
        <v>0</v>
      </c>
      <c r="AO572" s="2">
        <v>40.17</v>
      </c>
      <c r="AP572" s="2">
        <v>0</v>
      </c>
      <c r="AQ572" s="2">
        <v>3.18</v>
      </c>
      <c r="AR572" s="2">
        <v>0</v>
      </c>
      <c r="AS572" s="2">
        <v>0</v>
      </c>
      <c r="AT572" s="2">
        <v>90</v>
      </c>
      <c r="AU572" s="2">
        <v>46</v>
      </c>
      <c r="AV572" s="2">
        <v>1.0469999999999999</v>
      </c>
      <c r="AW572" s="2">
        <v>1</v>
      </c>
      <c r="AX572" s="2"/>
      <c r="AY572" s="2"/>
      <c r="AZ572" s="2">
        <v>1</v>
      </c>
      <c r="BA572" s="2">
        <v>1</v>
      </c>
      <c r="BB572" s="2">
        <v>1</v>
      </c>
      <c r="BC572" s="2">
        <v>1</v>
      </c>
      <c r="BD572" s="2" t="s">
        <v>3</v>
      </c>
      <c r="BE572" s="2" t="s">
        <v>3</v>
      </c>
      <c r="BF572" s="2" t="s">
        <v>3</v>
      </c>
      <c r="BG572" s="2" t="s">
        <v>3</v>
      </c>
      <c r="BH572" s="2">
        <v>0</v>
      </c>
      <c r="BI572" s="2">
        <v>2</v>
      </c>
      <c r="BJ572" s="2" t="s">
        <v>828</v>
      </c>
      <c r="BK572" s="2"/>
      <c r="BL572" s="2"/>
      <c r="BM572" s="2">
        <v>68</v>
      </c>
      <c r="BN572" s="2">
        <v>59540665</v>
      </c>
      <c r="BO572" s="2" t="s">
        <v>826</v>
      </c>
      <c r="BP572" s="2">
        <v>1</v>
      </c>
      <c r="BQ572" s="2">
        <v>40</v>
      </c>
      <c r="BR572" s="2">
        <v>0</v>
      </c>
      <c r="BS572" s="2">
        <v>1</v>
      </c>
      <c r="BT572" s="2">
        <v>1</v>
      </c>
      <c r="BU572" s="2">
        <v>1</v>
      </c>
      <c r="BV572" s="2">
        <v>1</v>
      </c>
      <c r="BW572" s="2">
        <v>1</v>
      </c>
      <c r="BX572" s="2">
        <v>1</v>
      </c>
      <c r="BY572" s="2" t="s">
        <v>3</v>
      </c>
      <c r="BZ572" s="2">
        <v>90</v>
      </c>
      <c r="CA572" s="2">
        <v>46</v>
      </c>
      <c r="CB572" s="2" t="s">
        <v>3</v>
      </c>
      <c r="CC572" s="2"/>
      <c r="CD572" s="2"/>
      <c r="CE572" s="2">
        <v>30</v>
      </c>
      <c r="CF572" s="2">
        <v>0</v>
      </c>
      <c r="CG572" s="2">
        <v>0</v>
      </c>
      <c r="CH572" s="2"/>
      <c r="CI572" s="2"/>
      <c r="CJ572" s="2"/>
      <c r="CK572" s="2"/>
      <c r="CL572" s="2"/>
      <c r="CM572" s="2">
        <v>0</v>
      </c>
      <c r="CN572" s="2" t="s">
        <v>1289</v>
      </c>
      <c r="CO572" s="2">
        <v>0</v>
      </c>
      <c r="CP572" s="2">
        <f t="shared" si="681"/>
        <v>48.599999999999994</v>
      </c>
      <c r="CQ572" s="2">
        <f t="shared" si="706"/>
        <v>2.34</v>
      </c>
      <c r="CR572" s="2">
        <f>(ROUND((ROUND((((ET572*1.1))*AV572*1),2)*BB572),2)+ROUND((ROUND(((AE572-((EU572*1.1)))*AV572*1),2)*BS572),2))</f>
        <v>0</v>
      </c>
      <c r="CS572" s="2">
        <f t="shared" si="683"/>
        <v>0</v>
      </c>
      <c r="CT572" s="2">
        <f t="shared" si="684"/>
        <v>46.26</v>
      </c>
      <c r="CU572" s="2">
        <f t="shared" si="685"/>
        <v>0</v>
      </c>
      <c r="CV572" s="2">
        <f t="shared" si="686"/>
        <v>3.6624060000000003</v>
      </c>
      <c r="CW572" s="2">
        <f t="shared" si="687"/>
        <v>0</v>
      </c>
      <c r="CX572" s="2">
        <f t="shared" si="688"/>
        <v>0</v>
      </c>
      <c r="CY572" s="2">
        <f t="shared" si="689"/>
        <v>41.633999999999993</v>
      </c>
      <c r="CZ572" s="2">
        <f t="shared" si="690"/>
        <v>21.279600000000002</v>
      </c>
      <c r="DA572" s="2"/>
      <c r="DB572" s="2">
        <v>43</v>
      </c>
      <c r="DC572" s="2" t="s">
        <v>3</v>
      </c>
      <c r="DD572" s="2" t="s">
        <v>3</v>
      </c>
      <c r="DE572" s="2" t="s">
        <v>24</v>
      </c>
      <c r="DF572" s="2" t="s">
        <v>24</v>
      </c>
      <c r="DG572" s="2" t="s">
        <v>24</v>
      </c>
      <c r="DH572" s="2" t="s">
        <v>3</v>
      </c>
      <c r="DI572" s="2" t="s">
        <v>24</v>
      </c>
      <c r="DJ572" s="2" t="s">
        <v>24</v>
      </c>
      <c r="DK572" s="2" t="s">
        <v>3</v>
      </c>
      <c r="DL572" s="2" t="s">
        <v>3</v>
      </c>
      <c r="DM572" s="2" t="s">
        <v>3</v>
      </c>
      <c r="DN572" s="2">
        <v>0</v>
      </c>
      <c r="DO572" s="2">
        <v>0</v>
      </c>
      <c r="DP572" s="2">
        <v>1</v>
      </c>
      <c r="DQ572" s="2">
        <v>1</v>
      </c>
      <c r="DR572" s="2"/>
      <c r="DS572" s="2"/>
      <c r="DT572" s="2"/>
      <c r="DU572" s="2">
        <v>1013</v>
      </c>
      <c r="DV572" s="2" t="s">
        <v>74</v>
      </c>
      <c r="DW572" s="2" t="s">
        <v>74</v>
      </c>
      <c r="DX572" s="2">
        <v>1</v>
      </c>
      <c r="DY572" s="2"/>
      <c r="DZ572" s="2" t="s">
        <v>3</v>
      </c>
      <c r="EA572" s="2" t="s">
        <v>3</v>
      </c>
      <c r="EB572" s="2" t="s">
        <v>3</v>
      </c>
      <c r="EC572" s="2" t="s">
        <v>3</v>
      </c>
      <c r="ED572" s="2"/>
      <c r="EE572" s="2">
        <v>59540734</v>
      </c>
      <c r="EF572" s="2">
        <v>40</v>
      </c>
      <c r="EG572" s="2" t="s">
        <v>25</v>
      </c>
      <c r="EH572" s="2">
        <v>0</v>
      </c>
      <c r="EI572" s="2" t="s">
        <v>3</v>
      </c>
      <c r="EJ572" s="2">
        <v>2</v>
      </c>
      <c r="EK572" s="2">
        <v>68</v>
      </c>
      <c r="EL572" s="2" t="s">
        <v>803</v>
      </c>
      <c r="EM572" s="2" t="s">
        <v>804</v>
      </c>
      <c r="EN572" s="2"/>
      <c r="EO572" s="2" t="s">
        <v>28</v>
      </c>
      <c r="EP572" s="2"/>
      <c r="EQ572" s="2">
        <v>0</v>
      </c>
      <c r="ER572" s="2">
        <v>42.51</v>
      </c>
      <c r="ES572" s="2">
        <v>2.34</v>
      </c>
      <c r="ET572" s="2">
        <v>0</v>
      </c>
      <c r="EU572" s="2">
        <v>0</v>
      </c>
      <c r="EV572" s="2">
        <v>40.17</v>
      </c>
      <c r="EW572" s="2">
        <v>3.18</v>
      </c>
      <c r="EX572" s="2">
        <v>0</v>
      </c>
      <c r="EY572" s="2">
        <v>0</v>
      </c>
      <c r="EZ572" s="2"/>
      <c r="FA572" s="2"/>
      <c r="FB572" s="2"/>
      <c r="FC572" s="2"/>
      <c r="FD572" s="2"/>
      <c r="FE572" s="2"/>
      <c r="FF572" s="2"/>
      <c r="FG572" s="2"/>
      <c r="FH572" s="2"/>
      <c r="FI572" s="2"/>
      <c r="FJ572" s="2"/>
      <c r="FK572" s="2"/>
      <c r="FL572" s="2"/>
      <c r="FM572" s="2"/>
      <c r="FN572" s="2"/>
      <c r="FO572" s="2"/>
      <c r="FP572" s="2"/>
      <c r="FQ572" s="2">
        <v>0</v>
      </c>
      <c r="FR572" s="2">
        <v>0</v>
      </c>
      <c r="FS572" s="2">
        <v>0</v>
      </c>
      <c r="FT572" s="2"/>
      <c r="FU572" s="2"/>
      <c r="FV572" s="2"/>
      <c r="FW572" s="2"/>
      <c r="FX572" s="2">
        <v>90</v>
      </c>
      <c r="FY572" s="2">
        <v>46</v>
      </c>
      <c r="FZ572" s="2"/>
      <c r="GA572" s="2" t="s">
        <v>3</v>
      </c>
      <c r="GB572" s="2"/>
      <c r="GC572" s="2"/>
      <c r="GD572" s="2">
        <v>1</v>
      </c>
      <c r="GE572" s="2"/>
      <c r="GF572" s="2">
        <v>1548884140</v>
      </c>
      <c r="GG572" s="2">
        <v>2</v>
      </c>
      <c r="GH572" s="2">
        <v>1</v>
      </c>
      <c r="GI572" s="2">
        <v>2</v>
      </c>
      <c r="GJ572" s="2">
        <v>0</v>
      </c>
      <c r="GK572" s="2">
        <v>0</v>
      </c>
      <c r="GL572" s="2">
        <f t="shared" si="691"/>
        <v>0</v>
      </c>
      <c r="GM572" s="2">
        <f t="shared" si="692"/>
        <v>111.51</v>
      </c>
      <c r="GN572" s="2">
        <f t="shared" si="693"/>
        <v>0</v>
      </c>
      <c r="GO572" s="2">
        <f t="shared" si="694"/>
        <v>111.51</v>
      </c>
      <c r="GP572" s="2">
        <f t="shared" si="695"/>
        <v>0</v>
      </c>
      <c r="GQ572" s="2"/>
      <c r="GR572" s="2">
        <v>0</v>
      </c>
      <c r="GS572" s="2">
        <v>3</v>
      </c>
      <c r="GT572" s="2">
        <v>0</v>
      </c>
      <c r="GU572" s="2" t="s">
        <v>3</v>
      </c>
      <c r="GV572" s="2">
        <f t="shared" si="696"/>
        <v>0</v>
      </c>
      <c r="GW572" s="2">
        <v>1</v>
      </c>
      <c r="GX572" s="2">
        <f t="shared" si="697"/>
        <v>0</v>
      </c>
      <c r="GY572" s="2"/>
      <c r="GZ572" s="2"/>
      <c r="HA572" s="2">
        <v>0</v>
      </c>
      <c r="HB572" s="2">
        <v>0</v>
      </c>
      <c r="HC572" s="2">
        <f t="shared" si="698"/>
        <v>0</v>
      </c>
      <c r="HD572" s="2"/>
      <c r="HE572" s="2" t="s">
        <v>3</v>
      </c>
      <c r="HF572" s="2" t="s">
        <v>3</v>
      </c>
      <c r="HG572" s="2"/>
      <c r="HH572" s="2"/>
      <c r="HI572" s="2"/>
      <c r="HJ572" s="2"/>
      <c r="HK572" s="2"/>
      <c r="HL572" s="2"/>
      <c r="HM572" s="2" t="s">
        <v>3</v>
      </c>
      <c r="HN572" s="2" t="s">
        <v>3</v>
      </c>
      <c r="HO572" s="2" t="s">
        <v>3</v>
      </c>
      <c r="HP572" s="2" t="s">
        <v>3</v>
      </c>
      <c r="HQ572" s="2" t="s">
        <v>3</v>
      </c>
      <c r="HR572" s="2"/>
      <c r="HS572" s="2">
        <v>0</v>
      </c>
      <c r="HT572" s="2"/>
      <c r="HU572" s="2"/>
      <c r="HV572" s="2"/>
      <c r="HW572" s="2"/>
      <c r="HX572" s="2"/>
      <c r="HY572" s="2"/>
      <c r="HZ572" s="2"/>
      <c r="IA572" s="2"/>
      <c r="IB572" s="2"/>
      <c r="IC572" s="2"/>
      <c r="ID572" s="2"/>
      <c r="IE572" s="2"/>
      <c r="IF572" s="2"/>
      <c r="IG572" s="2"/>
      <c r="IH572" s="2"/>
      <c r="II572" s="2"/>
      <c r="IJ572" s="2"/>
      <c r="IK572" s="2">
        <v>0</v>
      </c>
      <c r="IL572" s="2"/>
      <c r="IM572" s="2"/>
      <c r="IN572" s="2"/>
      <c r="IO572" s="2"/>
      <c r="IP572" s="2"/>
      <c r="IQ572" s="2"/>
      <c r="IR572" s="2"/>
      <c r="IS572" s="2"/>
      <c r="IT572" s="2"/>
      <c r="IU572" s="2"/>
    </row>
    <row r="573" spans="1:255" x14ac:dyDescent="0.2">
      <c r="A573">
        <v>17</v>
      </c>
      <c r="B573">
        <v>1</v>
      </c>
      <c r="C573">
        <f>ROW(SmtRes!A376)</f>
        <v>376</v>
      </c>
      <c r="D573">
        <f>ROW(EtalonRes!A458)</f>
        <v>458</v>
      </c>
      <c r="E573" t="s">
        <v>825</v>
      </c>
      <c r="F573" t="s">
        <v>826</v>
      </c>
      <c r="G573" t="s">
        <v>827</v>
      </c>
      <c r="H573" t="s">
        <v>74</v>
      </c>
      <c r="I573">
        <v>1</v>
      </c>
      <c r="J573">
        <v>0</v>
      </c>
      <c r="K573">
        <v>1</v>
      </c>
      <c r="O573">
        <f t="shared" si="667"/>
        <v>2567.85</v>
      </c>
      <c r="P573">
        <f t="shared" si="705"/>
        <v>24.01</v>
      </c>
      <c r="Q573">
        <f>(ROUND((ROUND((((ET573*1.1))*AV573*I573),2)*BB573),2)+ROUND((ROUND(((AE573-((EU573*1.1)))*AV573*I573),2)*BS573),2))</f>
        <v>0</v>
      </c>
      <c r="R573">
        <f t="shared" si="669"/>
        <v>0</v>
      </c>
      <c r="S573">
        <f t="shared" si="670"/>
        <v>2543.84</v>
      </c>
      <c r="T573">
        <f t="shared" si="671"/>
        <v>0</v>
      </c>
      <c r="U573">
        <f t="shared" si="672"/>
        <v>3.6624060000000003</v>
      </c>
      <c r="V573">
        <f t="shared" si="673"/>
        <v>0</v>
      </c>
      <c r="W573">
        <f t="shared" si="674"/>
        <v>0</v>
      </c>
      <c r="X573">
        <f t="shared" si="675"/>
        <v>2289.46</v>
      </c>
      <c r="Y573">
        <f t="shared" si="676"/>
        <v>1170.17</v>
      </c>
      <c r="AA573">
        <v>60252775</v>
      </c>
      <c r="AB573">
        <f t="shared" si="677"/>
        <v>46.527000000000001</v>
      </c>
      <c r="AC573">
        <f t="shared" si="704"/>
        <v>2.34</v>
      </c>
      <c r="AD573">
        <f>ROUND(((((ET573*1.1))-((EU573*1.1)))+AE573),6)</f>
        <v>0</v>
      </c>
      <c r="AE573">
        <f>ROUND(((EU573*1.1)),6)</f>
        <v>0</v>
      </c>
      <c r="AF573">
        <f>ROUND(((EV573*1.1)),6)</f>
        <v>44.186999999999998</v>
      </c>
      <c r="AG573">
        <f t="shared" si="679"/>
        <v>0</v>
      </c>
      <c r="AH573">
        <f>((EW573*1.1))</f>
        <v>3.4980000000000007</v>
      </c>
      <c r="AI573">
        <f>((EX573*1.1))</f>
        <v>0</v>
      </c>
      <c r="AJ573">
        <f t="shared" si="680"/>
        <v>0</v>
      </c>
      <c r="AK573">
        <v>42.51</v>
      </c>
      <c r="AL573">
        <v>2.34</v>
      </c>
      <c r="AM573">
        <v>0</v>
      </c>
      <c r="AN573">
        <v>0</v>
      </c>
      <c r="AO573">
        <v>40.17</v>
      </c>
      <c r="AP573">
        <v>0</v>
      </c>
      <c r="AQ573">
        <v>3.18</v>
      </c>
      <c r="AR573">
        <v>0</v>
      </c>
      <c r="AS573">
        <v>0</v>
      </c>
      <c r="AT573">
        <v>90</v>
      </c>
      <c r="AU573">
        <v>46</v>
      </c>
      <c r="AV573">
        <v>1.0469999999999999</v>
      </c>
      <c r="AW573">
        <v>1</v>
      </c>
      <c r="AZ573">
        <v>1</v>
      </c>
      <c r="BA573">
        <v>54.99</v>
      </c>
      <c r="BB573">
        <v>1</v>
      </c>
      <c r="BC573">
        <v>10.26</v>
      </c>
      <c r="BD573" t="s">
        <v>3</v>
      </c>
      <c r="BE573" t="s">
        <v>3</v>
      </c>
      <c r="BF573" t="s">
        <v>3</v>
      </c>
      <c r="BG573" t="s">
        <v>3</v>
      </c>
      <c r="BH573">
        <v>0</v>
      </c>
      <c r="BI573">
        <v>2</v>
      </c>
      <c r="BJ573" t="s">
        <v>828</v>
      </c>
      <c r="BM573">
        <v>68</v>
      </c>
      <c r="BN573">
        <v>59540665</v>
      </c>
      <c r="BO573" t="s">
        <v>826</v>
      </c>
      <c r="BP573">
        <v>1</v>
      </c>
      <c r="BQ573">
        <v>40</v>
      </c>
      <c r="BR573">
        <v>0</v>
      </c>
      <c r="BS573">
        <v>54.99</v>
      </c>
      <c r="BT573">
        <v>1</v>
      </c>
      <c r="BU573">
        <v>1</v>
      </c>
      <c r="BV573">
        <v>1</v>
      </c>
      <c r="BW573">
        <v>1</v>
      </c>
      <c r="BX573">
        <v>1</v>
      </c>
      <c r="BY573" t="s">
        <v>3</v>
      </c>
      <c r="BZ573">
        <v>90</v>
      </c>
      <c r="CA573">
        <v>46</v>
      </c>
      <c r="CB573" t="s">
        <v>3</v>
      </c>
      <c r="CE573">
        <v>30</v>
      </c>
      <c r="CF573">
        <v>0</v>
      </c>
      <c r="CG573">
        <v>0</v>
      </c>
      <c r="CM573">
        <v>0</v>
      </c>
      <c r="CN573" t="s">
        <v>1289</v>
      </c>
      <c r="CO573">
        <v>0</v>
      </c>
      <c r="CP573">
        <f t="shared" si="681"/>
        <v>2567.8500000000004</v>
      </c>
      <c r="CQ573">
        <f t="shared" si="706"/>
        <v>24.01</v>
      </c>
      <c r="CR573">
        <f>(ROUND((ROUND((((ET573*1.1))*AV573*1),2)*BB573),2)+ROUND((ROUND(((AE573-((EU573*1.1)))*AV573*1),2)*BS573),2))</f>
        <v>0</v>
      </c>
      <c r="CS573">
        <f t="shared" si="683"/>
        <v>0</v>
      </c>
      <c r="CT573">
        <f t="shared" si="684"/>
        <v>2543.84</v>
      </c>
      <c r="CU573">
        <f t="shared" si="685"/>
        <v>0</v>
      </c>
      <c r="CV573">
        <f t="shared" si="686"/>
        <v>3.6624060000000003</v>
      </c>
      <c r="CW573">
        <f t="shared" si="687"/>
        <v>0</v>
      </c>
      <c r="CX573">
        <f t="shared" si="688"/>
        <v>0</v>
      </c>
      <c r="CY573">
        <f t="shared" si="689"/>
        <v>2289.4560000000001</v>
      </c>
      <c r="CZ573">
        <f t="shared" si="690"/>
        <v>1170.1664000000001</v>
      </c>
      <c r="DB573">
        <v>44</v>
      </c>
      <c r="DC573" t="s">
        <v>3</v>
      </c>
      <c r="DD573" t="s">
        <v>3</v>
      </c>
      <c r="DE573" t="s">
        <v>24</v>
      </c>
      <c r="DF573" t="s">
        <v>24</v>
      </c>
      <c r="DG573" t="s">
        <v>24</v>
      </c>
      <c r="DH573" t="s">
        <v>3</v>
      </c>
      <c r="DI573" t="s">
        <v>24</v>
      </c>
      <c r="DJ573" t="s">
        <v>24</v>
      </c>
      <c r="DK573" t="s">
        <v>3</v>
      </c>
      <c r="DL573" t="s">
        <v>3</v>
      </c>
      <c r="DM573" t="s">
        <v>3</v>
      </c>
      <c r="DN573">
        <v>0</v>
      </c>
      <c r="DO573">
        <v>0</v>
      </c>
      <c r="DP573">
        <v>1</v>
      </c>
      <c r="DQ573">
        <v>1</v>
      </c>
      <c r="DU573">
        <v>1013</v>
      </c>
      <c r="DV573" t="s">
        <v>74</v>
      </c>
      <c r="DW573" t="s">
        <v>74</v>
      </c>
      <c r="DX573">
        <v>1</v>
      </c>
      <c r="DZ573" t="s">
        <v>3</v>
      </c>
      <c r="EA573" t="s">
        <v>3</v>
      </c>
      <c r="EB573" t="s">
        <v>3</v>
      </c>
      <c r="EC573" t="s">
        <v>3</v>
      </c>
      <c r="EE573">
        <v>59540734</v>
      </c>
      <c r="EF573">
        <v>40</v>
      </c>
      <c r="EG573" t="s">
        <v>25</v>
      </c>
      <c r="EH573">
        <v>0</v>
      </c>
      <c r="EI573" t="s">
        <v>3</v>
      </c>
      <c r="EJ573">
        <v>2</v>
      </c>
      <c r="EK573">
        <v>68</v>
      </c>
      <c r="EL573" t="s">
        <v>803</v>
      </c>
      <c r="EM573" t="s">
        <v>804</v>
      </c>
      <c r="EO573" t="s">
        <v>28</v>
      </c>
      <c r="EQ573">
        <v>0</v>
      </c>
      <c r="ER573">
        <v>42.51</v>
      </c>
      <c r="ES573">
        <v>2.34</v>
      </c>
      <c r="ET573">
        <v>0</v>
      </c>
      <c r="EU573">
        <v>0</v>
      </c>
      <c r="EV573">
        <v>40.17</v>
      </c>
      <c r="EW573">
        <v>3.18</v>
      </c>
      <c r="EX573">
        <v>0</v>
      </c>
      <c r="EY573">
        <v>0</v>
      </c>
      <c r="FQ573">
        <v>0</v>
      </c>
      <c r="FR573">
        <v>0</v>
      </c>
      <c r="FS573">
        <v>0</v>
      </c>
      <c r="FX573">
        <v>90</v>
      </c>
      <c r="FY573">
        <v>46</v>
      </c>
      <c r="GA573" t="s">
        <v>3</v>
      </c>
      <c r="GD573">
        <v>1</v>
      </c>
      <c r="GF573">
        <v>1548884140</v>
      </c>
      <c r="GG573">
        <v>2</v>
      </c>
      <c r="GH573">
        <v>1</v>
      </c>
      <c r="GI573">
        <v>2</v>
      </c>
      <c r="GJ573">
        <v>0</v>
      </c>
      <c r="GK573">
        <v>0</v>
      </c>
      <c r="GL573">
        <f t="shared" si="691"/>
        <v>0</v>
      </c>
      <c r="GM573">
        <f t="shared" si="692"/>
        <v>6027.48</v>
      </c>
      <c r="GN573">
        <f t="shared" si="693"/>
        <v>0</v>
      </c>
      <c r="GO573">
        <f t="shared" si="694"/>
        <v>6027.48</v>
      </c>
      <c r="GP573">
        <f t="shared" si="695"/>
        <v>0</v>
      </c>
      <c r="GR573">
        <v>0</v>
      </c>
      <c r="GS573">
        <v>3</v>
      </c>
      <c r="GT573">
        <v>0</v>
      </c>
      <c r="GU573" t="s">
        <v>3</v>
      </c>
      <c r="GV573">
        <f t="shared" si="696"/>
        <v>0</v>
      </c>
      <c r="GW573">
        <v>1</v>
      </c>
      <c r="GX573">
        <f t="shared" si="697"/>
        <v>0</v>
      </c>
      <c r="HA573">
        <v>0</v>
      </c>
      <c r="HB573">
        <v>0</v>
      </c>
      <c r="HC573">
        <f t="shared" si="698"/>
        <v>0</v>
      </c>
      <c r="HE573" t="s">
        <v>3</v>
      </c>
      <c r="HF573" t="s">
        <v>3</v>
      </c>
      <c r="HM573" t="s">
        <v>3</v>
      </c>
      <c r="HN573" t="s">
        <v>3</v>
      </c>
      <c r="HO573" t="s">
        <v>3</v>
      </c>
      <c r="HP573" t="s">
        <v>3</v>
      </c>
      <c r="HQ573" t="s">
        <v>3</v>
      </c>
      <c r="HS573">
        <v>0</v>
      </c>
      <c r="IK573">
        <v>0</v>
      </c>
    </row>
    <row r="574" spans="1:255" x14ac:dyDescent="0.2">
      <c r="A574" s="2">
        <v>18</v>
      </c>
      <c r="B574" s="2">
        <v>1</v>
      </c>
      <c r="C574" s="2">
        <v>371</v>
      </c>
      <c r="D574" s="2"/>
      <c r="E574" s="2" t="s">
        <v>829</v>
      </c>
      <c r="F574" s="2" t="s">
        <v>830</v>
      </c>
      <c r="G574" s="2" t="s">
        <v>831</v>
      </c>
      <c r="H574" s="2" t="s">
        <v>37</v>
      </c>
      <c r="I574" s="2">
        <f>I572*J574</f>
        <v>1</v>
      </c>
      <c r="J574" s="2">
        <v>1</v>
      </c>
      <c r="K574" s="2">
        <v>1</v>
      </c>
      <c r="L574" s="2"/>
      <c r="M574" s="2"/>
      <c r="N574" s="2"/>
      <c r="O574" s="2">
        <f t="shared" si="667"/>
        <v>1765.28</v>
      </c>
      <c r="P574" s="2">
        <f>ROUND((ROUND((AC574*I574),2)*BC574),2)</f>
        <v>1765.28</v>
      </c>
      <c r="Q574" s="2">
        <f>(ROUND((ROUND(((ET574)*AV574*I574),2)*BB574),2)+ROUND((ROUND(((AE574-(EU574))*AV574*I574),2)*BS574),2))</f>
        <v>0</v>
      </c>
      <c r="R574" s="2">
        <f t="shared" si="669"/>
        <v>0</v>
      </c>
      <c r="S574" s="2">
        <f t="shared" si="670"/>
        <v>0</v>
      </c>
      <c r="T574" s="2">
        <f t="shared" si="671"/>
        <v>0</v>
      </c>
      <c r="U574" s="2">
        <f t="shared" si="672"/>
        <v>0</v>
      </c>
      <c r="V574" s="2">
        <f t="shared" si="673"/>
        <v>0</v>
      </c>
      <c r="W574" s="2">
        <f t="shared" si="674"/>
        <v>0</v>
      </c>
      <c r="X574" s="2">
        <f t="shared" si="675"/>
        <v>0</v>
      </c>
      <c r="Y574" s="2">
        <f t="shared" si="676"/>
        <v>0</v>
      </c>
      <c r="Z574" s="2"/>
      <c r="AA574" s="2">
        <v>60252778</v>
      </c>
      <c r="AB574" s="2">
        <f t="shared" si="677"/>
        <v>1765.28</v>
      </c>
      <c r="AC574" s="2">
        <f t="shared" si="704"/>
        <v>1765.28</v>
      </c>
      <c r="AD574" s="2">
        <f>ROUND((((ET574)-(EU574))+AE574),6)</f>
        <v>0</v>
      </c>
      <c r="AE574" s="2">
        <f>ROUND((EU574),6)</f>
        <v>0</v>
      </c>
      <c r="AF574" s="2">
        <f>ROUND((EV574),6)</f>
        <v>0</v>
      </c>
      <c r="AG574" s="2">
        <f t="shared" si="679"/>
        <v>0</v>
      </c>
      <c r="AH574" s="2">
        <f>(EW574)</f>
        <v>0</v>
      </c>
      <c r="AI574" s="2">
        <f>(EX574)</f>
        <v>0</v>
      </c>
      <c r="AJ574" s="2">
        <f t="shared" si="680"/>
        <v>0</v>
      </c>
      <c r="AK574" s="2">
        <v>1765.28</v>
      </c>
      <c r="AL574" s="2">
        <v>1765.28</v>
      </c>
      <c r="AM574" s="2">
        <v>0</v>
      </c>
      <c r="AN574" s="2">
        <v>0</v>
      </c>
      <c r="AO574" s="2">
        <v>0</v>
      </c>
      <c r="AP574" s="2">
        <v>0</v>
      </c>
      <c r="AQ574" s="2">
        <v>0</v>
      </c>
      <c r="AR574" s="2">
        <v>0</v>
      </c>
      <c r="AS574" s="2">
        <v>0</v>
      </c>
      <c r="AT574" s="2">
        <v>90</v>
      </c>
      <c r="AU574" s="2">
        <v>46</v>
      </c>
      <c r="AV574" s="2">
        <v>1</v>
      </c>
      <c r="AW574" s="2">
        <v>1</v>
      </c>
      <c r="AX574" s="2"/>
      <c r="AY574" s="2"/>
      <c r="AZ574" s="2">
        <v>1</v>
      </c>
      <c r="BA574" s="2">
        <v>1</v>
      </c>
      <c r="BB574" s="2">
        <v>1</v>
      </c>
      <c r="BC574" s="2">
        <v>1</v>
      </c>
      <c r="BD574" s="2" t="s">
        <v>3</v>
      </c>
      <c r="BE574" s="2" t="s">
        <v>3</v>
      </c>
      <c r="BF574" s="2" t="s">
        <v>3</v>
      </c>
      <c r="BG574" s="2" t="s">
        <v>3</v>
      </c>
      <c r="BH574" s="2">
        <v>3</v>
      </c>
      <c r="BI574" s="2">
        <v>3</v>
      </c>
      <c r="BJ574" s="2" t="s">
        <v>3</v>
      </c>
      <c r="BK574" s="2"/>
      <c r="BL574" s="2"/>
      <c r="BM574" s="2">
        <v>746</v>
      </c>
      <c r="BN574" s="2">
        <v>0</v>
      </c>
      <c r="BO574" s="2" t="s">
        <v>3</v>
      </c>
      <c r="BP574" s="2">
        <v>0</v>
      </c>
      <c r="BQ574" s="2">
        <v>130</v>
      </c>
      <c r="BR574" s="2">
        <v>0</v>
      </c>
      <c r="BS574" s="2">
        <v>1</v>
      </c>
      <c r="BT574" s="2">
        <v>1</v>
      </c>
      <c r="BU574" s="2">
        <v>1</v>
      </c>
      <c r="BV574" s="2">
        <v>1</v>
      </c>
      <c r="BW574" s="2">
        <v>1</v>
      </c>
      <c r="BX574" s="2">
        <v>1</v>
      </c>
      <c r="BY574" s="2" t="s">
        <v>3</v>
      </c>
      <c r="BZ574" s="2">
        <v>90</v>
      </c>
      <c r="CA574" s="2">
        <v>46</v>
      </c>
      <c r="CB574" s="2" t="s">
        <v>3</v>
      </c>
      <c r="CC574" s="2"/>
      <c r="CD574" s="2"/>
      <c r="CE574" s="2">
        <v>30</v>
      </c>
      <c r="CF574" s="2">
        <v>0</v>
      </c>
      <c r="CG574" s="2">
        <v>0</v>
      </c>
      <c r="CH574" s="2"/>
      <c r="CI574" s="2"/>
      <c r="CJ574" s="2"/>
      <c r="CK574" s="2"/>
      <c r="CL574" s="2"/>
      <c r="CM574" s="2">
        <v>0</v>
      </c>
      <c r="CN574" s="2" t="s">
        <v>3</v>
      </c>
      <c r="CO574" s="2">
        <v>0</v>
      </c>
      <c r="CP574" s="2">
        <f t="shared" si="681"/>
        <v>1765.28</v>
      </c>
      <c r="CQ574" s="2">
        <f>ROUND((ROUND((AC574*1),2)*BC574),2)</f>
        <v>1765.28</v>
      </c>
      <c r="CR574" s="2">
        <f>(ROUND((ROUND(((ET574)*AV574*1),2)*BB574),2)+ROUND((ROUND(((AE574-(EU574))*AV574*1),2)*BS574),2))</f>
        <v>0</v>
      </c>
      <c r="CS574" s="2">
        <f t="shared" si="683"/>
        <v>0</v>
      </c>
      <c r="CT574" s="2">
        <f t="shared" si="684"/>
        <v>0</v>
      </c>
      <c r="CU574" s="2">
        <f t="shared" si="685"/>
        <v>0</v>
      </c>
      <c r="CV574" s="2">
        <f t="shared" si="686"/>
        <v>0</v>
      </c>
      <c r="CW574" s="2">
        <f t="shared" si="687"/>
        <v>0</v>
      </c>
      <c r="CX574" s="2">
        <f t="shared" si="688"/>
        <v>0</v>
      </c>
      <c r="CY574" s="2">
        <f t="shared" si="689"/>
        <v>0</v>
      </c>
      <c r="CZ574" s="2">
        <f t="shared" si="690"/>
        <v>0</v>
      </c>
      <c r="DA574" s="2"/>
      <c r="DB574" s="2"/>
      <c r="DC574" s="2" t="s">
        <v>3</v>
      </c>
      <c r="DD574" s="2" t="s">
        <v>3</v>
      </c>
      <c r="DE574" s="2" t="s">
        <v>3</v>
      </c>
      <c r="DF574" s="2" t="s">
        <v>3</v>
      </c>
      <c r="DG574" s="2" t="s">
        <v>3</v>
      </c>
      <c r="DH574" s="2" t="s">
        <v>3</v>
      </c>
      <c r="DI574" s="2" t="s">
        <v>3</v>
      </c>
      <c r="DJ574" s="2" t="s">
        <v>3</v>
      </c>
      <c r="DK574" s="2" t="s">
        <v>3</v>
      </c>
      <c r="DL574" s="2" t="s">
        <v>3</v>
      </c>
      <c r="DM574" s="2" t="s">
        <v>3</v>
      </c>
      <c r="DN574" s="2">
        <v>0</v>
      </c>
      <c r="DO574" s="2">
        <v>0</v>
      </c>
      <c r="DP574" s="2">
        <v>1</v>
      </c>
      <c r="DQ574" s="2">
        <v>1</v>
      </c>
      <c r="DR574" s="2"/>
      <c r="DS574" s="2"/>
      <c r="DT574" s="2"/>
      <c r="DU574" s="2">
        <v>1013</v>
      </c>
      <c r="DV574" s="2" t="s">
        <v>37</v>
      </c>
      <c r="DW574" s="2" t="s">
        <v>37</v>
      </c>
      <c r="DX574" s="2">
        <v>1</v>
      </c>
      <c r="DY574" s="2"/>
      <c r="DZ574" s="2" t="s">
        <v>3</v>
      </c>
      <c r="EA574" s="2" t="s">
        <v>3</v>
      </c>
      <c r="EB574" s="2" t="s">
        <v>3</v>
      </c>
      <c r="EC574" s="2" t="s">
        <v>3</v>
      </c>
      <c r="ED574" s="2"/>
      <c r="EE574" s="2">
        <v>59540854</v>
      </c>
      <c r="EF574" s="2">
        <v>130</v>
      </c>
      <c r="EG574" s="2" t="s">
        <v>38</v>
      </c>
      <c r="EH574" s="2">
        <v>0</v>
      </c>
      <c r="EI574" s="2" t="s">
        <v>3</v>
      </c>
      <c r="EJ574" s="2">
        <v>3</v>
      </c>
      <c r="EK574" s="2">
        <v>746</v>
      </c>
      <c r="EL574" s="2" t="s">
        <v>39</v>
      </c>
      <c r="EM574" s="2" t="s">
        <v>40</v>
      </c>
      <c r="EN574" s="2"/>
      <c r="EO574" s="2" t="s">
        <v>3</v>
      </c>
      <c r="EP574" s="2"/>
      <c r="EQ574" s="2">
        <v>0</v>
      </c>
      <c r="ER574" s="2">
        <v>0</v>
      </c>
      <c r="ES574" s="2">
        <v>1765.28</v>
      </c>
      <c r="ET574" s="2">
        <v>0</v>
      </c>
      <c r="EU574" s="2">
        <v>0</v>
      </c>
      <c r="EV574" s="2">
        <v>0</v>
      </c>
      <c r="EW574" s="2">
        <v>0</v>
      </c>
      <c r="EX574" s="2">
        <v>0</v>
      </c>
      <c r="EY574" s="2"/>
      <c r="EZ574" s="2"/>
      <c r="FA574" s="2"/>
      <c r="FB574" s="2"/>
      <c r="FC574" s="2"/>
      <c r="FD574" s="2"/>
      <c r="FE574" s="2"/>
      <c r="FF574" s="2"/>
      <c r="FG574" s="2"/>
      <c r="FH574" s="2"/>
      <c r="FI574" s="2"/>
      <c r="FJ574" s="2"/>
      <c r="FK574" s="2"/>
      <c r="FL574" s="2"/>
      <c r="FM574" s="2"/>
      <c r="FN574" s="2"/>
      <c r="FO574" s="2"/>
      <c r="FP574" s="2"/>
      <c r="FQ574" s="2">
        <v>0</v>
      </c>
      <c r="FR574" s="2">
        <f>P574</f>
        <v>1765.28</v>
      </c>
      <c r="FS574" s="2">
        <v>0</v>
      </c>
      <c r="FT574" s="2"/>
      <c r="FU574" s="2"/>
      <c r="FV574" s="2"/>
      <c r="FW574" s="2"/>
      <c r="FX574" s="2">
        <v>90</v>
      </c>
      <c r="FY574" s="2">
        <v>46</v>
      </c>
      <c r="FZ574" s="2"/>
      <c r="GA574" s="2" t="s">
        <v>832</v>
      </c>
      <c r="GB574" s="2"/>
      <c r="GC574" s="2"/>
      <c r="GD574" s="2">
        <v>1</v>
      </c>
      <c r="GE574" s="2"/>
      <c r="GF574" s="2">
        <v>-1682291438</v>
      </c>
      <c r="GG574" s="2">
        <v>2</v>
      </c>
      <c r="GH574" s="2">
        <v>4</v>
      </c>
      <c r="GI574" s="2">
        <v>-2</v>
      </c>
      <c r="GJ574" s="2">
        <v>0</v>
      </c>
      <c r="GK574" s="2">
        <v>0</v>
      </c>
      <c r="GL574" s="2">
        <f t="shared" si="691"/>
        <v>0</v>
      </c>
      <c r="GM574" s="2">
        <f t="shared" si="692"/>
        <v>1765.28</v>
      </c>
      <c r="GN574" s="2">
        <f t="shared" si="693"/>
        <v>0</v>
      </c>
      <c r="GO574" s="2">
        <f t="shared" si="694"/>
        <v>0</v>
      </c>
      <c r="GP574" s="2">
        <f t="shared" si="695"/>
        <v>0</v>
      </c>
      <c r="GQ574" s="2"/>
      <c r="GR574" s="2">
        <v>0</v>
      </c>
      <c r="GS574" s="2">
        <v>2</v>
      </c>
      <c r="GT574" s="2">
        <v>0</v>
      </c>
      <c r="GU574" s="2" t="s">
        <v>3</v>
      </c>
      <c r="GV574" s="2">
        <f t="shared" si="696"/>
        <v>0</v>
      </c>
      <c r="GW574" s="2">
        <v>1</v>
      </c>
      <c r="GX574" s="2">
        <f t="shared" si="697"/>
        <v>0</v>
      </c>
      <c r="GY574" s="2"/>
      <c r="GZ574" s="2"/>
      <c r="HA574" s="2">
        <v>0</v>
      </c>
      <c r="HB574" s="2">
        <v>0</v>
      </c>
      <c r="HC574" s="2">
        <f t="shared" si="698"/>
        <v>0</v>
      </c>
      <c r="HD574" s="2"/>
      <c r="HE574" s="2" t="s">
        <v>42</v>
      </c>
      <c r="HF574" s="2" t="s">
        <v>43</v>
      </c>
      <c r="HG574" s="2"/>
      <c r="HH574" s="2"/>
      <c r="HI574" s="2"/>
      <c r="HJ574" s="2"/>
      <c r="HK574" s="2"/>
      <c r="HL574" s="2"/>
      <c r="HM574" s="2" t="s">
        <v>3</v>
      </c>
      <c r="HN574" s="2" t="s">
        <v>3</v>
      </c>
      <c r="HO574" s="2" t="s">
        <v>3</v>
      </c>
      <c r="HP574" s="2" t="s">
        <v>3</v>
      </c>
      <c r="HQ574" s="2" t="s">
        <v>3</v>
      </c>
      <c r="HR574" s="2"/>
      <c r="HS574" s="2">
        <v>0</v>
      </c>
      <c r="HT574" s="2"/>
      <c r="HU574" s="2"/>
      <c r="HV574" s="2"/>
      <c r="HW574" s="2"/>
      <c r="HX574" s="2"/>
      <c r="HY574" s="2"/>
      <c r="HZ574" s="2"/>
      <c r="IA574" s="2"/>
      <c r="IB574" s="2"/>
      <c r="IC574" s="2"/>
      <c r="ID574" s="2"/>
      <c r="IE574" s="2"/>
      <c r="IF574" s="2"/>
      <c r="IG574" s="2"/>
      <c r="IH574" s="2"/>
      <c r="II574" s="2"/>
      <c r="IJ574" s="2"/>
      <c r="IK574" s="2">
        <v>0</v>
      </c>
      <c r="IL574" s="2"/>
      <c r="IM574" s="2"/>
      <c r="IN574" s="2"/>
      <c r="IO574" s="2"/>
      <c r="IP574" s="2"/>
      <c r="IQ574" s="2"/>
      <c r="IR574" s="2"/>
      <c r="IS574" s="2"/>
      <c r="IT574" s="2"/>
      <c r="IU574" s="2"/>
    </row>
    <row r="575" spans="1:255" x14ac:dyDescent="0.2">
      <c r="A575">
        <v>18</v>
      </c>
      <c r="B575">
        <v>1</v>
      </c>
      <c r="C575">
        <v>376</v>
      </c>
      <c r="E575" t="s">
        <v>829</v>
      </c>
      <c r="F575" t="s">
        <v>830</v>
      </c>
      <c r="G575" t="s">
        <v>831</v>
      </c>
      <c r="H575" t="s">
        <v>37</v>
      </c>
      <c r="I575">
        <f>I573*J575</f>
        <v>1</v>
      </c>
      <c r="J575">
        <v>1</v>
      </c>
      <c r="K575">
        <v>1</v>
      </c>
      <c r="O575">
        <f t="shared" si="667"/>
        <v>13522.04</v>
      </c>
      <c r="P575">
        <f>ROUND((ROUND((AC575*I575),2)*BC575),2)</f>
        <v>13522.04</v>
      </c>
      <c r="Q575">
        <f>(ROUND((ROUND(((ET575)*AV575*I575),2)*BB575),2)+ROUND((ROUND(((AE575-(EU575))*AV575*I575),2)*BS575),2))</f>
        <v>0</v>
      </c>
      <c r="R575">
        <f t="shared" si="669"/>
        <v>0</v>
      </c>
      <c r="S575">
        <f t="shared" si="670"/>
        <v>0</v>
      </c>
      <c r="T575">
        <f t="shared" si="671"/>
        <v>0</v>
      </c>
      <c r="U575">
        <f t="shared" si="672"/>
        <v>0</v>
      </c>
      <c r="V575">
        <f t="shared" si="673"/>
        <v>0</v>
      </c>
      <c r="W575">
        <f t="shared" si="674"/>
        <v>0</v>
      </c>
      <c r="X575">
        <f t="shared" si="675"/>
        <v>0</v>
      </c>
      <c r="Y575">
        <f t="shared" si="676"/>
        <v>0</v>
      </c>
      <c r="AA575">
        <v>60252775</v>
      </c>
      <c r="AB575">
        <f t="shared" si="677"/>
        <v>1765.28</v>
      </c>
      <c r="AC575">
        <f t="shared" si="704"/>
        <v>1765.28</v>
      </c>
      <c r="AD575">
        <f>ROUND((((ET575)-(EU575))+AE575),6)</f>
        <v>0</v>
      </c>
      <c r="AE575">
        <f>ROUND((EU575),6)</f>
        <v>0</v>
      </c>
      <c r="AF575">
        <f>ROUND((EV575),6)</f>
        <v>0</v>
      </c>
      <c r="AG575">
        <f t="shared" si="679"/>
        <v>0</v>
      </c>
      <c r="AH575">
        <f>(EW575)</f>
        <v>0</v>
      </c>
      <c r="AI575">
        <f>(EX575)</f>
        <v>0</v>
      </c>
      <c r="AJ575">
        <f t="shared" si="680"/>
        <v>0</v>
      </c>
      <c r="AK575">
        <v>1765.28</v>
      </c>
      <c r="AL575">
        <v>1765.28</v>
      </c>
      <c r="AM575">
        <v>0</v>
      </c>
      <c r="AN575">
        <v>0</v>
      </c>
      <c r="AO575">
        <v>0</v>
      </c>
      <c r="AP575">
        <v>0</v>
      </c>
      <c r="AQ575">
        <v>0</v>
      </c>
      <c r="AR575">
        <v>0</v>
      </c>
      <c r="AS575">
        <v>0</v>
      </c>
      <c r="AT575">
        <v>90</v>
      </c>
      <c r="AU575">
        <v>46</v>
      </c>
      <c r="AV575">
        <v>1</v>
      </c>
      <c r="AW575">
        <v>1</v>
      </c>
      <c r="AZ575">
        <v>1</v>
      </c>
      <c r="BA575">
        <v>1</v>
      </c>
      <c r="BB575">
        <v>1</v>
      </c>
      <c r="BC575">
        <v>7.66</v>
      </c>
      <c r="BD575" t="s">
        <v>3</v>
      </c>
      <c r="BE575" t="s">
        <v>3</v>
      </c>
      <c r="BF575" t="s">
        <v>3</v>
      </c>
      <c r="BG575" t="s">
        <v>3</v>
      </c>
      <c r="BH575">
        <v>3</v>
      </c>
      <c r="BI575">
        <v>3</v>
      </c>
      <c r="BJ575" t="s">
        <v>3</v>
      </c>
      <c r="BM575">
        <v>746</v>
      </c>
      <c r="BN575">
        <v>0</v>
      </c>
      <c r="BO575" t="s">
        <v>3</v>
      </c>
      <c r="BP575">
        <v>0</v>
      </c>
      <c r="BQ575">
        <v>130</v>
      </c>
      <c r="BR575">
        <v>0</v>
      </c>
      <c r="BS575">
        <v>1</v>
      </c>
      <c r="BT575">
        <v>1</v>
      </c>
      <c r="BU575">
        <v>1</v>
      </c>
      <c r="BV575">
        <v>1</v>
      </c>
      <c r="BW575">
        <v>1</v>
      </c>
      <c r="BX575">
        <v>1</v>
      </c>
      <c r="BY575" t="s">
        <v>3</v>
      </c>
      <c r="BZ575">
        <v>90</v>
      </c>
      <c r="CA575">
        <v>46</v>
      </c>
      <c r="CB575" t="s">
        <v>3</v>
      </c>
      <c r="CE575">
        <v>30</v>
      </c>
      <c r="CF575">
        <v>0</v>
      </c>
      <c r="CG575">
        <v>0</v>
      </c>
      <c r="CM575">
        <v>0</v>
      </c>
      <c r="CN575" t="s">
        <v>3</v>
      </c>
      <c r="CO575">
        <v>0</v>
      </c>
      <c r="CP575">
        <f t="shared" si="681"/>
        <v>13522.04</v>
      </c>
      <c r="CQ575">
        <f>ROUND((ROUND((AC575*1),2)*BC575),2)</f>
        <v>13522.04</v>
      </c>
      <c r="CR575">
        <f>(ROUND((ROUND(((ET575)*AV575*1),2)*BB575),2)+ROUND((ROUND(((AE575-(EU575))*AV575*1),2)*BS575),2))</f>
        <v>0</v>
      </c>
      <c r="CS575">
        <f t="shared" si="683"/>
        <v>0</v>
      </c>
      <c r="CT575">
        <f t="shared" si="684"/>
        <v>0</v>
      </c>
      <c r="CU575">
        <f t="shared" si="685"/>
        <v>0</v>
      </c>
      <c r="CV575">
        <f t="shared" si="686"/>
        <v>0</v>
      </c>
      <c r="CW575">
        <f t="shared" si="687"/>
        <v>0</v>
      </c>
      <c r="CX575">
        <f t="shared" si="688"/>
        <v>0</v>
      </c>
      <c r="CY575">
        <f t="shared" si="689"/>
        <v>0</v>
      </c>
      <c r="CZ575">
        <f t="shared" si="690"/>
        <v>0</v>
      </c>
      <c r="DC575" t="s">
        <v>3</v>
      </c>
      <c r="DD575" t="s">
        <v>3</v>
      </c>
      <c r="DE575" t="s">
        <v>3</v>
      </c>
      <c r="DF575" t="s">
        <v>3</v>
      </c>
      <c r="DG575" t="s">
        <v>3</v>
      </c>
      <c r="DH575" t="s">
        <v>3</v>
      </c>
      <c r="DI575" t="s">
        <v>3</v>
      </c>
      <c r="DJ575" t="s">
        <v>3</v>
      </c>
      <c r="DK575" t="s">
        <v>3</v>
      </c>
      <c r="DL575" t="s">
        <v>3</v>
      </c>
      <c r="DM575" t="s">
        <v>3</v>
      </c>
      <c r="DN575">
        <v>0</v>
      </c>
      <c r="DO575">
        <v>0</v>
      </c>
      <c r="DP575">
        <v>1</v>
      </c>
      <c r="DQ575">
        <v>1</v>
      </c>
      <c r="DU575">
        <v>1013</v>
      </c>
      <c r="DV575" t="s">
        <v>37</v>
      </c>
      <c r="DW575" t="s">
        <v>37</v>
      </c>
      <c r="DX575">
        <v>1</v>
      </c>
      <c r="DZ575" t="s">
        <v>3</v>
      </c>
      <c r="EA575" t="s">
        <v>3</v>
      </c>
      <c r="EB575" t="s">
        <v>3</v>
      </c>
      <c r="EC575" t="s">
        <v>3</v>
      </c>
      <c r="EE575">
        <v>59540854</v>
      </c>
      <c r="EF575">
        <v>130</v>
      </c>
      <c r="EG575" t="s">
        <v>38</v>
      </c>
      <c r="EH575">
        <v>0</v>
      </c>
      <c r="EI575" t="s">
        <v>3</v>
      </c>
      <c r="EJ575">
        <v>3</v>
      </c>
      <c r="EK575">
        <v>746</v>
      </c>
      <c r="EL575" t="s">
        <v>39</v>
      </c>
      <c r="EM575" t="s">
        <v>40</v>
      </c>
      <c r="EO575" t="s">
        <v>3</v>
      </c>
      <c r="EQ575">
        <v>0</v>
      </c>
      <c r="ER575">
        <v>1765.28</v>
      </c>
      <c r="ES575">
        <v>1765.28</v>
      </c>
      <c r="ET575">
        <v>0</v>
      </c>
      <c r="EU575">
        <v>0</v>
      </c>
      <c r="EV575">
        <v>0</v>
      </c>
      <c r="EW575">
        <v>0</v>
      </c>
      <c r="EX575">
        <v>0</v>
      </c>
      <c r="EZ575">
        <v>5</v>
      </c>
      <c r="FC575">
        <v>1</v>
      </c>
      <c r="FD575">
        <v>18</v>
      </c>
      <c r="FF575">
        <v>15567</v>
      </c>
      <c r="FQ575">
        <v>0</v>
      </c>
      <c r="FR575">
        <f>P575</f>
        <v>13522.04</v>
      </c>
      <c r="FS575">
        <v>0</v>
      </c>
      <c r="FX575">
        <v>90</v>
      </c>
      <c r="FY575">
        <v>46</v>
      </c>
      <c r="GA575" t="s">
        <v>832</v>
      </c>
      <c r="GD575">
        <v>1</v>
      </c>
      <c r="GF575">
        <v>-1682291438</v>
      </c>
      <c r="GG575">
        <v>2</v>
      </c>
      <c r="GH575">
        <v>3</v>
      </c>
      <c r="GI575">
        <v>5</v>
      </c>
      <c r="GJ575">
        <v>0</v>
      </c>
      <c r="GK575">
        <v>0</v>
      </c>
      <c r="GL575">
        <f t="shared" si="691"/>
        <v>0</v>
      </c>
      <c r="GM575">
        <f t="shared" si="692"/>
        <v>13522.04</v>
      </c>
      <c r="GN575">
        <f t="shared" si="693"/>
        <v>0</v>
      </c>
      <c r="GO575">
        <f t="shared" si="694"/>
        <v>0</v>
      </c>
      <c r="GP575">
        <f t="shared" si="695"/>
        <v>0</v>
      </c>
      <c r="GR575">
        <v>1</v>
      </c>
      <c r="GS575">
        <v>1</v>
      </c>
      <c r="GT575">
        <v>0</v>
      </c>
      <c r="GU575" t="s">
        <v>3</v>
      </c>
      <c r="GV575">
        <f t="shared" si="696"/>
        <v>0</v>
      </c>
      <c r="GW575">
        <v>1</v>
      </c>
      <c r="GX575">
        <f t="shared" si="697"/>
        <v>0</v>
      </c>
      <c r="HA575">
        <v>0</v>
      </c>
      <c r="HB575">
        <v>0</v>
      </c>
      <c r="HC575">
        <f t="shared" si="698"/>
        <v>0</v>
      </c>
      <c r="HE575" t="s">
        <v>42</v>
      </c>
      <c r="HF575" t="s">
        <v>43</v>
      </c>
      <c r="HM575" t="s">
        <v>3</v>
      </c>
      <c r="HN575" t="s">
        <v>3</v>
      </c>
      <c r="HO575" t="s">
        <v>3</v>
      </c>
      <c r="HP575" t="s">
        <v>3</v>
      </c>
      <c r="HQ575" t="s">
        <v>3</v>
      </c>
      <c r="HS575">
        <v>0</v>
      </c>
      <c r="IK575">
        <v>0</v>
      </c>
    </row>
    <row r="577" spans="1:206" x14ac:dyDescent="0.2">
      <c r="A577" s="3">
        <v>51</v>
      </c>
      <c r="B577" s="3">
        <f>B538</f>
        <v>1</v>
      </c>
      <c r="C577" s="3">
        <f>A538</f>
        <v>4</v>
      </c>
      <c r="D577" s="3">
        <f>ROW(A538)</f>
        <v>538</v>
      </c>
      <c r="E577" s="3"/>
      <c r="F577" s="3" t="str">
        <f>IF(F538&lt;&gt;"",F538,"")</f>
        <v/>
      </c>
      <c r="G577" s="3" t="str">
        <f>IF(G538&lt;&gt;"",G538,"")</f>
        <v>Электро-установочные изделия группы освещения</v>
      </c>
      <c r="H577" s="3">
        <v>0</v>
      </c>
      <c r="I577" s="3"/>
      <c r="J577" s="3"/>
      <c r="K577" s="3"/>
      <c r="L577" s="3"/>
      <c r="M577" s="3"/>
      <c r="N577" s="3"/>
      <c r="O577" s="3">
        <f t="shared" ref="O577:T577" si="712">ROUND(AB577,2)</f>
        <v>20130.72</v>
      </c>
      <c r="P577" s="3">
        <f t="shared" si="712"/>
        <v>19370.93</v>
      </c>
      <c r="Q577" s="3">
        <f t="shared" si="712"/>
        <v>6.84</v>
      </c>
      <c r="R577" s="3">
        <f t="shared" si="712"/>
        <v>1</v>
      </c>
      <c r="S577" s="3">
        <f t="shared" si="712"/>
        <v>752.95</v>
      </c>
      <c r="T577" s="3">
        <f t="shared" si="712"/>
        <v>0</v>
      </c>
      <c r="U577" s="3">
        <f>AH577</f>
        <v>65.89889196</v>
      </c>
      <c r="V577" s="3">
        <f>AI577</f>
        <v>0</v>
      </c>
      <c r="W577" s="3">
        <f>ROUND(AJ577,2)</f>
        <v>0</v>
      </c>
      <c r="X577" s="3">
        <f>ROUND(AK577,2)</f>
        <v>725.96</v>
      </c>
      <c r="Y577" s="3">
        <f>ROUND(AL577,2)</f>
        <v>381.4</v>
      </c>
      <c r="Z577" s="3"/>
      <c r="AA577" s="3"/>
      <c r="AB577" s="3">
        <f>ROUND(SUMIF(AA542:AA575,"=60252778",O542:O575),2)</f>
        <v>20130.72</v>
      </c>
      <c r="AC577" s="3">
        <f>ROUND(SUMIF(AA542:AA575,"=60252778",P542:P575),2)</f>
        <v>19370.93</v>
      </c>
      <c r="AD577" s="3">
        <f>ROUND(SUMIF(AA542:AA575,"=60252778",Q542:Q575),2)</f>
        <v>6.84</v>
      </c>
      <c r="AE577" s="3">
        <f>ROUND(SUMIF(AA542:AA575,"=60252778",R542:R575),2)</f>
        <v>1</v>
      </c>
      <c r="AF577" s="3">
        <f>ROUND(SUMIF(AA542:AA575,"=60252778",S542:S575),2)</f>
        <v>752.95</v>
      </c>
      <c r="AG577" s="3">
        <f>ROUND(SUMIF(AA542:AA575,"=60252778",T542:T575),2)</f>
        <v>0</v>
      </c>
      <c r="AH577" s="3">
        <f>SUMIF(AA542:AA575,"=60252778",U542:U575)</f>
        <v>65.89889196</v>
      </c>
      <c r="AI577" s="3">
        <f>SUMIF(AA542:AA575,"=60252778",V542:V575)</f>
        <v>0</v>
      </c>
      <c r="AJ577" s="3">
        <f>ROUND(SUMIF(AA542:AA575,"=60252778",W542:W575),2)</f>
        <v>0</v>
      </c>
      <c r="AK577" s="3">
        <f>ROUND(SUMIF(AA542:AA575,"=60252778",X542:X575),2)</f>
        <v>725.96</v>
      </c>
      <c r="AL577" s="3">
        <f>ROUND(SUMIF(AA542:AA575,"=60252778",Y542:Y575),2)</f>
        <v>381.4</v>
      </c>
      <c r="AM577" s="3"/>
      <c r="AN577" s="3"/>
      <c r="AO577" s="3">
        <f t="shared" ref="AO577:BD577" si="713">ROUND(BX577,2)</f>
        <v>0</v>
      </c>
      <c r="AP577" s="3">
        <f t="shared" si="713"/>
        <v>2154.5700000000002</v>
      </c>
      <c r="AQ577" s="3">
        <f t="shared" si="713"/>
        <v>0</v>
      </c>
      <c r="AR577" s="3">
        <f t="shared" si="713"/>
        <v>21238.080000000002</v>
      </c>
      <c r="AS577" s="3">
        <f t="shared" si="713"/>
        <v>0</v>
      </c>
      <c r="AT577" s="3">
        <f t="shared" si="713"/>
        <v>19083.509999999998</v>
      </c>
      <c r="AU577" s="3">
        <f t="shared" si="713"/>
        <v>0</v>
      </c>
      <c r="AV577" s="3">
        <f t="shared" si="713"/>
        <v>19370.93</v>
      </c>
      <c r="AW577" s="3">
        <f t="shared" si="713"/>
        <v>17216.36</v>
      </c>
      <c r="AX577" s="3">
        <f t="shared" si="713"/>
        <v>0</v>
      </c>
      <c r="AY577" s="3">
        <f t="shared" si="713"/>
        <v>17216.36</v>
      </c>
      <c r="AZ577" s="3">
        <f t="shared" si="713"/>
        <v>2154.5700000000002</v>
      </c>
      <c r="BA577" s="3">
        <f t="shared" si="713"/>
        <v>0</v>
      </c>
      <c r="BB577" s="3">
        <f t="shared" si="713"/>
        <v>0</v>
      </c>
      <c r="BC577" s="3">
        <f t="shared" si="713"/>
        <v>0</v>
      </c>
      <c r="BD577" s="3">
        <f t="shared" si="713"/>
        <v>0</v>
      </c>
      <c r="BE577" s="3"/>
      <c r="BF577" s="3"/>
      <c r="BG577" s="3"/>
      <c r="BH577" s="3"/>
      <c r="BI577" s="3"/>
      <c r="BJ577" s="3"/>
      <c r="BK577" s="3"/>
      <c r="BL577" s="3"/>
      <c r="BM577" s="3"/>
      <c r="BN577" s="3"/>
      <c r="BO577" s="3"/>
      <c r="BP577" s="3"/>
      <c r="BQ577" s="3"/>
      <c r="BR577" s="3"/>
      <c r="BS577" s="3"/>
      <c r="BT577" s="3"/>
      <c r="BU577" s="3"/>
      <c r="BV577" s="3"/>
      <c r="BW577" s="3"/>
      <c r="BX577" s="3">
        <f>ROUND(SUMIF(AA542:AA575,"=60252778",FQ542:FQ575),2)</f>
        <v>0</v>
      </c>
      <c r="BY577" s="3">
        <f>ROUND(SUMIF(AA542:AA575,"=60252778",FR542:FR575),2)</f>
        <v>2154.5700000000002</v>
      </c>
      <c r="BZ577" s="3">
        <f>ROUND(SUMIF(AA542:AA575,"=60252778",GL542:GL575),2)</f>
        <v>0</v>
      </c>
      <c r="CA577" s="3">
        <f>ROUND(SUMIF(AA542:AA575,"=60252778",GM542:GM575),2)</f>
        <v>21238.080000000002</v>
      </c>
      <c r="CB577" s="3">
        <f>ROUND(SUMIF(AA542:AA575,"=60252778",GN542:GN575),2)</f>
        <v>0</v>
      </c>
      <c r="CC577" s="3">
        <f>ROUND(SUMIF(AA542:AA575,"=60252778",GO542:GO575),2)</f>
        <v>19083.509999999998</v>
      </c>
      <c r="CD577" s="3">
        <f>ROUND(SUMIF(AA542:AA575,"=60252778",GP542:GP575),2)</f>
        <v>0</v>
      </c>
      <c r="CE577" s="3">
        <f>AC577-BX577</f>
        <v>19370.93</v>
      </c>
      <c r="CF577" s="3">
        <f>AC577-BY577</f>
        <v>17216.36</v>
      </c>
      <c r="CG577" s="3">
        <f>BX577-BZ577</f>
        <v>0</v>
      </c>
      <c r="CH577" s="3">
        <f>AC577-BX577-BY577+BZ577</f>
        <v>17216.36</v>
      </c>
      <c r="CI577" s="3">
        <f>BY577-BZ577</f>
        <v>2154.5700000000002</v>
      </c>
      <c r="CJ577" s="3">
        <f>ROUND(SUMIF(AA542:AA575,"=60252778",GX542:GX575),2)</f>
        <v>0</v>
      </c>
      <c r="CK577" s="3">
        <f>ROUND(SUMIF(AA542:AA575,"=60252778",GY542:GY575),2)</f>
        <v>0</v>
      </c>
      <c r="CL577" s="3">
        <f>ROUND(SUMIF(AA542:AA575,"=60252778",GZ542:GZ575),2)</f>
        <v>0</v>
      </c>
      <c r="CM577" s="3">
        <f>ROUND(SUMIF(AA542:AA575,"=60252778",HD542:HD575),2)</f>
        <v>0</v>
      </c>
      <c r="CN577" s="3"/>
      <c r="CO577" s="3"/>
      <c r="CP577" s="3"/>
      <c r="CQ577" s="3"/>
      <c r="CR577" s="3"/>
      <c r="CS577" s="3"/>
      <c r="CT577" s="3"/>
      <c r="CU577" s="3"/>
      <c r="CV577" s="3"/>
      <c r="CW577" s="3"/>
      <c r="CX577" s="3"/>
      <c r="CY577" s="3"/>
      <c r="CZ577" s="3"/>
      <c r="DA577" s="3"/>
      <c r="DB577" s="3"/>
      <c r="DC577" s="3"/>
      <c r="DD577" s="3"/>
      <c r="DE577" s="3"/>
      <c r="DF577" s="3"/>
      <c r="DG577" s="4">
        <f t="shared" ref="DG577:DL577" si="714">ROUND(DT577,2)</f>
        <v>202823.86</v>
      </c>
      <c r="DH577" s="4">
        <f t="shared" si="714"/>
        <v>161310.28</v>
      </c>
      <c r="DI577" s="4">
        <f t="shared" si="714"/>
        <v>108.86</v>
      </c>
      <c r="DJ577" s="4">
        <f t="shared" si="714"/>
        <v>54.99</v>
      </c>
      <c r="DK577" s="4">
        <f t="shared" si="714"/>
        <v>41404.720000000001</v>
      </c>
      <c r="DL577" s="4">
        <f t="shared" si="714"/>
        <v>0</v>
      </c>
      <c r="DM577" s="4">
        <f>DZ577</f>
        <v>65.89889196</v>
      </c>
      <c r="DN577" s="4">
        <f>EA577</f>
        <v>0</v>
      </c>
      <c r="DO577" s="4">
        <f>ROUND(EB577,2)</f>
        <v>0</v>
      </c>
      <c r="DP577" s="4">
        <f>ROUND(EC577,2)</f>
        <v>39921.21</v>
      </c>
      <c r="DQ577" s="4">
        <f>ROUND(ED577,2)</f>
        <v>20972.71</v>
      </c>
      <c r="DR577" s="4"/>
      <c r="DS577" s="4"/>
      <c r="DT577" s="4">
        <f>ROUND(SUMIF(AA542:AA575,"=60252775",O542:O575),2)</f>
        <v>202823.86</v>
      </c>
      <c r="DU577" s="4">
        <f>ROUND(SUMIF(AA542:AA575,"=60252775",P542:P575),2)</f>
        <v>161310.28</v>
      </c>
      <c r="DV577" s="4">
        <f>ROUND(SUMIF(AA542:AA575,"=60252775",Q542:Q575),2)</f>
        <v>108.86</v>
      </c>
      <c r="DW577" s="4">
        <f>ROUND(SUMIF(AA542:AA575,"=60252775",R542:R575),2)</f>
        <v>54.99</v>
      </c>
      <c r="DX577" s="4">
        <f>ROUND(SUMIF(AA542:AA575,"=60252775",S542:S575),2)</f>
        <v>41404.720000000001</v>
      </c>
      <c r="DY577" s="4">
        <f>ROUND(SUMIF(AA542:AA575,"=60252775",T542:T575),2)</f>
        <v>0</v>
      </c>
      <c r="DZ577" s="4">
        <f>SUMIF(AA542:AA575,"=60252775",U542:U575)</f>
        <v>65.89889196</v>
      </c>
      <c r="EA577" s="4">
        <f>SUMIF(AA542:AA575,"=60252775",V542:V575)</f>
        <v>0</v>
      </c>
      <c r="EB577" s="4">
        <f>ROUND(SUMIF(AA542:AA575,"=60252775",W542:W575),2)</f>
        <v>0</v>
      </c>
      <c r="EC577" s="4">
        <f>ROUND(SUMIF(AA542:AA575,"=60252775",X542:X575),2)</f>
        <v>39921.21</v>
      </c>
      <c r="ED577" s="4">
        <f>ROUND(SUMIF(AA542:AA575,"=60252775",Y542:Y575),2)</f>
        <v>20972.71</v>
      </c>
      <c r="EE577" s="4"/>
      <c r="EF577" s="4"/>
      <c r="EG577" s="4">
        <f t="shared" ref="EG577:EV577" si="715">ROUND(FP577,2)</f>
        <v>0</v>
      </c>
      <c r="EH577" s="4">
        <f t="shared" si="715"/>
        <v>16787.47</v>
      </c>
      <c r="EI577" s="4">
        <f t="shared" si="715"/>
        <v>0</v>
      </c>
      <c r="EJ577" s="4">
        <f t="shared" si="715"/>
        <v>263717.78000000003</v>
      </c>
      <c r="EK577" s="4">
        <f t="shared" si="715"/>
        <v>0</v>
      </c>
      <c r="EL577" s="4">
        <f t="shared" si="715"/>
        <v>246930.31</v>
      </c>
      <c r="EM577" s="4">
        <f t="shared" si="715"/>
        <v>0</v>
      </c>
      <c r="EN577" s="4">
        <f t="shared" si="715"/>
        <v>161310.28</v>
      </c>
      <c r="EO577" s="4">
        <f t="shared" si="715"/>
        <v>144522.81</v>
      </c>
      <c r="EP577" s="4">
        <f t="shared" si="715"/>
        <v>0</v>
      </c>
      <c r="EQ577" s="4">
        <f t="shared" si="715"/>
        <v>144522.81</v>
      </c>
      <c r="ER577" s="4">
        <f t="shared" si="715"/>
        <v>16787.47</v>
      </c>
      <c r="ES577" s="4">
        <f t="shared" si="715"/>
        <v>0</v>
      </c>
      <c r="ET577" s="4">
        <f t="shared" si="715"/>
        <v>0</v>
      </c>
      <c r="EU577" s="4">
        <f t="shared" si="715"/>
        <v>0</v>
      </c>
      <c r="EV577" s="4">
        <f t="shared" si="715"/>
        <v>0</v>
      </c>
      <c r="EW577" s="4"/>
      <c r="EX577" s="4"/>
      <c r="EY577" s="4"/>
      <c r="EZ577" s="4"/>
      <c r="FA577" s="4"/>
      <c r="FB577" s="4"/>
      <c r="FC577" s="4"/>
      <c r="FD577" s="4"/>
      <c r="FE577" s="4"/>
      <c r="FF577" s="4"/>
      <c r="FG577" s="4"/>
      <c r="FH577" s="4"/>
      <c r="FI577" s="4"/>
      <c r="FJ577" s="4"/>
      <c r="FK577" s="4"/>
      <c r="FL577" s="4"/>
      <c r="FM577" s="4"/>
      <c r="FN577" s="4"/>
      <c r="FO577" s="4"/>
      <c r="FP577" s="4">
        <f>ROUND(SUMIF(AA542:AA575,"=60252775",FQ542:FQ575),2)</f>
        <v>0</v>
      </c>
      <c r="FQ577" s="4">
        <f>ROUND(SUMIF(AA542:AA575,"=60252775",FR542:FR575),2)</f>
        <v>16787.47</v>
      </c>
      <c r="FR577" s="4">
        <f>ROUND(SUMIF(AA542:AA575,"=60252775",GL542:GL575),2)</f>
        <v>0</v>
      </c>
      <c r="FS577" s="4">
        <f>ROUND(SUMIF(AA542:AA575,"=60252775",GM542:GM575),2)</f>
        <v>263717.78000000003</v>
      </c>
      <c r="FT577" s="4">
        <f>ROUND(SUMIF(AA542:AA575,"=60252775",GN542:GN575),2)</f>
        <v>0</v>
      </c>
      <c r="FU577" s="4">
        <f>ROUND(SUMIF(AA542:AA575,"=60252775",GO542:GO575),2)</f>
        <v>246930.31</v>
      </c>
      <c r="FV577" s="4">
        <f>ROUND(SUMIF(AA542:AA575,"=60252775",GP542:GP575),2)</f>
        <v>0</v>
      </c>
      <c r="FW577" s="4">
        <f>DU577-FP577</f>
        <v>161310.28</v>
      </c>
      <c r="FX577" s="4">
        <f>DU577-FQ577</f>
        <v>144522.81</v>
      </c>
      <c r="FY577" s="4">
        <f>FP577-FR577</f>
        <v>0</v>
      </c>
      <c r="FZ577" s="4">
        <f>DU577-FP577-FQ577+FR577</f>
        <v>144522.81</v>
      </c>
      <c r="GA577" s="4">
        <f>FQ577-FR577</f>
        <v>16787.47</v>
      </c>
      <c r="GB577" s="4">
        <f>ROUND(SUMIF(AA542:AA575,"=60252775",GX542:GX575),2)</f>
        <v>0</v>
      </c>
      <c r="GC577" s="4">
        <f>ROUND(SUMIF(AA542:AA575,"=60252775",GY542:GY575),2)</f>
        <v>0</v>
      </c>
      <c r="GD577" s="4">
        <f>ROUND(SUMIF(AA542:AA575,"=60252775",GZ542:GZ575),2)</f>
        <v>0</v>
      </c>
      <c r="GE577" s="4">
        <f>ROUND(SUMIF(AA542:AA575,"=60252775",HD542:HD575),2)</f>
        <v>0</v>
      </c>
      <c r="GF577" s="4"/>
      <c r="GG577" s="4"/>
      <c r="GH577" s="4"/>
      <c r="GI577" s="4"/>
      <c r="GJ577" s="4"/>
      <c r="GK577" s="4"/>
      <c r="GL577" s="4"/>
      <c r="GM577" s="4"/>
      <c r="GN577" s="4"/>
      <c r="GO577" s="4"/>
      <c r="GP577" s="4"/>
      <c r="GQ577" s="4"/>
      <c r="GR577" s="4"/>
      <c r="GS577" s="4"/>
      <c r="GT577" s="4"/>
      <c r="GU577" s="4"/>
      <c r="GV577" s="4"/>
      <c r="GW577" s="4"/>
      <c r="GX577" s="4">
        <v>0</v>
      </c>
    </row>
    <row r="579" spans="1:206" x14ac:dyDescent="0.2">
      <c r="A579" s="5">
        <v>50</v>
      </c>
      <c r="B579" s="5">
        <v>0</v>
      </c>
      <c r="C579" s="5">
        <v>0</v>
      </c>
      <c r="D579" s="5">
        <v>1</v>
      </c>
      <c r="E579" s="5">
        <v>201</v>
      </c>
      <c r="F579" s="5">
        <f>ROUND(Source!O577,O579)</f>
        <v>20130.72</v>
      </c>
      <c r="G579" s="5" t="s">
        <v>313</v>
      </c>
      <c r="H579" s="5" t="s">
        <v>314</v>
      </c>
      <c r="I579" s="5"/>
      <c r="J579" s="5"/>
      <c r="K579" s="5">
        <v>201</v>
      </c>
      <c r="L579" s="5">
        <v>1</v>
      </c>
      <c r="M579" s="5">
        <v>3</v>
      </c>
      <c r="N579" s="5" t="s">
        <v>3</v>
      </c>
      <c r="O579" s="5">
        <v>2</v>
      </c>
      <c r="P579" s="5">
        <f>ROUND(Source!DG577,O579)</f>
        <v>202823.86</v>
      </c>
      <c r="Q579" s="5"/>
      <c r="R579" s="5"/>
      <c r="S579" s="5"/>
      <c r="T579" s="5"/>
      <c r="U579" s="5"/>
      <c r="V579" s="5"/>
      <c r="W579" s="5">
        <v>20130.72</v>
      </c>
      <c r="X579" s="5">
        <v>1</v>
      </c>
      <c r="Y579" s="5">
        <v>20130.72</v>
      </c>
      <c r="Z579" s="5">
        <v>202823.86</v>
      </c>
      <c r="AA579" s="5">
        <v>1</v>
      </c>
      <c r="AB579" s="5">
        <v>202823.86</v>
      </c>
    </row>
    <row r="580" spans="1:206" x14ac:dyDescent="0.2">
      <c r="A580" s="5">
        <v>50</v>
      </c>
      <c r="B580" s="5">
        <v>0</v>
      </c>
      <c r="C580" s="5">
        <v>0</v>
      </c>
      <c r="D580" s="5">
        <v>1</v>
      </c>
      <c r="E580" s="5">
        <v>202</v>
      </c>
      <c r="F580" s="5">
        <f>ROUND(Source!P577,O580)</f>
        <v>19370.93</v>
      </c>
      <c r="G580" s="5" t="s">
        <v>315</v>
      </c>
      <c r="H580" s="5" t="s">
        <v>316</v>
      </c>
      <c r="I580" s="5"/>
      <c r="J580" s="5"/>
      <c r="K580" s="5">
        <v>202</v>
      </c>
      <c r="L580" s="5">
        <v>2</v>
      </c>
      <c r="M580" s="5">
        <v>3</v>
      </c>
      <c r="N580" s="5" t="s">
        <v>3</v>
      </c>
      <c r="O580" s="5">
        <v>2</v>
      </c>
      <c r="P580" s="5">
        <f>ROUND(Source!DH577,O580)</f>
        <v>161310.28</v>
      </c>
      <c r="Q580" s="5"/>
      <c r="R580" s="5"/>
      <c r="S580" s="5"/>
      <c r="T580" s="5"/>
      <c r="U580" s="5"/>
      <c r="V580" s="5"/>
      <c r="W580" s="5">
        <v>19370.93</v>
      </c>
      <c r="X580" s="5">
        <v>1</v>
      </c>
      <c r="Y580" s="5">
        <v>19370.93</v>
      </c>
      <c r="Z580" s="5">
        <v>161310.28</v>
      </c>
      <c r="AA580" s="5">
        <v>1</v>
      </c>
      <c r="AB580" s="5">
        <v>161310.28</v>
      </c>
    </row>
    <row r="581" spans="1:206" x14ac:dyDescent="0.2">
      <c r="A581" s="5">
        <v>50</v>
      </c>
      <c r="B581" s="5">
        <v>0</v>
      </c>
      <c r="C581" s="5">
        <v>0</v>
      </c>
      <c r="D581" s="5">
        <v>1</v>
      </c>
      <c r="E581" s="5">
        <v>222</v>
      </c>
      <c r="F581" s="5">
        <f>ROUND(Source!AO577,O581)</f>
        <v>0</v>
      </c>
      <c r="G581" s="5" t="s">
        <v>317</v>
      </c>
      <c r="H581" s="5" t="s">
        <v>318</v>
      </c>
      <c r="I581" s="5"/>
      <c r="J581" s="5"/>
      <c r="K581" s="5">
        <v>222</v>
      </c>
      <c r="L581" s="5">
        <v>3</v>
      </c>
      <c r="M581" s="5">
        <v>3</v>
      </c>
      <c r="N581" s="5" t="s">
        <v>3</v>
      </c>
      <c r="O581" s="5">
        <v>2</v>
      </c>
      <c r="P581" s="5">
        <f>ROUND(Source!EG577,O581)</f>
        <v>0</v>
      </c>
      <c r="Q581" s="5"/>
      <c r="R581" s="5"/>
      <c r="S581" s="5"/>
      <c r="T581" s="5"/>
      <c r="U581" s="5"/>
      <c r="V581" s="5"/>
      <c r="W581" s="5">
        <v>0</v>
      </c>
      <c r="X581" s="5">
        <v>1</v>
      </c>
      <c r="Y581" s="5">
        <v>0</v>
      </c>
      <c r="Z581" s="5">
        <v>0</v>
      </c>
      <c r="AA581" s="5">
        <v>1</v>
      </c>
      <c r="AB581" s="5">
        <v>0</v>
      </c>
    </row>
    <row r="582" spans="1:206" x14ac:dyDescent="0.2">
      <c r="A582" s="5">
        <v>50</v>
      </c>
      <c r="B582" s="5">
        <v>0</v>
      </c>
      <c r="C582" s="5">
        <v>0</v>
      </c>
      <c r="D582" s="5">
        <v>1</v>
      </c>
      <c r="E582" s="5">
        <v>225</v>
      </c>
      <c r="F582" s="5">
        <f>ROUND(Source!AV577,O582)</f>
        <v>19370.93</v>
      </c>
      <c r="G582" s="5" t="s">
        <v>319</v>
      </c>
      <c r="H582" s="5" t="s">
        <v>320</v>
      </c>
      <c r="I582" s="5"/>
      <c r="J582" s="5"/>
      <c r="K582" s="5">
        <v>225</v>
      </c>
      <c r="L582" s="5">
        <v>4</v>
      </c>
      <c r="M582" s="5">
        <v>3</v>
      </c>
      <c r="N582" s="5" t="s">
        <v>3</v>
      </c>
      <c r="O582" s="5">
        <v>2</v>
      </c>
      <c r="P582" s="5">
        <f>ROUND(Source!EN577,O582)</f>
        <v>161310.28</v>
      </c>
      <c r="Q582" s="5"/>
      <c r="R582" s="5"/>
      <c r="S582" s="5"/>
      <c r="T582" s="5"/>
      <c r="U582" s="5"/>
      <c r="V582" s="5"/>
      <c r="W582" s="5">
        <v>19370.93</v>
      </c>
      <c r="X582" s="5">
        <v>1</v>
      </c>
      <c r="Y582" s="5">
        <v>19370.93</v>
      </c>
      <c r="Z582" s="5">
        <v>161310.28</v>
      </c>
      <c r="AA582" s="5">
        <v>1</v>
      </c>
      <c r="AB582" s="5">
        <v>161310.28</v>
      </c>
    </row>
    <row r="583" spans="1:206" x14ac:dyDescent="0.2">
      <c r="A583" s="5">
        <v>50</v>
      </c>
      <c r="B583" s="5">
        <v>0</v>
      </c>
      <c r="C583" s="5">
        <v>0</v>
      </c>
      <c r="D583" s="5">
        <v>1</v>
      </c>
      <c r="E583" s="5">
        <v>226</v>
      </c>
      <c r="F583" s="5">
        <f>ROUND(Source!AW577,O583)</f>
        <v>17216.36</v>
      </c>
      <c r="G583" s="5" t="s">
        <v>321</v>
      </c>
      <c r="H583" s="5" t="s">
        <v>322</v>
      </c>
      <c r="I583" s="5"/>
      <c r="J583" s="5"/>
      <c r="K583" s="5">
        <v>226</v>
      </c>
      <c r="L583" s="5">
        <v>5</v>
      </c>
      <c r="M583" s="5">
        <v>3</v>
      </c>
      <c r="N583" s="5" t="s">
        <v>3</v>
      </c>
      <c r="O583" s="5">
        <v>2</v>
      </c>
      <c r="P583" s="5">
        <f>ROUND(Source!EO577,O583)</f>
        <v>144522.81</v>
      </c>
      <c r="Q583" s="5"/>
      <c r="R583" s="5"/>
      <c r="S583" s="5"/>
      <c r="T583" s="5"/>
      <c r="U583" s="5"/>
      <c r="V583" s="5"/>
      <c r="W583" s="5">
        <v>17216.36</v>
      </c>
      <c r="X583" s="5">
        <v>1</v>
      </c>
      <c r="Y583" s="5">
        <v>17216.36</v>
      </c>
      <c r="Z583" s="5">
        <v>144522.81</v>
      </c>
      <c r="AA583" s="5">
        <v>1</v>
      </c>
      <c r="AB583" s="5">
        <v>144522.81</v>
      </c>
    </row>
    <row r="584" spans="1:206" x14ac:dyDescent="0.2">
      <c r="A584" s="5">
        <v>50</v>
      </c>
      <c r="B584" s="5">
        <v>0</v>
      </c>
      <c r="C584" s="5">
        <v>0</v>
      </c>
      <c r="D584" s="5">
        <v>1</v>
      </c>
      <c r="E584" s="5">
        <v>227</v>
      </c>
      <c r="F584" s="5">
        <f>ROUND(Source!AX577,O584)</f>
        <v>0</v>
      </c>
      <c r="G584" s="5" t="s">
        <v>323</v>
      </c>
      <c r="H584" s="5" t="s">
        <v>324</v>
      </c>
      <c r="I584" s="5"/>
      <c r="J584" s="5"/>
      <c r="K584" s="5">
        <v>227</v>
      </c>
      <c r="L584" s="5">
        <v>6</v>
      </c>
      <c r="M584" s="5">
        <v>3</v>
      </c>
      <c r="N584" s="5" t="s">
        <v>3</v>
      </c>
      <c r="O584" s="5">
        <v>2</v>
      </c>
      <c r="P584" s="5">
        <f>ROUND(Source!EP577,O584)</f>
        <v>0</v>
      </c>
      <c r="Q584" s="5"/>
      <c r="R584" s="5"/>
      <c r="S584" s="5"/>
      <c r="T584" s="5"/>
      <c r="U584" s="5"/>
      <c r="V584" s="5"/>
      <c r="W584" s="5">
        <v>0</v>
      </c>
      <c r="X584" s="5">
        <v>1</v>
      </c>
      <c r="Y584" s="5">
        <v>0</v>
      </c>
      <c r="Z584" s="5">
        <v>0</v>
      </c>
      <c r="AA584" s="5">
        <v>1</v>
      </c>
      <c r="AB584" s="5">
        <v>0</v>
      </c>
    </row>
    <row r="585" spans="1:206" x14ac:dyDescent="0.2">
      <c r="A585" s="5">
        <v>50</v>
      </c>
      <c r="B585" s="5">
        <v>0</v>
      </c>
      <c r="C585" s="5">
        <v>0</v>
      </c>
      <c r="D585" s="5">
        <v>1</v>
      </c>
      <c r="E585" s="5">
        <v>228</v>
      </c>
      <c r="F585" s="5">
        <f>ROUND(Source!AY577,O585)</f>
        <v>17216.36</v>
      </c>
      <c r="G585" s="5" t="s">
        <v>325</v>
      </c>
      <c r="H585" s="5" t="s">
        <v>326</v>
      </c>
      <c r="I585" s="5"/>
      <c r="J585" s="5"/>
      <c r="K585" s="5">
        <v>228</v>
      </c>
      <c r="L585" s="5">
        <v>7</v>
      </c>
      <c r="M585" s="5">
        <v>3</v>
      </c>
      <c r="N585" s="5" t="s">
        <v>3</v>
      </c>
      <c r="O585" s="5">
        <v>2</v>
      </c>
      <c r="P585" s="5">
        <f>ROUND(Source!EQ577,O585)</f>
        <v>144522.81</v>
      </c>
      <c r="Q585" s="5"/>
      <c r="R585" s="5"/>
      <c r="S585" s="5"/>
      <c r="T585" s="5"/>
      <c r="U585" s="5"/>
      <c r="V585" s="5"/>
      <c r="W585" s="5">
        <v>17216.36</v>
      </c>
      <c r="X585" s="5">
        <v>1</v>
      </c>
      <c r="Y585" s="5">
        <v>17216.36</v>
      </c>
      <c r="Z585" s="5">
        <v>144522.81</v>
      </c>
      <c r="AA585" s="5">
        <v>1</v>
      </c>
      <c r="AB585" s="5">
        <v>144522.81</v>
      </c>
    </row>
    <row r="586" spans="1:206" x14ac:dyDescent="0.2">
      <c r="A586" s="5">
        <v>50</v>
      </c>
      <c r="B586" s="5">
        <v>0</v>
      </c>
      <c r="C586" s="5">
        <v>0</v>
      </c>
      <c r="D586" s="5">
        <v>1</v>
      </c>
      <c r="E586" s="5">
        <v>216</v>
      </c>
      <c r="F586" s="5">
        <f>ROUND(Source!AP577,O586)</f>
        <v>2154.5700000000002</v>
      </c>
      <c r="G586" s="5" t="s">
        <v>327</v>
      </c>
      <c r="H586" s="5" t="s">
        <v>328</v>
      </c>
      <c r="I586" s="5"/>
      <c r="J586" s="5"/>
      <c r="K586" s="5">
        <v>216</v>
      </c>
      <c r="L586" s="5">
        <v>8</v>
      </c>
      <c r="M586" s="5">
        <v>3</v>
      </c>
      <c r="N586" s="5" t="s">
        <v>3</v>
      </c>
      <c r="O586" s="5">
        <v>2</v>
      </c>
      <c r="P586" s="5">
        <f>ROUND(Source!EH577,O586)</f>
        <v>16787.47</v>
      </c>
      <c r="Q586" s="5"/>
      <c r="R586" s="5"/>
      <c r="S586" s="5"/>
      <c r="T586" s="5"/>
      <c r="U586" s="5"/>
      <c r="V586" s="5"/>
      <c r="W586" s="5">
        <v>2154.5700000000002</v>
      </c>
      <c r="X586" s="5">
        <v>1</v>
      </c>
      <c r="Y586" s="5">
        <v>2154.5700000000002</v>
      </c>
      <c r="Z586" s="5">
        <v>16787.47</v>
      </c>
      <c r="AA586" s="5">
        <v>1</v>
      </c>
      <c r="AB586" s="5">
        <v>16787.47</v>
      </c>
    </row>
    <row r="587" spans="1:206" x14ac:dyDescent="0.2">
      <c r="A587" s="5">
        <v>50</v>
      </c>
      <c r="B587" s="5">
        <v>0</v>
      </c>
      <c r="C587" s="5">
        <v>0</v>
      </c>
      <c r="D587" s="5">
        <v>1</v>
      </c>
      <c r="E587" s="5">
        <v>223</v>
      </c>
      <c r="F587" s="5">
        <f>ROUND(Source!AQ577,O587)</f>
        <v>0</v>
      </c>
      <c r="G587" s="5" t="s">
        <v>329</v>
      </c>
      <c r="H587" s="5" t="s">
        <v>330</v>
      </c>
      <c r="I587" s="5"/>
      <c r="J587" s="5"/>
      <c r="K587" s="5">
        <v>223</v>
      </c>
      <c r="L587" s="5">
        <v>9</v>
      </c>
      <c r="M587" s="5">
        <v>3</v>
      </c>
      <c r="N587" s="5" t="s">
        <v>3</v>
      </c>
      <c r="O587" s="5">
        <v>2</v>
      </c>
      <c r="P587" s="5">
        <f>ROUND(Source!EI577,O587)</f>
        <v>0</v>
      </c>
      <c r="Q587" s="5"/>
      <c r="R587" s="5"/>
      <c r="S587" s="5"/>
      <c r="T587" s="5"/>
      <c r="U587" s="5"/>
      <c r="V587" s="5"/>
      <c r="W587" s="5">
        <v>0</v>
      </c>
      <c r="X587" s="5">
        <v>1</v>
      </c>
      <c r="Y587" s="5">
        <v>0</v>
      </c>
      <c r="Z587" s="5">
        <v>0</v>
      </c>
      <c r="AA587" s="5">
        <v>1</v>
      </c>
      <c r="AB587" s="5">
        <v>0</v>
      </c>
    </row>
    <row r="588" spans="1:206" x14ac:dyDescent="0.2">
      <c r="A588" s="5">
        <v>50</v>
      </c>
      <c r="B588" s="5">
        <v>0</v>
      </c>
      <c r="C588" s="5">
        <v>0</v>
      </c>
      <c r="D588" s="5">
        <v>1</v>
      </c>
      <c r="E588" s="5">
        <v>229</v>
      </c>
      <c r="F588" s="5">
        <f>ROUND(Source!AZ577,O588)</f>
        <v>2154.5700000000002</v>
      </c>
      <c r="G588" s="5" t="s">
        <v>331</v>
      </c>
      <c r="H588" s="5" t="s">
        <v>332</v>
      </c>
      <c r="I588" s="5"/>
      <c r="J588" s="5"/>
      <c r="K588" s="5">
        <v>229</v>
      </c>
      <c r="L588" s="5">
        <v>10</v>
      </c>
      <c r="M588" s="5">
        <v>3</v>
      </c>
      <c r="N588" s="5" t="s">
        <v>3</v>
      </c>
      <c r="O588" s="5">
        <v>2</v>
      </c>
      <c r="P588" s="5">
        <f>ROUND(Source!ER577,O588)</f>
        <v>16787.47</v>
      </c>
      <c r="Q588" s="5"/>
      <c r="R588" s="5"/>
      <c r="S588" s="5"/>
      <c r="T588" s="5"/>
      <c r="U588" s="5"/>
      <c r="V588" s="5"/>
      <c r="W588" s="5">
        <v>2154.5700000000002</v>
      </c>
      <c r="X588" s="5">
        <v>1</v>
      </c>
      <c r="Y588" s="5">
        <v>2154.5700000000002</v>
      </c>
      <c r="Z588" s="5">
        <v>16787.47</v>
      </c>
      <c r="AA588" s="5">
        <v>1</v>
      </c>
      <c r="AB588" s="5">
        <v>16787.47</v>
      </c>
    </row>
    <row r="589" spans="1:206" x14ac:dyDescent="0.2">
      <c r="A589" s="5">
        <v>50</v>
      </c>
      <c r="B589" s="5">
        <v>0</v>
      </c>
      <c r="C589" s="5">
        <v>0</v>
      </c>
      <c r="D589" s="5">
        <v>1</v>
      </c>
      <c r="E589" s="5">
        <v>203</v>
      </c>
      <c r="F589" s="5">
        <f>ROUND(Source!Q577,O589)</f>
        <v>6.84</v>
      </c>
      <c r="G589" s="5" t="s">
        <v>333</v>
      </c>
      <c r="H589" s="5" t="s">
        <v>334</v>
      </c>
      <c r="I589" s="5"/>
      <c r="J589" s="5"/>
      <c r="K589" s="5">
        <v>203</v>
      </c>
      <c r="L589" s="5">
        <v>11</v>
      </c>
      <c r="M589" s="5">
        <v>3</v>
      </c>
      <c r="N589" s="5" t="s">
        <v>3</v>
      </c>
      <c r="O589" s="5">
        <v>2</v>
      </c>
      <c r="P589" s="5">
        <f>ROUND(Source!DI577,O589)</f>
        <v>108.86</v>
      </c>
      <c r="Q589" s="5"/>
      <c r="R589" s="5"/>
      <c r="S589" s="5"/>
      <c r="T589" s="5"/>
      <c r="U589" s="5"/>
      <c r="V589" s="5"/>
      <c r="W589" s="5">
        <v>6.84</v>
      </c>
      <c r="X589" s="5">
        <v>1</v>
      </c>
      <c r="Y589" s="5">
        <v>6.84</v>
      </c>
      <c r="Z589" s="5">
        <v>108.86</v>
      </c>
      <c r="AA589" s="5">
        <v>1</v>
      </c>
      <c r="AB589" s="5">
        <v>108.86</v>
      </c>
    </row>
    <row r="590" spans="1:206" x14ac:dyDescent="0.2">
      <c r="A590" s="5">
        <v>50</v>
      </c>
      <c r="B590" s="5">
        <v>0</v>
      </c>
      <c r="C590" s="5">
        <v>0</v>
      </c>
      <c r="D590" s="5">
        <v>1</v>
      </c>
      <c r="E590" s="5">
        <v>231</v>
      </c>
      <c r="F590" s="5">
        <f>ROUND(Source!BB577,O590)</f>
        <v>0</v>
      </c>
      <c r="G590" s="5" t="s">
        <v>335</v>
      </c>
      <c r="H590" s="5" t="s">
        <v>336</v>
      </c>
      <c r="I590" s="5"/>
      <c r="J590" s="5"/>
      <c r="K590" s="5">
        <v>231</v>
      </c>
      <c r="L590" s="5">
        <v>12</v>
      </c>
      <c r="M590" s="5">
        <v>3</v>
      </c>
      <c r="N590" s="5" t="s">
        <v>3</v>
      </c>
      <c r="O590" s="5">
        <v>2</v>
      </c>
      <c r="P590" s="5">
        <f>ROUND(Source!ET577,O590)</f>
        <v>0</v>
      </c>
      <c r="Q590" s="5"/>
      <c r="R590" s="5"/>
      <c r="S590" s="5"/>
      <c r="T590" s="5"/>
      <c r="U590" s="5"/>
      <c r="V590" s="5"/>
      <c r="W590" s="5">
        <v>0</v>
      </c>
      <c r="X590" s="5">
        <v>1</v>
      </c>
      <c r="Y590" s="5">
        <v>0</v>
      </c>
      <c r="Z590" s="5">
        <v>0</v>
      </c>
      <c r="AA590" s="5">
        <v>1</v>
      </c>
      <c r="AB590" s="5">
        <v>0</v>
      </c>
    </row>
    <row r="591" spans="1:206" x14ac:dyDescent="0.2">
      <c r="A591" s="5">
        <v>50</v>
      </c>
      <c r="B591" s="5">
        <v>0</v>
      </c>
      <c r="C591" s="5">
        <v>0</v>
      </c>
      <c r="D591" s="5">
        <v>1</v>
      </c>
      <c r="E591" s="5">
        <v>204</v>
      </c>
      <c r="F591" s="5">
        <f>ROUND(Source!R577,O591)</f>
        <v>1</v>
      </c>
      <c r="G591" s="5" t="s">
        <v>337</v>
      </c>
      <c r="H591" s="5" t="s">
        <v>338</v>
      </c>
      <c r="I591" s="5"/>
      <c r="J591" s="5"/>
      <c r="K591" s="5">
        <v>204</v>
      </c>
      <c r="L591" s="5">
        <v>13</v>
      </c>
      <c r="M591" s="5">
        <v>3</v>
      </c>
      <c r="N591" s="5" t="s">
        <v>3</v>
      </c>
      <c r="O591" s="5">
        <v>2</v>
      </c>
      <c r="P591" s="5">
        <f>ROUND(Source!DJ577,O591)</f>
        <v>54.99</v>
      </c>
      <c r="Q591" s="5"/>
      <c r="R591" s="5"/>
      <c r="S591" s="5"/>
      <c r="T591" s="5"/>
      <c r="U591" s="5"/>
      <c r="V591" s="5"/>
      <c r="W591" s="5">
        <v>1</v>
      </c>
      <c r="X591" s="5">
        <v>1</v>
      </c>
      <c r="Y591" s="5">
        <v>1</v>
      </c>
      <c r="Z591" s="5">
        <v>54.99</v>
      </c>
      <c r="AA591" s="5">
        <v>1</v>
      </c>
      <c r="AB591" s="5">
        <v>54.99</v>
      </c>
    </row>
    <row r="592" spans="1:206" x14ac:dyDescent="0.2">
      <c r="A592" s="5">
        <v>50</v>
      </c>
      <c r="B592" s="5">
        <v>0</v>
      </c>
      <c r="C592" s="5">
        <v>0</v>
      </c>
      <c r="D592" s="5">
        <v>1</v>
      </c>
      <c r="E592" s="5">
        <v>205</v>
      </c>
      <c r="F592" s="5">
        <f>ROUND(Source!S577,O592)</f>
        <v>752.95</v>
      </c>
      <c r="G592" s="5" t="s">
        <v>339</v>
      </c>
      <c r="H592" s="5" t="s">
        <v>340</v>
      </c>
      <c r="I592" s="5"/>
      <c r="J592" s="5"/>
      <c r="K592" s="5">
        <v>205</v>
      </c>
      <c r="L592" s="5">
        <v>14</v>
      </c>
      <c r="M592" s="5">
        <v>3</v>
      </c>
      <c r="N592" s="5" t="s">
        <v>3</v>
      </c>
      <c r="O592" s="5">
        <v>2</v>
      </c>
      <c r="P592" s="5">
        <f>ROUND(Source!DK577,O592)</f>
        <v>41404.720000000001</v>
      </c>
      <c r="Q592" s="5"/>
      <c r="R592" s="5"/>
      <c r="S592" s="5"/>
      <c r="T592" s="5"/>
      <c r="U592" s="5"/>
      <c r="V592" s="5"/>
      <c r="W592" s="5">
        <v>752.95</v>
      </c>
      <c r="X592" s="5">
        <v>1</v>
      </c>
      <c r="Y592" s="5">
        <v>752.95</v>
      </c>
      <c r="Z592" s="5">
        <v>41404.720000000001</v>
      </c>
      <c r="AA592" s="5">
        <v>1</v>
      </c>
      <c r="AB592" s="5">
        <v>41404.720000000001</v>
      </c>
    </row>
    <row r="593" spans="1:88" x14ac:dyDescent="0.2">
      <c r="A593" s="5">
        <v>50</v>
      </c>
      <c r="B593" s="5">
        <v>0</v>
      </c>
      <c r="C593" s="5">
        <v>0</v>
      </c>
      <c r="D593" s="5">
        <v>1</v>
      </c>
      <c r="E593" s="5">
        <v>232</v>
      </c>
      <c r="F593" s="5">
        <f>ROUND(Source!BC577,O593)</f>
        <v>0</v>
      </c>
      <c r="G593" s="5" t="s">
        <v>341</v>
      </c>
      <c r="H593" s="5" t="s">
        <v>342</v>
      </c>
      <c r="I593" s="5"/>
      <c r="J593" s="5"/>
      <c r="K593" s="5">
        <v>232</v>
      </c>
      <c r="L593" s="5">
        <v>15</v>
      </c>
      <c r="M593" s="5">
        <v>3</v>
      </c>
      <c r="N593" s="5" t="s">
        <v>3</v>
      </c>
      <c r="O593" s="5">
        <v>2</v>
      </c>
      <c r="P593" s="5">
        <f>ROUND(Source!EU577,O593)</f>
        <v>0</v>
      </c>
      <c r="Q593" s="5"/>
      <c r="R593" s="5"/>
      <c r="S593" s="5"/>
      <c r="T593" s="5"/>
      <c r="U593" s="5"/>
      <c r="V593" s="5"/>
      <c r="W593" s="5">
        <v>0</v>
      </c>
      <c r="X593" s="5">
        <v>1</v>
      </c>
      <c r="Y593" s="5">
        <v>0</v>
      </c>
      <c r="Z593" s="5">
        <v>0</v>
      </c>
      <c r="AA593" s="5">
        <v>1</v>
      </c>
      <c r="AB593" s="5">
        <v>0</v>
      </c>
    </row>
    <row r="594" spans="1:88" x14ac:dyDescent="0.2">
      <c r="A594" s="5">
        <v>50</v>
      </c>
      <c r="B594" s="5">
        <v>0</v>
      </c>
      <c r="C594" s="5">
        <v>0</v>
      </c>
      <c r="D594" s="5">
        <v>1</v>
      </c>
      <c r="E594" s="5">
        <v>214</v>
      </c>
      <c r="F594" s="5">
        <f>ROUND(Source!AS577,O594)</f>
        <v>0</v>
      </c>
      <c r="G594" s="5" t="s">
        <v>343</v>
      </c>
      <c r="H594" s="5" t="s">
        <v>344</v>
      </c>
      <c r="I594" s="5"/>
      <c r="J594" s="5"/>
      <c r="K594" s="5">
        <v>214</v>
      </c>
      <c r="L594" s="5">
        <v>16</v>
      </c>
      <c r="M594" s="5">
        <v>3</v>
      </c>
      <c r="N594" s="5" t="s">
        <v>3</v>
      </c>
      <c r="O594" s="5">
        <v>2</v>
      </c>
      <c r="P594" s="5">
        <f>ROUND(Source!EK577,O594)</f>
        <v>0</v>
      </c>
      <c r="Q594" s="5"/>
      <c r="R594" s="5"/>
      <c r="S594" s="5"/>
      <c r="T594" s="5"/>
      <c r="U594" s="5"/>
      <c r="V594" s="5"/>
      <c r="W594" s="5">
        <v>0</v>
      </c>
      <c r="X594" s="5">
        <v>1</v>
      </c>
      <c r="Y594" s="5">
        <v>0</v>
      </c>
      <c r="Z594" s="5">
        <v>0</v>
      </c>
      <c r="AA594" s="5">
        <v>1</v>
      </c>
      <c r="AB594" s="5">
        <v>0</v>
      </c>
    </row>
    <row r="595" spans="1:88" x14ac:dyDescent="0.2">
      <c r="A595" s="5">
        <v>50</v>
      </c>
      <c r="B595" s="5">
        <v>0</v>
      </c>
      <c r="C595" s="5">
        <v>0</v>
      </c>
      <c r="D595" s="5">
        <v>1</v>
      </c>
      <c r="E595" s="5">
        <v>215</v>
      </c>
      <c r="F595" s="5">
        <f>ROUND(Source!AT577,O595)</f>
        <v>19083.509999999998</v>
      </c>
      <c r="G595" s="5" t="s">
        <v>345</v>
      </c>
      <c r="H595" s="5" t="s">
        <v>346</v>
      </c>
      <c r="I595" s="5"/>
      <c r="J595" s="5"/>
      <c r="K595" s="5">
        <v>215</v>
      </c>
      <c r="L595" s="5">
        <v>17</v>
      </c>
      <c r="M595" s="5">
        <v>3</v>
      </c>
      <c r="N595" s="5" t="s">
        <v>3</v>
      </c>
      <c r="O595" s="5">
        <v>2</v>
      </c>
      <c r="P595" s="5">
        <f>ROUND(Source!EL577,O595)</f>
        <v>246930.31</v>
      </c>
      <c r="Q595" s="5"/>
      <c r="R595" s="5"/>
      <c r="S595" s="5"/>
      <c r="T595" s="5"/>
      <c r="U595" s="5"/>
      <c r="V595" s="5"/>
      <c r="W595" s="5">
        <v>19083.509999999998</v>
      </c>
      <c r="X595" s="5">
        <v>1</v>
      </c>
      <c r="Y595" s="5">
        <v>19083.509999999998</v>
      </c>
      <c r="Z595" s="5">
        <v>246930.31</v>
      </c>
      <c r="AA595" s="5">
        <v>1</v>
      </c>
      <c r="AB595" s="5">
        <v>246930.31</v>
      </c>
    </row>
    <row r="596" spans="1:88" x14ac:dyDescent="0.2">
      <c r="A596" s="5">
        <v>50</v>
      </c>
      <c r="B596" s="5">
        <v>0</v>
      </c>
      <c r="C596" s="5">
        <v>0</v>
      </c>
      <c r="D596" s="5">
        <v>1</v>
      </c>
      <c r="E596" s="5">
        <v>217</v>
      </c>
      <c r="F596" s="5">
        <f>ROUND(Source!AU577,O596)</f>
        <v>0</v>
      </c>
      <c r="G596" s="5" t="s">
        <v>347</v>
      </c>
      <c r="H596" s="5" t="s">
        <v>348</v>
      </c>
      <c r="I596" s="5"/>
      <c r="J596" s="5"/>
      <c r="K596" s="5">
        <v>217</v>
      </c>
      <c r="L596" s="5">
        <v>18</v>
      </c>
      <c r="M596" s="5">
        <v>3</v>
      </c>
      <c r="N596" s="5" t="s">
        <v>3</v>
      </c>
      <c r="O596" s="5">
        <v>2</v>
      </c>
      <c r="P596" s="5">
        <f>ROUND(Source!EM577,O596)</f>
        <v>0</v>
      </c>
      <c r="Q596" s="5"/>
      <c r="R596" s="5"/>
      <c r="S596" s="5"/>
      <c r="T596" s="5"/>
      <c r="U596" s="5"/>
      <c r="V596" s="5"/>
      <c r="W596" s="5">
        <v>0</v>
      </c>
      <c r="X596" s="5">
        <v>1</v>
      </c>
      <c r="Y596" s="5">
        <v>0</v>
      </c>
      <c r="Z596" s="5">
        <v>0</v>
      </c>
      <c r="AA596" s="5">
        <v>1</v>
      </c>
      <c r="AB596" s="5">
        <v>0</v>
      </c>
    </row>
    <row r="597" spans="1:88" x14ac:dyDescent="0.2">
      <c r="A597" s="5">
        <v>50</v>
      </c>
      <c r="B597" s="5">
        <v>0</v>
      </c>
      <c r="C597" s="5">
        <v>0</v>
      </c>
      <c r="D597" s="5">
        <v>1</v>
      </c>
      <c r="E597" s="5">
        <v>230</v>
      </c>
      <c r="F597" s="5">
        <f>ROUND(Source!BA577,O597)</f>
        <v>0</v>
      </c>
      <c r="G597" s="5" t="s">
        <v>349</v>
      </c>
      <c r="H597" s="5" t="s">
        <v>350</v>
      </c>
      <c r="I597" s="5"/>
      <c r="J597" s="5"/>
      <c r="K597" s="5">
        <v>230</v>
      </c>
      <c r="L597" s="5">
        <v>19</v>
      </c>
      <c r="M597" s="5">
        <v>3</v>
      </c>
      <c r="N597" s="5" t="s">
        <v>3</v>
      </c>
      <c r="O597" s="5">
        <v>2</v>
      </c>
      <c r="P597" s="5">
        <f>ROUND(Source!ES577,O597)</f>
        <v>0</v>
      </c>
      <c r="Q597" s="5"/>
      <c r="R597" s="5"/>
      <c r="S597" s="5"/>
      <c r="T597" s="5"/>
      <c r="U597" s="5"/>
      <c r="V597" s="5"/>
      <c r="W597" s="5">
        <v>0</v>
      </c>
      <c r="X597" s="5">
        <v>1</v>
      </c>
      <c r="Y597" s="5">
        <v>0</v>
      </c>
      <c r="Z597" s="5">
        <v>0</v>
      </c>
      <c r="AA597" s="5">
        <v>1</v>
      </c>
      <c r="AB597" s="5">
        <v>0</v>
      </c>
    </row>
    <row r="598" spans="1:88" x14ac:dyDescent="0.2">
      <c r="A598" s="5">
        <v>50</v>
      </c>
      <c r="B598" s="5">
        <v>0</v>
      </c>
      <c r="C598" s="5">
        <v>0</v>
      </c>
      <c r="D598" s="5">
        <v>1</v>
      </c>
      <c r="E598" s="5">
        <v>206</v>
      </c>
      <c r="F598" s="5">
        <f>ROUND(Source!T577,O598)</f>
        <v>0</v>
      </c>
      <c r="G598" s="5" t="s">
        <v>351</v>
      </c>
      <c r="H598" s="5" t="s">
        <v>352</v>
      </c>
      <c r="I598" s="5"/>
      <c r="J598" s="5"/>
      <c r="K598" s="5">
        <v>206</v>
      </c>
      <c r="L598" s="5">
        <v>20</v>
      </c>
      <c r="M598" s="5">
        <v>3</v>
      </c>
      <c r="N598" s="5" t="s">
        <v>3</v>
      </c>
      <c r="O598" s="5">
        <v>2</v>
      </c>
      <c r="P598" s="5">
        <f>ROUND(Source!DL577,O598)</f>
        <v>0</v>
      </c>
      <c r="Q598" s="5"/>
      <c r="R598" s="5"/>
      <c r="S598" s="5"/>
      <c r="T598" s="5"/>
      <c r="U598" s="5"/>
      <c r="V598" s="5"/>
      <c r="W598" s="5">
        <v>0</v>
      </c>
      <c r="X598" s="5">
        <v>1</v>
      </c>
      <c r="Y598" s="5">
        <v>0</v>
      </c>
      <c r="Z598" s="5">
        <v>0</v>
      </c>
      <c r="AA598" s="5">
        <v>1</v>
      </c>
      <c r="AB598" s="5">
        <v>0</v>
      </c>
    </row>
    <row r="599" spans="1:88" x14ac:dyDescent="0.2">
      <c r="A599" s="5">
        <v>50</v>
      </c>
      <c r="B599" s="5">
        <v>0</v>
      </c>
      <c r="C599" s="5">
        <v>0</v>
      </c>
      <c r="D599" s="5">
        <v>1</v>
      </c>
      <c r="E599" s="5">
        <v>207</v>
      </c>
      <c r="F599" s="5">
        <f>Source!U577</f>
        <v>65.89889196</v>
      </c>
      <c r="G599" s="5" t="s">
        <v>353</v>
      </c>
      <c r="H599" s="5" t="s">
        <v>354</v>
      </c>
      <c r="I599" s="5"/>
      <c r="J599" s="5"/>
      <c r="K599" s="5">
        <v>207</v>
      </c>
      <c r="L599" s="5">
        <v>21</v>
      </c>
      <c r="M599" s="5">
        <v>3</v>
      </c>
      <c r="N599" s="5" t="s">
        <v>3</v>
      </c>
      <c r="O599" s="5">
        <v>-1</v>
      </c>
      <c r="P599" s="5">
        <f>Source!DM577</f>
        <v>65.89889196</v>
      </c>
      <c r="Q599" s="5"/>
      <c r="R599" s="5"/>
      <c r="S599" s="5"/>
      <c r="T599" s="5"/>
      <c r="U599" s="5"/>
      <c r="V599" s="5"/>
      <c r="W599" s="5">
        <v>65.89889196</v>
      </c>
      <c r="X599" s="5">
        <v>1</v>
      </c>
      <c r="Y599" s="5">
        <v>65.89889196</v>
      </c>
      <c r="Z599" s="5">
        <v>65.89889196</v>
      </c>
      <c r="AA599" s="5">
        <v>1</v>
      </c>
      <c r="AB599" s="5">
        <v>65.89889196</v>
      </c>
    </row>
    <row r="600" spans="1:88" x14ac:dyDescent="0.2">
      <c r="A600" s="5">
        <v>50</v>
      </c>
      <c r="B600" s="5">
        <v>0</v>
      </c>
      <c r="C600" s="5">
        <v>0</v>
      </c>
      <c r="D600" s="5">
        <v>1</v>
      </c>
      <c r="E600" s="5">
        <v>208</v>
      </c>
      <c r="F600" s="5">
        <f>Source!V577</f>
        <v>0</v>
      </c>
      <c r="G600" s="5" t="s">
        <v>355</v>
      </c>
      <c r="H600" s="5" t="s">
        <v>356</v>
      </c>
      <c r="I600" s="5"/>
      <c r="J600" s="5"/>
      <c r="K600" s="5">
        <v>208</v>
      </c>
      <c r="L600" s="5">
        <v>22</v>
      </c>
      <c r="M600" s="5">
        <v>3</v>
      </c>
      <c r="N600" s="5" t="s">
        <v>3</v>
      </c>
      <c r="O600" s="5">
        <v>-1</v>
      </c>
      <c r="P600" s="5">
        <f>Source!DN577</f>
        <v>0</v>
      </c>
      <c r="Q600" s="5"/>
      <c r="R600" s="5"/>
      <c r="S600" s="5"/>
      <c r="T600" s="5"/>
      <c r="U600" s="5"/>
      <c r="V600" s="5"/>
      <c r="W600" s="5">
        <v>0</v>
      </c>
      <c r="X600" s="5">
        <v>1</v>
      </c>
      <c r="Y600" s="5">
        <v>0</v>
      </c>
      <c r="Z600" s="5">
        <v>0</v>
      </c>
      <c r="AA600" s="5">
        <v>1</v>
      </c>
      <c r="AB600" s="5">
        <v>0</v>
      </c>
    </row>
    <row r="601" spans="1:88" x14ac:dyDescent="0.2">
      <c r="A601" s="5">
        <v>50</v>
      </c>
      <c r="B601" s="5">
        <v>0</v>
      </c>
      <c r="C601" s="5">
        <v>0</v>
      </c>
      <c r="D601" s="5">
        <v>1</v>
      </c>
      <c r="E601" s="5">
        <v>209</v>
      </c>
      <c r="F601" s="5">
        <f>ROUND(Source!W577,O601)</f>
        <v>0</v>
      </c>
      <c r="G601" s="5" t="s">
        <v>357</v>
      </c>
      <c r="H601" s="5" t="s">
        <v>358</v>
      </c>
      <c r="I601" s="5"/>
      <c r="J601" s="5"/>
      <c r="K601" s="5">
        <v>209</v>
      </c>
      <c r="L601" s="5">
        <v>23</v>
      </c>
      <c r="M601" s="5">
        <v>3</v>
      </c>
      <c r="N601" s="5" t="s">
        <v>3</v>
      </c>
      <c r="O601" s="5">
        <v>2</v>
      </c>
      <c r="P601" s="5">
        <f>ROUND(Source!DO577,O601)</f>
        <v>0</v>
      </c>
      <c r="Q601" s="5"/>
      <c r="R601" s="5"/>
      <c r="S601" s="5"/>
      <c r="T601" s="5"/>
      <c r="U601" s="5"/>
      <c r="V601" s="5"/>
      <c r="W601" s="5">
        <v>0</v>
      </c>
      <c r="X601" s="5">
        <v>1</v>
      </c>
      <c r="Y601" s="5">
        <v>0</v>
      </c>
      <c r="Z601" s="5">
        <v>0</v>
      </c>
      <c r="AA601" s="5">
        <v>1</v>
      </c>
      <c r="AB601" s="5">
        <v>0</v>
      </c>
    </row>
    <row r="602" spans="1:88" x14ac:dyDescent="0.2">
      <c r="A602" s="5">
        <v>50</v>
      </c>
      <c r="B602" s="5">
        <v>0</v>
      </c>
      <c r="C602" s="5">
        <v>0</v>
      </c>
      <c r="D602" s="5">
        <v>1</v>
      </c>
      <c r="E602" s="5">
        <v>233</v>
      </c>
      <c r="F602" s="5">
        <f>ROUND(Source!BD577,O602)</f>
        <v>0</v>
      </c>
      <c r="G602" s="5" t="s">
        <v>359</v>
      </c>
      <c r="H602" s="5" t="s">
        <v>360</v>
      </c>
      <c r="I602" s="5"/>
      <c r="J602" s="5"/>
      <c r="K602" s="5">
        <v>233</v>
      </c>
      <c r="L602" s="5">
        <v>24</v>
      </c>
      <c r="M602" s="5">
        <v>3</v>
      </c>
      <c r="N602" s="5" t="s">
        <v>3</v>
      </c>
      <c r="O602" s="5">
        <v>2</v>
      </c>
      <c r="P602" s="5">
        <f>ROUND(Source!EV577,O602)</f>
        <v>0</v>
      </c>
      <c r="Q602" s="5"/>
      <c r="R602" s="5"/>
      <c r="S602" s="5"/>
      <c r="T602" s="5"/>
      <c r="U602" s="5"/>
      <c r="V602" s="5"/>
      <c r="W602" s="5">
        <v>0</v>
      </c>
      <c r="X602" s="5">
        <v>1</v>
      </c>
      <c r="Y602" s="5">
        <v>0</v>
      </c>
      <c r="Z602" s="5">
        <v>0</v>
      </c>
      <c r="AA602" s="5">
        <v>1</v>
      </c>
      <c r="AB602" s="5">
        <v>0</v>
      </c>
    </row>
    <row r="603" spans="1:88" x14ac:dyDescent="0.2">
      <c r="A603" s="5">
        <v>50</v>
      </c>
      <c r="B603" s="5">
        <v>0</v>
      </c>
      <c r="C603" s="5">
        <v>0</v>
      </c>
      <c r="D603" s="5">
        <v>1</v>
      </c>
      <c r="E603" s="5">
        <v>210</v>
      </c>
      <c r="F603" s="5">
        <f>ROUND(Source!X577,O603)</f>
        <v>725.96</v>
      </c>
      <c r="G603" s="5" t="s">
        <v>361</v>
      </c>
      <c r="H603" s="5" t="s">
        <v>362</v>
      </c>
      <c r="I603" s="5"/>
      <c r="J603" s="5"/>
      <c r="K603" s="5">
        <v>210</v>
      </c>
      <c r="L603" s="5">
        <v>25</v>
      </c>
      <c r="M603" s="5">
        <v>3</v>
      </c>
      <c r="N603" s="5" t="s">
        <v>3</v>
      </c>
      <c r="O603" s="5">
        <v>2</v>
      </c>
      <c r="P603" s="5">
        <f>ROUND(Source!DP577,O603)</f>
        <v>39921.21</v>
      </c>
      <c r="Q603" s="5"/>
      <c r="R603" s="5"/>
      <c r="S603" s="5"/>
      <c r="T603" s="5"/>
      <c r="U603" s="5"/>
      <c r="V603" s="5"/>
      <c r="W603" s="5">
        <v>725.96</v>
      </c>
      <c r="X603" s="5">
        <v>1</v>
      </c>
      <c r="Y603" s="5">
        <v>725.96</v>
      </c>
      <c r="Z603" s="5">
        <v>39921.21</v>
      </c>
      <c r="AA603" s="5">
        <v>1</v>
      </c>
      <c r="AB603" s="5">
        <v>39921.21</v>
      </c>
    </row>
    <row r="604" spans="1:88" x14ac:dyDescent="0.2">
      <c r="A604" s="5">
        <v>50</v>
      </c>
      <c r="B604" s="5">
        <v>0</v>
      </c>
      <c r="C604" s="5">
        <v>0</v>
      </c>
      <c r="D604" s="5">
        <v>1</v>
      </c>
      <c r="E604" s="5">
        <v>211</v>
      </c>
      <c r="F604" s="5">
        <f>ROUND(Source!Y577,O604)</f>
        <v>381.4</v>
      </c>
      <c r="G604" s="5" t="s">
        <v>363</v>
      </c>
      <c r="H604" s="5" t="s">
        <v>364</v>
      </c>
      <c r="I604" s="5"/>
      <c r="J604" s="5"/>
      <c r="K604" s="5">
        <v>211</v>
      </c>
      <c r="L604" s="5">
        <v>26</v>
      </c>
      <c r="M604" s="5">
        <v>3</v>
      </c>
      <c r="N604" s="5" t="s">
        <v>3</v>
      </c>
      <c r="O604" s="5">
        <v>2</v>
      </c>
      <c r="P604" s="5">
        <f>ROUND(Source!DQ577,O604)</f>
        <v>20972.71</v>
      </c>
      <c r="Q604" s="5"/>
      <c r="R604" s="5"/>
      <c r="S604" s="5"/>
      <c r="T604" s="5"/>
      <c r="U604" s="5"/>
      <c r="V604" s="5"/>
      <c r="W604" s="5">
        <v>381.4</v>
      </c>
      <c r="X604" s="5">
        <v>1</v>
      </c>
      <c r="Y604" s="5">
        <v>381.4</v>
      </c>
      <c r="Z604" s="5">
        <v>20972.71</v>
      </c>
      <c r="AA604" s="5">
        <v>1</v>
      </c>
      <c r="AB604" s="5">
        <v>20972.71</v>
      </c>
    </row>
    <row r="605" spans="1:88" x14ac:dyDescent="0.2">
      <c r="A605" s="5">
        <v>50</v>
      </c>
      <c r="B605" s="5">
        <v>0</v>
      </c>
      <c r="C605" s="5">
        <v>0</v>
      </c>
      <c r="D605" s="5">
        <v>1</v>
      </c>
      <c r="E605" s="5">
        <v>224</v>
      </c>
      <c r="F605" s="5">
        <f>ROUND(Source!AR577,O605)</f>
        <v>21238.080000000002</v>
      </c>
      <c r="G605" s="5" t="s">
        <v>365</v>
      </c>
      <c r="H605" s="5" t="s">
        <v>366</v>
      </c>
      <c r="I605" s="5"/>
      <c r="J605" s="5"/>
      <c r="K605" s="5">
        <v>224</v>
      </c>
      <c r="L605" s="5">
        <v>27</v>
      </c>
      <c r="M605" s="5">
        <v>3</v>
      </c>
      <c r="N605" s="5" t="s">
        <v>3</v>
      </c>
      <c r="O605" s="5">
        <v>2</v>
      </c>
      <c r="P605" s="5">
        <f>ROUND(Source!EJ577,O605)</f>
        <v>263717.78000000003</v>
      </c>
      <c r="Q605" s="5"/>
      <c r="R605" s="5"/>
      <c r="S605" s="5"/>
      <c r="T605" s="5"/>
      <c r="U605" s="5"/>
      <c r="V605" s="5"/>
      <c r="W605" s="5">
        <v>21238.080000000002</v>
      </c>
      <c r="X605" s="5">
        <v>1</v>
      </c>
      <c r="Y605" s="5">
        <v>21238.080000000002</v>
      </c>
      <c r="Z605" s="5">
        <v>263717.78000000003</v>
      </c>
      <c r="AA605" s="5">
        <v>1</v>
      </c>
      <c r="AB605" s="5">
        <v>263717.78000000003</v>
      </c>
    </row>
    <row r="607" spans="1:88" x14ac:dyDescent="0.2">
      <c r="A607" s="1">
        <v>4</v>
      </c>
      <c r="B607" s="1">
        <v>1</v>
      </c>
      <c r="C607" s="1"/>
      <c r="D607" s="1">
        <f>ROW(A688)</f>
        <v>688</v>
      </c>
      <c r="E607" s="1"/>
      <c r="F607" s="1" t="s">
        <v>3</v>
      </c>
      <c r="G607" s="1" t="s">
        <v>833</v>
      </c>
      <c r="H607" s="1" t="s">
        <v>3</v>
      </c>
      <c r="I607" s="1">
        <v>0</v>
      </c>
      <c r="J607" s="1"/>
      <c r="K607" s="1">
        <v>-1</v>
      </c>
      <c r="L607" s="1"/>
      <c r="M607" s="1" t="s">
        <v>3</v>
      </c>
      <c r="N607" s="1"/>
      <c r="O607" s="1"/>
      <c r="P607" s="1"/>
      <c r="Q607" s="1"/>
      <c r="R607" s="1"/>
      <c r="S607" s="1">
        <v>0</v>
      </c>
      <c r="T607" s="1">
        <v>0</v>
      </c>
      <c r="U607" s="1" t="s">
        <v>3</v>
      </c>
      <c r="V607" s="1">
        <v>2</v>
      </c>
      <c r="W607" s="1"/>
      <c r="X607" s="1"/>
      <c r="Y607" s="1"/>
      <c r="Z607" s="1"/>
      <c r="AA607" s="1"/>
      <c r="AB607" s="1" t="s">
        <v>3</v>
      </c>
      <c r="AC607" s="1" t="s">
        <v>3</v>
      </c>
      <c r="AD607" s="1" t="s">
        <v>3</v>
      </c>
      <c r="AE607" s="1" t="s">
        <v>3</v>
      </c>
      <c r="AF607" s="1" t="s">
        <v>3</v>
      </c>
      <c r="AG607" s="1" t="s">
        <v>3</v>
      </c>
      <c r="AH607" s="1"/>
      <c r="AI607" s="1"/>
      <c r="AJ607" s="1"/>
      <c r="AK607" s="1"/>
      <c r="AL607" s="1"/>
      <c r="AM607" s="1"/>
      <c r="AN607" s="1"/>
      <c r="AO607" s="1"/>
      <c r="AP607" s="1" t="s">
        <v>3</v>
      </c>
      <c r="AQ607" s="1" t="s">
        <v>3</v>
      </c>
      <c r="AR607" s="1" t="s">
        <v>3</v>
      </c>
      <c r="AS607" s="1"/>
      <c r="AT607" s="1"/>
      <c r="AU607" s="1"/>
      <c r="AV607" s="1"/>
      <c r="AW607" s="1"/>
      <c r="AX607" s="1"/>
      <c r="AY607" s="1"/>
      <c r="AZ607" s="1" t="s">
        <v>3</v>
      </c>
      <c r="BA607" s="1"/>
      <c r="BB607" s="1" t="s">
        <v>3</v>
      </c>
      <c r="BC607" s="1" t="s">
        <v>3</v>
      </c>
      <c r="BD607" s="1" t="s">
        <v>3</v>
      </c>
      <c r="BE607" s="1" t="s">
        <v>3</v>
      </c>
      <c r="BF607" s="1" t="s">
        <v>3</v>
      </c>
      <c r="BG607" s="1" t="s">
        <v>3</v>
      </c>
      <c r="BH607" s="1" t="s">
        <v>3</v>
      </c>
      <c r="BI607" s="1" t="s">
        <v>3</v>
      </c>
      <c r="BJ607" s="1" t="s">
        <v>3</v>
      </c>
      <c r="BK607" s="1" t="s">
        <v>3</v>
      </c>
      <c r="BL607" s="1" t="s">
        <v>3</v>
      </c>
      <c r="BM607" s="1" t="s">
        <v>3</v>
      </c>
      <c r="BN607" s="1" t="s">
        <v>3</v>
      </c>
      <c r="BO607" s="1" t="s">
        <v>3</v>
      </c>
      <c r="BP607" s="1" t="s">
        <v>3</v>
      </c>
      <c r="BQ607" s="1"/>
      <c r="BR607" s="1"/>
      <c r="BS607" s="1"/>
      <c r="BT607" s="1"/>
      <c r="BU607" s="1"/>
      <c r="BV607" s="1"/>
      <c r="BW607" s="1"/>
      <c r="BX607" s="1">
        <v>0</v>
      </c>
      <c r="BY607" s="1"/>
      <c r="BZ607" s="1"/>
      <c r="CA607" s="1"/>
      <c r="CB607" s="1"/>
      <c r="CC607" s="1"/>
      <c r="CD607" s="1"/>
      <c r="CE607" s="1"/>
      <c r="CF607" s="1"/>
      <c r="CG607" s="1"/>
      <c r="CH607" s="1"/>
      <c r="CI607" s="1"/>
      <c r="CJ607" s="1">
        <v>0</v>
      </c>
    </row>
    <row r="609" spans="1:255" x14ac:dyDescent="0.2">
      <c r="A609" s="3">
        <v>52</v>
      </c>
      <c r="B609" s="3">
        <f t="shared" ref="B609:G609" si="716">B688</f>
        <v>1</v>
      </c>
      <c r="C609" s="3">
        <f t="shared" si="716"/>
        <v>4</v>
      </c>
      <c r="D609" s="3">
        <f t="shared" si="716"/>
        <v>607</v>
      </c>
      <c r="E609" s="3">
        <f t="shared" si="716"/>
        <v>0</v>
      </c>
      <c r="F609" s="3" t="str">
        <f t="shared" si="716"/>
        <v/>
      </c>
      <c r="G609" s="3" t="str">
        <f t="shared" si="716"/>
        <v>Электро-установочные изделия розеточной сети</v>
      </c>
      <c r="H609" s="3"/>
      <c r="I609" s="3"/>
      <c r="J609" s="3"/>
      <c r="K609" s="3"/>
      <c r="L609" s="3"/>
      <c r="M609" s="3"/>
      <c r="N609" s="3"/>
      <c r="O609" s="3">
        <f t="shared" ref="O609:AT609" si="717">O688</f>
        <v>357691.85</v>
      </c>
      <c r="P609" s="3">
        <f t="shared" si="717"/>
        <v>349519.21</v>
      </c>
      <c r="Q609" s="3">
        <f t="shared" si="717"/>
        <v>209.47</v>
      </c>
      <c r="R609" s="3">
        <f t="shared" si="717"/>
        <v>2.97</v>
      </c>
      <c r="S609" s="3">
        <f t="shared" si="717"/>
        <v>7963.17</v>
      </c>
      <c r="T609" s="3">
        <f t="shared" si="717"/>
        <v>0</v>
      </c>
      <c r="U609" s="3">
        <f t="shared" si="717"/>
        <v>683.43444311999997</v>
      </c>
      <c r="V609" s="3">
        <f t="shared" si="717"/>
        <v>0</v>
      </c>
      <c r="W609" s="3">
        <f t="shared" si="717"/>
        <v>0</v>
      </c>
      <c r="X609" s="3">
        <f t="shared" si="717"/>
        <v>7725.44</v>
      </c>
      <c r="Y609" s="3">
        <f t="shared" si="717"/>
        <v>4061.51</v>
      </c>
      <c r="Z609" s="3">
        <f t="shared" si="717"/>
        <v>0</v>
      </c>
      <c r="AA609" s="3">
        <f t="shared" si="717"/>
        <v>0</v>
      </c>
      <c r="AB609" s="3">
        <f t="shared" si="717"/>
        <v>357691.85</v>
      </c>
      <c r="AC609" s="3">
        <f t="shared" si="717"/>
        <v>349519.21</v>
      </c>
      <c r="AD609" s="3">
        <f t="shared" si="717"/>
        <v>209.47</v>
      </c>
      <c r="AE609" s="3">
        <f t="shared" si="717"/>
        <v>2.97</v>
      </c>
      <c r="AF609" s="3">
        <f t="shared" si="717"/>
        <v>7963.17</v>
      </c>
      <c r="AG609" s="3">
        <f t="shared" si="717"/>
        <v>0</v>
      </c>
      <c r="AH609" s="3">
        <f t="shared" si="717"/>
        <v>683.43444311999997</v>
      </c>
      <c r="AI609" s="3">
        <f t="shared" si="717"/>
        <v>0</v>
      </c>
      <c r="AJ609" s="3">
        <f t="shared" si="717"/>
        <v>0</v>
      </c>
      <c r="AK609" s="3">
        <f t="shared" si="717"/>
        <v>7725.44</v>
      </c>
      <c r="AL609" s="3">
        <f t="shared" si="717"/>
        <v>4061.51</v>
      </c>
      <c r="AM609" s="3">
        <f t="shared" si="717"/>
        <v>0</v>
      </c>
      <c r="AN609" s="3">
        <f t="shared" si="717"/>
        <v>0</v>
      </c>
      <c r="AO609" s="3">
        <f t="shared" si="717"/>
        <v>0</v>
      </c>
      <c r="AP609" s="3">
        <f t="shared" si="717"/>
        <v>327.81</v>
      </c>
      <c r="AQ609" s="3">
        <f t="shared" si="717"/>
        <v>0</v>
      </c>
      <c r="AR609" s="3">
        <f t="shared" si="717"/>
        <v>369478.8</v>
      </c>
      <c r="AS609" s="3">
        <f t="shared" si="717"/>
        <v>0</v>
      </c>
      <c r="AT609" s="3">
        <f t="shared" si="717"/>
        <v>369150.99</v>
      </c>
      <c r="AU609" s="3">
        <f t="shared" ref="AU609:BZ609" si="718">AU688</f>
        <v>0</v>
      </c>
      <c r="AV609" s="3">
        <f t="shared" si="718"/>
        <v>349519.21</v>
      </c>
      <c r="AW609" s="3">
        <f t="shared" si="718"/>
        <v>349191.4</v>
      </c>
      <c r="AX609" s="3">
        <f t="shared" si="718"/>
        <v>0</v>
      </c>
      <c r="AY609" s="3">
        <f t="shared" si="718"/>
        <v>349191.4</v>
      </c>
      <c r="AZ609" s="3">
        <f t="shared" si="718"/>
        <v>327.81</v>
      </c>
      <c r="BA609" s="3">
        <f t="shared" si="718"/>
        <v>0</v>
      </c>
      <c r="BB609" s="3">
        <f t="shared" si="718"/>
        <v>0</v>
      </c>
      <c r="BC609" s="3">
        <f t="shared" si="718"/>
        <v>0</v>
      </c>
      <c r="BD609" s="3">
        <f t="shared" si="718"/>
        <v>0</v>
      </c>
      <c r="BE609" s="3">
        <f t="shared" si="718"/>
        <v>0</v>
      </c>
      <c r="BF609" s="3">
        <f t="shared" si="718"/>
        <v>0</v>
      </c>
      <c r="BG609" s="3">
        <f t="shared" si="718"/>
        <v>0</v>
      </c>
      <c r="BH609" s="3">
        <f t="shared" si="718"/>
        <v>0</v>
      </c>
      <c r="BI609" s="3">
        <f t="shared" si="718"/>
        <v>0</v>
      </c>
      <c r="BJ609" s="3">
        <f t="shared" si="718"/>
        <v>0</v>
      </c>
      <c r="BK609" s="3">
        <f t="shared" si="718"/>
        <v>0</v>
      </c>
      <c r="BL609" s="3">
        <f t="shared" si="718"/>
        <v>0</v>
      </c>
      <c r="BM609" s="3">
        <f t="shared" si="718"/>
        <v>0</v>
      </c>
      <c r="BN609" s="3">
        <f t="shared" si="718"/>
        <v>0</v>
      </c>
      <c r="BO609" s="3">
        <f t="shared" si="718"/>
        <v>0</v>
      </c>
      <c r="BP609" s="3">
        <f t="shared" si="718"/>
        <v>0</v>
      </c>
      <c r="BQ609" s="3">
        <f t="shared" si="718"/>
        <v>0</v>
      </c>
      <c r="BR609" s="3">
        <f t="shared" si="718"/>
        <v>0</v>
      </c>
      <c r="BS609" s="3">
        <f t="shared" si="718"/>
        <v>0</v>
      </c>
      <c r="BT609" s="3">
        <f t="shared" si="718"/>
        <v>0</v>
      </c>
      <c r="BU609" s="3">
        <f t="shared" si="718"/>
        <v>0</v>
      </c>
      <c r="BV609" s="3">
        <f t="shared" si="718"/>
        <v>0</v>
      </c>
      <c r="BW609" s="3">
        <f t="shared" si="718"/>
        <v>0</v>
      </c>
      <c r="BX609" s="3">
        <f t="shared" si="718"/>
        <v>0</v>
      </c>
      <c r="BY609" s="3">
        <f t="shared" si="718"/>
        <v>327.81</v>
      </c>
      <c r="BZ609" s="3">
        <f t="shared" si="718"/>
        <v>0</v>
      </c>
      <c r="CA609" s="3">
        <f t="shared" ref="CA609:DF609" si="719">CA688</f>
        <v>369478.8</v>
      </c>
      <c r="CB609" s="3">
        <f t="shared" si="719"/>
        <v>0</v>
      </c>
      <c r="CC609" s="3">
        <f t="shared" si="719"/>
        <v>369150.99</v>
      </c>
      <c r="CD609" s="3">
        <f t="shared" si="719"/>
        <v>0</v>
      </c>
      <c r="CE609" s="3">
        <f t="shared" si="719"/>
        <v>349519.21</v>
      </c>
      <c r="CF609" s="3">
        <f t="shared" si="719"/>
        <v>349191.4</v>
      </c>
      <c r="CG609" s="3">
        <f t="shared" si="719"/>
        <v>0</v>
      </c>
      <c r="CH609" s="3">
        <f t="shared" si="719"/>
        <v>349191.4</v>
      </c>
      <c r="CI609" s="3">
        <f t="shared" si="719"/>
        <v>327.81</v>
      </c>
      <c r="CJ609" s="3">
        <f t="shared" si="719"/>
        <v>0</v>
      </c>
      <c r="CK609" s="3">
        <f t="shared" si="719"/>
        <v>0</v>
      </c>
      <c r="CL609" s="3">
        <f t="shared" si="719"/>
        <v>0</v>
      </c>
      <c r="CM609" s="3">
        <f t="shared" si="719"/>
        <v>0</v>
      </c>
      <c r="CN609" s="3">
        <f t="shared" si="719"/>
        <v>0</v>
      </c>
      <c r="CO609" s="3">
        <f t="shared" si="719"/>
        <v>0</v>
      </c>
      <c r="CP609" s="3">
        <f t="shared" si="719"/>
        <v>0</v>
      </c>
      <c r="CQ609" s="3">
        <f t="shared" si="719"/>
        <v>0</v>
      </c>
      <c r="CR609" s="3">
        <f t="shared" si="719"/>
        <v>0</v>
      </c>
      <c r="CS609" s="3">
        <f t="shared" si="719"/>
        <v>0</v>
      </c>
      <c r="CT609" s="3">
        <f t="shared" si="719"/>
        <v>0</v>
      </c>
      <c r="CU609" s="3">
        <f t="shared" si="719"/>
        <v>0</v>
      </c>
      <c r="CV609" s="3">
        <f t="shared" si="719"/>
        <v>0</v>
      </c>
      <c r="CW609" s="3">
        <f t="shared" si="719"/>
        <v>0</v>
      </c>
      <c r="CX609" s="3">
        <f t="shared" si="719"/>
        <v>0</v>
      </c>
      <c r="CY609" s="3">
        <f t="shared" si="719"/>
        <v>0</v>
      </c>
      <c r="CZ609" s="3">
        <f t="shared" si="719"/>
        <v>0</v>
      </c>
      <c r="DA609" s="3">
        <f t="shared" si="719"/>
        <v>0</v>
      </c>
      <c r="DB609" s="3">
        <f t="shared" si="719"/>
        <v>0</v>
      </c>
      <c r="DC609" s="3">
        <f t="shared" si="719"/>
        <v>0</v>
      </c>
      <c r="DD609" s="3">
        <f t="shared" si="719"/>
        <v>0</v>
      </c>
      <c r="DE609" s="3">
        <f t="shared" si="719"/>
        <v>0</v>
      </c>
      <c r="DF609" s="3">
        <f t="shared" si="719"/>
        <v>0</v>
      </c>
      <c r="DG609" s="4">
        <f t="shared" ref="DG609:EL609" si="720">DG688</f>
        <v>3570005.77</v>
      </c>
      <c r="DH609" s="4">
        <f t="shared" si="720"/>
        <v>3129598.71</v>
      </c>
      <c r="DI609" s="4">
        <f t="shared" si="720"/>
        <v>2512.34</v>
      </c>
      <c r="DJ609" s="4">
        <f t="shared" si="720"/>
        <v>163.32</v>
      </c>
      <c r="DK609" s="4">
        <f t="shared" si="720"/>
        <v>437894.72</v>
      </c>
      <c r="DL609" s="4">
        <f t="shared" si="720"/>
        <v>0</v>
      </c>
      <c r="DM609" s="4">
        <f t="shared" si="720"/>
        <v>683.43444311999997</v>
      </c>
      <c r="DN609" s="4">
        <f t="shared" si="720"/>
        <v>0</v>
      </c>
      <c r="DO609" s="4">
        <f t="shared" si="720"/>
        <v>0</v>
      </c>
      <c r="DP609" s="4">
        <f t="shared" si="720"/>
        <v>424822.26</v>
      </c>
      <c r="DQ609" s="4">
        <f t="shared" si="720"/>
        <v>223342.42</v>
      </c>
      <c r="DR609" s="4">
        <f t="shared" si="720"/>
        <v>0</v>
      </c>
      <c r="DS609" s="4">
        <f t="shared" si="720"/>
        <v>0</v>
      </c>
      <c r="DT609" s="4">
        <f t="shared" si="720"/>
        <v>3570005.77</v>
      </c>
      <c r="DU609" s="4">
        <f t="shared" si="720"/>
        <v>3129598.71</v>
      </c>
      <c r="DV609" s="4">
        <f t="shared" si="720"/>
        <v>2512.34</v>
      </c>
      <c r="DW609" s="4">
        <f t="shared" si="720"/>
        <v>163.32</v>
      </c>
      <c r="DX609" s="4">
        <f t="shared" si="720"/>
        <v>437894.72</v>
      </c>
      <c r="DY609" s="4">
        <f t="shared" si="720"/>
        <v>0</v>
      </c>
      <c r="DZ609" s="4">
        <f t="shared" si="720"/>
        <v>683.43444311999997</v>
      </c>
      <c r="EA609" s="4">
        <f t="shared" si="720"/>
        <v>0</v>
      </c>
      <c r="EB609" s="4">
        <f t="shared" si="720"/>
        <v>0</v>
      </c>
      <c r="EC609" s="4">
        <f t="shared" si="720"/>
        <v>424822.26</v>
      </c>
      <c r="ED609" s="4">
        <f t="shared" si="720"/>
        <v>223342.42</v>
      </c>
      <c r="EE609" s="4">
        <f t="shared" si="720"/>
        <v>0</v>
      </c>
      <c r="EF609" s="4">
        <f t="shared" si="720"/>
        <v>0</v>
      </c>
      <c r="EG609" s="4">
        <f t="shared" si="720"/>
        <v>0</v>
      </c>
      <c r="EH609" s="4">
        <f t="shared" si="720"/>
        <v>2511.02</v>
      </c>
      <c r="EI609" s="4">
        <f t="shared" si="720"/>
        <v>0</v>
      </c>
      <c r="EJ609" s="4">
        <f t="shared" si="720"/>
        <v>4218170.45</v>
      </c>
      <c r="EK609" s="4">
        <f t="shared" si="720"/>
        <v>0</v>
      </c>
      <c r="EL609" s="4">
        <f t="shared" si="720"/>
        <v>4215659.43</v>
      </c>
      <c r="EM609" s="4">
        <f t="shared" ref="EM609:FR609" si="721">EM688</f>
        <v>0</v>
      </c>
      <c r="EN609" s="4">
        <f t="shared" si="721"/>
        <v>3129598.71</v>
      </c>
      <c r="EO609" s="4">
        <f t="shared" si="721"/>
        <v>3127087.69</v>
      </c>
      <c r="EP609" s="4">
        <f t="shared" si="721"/>
        <v>0</v>
      </c>
      <c r="EQ609" s="4">
        <f t="shared" si="721"/>
        <v>3127087.69</v>
      </c>
      <c r="ER609" s="4">
        <f t="shared" si="721"/>
        <v>2511.02</v>
      </c>
      <c r="ES609" s="4">
        <f t="shared" si="721"/>
        <v>0</v>
      </c>
      <c r="ET609" s="4">
        <f t="shared" si="721"/>
        <v>0</v>
      </c>
      <c r="EU609" s="4">
        <f t="shared" si="721"/>
        <v>0</v>
      </c>
      <c r="EV609" s="4">
        <f t="shared" si="721"/>
        <v>0</v>
      </c>
      <c r="EW609" s="4">
        <f t="shared" si="721"/>
        <v>0</v>
      </c>
      <c r="EX609" s="4">
        <f t="shared" si="721"/>
        <v>0</v>
      </c>
      <c r="EY609" s="4">
        <f t="shared" si="721"/>
        <v>0</v>
      </c>
      <c r="EZ609" s="4">
        <f t="shared" si="721"/>
        <v>0</v>
      </c>
      <c r="FA609" s="4">
        <f t="shared" si="721"/>
        <v>0</v>
      </c>
      <c r="FB609" s="4">
        <f t="shared" si="721"/>
        <v>0</v>
      </c>
      <c r="FC609" s="4">
        <f t="shared" si="721"/>
        <v>0</v>
      </c>
      <c r="FD609" s="4">
        <f t="shared" si="721"/>
        <v>0</v>
      </c>
      <c r="FE609" s="4">
        <f t="shared" si="721"/>
        <v>0</v>
      </c>
      <c r="FF609" s="4">
        <f t="shared" si="721"/>
        <v>0</v>
      </c>
      <c r="FG609" s="4">
        <f t="shared" si="721"/>
        <v>0</v>
      </c>
      <c r="FH609" s="4">
        <f t="shared" si="721"/>
        <v>0</v>
      </c>
      <c r="FI609" s="4">
        <f t="shared" si="721"/>
        <v>0</v>
      </c>
      <c r="FJ609" s="4">
        <f t="shared" si="721"/>
        <v>0</v>
      </c>
      <c r="FK609" s="4">
        <f t="shared" si="721"/>
        <v>0</v>
      </c>
      <c r="FL609" s="4">
        <f t="shared" si="721"/>
        <v>0</v>
      </c>
      <c r="FM609" s="4">
        <f t="shared" si="721"/>
        <v>0</v>
      </c>
      <c r="FN609" s="4">
        <f t="shared" si="721"/>
        <v>0</v>
      </c>
      <c r="FO609" s="4">
        <f t="shared" si="721"/>
        <v>0</v>
      </c>
      <c r="FP609" s="4">
        <f t="shared" si="721"/>
        <v>0</v>
      </c>
      <c r="FQ609" s="4">
        <f t="shared" si="721"/>
        <v>2511.02</v>
      </c>
      <c r="FR609" s="4">
        <f t="shared" si="721"/>
        <v>0</v>
      </c>
      <c r="FS609" s="4">
        <f t="shared" ref="FS609:GX609" si="722">FS688</f>
        <v>4218170.45</v>
      </c>
      <c r="FT609" s="4">
        <f t="shared" si="722"/>
        <v>0</v>
      </c>
      <c r="FU609" s="4">
        <f t="shared" si="722"/>
        <v>4215659.43</v>
      </c>
      <c r="FV609" s="4">
        <f t="shared" si="722"/>
        <v>0</v>
      </c>
      <c r="FW609" s="4">
        <f t="shared" si="722"/>
        <v>3129598.71</v>
      </c>
      <c r="FX609" s="4">
        <f t="shared" si="722"/>
        <v>3127087.69</v>
      </c>
      <c r="FY609" s="4">
        <f t="shared" si="722"/>
        <v>0</v>
      </c>
      <c r="FZ609" s="4">
        <f t="shared" si="722"/>
        <v>3127087.69</v>
      </c>
      <c r="GA609" s="4">
        <f t="shared" si="722"/>
        <v>2511.02</v>
      </c>
      <c r="GB609" s="4">
        <f t="shared" si="722"/>
        <v>0</v>
      </c>
      <c r="GC609" s="4">
        <f t="shared" si="722"/>
        <v>0</v>
      </c>
      <c r="GD609" s="4">
        <f t="shared" si="722"/>
        <v>0</v>
      </c>
      <c r="GE609" s="4">
        <f t="shared" si="722"/>
        <v>0</v>
      </c>
      <c r="GF609" s="4">
        <f t="shared" si="722"/>
        <v>0</v>
      </c>
      <c r="GG609" s="4">
        <f t="shared" si="722"/>
        <v>0</v>
      </c>
      <c r="GH609" s="4">
        <f t="shared" si="722"/>
        <v>0</v>
      </c>
      <c r="GI609" s="4">
        <f t="shared" si="722"/>
        <v>0</v>
      </c>
      <c r="GJ609" s="4">
        <f t="shared" si="722"/>
        <v>0</v>
      </c>
      <c r="GK609" s="4">
        <f t="shared" si="722"/>
        <v>0</v>
      </c>
      <c r="GL609" s="4">
        <f t="shared" si="722"/>
        <v>0</v>
      </c>
      <c r="GM609" s="4">
        <f t="shared" si="722"/>
        <v>0</v>
      </c>
      <c r="GN609" s="4">
        <f t="shared" si="722"/>
        <v>0</v>
      </c>
      <c r="GO609" s="4">
        <f t="shared" si="722"/>
        <v>0</v>
      </c>
      <c r="GP609" s="4">
        <f t="shared" si="722"/>
        <v>0</v>
      </c>
      <c r="GQ609" s="4">
        <f t="shared" si="722"/>
        <v>0</v>
      </c>
      <c r="GR609" s="4">
        <f t="shared" si="722"/>
        <v>0</v>
      </c>
      <c r="GS609" s="4">
        <f t="shared" si="722"/>
        <v>0</v>
      </c>
      <c r="GT609" s="4">
        <f t="shared" si="722"/>
        <v>0</v>
      </c>
      <c r="GU609" s="4">
        <f t="shared" si="722"/>
        <v>0</v>
      </c>
      <c r="GV609" s="4">
        <f t="shared" si="722"/>
        <v>0</v>
      </c>
      <c r="GW609" s="4">
        <f t="shared" si="722"/>
        <v>0</v>
      </c>
      <c r="GX609" s="4">
        <f t="shared" si="722"/>
        <v>0</v>
      </c>
    </row>
    <row r="611" spans="1:255" x14ac:dyDescent="0.2">
      <c r="A611" s="2">
        <v>17</v>
      </c>
      <c r="B611" s="2">
        <v>1</v>
      </c>
      <c r="C611" s="2">
        <f>ROW(SmtRes!A379)</f>
        <v>379</v>
      </c>
      <c r="D611" s="2">
        <f>ROW(EtalonRes!A461)</f>
        <v>461</v>
      </c>
      <c r="E611" s="2" t="s">
        <v>834</v>
      </c>
      <c r="F611" s="2" t="s">
        <v>835</v>
      </c>
      <c r="G611" s="2" t="s">
        <v>836</v>
      </c>
      <c r="H611" s="2" t="s">
        <v>631</v>
      </c>
      <c r="I611" s="2">
        <f>ROUND(24/100,9)</f>
        <v>0.24</v>
      </c>
      <c r="J611" s="2">
        <v>0</v>
      </c>
      <c r="K611" s="2">
        <f>ROUND(24/100,9)</f>
        <v>0.24</v>
      </c>
      <c r="L611" s="2"/>
      <c r="M611" s="2"/>
      <c r="N611" s="2"/>
      <c r="O611" s="2">
        <f t="shared" ref="O611:O642" si="723">ROUND(CP611,2)</f>
        <v>58.43</v>
      </c>
      <c r="P611" s="2">
        <f t="shared" ref="P611:P642" si="724">ROUND((ROUND((AC611*AW611*I611),2)*BC611),2)</f>
        <v>0</v>
      </c>
      <c r="Q611" s="2">
        <f>(ROUND((ROUND((((ET611*1.1))*AV611*I611),2)*BB611),2)+ROUND((ROUND(((AE611-((EU611*1.1)))*AV611*I611),2)*BS611),2))</f>
        <v>0.23</v>
      </c>
      <c r="R611" s="2">
        <f t="shared" ref="R611:R642" si="725">ROUND((ROUND((AE611*AV611*I611),2)*BS611),2)</f>
        <v>0.04</v>
      </c>
      <c r="S611" s="2">
        <f t="shared" ref="S611:S642" si="726">ROUND((ROUND((AF611*AV611*I611),2)*BA611),2)</f>
        <v>58.2</v>
      </c>
      <c r="T611" s="2">
        <f t="shared" ref="T611:T642" si="727">ROUND(CU611*I611,2)</f>
        <v>0</v>
      </c>
      <c r="U611" s="2">
        <f t="shared" ref="U611:U642" si="728">CV611*I611</f>
        <v>5.2075267199999988</v>
      </c>
      <c r="V611" s="2">
        <f t="shared" ref="V611:V642" si="729">CW611*I611</f>
        <v>0</v>
      </c>
      <c r="W611" s="2">
        <f t="shared" ref="W611:W642" si="730">ROUND(CX611*I611,2)</f>
        <v>0</v>
      </c>
      <c r="X611" s="2">
        <f t="shared" ref="X611:X642" si="731">ROUND(CY611,2)</f>
        <v>56.49</v>
      </c>
      <c r="Y611" s="2">
        <f t="shared" ref="Y611:Y642" si="732">ROUND(CZ611,2)</f>
        <v>29.7</v>
      </c>
      <c r="Z611" s="2"/>
      <c r="AA611" s="2">
        <v>60252778</v>
      </c>
      <c r="AB611" s="2">
        <f t="shared" ref="AB611:AB642" si="733">ROUND((AC611+AD611+AF611),6)</f>
        <v>232.54</v>
      </c>
      <c r="AC611" s="2">
        <f t="shared" ref="AC611:AC642" si="734">ROUND((ES611),6)</f>
        <v>0</v>
      </c>
      <c r="AD611" s="2">
        <f>ROUND(((((ET611*1.1))-((EU611*1.1)))+AE611),6)</f>
        <v>0.91300000000000003</v>
      </c>
      <c r="AE611" s="2">
        <f>ROUND(((EU611*1.1)),6)</f>
        <v>0.14299999999999999</v>
      </c>
      <c r="AF611" s="2">
        <f>ROUND(((EV611*1.1)),6)</f>
        <v>231.62700000000001</v>
      </c>
      <c r="AG611" s="2">
        <f t="shared" ref="AG611:AG642" si="735">ROUND((AP611),6)</f>
        <v>0</v>
      </c>
      <c r="AH611" s="2">
        <f>((EW611*1.1))</f>
        <v>20.724</v>
      </c>
      <c r="AI611" s="2">
        <f>((EX611*1.1))</f>
        <v>0</v>
      </c>
      <c r="AJ611" s="2">
        <f t="shared" ref="AJ611:AJ642" si="736">(AS611)</f>
        <v>0</v>
      </c>
      <c r="AK611" s="2">
        <v>211.4</v>
      </c>
      <c r="AL611" s="2">
        <v>0</v>
      </c>
      <c r="AM611" s="2">
        <v>0.83</v>
      </c>
      <c r="AN611" s="2">
        <v>0.13</v>
      </c>
      <c r="AO611" s="2">
        <v>210.57</v>
      </c>
      <c r="AP611" s="2">
        <v>0</v>
      </c>
      <c r="AQ611" s="2">
        <v>18.84</v>
      </c>
      <c r="AR611" s="2">
        <v>0</v>
      </c>
      <c r="AS611" s="2">
        <v>0</v>
      </c>
      <c r="AT611" s="2">
        <v>97</v>
      </c>
      <c r="AU611" s="2">
        <v>51</v>
      </c>
      <c r="AV611" s="2">
        <v>1.0469999999999999</v>
      </c>
      <c r="AW611" s="2">
        <v>1</v>
      </c>
      <c r="AX611" s="2"/>
      <c r="AY611" s="2"/>
      <c r="AZ611" s="2">
        <v>1</v>
      </c>
      <c r="BA611" s="2">
        <v>1</v>
      </c>
      <c r="BB611" s="2">
        <v>1</v>
      </c>
      <c r="BC611" s="2">
        <v>1</v>
      </c>
      <c r="BD611" s="2" t="s">
        <v>3</v>
      </c>
      <c r="BE611" s="2" t="s">
        <v>3</v>
      </c>
      <c r="BF611" s="2" t="s">
        <v>3</v>
      </c>
      <c r="BG611" s="2" t="s">
        <v>3</v>
      </c>
      <c r="BH611" s="2">
        <v>0</v>
      </c>
      <c r="BI611" s="2">
        <v>2</v>
      </c>
      <c r="BJ611" s="2" t="s">
        <v>837</v>
      </c>
      <c r="BK611" s="2"/>
      <c r="BL611" s="2"/>
      <c r="BM611" s="2">
        <v>67</v>
      </c>
      <c r="BN611" s="2">
        <v>0</v>
      </c>
      <c r="BO611" s="2" t="s">
        <v>835</v>
      </c>
      <c r="BP611" s="2">
        <v>1</v>
      </c>
      <c r="BQ611" s="2">
        <v>40</v>
      </c>
      <c r="BR611" s="2">
        <v>0</v>
      </c>
      <c r="BS611" s="2">
        <v>1</v>
      </c>
      <c r="BT611" s="2">
        <v>1</v>
      </c>
      <c r="BU611" s="2">
        <v>1</v>
      </c>
      <c r="BV611" s="2">
        <v>1</v>
      </c>
      <c r="BW611" s="2">
        <v>1</v>
      </c>
      <c r="BX611" s="2">
        <v>1</v>
      </c>
      <c r="BY611" s="2" t="s">
        <v>3</v>
      </c>
      <c r="BZ611" s="2">
        <v>97</v>
      </c>
      <c r="CA611" s="2">
        <v>51</v>
      </c>
      <c r="CB611" s="2" t="s">
        <v>3</v>
      </c>
      <c r="CC611" s="2"/>
      <c r="CD611" s="2"/>
      <c r="CE611" s="2">
        <v>30</v>
      </c>
      <c r="CF611" s="2">
        <v>0</v>
      </c>
      <c r="CG611" s="2">
        <v>0</v>
      </c>
      <c r="CH611" s="2"/>
      <c r="CI611" s="2"/>
      <c r="CJ611" s="2"/>
      <c r="CK611" s="2"/>
      <c r="CL611" s="2"/>
      <c r="CM611" s="2">
        <v>0</v>
      </c>
      <c r="CN611" s="2" t="s">
        <v>1289</v>
      </c>
      <c r="CO611" s="2">
        <v>0</v>
      </c>
      <c r="CP611" s="2">
        <f t="shared" ref="CP611:CP642" si="737">(P611+Q611+S611)</f>
        <v>58.43</v>
      </c>
      <c r="CQ611" s="2">
        <f t="shared" ref="CQ611:CQ642" si="738">ROUND((ROUND((AC611*AW611*1),2)*BC611),2)</f>
        <v>0</v>
      </c>
      <c r="CR611" s="2">
        <f>(ROUND((ROUND((((ET611*1.1))*AV611*1),2)*BB611),2)+ROUND((ROUND(((AE611-((EU611*1.1)))*AV611*1),2)*BS611),2))</f>
        <v>0.96</v>
      </c>
      <c r="CS611" s="2">
        <f t="shared" ref="CS611:CS642" si="739">ROUND((ROUND((AE611*AV611*1),2)*BS611),2)</f>
        <v>0.15</v>
      </c>
      <c r="CT611" s="2">
        <f t="shared" ref="CT611:CT642" si="740">ROUND((ROUND((AF611*AV611*1),2)*BA611),2)</f>
        <v>242.51</v>
      </c>
      <c r="CU611" s="2">
        <f t="shared" ref="CU611:CU642" si="741">AG611</f>
        <v>0</v>
      </c>
      <c r="CV611" s="2">
        <f t="shared" ref="CV611:CV642" si="742">(AH611*AV611)</f>
        <v>21.698027999999997</v>
      </c>
      <c r="CW611" s="2">
        <f t="shared" ref="CW611:CW642" si="743">AI611</f>
        <v>0</v>
      </c>
      <c r="CX611" s="2">
        <f t="shared" ref="CX611:CX642" si="744">AJ611</f>
        <v>0</v>
      </c>
      <c r="CY611" s="2">
        <f t="shared" ref="CY611:CY642" si="745">(((S611+R611)*AT611)/100)</f>
        <v>56.492799999999995</v>
      </c>
      <c r="CZ611" s="2">
        <f t="shared" ref="CZ611:CZ642" si="746">(((S611+R611)*AU611)/100)</f>
        <v>29.702400000000001</v>
      </c>
      <c r="DA611" s="2"/>
      <c r="DB611" s="2">
        <v>45</v>
      </c>
      <c r="DC611" s="2" t="s">
        <v>3</v>
      </c>
      <c r="DD611" s="2" t="s">
        <v>3</v>
      </c>
      <c r="DE611" s="2" t="s">
        <v>24</v>
      </c>
      <c r="DF611" s="2" t="s">
        <v>24</v>
      </c>
      <c r="DG611" s="2" t="s">
        <v>24</v>
      </c>
      <c r="DH611" s="2" t="s">
        <v>3</v>
      </c>
      <c r="DI611" s="2" t="s">
        <v>24</v>
      </c>
      <c r="DJ611" s="2" t="s">
        <v>24</v>
      </c>
      <c r="DK611" s="2" t="s">
        <v>3</v>
      </c>
      <c r="DL611" s="2" t="s">
        <v>3</v>
      </c>
      <c r="DM611" s="2" t="s">
        <v>3</v>
      </c>
      <c r="DN611" s="2">
        <v>0</v>
      </c>
      <c r="DO611" s="2">
        <v>0</v>
      </c>
      <c r="DP611" s="2">
        <v>1</v>
      </c>
      <c r="DQ611" s="2">
        <v>1</v>
      </c>
      <c r="DR611" s="2"/>
      <c r="DS611" s="2"/>
      <c r="DT611" s="2"/>
      <c r="DU611" s="2">
        <v>1010</v>
      </c>
      <c r="DV611" s="2" t="s">
        <v>631</v>
      </c>
      <c r="DW611" s="2" t="s">
        <v>631</v>
      </c>
      <c r="DX611" s="2">
        <v>100</v>
      </c>
      <c r="DY611" s="2"/>
      <c r="DZ611" s="2" t="s">
        <v>3</v>
      </c>
      <c r="EA611" s="2" t="s">
        <v>3</v>
      </c>
      <c r="EB611" s="2" t="s">
        <v>3</v>
      </c>
      <c r="EC611" s="2" t="s">
        <v>3</v>
      </c>
      <c r="ED611" s="2"/>
      <c r="EE611" s="2">
        <v>59540733</v>
      </c>
      <c r="EF611" s="2">
        <v>40</v>
      </c>
      <c r="EG611" s="2" t="s">
        <v>25</v>
      </c>
      <c r="EH611" s="2">
        <v>0</v>
      </c>
      <c r="EI611" s="2" t="s">
        <v>3</v>
      </c>
      <c r="EJ611" s="2">
        <v>2</v>
      </c>
      <c r="EK611" s="2">
        <v>67</v>
      </c>
      <c r="EL611" s="2" t="s">
        <v>26</v>
      </c>
      <c r="EM611" s="2" t="s">
        <v>27</v>
      </c>
      <c r="EN611" s="2"/>
      <c r="EO611" s="2" t="s">
        <v>28</v>
      </c>
      <c r="EP611" s="2"/>
      <c r="EQ611" s="2">
        <v>0</v>
      </c>
      <c r="ER611" s="2">
        <v>211.4</v>
      </c>
      <c r="ES611" s="2">
        <v>0</v>
      </c>
      <c r="ET611" s="2">
        <v>0.83</v>
      </c>
      <c r="EU611" s="2">
        <v>0.13</v>
      </c>
      <c r="EV611" s="2">
        <v>210.57</v>
      </c>
      <c r="EW611" s="2">
        <v>18.84</v>
      </c>
      <c r="EX611" s="2">
        <v>0</v>
      </c>
      <c r="EY611" s="2">
        <v>0</v>
      </c>
      <c r="EZ611" s="2"/>
      <c r="FA611" s="2"/>
      <c r="FB611" s="2"/>
      <c r="FC611" s="2"/>
      <c r="FD611" s="2"/>
      <c r="FE611" s="2"/>
      <c r="FF611" s="2"/>
      <c r="FG611" s="2"/>
      <c r="FH611" s="2"/>
      <c r="FI611" s="2"/>
      <c r="FJ611" s="2"/>
      <c r="FK611" s="2"/>
      <c r="FL611" s="2"/>
      <c r="FM611" s="2"/>
      <c r="FN611" s="2"/>
      <c r="FO611" s="2"/>
      <c r="FP611" s="2"/>
      <c r="FQ611" s="2">
        <v>0</v>
      </c>
      <c r="FR611" s="2">
        <v>0</v>
      </c>
      <c r="FS611" s="2">
        <v>0</v>
      </c>
      <c r="FT611" s="2"/>
      <c r="FU611" s="2"/>
      <c r="FV611" s="2"/>
      <c r="FW611" s="2"/>
      <c r="FX611" s="2">
        <v>97</v>
      </c>
      <c r="FY611" s="2">
        <v>51</v>
      </c>
      <c r="FZ611" s="2"/>
      <c r="GA611" s="2" t="s">
        <v>3</v>
      </c>
      <c r="GB611" s="2"/>
      <c r="GC611" s="2"/>
      <c r="GD611" s="2">
        <v>1</v>
      </c>
      <c r="GE611" s="2"/>
      <c r="GF611" s="2">
        <v>728449770</v>
      </c>
      <c r="GG611" s="2">
        <v>2</v>
      </c>
      <c r="GH611" s="2">
        <v>1</v>
      </c>
      <c r="GI611" s="2">
        <v>2</v>
      </c>
      <c r="GJ611" s="2">
        <v>0</v>
      </c>
      <c r="GK611" s="2">
        <v>0</v>
      </c>
      <c r="GL611" s="2">
        <f t="shared" ref="GL611:GL642" si="747">ROUND(IF(AND(BH611=3,BI611=3,FS611&lt;&gt;0),P611,0),2)</f>
        <v>0</v>
      </c>
      <c r="GM611" s="2">
        <f t="shared" ref="GM611:GM642" si="748">ROUND(O611+X611+Y611,2)+GX611</f>
        <v>144.62</v>
      </c>
      <c r="GN611" s="2">
        <f t="shared" ref="GN611:GN642" si="749">IF(OR(BI611=0,BI611=1),GM611-GX611,0)</f>
        <v>0</v>
      </c>
      <c r="GO611" s="2">
        <f t="shared" ref="GO611:GO642" si="750">IF(BI611=2,GM611-GX611,0)</f>
        <v>144.62</v>
      </c>
      <c r="GP611" s="2">
        <f t="shared" ref="GP611:GP642" si="751">IF(BI611=4,GM611-GX611,0)</f>
        <v>0</v>
      </c>
      <c r="GQ611" s="2"/>
      <c r="GR611" s="2">
        <v>0</v>
      </c>
      <c r="GS611" s="2">
        <v>3</v>
      </c>
      <c r="GT611" s="2">
        <v>0</v>
      </c>
      <c r="GU611" s="2" t="s">
        <v>3</v>
      </c>
      <c r="GV611" s="2">
        <f t="shared" ref="GV611:GV642" si="752">ROUND((GT611),6)</f>
        <v>0</v>
      </c>
      <c r="GW611" s="2">
        <v>1</v>
      </c>
      <c r="GX611" s="2">
        <f t="shared" ref="GX611:GX642" si="753">ROUND(HC611*I611,2)</f>
        <v>0</v>
      </c>
      <c r="GY611" s="2"/>
      <c r="GZ611" s="2"/>
      <c r="HA611" s="2">
        <v>0</v>
      </c>
      <c r="HB611" s="2">
        <v>0</v>
      </c>
      <c r="HC611" s="2">
        <f t="shared" ref="HC611:HC642" si="754">GV611*GW611</f>
        <v>0</v>
      </c>
      <c r="HD611" s="2"/>
      <c r="HE611" s="2" t="s">
        <v>3</v>
      </c>
      <c r="HF611" s="2" t="s">
        <v>3</v>
      </c>
      <c r="HG611" s="2"/>
      <c r="HH611" s="2"/>
      <c r="HI611" s="2"/>
      <c r="HJ611" s="2"/>
      <c r="HK611" s="2"/>
      <c r="HL611" s="2"/>
      <c r="HM611" s="2" t="s">
        <v>3</v>
      </c>
      <c r="HN611" s="2" t="s">
        <v>3</v>
      </c>
      <c r="HO611" s="2" t="s">
        <v>3</v>
      </c>
      <c r="HP611" s="2" t="s">
        <v>3</v>
      </c>
      <c r="HQ611" s="2" t="s">
        <v>3</v>
      </c>
      <c r="HR611" s="2"/>
      <c r="HS611" s="2">
        <v>0</v>
      </c>
      <c r="HT611" s="2"/>
      <c r="HU611" s="2"/>
      <c r="HV611" s="2"/>
      <c r="HW611" s="2"/>
      <c r="HX611" s="2"/>
      <c r="HY611" s="2"/>
      <c r="HZ611" s="2"/>
      <c r="IA611" s="2"/>
      <c r="IB611" s="2"/>
      <c r="IC611" s="2"/>
      <c r="ID611" s="2"/>
      <c r="IE611" s="2"/>
      <c r="IF611" s="2"/>
      <c r="IG611" s="2"/>
      <c r="IH611" s="2"/>
      <c r="II611" s="2"/>
      <c r="IJ611" s="2"/>
      <c r="IK611" s="2">
        <v>0</v>
      </c>
      <c r="IL611" s="2"/>
      <c r="IM611" s="2"/>
      <c r="IN611" s="2"/>
      <c r="IO611" s="2"/>
      <c r="IP611" s="2"/>
      <c r="IQ611" s="2"/>
      <c r="IR611" s="2"/>
      <c r="IS611" s="2"/>
      <c r="IT611" s="2"/>
      <c r="IU611" s="2"/>
    </row>
    <row r="612" spans="1:255" x14ac:dyDescent="0.2">
      <c r="A612">
        <v>17</v>
      </c>
      <c r="B612">
        <v>1</v>
      </c>
      <c r="C612">
        <f>ROW(SmtRes!A382)</f>
        <v>382</v>
      </c>
      <c r="D612">
        <f>ROW(EtalonRes!A464)</f>
        <v>464</v>
      </c>
      <c r="E612" t="s">
        <v>834</v>
      </c>
      <c r="F612" t="s">
        <v>835</v>
      </c>
      <c r="G612" t="s">
        <v>836</v>
      </c>
      <c r="H612" t="s">
        <v>631</v>
      </c>
      <c r="I612">
        <f>ROUND(24/100,9)</f>
        <v>0.24</v>
      </c>
      <c r="J612">
        <v>0</v>
      </c>
      <c r="K612">
        <f>ROUND(24/100,9)</f>
        <v>0.24</v>
      </c>
      <c r="O612">
        <f t="shared" si="723"/>
        <v>3204.18</v>
      </c>
      <c r="P612">
        <f t="shared" si="724"/>
        <v>0</v>
      </c>
      <c r="Q612">
        <f>(ROUND((ROUND((((ET612*1.1))*AV612*I612),2)*BB612),2)+ROUND((ROUND(((AE612-((EU612*1.1)))*AV612*I612),2)*BS612),2))</f>
        <v>3.76</v>
      </c>
      <c r="R612">
        <f t="shared" si="725"/>
        <v>2.2000000000000002</v>
      </c>
      <c r="S612">
        <f t="shared" si="726"/>
        <v>3200.42</v>
      </c>
      <c r="T612">
        <f t="shared" si="727"/>
        <v>0</v>
      </c>
      <c r="U612">
        <f t="shared" si="728"/>
        <v>5.2075267199999988</v>
      </c>
      <c r="V612">
        <f t="shared" si="729"/>
        <v>0</v>
      </c>
      <c r="W612">
        <f t="shared" si="730"/>
        <v>0</v>
      </c>
      <c r="X612">
        <f t="shared" si="731"/>
        <v>3106.54</v>
      </c>
      <c r="Y612">
        <f t="shared" si="732"/>
        <v>1633.34</v>
      </c>
      <c r="AA612">
        <v>60252775</v>
      </c>
      <c r="AB612">
        <f t="shared" si="733"/>
        <v>232.54</v>
      </c>
      <c r="AC612">
        <f t="shared" si="734"/>
        <v>0</v>
      </c>
      <c r="AD612">
        <f>ROUND(((((ET612*1.1))-((EU612*1.1)))+AE612),6)</f>
        <v>0.91300000000000003</v>
      </c>
      <c r="AE612">
        <f>ROUND(((EU612*1.1)),6)</f>
        <v>0.14299999999999999</v>
      </c>
      <c r="AF612">
        <f>ROUND(((EV612*1.1)),6)</f>
        <v>231.62700000000001</v>
      </c>
      <c r="AG612">
        <f t="shared" si="735"/>
        <v>0</v>
      </c>
      <c r="AH612">
        <f>((EW612*1.1))</f>
        <v>20.724</v>
      </c>
      <c r="AI612">
        <f>((EX612*1.1))</f>
        <v>0</v>
      </c>
      <c r="AJ612">
        <f t="shared" si="736"/>
        <v>0</v>
      </c>
      <c r="AK612">
        <v>211.4</v>
      </c>
      <c r="AL612">
        <v>0</v>
      </c>
      <c r="AM612">
        <v>0.83</v>
      </c>
      <c r="AN612">
        <v>0.13</v>
      </c>
      <c r="AO612">
        <v>210.57</v>
      </c>
      <c r="AP612">
        <v>0</v>
      </c>
      <c r="AQ612">
        <v>18.84</v>
      </c>
      <c r="AR612">
        <v>0</v>
      </c>
      <c r="AS612">
        <v>0</v>
      </c>
      <c r="AT612">
        <v>97</v>
      </c>
      <c r="AU612">
        <v>51</v>
      </c>
      <c r="AV612">
        <v>1.0469999999999999</v>
      </c>
      <c r="AW612">
        <v>1</v>
      </c>
      <c r="AZ612">
        <v>1</v>
      </c>
      <c r="BA612">
        <v>54.99</v>
      </c>
      <c r="BB612">
        <v>16.329999999999998</v>
      </c>
      <c r="BC612">
        <v>1</v>
      </c>
      <c r="BD612" t="s">
        <v>3</v>
      </c>
      <c r="BE612" t="s">
        <v>3</v>
      </c>
      <c r="BF612" t="s">
        <v>3</v>
      </c>
      <c r="BG612" t="s">
        <v>3</v>
      </c>
      <c r="BH612">
        <v>0</v>
      </c>
      <c r="BI612">
        <v>2</v>
      </c>
      <c r="BJ612" t="s">
        <v>837</v>
      </c>
      <c r="BM612">
        <v>67</v>
      </c>
      <c r="BN612">
        <v>0</v>
      </c>
      <c r="BO612" t="s">
        <v>835</v>
      </c>
      <c r="BP612">
        <v>1</v>
      </c>
      <c r="BQ612">
        <v>40</v>
      </c>
      <c r="BR612">
        <v>0</v>
      </c>
      <c r="BS612">
        <v>54.99</v>
      </c>
      <c r="BT612">
        <v>1</v>
      </c>
      <c r="BU612">
        <v>1</v>
      </c>
      <c r="BV612">
        <v>1</v>
      </c>
      <c r="BW612">
        <v>1</v>
      </c>
      <c r="BX612">
        <v>1</v>
      </c>
      <c r="BY612" t="s">
        <v>3</v>
      </c>
      <c r="BZ612">
        <v>97</v>
      </c>
      <c r="CA612">
        <v>51</v>
      </c>
      <c r="CB612" t="s">
        <v>3</v>
      </c>
      <c r="CE612">
        <v>30</v>
      </c>
      <c r="CF612">
        <v>0</v>
      </c>
      <c r="CG612">
        <v>0</v>
      </c>
      <c r="CM612">
        <v>0</v>
      </c>
      <c r="CN612" t="s">
        <v>1289</v>
      </c>
      <c r="CO612">
        <v>0</v>
      </c>
      <c r="CP612">
        <f t="shared" si="737"/>
        <v>3204.1800000000003</v>
      </c>
      <c r="CQ612">
        <f t="shared" si="738"/>
        <v>0</v>
      </c>
      <c r="CR612">
        <f>(ROUND((ROUND((((ET612*1.1))*AV612*1),2)*BB612),2)+ROUND((ROUND(((AE612-((EU612*1.1)))*AV612*1),2)*BS612),2))</f>
        <v>15.68</v>
      </c>
      <c r="CS612">
        <f t="shared" si="739"/>
        <v>8.25</v>
      </c>
      <c r="CT612">
        <f t="shared" si="740"/>
        <v>13335.62</v>
      </c>
      <c r="CU612">
        <f t="shared" si="741"/>
        <v>0</v>
      </c>
      <c r="CV612">
        <f t="shared" si="742"/>
        <v>21.698027999999997</v>
      </c>
      <c r="CW612">
        <f t="shared" si="743"/>
        <v>0</v>
      </c>
      <c r="CX612">
        <f t="shared" si="744"/>
        <v>0</v>
      </c>
      <c r="CY612">
        <f t="shared" si="745"/>
        <v>3106.5414000000001</v>
      </c>
      <c r="CZ612">
        <f t="shared" si="746"/>
        <v>1633.3362</v>
      </c>
      <c r="DB612">
        <v>46</v>
      </c>
      <c r="DC612" t="s">
        <v>3</v>
      </c>
      <c r="DD612" t="s">
        <v>3</v>
      </c>
      <c r="DE612" t="s">
        <v>24</v>
      </c>
      <c r="DF612" t="s">
        <v>24</v>
      </c>
      <c r="DG612" t="s">
        <v>24</v>
      </c>
      <c r="DH612" t="s">
        <v>3</v>
      </c>
      <c r="DI612" t="s">
        <v>24</v>
      </c>
      <c r="DJ612" t="s">
        <v>24</v>
      </c>
      <c r="DK612" t="s">
        <v>3</v>
      </c>
      <c r="DL612" t="s">
        <v>3</v>
      </c>
      <c r="DM612" t="s">
        <v>3</v>
      </c>
      <c r="DN612">
        <v>0</v>
      </c>
      <c r="DO612">
        <v>0</v>
      </c>
      <c r="DP612">
        <v>1</v>
      </c>
      <c r="DQ612">
        <v>1</v>
      </c>
      <c r="DU612">
        <v>1010</v>
      </c>
      <c r="DV612" t="s">
        <v>631</v>
      </c>
      <c r="DW612" t="s">
        <v>631</v>
      </c>
      <c r="DX612">
        <v>100</v>
      </c>
      <c r="DZ612" t="s">
        <v>3</v>
      </c>
      <c r="EA612" t="s">
        <v>3</v>
      </c>
      <c r="EB612" t="s">
        <v>3</v>
      </c>
      <c r="EC612" t="s">
        <v>3</v>
      </c>
      <c r="EE612">
        <v>59540733</v>
      </c>
      <c r="EF612">
        <v>40</v>
      </c>
      <c r="EG612" t="s">
        <v>25</v>
      </c>
      <c r="EH612">
        <v>0</v>
      </c>
      <c r="EI612" t="s">
        <v>3</v>
      </c>
      <c r="EJ612">
        <v>2</v>
      </c>
      <c r="EK612">
        <v>67</v>
      </c>
      <c r="EL612" t="s">
        <v>26</v>
      </c>
      <c r="EM612" t="s">
        <v>27</v>
      </c>
      <c r="EO612" t="s">
        <v>28</v>
      </c>
      <c r="EQ612">
        <v>0</v>
      </c>
      <c r="ER612">
        <v>211.4</v>
      </c>
      <c r="ES612">
        <v>0</v>
      </c>
      <c r="ET612">
        <v>0.83</v>
      </c>
      <c r="EU612">
        <v>0.13</v>
      </c>
      <c r="EV612">
        <v>210.57</v>
      </c>
      <c r="EW612">
        <v>18.84</v>
      </c>
      <c r="EX612">
        <v>0</v>
      </c>
      <c r="EY612">
        <v>0</v>
      </c>
      <c r="FQ612">
        <v>0</v>
      </c>
      <c r="FR612">
        <v>0</v>
      </c>
      <c r="FS612">
        <v>0</v>
      </c>
      <c r="FX612">
        <v>97</v>
      </c>
      <c r="FY612">
        <v>51</v>
      </c>
      <c r="GA612" t="s">
        <v>3</v>
      </c>
      <c r="GD612">
        <v>1</v>
      </c>
      <c r="GF612">
        <v>728449770</v>
      </c>
      <c r="GG612">
        <v>2</v>
      </c>
      <c r="GH612">
        <v>1</v>
      </c>
      <c r="GI612">
        <v>2</v>
      </c>
      <c r="GJ612">
        <v>0</v>
      </c>
      <c r="GK612">
        <v>0</v>
      </c>
      <c r="GL612">
        <f t="shared" si="747"/>
        <v>0</v>
      </c>
      <c r="GM612">
        <f t="shared" si="748"/>
        <v>7944.06</v>
      </c>
      <c r="GN612">
        <f t="shared" si="749"/>
        <v>0</v>
      </c>
      <c r="GO612">
        <f t="shared" si="750"/>
        <v>7944.06</v>
      </c>
      <c r="GP612">
        <f t="shared" si="751"/>
        <v>0</v>
      </c>
      <c r="GR612">
        <v>0</v>
      </c>
      <c r="GS612">
        <v>3</v>
      </c>
      <c r="GT612">
        <v>0</v>
      </c>
      <c r="GU612" t="s">
        <v>3</v>
      </c>
      <c r="GV612">
        <f t="shared" si="752"/>
        <v>0</v>
      </c>
      <c r="GW612">
        <v>1</v>
      </c>
      <c r="GX612">
        <f t="shared" si="753"/>
        <v>0</v>
      </c>
      <c r="HA612">
        <v>0</v>
      </c>
      <c r="HB612">
        <v>0</v>
      </c>
      <c r="HC612">
        <f t="shared" si="754"/>
        <v>0</v>
      </c>
      <c r="HE612" t="s">
        <v>3</v>
      </c>
      <c r="HF612" t="s">
        <v>3</v>
      </c>
      <c r="HM612" t="s">
        <v>3</v>
      </c>
      <c r="HN612" t="s">
        <v>3</v>
      </c>
      <c r="HO612" t="s">
        <v>3</v>
      </c>
      <c r="HP612" t="s">
        <v>3</v>
      </c>
      <c r="HQ612" t="s">
        <v>3</v>
      </c>
      <c r="HS612">
        <v>0</v>
      </c>
      <c r="IK612">
        <v>0</v>
      </c>
    </row>
    <row r="613" spans="1:255" x14ac:dyDescent="0.2">
      <c r="A613" s="2">
        <v>18</v>
      </c>
      <c r="B613" s="2">
        <v>1</v>
      </c>
      <c r="C613" s="2">
        <v>379</v>
      </c>
      <c r="D613" s="2"/>
      <c r="E613" s="2" t="s">
        <v>838</v>
      </c>
      <c r="F613" s="2" t="s">
        <v>839</v>
      </c>
      <c r="G613" s="2" t="s">
        <v>840</v>
      </c>
      <c r="H613" s="2" t="s">
        <v>457</v>
      </c>
      <c r="I613" s="2">
        <f>I611*J613</f>
        <v>24</v>
      </c>
      <c r="J613" s="2">
        <v>100</v>
      </c>
      <c r="K613" s="2">
        <v>100</v>
      </c>
      <c r="L613" s="2"/>
      <c r="M613" s="2"/>
      <c r="N613" s="2"/>
      <c r="O613" s="2">
        <f t="shared" si="723"/>
        <v>352.32</v>
      </c>
      <c r="P613" s="2">
        <f t="shared" si="724"/>
        <v>352.32</v>
      </c>
      <c r="Q613" s="2">
        <f>(ROUND((ROUND(((ET613)*AV613*I613),2)*BB613),2)+ROUND((ROUND(((AE613-(EU613))*AV613*I613),2)*BS613),2))</f>
        <v>0</v>
      </c>
      <c r="R613" s="2">
        <f t="shared" si="725"/>
        <v>0</v>
      </c>
      <c r="S613" s="2">
        <f t="shared" si="726"/>
        <v>0</v>
      </c>
      <c r="T613" s="2">
        <f t="shared" si="727"/>
        <v>0</v>
      </c>
      <c r="U613" s="2">
        <f t="shared" si="728"/>
        <v>0</v>
      </c>
      <c r="V613" s="2">
        <f t="shared" si="729"/>
        <v>0</v>
      </c>
      <c r="W613" s="2">
        <f t="shared" si="730"/>
        <v>0</v>
      </c>
      <c r="X613" s="2">
        <f t="shared" si="731"/>
        <v>0</v>
      </c>
      <c r="Y613" s="2">
        <f t="shared" si="732"/>
        <v>0</v>
      </c>
      <c r="Z613" s="2"/>
      <c r="AA613" s="2">
        <v>60252778</v>
      </c>
      <c r="AB613" s="2">
        <f t="shared" si="733"/>
        <v>14.68</v>
      </c>
      <c r="AC613" s="2">
        <f t="shared" si="734"/>
        <v>14.68</v>
      </c>
      <c r="AD613" s="2">
        <f>ROUND((((ET613)-(EU613))+AE613),6)</f>
        <v>0</v>
      </c>
      <c r="AE613" s="2">
        <f>ROUND((EU613),6)</f>
        <v>0</v>
      </c>
      <c r="AF613" s="2">
        <f>ROUND((EV613),6)</f>
        <v>0</v>
      </c>
      <c r="AG613" s="2">
        <f t="shared" si="735"/>
        <v>0</v>
      </c>
      <c r="AH613" s="2">
        <f>(EW613)</f>
        <v>0</v>
      </c>
      <c r="AI613" s="2">
        <f>(EX613)</f>
        <v>0</v>
      </c>
      <c r="AJ613" s="2">
        <f t="shared" si="736"/>
        <v>0</v>
      </c>
      <c r="AK613" s="2">
        <v>14.68</v>
      </c>
      <c r="AL613" s="2">
        <v>14.68</v>
      </c>
      <c r="AM613" s="2">
        <v>0</v>
      </c>
      <c r="AN613" s="2">
        <v>0</v>
      </c>
      <c r="AO613" s="2">
        <v>0</v>
      </c>
      <c r="AP613" s="2">
        <v>0</v>
      </c>
      <c r="AQ613" s="2">
        <v>0</v>
      </c>
      <c r="AR613" s="2">
        <v>0</v>
      </c>
      <c r="AS613" s="2">
        <v>0</v>
      </c>
      <c r="AT613" s="2">
        <v>97</v>
      </c>
      <c r="AU613" s="2">
        <v>51</v>
      </c>
      <c r="AV613" s="2">
        <v>1</v>
      </c>
      <c r="AW613" s="2">
        <v>1</v>
      </c>
      <c r="AX613" s="2"/>
      <c r="AY613" s="2"/>
      <c r="AZ613" s="2">
        <v>1</v>
      </c>
      <c r="BA613" s="2">
        <v>1</v>
      </c>
      <c r="BB613" s="2">
        <v>1</v>
      </c>
      <c r="BC613" s="2">
        <v>1</v>
      </c>
      <c r="BD613" s="2" t="s">
        <v>3</v>
      </c>
      <c r="BE613" s="2" t="s">
        <v>3</v>
      </c>
      <c r="BF613" s="2" t="s">
        <v>3</v>
      </c>
      <c r="BG613" s="2" t="s">
        <v>3</v>
      </c>
      <c r="BH613" s="2">
        <v>3</v>
      </c>
      <c r="BI613" s="2">
        <v>2</v>
      </c>
      <c r="BJ613" s="2" t="s">
        <v>841</v>
      </c>
      <c r="BK613" s="2"/>
      <c r="BL613" s="2"/>
      <c r="BM613" s="2">
        <v>67</v>
      </c>
      <c r="BN613" s="2">
        <v>0</v>
      </c>
      <c r="BO613" s="2" t="s">
        <v>3</v>
      </c>
      <c r="BP613" s="2">
        <v>0</v>
      </c>
      <c r="BQ613" s="2">
        <v>40</v>
      </c>
      <c r="BR613" s="2">
        <v>0</v>
      </c>
      <c r="BS613" s="2">
        <v>1</v>
      </c>
      <c r="BT613" s="2">
        <v>1</v>
      </c>
      <c r="BU613" s="2">
        <v>1</v>
      </c>
      <c r="BV613" s="2">
        <v>1</v>
      </c>
      <c r="BW613" s="2">
        <v>1</v>
      </c>
      <c r="BX613" s="2">
        <v>1</v>
      </c>
      <c r="BY613" s="2" t="s">
        <v>3</v>
      </c>
      <c r="BZ613" s="2">
        <v>97</v>
      </c>
      <c r="CA613" s="2">
        <v>51</v>
      </c>
      <c r="CB613" s="2" t="s">
        <v>3</v>
      </c>
      <c r="CC613" s="2"/>
      <c r="CD613" s="2"/>
      <c r="CE613" s="2">
        <v>30</v>
      </c>
      <c r="CF613" s="2">
        <v>0</v>
      </c>
      <c r="CG613" s="2">
        <v>0</v>
      </c>
      <c r="CH613" s="2"/>
      <c r="CI613" s="2"/>
      <c r="CJ613" s="2"/>
      <c r="CK613" s="2"/>
      <c r="CL613" s="2"/>
      <c r="CM613" s="2">
        <v>0</v>
      </c>
      <c r="CN613" s="2" t="s">
        <v>1290</v>
      </c>
      <c r="CO613" s="2">
        <v>0</v>
      </c>
      <c r="CP613" s="2">
        <f t="shared" si="737"/>
        <v>352.32</v>
      </c>
      <c r="CQ613" s="2">
        <f t="shared" si="738"/>
        <v>14.68</v>
      </c>
      <c r="CR613" s="2">
        <f>(ROUND((ROUND(((ET613)*AV613*1),2)*BB613),2)+ROUND((ROUND(((AE613-(EU613))*AV613*1),2)*BS613),2))</f>
        <v>0</v>
      </c>
      <c r="CS613" s="2">
        <f t="shared" si="739"/>
        <v>0</v>
      </c>
      <c r="CT613" s="2">
        <f t="shared" si="740"/>
        <v>0</v>
      </c>
      <c r="CU613" s="2">
        <f t="shared" si="741"/>
        <v>0</v>
      </c>
      <c r="CV613" s="2">
        <f t="shared" si="742"/>
        <v>0</v>
      </c>
      <c r="CW613" s="2">
        <f t="shared" si="743"/>
        <v>0</v>
      </c>
      <c r="CX613" s="2">
        <f t="shared" si="744"/>
        <v>0</v>
      </c>
      <c r="CY613" s="2">
        <f t="shared" si="745"/>
        <v>0</v>
      </c>
      <c r="CZ613" s="2">
        <f t="shared" si="746"/>
        <v>0</v>
      </c>
      <c r="DA613" s="2"/>
      <c r="DB613" s="2"/>
      <c r="DC613" s="2" t="s">
        <v>3</v>
      </c>
      <c r="DD613" s="2" t="s">
        <v>3</v>
      </c>
      <c r="DE613" s="2" t="s">
        <v>3</v>
      </c>
      <c r="DF613" s="2" t="s">
        <v>3</v>
      </c>
      <c r="DG613" s="2" t="s">
        <v>3</v>
      </c>
      <c r="DH613" s="2" t="s">
        <v>3</v>
      </c>
      <c r="DI613" s="2" t="s">
        <v>3</v>
      </c>
      <c r="DJ613" s="2" t="s">
        <v>3</v>
      </c>
      <c r="DK613" s="2" t="s">
        <v>3</v>
      </c>
      <c r="DL613" s="2" t="s">
        <v>3</v>
      </c>
      <c r="DM613" s="2" t="s">
        <v>3</v>
      </c>
      <c r="DN613" s="2">
        <v>0</v>
      </c>
      <c r="DO613" s="2">
        <v>0</v>
      </c>
      <c r="DP613" s="2">
        <v>1</v>
      </c>
      <c r="DQ613" s="2">
        <v>1</v>
      </c>
      <c r="DR613" s="2"/>
      <c r="DS613" s="2"/>
      <c r="DT613" s="2"/>
      <c r="DU613" s="2">
        <v>1010</v>
      </c>
      <c r="DV613" s="2" t="s">
        <v>457</v>
      </c>
      <c r="DW613" s="2" t="s">
        <v>457</v>
      </c>
      <c r="DX613" s="2">
        <v>1</v>
      </c>
      <c r="DY613" s="2"/>
      <c r="DZ613" s="2" t="s">
        <v>3</v>
      </c>
      <c r="EA613" s="2" t="s">
        <v>3</v>
      </c>
      <c r="EB613" s="2" t="s">
        <v>3</v>
      </c>
      <c r="EC613" s="2" t="s">
        <v>3</v>
      </c>
      <c r="ED613" s="2"/>
      <c r="EE613" s="2">
        <v>59540733</v>
      </c>
      <c r="EF613" s="2">
        <v>40</v>
      </c>
      <c r="EG613" s="2" t="s">
        <v>25</v>
      </c>
      <c r="EH613" s="2">
        <v>0</v>
      </c>
      <c r="EI613" s="2" t="s">
        <v>3</v>
      </c>
      <c r="EJ613" s="2">
        <v>2</v>
      </c>
      <c r="EK613" s="2">
        <v>67</v>
      </c>
      <c r="EL613" s="2" t="s">
        <v>26</v>
      </c>
      <c r="EM613" s="2" t="s">
        <v>27</v>
      </c>
      <c r="EN613" s="2"/>
      <c r="EO613" s="2" t="s">
        <v>76</v>
      </c>
      <c r="EP613" s="2"/>
      <c r="EQ613" s="2">
        <v>0</v>
      </c>
      <c r="ER613" s="2">
        <v>14.68</v>
      </c>
      <c r="ES613" s="2">
        <v>14.68</v>
      </c>
      <c r="ET613" s="2">
        <v>0</v>
      </c>
      <c r="EU613" s="2">
        <v>0</v>
      </c>
      <c r="EV613" s="2">
        <v>0</v>
      </c>
      <c r="EW613" s="2">
        <v>0</v>
      </c>
      <c r="EX613" s="2">
        <v>0</v>
      </c>
      <c r="EY613" s="2"/>
      <c r="EZ613" s="2"/>
      <c r="FA613" s="2"/>
      <c r="FB613" s="2"/>
      <c r="FC613" s="2"/>
      <c r="FD613" s="2"/>
      <c r="FE613" s="2"/>
      <c r="FF613" s="2"/>
      <c r="FG613" s="2"/>
      <c r="FH613" s="2"/>
      <c r="FI613" s="2"/>
      <c r="FJ613" s="2"/>
      <c r="FK613" s="2"/>
      <c r="FL613" s="2"/>
      <c r="FM613" s="2"/>
      <c r="FN613" s="2"/>
      <c r="FO613" s="2"/>
      <c r="FP613" s="2"/>
      <c r="FQ613" s="2">
        <v>0</v>
      </c>
      <c r="FR613" s="2">
        <v>0</v>
      </c>
      <c r="FS613" s="2">
        <v>0</v>
      </c>
      <c r="FT613" s="2"/>
      <c r="FU613" s="2"/>
      <c r="FV613" s="2"/>
      <c r="FW613" s="2"/>
      <c r="FX613" s="2">
        <v>97</v>
      </c>
      <c r="FY613" s="2">
        <v>51</v>
      </c>
      <c r="FZ613" s="2"/>
      <c r="GA613" s="2" t="s">
        <v>3</v>
      </c>
      <c r="GB613" s="2"/>
      <c r="GC613" s="2"/>
      <c r="GD613" s="2">
        <v>1</v>
      </c>
      <c r="GE613" s="2"/>
      <c r="GF613" s="2">
        <v>688332390</v>
      </c>
      <c r="GG613" s="2">
        <v>2</v>
      </c>
      <c r="GH613" s="2">
        <v>1</v>
      </c>
      <c r="GI613" s="2">
        <v>-2</v>
      </c>
      <c r="GJ613" s="2">
        <v>0</v>
      </c>
      <c r="GK613" s="2">
        <v>0</v>
      </c>
      <c r="GL613" s="2">
        <f t="shared" si="747"/>
        <v>0</v>
      </c>
      <c r="GM613" s="2">
        <f t="shared" si="748"/>
        <v>352.32</v>
      </c>
      <c r="GN613" s="2">
        <f t="shared" si="749"/>
        <v>0</v>
      </c>
      <c r="GO613" s="2">
        <f t="shared" si="750"/>
        <v>352.32</v>
      </c>
      <c r="GP613" s="2">
        <f t="shared" si="751"/>
        <v>0</v>
      </c>
      <c r="GQ613" s="2"/>
      <c r="GR613" s="2">
        <v>0</v>
      </c>
      <c r="GS613" s="2">
        <v>3</v>
      </c>
      <c r="GT613" s="2">
        <v>0</v>
      </c>
      <c r="GU613" s="2" t="s">
        <v>3</v>
      </c>
      <c r="GV613" s="2">
        <f t="shared" si="752"/>
        <v>0</v>
      </c>
      <c r="GW613" s="2">
        <v>1</v>
      </c>
      <c r="GX613" s="2">
        <f t="shared" si="753"/>
        <v>0</v>
      </c>
      <c r="GY613" s="2"/>
      <c r="GZ613" s="2"/>
      <c r="HA613" s="2">
        <v>0</v>
      </c>
      <c r="HB613" s="2">
        <v>0</v>
      </c>
      <c r="HC613" s="2">
        <f t="shared" si="754"/>
        <v>0</v>
      </c>
      <c r="HD613" s="2"/>
      <c r="HE613" s="2" t="s">
        <v>3</v>
      </c>
      <c r="HF613" s="2" t="s">
        <v>3</v>
      </c>
      <c r="HG613" s="2"/>
      <c r="HH613" s="2"/>
      <c r="HI613" s="2"/>
      <c r="HJ613" s="2"/>
      <c r="HK613" s="2"/>
      <c r="HL613" s="2"/>
      <c r="HM613" s="2" t="s">
        <v>3</v>
      </c>
      <c r="HN613" s="2" t="s">
        <v>3</v>
      </c>
      <c r="HO613" s="2" t="s">
        <v>3</v>
      </c>
      <c r="HP613" s="2" t="s">
        <v>3</v>
      </c>
      <c r="HQ613" s="2" t="s">
        <v>3</v>
      </c>
      <c r="HR613" s="2"/>
      <c r="HS613" s="2">
        <v>0</v>
      </c>
      <c r="HT613" s="2"/>
      <c r="HU613" s="2"/>
      <c r="HV613" s="2"/>
      <c r="HW613" s="2"/>
      <c r="HX613" s="2"/>
      <c r="HY613" s="2"/>
      <c r="HZ613" s="2"/>
      <c r="IA613" s="2"/>
      <c r="IB613" s="2"/>
      <c r="IC613" s="2"/>
      <c r="ID613" s="2"/>
      <c r="IE613" s="2"/>
      <c r="IF613" s="2"/>
      <c r="IG613" s="2"/>
      <c r="IH613" s="2"/>
      <c r="II613" s="2"/>
      <c r="IJ613" s="2"/>
      <c r="IK613" s="2">
        <v>0</v>
      </c>
      <c r="IL613" s="2"/>
      <c r="IM613" s="2"/>
      <c r="IN613" s="2"/>
      <c r="IO613" s="2"/>
      <c r="IP613" s="2"/>
      <c r="IQ613" s="2"/>
      <c r="IR613" s="2"/>
      <c r="IS613" s="2"/>
      <c r="IT613" s="2"/>
      <c r="IU613" s="2"/>
    </row>
    <row r="614" spans="1:255" x14ac:dyDescent="0.2">
      <c r="A614">
        <v>18</v>
      </c>
      <c r="B614">
        <v>1</v>
      </c>
      <c r="C614">
        <v>382</v>
      </c>
      <c r="E614" t="s">
        <v>838</v>
      </c>
      <c r="F614" t="s">
        <v>839</v>
      </c>
      <c r="G614" t="s">
        <v>840</v>
      </c>
      <c r="H614" t="s">
        <v>457</v>
      </c>
      <c r="I614">
        <f>I612*J614</f>
        <v>24</v>
      </c>
      <c r="J614">
        <v>100</v>
      </c>
      <c r="K614">
        <v>100</v>
      </c>
      <c r="O614">
        <f t="shared" si="723"/>
        <v>1997.65</v>
      </c>
      <c r="P614">
        <f t="shared" si="724"/>
        <v>1997.65</v>
      </c>
      <c r="Q614">
        <f>(ROUND((ROUND(((ET614)*AV614*I614),2)*BB614),2)+ROUND((ROUND(((AE614-(EU614))*AV614*I614),2)*BS614),2))</f>
        <v>0</v>
      </c>
      <c r="R614">
        <f t="shared" si="725"/>
        <v>0</v>
      </c>
      <c r="S614">
        <f t="shared" si="726"/>
        <v>0</v>
      </c>
      <c r="T614">
        <f t="shared" si="727"/>
        <v>0</v>
      </c>
      <c r="U614">
        <f t="shared" si="728"/>
        <v>0</v>
      </c>
      <c r="V614">
        <f t="shared" si="729"/>
        <v>0</v>
      </c>
      <c r="W614">
        <f t="shared" si="730"/>
        <v>0</v>
      </c>
      <c r="X614">
        <f t="shared" si="731"/>
        <v>0</v>
      </c>
      <c r="Y614">
        <f t="shared" si="732"/>
        <v>0</v>
      </c>
      <c r="AA614">
        <v>60252775</v>
      </c>
      <c r="AB614">
        <f t="shared" si="733"/>
        <v>14.68</v>
      </c>
      <c r="AC614">
        <f t="shared" si="734"/>
        <v>14.68</v>
      </c>
      <c r="AD614">
        <f>ROUND((((ET614)-(EU614))+AE614),6)</f>
        <v>0</v>
      </c>
      <c r="AE614">
        <f>ROUND((EU614),6)</f>
        <v>0</v>
      </c>
      <c r="AF614">
        <f>ROUND((EV614),6)</f>
        <v>0</v>
      </c>
      <c r="AG614">
        <f t="shared" si="735"/>
        <v>0</v>
      </c>
      <c r="AH614">
        <f>(EW614)</f>
        <v>0</v>
      </c>
      <c r="AI614">
        <f>(EX614)</f>
        <v>0</v>
      </c>
      <c r="AJ614">
        <f t="shared" si="736"/>
        <v>0</v>
      </c>
      <c r="AK614">
        <v>14.68</v>
      </c>
      <c r="AL614">
        <v>14.68</v>
      </c>
      <c r="AM614">
        <v>0</v>
      </c>
      <c r="AN614">
        <v>0</v>
      </c>
      <c r="AO614">
        <v>0</v>
      </c>
      <c r="AP614">
        <v>0</v>
      </c>
      <c r="AQ614">
        <v>0</v>
      </c>
      <c r="AR614">
        <v>0</v>
      </c>
      <c r="AS614">
        <v>0</v>
      </c>
      <c r="AT614">
        <v>97</v>
      </c>
      <c r="AU614">
        <v>51</v>
      </c>
      <c r="AV614">
        <v>1</v>
      </c>
      <c r="AW614">
        <v>1</v>
      </c>
      <c r="AZ614">
        <v>1</v>
      </c>
      <c r="BA614">
        <v>1</v>
      </c>
      <c r="BB614">
        <v>1</v>
      </c>
      <c r="BC614">
        <v>5.67</v>
      </c>
      <c r="BD614" t="s">
        <v>3</v>
      </c>
      <c r="BE614" t="s">
        <v>3</v>
      </c>
      <c r="BF614" t="s">
        <v>3</v>
      </c>
      <c r="BG614" t="s">
        <v>3</v>
      </c>
      <c r="BH614">
        <v>3</v>
      </c>
      <c r="BI614">
        <v>2</v>
      </c>
      <c r="BJ614" t="s">
        <v>841</v>
      </c>
      <c r="BM614">
        <v>67</v>
      </c>
      <c r="BN614">
        <v>0</v>
      </c>
      <c r="BO614" t="s">
        <v>839</v>
      </c>
      <c r="BP614">
        <v>1</v>
      </c>
      <c r="BQ614">
        <v>40</v>
      </c>
      <c r="BR614">
        <v>0</v>
      </c>
      <c r="BS614">
        <v>1</v>
      </c>
      <c r="BT614">
        <v>1</v>
      </c>
      <c r="BU614">
        <v>1</v>
      </c>
      <c r="BV614">
        <v>1</v>
      </c>
      <c r="BW614">
        <v>1</v>
      </c>
      <c r="BX614">
        <v>1</v>
      </c>
      <c r="BY614" t="s">
        <v>3</v>
      </c>
      <c r="BZ614">
        <v>97</v>
      </c>
      <c r="CA614">
        <v>51</v>
      </c>
      <c r="CB614" t="s">
        <v>3</v>
      </c>
      <c r="CE614">
        <v>30</v>
      </c>
      <c r="CF614">
        <v>0</v>
      </c>
      <c r="CG614">
        <v>0</v>
      </c>
      <c r="CM614">
        <v>0</v>
      </c>
      <c r="CN614" t="s">
        <v>1290</v>
      </c>
      <c r="CO614">
        <v>0</v>
      </c>
      <c r="CP614">
        <f t="shared" si="737"/>
        <v>1997.65</v>
      </c>
      <c r="CQ614">
        <f t="shared" si="738"/>
        <v>83.24</v>
      </c>
      <c r="CR614">
        <f>(ROUND((ROUND(((ET614)*AV614*1),2)*BB614),2)+ROUND((ROUND(((AE614-(EU614))*AV614*1),2)*BS614),2))</f>
        <v>0</v>
      </c>
      <c r="CS614">
        <f t="shared" si="739"/>
        <v>0</v>
      </c>
      <c r="CT614">
        <f t="shared" si="740"/>
        <v>0</v>
      </c>
      <c r="CU614">
        <f t="shared" si="741"/>
        <v>0</v>
      </c>
      <c r="CV614">
        <f t="shared" si="742"/>
        <v>0</v>
      </c>
      <c r="CW614">
        <f t="shared" si="743"/>
        <v>0</v>
      </c>
      <c r="CX614">
        <f t="shared" si="744"/>
        <v>0</v>
      </c>
      <c r="CY614">
        <f t="shared" si="745"/>
        <v>0</v>
      </c>
      <c r="CZ614">
        <f t="shared" si="746"/>
        <v>0</v>
      </c>
      <c r="DC614" t="s">
        <v>3</v>
      </c>
      <c r="DD614" t="s">
        <v>3</v>
      </c>
      <c r="DE614" t="s">
        <v>3</v>
      </c>
      <c r="DF614" t="s">
        <v>3</v>
      </c>
      <c r="DG614" t="s">
        <v>3</v>
      </c>
      <c r="DH614" t="s">
        <v>3</v>
      </c>
      <c r="DI614" t="s">
        <v>3</v>
      </c>
      <c r="DJ614" t="s">
        <v>3</v>
      </c>
      <c r="DK614" t="s">
        <v>3</v>
      </c>
      <c r="DL614" t="s">
        <v>3</v>
      </c>
      <c r="DM614" t="s">
        <v>3</v>
      </c>
      <c r="DN614">
        <v>0</v>
      </c>
      <c r="DO614">
        <v>0</v>
      </c>
      <c r="DP614">
        <v>1</v>
      </c>
      <c r="DQ614">
        <v>1</v>
      </c>
      <c r="DU614">
        <v>1010</v>
      </c>
      <c r="DV614" t="s">
        <v>457</v>
      </c>
      <c r="DW614" t="s">
        <v>457</v>
      </c>
      <c r="DX614">
        <v>1</v>
      </c>
      <c r="DZ614" t="s">
        <v>3</v>
      </c>
      <c r="EA614" t="s">
        <v>3</v>
      </c>
      <c r="EB614" t="s">
        <v>3</v>
      </c>
      <c r="EC614" t="s">
        <v>3</v>
      </c>
      <c r="EE614">
        <v>59540733</v>
      </c>
      <c r="EF614">
        <v>40</v>
      </c>
      <c r="EG614" t="s">
        <v>25</v>
      </c>
      <c r="EH614">
        <v>0</v>
      </c>
      <c r="EI614" t="s">
        <v>3</v>
      </c>
      <c r="EJ614">
        <v>2</v>
      </c>
      <c r="EK614">
        <v>67</v>
      </c>
      <c r="EL614" t="s">
        <v>26</v>
      </c>
      <c r="EM614" t="s">
        <v>27</v>
      </c>
      <c r="EO614" t="s">
        <v>76</v>
      </c>
      <c r="EQ614">
        <v>0</v>
      </c>
      <c r="ER614">
        <v>14.68</v>
      </c>
      <c r="ES614">
        <v>14.68</v>
      </c>
      <c r="ET614">
        <v>0</v>
      </c>
      <c r="EU614">
        <v>0</v>
      </c>
      <c r="EV614">
        <v>0</v>
      </c>
      <c r="EW614">
        <v>0</v>
      </c>
      <c r="EX614">
        <v>0</v>
      </c>
      <c r="FQ614">
        <v>0</v>
      </c>
      <c r="FR614">
        <v>0</v>
      </c>
      <c r="FS614">
        <v>0</v>
      </c>
      <c r="FX614">
        <v>97</v>
      </c>
      <c r="FY614">
        <v>51</v>
      </c>
      <c r="GA614" t="s">
        <v>3</v>
      </c>
      <c r="GD614">
        <v>1</v>
      </c>
      <c r="GF614">
        <v>688332390</v>
      </c>
      <c r="GG614">
        <v>2</v>
      </c>
      <c r="GH614">
        <v>1</v>
      </c>
      <c r="GI614">
        <v>2</v>
      </c>
      <c r="GJ614">
        <v>0</v>
      </c>
      <c r="GK614">
        <v>0</v>
      </c>
      <c r="GL614">
        <f t="shared" si="747"/>
        <v>0</v>
      </c>
      <c r="GM614">
        <f t="shared" si="748"/>
        <v>1997.65</v>
      </c>
      <c r="GN614">
        <f t="shared" si="749"/>
        <v>0</v>
      </c>
      <c r="GO614">
        <f t="shared" si="750"/>
        <v>1997.65</v>
      </c>
      <c r="GP614">
        <f t="shared" si="751"/>
        <v>0</v>
      </c>
      <c r="GR614">
        <v>0</v>
      </c>
      <c r="GS614">
        <v>3</v>
      </c>
      <c r="GT614">
        <v>0</v>
      </c>
      <c r="GU614" t="s">
        <v>3</v>
      </c>
      <c r="GV614">
        <f t="shared" si="752"/>
        <v>0</v>
      </c>
      <c r="GW614">
        <v>1</v>
      </c>
      <c r="GX614">
        <f t="shared" si="753"/>
        <v>0</v>
      </c>
      <c r="HA614">
        <v>0</v>
      </c>
      <c r="HB614">
        <v>0</v>
      </c>
      <c r="HC614">
        <f t="shared" si="754"/>
        <v>0</v>
      </c>
      <c r="HE614" t="s">
        <v>3</v>
      </c>
      <c r="HF614" t="s">
        <v>3</v>
      </c>
      <c r="HM614" t="s">
        <v>3</v>
      </c>
      <c r="HN614" t="s">
        <v>3</v>
      </c>
      <c r="HO614" t="s">
        <v>3</v>
      </c>
      <c r="HP614" t="s">
        <v>3</v>
      </c>
      <c r="HQ614" t="s">
        <v>3</v>
      </c>
      <c r="HS614">
        <v>0</v>
      </c>
      <c r="IK614">
        <v>0</v>
      </c>
    </row>
    <row r="615" spans="1:255" x14ac:dyDescent="0.2">
      <c r="A615" s="2">
        <v>17</v>
      </c>
      <c r="B615" s="2">
        <v>1</v>
      </c>
      <c r="C615" s="2">
        <f>ROW(SmtRes!A385)</f>
        <v>385</v>
      </c>
      <c r="D615" s="2">
        <f>ROW(EtalonRes!A467)</f>
        <v>467</v>
      </c>
      <c r="E615" s="2" t="s">
        <v>842</v>
      </c>
      <c r="F615" s="2" t="s">
        <v>835</v>
      </c>
      <c r="G615" s="2" t="s">
        <v>836</v>
      </c>
      <c r="H615" s="2" t="s">
        <v>631</v>
      </c>
      <c r="I615" s="2">
        <f>ROUND(600/100,9)</f>
        <v>6</v>
      </c>
      <c r="J615" s="2">
        <v>0</v>
      </c>
      <c r="K615" s="2">
        <f>ROUND(600/100,9)</f>
        <v>6</v>
      </c>
      <c r="L615" s="2"/>
      <c r="M615" s="2"/>
      <c r="N615" s="2"/>
      <c r="O615" s="2">
        <f t="shared" si="723"/>
        <v>1460.82</v>
      </c>
      <c r="P615" s="2">
        <f t="shared" si="724"/>
        <v>0</v>
      </c>
      <c r="Q615" s="2">
        <f>(ROUND((ROUND((((ET615*1.1))*AV615*I615),2)*BB615),2)+ROUND((ROUND(((AE615-((EU615*1.1)))*AV615*I615),2)*BS615),2))</f>
        <v>5.74</v>
      </c>
      <c r="R615" s="2">
        <f t="shared" si="725"/>
        <v>0.9</v>
      </c>
      <c r="S615" s="2">
        <f t="shared" si="726"/>
        <v>1455.08</v>
      </c>
      <c r="T615" s="2">
        <f t="shared" si="727"/>
        <v>0</v>
      </c>
      <c r="U615" s="2">
        <f t="shared" si="728"/>
        <v>130.18816799999999</v>
      </c>
      <c r="V615" s="2">
        <f t="shared" si="729"/>
        <v>0</v>
      </c>
      <c r="W615" s="2">
        <f t="shared" si="730"/>
        <v>0</v>
      </c>
      <c r="X615" s="2">
        <f t="shared" si="731"/>
        <v>1412.3</v>
      </c>
      <c r="Y615" s="2">
        <f t="shared" si="732"/>
        <v>742.55</v>
      </c>
      <c r="Z615" s="2"/>
      <c r="AA615" s="2">
        <v>60252778</v>
      </c>
      <c r="AB615" s="2">
        <f t="shared" si="733"/>
        <v>232.54</v>
      </c>
      <c r="AC615" s="2">
        <f t="shared" si="734"/>
        <v>0</v>
      </c>
      <c r="AD615" s="2">
        <f>ROUND(((((ET615*1.1))-((EU615*1.1)))+AE615),6)</f>
        <v>0.91300000000000003</v>
      </c>
      <c r="AE615" s="2">
        <f>ROUND(((EU615*1.1)),6)</f>
        <v>0.14299999999999999</v>
      </c>
      <c r="AF615" s="2">
        <f>ROUND(((EV615*1.1)),6)</f>
        <v>231.62700000000001</v>
      </c>
      <c r="AG615" s="2">
        <f t="shared" si="735"/>
        <v>0</v>
      </c>
      <c r="AH615" s="2">
        <f>((EW615*1.1))</f>
        <v>20.724</v>
      </c>
      <c r="AI615" s="2">
        <f>((EX615*1.1))</f>
        <v>0</v>
      </c>
      <c r="AJ615" s="2">
        <f t="shared" si="736"/>
        <v>0</v>
      </c>
      <c r="AK615" s="2">
        <v>211.4</v>
      </c>
      <c r="AL615" s="2">
        <v>0</v>
      </c>
      <c r="AM615" s="2">
        <v>0.83</v>
      </c>
      <c r="AN615" s="2">
        <v>0.13</v>
      </c>
      <c r="AO615" s="2">
        <v>210.57</v>
      </c>
      <c r="AP615" s="2">
        <v>0</v>
      </c>
      <c r="AQ615" s="2">
        <v>18.84</v>
      </c>
      <c r="AR615" s="2">
        <v>0</v>
      </c>
      <c r="AS615" s="2">
        <v>0</v>
      </c>
      <c r="AT615" s="2">
        <v>97</v>
      </c>
      <c r="AU615" s="2">
        <v>51</v>
      </c>
      <c r="AV615" s="2">
        <v>1.0469999999999999</v>
      </c>
      <c r="AW615" s="2">
        <v>1</v>
      </c>
      <c r="AX615" s="2"/>
      <c r="AY615" s="2"/>
      <c r="AZ615" s="2">
        <v>1</v>
      </c>
      <c r="BA615" s="2">
        <v>1</v>
      </c>
      <c r="BB615" s="2">
        <v>1</v>
      </c>
      <c r="BC615" s="2">
        <v>1</v>
      </c>
      <c r="BD615" s="2" t="s">
        <v>3</v>
      </c>
      <c r="BE615" s="2" t="s">
        <v>3</v>
      </c>
      <c r="BF615" s="2" t="s">
        <v>3</v>
      </c>
      <c r="BG615" s="2" t="s">
        <v>3</v>
      </c>
      <c r="BH615" s="2">
        <v>0</v>
      </c>
      <c r="BI615" s="2">
        <v>2</v>
      </c>
      <c r="BJ615" s="2" t="s">
        <v>837</v>
      </c>
      <c r="BK615" s="2"/>
      <c r="BL615" s="2"/>
      <c r="BM615" s="2">
        <v>67</v>
      </c>
      <c r="BN615" s="2">
        <v>0</v>
      </c>
      <c r="BO615" s="2" t="s">
        <v>835</v>
      </c>
      <c r="BP615" s="2">
        <v>1</v>
      </c>
      <c r="BQ615" s="2">
        <v>40</v>
      </c>
      <c r="BR615" s="2">
        <v>0</v>
      </c>
      <c r="BS615" s="2">
        <v>1</v>
      </c>
      <c r="BT615" s="2">
        <v>1</v>
      </c>
      <c r="BU615" s="2">
        <v>1</v>
      </c>
      <c r="BV615" s="2">
        <v>1</v>
      </c>
      <c r="BW615" s="2">
        <v>1</v>
      </c>
      <c r="BX615" s="2">
        <v>1</v>
      </c>
      <c r="BY615" s="2" t="s">
        <v>3</v>
      </c>
      <c r="BZ615" s="2">
        <v>97</v>
      </c>
      <c r="CA615" s="2">
        <v>51</v>
      </c>
      <c r="CB615" s="2" t="s">
        <v>3</v>
      </c>
      <c r="CC615" s="2"/>
      <c r="CD615" s="2"/>
      <c r="CE615" s="2">
        <v>30</v>
      </c>
      <c r="CF615" s="2">
        <v>0</v>
      </c>
      <c r="CG615" s="2">
        <v>0</v>
      </c>
      <c r="CH615" s="2"/>
      <c r="CI615" s="2"/>
      <c r="CJ615" s="2"/>
      <c r="CK615" s="2"/>
      <c r="CL615" s="2"/>
      <c r="CM615" s="2">
        <v>0</v>
      </c>
      <c r="CN615" s="2" t="s">
        <v>1289</v>
      </c>
      <c r="CO615" s="2">
        <v>0</v>
      </c>
      <c r="CP615" s="2">
        <f t="shared" si="737"/>
        <v>1460.82</v>
      </c>
      <c r="CQ615" s="2">
        <f t="shared" si="738"/>
        <v>0</v>
      </c>
      <c r="CR615" s="2">
        <f>(ROUND((ROUND((((ET615*1.1))*AV615*1),2)*BB615),2)+ROUND((ROUND(((AE615-((EU615*1.1)))*AV615*1),2)*BS615),2))</f>
        <v>0.96</v>
      </c>
      <c r="CS615" s="2">
        <f t="shared" si="739"/>
        <v>0.15</v>
      </c>
      <c r="CT615" s="2">
        <f t="shared" si="740"/>
        <v>242.51</v>
      </c>
      <c r="CU615" s="2">
        <f t="shared" si="741"/>
        <v>0</v>
      </c>
      <c r="CV615" s="2">
        <f t="shared" si="742"/>
        <v>21.698027999999997</v>
      </c>
      <c r="CW615" s="2">
        <f t="shared" si="743"/>
        <v>0</v>
      </c>
      <c r="CX615" s="2">
        <f t="shared" si="744"/>
        <v>0</v>
      </c>
      <c r="CY615" s="2">
        <f t="shared" si="745"/>
        <v>1412.3006</v>
      </c>
      <c r="CZ615" s="2">
        <f t="shared" si="746"/>
        <v>742.5498</v>
      </c>
      <c r="DA615" s="2"/>
      <c r="DB615" s="2">
        <v>47</v>
      </c>
      <c r="DC615" s="2" t="s">
        <v>3</v>
      </c>
      <c r="DD615" s="2" t="s">
        <v>3</v>
      </c>
      <c r="DE615" s="2" t="s">
        <v>24</v>
      </c>
      <c r="DF615" s="2" t="s">
        <v>24</v>
      </c>
      <c r="DG615" s="2" t="s">
        <v>24</v>
      </c>
      <c r="DH615" s="2" t="s">
        <v>3</v>
      </c>
      <c r="DI615" s="2" t="s">
        <v>24</v>
      </c>
      <c r="DJ615" s="2" t="s">
        <v>24</v>
      </c>
      <c r="DK615" s="2" t="s">
        <v>3</v>
      </c>
      <c r="DL615" s="2" t="s">
        <v>3</v>
      </c>
      <c r="DM615" s="2" t="s">
        <v>3</v>
      </c>
      <c r="DN615" s="2">
        <v>0</v>
      </c>
      <c r="DO615" s="2">
        <v>0</v>
      </c>
      <c r="DP615" s="2">
        <v>1</v>
      </c>
      <c r="DQ615" s="2">
        <v>1</v>
      </c>
      <c r="DR615" s="2"/>
      <c r="DS615" s="2"/>
      <c r="DT615" s="2"/>
      <c r="DU615" s="2">
        <v>1010</v>
      </c>
      <c r="DV615" s="2" t="s">
        <v>631</v>
      </c>
      <c r="DW615" s="2" t="s">
        <v>631</v>
      </c>
      <c r="DX615" s="2">
        <v>100</v>
      </c>
      <c r="DY615" s="2"/>
      <c r="DZ615" s="2" t="s">
        <v>3</v>
      </c>
      <c r="EA615" s="2" t="s">
        <v>3</v>
      </c>
      <c r="EB615" s="2" t="s">
        <v>3</v>
      </c>
      <c r="EC615" s="2" t="s">
        <v>3</v>
      </c>
      <c r="ED615" s="2"/>
      <c r="EE615" s="2">
        <v>59540733</v>
      </c>
      <c r="EF615" s="2">
        <v>40</v>
      </c>
      <c r="EG615" s="2" t="s">
        <v>25</v>
      </c>
      <c r="EH615" s="2">
        <v>0</v>
      </c>
      <c r="EI615" s="2" t="s">
        <v>3</v>
      </c>
      <c r="EJ615" s="2">
        <v>2</v>
      </c>
      <c r="EK615" s="2">
        <v>67</v>
      </c>
      <c r="EL615" s="2" t="s">
        <v>26</v>
      </c>
      <c r="EM615" s="2" t="s">
        <v>27</v>
      </c>
      <c r="EN615" s="2"/>
      <c r="EO615" s="2" t="s">
        <v>28</v>
      </c>
      <c r="EP615" s="2"/>
      <c r="EQ615" s="2">
        <v>0</v>
      </c>
      <c r="ER615" s="2">
        <v>211.4</v>
      </c>
      <c r="ES615" s="2">
        <v>0</v>
      </c>
      <c r="ET615" s="2">
        <v>0.83</v>
      </c>
      <c r="EU615" s="2">
        <v>0.13</v>
      </c>
      <c r="EV615" s="2">
        <v>210.57</v>
      </c>
      <c r="EW615" s="2">
        <v>18.84</v>
      </c>
      <c r="EX615" s="2">
        <v>0</v>
      </c>
      <c r="EY615" s="2">
        <v>0</v>
      </c>
      <c r="EZ615" s="2"/>
      <c r="FA615" s="2"/>
      <c r="FB615" s="2"/>
      <c r="FC615" s="2"/>
      <c r="FD615" s="2"/>
      <c r="FE615" s="2"/>
      <c r="FF615" s="2"/>
      <c r="FG615" s="2"/>
      <c r="FH615" s="2"/>
      <c r="FI615" s="2"/>
      <c r="FJ615" s="2"/>
      <c r="FK615" s="2"/>
      <c r="FL615" s="2"/>
      <c r="FM615" s="2"/>
      <c r="FN615" s="2"/>
      <c r="FO615" s="2"/>
      <c r="FP615" s="2"/>
      <c r="FQ615" s="2">
        <v>0</v>
      </c>
      <c r="FR615" s="2">
        <v>0</v>
      </c>
      <c r="FS615" s="2">
        <v>0</v>
      </c>
      <c r="FT615" s="2"/>
      <c r="FU615" s="2"/>
      <c r="FV615" s="2"/>
      <c r="FW615" s="2"/>
      <c r="FX615" s="2">
        <v>97</v>
      </c>
      <c r="FY615" s="2">
        <v>51</v>
      </c>
      <c r="FZ615" s="2"/>
      <c r="GA615" s="2" t="s">
        <v>3</v>
      </c>
      <c r="GB615" s="2"/>
      <c r="GC615" s="2"/>
      <c r="GD615" s="2">
        <v>1</v>
      </c>
      <c r="GE615" s="2"/>
      <c r="GF615" s="2">
        <v>728449770</v>
      </c>
      <c r="GG615" s="2">
        <v>2</v>
      </c>
      <c r="GH615" s="2">
        <v>1</v>
      </c>
      <c r="GI615" s="2">
        <v>2</v>
      </c>
      <c r="GJ615" s="2">
        <v>0</v>
      </c>
      <c r="GK615" s="2">
        <v>0</v>
      </c>
      <c r="GL615" s="2">
        <f t="shared" si="747"/>
        <v>0</v>
      </c>
      <c r="GM615" s="2">
        <f t="shared" si="748"/>
        <v>3615.67</v>
      </c>
      <c r="GN615" s="2">
        <f t="shared" si="749"/>
        <v>0</v>
      </c>
      <c r="GO615" s="2">
        <f t="shared" si="750"/>
        <v>3615.67</v>
      </c>
      <c r="GP615" s="2">
        <f t="shared" si="751"/>
        <v>0</v>
      </c>
      <c r="GQ615" s="2"/>
      <c r="GR615" s="2">
        <v>0</v>
      </c>
      <c r="GS615" s="2">
        <v>3</v>
      </c>
      <c r="GT615" s="2">
        <v>0</v>
      </c>
      <c r="GU615" s="2" t="s">
        <v>3</v>
      </c>
      <c r="GV615" s="2">
        <f t="shared" si="752"/>
        <v>0</v>
      </c>
      <c r="GW615" s="2">
        <v>1</v>
      </c>
      <c r="GX615" s="2">
        <f t="shared" si="753"/>
        <v>0</v>
      </c>
      <c r="GY615" s="2"/>
      <c r="GZ615" s="2"/>
      <c r="HA615" s="2">
        <v>0</v>
      </c>
      <c r="HB615" s="2">
        <v>0</v>
      </c>
      <c r="HC615" s="2">
        <f t="shared" si="754"/>
        <v>0</v>
      </c>
      <c r="HD615" s="2"/>
      <c r="HE615" s="2" t="s">
        <v>3</v>
      </c>
      <c r="HF615" s="2" t="s">
        <v>3</v>
      </c>
      <c r="HG615" s="2"/>
      <c r="HH615" s="2"/>
      <c r="HI615" s="2"/>
      <c r="HJ615" s="2"/>
      <c r="HK615" s="2"/>
      <c r="HL615" s="2"/>
      <c r="HM615" s="2" t="s">
        <v>3</v>
      </c>
      <c r="HN615" s="2" t="s">
        <v>3</v>
      </c>
      <c r="HO615" s="2" t="s">
        <v>3</v>
      </c>
      <c r="HP615" s="2" t="s">
        <v>3</v>
      </c>
      <c r="HQ615" s="2" t="s">
        <v>3</v>
      </c>
      <c r="HR615" s="2"/>
      <c r="HS615" s="2">
        <v>0</v>
      </c>
      <c r="HT615" s="2"/>
      <c r="HU615" s="2"/>
      <c r="HV615" s="2"/>
      <c r="HW615" s="2"/>
      <c r="HX615" s="2"/>
      <c r="HY615" s="2"/>
      <c r="HZ615" s="2"/>
      <c r="IA615" s="2"/>
      <c r="IB615" s="2"/>
      <c r="IC615" s="2"/>
      <c r="ID615" s="2"/>
      <c r="IE615" s="2"/>
      <c r="IF615" s="2"/>
      <c r="IG615" s="2"/>
      <c r="IH615" s="2"/>
      <c r="II615" s="2"/>
      <c r="IJ615" s="2"/>
      <c r="IK615" s="2">
        <v>0</v>
      </c>
      <c r="IL615" s="2"/>
      <c r="IM615" s="2"/>
      <c r="IN615" s="2"/>
      <c r="IO615" s="2"/>
      <c r="IP615" s="2"/>
      <c r="IQ615" s="2"/>
      <c r="IR615" s="2"/>
      <c r="IS615" s="2"/>
      <c r="IT615" s="2"/>
      <c r="IU615" s="2"/>
    </row>
    <row r="616" spans="1:255" x14ac:dyDescent="0.2">
      <c r="A616">
        <v>17</v>
      </c>
      <c r="B616">
        <v>1</v>
      </c>
      <c r="C616">
        <f>ROW(SmtRes!A388)</f>
        <v>388</v>
      </c>
      <c r="D616">
        <f>ROW(EtalonRes!A470)</f>
        <v>470</v>
      </c>
      <c r="E616" t="s">
        <v>842</v>
      </c>
      <c r="F616" t="s">
        <v>835</v>
      </c>
      <c r="G616" t="s">
        <v>836</v>
      </c>
      <c r="H616" t="s">
        <v>631</v>
      </c>
      <c r="I616">
        <f>ROUND(600/100,9)</f>
        <v>6</v>
      </c>
      <c r="J616">
        <v>0</v>
      </c>
      <c r="K616">
        <f>ROUND(600/100,9)</f>
        <v>6</v>
      </c>
      <c r="O616">
        <f t="shared" si="723"/>
        <v>80108.58</v>
      </c>
      <c r="P616">
        <f t="shared" si="724"/>
        <v>0</v>
      </c>
      <c r="Q616">
        <f>(ROUND((ROUND((((ET616*1.1))*AV616*I616),2)*BB616),2)+ROUND((ROUND(((AE616-((EU616*1.1)))*AV616*I616),2)*BS616),2))</f>
        <v>93.73</v>
      </c>
      <c r="R616">
        <f t="shared" si="725"/>
        <v>49.49</v>
      </c>
      <c r="S616">
        <f t="shared" si="726"/>
        <v>80014.850000000006</v>
      </c>
      <c r="T616">
        <f t="shared" si="727"/>
        <v>0</v>
      </c>
      <c r="U616">
        <f t="shared" si="728"/>
        <v>130.18816799999999</v>
      </c>
      <c r="V616">
        <f t="shared" si="729"/>
        <v>0</v>
      </c>
      <c r="W616">
        <f t="shared" si="730"/>
        <v>0</v>
      </c>
      <c r="X616">
        <f t="shared" si="731"/>
        <v>77662.41</v>
      </c>
      <c r="Y616">
        <f t="shared" si="732"/>
        <v>40832.81</v>
      </c>
      <c r="AA616">
        <v>60252775</v>
      </c>
      <c r="AB616">
        <f t="shared" si="733"/>
        <v>232.54</v>
      </c>
      <c r="AC616">
        <f t="shared" si="734"/>
        <v>0</v>
      </c>
      <c r="AD616">
        <f>ROUND(((((ET616*1.1))-((EU616*1.1)))+AE616),6)</f>
        <v>0.91300000000000003</v>
      </c>
      <c r="AE616">
        <f>ROUND(((EU616*1.1)),6)</f>
        <v>0.14299999999999999</v>
      </c>
      <c r="AF616">
        <f>ROUND(((EV616*1.1)),6)</f>
        <v>231.62700000000001</v>
      </c>
      <c r="AG616">
        <f t="shared" si="735"/>
        <v>0</v>
      </c>
      <c r="AH616">
        <f>((EW616*1.1))</f>
        <v>20.724</v>
      </c>
      <c r="AI616">
        <f>((EX616*1.1))</f>
        <v>0</v>
      </c>
      <c r="AJ616">
        <f t="shared" si="736"/>
        <v>0</v>
      </c>
      <c r="AK616">
        <v>211.4</v>
      </c>
      <c r="AL616">
        <v>0</v>
      </c>
      <c r="AM616">
        <v>0.83</v>
      </c>
      <c r="AN616">
        <v>0.13</v>
      </c>
      <c r="AO616">
        <v>210.57</v>
      </c>
      <c r="AP616">
        <v>0</v>
      </c>
      <c r="AQ616">
        <v>18.84</v>
      </c>
      <c r="AR616">
        <v>0</v>
      </c>
      <c r="AS616">
        <v>0</v>
      </c>
      <c r="AT616">
        <v>97</v>
      </c>
      <c r="AU616">
        <v>51</v>
      </c>
      <c r="AV616">
        <v>1.0469999999999999</v>
      </c>
      <c r="AW616">
        <v>1</v>
      </c>
      <c r="AZ616">
        <v>1</v>
      </c>
      <c r="BA616">
        <v>54.99</v>
      </c>
      <c r="BB616">
        <v>16.329999999999998</v>
      </c>
      <c r="BC616">
        <v>1</v>
      </c>
      <c r="BD616" t="s">
        <v>3</v>
      </c>
      <c r="BE616" t="s">
        <v>3</v>
      </c>
      <c r="BF616" t="s">
        <v>3</v>
      </c>
      <c r="BG616" t="s">
        <v>3</v>
      </c>
      <c r="BH616">
        <v>0</v>
      </c>
      <c r="BI616">
        <v>2</v>
      </c>
      <c r="BJ616" t="s">
        <v>837</v>
      </c>
      <c r="BM616">
        <v>67</v>
      </c>
      <c r="BN616">
        <v>0</v>
      </c>
      <c r="BO616" t="s">
        <v>835</v>
      </c>
      <c r="BP616">
        <v>1</v>
      </c>
      <c r="BQ616">
        <v>40</v>
      </c>
      <c r="BR616">
        <v>0</v>
      </c>
      <c r="BS616">
        <v>54.99</v>
      </c>
      <c r="BT616">
        <v>1</v>
      </c>
      <c r="BU616">
        <v>1</v>
      </c>
      <c r="BV616">
        <v>1</v>
      </c>
      <c r="BW616">
        <v>1</v>
      </c>
      <c r="BX616">
        <v>1</v>
      </c>
      <c r="BY616" t="s">
        <v>3</v>
      </c>
      <c r="BZ616">
        <v>97</v>
      </c>
      <c r="CA616">
        <v>51</v>
      </c>
      <c r="CB616" t="s">
        <v>3</v>
      </c>
      <c r="CE616">
        <v>30</v>
      </c>
      <c r="CF616">
        <v>0</v>
      </c>
      <c r="CG616">
        <v>0</v>
      </c>
      <c r="CM616">
        <v>0</v>
      </c>
      <c r="CN616" t="s">
        <v>1289</v>
      </c>
      <c r="CO616">
        <v>0</v>
      </c>
      <c r="CP616">
        <f t="shared" si="737"/>
        <v>80108.58</v>
      </c>
      <c r="CQ616">
        <f t="shared" si="738"/>
        <v>0</v>
      </c>
      <c r="CR616">
        <f>(ROUND((ROUND((((ET616*1.1))*AV616*1),2)*BB616),2)+ROUND((ROUND(((AE616-((EU616*1.1)))*AV616*1),2)*BS616),2))</f>
        <v>15.68</v>
      </c>
      <c r="CS616">
        <f t="shared" si="739"/>
        <v>8.25</v>
      </c>
      <c r="CT616">
        <f t="shared" si="740"/>
        <v>13335.62</v>
      </c>
      <c r="CU616">
        <f t="shared" si="741"/>
        <v>0</v>
      </c>
      <c r="CV616">
        <f t="shared" si="742"/>
        <v>21.698027999999997</v>
      </c>
      <c r="CW616">
        <f t="shared" si="743"/>
        <v>0</v>
      </c>
      <c r="CX616">
        <f t="shared" si="744"/>
        <v>0</v>
      </c>
      <c r="CY616">
        <f t="shared" si="745"/>
        <v>77662.409800000009</v>
      </c>
      <c r="CZ616">
        <f t="shared" si="746"/>
        <v>40832.813400000006</v>
      </c>
      <c r="DB616">
        <v>48</v>
      </c>
      <c r="DC616" t="s">
        <v>3</v>
      </c>
      <c r="DD616" t="s">
        <v>3</v>
      </c>
      <c r="DE616" t="s">
        <v>24</v>
      </c>
      <c r="DF616" t="s">
        <v>24</v>
      </c>
      <c r="DG616" t="s">
        <v>24</v>
      </c>
      <c r="DH616" t="s">
        <v>3</v>
      </c>
      <c r="DI616" t="s">
        <v>24</v>
      </c>
      <c r="DJ616" t="s">
        <v>24</v>
      </c>
      <c r="DK616" t="s">
        <v>3</v>
      </c>
      <c r="DL616" t="s">
        <v>3</v>
      </c>
      <c r="DM616" t="s">
        <v>3</v>
      </c>
      <c r="DN616">
        <v>0</v>
      </c>
      <c r="DO616">
        <v>0</v>
      </c>
      <c r="DP616">
        <v>1</v>
      </c>
      <c r="DQ616">
        <v>1</v>
      </c>
      <c r="DU616">
        <v>1010</v>
      </c>
      <c r="DV616" t="s">
        <v>631</v>
      </c>
      <c r="DW616" t="s">
        <v>631</v>
      </c>
      <c r="DX616">
        <v>100</v>
      </c>
      <c r="DZ616" t="s">
        <v>3</v>
      </c>
      <c r="EA616" t="s">
        <v>3</v>
      </c>
      <c r="EB616" t="s">
        <v>3</v>
      </c>
      <c r="EC616" t="s">
        <v>3</v>
      </c>
      <c r="EE616">
        <v>59540733</v>
      </c>
      <c r="EF616">
        <v>40</v>
      </c>
      <c r="EG616" t="s">
        <v>25</v>
      </c>
      <c r="EH616">
        <v>0</v>
      </c>
      <c r="EI616" t="s">
        <v>3</v>
      </c>
      <c r="EJ616">
        <v>2</v>
      </c>
      <c r="EK616">
        <v>67</v>
      </c>
      <c r="EL616" t="s">
        <v>26</v>
      </c>
      <c r="EM616" t="s">
        <v>27</v>
      </c>
      <c r="EO616" t="s">
        <v>28</v>
      </c>
      <c r="EQ616">
        <v>0</v>
      </c>
      <c r="ER616">
        <v>211.4</v>
      </c>
      <c r="ES616">
        <v>0</v>
      </c>
      <c r="ET616">
        <v>0.83</v>
      </c>
      <c r="EU616">
        <v>0.13</v>
      </c>
      <c r="EV616">
        <v>210.57</v>
      </c>
      <c r="EW616">
        <v>18.84</v>
      </c>
      <c r="EX616">
        <v>0</v>
      </c>
      <c r="EY616">
        <v>0</v>
      </c>
      <c r="FQ616">
        <v>0</v>
      </c>
      <c r="FR616">
        <v>0</v>
      </c>
      <c r="FS616">
        <v>0</v>
      </c>
      <c r="FX616">
        <v>97</v>
      </c>
      <c r="FY616">
        <v>51</v>
      </c>
      <c r="GA616" t="s">
        <v>3</v>
      </c>
      <c r="GD616">
        <v>1</v>
      </c>
      <c r="GF616">
        <v>728449770</v>
      </c>
      <c r="GG616">
        <v>2</v>
      </c>
      <c r="GH616">
        <v>1</v>
      </c>
      <c r="GI616">
        <v>2</v>
      </c>
      <c r="GJ616">
        <v>0</v>
      </c>
      <c r="GK616">
        <v>0</v>
      </c>
      <c r="GL616">
        <f t="shared" si="747"/>
        <v>0</v>
      </c>
      <c r="GM616">
        <f t="shared" si="748"/>
        <v>198603.8</v>
      </c>
      <c r="GN616">
        <f t="shared" si="749"/>
        <v>0</v>
      </c>
      <c r="GO616">
        <f t="shared" si="750"/>
        <v>198603.8</v>
      </c>
      <c r="GP616">
        <f t="shared" si="751"/>
        <v>0</v>
      </c>
      <c r="GR616">
        <v>0</v>
      </c>
      <c r="GS616">
        <v>3</v>
      </c>
      <c r="GT616">
        <v>0</v>
      </c>
      <c r="GU616" t="s">
        <v>3</v>
      </c>
      <c r="GV616">
        <f t="shared" si="752"/>
        <v>0</v>
      </c>
      <c r="GW616">
        <v>1</v>
      </c>
      <c r="GX616">
        <f t="shared" si="753"/>
        <v>0</v>
      </c>
      <c r="HA616">
        <v>0</v>
      </c>
      <c r="HB616">
        <v>0</v>
      </c>
      <c r="HC616">
        <f t="shared" si="754"/>
        <v>0</v>
      </c>
      <c r="HE616" t="s">
        <v>3</v>
      </c>
      <c r="HF616" t="s">
        <v>3</v>
      </c>
      <c r="HM616" t="s">
        <v>3</v>
      </c>
      <c r="HN616" t="s">
        <v>3</v>
      </c>
      <c r="HO616" t="s">
        <v>3</v>
      </c>
      <c r="HP616" t="s">
        <v>3</v>
      </c>
      <c r="HQ616" t="s">
        <v>3</v>
      </c>
      <c r="HS616">
        <v>0</v>
      </c>
      <c r="IK616">
        <v>0</v>
      </c>
    </row>
    <row r="617" spans="1:255" x14ac:dyDescent="0.2">
      <c r="A617" s="2">
        <v>18</v>
      </c>
      <c r="B617" s="2">
        <v>1</v>
      </c>
      <c r="C617" s="2">
        <v>385</v>
      </c>
      <c r="D617" s="2"/>
      <c r="E617" s="2" t="s">
        <v>843</v>
      </c>
      <c r="F617" s="2" t="s">
        <v>844</v>
      </c>
      <c r="G617" s="2" t="s">
        <v>845</v>
      </c>
      <c r="H617" s="2" t="s">
        <v>457</v>
      </c>
      <c r="I617" s="2">
        <f>I615*J617</f>
        <v>600</v>
      </c>
      <c r="J617" s="2">
        <v>100</v>
      </c>
      <c r="K617" s="2">
        <v>100</v>
      </c>
      <c r="L617" s="2"/>
      <c r="M617" s="2"/>
      <c r="N617" s="2"/>
      <c r="O617" s="2">
        <f t="shared" si="723"/>
        <v>17352</v>
      </c>
      <c r="P617" s="2">
        <f t="shared" si="724"/>
        <v>17352</v>
      </c>
      <c r="Q617" s="2">
        <f>(ROUND((ROUND(((ET617)*AV617*I617),2)*BB617),2)+ROUND((ROUND(((AE617-(EU617))*AV617*I617),2)*BS617),2))</f>
        <v>0</v>
      </c>
      <c r="R617" s="2">
        <f t="shared" si="725"/>
        <v>0</v>
      </c>
      <c r="S617" s="2">
        <f t="shared" si="726"/>
        <v>0</v>
      </c>
      <c r="T617" s="2">
        <f t="shared" si="727"/>
        <v>0</v>
      </c>
      <c r="U617" s="2">
        <f t="shared" si="728"/>
        <v>0</v>
      </c>
      <c r="V617" s="2">
        <f t="shared" si="729"/>
        <v>0</v>
      </c>
      <c r="W617" s="2">
        <f t="shared" si="730"/>
        <v>0</v>
      </c>
      <c r="X617" s="2">
        <f t="shared" si="731"/>
        <v>0</v>
      </c>
      <c r="Y617" s="2">
        <f t="shared" si="732"/>
        <v>0</v>
      </c>
      <c r="Z617" s="2"/>
      <c r="AA617" s="2">
        <v>60252778</v>
      </c>
      <c r="AB617" s="2">
        <f t="shared" si="733"/>
        <v>28.92</v>
      </c>
      <c r="AC617" s="2">
        <f t="shared" si="734"/>
        <v>28.92</v>
      </c>
      <c r="AD617" s="2">
        <f>ROUND((((ET617)-(EU617))+AE617),6)</f>
        <v>0</v>
      </c>
      <c r="AE617" s="2">
        <f>ROUND((EU617),6)</f>
        <v>0</v>
      </c>
      <c r="AF617" s="2">
        <f>ROUND((EV617),6)</f>
        <v>0</v>
      </c>
      <c r="AG617" s="2">
        <f t="shared" si="735"/>
        <v>0</v>
      </c>
      <c r="AH617" s="2">
        <f>(EW617)</f>
        <v>0</v>
      </c>
      <c r="AI617" s="2">
        <f>(EX617)</f>
        <v>0</v>
      </c>
      <c r="AJ617" s="2">
        <f t="shared" si="736"/>
        <v>0</v>
      </c>
      <c r="AK617" s="2">
        <v>28.92</v>
      </c>
      <c r="AL617" s="2">
        <v>28.92</v>
      </c>
      <c r="AM617" s="2">
        <v>0</v>
      </c>
      <c r="AN617" s="2">
        <v>0</v>
      </c>
      <c r="AO617" s="2">
        <v>0</v>
      </c>
      <c r="AP617" s="2">
        <v>0</v>
      </c>
      <c r="AQ617" s="2">
        <v>0</v>
      </c>
      <c r="AR617" s="2">
        <v>0</v>
      </c>
      <c r="AS617" s="2">
        <v>0</v>
      </c>
      <c r="AT617" s="2">
        <v>97</v>
      </c>
      <c r="AU617" s="2">
        <v>51</v>
      </c>
      <c r="AV617" s="2">
        <v>1</v>
      </c>
      <c r="AW617" s="2">
        <v>1</v>
      </c>
      <c r="AX617" s="2"/>
      <c r="AY617" s="2"/>
      <c r="AZ617" s="2">
        <v>1</v>
      </c>
      <c r="BA617" s="2">
        <v>1</v>
      </c>
      <c r="BB617" s="2">
        <v>1</v>
      </c>
      <c r="BC617" s="2">
        <v>1</v>
      </c>
      <c r="BD617" s="2" t="s">
        <v>3</v>
      </c>
      <c r="BE617" s="2" t="s">
        <v>3</v>
      </c>
      <c r="BF617" s="2" t="s">
        <v>3</v>
      </c>
      <c r="BG617" s="2" t="s">
        <v>3</v>
      </c>
      <c r="BH617" s="2">
        <v>3</v>
      </c>
      <c r="BI617" s="2">
        <v>2</v>
      </c>
      <c r="BJ617" s="2" t="s">
        <v>846</v>
      </c>
      <c r="BK617" s="2"/>
      <c r="BL617" s="2"/>
      <c r="BM617" s="2">
        <v>67</v>
      </c>
      <c r="BN617" s="2">
        <v>0</v>
      </c>
      <c r="BO617" s="2" t="s">
        <v>3</v>
      </c>
      <c r="BP617" s="2">
        <v>0</v>
      </c>
      <c r="BQ617" s="2">
        <v>40</v>
      </c>
      <c r="BR617" s="2">
        <v>0</v>
      </c>
      <c r="BS617" s="2">
        <v>1</v>
      </c>
      <c r="BT617" s="2">
        <v>1</v>
      </c>
      <c r="BU617" s="2">
        <v>1</v>
      </c>
      <c r="BV617" s="2">
        <v>1</v>
      </c>
      <c r="BW617" s="2">
        <v>1</v>
      </c>
      <c r="BX617" s="2">
        <v>1</v>
      </c>
      <c r="BY617" s="2" t="s">
        <v>3</v>
      </c>
      <c r="BZ617" s="2">
        <v>97</v>
      </c>
      <c r="CA617" s="2">
        <v>51</v>
      </c>
      <c r="CB617" s="2" t="s">
        <v>3</v>
      </c>
      <c r="CC617" s="2"/>
      <c r="CD617" s="2"/>
      <c r="CE617" s="2">
        <v>30</v>
      </c>
      <c r="CF617" s="2">
        <v>0</v>
      </c>
      <c r="CG617" s="2">
        <v>0</v>
      </c>
      <c r="CH617" s="2"/>
      <c r="CI617" s="2"/>
      <c r="CJ617" s="2"/>
      <c r="CK617" s="2"/>
      <c r="CL617" s="2"/>
      <c r="CM617" s="2">
        <v>0</v>
      </c>
      <c r="CN617" s="2" t="s">
        <v>1290</v>
      </c>
      <c r="CO617" s="2">
        <v>0</v>
      </c>
      <c r="CP617" s="2">
        <f t="shared" si="737"/>
        <v>17352</v>
      </c>
      <c r="CQ617" s="2">
        <f t="shared" si="738"/>
        <v>28.92</v>
      </c>
      <c r="CR617" s="2">
        <f>(ROUND((ROUND(((ET617)*AV617*1),2)*BB617),2)+ROUND((ROUND(((AE617-(EU617))*AV617*1),2)*BS617),2))</f>
        <v>0</v>
      </c>
      <c r="CS617" s="2">
        <f t="shared" si="739"/>
        <v>0</v>
      </c>
      <c r="CT617" s="2">
        <f t="shared" si="740"/>
        <v>0</v>
      </c>
      <c r="CU617" s="2">
        <f t="shared" si="741"/>
        <v>0</v>
      </c>
      <c r="CV617" s="2">
        <f t="shared" si="742"/>
        <v>0</v>
      </c>
      <c r="CW617" s="2">
        <f t="shared" si="743"/>
        <v>0</v>
      </c>
      <c r="CX617" s="2">
        <f t="shared" si="744"/>
        <v>0</v>
      </c>
      <c r="CY617" s="2">
        <f t="shared" si="745"/>
        <v>0</v>
      </c>
      <c r="CZ617" s="2">
        <f t="shared" si="746"/>
        <v>0</v>
      </c>
      <c r="DA617" s="2"/>
      <c r="DB617" s="2"/>
      <c r="DC617" s="2" t="s">
        <v>3</v>
      </c>
      <c r="DD617" s="2" t="s">
        <v>3</v>
      </c>
      <c r="DE617" s="2" t="s">
        <v>3</v>
      </c>
      <c r="DF617" s="2" t="s">
        <v>3</v>
      </c>
      <c r="DG617" s="2" t="s">
        <v>3</v>
      </c>
      <c r="DH617" s="2" t="s">
        <v>3</v>
      </c>
      <c r="DI617" s="2" t="s">
        <v>3</v>
      </c>
      <c r="DJ617" s="2" t="s">
        <v>3</v>
      </c>
      <c r="DK617" s="2" t="s">
        <v>3</v>
      </c>
      <c r="DL617" s="2" t="s">
        <v>3</v>
      </c>
      <c r="DM617" s="2" t="s">
        <v>3</v>
      </c>
      <c r="DN617" s="2">
        <v>0</v>
      </c>
      <c r="DO617" s="2">
        <v>0</v>
      </c>
      <c r="DP617" s="2">
        <v>1</v>
      </c>
      <c r="DQ617" s="2">
        <v>1</v>
      </c>
      <c r="DR617" s="2"/>
      <c r="DS617" s="2"/>
      <c r="DT617" s="2"/>
      <c r="DU617" s="2">
        <v>1010</v>
      </c>
      <c r="DV617" s="2" t="s">
        <v>457</v>
      </c>
      <c r="DW617" s="2" t="s">
        <v>457</v>
      </c>
      <c r="DX617" s="2">
        <v>1</v>
      </c>
      <c r="DY617" s="2"/>
      <c r="DZ617" s="2" t="s">
        <v>3</v>
      </c>
      <c r="EA617" s="2" t="s">
        <v>3</v>
      </c>
      <c r="EB617" s="2" t="s">
        <v>3</v>
      </c>
      <c r="EC617" s="2" t="s">
        <v>3</v>
      </c>
      <c r="ED617" s="2"/>
      <c r="EE617" s="2">
        <v>59540733</v>
      </c>
      <c r="EF617" s="2">
        <v>40</v>
      </c>
      <c r="EG617" s="2" t="s">
        <v>25</v>
      </c>
      <c r="EH617" s="2">
        <v>0</v>
      </c>
      <c r="EI617" s="2" t="s">
        <v>3</v>
      </c>
      <c r="EJ617" s="2">
        <v>2</v>
      </c>
      <c r="EK617" s="2">
        <v>67</v>
      </c>
      <c r="EL617" s="2" t="s">
        <v>26</v>
      </c>
      <c r="EM617" s="2" t="s">
        <v>27</v>
      </c>
      <c r="EN617" s="2"/>
      <c r="EO617" s="2" t="s">
        <v>76</v>
      </c>
      <c r="EP617" s="2"/>
      <c r="EQ617" s="2">
        <v>0</v>
      </c>
      <c r="ER617" s="2">
        <v>28.92</v>
      </c>
      <c r="ES617" s="2">
        <v>28.92</v>
      </c>
      <c r="ET617" s="2">
        <v>0</v>
      </c>
      <c r="EU617" s="2">
        <v>0</v>
      </c>
      <c r="EV617" s="2">
        <v>0</v>
      </c>
      <c r="EW617" s="2">
        <v>0</v>
      </c>
      <c r="EX617" s="2">
        <v>0</v>
      </c>
      <c r="EY617" s="2"/>
      <c r="EZ617" s="2"/>
      <c r="FA617" s="2"/>
      <c r="FB617" s="2"/>
      <c r="FC617" s="2"/>
      <c r="FD617" s="2"/>
      <c r="FE617" s="2"/>
      <c r="FF617" s="2"/>
      <c r="FG617" s="2"/>
      <c r="FH617" s="2"/>
      <c r="FI617" s="2"/>
      <c r="FJ617" s="2"/>
      <c r="FK617" s="2"/>
      <c r="FL617" s="2"/>
      <c r="FM617" s="2"/>
      <c r="FN617" s="2"/>
      <c r="FO617" s="2"/>
      <c r="FP617" s="2"/>
      <c r="FQ617" s="2">
        <v>0</v>
      </c>
      <c r="FR617" s="2">
        <v>0</v>
      </c>
      <c r="FS617" s="2">
        <v>0</v>
      </c>
      <c r="FT617" s="2"/>
      <c r="FU617" s="2"/>
      <c r="FV617" s="2"/>
      <c r="FW617" s="2"/>
      <c r="FX617" s="2">
        <v>97</v>
      </c>
      <c r="FY617" s="2">
        <v>51</v>
      </c>
      <c r="FZ617" s="2"/>
      <c r="GA617" s="2" t="s">
        <v>3</v>
      </c>
      <c r="GB617" s="2"/>
      <c r="GC617" s="2"/>
      <c r="GD617" s="2">
        <v>1</v>
      </c>
      <c r="GE617" s="2"/>
      <c r="GF617" s="2">
        <v>-635269736</v>
      </c>
      <c r="GG617" s="2">
        <v>2</v>
      </c>
      <c r="GH617" s="2">
        <v>1</v>
      </c>
      <c r="GI617" s="2">
        <v>-2</v>
      </c>
      <c r="GJ617" s="2">
        <v>0</v>
      </c>
      <c r="GK617" s="2">
        <v>0</v>
      </c>
      <c r="GL617" s="2">
        <f t="shared" si="747"/>
        <v>0</v>
      </c>
      <c r="GM617" s="2">
        <f t="shared" si="748"/>
        <v>17352</v>
      </c>
      <c r="GN617" s="2">
        <f t="shared" si="749"/>
        <v>0</v>
      </c>
      <c r="GO617" s="2">
        <f t="shared" si="750"/>
        <v>17352</v>
      </c>
      <c r="GP617" s="2">
        <f t="shared" si="751"/>
        <v>0</v>
      </c>
      <c r="GQ617" s="2"/>
      <c r="GR617" s="2">
        <v>0</v>
      </c>
      <c r="GS617" s="2">
        <v>3</v>
      </c>
      <c r="GT617" s="2">
        <v>0</v>
      </c>
      <c r="GU617" s="2" t="s">
        <v>3</v>
      </c>
      <c r="GV617" s="2">
        <f t="shared" si="752"/>
        <v>0</v>
      </c>
      <c r="GW617" s="2">
        <v>1</v>
      </c>
      <c r="GX617" s="2">
        <f t="shared" si="753"/>
        <v>0</v>
      </c>
      <c r="GY617" s="2"/>
      <c r="GZ617" s="2"/>
      <c r="HA617" s="2">
        <v>0</v>
      </c>
      <c r="HB617" s="2">
        <v>0</v>
      </c>
      <c r="HC617" s="2">
        <f t="shared" si="754"/>
        <v>0</v>
      </c>
      <c r="HD617" s="2"/>
      <c r="HE617" s="2" t="s">
        <v>3</v>
      </c>
      <c r="HF617" s="2" t="s">
        <v>3</v>
      </c>
      <c r="HG617" s="2"/>
      <c r="HH617" s="2"/>
      <c r="HI617" s="2"/>
      <c r="HJ617" s="2"/>
      <c r="HK617" s="2"/>
      <c r="HL617" s="2"/>
      <c r="HM617" s="2" t="s">
        <v>3</v>
      </c>
      <c r="HN617" s="2" t="s">
        <v>3</v>
      </c>
      <c r="HO617" s="2" t="s">
        <v>3</v>
      </c>
      <c r="HP617" s="2" t="s">
        <v>3</v>
      </c>
      <c r="HQ617" s="2" t="s">
        <v>3</v>
      </c>
      <c r="HR617" s="2"/>
      <c r="HS617" s="2">
        <v>0</v>
      </c>
      <c r="HT617" s="2"/>
      <c r="HU617" s="2"/>
      <c r="HV617" s="2"/>
      <c r="HW617" s="2"/>
      <c r="HX617" s="2"/>
      <c r="HY617" s="2"/>
      <c r="HZ617" s="2"/>
      <c r="IA617" s="2"/>
      <c r="IB617" s="2"/>
      <c r="IC617" s="2"/>
      <c r="ID617" s="2"/>
      <c r="IE617" s="2"/>
      <c r="IF617" s="2"/>
      <c r="IG617" s="2"/>
      <c r="IH617" s="2"/>
      <c r="II617" s="2"/>
      <c r="IJ617" s="2"/>
      <c r="IK617" s="2">
        <v>0</v>
      </c>
      <c r="IL617" s="2"/>
      <c r="IM617" s="2"/>
      <c r="IN617" s="2"/>
      <c r="IO617" s="2"/>
      <c r="IP617" s="2"/>
      <c r="IQ617" s="2"/>
      <c r="IR617" s="2"/>
      <c r="IS617" s="2"/>
      <c r="IT617" s="2"/>
      <c r="IU617" s="2"/>
    </row>
    <row r="618" spans="1:255" x14ac:dyDescent="0.2">
      <c r="A618">
        <v>18</v>
      </c>
      <c r="B618">
        <v>1</v>
      </c>
      <c r="C618">
        <v>388</v>
      </c>
      <c r="E618" t="s">
        <v>843</v>
      </c>
      <c r="F618" t="s">
        <v>844</v>
      </c>
      <c r="G618" t="s">
        <v>845</v>
      </c>
      <c r="H618" t="s">
        <v>457</v>
      </c>
      <c r="I618">
        <f>I616*J618</f>
        <v>600</v>
      </c>
      <c r="J618">
        <v>100</v>
      </c>
      <c r="K618">
        <v>100</v>
      </c>
      <c r="O618">
        <f t="shared" si="723"/>
        <v>130660.56</v>
      </c>
      <c r="P618">
        <f t="shared" si="724"/>
        <v>130660.56</v>
      </c>
      <c r="Q618">
        <f>(ROUND((ROUND(((ET618)*AV618*I618),2)*BB618),2)+ROUND((ROUND(((AE618-(EU618))*AV618*I618),2)*BS618),2))</f>
        <v>0</v>
      </c>
      <c r="R618">
        <f t="shared" si="725"/>
        <v>0</v>
      </c>
      <c r="S618">
        <f t="shared" si="726"/>
        <v>0</v>
      </c>
      <c r="T618">
        <f t="shared" si="727"/>
        <v>0</v>
      </c>
      <c r="U618">
        <f t="shared" si="728"/>
        <v>0</v>
      </c>
      <c r="V618">
        <f t="shared" si="729"/>
        <v>0</v>
      </c>
      <c r="W618">
        <f t="shared" si="730"/>
        <v>0</v>
      </c>
      <c r="X618">
        <f t="shared" si="731"/>
        <v>0</v>
      </c>
      <c r="Y618">
        <f t="shared" si="732"/>
        <v>0</v>
      </c>
      <c r="AA618">
        <v>60252775</v>
      </c>
      <c r="AB618">
        <f t="shared" si="733"/>
        <v>28.92</v>
      </c>
      <c r="AC618">
        <f t="shared" si="734"/>
        <v>28.92</v>
      </c>
      <c r="AD618">
        <f>ROUND((((ET618)-(EU618))+AE618),6)</f>
        <v>0</v>
      </c>
      <c r="AE618">
        <f>ROUND((EU618),6)</f>
        <v>0</v>
      </c>
      <c r="AF618">
        <f>ROUND((EV618),6)</f>
        <v>0</v>
      </c>
      <c r="AG618">
        <f t="shared" si="735"/>
        <v>0</v>
      </c>
      <c r="AH618">
        <f>(EW618)</f>
        <v>0</v>
      </c>
      <c r="AI618">
        <f>(EX618)</f>
        <v>0</v>
      </c>
      <c r="AJ618">
        <f t="shared" si="736"/>
        <v>0</v>
      </c>
      <c r="AK618">
        <v>28.92</v>
      </c>
      <c r="AL618">
        <v>28.92</v>
      </c>
      <c r="AM618">
        <v>0</v>
      </c>
      <c r="AN618">
        <v>0</v>
      </c>
      <c r="AO618">
        <v>0</v>
      </c>
      <c r="AP618">
        <v>0</v>
      </c>
      <c r="AQ618">
        <v>0</v>
      </c>
      <c r="AR618">
        <v>0</v>
      </c>
      <c r="AS618">
        <v>0</v>
      </c>
      <c r="AT618">
        <v>97</v>
      </c>
      <c r="AU618">
        <v>51</v>
      </c>
      <c r="AV618">
        <v>1</v>
      </c>
      <c r="AW618">
        <v>1</v>
      </c>
      <c r="AZ618">
        <v>1</v>
      </c>
      <c r="BA618">
        <v>1</v>
      </c>
      <c r="BB618">
        <v>1</v>
      </c>
      <c r="BC618">
        <v>7.53</v>
      </c>
      <c r="BD618" t="s">
        <v>3</v>
      </c>
      <c r="BE618" t="s">
        <v>3</v>
      </c>
      <c r="BF618" t="s">
        <v>3</v>
      </c>
      <c r="BG618" t="s">
        <v>3</v>
      </c>
      <c r="BH618">
        <v>3</v>
      </c>
      <c r="BI618">
        <v>2</v>
      </c>
      <c r="BJ618" t="s">
        <v>846</v>
      </c>
      <c r="BM618">
        <v>67</v>
      </c>
      <c r="BN618">
        <v>0</v>
      </c>
      <c r="BO618" t="s">
        <v>844</v>
      </c>
      <c r="BP618">
        <v>1</v>
      </c>
      <c r="BQ618">
        <v>40</v>
      </c>
      <c r="BR618">
        <v>0</v>
      </c>
      <c r="BS618">
        <v>1</v>
      </c>
      <c r="BT618">
        <v>1</v>
      </c>
      <c r="BU618">
        <v>1</v>
      </c>
      <c r="BV618">
        <v>1</v>
      </c>
      <c r="BW618">
        <v>1</v>
      </c>
      <c r="BX618">
        <v>1</v>
      </c>
      <c r="BY618" t="s">
        <v>3</v>
      </c>
      <c r="BZ618">
        <v>97</v>
      </c>
      <c r="CA618">
        <v>51</v>
      </c>
      <c r="CB618" t="s">
        <v>3</v>
      </c>
      <c r="CE618">
        <v>30</v>
      </c>
      <c r="CF618">
        <v>0</v>
      </c>
      <c r="CG618">
        <v>0</v>
      </c>
      <c r="CM618">
        <v>0</v>
      </c>
      <c r="CN618" t="s">
        <v>1290</v>
      </c>
      <c r="CO618">
        <v>0</v>
      </c>
      <c r="CP618">
        <f t="shared" si="737"/>
        <v>130660.56</v>
      </c>
      <c r="CQ618">
        <f t="shared" si="738"/>
        <v>217.77</v>
      </c>
      <c r="CR618">
        <f>(ROUND((ROUND(((ET618)*AV618*1),2)*BB618),2)+ROUND((ROUND(((AE618-(EU618))*AV618*1),2)*BS618),2))</f>
        <v>0</v>
      </c>
      <c r="CS618">
        <f t="shared" si="739"/>
        <v>0</v>
      </c>
      <c r="CT618">
        <f t="shared" si="740"/>
        <v>0</v>
      </c>
      <c r="CU618">
        <f t="shared" si="741"/>
        <v>0</v>
      </c>
      <c r="CV618">
        <f t="shared" si="742"/>
        <v>0</v>
      </c>
      <c r="CW618">
        <f t="shared" si="743"/>
        <v>0</v>
      </c>
      <c r="CX618">
        <f t="shared" si="744"/>
        <v>0</v>
      </c>
      <c r="CY618">
        <f t="shared" si="745"/>
        <v>0</v>
      </c>
      <c r="CZ618">
        <f t="shared" si="746"/>
        <v>0</v>
      </c>
      <c r="DC618" t="s">
        <v>3</v>
      </c>
      <c r="DD618" t="s">
        <v>3</v>
      </c>
      <c r="DE618" t="s">
        <v>3</v>
      </c>
      <c r="DF618" t="s">
        <v>3</v>
      </c>
      <c r="DG618" t="s">
        <v>3</v>
      </c>
      <c r="DH618" t="s">
        <v>3</v>
      </c>
      <c r="DI618" t="s">
        <v>3</v>
      </c>
      <c r="DJ618" t="s">
        <v>3</v>
      </c>
      <c r="DK618" t="s">
        <v>3</v>
      </c>
      <c r="DL618" t="s">
        <v>3</v>
      </c>
      <c r="DM618" t="s">
        <v>3</v>
      </c>
      <c r="DN618">
        <v>0</v>
      </c>
      <c r="DO618">
        <v>0</v>
      </c>
      <c r="DP618">
        <v>1</v>
      </c>
      <c r="DQ618">
        <v>1</v>
      </c>
      <c r="DU618">
        <v>1010</v>
      </c>
      <c r="DV618" t="s">
        <v>457</v>
      </c>
      <c r="DW618" t="s">
        <v>457</v>
      </c>
      <c r="DX618">
        <v>1</v>
      </c>
      <c r="DZ618" t="s">
        <v>3</v>
      </c>
      <c r="EA618" t="s">
        <v>3</v>
      </c>
      <c r="EB618" t="s">
        <v>3</v>
      </c>
      <c r="EC618" t="s">
        <v>3</v>
      </c>
      <c r="EE618">
        <v>59540733</v>
      </c>
      <c r="EF618">
        <v>40</v>
      </c>
      <c r="EG618" t="s">
        <v>25</v>
      </c>
      <c r="EH618">
        <v>0</v>
      </c>
      <c r="EI618" t="s">
        <v>3</v>
      </c>
      <c r="EJ618">
        <v>2</v>
      </c>
      <c r="EK618">
        <v>67</v>
      </c>
      <c r="EL618" t="s">
        <v>26</v>
      </c>
      <c r="EM618" t="s">
        <v>27</v>
      </c>
      <c r="EO618" t="s">
        <v>76</v>
      </c>
      <c r="EQ618">
        <v>0</v>
      </c>
      <c r="ER618">
        <v>28.92</v>
      </c>
      <c r="ES618">
        <v>28.92</v>
      </c>
      <c r="ET618">
        <v>0</v>
      </c>
      <c r="EU618">
        <v>0</v>
      </c>
      <c r="EV618">
        <v>0</v>
      </c>
      <c r="EW618">
        <v>0</v>
      </c>
      <c r="EX618">
        <v>0</v>
      </c>
      <c r="FQ618">
        <v>0</v>
      </c>
      <c r="FR618">
        <v>0</v>
      </c>
      <c r="FS618">
        <v>0</v>
      </c>
      <c r="FX618">
        <v>97</v>
      </c>
      <c r="FY618">
        <v>51</v>
      </c>
      <c r="GA618" t="s">
        <v>3</v>
      </c>
      <c r="GD618">
        <v>1</v>
      </c>
      <c r="GF618">
        <v>-635269736</v>
      </c>
      <c r="GG618">
        <v>2</v>
      </c>
      <c r="GH618">
        <v>1</v>
      </c>
      <c r="GI618">
        <v>2</v>
      </c>
      <c r="GJ618">
        <v>0</v>
      </c>
      <c r="GK618">
        <v>0</v>
      </c>
      <c r="GL618">
        <f t="shared" si="747"/>
        <v>0</v>
      </c>
      <c r="GM618">
        <f t="shared" si="748"/>
        <v>130660.56</v>
      </c>
      <c r="GN618">
        <f t="shared" si="749"/>
        <v>0</v>
      </c>
      <c r="GO618">
        <f t="shared" si="750"/>
        <v>130660.56</v>
      </c>
      <c r="GP618">
        <f t="shared" si="751"/>
        <v>0</v>
      </c>
      <c r="GR618">
        <v>0</v>
      </c>
      <c r="GS618">
        <v>3</v>
      </c>
      <c r="GT618">
        <v>0</v>
      </c>
      <c r="GU618" t="s">
        <v>3</v>
      </c>
      <c r="GV618">
        <f t="shared" si="752"/>
        <v>0</v>
      </c>
      <c r="GW618">
        <v>1</v>
      </c>
      <c r="GX618">
        <f t="shared" si="753"/>
        <v>0</v>
      </c>
      <c r="HA618">
        <v>0</v>
      </c>
      <c r="HB618">
        <v>0</v>
      </c>
      <c r="HC618">
        <f t="shared" si="754"/>
        <v>0</v>
      </c>
      <c r="HE618" t="s">
        <v>3</v>
      </c>
      <c r="HF618" t="s">
        <v>3</v>
      </c>
      <c r="HM618" t="s">
        <v>3</v>
      </c>
      <c r="HN618" t="s">
        <v>3</v>
      </c>
      <c r="HO618" t="s">
        <v>3</v>
      </c>
      <c r="HP618" t="s">
        <v>3</v>
      </c>
      <c r="HQ618" t="s">
        <v>3</v>
      </c>
      <c r="HS618">
        <v>0</v>
      </c>
      <c r="IK618">
        <v>0</v>
      </c>
    </row>
    <row r="619" spans="1:255" x14ac:dyDescent="0.2">
      <c r="A619" s="2">
        <v>17</v>
      </c>
      <c r="B619" s="2">
        <v>1</v>
      </c>
      <c r="C619" s="2">
        <f>ROW(SmtRes!A391)</f>
        <v>391</v>
      </c>
      <c r="D619" s="2">
        <f>ROW(EtalonRes!A473)</f>
        <v>473</v>
      </c>
      <c r="E619" s="2" t="s">
        <v>847</v>
      </c>
      <c r="F619" s="2" t="s">
        <v>835</v>
      </c>
      <c r="G619" s="2" t="s">
        <v>836</v>
      </c>
      <c r="H619" s="2" t="s">
        <v>631</v>
      </c>
      <c r="I619" s="2">
        <f>ROUND(350/100,9)</f>
        <v>3.5</v>
      </c>
      <c r="J619" s="2">
        <v>0</v>
      </c>
      <c r="K619" s="2">
        <f>ROUND(350/100,9)</f>
        <v>3.5</v>
      </c>
      <c r="L619" s="2"/>
      <c r="M619" s="2"/>
      <c r="N619" s="2"/>
      <c r="O619" s="2">
        <f t="shared" si="723"/>
        <v>852.15</v>
      </c>
      <c r="P619" s="2">
        <f t="shared" si="724"/>
        <v>0</v>
      </c>
      <c r="Q619" s="2">
        <f>(ROUND((ROUND((((ET619*1.1))*AV619*I619),2)*BB619),2)+ROUND((ROUND(((AE619-((EU619*1.1)))*AV619*I619),2)*BS619),2))</f>
        <v>3.35</v>
      </c>
      <c r="R619" s="2">
        <f t="shared" si="725"/>
        <v>0.52</v>
      </c>
      <c r="S619" s="2">
        <f t="shared" si="726"/>
        <v>848.8</v>
      </c>
      <c r="T619" s="2">
        <f t="shared" si="727"/>
        <v>0</v>
      </c>
      <c r="U619" s="2">
        <f t="shared" si="728"/>
        <v>75.943097999999992</v>
      </c>
      <c r="V619" s="2">
        <f t="shared" si="729"/>
        <v>0</v>
      </c>
      <c r="W619" s="2">
        <f t="shared" si="730"/>
        <v>0</v>
      </c>
      <c r="X619" s="2">
        <f t="shared" si="731"/>
        <v>823.84</v>
      </c>
      <c r="Y619" s="2">
        <f t="shared" si="732"/>
        <v>433.15</v>
      </c>
      <c r="Z619" s="2"/>
      <c r="AA619" s="2">
        <v>60252778</v>
      </c>
      <c r="AB619" s="2">
        <f t="shared" si="733"/>
        <v>232.54</v>
      </c>
      <c r="AC619" s="2">
        <f t="shared" si="734"/>
        <v>0</v>
      </c>
      <c r="AD619" s="2">
        <f>ROUND(((((ET619*1.1))-((EU619*1.1)))+AE619),6)</f>
        <v>0.91300000000000003</v>
      </c>
      <c r="AE619" s="2">
        <f>ROUND(((EU619*1.1)),6)</f>
        <v>0.14299999999999999</v>
      </c>
      <c r="AF619" s="2">
        <f>ROUND(((EV619*1.1)),6)</f>
        <v>231.62700000000001</v>
      </c>
      <c r="AG619" s="2">
        <f t="shared" si="735"/>
        <v>0</v>
      </c>
      <c r="AH619" s="2">
        <f>((EW619*1.1))</f>
        <v>20.724</v>
      </c>
      <c r="AI619" s="2">
        <f>((EX619*1.1))</f>
        <v>0</v>
      </c>
      <c r="AJ619" s="2">
        <f t="shared" si="736"/>
        <v>0</v>
      </c>
      <c r="AK619" s="2">
        <v>211.4</v>
      </c>
      <c r="AL619" s="2">
        <v>0</v>
      </c>
      <c r="AM619" s="2">
        <v>0.83</v>
      </c>
      <c r="AN619" s="2">
        <v>0.13</v>
      </c>
      <c r="AO619" s="2">
        <v>210.57</v>
      </c>
      <c r="AP619" s="2">
        <v>0</v>
      </c>
      <c r="AQ619" s="2">
        <v>18.84</v>
      </c>
      <c r="AR619" s="2">
        <v>0</v>
      </c>
      <c r="AS619" s="2">
        <v>0</v>
      </c>
      <c r="AT619" s="2">
        <v>97</v>
      </c>
      <c r="AU619" s="2">
        <v>51</v>
      </c>
      <c r="AV619" s="2">
        <v>1.0469999999999999</v>
      </c>
      <c r="AW619" s="2">
        <v>1</v>
      </c>
      <c r="AX619" s="2"/>
      <c r="AY619" s="2"/>
      <c r="AZ619" s="2">
        <v>1</v>
      </c>
      <c r="BA619" s="2">
        <v>1</v>
      </c>
      <c r="BB619" s="2">
        <v>1</v>
      </c>
      <c r="BC619" s="2">
        <v>1</v>
      </c>
      <c r="BD619" s="2" t="s">
        <v>3</v>
      </c>
      <c r="BE619" s="2" t="s">
        <v>3</v>
      </c>
      <c r="BF619" s="2" t="s">
        <v>3</v>
      </c>
      <c r="BG619" s="2" t="s">
        <v>3</v>
      </c>
      <c r="BH619" s="2">
        <v>0</v>
      </c>
      <c r="BI619" s="2">
        <v>2</v>
      </c>
      <c r="BJ619" s="2" t="s">
        <v>837</v>
      </c>
      <c r="BK619" s="2"/>
      <c r="BL619" s="2"/>
      <c r="BM619" s="2">
        <v>67</v>
      </c>
      <c r="BN619" s="2">
        <v>0</v>
      </c>
      <c r="BO619" s="2" t="s">
        <v>835</v>
      </c>
      <c r="BP619" s="2">
        <v>1</v>
      </c>
      <c r="BQ619" s="2">
        <v>40</v>
      </c>
      <c r="BR619" s="2">
        <v>0</v>
      </c>
      <c r="BS619" s="2">
        <v>1</v>
      </c>
      <c r="BT619" s="2">
        <v>1</v>
      </c>
      <c r="BU619" s="2">
        <v>1</v>
      </c>
      <c r="BV619" s="2">
        <v>1</v>
      </c>
      <c r="BW619" s="2">
        <v>1</v>
      </c>
      <c r="BX619" s="2">
        <v>1</v>
      </c>
      <c r="BY619" s="2" t="s">
        <v>3</v>
      </c>
      <c r="BZ619" s="2">
        <v>97</v>
      </c>
      <c r="CA619" s="2">
        <v>51</v>
      </c>
      <c r="CB619" s="2" t="s">
        <v>3</v>
      </c>
      <c r="CC619" s="2"/>
      <c r="CD619" s="2"/>
      <c r="CE619" s="2">
        <v>30</v>
      </c>
      <c r="CF619" s="2">
        <v>0</v>
      </c>
      <c r="CG619" s="2">
        <v>0</v>
      </c>
      <c r="CH619" s="2"/>
      <c r="CI619" s="2"/>
      <c r="CJ619" s="2"/>
      <c r="CK619" s="2"/>
      <c r="CL619" s="2"/>
      <c r="CM619" s="2">
        <v>0</v>
      </c>
      <c r="CN619" s="2" t="s">
        <v>1289</v>
      </c>
      <c r="CO619" s="2">
        <v>0</v>
      </c>
      <c r="CP619" s="2">
        <f t="shared" si="737"/>
        <v>852.15</v>
      </c>
      <c r="CQ619" s="2">
        <f t="shared" si="738"/>
        <v>0</v>
      </c>
      <c r="CR619" s="2">
        <f>(ROUND((ROUND((((ET619*1.1))*AV619*1),2)*BB619),2)+ROUND((ROUND(((AE619-((EU619*1.1)))*AV619*1),2)*BS619),2))</f>
        <v>0.96</v>
      </c>
      <c r="CS619" s="2">
        <f t="shared" si="739"/>
        <v>0.15</v>
      </c>
      <c r="CT619" s="2">
        <f t="shared" si="740"/>
        <v>242.51</v>
      </c>
      <c r="CU619" s="2">
        <f t="shared" si="741"/>
        <v>0</v>
      </c>
      <c r="CV619" s="2">
        <f t="shared" si="742"/>
        <v>21.698027999999997</v>
      </c>
      <c r="CW619" s="2">
        <f t="shared" si="743"/>
        <v>0</v>
      </c>
      <c r="CX619" s="2">
        <f t="shared" si="744"/>
        <v>0</v>
      </c>
      <c r="CY619" s="2">
        <f t="shared" si="745"/>
        <v>823.84039999999993</v>
      </c>
      <c r="CZ619" s="2">
        <f t="shared" si="746"/>
        <v>433.15319999999997</v>
      </c>
      <c r="DA619" s="2"/>
      <c r="DB619" s="2">
        <v>49</v>
      </c>
      <c r="DC619" s="2" t="s">
        <v>3</v>
      </c>
      <c r="DD619" s="2" t="s">
        <v>3</v>
      </c>
      <c r="DE619" s="2" t="s">
        <v>24</v>
      </c>
      <c r="DF619" s="2" t="s">
        <v>24</v>
      </c>
      <c r="DG619" s="2" t="s">
        <v>24</v>
      </c>
      <c r="DH619" s="2" t="s">
        <v>3</v>
      </c>
      <c r="DI619" s="2" t="s">
        <v>24</v>
      </c>
      <c r="DJ619" s="2" t="s">
        <v>24</v>
      </c>
      <c r="DK619" s="2" t="s">
        <v>3</v>
      </c>
      <c r="DL619" s="2" t="s">
        <v>3</v>
      </c>
      <c r="DM619" s="2" t="s">
        <v>3</v>
      </c>
      <c r="DN619" s="2">
        <v>0</v>
      </c>
      <c r="DO619" s="2">
        <v>0</v>
      </c>
      <c r="DP619" s="2">
        <v>1</v>
      </c>
      <c r="DQ619" s="2">
        <v>1</v>
      </c>
      <c r="DR619" s="2"/>
      <c r="DS619" s="2"/>
      <c r="DT619" s="2"/>
      <c r="DU619" s="2">
        <v>1010</v>
      </c>
      <c r="DV619" s="2" t="s">
        <v>631</v>
      </c>
      <c r="DW619" s="2" t="s">
        <v>631</v>
      </c>
      <c r="DX619" s="2">
        <v>100</v>
      </c>
      <c r="DY619" s="2"/>
      <c r="DZ619" s="2" t="s">
        <v>3</v>
      </c>
      <c r="EA619" s="2" t="s">
        <v>3</v>
      </c>
      <c r="EB619" s="2" t="s">
        <v>3</v>
      </c>
      <c r="EC619" s="2" t="s">
        <v>3</v>
      </c>
      <c r="ED619" s="2"/>
      <c r="EE619" s="2">
        <v>59540733</v>
      </c>
      <c r="EF619" s="2">
        <v>40</v>
      </c>
      <c r="EG619" s="2" t="s">
        <v>25</v>
      </c>
      <c r="EH619" s="2">
        <v>0</v>
      </c>
      <c r="EI619" s="2" t="s">
        <v>3</v>
      </c>
      <c r="EJ619" s="2">
        <v>2</v>
      </c>
      <c r="EK619" s="2">
        <v>67</v>
      </c>
      <c r="EL619" s="2" t="s">
        <v>26</v>
      </c>
      <c r="EM619" s="2" t="s">
        <v>27</v>
      </c>
      <c r="EN619" s="2"/>
      <c r="EO619" s="2" t="s">
        <v>28</v>
      </c>
      <c r="EP619" s="2"/>
      <c r="EQ619" s="2">
        <v>0</v>
      </c>
      <c r="ER619" s="2">
        <v>211.4</v>
      </c>
      <c r="ES619" s="2">
        <v>0</v>
      </c>
      <c r="ET619" s="2">
        <v>0.83</v>
      </c>
      <c r="EU619" s="2">
        <v>0.13</v>
      </c>
      <c r="EV619" s="2">
        <v>210.57</v>
      </c>
      <c r="EW619" s="2">
        <v>18.84</v>
      </c>
      <c r="EX619" s="2">
        <v>0</v>
      </c>
      <c r="EY619" s="2">
        <v>0</v>
      </c>
      <c r="EZ619" s="2"/>
      <c r="FA619" s="2"/>
      <c r="FB619" s="2"/>
      <c r="FC619" s="2"/>
      <c r="FD619" s="2"/>
      <c r="FE619" s="2"/>
      <c r="FF619" s="2"/>
      <c r="FG619" s="2"/>
      <c r="FH619" s="2"/>
      <c r="FI619" s="2"/>
      <c r="FJ619" s="2"/>
      <c r="FK619" s="2"/>
      <c r="FL619" s="2"/>
      <c r="FM619" s="2"/>
      <c r="FN619" s="2"/>
      <c r="FO619" s="2"/>
      <c r="FP619" s="2"/>
      <c r="FQ619" s="2">
        <v>0</v>
      </c>
      <c r="FR619" s="2">
        <v>0</v>
      </c>
      <c r="FS619" s="2">
        <v>0</v>
      </c>
      <c r="FT619" s="2"/>
      <c r="FU619" s="2"/>
      <c r="FV619" s="2"/>
      <c r="FW619" s="2"/>
      <c r="FX619" s="2">
        <v>97</v>
      </c>
      <c r="FY619" s="2">
        <v>51</v>
      </c>
      <c r="FZ619" s="2"/>
      <c r="GA619" s="2" t="s">
        <v>3</v>
      </c>
      <c r="GB619" s="2"/>
      <c r="GC619" s="2"/>
      <c r="GD619" s="2">
        <v>1</v>
      </c>
      <c r="GE619" s="2"/>
      <c r="GF619" s="2">
        <v>728449770</v>
      </c>
      <c r="GG619" s="2">
        <v>2</v>
      </c>
      <c r="GH619" s="2">
        <v>1</v>
      </c>
      <c r="GI619" s="2">
        <v>2</v>
      </c>
      <c r="GJ619" s="2">
        <v>0</v>
      </c>
      <c r="GK619" s="2">
        <v>0</v>
      </c>
      <c r="GL619" s="2">
        <f t="shared" si="747"/>
        <v>0</v>
      </c>
      <c r="GM619" s="2">
        <f t="shared" si="748"/>
        <v>2109.14</v>
      </c>
      <c r="GN619" s="2">
        <f t="shared" si="749"/>
        <v>0</v>
      </c>
      <c r="GO619" s="2">
        <f t="shared" si="750"/>
        <v>2109.14</v>
      </c>
      <c r="GP619" s="2">
        <f t="shared" si="751"/>
        <v>0</v>
      </c>
      <c r="GQ619" s="2"/>
      <c r="GR619" s="2">
        <v>0</v>
      </c>
      <c r="GS619" s="2">
        <v>3</v>
      </c>
      <c r="GT619" s="2">
        <v>0</v>
      </c>
      <c r="GU619" s="2" t="s">
        <v>3</v>
      </c>
      <c r="GV619" s="2">
        <f t="shared" si="752"/>
        <v>0</v>
      </c>
      <c r="GW619" s="2">
        <v>1</v>
      </c>
      <c r="GX619" s="2">
        <f t="shared" si="753"/>
        <v>0</v>
      </c>
      <c r="GY619" s="2"/>
      <c r="GZ619" s="2"/>
      <c r="HA619" s="2">
        <v>0</v>
      </c>
      <c r="HB619" s="2">
        <v>0</v>
      </c>
      <c r="HC619" s="2">
        <f t="shared" si="754"/>
        <v>0</v>
      </c>
      <c r="HD619" s="2"/>
      <c r="HE619" s="2" t="s">
        <v>3</v>
      </c>
      <c r="HF619" s="2" t="s">
        <v>3</v>
      </c>
      <c r="HG619" s="2"/>
      <c r="HH619" s="2"/>
      <c r="HI619" s="2"/>
      <c r="HJ619" s="2"/>
      <c r="HK619" s="2"/>
      <c r="HL619" s="2"/>
      <c r="HM619" s="2" t="s">
        <v>3</v>
      </c>
      <c r="HN619" s="2" t="s">
        <v>3</v>
      </c>
      <c r="HO619" s="2" t="s">
        <v>3</v>
      </c>
      <c r="HP619" s="2" t="s">
        <v>3</v>
      </c>
      <c r="HQ619" s="2" t="s">
        <v>3</v>
      </c>
      <c r="HR619" s="2"/>
      <c r="HS619" s="2">
        <v>0</v>
      </c>
      <c r="HT619" s="2"/>
      <c r="HU619" s="2"/>
      <c r="HV619" s="2"/>
      <c r="HW619" s="2"/>
      <c r="HX619" s="2"/>
      <c r="HY619" s="2"/>
      <c r="HZ619" s="2"/>
      <c r="IA619" s="2"/>
      <c r="IB619" s="2"/>
      <c r="IC619" s="2"/>
      <c r="ID619" s="2"/>
      <c r="IE619" s="2"/>
      <c r="IF619" s="2"/>
      <c r="IG619" s="2"/>
      <c r="IH619" s="2"/>
      <c r="II619" s="2"/>
      <c r="IJ619" s="2"/>
      <c r="IK619" s="2">
        <v>0</v>
      </c>
      <c r="IL619" s="2"/>
      <c r="IM619" s="2"/>
      <c r="IN619" s="2"/>
      <c r="IO619" s="2"/>
      <c r="IP619" s="2"/>
      <c r="IQ619" s="2"/>
      <c r="IR619" s="2"/>
      <c r="IS619" s="2"/>
      <c r="IT619" s="2"/>
      <c r="IU619" s="2"/>
    </row>
    <row r="620" spans="1:255" x14ac:dyDescent="0.2">
      <c r="A620">
        <v>17</v>
      </c>
      <c r="B620">
        <v>1</v>
      </c>
      <c r="C620">
        <f>ROW(SmtRes!A394)</f>
        <v>394</v>
      </c>
      <c r="D620">
        <f>ROW(EtalonRes!A476)</f>
        <v>476</v>
      </c>
      <c r="E620" t="s">
        <v>847</v>
      </c>
      <c r="F620" t="s">
        <v>835</v>
      </c>
      <c r="G620" t="s">
        <v>836</v>
      </c>
      <c r="H620" t="s">
        <v>631</v>
      </c>
      <c r="I620">
        <f>ROUND(350/100,9)</f>
        <v>3.5</v>
      </c>
      <c r="J620">
        <v>0</v>
      </c>
      <c r="K620">
        <f>ROUND(350/100,9)</f>
        <v>3.5</v>
      </c>
      <c r="O620">
        <f t="shared" si="723"/>
        <v>46730.22</v>
      </c>
      <c r="P620">
        <f t="shared" si="724"/>
        <v>0</v>
      </c>
      <c r="Q620">
        <f>(ROUND((ROUND((((ET620*1.1))*AV620*I620),2)*BB620),2)+ROUND((ROUND(((AE620-((EU620*1.1)))*AV620*I620),2)*BS620),2))</f>
        <v>54.71</v>
      </c>
      <c r="R620">
        <f t="shared" si="725"/>
        <v>28.59</v>
      </c>
      <c r="S620">
        <f t="shared" si="726"/>
        <v>46675.51</v>
      </c>
      <c r="T620">
        <f t="shared" si="727"/>
        <v>0</v>
      </c>
      <c r="U620">
        <f t="shared" si="728"/>
        <v>75.943097999999992</v>
      </c>
      <c r="V620">
        <f t="shared" si="729"/>
        <v>0</v>
      </c>
      <c r="W620">
        <f t="shared" si="730"/>
        <v>0</v>
      </c>
      <c r="X620">
        <f t="shared" si="731"/>
        <v>45302.98</v>
      </c>
      <c r="Y620">
        <f t="shared" si="732"/>
        <v>23819.09</v>
      </c>
      <c r="AA620">
        <v>60252775</v>
      </c>
      <c r="AB620">
        <f t="shared" si="733"/>
        <v>232.54</v>
      </c>
      <c r="AC620">
        <f t="shared" si="734"/>
        <v>0</v>
      </c>
      <c r="AD620">
        <f>ROUND(((((ET620*1.1))-((EU620*1.1)))+AE620),6)</f>
        <v>0.91300000000000003</v>
      </c>
      <c r="AE620">
        <f>ROUND(((EU620*1.1)),6)</f>
        <v>0.14299999999999999</v>
      </c>
      <c r="AF620">
        <f>ROUND(((EV620*1.1)),6)</f>
        <v>231.62700000000001</v>
      </c>
      <c r="AG620">
        <f t="shared" si="735"/>
        <v>0</v>
      </c>
      <c r="AH620">
        <f>((EW620*1.1))</f>
        <v>20.724</v>
      </c>
      <c r="AI620">
        <f>((EX620*1.1))</f>
        <v>0</v>
      </c>
      <c r="AJ620">
        <f t="shared" si="736"/>
        <v>0</v>
      </c>
      <c r="AK620">
        <v>211.4</v>
      </c>
      <c r="AL620">
        <v>0</v>
      </c>
      <c r="AM620">
        <v>0.83</v>
      </c>
      <c r="AN620">
        <v>0.13</v>
      </c>
      <c r="AO620">
        <v>210.57</v>
      </c>
      <c r="AP620">
        <v>0</v>
      </c>
      <c r="AQ620">
        <v>18.84</v>
      </c>
      <c r="AR620">
        <v>0</v>
      </c>
      <c r="AS620">
        <v>0</v>
      </c>
      <c r="AT620">
        <v>97</v>
      </c>
      <c r="AU620">
        <v>51</v>
      </c>
      <c r="AV620">
        <v>1.0469999999999999</v>
      </c>
      <c r="AW620">
        <v>1</v>
      </c>
      <c r="AZ620">
        <v>1</v>
      </c>
      <c r="BA620">
        <v>54.99</v>
      </c>
      <c r="BB620">
        <v>16.329999999999998</v>
      </c>
      <c r="BC620">
        <v>1</v>
      </c>
      <c r="BD620" t="s">
        <v>3</v>
      </c>
      <c r="BE620" t="s">
        <v>3</v>
      </c>
      <c r="BF620" t="s">
        <v>3</v>
      </c>
      <c r="BG620" t="s">
        <v>3</v>
      </c>
      <c r="BH620">
        <v>0</v>
      </c>
      <c r="BI620">
        <v>2</v>
      </c>
      <c r="BJ620" t="s">
        <v>837</v>
      </c>
      <c r="BM620">
        <v>67</v>
      </c>
      <c r="BN620">
        <v>0</v>
      </c>
      <c r="BO620" t="s">
        <v>835</v>
      </c>
      <c r="BP620">
        <v>1</v>
      </c>
      <c r="BQ620">
        <v>40</v>
      </c>
      <c r="BR620">
        <v>0</v>
      </c>
      <c r="BS620">
        <v>54.99</v>
      </c>
      <c r="BT620">
        <v>1</v>
      </c>
      <c r="BU620">
        <v>1</v>
      </c>
      <c r="BV620">
        <v>1</v>
      </c>
      <c r="BW620">
        <v>1</v>
      </c>
      <c r="BX620">
        <v>1</v>
      </c>
      <c r="BY620" t="s">
        <v>3</v>
      </c>
      <c r="BZ620">
        <v>97</v>
      </c>
      <c r="CA620">
        <v>51</v>
      </c>
      <c r="CB620" t="s">
        <v>3</v>
      </c>
      <c r="CE620">
        <v>30</v>
      </c>
      <c r="CF620">
        <v>0</v>
      </c>
      <c r="CG620">
        <v>0</v>
      </c>
      <c r="CM620">
        <v>0</v>
      </c>
      <c r="CN620" t="s">
        <v>1289</v>
      </c>
      <c r="CO620">
        <v>0</v>
      </c>
      <c r="CP620">
        <f t="shared" si="737"/>
        <v>46730.22</v>
      </c>
      <c r="CQ620">
        <f t="shared" si="738"/>
        <v>0</v>
      </c>
      <c r="CR620">
        <f>(ROUND((ROUND((((ET620*1.1))*AV620*1),2)*BB620),2)+ROUND((ROUND(((AE620-((EU620*1.1)))*AV620*1),2)*BS620),2))</f>
        <v>15.68</v>
      </c>
      <c r="CS620">
        <f t="shared" si="739"/>
        <v>8.25</v>
      </c>
      <c r="CT620">
        <f t="shared" si="740"/>
        <v>13335.62</v>
      </c>
      <c r="CU620">
        <f t="shared" si="741"/>
        <v>0</v>
      </c>
      <c r="CV620">
        <f t="shared" si="742"/>
        <v>21.698027999999997</v>
      </c>
      <c r="CW620">
        <f t="shared" si="743"/>
        <v>0</v>
      </c>
      <c r="CX620">
        <f t="shared" si="744"/>
        <v>0</v>
      </c>
      <c r="CY620">
        <f t="shared" si="745"/>
        <v>45302.976999999999</v>
      </c>
      <c r="CZ620">
        <f t="shared" si="746"/>
        <v>23819.091</v>
      </c>
      <c r="DB620">
        <v>50</v>
      </c>
      <c r="DC620" t="s">
        <v>3</v>
      </c>
      <c r="DD620" t="s">
        <v>3</v>
      </c>
      <c r="DE620" t="s">
        <v>24</v>
      </c>
      <c r="DF620" t="s">
        <v>24</v>
      </c>
      <c r="DG620" t="s">
        <v>24</v>
      </c>
      <c r="DH620" t="s">
        <v>3</v>
      </c>
      <c r="DI620" t="s">
        <v>24</v>
      </c>
      <c r="DJ620" t="s">
        <v>24</v>
      </c>
      <c r="DK620" t="s">
        <v>3</v>
      </c>
      <c r="DL620" t="s">
        <v>3</v>
      </c>
      <c r="DM620" t="s">
        <v>3</v>
      </c>
      <c r="DN620">
        <v>0</v>
      </c>
      <c r="DO620">
        <v>0</v>
      </c>
      <c r="DP620">
        <v>1</v>
      </c>
      <c r="DQ620">
        <v>1</v>
      </c>
      <c r="DU620">
        <v>1010</v>
      </c>
      <c r="DV620" t="s">
        <v>631</v>
      </c>
      <c r="DW620" t="s">
        <v>631</v>
      </c>
      <c r="DX620">
        <v>100</v>
      </c>
      <c r="DZ620" t="s">
        <v>3</v>
      </c>
      <c r="EA620" t="s">
        <v>3</v>
      </c>
      <c r="EB620" t="s">
        <v>3</v>
      </c>
      <c r="EC620" t="s">
        <v>3</v>
      </c>
      <c r="EE620">
        <v>59540733</v>
      </c>
      <c r="EF620">
        <v>40</v>
      </c>
      <c r="EG620" t="s">
        <v>25</v>
      </c>
      <c r="EH620">
        <v>0</v>
      </c>
      <c r="EI620" t="s">
        <v>3</v>
      </c>
      <c r="EJ620">
        <v>2</v>
      </c>
      <c r="EK620">
        <v>67</v>
      </c>
      <c r="EL620" t="s">
        <v>26</v>
      </c>
      <c r="EM620" t="s">
        <v>27</v>
      </c>
      <c r="EO620" t="s">
        <v>28</v>
      </c>
      <c r="EQ620">
        <v>0</v>
      </c>
      <c r="ER620">
        <v>211.4</v>
      </c>
      <c r="ES620">
        <v>0</v>
      </c>
      <c r="ET620">
        <v>0.83</v>
      </c>
      <c r="EU620">
        <v>0.13</v>
      </c>
      <c r="EV620">
        <v>210.57</v>
      </c>
      <c r="EW620">
        <v>18.84</v>
      </c>
      <c r="EX620">
        <v>0</v>
      </c>
      <c r="EY620">
        <v>0</v>
      </c>
      <c r="FQ620">
        <v>0</v>
      </c>
      <c r="FR620">
        <v>0</v>
      </c>
      <c r="FS620">
        <v>0</v>
      </c>
      <c r="FX620">
        <v>97</v>
      </c>
      <c r="FY620">
        <v>51</v>
      </c>
      <c r="GA620" t="s">
        <v>3</v>
      </c>
      <c r="GD620">
        <v>1</v>
      </c>
      <c r="GF620">
        <v>728449770</v>
      </c>
      <c r="GG620">
        <v>2</v>
      </c>
      <c r="GH620">
        <v>1</v>
      </c>
      <c r="GI620">
        <v>2</v>
      </c>
      <c r="GJ620">
        <v>0</v>
      </c>
      <c r="GK620">
        <v>0</v>
      </c>
      <c r="GL620">
        <f t="shared" si="747"/>
        <v>0</v>
      </c>
      <c r="GM620">
        <f t="shared" si="748"/>
        <v>115852.29</v>
      </c>
      <c r="GN620">
        <f t="shared" si="749"/>
        <v>0</v>
      </c>
      <c r="GO620">
        <f t="shared" si="750"/>
        <v>115852.29</v>
      </c>
      <c r="GP620">
        <f t="shared" si="751"/>
        <v>0</v>
      </c>
      <c r="GR620">
        <v>0</v>
      </c>
      <c r="GS620">
        <v>3</v>
      </c>
      <c r="GT620">
        <v>0</v>
      </c>
      <c r="GU620" t="s">
        <v>3</v>
      </c>
      <c r="GV620">
        <f t="shared" si="752"/>
        <v>0</v>
      </c>
      <c r="GW620">
        <v>1</v>
      </c>
      <c r="GX620">
        <f t="shared" si="753"/>
        <v>0</v>
      </c>
      <c r="HA620">
        <v>0</v>
      </c>
      <c r="HB620">
        <v>0</v>
      </c>
      <c r="HC620">
        <f t="shared" si="754"/>
        <v>0</v>
      </c>
      <c r="HE620" t="s">
        <v>3</v>
      </c>
      <c r="HF620" t="s">
        <v>3</v>
      </c>
      <c r="HM620" t="s">
        <v>3</v>
      </c>
      <c r="HN620" t="s">
        <v>3</v>
      </c>
      <c r="HO620" t="s">
        <v>3</v>
      </c>
      <c r="HP620" t="s">
        <v>3</v>
      </c>
      <c r="HQ620" t="s">
        <v>3</v>
      </c>
      <c r="HS620">
        <v>0</v>
      </c>
      <c r="IK620">
        <v>0</v>
      </c>
    </row>
    <row r="621" spans="1:255" x14ac:dyDescent="0.2">
      <c r="A621" s="2">
        <v>18</v>
      </c>
      <c r="B621" s="2">
        <v>1</v>
      </c>
      <c r="C621" s="2">
        <v>391</v>
      </c>
      <c r="D621" s="2"/>
      <c r="E621" s="2" t="s">
        <v>848</v>
      </c>
      <c r="F621" s="2" t="s">
        <v>849</v>
      </c>
      <c r="G621" s="2" t="s">
        <v>850</v>
      </c>
      <c r="H621" s="2" t="s">
        <v>37</v>
      </c>
      <c r="I621" s="2">
        <f>I619*J621</f>
        <v>350</v>
      </c>
      <c r="J621" s="2">
        <v>100</v>
      </c>
      <c r="K621" s="2">
        <v>100</v>
      </c>
      <c r="L621" s="2"/>
      <c r="M621" s="2"/>
      <c r="N621" s="2"/>
      <c r="O621" s="2">
        <f t="shared" si="723"/>
        <v>46914</v>
      </c>
      <c r="P621" s="2">
        <f t="shared" si="724"/>
        <v>46914</v>
      </c>
      <c r="Q621" s="2">
        <f>(ROUND((ROUND(((ET621)*AV621*I621),2)*BB621),2)+ROUND((ROUND(((AE621-(EU621))*AV621*I621),2)*BS621),2))</f>
        <v>0</v>
      </c>
      <c r="R621" s="2">
        <f t="shared" si="725"/>
        <v>0</v>
      </c>
      <c r="S621" s="2">
        <f t="shared" si="726"/>
        <v>0</v>
      </c>
      <c r="T621" s="2">
        <f t="shared" si="727"/>
        <v>0</v>
      </c>
      <c r="U621" s="2">
        <f t="shared" si="728"/>
        <v>0</v>
      </c>
      <c r="V621" s="2">
        <f t="shared" si="729"/>
        <v>0</v>
      </c>
      <c r="W621" s="2">
        <f t="shared" si="730"/>
        <v>0</v>
      </c>
      <c r="X621" s="2">
        <f t="shared" si="731"/>
        <v>0</v>
      </c>
      <c r="Y621" s="2">
        <f t="shared" si="732"/>
        <v>0</v>
      </c>
      <c r="Z621" s="2"/>
      <c r="AA621" s="2">
        <v>60252778</v>
      </c>
      <c r="AB621" s="2">
        <f t="shared" si="733"/>
        <v>134.04</v>
      </c>
      <c r="AC621" s="2">
        <f t="shared" si="734"/>
        <v>134.04</v>
      </c>
      <c r="AD621" s="2">
        <f>ROUND((((ET621)-(EU621))+AE621),6)</f>
        <v>0</v>
      </c>
      <c r="AE621" s="2">
        <f>ROUND((EU621),6)</f>
        <v>0</v>
      </c>
      <c r="AF621" s="2">
        <f>ROUND((EV621),6)</f>
        <v>0</v>
      </c>
      <c r="AG621" s="2">
        <f t="shared" si="735"/>
        <v>0</v>
      </c>
      <c r="AH621" s="2">
        <f>(EW621)</f>
        <v>0</v>
      </c>
      <c r="AI621" s="2">
        <f>(EX621)</f>
        <v>0</v>
      </c>
      <c r="AJ621" s="2">
        <f t="shared" si="736"/>
        <v>0</v>
      </c>
      <c r="AK621" s="2">
        <v>134.04</v>
      </c>
      <c r="AL621" s="2">
        <v>134.04</v>
      </c>
      <c r="AM621" s="2">
        <v>0</v>
      </c>
      <c r="AN621" s="2">
        <v>0</v>
      </c>
      <c r="AO621" s="2">
        <v>0</v>
      </c>
      <c r="AP621" s="2">
        <v>0</v>
      </c>
      <c r="AQ621" s="2">
        <v>0</v>
      </c>
      <c r="AR621" s="2">
        <v>0</v>
      </c>
      <c r="AS621" s="2">
        <v>0</v>
      </c>
      <c r="AT621" s="2">
        <v>97</v>
      </c>
      <c r="AU621" s="2">
        <v>51</v>
      </c>
      <c r="AV621" s="2">
        <v>1</v>
      </c>
      <c r="AW621" s="2">
        <v>1</v>
      </c>
      <c r="AX621" s="2"/>
      <c r="AY621" s="2"/>
      <c r="AZ621" s="2">
        <v>1</v>
      </c>
      <c r="BA621" s="2">
        <v>1</v>
      </c>
      <c r="BB621" s="2">
        <v>1</v>
      </c>
      <c r="BC621" s="2">
        <v>1</v>
      </c>
      <c r="BD621" s="2" t="s">
        <v>3</v>
      </c>
      <c r="BE621" s="2" t="s">
        <v>3</v>
      </c>
      <c r="BF621" s="2" t="s">
        <v>3</v>
      </c>
      <c r="BG621" s="2" t="s">
        <v>3</v>
      </c>
      <c r="BH621" s="2">
        <v>3</v>
      </c>
      <c r="BI621" s="2">
        <v>2</v>
      </c>
      <c r="BJ621" s="2" t="s">
        <v>3</v>
      </c>
      <c r="BK621" s="2"/>
      <c r="BL621" s="2"/>
      <c r="BM621" s="2">
        <v>67</v>
      </c>
      <c r="BN621" s="2">
        <v>0</v>
      </c>
      <c r="BO621" s="2" t="s">
        <v>3</v>
      </c>
      <c r="BP621" s="2">
        <v>0</v>
      </c>
      <c r="BQ621" s="2">
        <v>40</v>
      </c>
      <c r="BR621" s="2">
        <v>0</v>
      </c>
      <c r="BS621" s="2">
        <v>1</v>
      </c>
      <c r="BT621" s="2">
        <v>1</v>
      </c>
      <c r="BU621" s="2">
        <v>1</v>
      </c>
      <c r="BV621" s="2">
        <v>1</v>
      </c>
      <c r="BW621" s="2">
        <v>1</v>
      </c>
      <c r="BX621" s="2">
        <v>1</v>
      </c>
      <c r="BY621" s="2" t="s">
        <v>3</v>
      </c>
      <c r="BZ621" s="2">
        <v>97</v>
      </c>
      <c r="CA621" s="2">
        <v>51</v>
      </c>
      <c r="CB621" s="2" t="s">
        <v>3</v>
      </c>
      <c r="CC621" s="2"/>
      <c r="CD621" s="2"/>
      <c r="CE621" s="2">
        <v>30</v>
      </c>
      <c r="CF621" s="2">
        <v>0</v>
      </c>
      <c r="CG621" s="2">
        <v>0</v>
      </c>
      <c r="CH621" s="2"/>
      <c r="CI621" s="2"/>
      <c r="CJ621" s="2"/>
      <c r="CK621" s="2"/>
      <c r="CL621" s="2"/>
      <c r="CM621" s="2">
        <v>0</v>
      </c>
      <c r="CN621" s="2" t="s">
        <v>3</v>
      </c>
      <c r="CO621" s="2">
        <v>0</v>
      </c>
      <c r="CP621" s="2">
        <f t="shared" si="737"/>
        <v>46914</v>
      </c>
      <c r="CQ621" s="2">
        <f t="shared" si="738"/>
        <v>134.04</v>
      </c>
      <c r="CR621" s="2">
        <f>(ROUND((ROUND(((ET621)*AV621*1),2)*BB621),2)+ROUND((ROUND(((AE621-(EU621))*AV621*1),2)*BS621),2))</f>
        <v>0</v>
      </c>
      <c r="CS621" s="2">
        <f t="shared" si="739"/>
        <v>0</v>
      </c>
      <c r="CT621" s="2">
        <f t="shared" si="740"/>
        <v>0</v>
      </c>
      <c r="CU621" s="2">
        <f t="shared" si="741"/>
        <v>0</v>
      </c>
      <c r="CV621" s="2">
        <f t="shared" si="742"/>
        <v>0</v>
      </c>
      <c r="CW621" s="2">
        <f t="shared" si="743"/>
        <v>0</v>
      </c>
      <c r="CX621" s="2">
        <f t="shared" si="744"/>
        <v>0</v>
      </c>
      <c r="CY621" s="2">
        <f t="shared" si="745"/>
        <v>0</v>
      </c>
      <c r="CZ621" s="2">
        <f t="shared" si="746"/>
        <v>0</v>
      </c>
      <c r="DA621" s="2"/>
      <c r="DB621" s="2"/>
      <c r="DC621" s="2" t="s">
        <v>3</v>
      </c>
      <c r="DD621" s="2" t="s">
        <v>3</v>
      </c>
      <c r="DE621" s="2" t="s">
        <v>3</v>
      </c>
      <c r="DF621" s="2" t="s">
        <v>3</v>
      </c>
      <c r="DG621" s="2" t="s">
        <v>3</v>
      </c>
      <c r="DH621" s="2" t="s">
        <v>3</v>
      </c>
      <c r="DI621" s="2" t="s">
        <v>3</v>
      </c>
      <c r="DJ621" s="2" t="s">
        <v>3</v>
      </c>
      <c r="DK621" s="2" t="s">
        <v>3</v>
      </c>
      <c r="DL621" s="2" t="s">
        <v>3</v>
      </c>
      <c r="DM621" s="2" t="s">
        <v>3</v>
      </c>
      <c r="DN621" s="2">
        <v>0</v>
      </c>
      <c r="DO621" s="2">
        <v>0</v>
      </c>
      <c r="DP621" s="2">
        <v>1</v>
      </c>
      <c r="DQ621" s="2">
        <v>1</v>
      </c>
      <c r="DR621" s="2"/>
      <c r="DS621" s="2"/>
      <c r="DT621" s="2"/>
      <c r="DU621" s="2">
        <v>1013</v>
      </c>
      <c r="DV621" s="2" t="s">
        <v>37</v>
      </c>
      <c r="DW621" s="2" t="s">
        <v>37</v>
      </c>
      <c r="DX621" s="2">
        <v>1</v>
      </c>
      <c r="DY621" s="2"/>
      <c r="DZ621" s="2" t="s">
        <v>3</v>
      </c>
      <c r="EA621" s="2" t="s">
        <v>3</v>
      </c>
      <c r="EB621" s="2" t="s">
        <v>3</v>
      </c>
      <c r="EC621" s="2" t="s">
        <v>3</v>
      </c>
      <c r="ED621" s="2"/>
      <c r="EE621" s="2">
        <v>59540733</v>
      </c>
      <c r="EF621" s="2">
        <v>40</v>
      </c>
      <c r="EG621" s="2" t="s">
        <v>25</v>
      </c>
      <c r="EH621" s="2">
        <v>0</v>
      </c>
      <c r="EI621" s="2" t="s">
        <v>3</v>
      </c>
      <c r="EJ621" s="2">
        <v>2</v>
      </c>
      <c r="EK621" s="2">
        <v>67</v>
      </c>
      <c r="EL621" s="2" t="s">
        <v>26</v>
      </c>
      <c r="EM621" s="2" t="s">
        <v>27</v>
      </c>
      <c r="EN621" s="2"/>
      <c r="EO621" s="2" t="s">
        <v>3</v>
      </c>
      <c r="EP621" s="2"/>
      <c r="EQ621" s="2">
        <v>0</v>
      </c>
      <c r="ER621" s="2">
        <v>134.04</v>
      </c>
      <c r="ES621" s="2">
        <v>134.04</v>
      </c>
      <c r="ET621" s="2">
        <v>0</v>
      </c>
      <c r="EU621" s="2">
        <v>0</v>
      </c>
      <c r="EV621" s="2">
        <v>0</v>
      </c>
      <c r="EW621" s="2">
        <v>0</v>
      </c>
      <c r="EX621" s="2">
        <v>0</v>
      </c>
      <c r="EY621" s="2"/>
      <c r="EZ621" s="2"/>
      <c r="FA621" s="2"/>
      <c r="FB621" s="2"/>
      <c r="FC621" s="2"/>
      <c r="FD621" s="2"/>
      <c r="FE621" s="2"/>
      <c r="FF621" s="2"/>
      <c r="FG621" s="2"/>
      <c r="FH621" s="2"/>
      <c r="FI621" s="2"/>
      <c r="FJ621" s="2"/>
      <c r="FK621" s="2"/>
      <c r="FL621" s="2"/>
      <c r="FM621" s="2"/>
      <c r="FN621" s="2"/>
      <c r="FO621" s="2"/>
      <c r="FP621" s="2"/>
      <c r="FQ621" s="2">
        <v>0</v>
      </c>
      <c r="FR621" s="2">
        <v>0</v>
      </c>
      <c r="FS621" s="2">
        <v>0</v>
      </c>
      <c r="FT621" s="2"/>
      <c r="FU621" s="2"/>
      <c r="FV621" s="2"/>
      <c r="FW621" s="2"/>
      <c r="FX621" s="2">
        <v>97</v>
      </c>
      <c r="FY621" s="2">
        <v>51</v>
      </c>
      <c r="FZ621" s="2"/>
      <c r="GA621" s="2" t="s">
        <v>851</v>
      </c>
      <c r="GB621" s="2"/>
      <c r="GC621" s="2"/>
      <c r="GD621" s="2">
        <v>1</v>
      </c>
      <c r="GE621" s="2"/>
      <c r="GF621" s="2">
        <v>-1861992482</v>
      </c>
      <c r="GG621" s="2">
        <v>2</v>
      </c>
      <c r="GH621" s="2">
        <v>4</v>
      </c>
      <c r="GI621" s="2">
        <v>-2</v>
      </c>
      <c r="GJ621" s="2">
        <v>0</v>
      </c>
      <c r="GK621" s="2">
        <v>0</v>
      </c>
      <c r="GL621" s="2">
        <f t="shared" si="747"/>
        <v>0</v>
      </c>
      <c r="GM621" s="2">
        <f t="shared" si="748"/>
        <v>46914</v>
      </c>
      <c r="GN621" s="2">
        <f t="shared" si="749"/>
        <v>0</v>
      </c>
      <c r="GO621" s="2">
        <f t="shared" si="750"/>
        <v>46914</v>
      </c>
      <c r="GP621" s="2">
        <f t="shared" si="751"/>
        <v>0</v>
      </c>
      <c r="GQ621" s="2"/>
      <c r="GR621" s="2">
        <v>0</v>
      </c>
      <c r="GS621" s="2">
        <v>2</v>
      </c>
      <c r="GT621" s="2">
        <v>0</v>
      </c>
      <c r="GU621" s="2" t="s">
        <v>3</v>
      </c>
      <c r="GV621" s="2">
        <f t="shared" si="752"/>
        <v>0</v>
      </c>
      <c r="GW621" s="2">
        <v>1</v>
      </c>
      <c r="GX621" s="2">
        <f t="shared" si="753"/>
        <v>0</v>
      </c>
      <c r="GY621" s="2"/>
      <c r="GZ621" s="2"/>
      <c r="HA621" s="2">
        <v>0</v>
      </c>
      <c r="HB621" s="2">
        <v>0</v>
      </c>
      <c r="HC621" s="2">
        <f t="shared" si="754"/>
        <v>0</v>
      </c>
      <c r="HD621" s="2"/>
      <c r="HE621" s="2" t="s">
        <v>389</v>
      </c>
      <c r="HF621" s="2" t="s">
        <v>34</v>
      </c>
      <c r="HG621" s="2"/>
      <c r="HH621" s="2"/>
      <c r="HI621" s="2"/>
      <c r="HJ621" s="2"/>
      <c r="HK621" s="2"/>
      <c r="HL621" s="2"/>
      <c r="HM621" s="2" t="s">
        <v>3</v>
      </c>
      <c r="HN621" s="2" t="s">
        <v>3</v>
      </c>
      <c r="HO621" s="2" t="s">
        <v>3</v>
      </c>
      <c r="HP621" s="2" t="s">
        <v>3</v>
      </c>
      <c r="HQ621" s="2" t="s">
        <v>3</v>
      </c>
      <c r="HR621" s="2"/>
      <c r="HS621" s="2">
        <v>0</v>
      </c>
      <c r="HT621" s="2"/>
      <c r="HU621" s="2"/>
      <c r="HV621" s="2"/>
      <c r="HW621" s="2"/>
      <c r="HX621" s="2"/>
      <c r="HY621" s="2"/>
      <c r="HZ621" s="2"/>
      <c r="IA621" s="2"/>
      <c r="IB621" s="2"/>
      <c r="IC621" s="2"/>
      <c r="ID621" s="2"/>
      <c r="IE621" s="2"/>
      <c r="IF621" s="2"/>
      <c r="IG621" s="2"/>
      <c r="IH621" s="2"/>
      <c r="II621" s="2"/>
      <c r="IJ621" s="2"/>
      <c r="IK621" s="2">
        <v>0</v>
      </c>
      <c r="IL621" s="2"/>
      <c r="IM621" s="2"/>
      <c r="IN621" s="2"/>
      <c r="IO621" s="2"/>
      <c r="IP621" s="2"/>
      <c r="IQ621" s="2"/>
      <c r="IR621" s="2"/>
      <c r="IS621" s="2"/>
      <c r="IT621" s="2"/>
      <c r="IU621" s="2"/>
    </row>
    <row r="622" spans="1:255" x14ac:dyDescent="0.2">
      <c r="A622">
        <v>18</v>
      </c>
      <c r="B622">
        <v>1</v>
      </c>
      <c r="C622">
        <v>394</v>
      </c>
      <c r="E622" t="s">
        <v>848</v>
      </c>
      <c r="F622" t="s">
        <v>849</v>
      </c>
      <c r="G622" t="s">
        <v>850</v>
      </c>
      <c r="H622" t="s">
        <v>37</v>
      </c>
      <c r="I622">
        <f>I620*J622</f>
        <v>350</v>
      </c>
      <c r="J622">
        <v>100</v>
      </c>
      <c r="K622">
        <v>100</v>
      </c>
      <c r="O622">
        <f t="shared" si="723"/>
        <v>463510.32</v>
      </c>
      <c r="P622">
        <f t="shared" si="724"/>
        <v>463510.32</v>
      </c>
      <c r="Q622">
        <f>(ROUND((ROUND(((ET622)*AV622*I622),2)*BB622),2)+ROUND((ROUND(((AE622-(EU622))*AV622*I622),2)*BS622),2))</f>
        <v>0</v>
      </c>
      <c r="R622">
        <f t="shared" si="725"/>
        <v>0</v>
      </c>
      <c r="S622">
        <f t="shared" si="726"/>
        <v>0</v>
      </c>
      <c r="T622">
        <f t="shared" si="727"/>
        <v>0</v>
      </c>
      <c r="U622">
        <f t="shared" si="728"/>
        <v>0</v>
      </c>
      <c r="V622">
        <f t="shared" si="729"/>
        <v>0</v>
      </c>
      <c r="W622">
        <f t="shared" si="730"/>
        <v>0</v>
      </c>
      <c r="X622">
        <f t="shared" si="731"/>
        <v>0</v>
      </c>
      <c r="Y622">
        <f t="shared" si="732"/>
        <v>0</v>
      </c>
      <c r="AA622">
        <v>60252775</v>
      </c>
      <c r="AB622">
        <f t="shared" si="733"/>
        <v>134.04</v>
      </c>
      <c r="AC622">
        <f t="shared" si="734"/>
        <v>134.04</v>
      </c>
      <c r="AD622">
        <f>ROUND((((ET622)-(EU622))+AE622),6)</f>
        <v>0</v>
      </c>
      <c r="AE622">
        <f>ROUND((EU622),6)</f>
        <v>0</v>
      </c>
      <c r="AF622">
        <f>ROUND((EV622),6)</f>
        <v>0</v>
      </c>
      <c r="AG622">
        <f t="shared" si="735"/>
        <v>0</v>
      </c>
      <c r="AH622">
        <f>(EW622)</f>
        <v>0</v>
      </c>
      <c r="AI622">
        <f>(EX622)</f>
        <v>0</v>
      </c>
      <c r="AJ622">
        <f t="shared" si="736"/>
        <v>0</v>
      </c>
      <c r="AK622">
        <v>134.04</v>
      </c>
      <c r="AL622">
        <v>134.04</v>
      </c>
      <c r="AM622">
        <v>0</v>
      </c>
      <c r="AN622">
        <v>0</v>
      </c>
      <c r="AO622">
        <v>0</v>
      </c>
      <c r="AP622">
        <v>0</v>
      </c>
      <c r="AQ622">
        <v>0</v>
      </c>
      <c r="AR622">
        <v>0</v>
      </c>
      <c r="AS622">
        <v>0</v>
      </c>
      <c r="AT622">
        <v>97</v>
      </c>
      <c r="AU622">
        <v>51</v>
      </c>
      <c r="AV622">
        <v>1</v>
      </c>
      <c r="AW622">
        <v>1</v>
      </c>
      <c r="AZ622">
        <v>1</v>
      </c>
      <c r="BA622">
        <v>1</v>
      </c>
      <c r="BB622">
        <v>1</v>
      </c>
      <c r="BC622">
        <v>9.8800000000000008</v>
      </c>
      <c r="BD622" t="s">
        <v>3</v>
      </c>
      <c r="BE622" t="s">
        <v>3</v>
      </c>
      <c r="BF622" t="s">
        <v>3</v>
      </c>
      <c r="BG622" t="s">
        <v>3</v>
      </c>
      <c r="BH622">
        <v>3</v>
      </c>
      <c r="BI622">
        <v>2</v>
      </c>
      <c r="BJ622" t="s">
        <v>3</v>
      </c>
      <c r="BM622">
        <v>67</v>
      </c>
      <c r="BN622">
        <v>0</v>
      </c>
      <c r="BO622" t="s">
        <v>3</v>
      </c>
      <c r="BP622">
        <v>0</v>
      </c>
      <c r="BQ622">
        <v>40</v>
      </c>
      <c r="BR622">
        <v>0</v>
      </c>
      <c r="BS622">
        <v>1</v>
      </c>
      <c r="BT622">
        <v>1</v>
      </c>
      <c r="BU622">
        <v>1</v>
      </c>
      <c r="BV622">
        <v>1</v>
      </c>
      <c r="BW622">
        <v>1</v>
      </c>
      <c r="BX622">
        <v>1</v>
      </c>
      <c r="BY622" t="s">
        <v>3</v>
      </c>
      <c r="BZ622">
        <v>97</v>
      </c>
      <c r="CA622">
        <v>51</v>
      </c>
      <c r="CB622" t="s">
        <v>3</v>
      </c>
      <c r="CE622">
        <v>30</v>
      </c>
      <c r="CF622">
        <v>0</v>
      </c>
      <c r="CG622">
        <v>0</v>
      </c>
      <c r="CM622">
        <v>0</v>
      </c>
      <c r="CN622" t="s">
        <v>3</v>
      </c>
      <c r="CO622">
        <v>0</v>
      </c>
      <c r="CP622">
        <f t="shared" si="737"/>
        <v>463510.32</v>
      </c>
      <c r="CQ622">
        <f t="shared" si="738"/>
        <v>1324.32</v>
      </c>
      <c r="CR622">
        <f>(ROUND((ROUND(((ET622)*AV622*1),2)*BB622),2)+ROUND((ROUND(((AE622-(EU622))*AV622*1),2)*BS622),2))</f>
        <v>0</v>
      </c>
      <c r="CS622">
        <f t="shared" si="739"/>
        <v>0</v>
      </c>
      <c r="CT622">
        <f t="shared" si="740"/>
        <v>0</v>
      </c>
      <c r="CU622">
        <f t="shared" si="741"/>
        <v>0</v>
      </c>
      <c r="CV622">
        <f t="shared" si="742"/>
        <v>0</v>
      </c>
      <c r="CW622">
        <f t="shared" si="743"/>
        <v>0</v>
      </c>
      <c r="CX622">
        <f t="shared" si="744"/>
        <v>0</v>
      </c>
      <c r="CY622">
        <f t="shared" si="745"/>
        <v>0</v>
      </c>
      <c r="CZ622">
        <f t="shared" si="746"/>
        <v>0</v>
      </c>
      <c r="DC622" t="s">
        <v>3</v>
      </c>
      <c r="DD622" t="s">
        <v>3</v>
      </c>
      <c r="DE622" t="s">
        <v>3</v>
      </c>
      <c r="DF622" t="s">
        <v>3</v>
      </c>
      <c r="DG622" t="s">
        <v>3</v>
      </c>
      <c r="DH622" t="s">
        <v>3</v>
      </c>
      <c r="DI622" t="s">
        <v>3</v>
      </c>
      <c r="DJ622" t="s">
        <v>3</v>
      </c>
      <c r="DK622" t="s">
        <v>3</v>
      </c>
      <c r="DL622" t="s">
        <v>3</v>
      </c>
      <c r="DM622" t="s">
        <v>3</v>
      </c>
      <c r="DN622">
        <v>0</v>
      </c>
      <c r="DO622">
        <v>0</v>
      </c>
      <c r="DP622">
        <v>1</v>
      </c>
      <c r="DQ622">
        <v>1</v>
      </c>
      <c r="DU622">
        <v>1013</v>
      </c>
      <c r="DV622" t="s">
        <v>37</v>
      </c>
      <c r="DW622" t="s">
        <v>37</v>
      </c>
      <c r="DX622">
        <v>1</v>
      </c>
      <c r="DZ622" t="s">
        <v>3</v>
      </c>
      <c r="EA622" t="s">
        <v>3</v>
      </c>
      <c r="EB622" t="s">
        <v>3</v>
      </c>
      <c r="EC622" t="s">
        <v>3</v>
      </c>
      <c r="EE622">
        <v>59540733</v>
      </c>
      <c r="EF622">
        <v>40</v>
      </c>
      <c r="EG622" t="s">
        <v>25</v>
      </c>
      <c r="EH622">
        <v>0</v>
      </c>
      <c r="EI622" t="s">
        <v>3</v>
      </c>
      <c r="EJ622">
        <v>2</v>
      </c>
      <c r="EK622">
        <v>67</v>
      </c>
      <c r="EL622" t="s">
        <v>26</v>
      </c>
      <c r="EM622" t="s">
        <v>27</v>
      </c>
      <c r="EO622" t="s">
        <v>3</v>
      </c>
      <c r="EQ622">
        <v>0</v>
      </c>
      <c r="ER622">
        <v>134.04</v>
      </c>
      <c r="ES622">
        <v>134.04</v>
      </c>
      <c r="ET622">
        <v>0</v>
      </c>
      <c r="EU622">
        <v>0</v>
      </c>
      <c r="EV622">
        <v>0</v>
      </c>
      <c r="EW622">
        <v>0</v>
      </c>
      <c r="EX622">
        <v>0</v>
      </c>
      <c r="EZ622">
        <v>5</v>
      </c>
      <c r="FC622">
        <v>1</v>
      </c>
      <c r="FD622">
        <v>18</v>
      </c>
      <c r="FF622">
        <v>1558</v>
      </c>
      <c r="FQ622">
        <v>0</v>
      </c>
      <c r="FR622">
        <v>0</v>
      </c>
      <c r="FS622">
        <v>0</v>
      </c>
      <c r="FX622">
        <v>97</v>
      </c>
      <c r="FY622">
        <v>51</v>
      </c>
      <c r="GA622" t="s">
        <v>851</v>
      </c>
      <c r="GD622">
        <v>1</v>
      </c>
      <c r="GF622">
        <v>-1861992482</v>
      </c>
      <c r="GG622">
        <v>2</v>
      </c>
      <c r="GH622">
        <v>3</v>
      </c>
      <c r="GI622">
        <v>5</v>
      </c>
      <c r="GJ622">
        <v>0</v>
      </c>
      <c r="GK622">
        <v>0</v>
      </c>
      <c r="GL622">
        <f t="shared" si="747"/>
        <v>0</v>
      </c>
      <c r="GM622">
        <f t="shared" si="748"/>
        <v>463510.32</v>
      </c>
      <c r="GN622">
        <f t="shared" si="749"/>
        <v>0</v>
      </c>
      <c r="GO622">
        <f t="shared" si="750"/>
        <v>463510.32</v>
      </c>
      <c r="GP622">
        <f t="shared" si="751"/>
        <v>0</v>
      </c>
      <c r="GR622">
        <v>1</v>
      </c>
      <c r="GS622">
        <v>1</v>
      </c>
      <c r="GT622">
        <v>0</v>
      </c>
      <c r="GU622" t="s">
        <v>3</v>
      </c>
      <c r="GV622">
        <f t="shared" si="752"/>
        <v>0</v>
      </c>
      <c r="GW622">
        <v>1</v>
      </c>
      <c r="GX622">
        <f t="shared" si="753"/>
        <v>0</v>
      </c>
      <c r="HA622">
        <v>0</v>
      </c>
      <c r="HB622">
        <v>0</v>
      </c>
      <c r="HC622">
        <f t="shared" si="754"/>
        <v>0</v>
      </c>
      <c r="HE622" t="s">
        <v>389</v>
      </c>
      <c r="HF622" t="s">
        <v>34</v>
      </c>
      <c r="HM622" t="s">
        <v>3</v>
      </c>
      <c r="HN622" t="s">
        <v>3</v>
      </c>
      <c r="HO622" t="s">
        <v>3</v>
      </c>
      <c r="HP622" t="s">
        <v>3</v>
      </c>
      <c r="HQ622" t="s">
        <v>3</v>
      </c>
      <c r="HS622">
        <v>0</v>
      </c>
      <c r="IK622">
        <v>0</v>
      </c>
    </row>
    <row r="623" spans="1:255" x14ac:dyDescent="0.2">
      <c r="A623" s="2">
        <v>17</v>
      </c>
      <c r="B623" s="2">
        <v>1</v>
      </c>
      <c r="C623" s="2">
        <f>ROW(SmtRes!A401)</f>
        <v>401</v>
      </c>
      <c r="D623" s="2">
        <f>ROW(EtalonRes!A483)</f>
        <v>483</v>
      </c>
      <c r="E623" s="2" t="s">
        <v>852</v>
      </c>
      <c r="F623" s="2" t="s">
        <v>853</v>
      </c>
      <c r="G623" s="2" t="s">
        <v>854</v>
      </c>
      <c r="H623" s="2" t="s">
        <v>74</v>
      </c>
      <c r="I623" s="2">
        <v>62</v>
      </c>
      <c r="J623" s="2">
        <v>0</v>
      </c>
      <c r="K623" s="2">
        <v>62</v>
      </c>
      <c r="L623" s="2"/>
      <c r="M623" s="2"/>
      <c r="N623" s="2"/>
      <c r="O623" s="2">
        <f t="shared" si="723"/>
        <v>13339.59</v>
      </c>
      <c r="P623" s="2">
        <f t="shared" si="724"/>
        <v>12367.76</v>
      </c>
      <c r="Q623" s="2">
        <f>(ROUND((ROUND((((ET623*1.1))*AV623*I623),2)*BB623),2)+ROUND((ROUND(((AE623-((EU623*1.1)))*AV623*I623),2)*BS623),2))</f>
        <v>55.7</v>
      </c>
      <c r="R623" s="2">
        <f t="shared" si="725"/>
        <v>0</v>
      </c>
      <c r="S623" s="2">
        <f t="shared" si="726"/>
        <v>916.13</v>
      </c>
      <c r="T623" s="2">
        <f t="shared" si="727"/>
        <v>0</v>
      </c>
      <c r="U623" s="2">
        <f t="shared" si="728"/>
        <v>73.547562000000013</v>
      </c>
      <c r="V623" s="2">
        <f t="shared" si="729"/>
        <v>0</v>
      </c>
      <c r="W623" s="2">
        <f t="shared" si="730"/>
        <v>0</v>
      </c>
      <c r="X623" s="2">
        <f t="shared" si="731"/>
        <v>888.65</v>
      </c>
      <c r="Y623" s="2">
        <f t="shared" si="732"/>
        <v>467.23</v>
      </c>
      <c r="Z623" s="2"/>
      <c r="AA623" s="2">
        <v>60252778</v>
      </c>
      <c r="AB623" s="2">
        <f t="shared" si="733"/>
        <v>214.45099999999999</v>
      </c>
      <c r="AC623" s="2">
        <f t="shared" si="734"/>
        <v>199.48</v>
      </c>
      <c r="AD623" s="2">
        <f>ROUND(((((ET623*1.1))-((EU623*1.1)))+AE623),6)</f>
        <v>0.85799999999999998</v>
      </c>
      <c r="AE623" s="2">
        <f>ROUND(((EU623*1.1)),6)</f>
        <v>0</v>
      </c>
      <c r="AF623" s="2">
        <f>ROUND(((EV623*1.1)),6)</f>
        <v>14.113</v>
      </c>
      <c r="AG623" s="2">
        <f t="shared" si="735"/>
        <v>0</v>
      </c>
      <c r="AH623" s="2">
        <f>((EW623*1.1))</f>
        <v>1.1330000000000002</v>
      </c>
      <c r="AI623" s="2">
        <f>((EX623*1.1))</f>
        <v>0</v>
      </c>
      <c r="AJ623" s="2">
        <f t="shared" si="736"/>
        <v>0</v>
      </c>
      <c r="AK623" s="2">
        <v>213.09</v>
      </c>
      <c r="AL623" s="2">
        <v>199.48</v>
      </c>
      <c r="AM623" s="2">
        <v>0.78</v>
      </c>
      <c r="AN623" s="2">
        <v>0</v>
      </c>
      <c r="AO623" s="2">
        <v>12.83</v>
      </c>
      <c r="AP623" s="2">
        <v>0</v>
      </c>
      <c r="AQ623" s="2">
        <v>1.03</v>
      </c>
      <c r="AR623" s="2">
        <v>0</v>
      </c>
      <c r="AS623" s="2">
        <v>0</v>
      </c>
      <c r="AT623" s="2">
        <v>97</v>
      </c>
      <c r="AU623" s="2">
        <v>51</v>
      </c>
      <c r="AV623" s="2">
        <v>1.0469999999999999</v>
      </c>
      <c r="AW623" s="2">
        <v>1</v>
      </c>
      <c r="AX623" s="2"/>
      <c r="AY623" s="2"/>
      <c r="AZ623" s="2">
        <v>1</v>
      </c>
      <c r="BA623" s="2">
        <v>1</v>
      </c>
      <c r="BB623" s="2">
        <v>1</v>
      </c>
      <c r="BC623" s="2">
        <v>1</v>
      </c>
      <c r="BD623" s="2" t="s">
        <v>3</v>
      </c>
      <c r="BE623" s="2" t="s">
        <v>3</v>
      </c>
      <c r="BF623" s="2" t="s">
        <v>3</v>
      </c>
      <c r="BG623" s="2" t="s">
        <v>3</v>
      </c>
      <c r="BH623" s="2">
        <v>0</v>
      </c>
      <c r="BI623" s="2">
        <v>2</v>
      </c>
      <c r="BJ623" s="2" t="s">
        <v>855</v>
      </c>
      <c r="BK623" s="2"/>
      <c r="BL623" s="2"/>
      <c r="BM623" s="2">
        <v>67</v>
      </c>
      <c r="BN623" s="2">
        <v>59540665</v>
      </c>
      <c r="BO623" s="2" t="s">
        <v>853</v>
      </c>
      <c r="BP623" s="2">
        <v>1</v>
      </c>
      <c r="BQ623" s="2">
        <v>40</v>
      </c>
      <c r="BR623" s="2">
        <v>0</v>
      </c>
      <c r="BS623" s="2">
        <v>1</v>
      </c>
      <c r="BT623" s="2">
        <v>1</v>
      </c>
      <c r="BU623" s="2">
        <v>1</v>
      </c>
      <c r="BV623" s="2">
        <v>1</v>
      </c>
      <c r="BW623" s="2">
        <v>1</v>
      </c>
      <c r="BX623" s="2">
        <v>1</v>
      </c>
      <c r="BY623" s="2" t="s">
        <v>3</v>
      </c>
      <c r="BZ623" s="2">
        <v>97</v>
      </c>
      <c r="CA623" s="2">
        <v>51</v>
      </c>
      <c r="CB623" s="2" t="s">
        <v>3</v>
      </c>
      <c r="CC623" s="2"/>
      <c r="CD623" s="2"/>
      <c r="CE623" s="2">
        <v>30</v>
      </c>
      <c r="CF623" s="2">
        <v>0</v>
      </c>
      <c r="CG623" s="2">
        <v>0</v>
      </c>
      <c r="CH623" s="2"/>
      <c r="CI623" s="2"/>
      <c r="CJ623" s="2"/>
      <c r="CK623" s="2"/>
      <c r="CL623" s="2"/>
      <c r="CM623" s="2">
        <v>0</v>
      </c>
      <c r="CN623" s="2" t="s">
        <v>1289</v>
      </c>
      <c r="CO623" s="2">
        <v>0</v>
      </c>
      <c r="CP623" s="2">
        <f t="shared" si="737"/>
        <v>13339.59</v>
      </c>
      <c r="CQ623" s="2">
        <f t="shared" si="738"/>
        <v>199.48</v>
      </c>
      <c r="CR623" s="2">
        <f>(ROUND((ROUND((((ET623*1.1))*AV623*1),2)*BB623),2)+ROUND((ROUND(((AE623-((EU623*1.1)))*AV623*1),2)*BS623),2))</f>
        <v>0.9</v>
      </c>
      <c r="CS623" s="2">
        <f t="shared" si="739"/>
        <v>0</v>
      </c>
      <c r="CT623" s="2">
        <f t="shared" si="740"/>
        <v>14.78</v>
      </c>
      <c r="CU623" s="2">
        <f t="shared" si="741"/>
        <v>0</v>
      </c>
      <c r="CV623" s="2">
        <f t="shared" si="742"/>
        <v>1.1862510000000002</v>
      </c>
      <c r="CW623" s="2">
        <f t="shared" si="743"/>
        <v>0</v>
      </c>
      <c r="CX623" s="2">
        <f t="shared" si="744"/>
        <v>0</v>
      </c>
      <c r="CY623" s="2">
        <f t="shared" si="745"/>
        <v>888.64610000000005</v>
      </c>
      <c r="CZ623" s="2">
        <f t="shared" si="746"/>
        <v>467.22629999999998</v>
      </c>
      <c r="DA623" s="2"/>
      <c r="DB623" s="2">
        <v>51</v>
      </c>
      <c r="DC623" s="2" t="s">
        <v>3</v>
      </c>
      <c r="DD623" s="2" t="s">
        <v>3</v>
      </c>
      <c r="DE623" s="2" t="s">
        <v>24</v>
      </c>
      <c r="DF623" s="2" t="s">
        <v>24</v>
      </c>
      <c r="DG623" s="2" t="s">
        <v>24</v>
      </c>
      <c r="DH623" s="2" t="s">
        <v>3</v>
      </c>
      <c r="DI623" s="2" t="s">
        <v>24</v>
      </c>
      <c r="DJ623" s="2" t="s">
        <v>24</v>
      </c>
      <c r="DK623" s="2" t="s">
        <v>3</v>
      </c>
      <c r="DL623" s="2" t="s">
        <v>3</v>
      </c>
      <c r="DM623" s="2" t="s">
        <v>3</v>
      </c>
      <c r="DN623" s="2">
        <v>0</v>
      </c>
      <c r="DO623" s="2">
        <v>0</v>
      </c>
      <c r="DP623" s="2">
        <v>1</v>
      </c>
      <c r="DQ623" s="2">
        <v>1</v>
      </c>
      <c r="DR623" s="2"/>
      <c r="DS623" s="2"/>
      <c r="DT623" s="2"/>
      <c r="DU623" s="2">
        <v>1013</v>
      </c>
      <c r="DV623" s="2" t="s">
        <v>74</v>
      </c>
      <c r="DW623" s="2" t="s">
        <v>74</v>
      </c>
      <c r="DX623" s="2">
        <v>1</v>
      </c>
      <c r="DY623" s="2"/>
      <c r="DZ623" s="2" t="s">
        <v>3</v>
      </c>
      <c r="EA623" s="2" t="s">
        <v>3</v>
      </c>
      <c r="EB623" s="2" t="s">
        <v>3</v>
      </c>
      <c r="EC623" s="2" t="s">
        <v>3</v>
      </c>
      <c r="ED623" s="2"/>
      <c r="EE623" s="2">
        <v>59540733</v>
      </c>
      <c r="EF623" s="2">
        <v>40</v>
      </c>
      <c r="EG623" s="2" t="s">
        <v>25</v>
      </c>
      <c r="EH623" s="2">
        <v>0</v>
      </c>
      <c r="EI623" s="2" t="s">
        <v>3</v>
      </c>
      <c r="EJ623" s="2">
        <v>2</v>
      </c>
      <c r="EK623" s="2">
        <v>67</v>
      </c>
      <c r="EL623" s="2" t="s">
        <v>26</v>
      </c>
      <c r="EM623" s="2" t="s">
        <v>27</v>
      </c>
      <c r="EN623" s="2"/>
      <c r="EO623" s="2" t="s">
        <v>28</v>
      </c>
      <c r="EP623" s="2"/>
      <c r="EQ623" s="2">
        <v>0</v>
      </c>
      <c r="ER623" s="2">
        <v>213.09</v>
      </c>
      <c r="ES623" s="2">
        <v>199.48</v>
      </c>
      <c r="ET623" s="2">
        <v>0.78</v>
      </c>
      <c r="EU623" s="2">
        <v>0</v>
      </c>
      <c r="EV623" s="2">
        <v>12.83</v>
      </c>
      <c r="EW623" s="2">
        <v>1.03</v>
      </c>
      <c r="EX623" s="2">
        <v>0</v>
      </c>
      <c r="EY623" s="2">
        <v>0</v>
      </c>
      <c r="EZ623" s="2"/>
      <c r="FA623" s="2"/>
      <c r="FB623" s="2"/>
      <c r="FC623" s="2"/>
      <c r="FD623" s="2"/>
      <c r="FE623" s="2"/>
      <c r="FF623" s="2"/>
      <c r="FG623" s="2"/>
      <c r="FH623" s="2"/>
      <c r="FI623" s="2"/>
      <c r="FJ623" s="2"/>
      <c r="FK623" s="2"/>
      <c r="FL623" s="2"/>
      <c r="FM623" s="2"/>
      <c r="FN623" s="2"/>
      <c r="FO623" s="2"/>
      <c r="FP623" s="2"/>
      <c r="FQ623" s="2">
        <v>0</v>
      </c>
      <c r="FR623" s="2">
        <v>0</v>
      </c>
      <c r="FS623" s="2">
        <v>0</v>
      </c>
      <c r="FT623" s="2"/>
      <c r="FU623" s="2"/>
      <c r="FV623" s="2"/>
      <c r="FW623" s="2"/>
      <c r="FX623" s="2">
        <v>97</v>
      </c>
      <c r="FY623" s="2">
        <v>51</v>
      </c>
      <c r="FZ623" s="2"/>
      <c r="GA623" s="2" t="s">
        <v>3</v>
      </c>
      <c r="GB623" s="2"/>
      <c r="GC623" s="2"/>
      <c r="GD623" s="2">
        <v>1</v>
      </c>
      <c r="GE623" s="2"/>
      <c r="GF623" s="2">
        <v>-1409494803</v>
      </c>
      <c r="GG623" s="2">
        <v>2</v>
      </c>
      <c r="GH623" s="2">
        <v>1</v>
      </c>
      <c r="GI623" s="2">
        <v>2</v>
      </c>
      <c r="GJ623" s="2">
        <v>0</v>
      </c>
      <c r="GK623" s="2">
        <v>0</v>
      </c>
      <c r="GL623" s="2">
        <f t="shared" si="747"/>
        <v>0</v>
      </c>
      <c r="GM623" s="2">
        <f t="shared" si="748"/>
        <v>14695.47</v>
      </c>
      <c r="GN623" s="2">
        <f t="shared" si="749"/>
        <v>0</v>
      </c>
      <c r="GO623" s="2">
        <f t="shared" si="750"/>
        <v>14695.47</v>
      </c>
      <c r="GP623" s="2">
        <f t="shared" si="751"/>
        <v>0</v>
      </c>
      <c r="GQ623" s="2"/>
      <c r="GR623" s="2">
        <v>0</v>
      </c>
      <c r="GS623" s="2">
        <v>3</v>
      </c>
      <c r="GT623" s="2">
        <v>0</v>
      </c>
      <c r="GU623" s="2" t="s">
        <v>3</v>
      </c>
      <c r="GV623" s="2">
        <f t="shared" si="752"/>
        <v>0</v>
      </c>
      <c r="GW623" s="2">
        <v>1</v>
      </c>
      <c r="GX623" s="2">
        <f t="shared" si="753"/>
        <v>0</v>
      </c>
      <c r="GY623" s="2"/>
      <c r="GZ623" s="2"/>
      <c r="HA623" s="2">
        <v>0</v>
      </c>
      <c r="HB623" s="2">
        <v>0</v>
      </c>
      <c r="HC623" s="2">
        <f t="shared" si="754"/>
        <v>0</v>
      </c>
      <c r="HD623" s="2"/>
      <c r="HE623" s="2" t="s">
        <v>3</v>
      </c>
      <c r="HF623" s="2" t="s">
        <v>3</v>
      </c>
      <c r="HG623" s="2"/>
      <c r="HH623" s="2"/>
      <c r="HI623" s="2"/>
      <c r="HJ623" s="2"/>
      <c r="HK623" s="2"/>
      <c r="HL623" s="2"/>
      <c r="HM623" s="2" t="s">
        <v>3</v>
      </c>
      <c r="HN623" s="2" t="s">
        <v>3</v>
      </c>
      <c r="HO623" s="2" t="s">
        <v>3</v>
      </c>
      <c r="HP623" s="2" t="s">
        <v>3</v>
      </c>
      <c r="HQ623" s="2" t="s">
        <v>3</v>
      </c>
      <c r="HR623" s="2"/>
      <c r="HS623" s="2">
        <v>0</v>
      </c>
      <c r="HT623" s="2"/>
      <c r="HU623" s="2"/>
      <c r="HV623" s="2"/>
      <c r="HW623" s="2"/>
      <c r="HX623" s="2"/>
      <c r="HY623" s="2"/>
      <c r="HZ623" s="2"/>
      <c r="IA623" s="2"/>
      <c r="IB623" s="2"/>
      <c r="IC623" s="2"/>
      <c r="ID623" s="2"/>
      <c r="IE623" s="2"/>
      <c r="IF623" s="2"/>
      <c r="IG623" s="2"/>
      <c r="IH623" s="2"/>
      <c r="II623" s="2"/>
      <c r="IJ623" s="2"/>
      <c r="IK623" s="2">
        <v>0</v>
      </c>
      <c r="IL623" s="2"/>
      <c r="IM623" s="2"/>
      <c r="IN623" s="2"/>
      <c r="IO623" s="2"/>
      <c r="IP623" s="2"/>
      <c r="IQ623" s="2"/>
      <c r="IR623" s="2"/>
      <c r="IS623" s="2"/>
      <c r="IT623" s="2"/>
      <c r="IU623" s="2"/>
    </row>
    <row r="624" spans="1:255" x14ac:dyDescent="0.2">
      <c r="A624">
        <v>17</v>
      </c>
      <c r="B624">
        <v>1</v>
      </c>
      <c r="C624">
        <f>ROW(SmtRes!A408)</f>
        <v>408</v>
      </c>
      <c r="D624">
        <f>ROW(EtalonRes!A490)</f>
        <v>490</v>
      </c>
      <c r="E624" t="s">
        <v>852</v>
      </c>
      <c r="F624" t="s">
        <v>853</v>
      </c>
      <c r="G624" t="s">
        <v>854</v>
      </c>
      <c r="H624" t="s">
        <v>74</v>
      </c>
      <c r="I624">
        <v>62</v>
      </c>
      <c r="J624">
        <v>0</v>
      </c>
      <c r="K624">
        <v>62</v>
      </c>
      <c r="O624">
        <f t="shared" si="723"/>
        <v>119786.63</v>
      </c>
      <c r="P624">
        <f t="shared" si="724"/>
        <v>68764.75</v>
      </c>
      <c r="Q624">
        <f>(ROUND((ROUND((((ET624*1.1))*AV624*I624),2)*BB624),2)+ROUND((ROUND(((AE624-((EU624*1.1)))*AV624*I624),2)*BS624),2))</f>
        <v>643.89</v>
      </c>
      <c r="R624">
        <f t="shared" si="725"/>
        <v>0</v>
      </c>
      <c r="S624">
        <f t="shared" si="726"/>
        <v>50377.99</v>
      </c>
      <c r="T624">
        <f t="shared" si="727"/>
        <v>0</v>
      </c>
      <c r="U624">
        <f t="shared" si="728"/>
        <v>73.547562000000013</v>
      </c>
      <c r="V624">
        <f t="shared" si="729"/>
        <v>0</v>
      </c>
      <c r="W624">
        <f t="shared" si="730"/>
        <v>0</v>
      </c>
      <c r="X624">
        <f t="shared" si="731"/>
        <v>48866.65</v>
      </c>
      <c r="Y624">
        <f t="shared" si="732"/>
        <v>25692.77</v>
      </c>
      <c r="AA624">
        <v>60252775</v>
      </c>
      <c r="AB624">
        <f t="shared" si="733"/>
        <v>214.45099999999999</v>
      </c>
      <c r="AC624">
        <f t="shared" si="734"/>
        <v>199.48</v>
      </c>
      <c r="AD624">
        <f>ROUND(((((ET624*1.1))-((EU624*1.1)))+AE624),6)</f>
        <v>0.85799999999999998</v>
      </c>
      <c r="AE624">
        <f>ROUND(((EU624*1.1)),6)</f>
        <v>0</v>
      </c>
      <c r="AF624">
        <f>ROUND(((EV624*1.1)),6)</f>
        <v>14.113</v>
      </c>
      <c r="AG624">
        <f t="shared" si="735"/>
        <v>0</v>
      </c>
      <c r="AH624">
        <f>((EW624*1.1))</f>
        <v>1.1330000000000002</v>
      </c>
      <c r="AI624">
        <f>((EX624*1.1))</f>
        <v>0</v>
      </c>
      <c r="AJ624">
        <f t="shared" si="736"/>
        <v>0</v>
      </c>
      <c r="AK624">
        <v>213.09</v>
      </c>
      <c r="AL624">
        <v>199.48</v>
      </c>
      <c r="AM624">
        <v>0.78</v>
      </c>
      <c r="AN624">
        <v>0</v>
      </c>
      <c r="AO624">
        <v>12.83</v>
      </c>
      <c r="AP624">
        <v>0</v>
      </c>
      <c r="AQ624">
        <v>1.03</v>
      </c>
      <c r="AR624">
        <v>0</v>
      </c>
      <c r="AS624">
        <v>0</v>
      </c>
      <c r="AT624">
        <v>97</v>
      </c>
      <c r="AU624">
        <v>51</v>
      </c>
      <c r="AV624">
        <v>1.0469999999999999</v>
      </c>
      <c r="AW624">
        <v>1</v>
      </c>
      <c r="AZ624">
        <v>1</v>
      </c>
      <c r="BA624">
        <v>54.99</v>
      </c>
      <c r="BB624">
        <v>11.56</v>
      </c>
      <c r="BC624">
        <v>5.56</v>
      </c>
      <c r="BD624" t="s">
        <v>3</v>
      </c>
      <c r="BE624" t="s">
        <v>3</v>
      </c>
      <c r="BF624" t="s">
        <v>3</v>
      </c>
      <c r="BG624" t="s">
        <v>3</v>
      </c>
      <c r="BH624">
        <v>0</v>
      </c>
      <c r="BI624">
        <v>2</v>
      </c>
      <c r="BJ624" t="s">
        <v>855</v>
      </c>
      <c r="BM624">
        <v>67</v>
      </c>
      <c r="BN624">
        <v>59540665</v>
      </c>
      <c r="BO624" t="s">
        <v>853</v>
      </c>
      <c r="BP624">
        <v>1</v>
      </c>
      <c r="BQ624">
        <v>40</v>
      </c>
      <c r="BR624">
        <v>0</v>
      </c>
      <c r="BS624">
        <v>54.99</v>
      </c>
      <c r="BT624">
        <v>1</v>
      </c>
      <c r="BU624">
        <v>1</v>
      </c>
      <c r="BV624">
        <v>1</v>
      </c>
      <c r="BW624">
        <v>1</v>
      </c>
      <c r="BX624">
        <v>1</v>
      </c>
      <c r="BY624" t="s">
        <v>3</v>
      </c>
      <c r="BZ624">
        <v>97</v>
      </c>
      <c r="CA624">
        <v>51</v>
      </c>
      <c r="CB624" t="s">
        <v>3</v>
      </c>
      <c r="CE624">
        <v>30</v>
      </c>
      <c r="CF624">
        <v>0</v>
      </c>
      <c r="CG624">
        <v>0</v>
      </c>
      <c r="CM624">
        <v>0</v>
      </c>
      <c r="CN624" t="s">
        <v>1289</v>
      </c>
      <c r="CO624">
        <v>0</v>
      </c>
      <c r="CP624">
        <f t="shared" si="737"/>
        <v>119786.63</v>
      </c>
      <c r="CQ624">
        <f t="shared" si="738"/>
        <v>1109.1099999999999</v>
      </c>
      <c r="CR624">
        <f>(ROUND((ROUND((((ET624*1.1))*AV624*1),2)*BB624),2)+ROUND((ROUND(((AE624-((EU624*1.1)))*AV624*1),2)*BS624),2))</f>
        <v>10.4</v>
      </c>
      <c r="CS624">
        <f t="shared" si="739"/>
        <v>0</v>
      </c>
      <c r="CT624">
        <f t="shared" si="740"/>
        <v>812.75</v>
      </c>
      <c r="CU624">
        <f t="shared" si="741"/>
        <v>0</v>
      </c>
      <c r="CV624">
        <f t="shared" si="742"/>
        <v>1.1862510000000002</v>
      </c>
      <c r="CW624">
        <f t="shared" si="743"/>
        <v>0</v>
      </c>
      <c r="CX624">
        <f t="shared" si="744"/>
        <v>0</v>
      </c>
      <c r="CY624">
        <f t="shared" si="745"/>
        <v>48866.650300000001</v>
      </c>
      <c r="CZ624">
        <f t="shared" si="746"/>
        <v>25692.774899999997</v>
      </c>
      <c r="DB624">
        <v>52</v>
      </c>
      <c r="DC624" t="s">
        <v>3</v>
      </c>
      <c r="DD624" t="s">
        <v>3</v>
      </c>
      <c r="DE624" t="s">
        <v>24</v>
      </c>
      <c r="DF624" t="s">
        <v>24</v>
      </c>
      <c r="DG624" t="s">
        <v>24</v>
      </c>
      <c r="DH624" t="s">
        <v>3</v>
      </c>
      <c r="DI624" t="s">
        <v>24</v>
      </c>
      <c r="DJ624" t="s">
        <v>24</v>
      </c>
      <c r="DK624" t="s">
        <v>3</v>
      </c>
      <c r="DL624" t="s">
        <v>3</v>
      </c>
      <c r="DM624" t="s">
        <v>3</v>
      </c>
      <c r="DN624">
        <v>0</v>
      </c>
      <c r="DO624">
        <v>0</v>
      </c>
      <c r="DP624">
        <v>1</v>
      </c>
      <c r="DQ624">
        <v>1</v>
      </c>
      <c r="DU624">
        <v>1013</v>
      </c>
      <c r="DV624" t="s">
        <v>74</v>
      </c>
      <c r="DW624" t="s">
        <v>74</v>
      </c>
      <c r="DX624">
        <v>1</v>
      </c>
      <c r="DZ624" t="s">
        <v>3</v>
      </c>
      <c r="EA624" t="s">
        <v>3</v>
      </c>
      <c r="EB624" t="s">
        <v>3</v>
      </c>
      <c r="EC624" t="s">
        <v>3</v>
      </c>
      <c r="EE624">
        <v>59540733</v>
      </c>
      <c r="EF624">
        <v>40</v>
      </c>
      <c r="EG624" t="s">
        <v>25</v>
      </c>
      <c r="EH624">
        <v>0</v>
      </c>
      <c r="EI624" t="s">
        <v>3</v>
      </c>
      <c r="EJ624">
        <v>2</v>
      </c>
      <c r="EK624">
        <v>67</v>
      </c>
      <c r="EL624" t="s">
        <v>26</v>
      </c>
      <c r="EM624" t="s">
        <v>27</v>
      </c>
      <c r="EO624" t="s">
        <v>28</v>
      </c>
      <c r="EQ624">
        <v>0</v>
      </c>
      <c r="ER624">
        <v>213.09</v>
      </c>
      <c r="ES624">
        <v>199.48</v>
      </c>
      <c r="ET624">
        <v>0.78</v>
      </c>
      <c r="EU624">
        <v>0</v>
      </c>
      <c r="EV624">
        <v>12.83</v>
      </c>
      <c r="EW624">
        <v>1.03</v>
      </c>
      <c r="EX624">
        <v>0</v>
      </c>
      <c r="EY624">
        <v>0</v>
      </c>
      <c r="FQ624">
        <v>0</v>
      </c>
      <c r="FR624">
        <v>0</v>
      </c>
      <c r="FS624">
        <v>0</v>
      </c>
      <c r="FX624">
        <v>97</v>
      </c>
      <c r="FY624">
        <v>51</v>
      </c>
      <c r="GA624" t="s">
        <v>3</v>
      </c>
      <c r="GD624">
        <v>1</v>
      </c>
      <c r="GF624">
        <v>-1409494803</v>
      </c>
      <c r="GG624">
        <v>2</v>
      </c>
      <c r="GH624">
        <v>1</v>
      </c>
      <c r="GI624">
        <v>2</v>
      </c>
      <c r="GJ624">
        <v>0</v>
      </c>
      <c r="GK624">
        <v>0</v>
      </c>
      <c r="GL624">
        <f t="shared" si="747"/>
        <v>0</v>
      </c>
      <c r="GM624">
        <f t="shared" si="748"/>
        <v>194346.05</v>
      </c>
      <c r="GN624">
        <f t="shared" si="749"/>
        <v>0</v>
      </c>
      <c r="GO624">
        <f t="shared" si="750"/>
        <v>194346.05</v>
      </c>
      <c r="GP624">
        <f t="shared" si="751"/>
        <v>0</v>
      </c>
      <c r="GR624">
        <v>0</v>
      </c>
      <c r="GS624">
        <v>3</v>
      </c>
      <c r="GT624">
        <v>0</v>
      </c>
      <c r="GU624" t="s">
        <v>3</v>
      </c>
      <c r="GV624">
        <f t="shared" si="752"/>
        <v>0</v>
      </c>
      <c r="GW624">
        <v>1</v>
      </c>
      <c r="GX624">
        <f t="shared" si="753"/>
        <v>0</v>
      </c>
      <c r="HA624">
        <v>0</v>
      </c>
      <c r="HB624">
        <v>0</v>
      </c>
      <c r="HC624">
        <f t="shared" si="754"/>
        <v>0</v>
      </c>
      <c r="HE624" t="s">
        <v>3</v>
      </c>
      <c r="HF624" t="s">
        <v>3</v>
      </c>
      <c r="HM624" t="s">
        <v>3</v>
      </c>
      <c r="HN624" t="s">
        <v>3</v>
      </c>
      <c r="HO624" t="s">
        <v>3</v>
      </c>
      <c r="HP624" t="s">
        <v>3</v>
      </c>
      <c r="HQ624" t="s">
        <v>3</v>
      </c>
      <c r="HS624">
        <v>0</v>
      </c>
      <c r="IK624">
        <v>0</v>
      </c>
    </row>
    <row r="625" spans="1:255" x14ac:dyDescent="0.2">
      <c r="A625" s="2">
        <v>18</v>
      </c>
      <c r="B625" s="2">
        <v>1</v>
      </c>
      <c r="C625" s="2">
        <v>400</v>
      </c>
      <c r="D625" s="2"/>
      <c r="E625" s="2" t="s">
        <v>856</v>
      </c>
      <c r="F625" s="2" t="s">
        <v>30</v>
      </c>
      <c r="G625" s="2" t="s">
        <v>31</v>
      </c>
      <c r="H625" s="2" t="s">
        <v>32</v>
      </c>
      <c r="I625" s="2">
        <f>I623*J625</f>
        <v>0.1116</v>
      </c>
      <c r="J625" s="2">
        <v>1.8000000000000002E-3</v>
      </c>
      <c r="K625" s="2">
        <v>1.8E-3</v>
      </c>
      <c r="L625" s="2"/>
      <c r="M625" s="2"/>
      <c r="N625" s="2"/>
      <c r="O625" s="2">
        <f t="shared" si="723"/>
        <v>2746.45</v>
      </c>
      <c r="P625" s="2">
        <f t="shared" si="724"/>
        <v>2746.45</v>
      </c>
      <c r="Q625" s="2">
        <f>(ROUND((ROUND(((ET625)*AV625*I625),2)*BB625),2)+ROUND((ROUND(((AE625-(EU625))*AV625*I625),2)*BS625),2))</f>
        <v>0</v>
      </c>
      <c r="R625" s="2">
        <f t="shared" si="725"/>
        <v>0</v>
      </c>
      <c r="S625" s="2">
        <f t="shared" si="726"/>
        <v>0</v>
      </c>
      <c r="T625" s="2">
        <f t="shared" si="727"/>
        <v>0</v>
      </c>
      <c r="U625" s="2">
        <f t="shared" si="728"/>
        <v>0</v>
      </c>
      <c r="V625" s="2">
        <f t="shared" si="729"/>
        <v>0</v>
      </c>
      <c r="W625" s="2">
        <f t="shared" si="730"/>
        <v>0</v>
      </c>
      <c r="X625" s="2">
        <f t="shared" si="731"/>
        <v>0</v>
      </c>
      <c r="Y625" s="2">
        <f t="shared" si="732"/>
        <v>0</v>
      </c>
      <c r="Z625" s="2"/>
      <c r="AA625" s="2">
        <v>60252778</v>
      </c>
      <c r="AB625" s="2">
        <f t="shared" si="733"/>
        <v>24609.759999999998</v>
      </c>
      <c r="AC625" s="2">
        <f t="shared" si="734"/>
        <v>24609.759999999998</v>
      </c>
      <c r="AD625" s="2">
        <f>ROUND((((ET625)-(EU625))+AE625),6)</f>
        <v>0</v>
      </c>
      <c r="AE625" s="2">
        <f t="shared" ref="AE625:AF628" si="755">ROUND((EU625),6)</f>
        <v>0</v>
      </c>
      <c r="AF625" s="2">
        <f t="shared" si="755"/>
        <v>0</v>
      </c>
      <c r="AG625" s="2">
        <f t="shared" si="735"/>
        <v>0</v>
      </c>
      <c r="AH625" s="2">
        <f t="shared" ref="AH625:AI628" si="756">(EW625)</f>
        <v>0</v>
      </c>
      <c r="AI625" s="2">
        <f t="shared" si="756"/>
        <v>0</v>
      </c>
      <c r="AJ625" s="2">
        <f t="shared" si="736"/>
        <v>0</v>
      </c>
      <c r="AK625" s="2">
        <v>24609.759999999998</v>
      </c>
      <c r="AL625" s="2">
        <v>24609.759999999998</v>
      </c>
      <c r="AM625" s="2">
        <v>0</v>
      </c>
      <c r="AN625" s="2">
        <v>0</v>
      </c>
      <c r="AO625" s="2">
        <v>0</v>
      </c>
      <c r="AP625" s="2">
        <v>0</v>
      </c>
      <c r="AQ625" s="2">
        <v>0</v>
      </c>
      <c r="AR625" s="2">
        <v>0</v>
      </c>
      <c r="AS625" s="2">
        <v>0</v>
      </c>
      <c r="AT625" s="2">
        <v>97</v>
      </c>
      <c r="AU625" s="2">
        <v>51</v>
      </c>
      <c r="AV625" s="2">
        <v>1</v>
      </c>
      <c r="AW625" s="2">
        <v>1</v>
      </c>
      <c r="AX625" s="2"/>
      <c r="AY625" s="2"/>
      <c r="AZ625" s="2">
        <v>1</v>
      </c>
      <c r="BA625" s="2">
        <v>1</v>
      </c>
      <c r="BB625" s="2">
        <v>1</v>
      </c>
      <c r="BC625" s="2">
        <v>1</v>
      </c>
      <c r="BD625" s="2" t="s">
        <v>3</v>
      </c>
      <c r="BE625" s="2" t="s">
        <v>3</v>
      </c>
      <c r="BF625" s="2" t="s">
        <v>3</v>
      </c>
      <c r="BG625" s="2" t="s">
        <v>3</v>
      </c>
      <c r="BH625" s="2">
        <v>3</v>
      </c>
      <c r="BI625" s="2">
        <v>2</v>
      </c>
      <c r="BJ625" s="2" t="s">
        <v>33</v>
      </c>
      <c r="BK625" s="2"/>
      <c r="BL625" s="2"/>
      <c r="BM625" s="2">
        <v>67</v>
      </c>
      <c r="BN625" s="2">
        <v>59540665</v>
      </c>
      <c r="BO625" s="2" t="s">
        <v>3</v>
      </c>
      <c r="BP625" s="2">
        <v>0</v>
      </c>
      <c r="BQ625" s="2">
        <v>40</v>
      </c>
      <c r="BR625" s="2">
        <v>0</v>
      </c>
      <c r="BS625" s="2">
        <v>1</v>
      </c>
      <c r="BT625" s="2">
        <v>1</v>
      </c>
      <c r="BU625" s="2">
        <v>1</v>
      </c>
      <c r="BV625" s="2">
        <v>1</v>
      </c>
      <c r="BW625" s="2">
        <v>1</v>
      </c>
      <c r="BX625" s="2">
        <v>1</v>
      </c>
      <c r="BY625" s="2" t="s">
        <v>3</v>
      </c>
      <c r="BZ625" s="2">
        <v>97</v>
      </c>
      <c r="CA625" s="2">
        <v>51</v>
      </c>
      <c r="CB625" s="2" t="s">
        <v>3</v>
      </c>
      <c r="CC625" s="2"/>
      <c r="CD625" s="2"/>
      <c r="CE625" s="2">
        <v>30</v>
      </c>
      <c r="CF625" s="2">
        <v>0</v>
      </c>
      <c r="CG625" s="2">
        <v>0</v>
      </c>
      <c r="CH625" s="2"/>
      <c r="CI625" s="2"/>
      <c r="CJ625" s="2"/>
      <c r="CK625" s="2"/>
      <c r="CL625" s="2"/>
      <c r="CM625" s="2">
        <v>0</v>
      </c>
      <c r="CN625" s="2" t="s">
        <v>3</v>
      </c>
      <c r="CO625" s="2">
        <v>0</v>
      </c>
      <c r="CP625" s="2">
        <f t="shared" si="737"/>
        <v>2746.45</v>
      </c>
      <c r="CQ625" s="2">
        <f t="shared" si="738"/>
        <v>24609.759999999998</v>
      </c>
      <c r="CR625" s="2">
        <f>(ROUND((ROUND(((ET625)*AV625*1),2)*BB625),2)+ROUND((ROUND(((AE625-(EU625))*AV625*1),2)*BS625),2))</f>
        <v>0</v>
      </c>
      <c r="CS625" s="2">
        <f t="shared" si="739"/>
        <v>0</v>
      </c>
      <c r="CT625" s="2">
        <f t="shared" si="740"/>
        <v>0</v>
      </c>
      <c r="CU625" s="2">
        <f t="shared" si="741"/>
        <v>0</v>
      </c>
      <c r="CV625" s="2">
        <f t="shared" si="742"/>
        <v>0</v>
      </c>
      <c r="CW625" s="2">
        <f t="shared" si="743"/>
        <v>0</v>
      </c>
      <c r="CX625" s="2">
        <f t="shared" si="744"/>
        <v>0</v>
      </c>
      <c r="CY625" s="2">
        <f t="shared" si="745"/>
        <v>0</v>
      </c>
      <c r="CZ625" s="2">
        <f t="shared" si="746"/>
        <v>0</v>
      </c>
      <c r="DA625" s="2"/>
      <c r="DB625" s="2"/>
      <c r="DC625" s="2" t="s">
        <v>3</v>
      </c>
      <c r="DD625" s="2" t="s">
        <v>3</v>
      </c>
      <c r="DE625" s="2" t="s">
        <v>3</v>
      </c>
      <c r="DF625" s="2" t="s">
        <v>3</v>
      </c>
      <c r="DG625" s="2" t="s">
        <v>3</v>
      </c>
      <c r="DH625" s="2" t="s">
        <v>3</v>
      </c>
      <c r="DI625" s="2" t="s">
        <v>3</v>
      </c>
      <c r="DJ625" s="2" t="s">
        <v>3</v>
      </c>
      <c r="DK625" s="2" t="s">
        <v>3</v>
      </c>
      <c r="DL625" s="2" t="s">
        <v>3</v>
      </c>
      <c r="DM625" s="2" t="s">
        <v>3</v>
      </c>
      <c r="DN625" s="2">
        <v>0</v>
      </c>
      <c r="DO625" s="2">
        <v>0</v>
      </c>
      <c r="DP625" s="2">
        <v>1</v>
      </c>
      <c r="DQ625" s="2">
        <v>1</v>
      </c>
      <c r="DR625" s="2"/>
      <c r="DS625" s="2"/>
      <c r="DT625" s="2"/>
      <c r="DU625" s="2">
        <v>1009</v>
      </c>
      <c r="DV625" s="2" t="s">
        <v>32</v>
      </c>
      <c r="DW625" s="2" t="s">
        <v>32</v>
      </c>
      <c r="DX625" s="2">
        <v>1000</v>
      </c>
      <c r="DY625" s="2"/>
      <c r="DZ625" s="2" t="s">
        <v>3</v>
      </c>
      <c r="EA625" s="2" t="s">
        <v>3</v>
      </c>
      <c r="EB625" s="2" t="s">
        <v>3</v>
      </c>
      <c r="EC625" s="2" t="s">
        <v>3</v>
      </c>
      <c r="ED625" s="2"/>
      <c r="EE625" s="2">
        <v>59540733</v>
      </c>
      <c r="EF625" s="2">
        <v>40</v>
      </c>
      <c r="EG625" s="2" t="s">
        <v>25</v>
      </c>
      <c r="EH625" s="2">
        <v>0</v>
      </c>
      <c r="EI625" s="2" t="s">
        <v>3</v>
      </c>
      <c r="EJ625" s="2">
        <v>2</v>
      </c>
      <c r="EK625" s="2">
        <v>67</v>
      </c>
      <c r="EL625" s="2" t="s">
        <v>26</v>
      </c>
      <c r="EM625" s="2" t="s">
        <v>27</v>
      </c>
      <c r="EN625" s="2"/>
      <c r="EO625" s="2" t="s">
        <v>3</v>
      </c>
      <c r="EP625" s="2"/>
      <c r="EQ625" s="2">
        <v>0</v>
      </c>
      <c r="ER625" s="2">
        <v>24609.759999999998</v>
      </c>
      <c r="ES625" s="2">
        <v>24609.759999999998</v>
      </c>
      <c r="ET625" s="2">
        <v>0</v>
      </c>
      <c r="EU625" s="2">
        <v>0</v>
      </c>
      <c r="EV625" s="2">
        <v>0</v>
      </c>
      <c r="EW625" s="2">
        <v>0</v>
      </c>
      <c r="EX625" s="2">
        <v>0</v>
      </c>
      <c r="EY625" s="2"/>
      <c r="EZ625" s="2"/>
      <c r="FA625" s="2"/>
      <c r="FB625" s="2"/>
      <c r="FC625" s="2"/>
      <c r="FD625" s="2"/>
      <c r="FE625" s="2"/>
      <c r="FF625" s="2"/>
      <c r="FG625" s="2"/>
      <c r="FH625" s="2"/>
      <c r="FI625" s="2"/>
      <c r="FJ625" s="2"/>
      <c r="FK625" s="2"/>
      <c r="FL625" s="2"/>
      <c r="FM625" s="2"/>
      <c r="FN625" s="2"/>
      <c r="FO625" s="2"/>
      <c r="FP625" s="2"/>
      <c r="FQ625" s="2">
        <v>0</v>
      </c>
      <c r="FR625" s="2">
        <v>0</v>
      </c>
      <c r="FS625" s="2">
        <v>0</v>
      </c>
      <c r="FT625" s="2"/>
      <c r="FU625" s="2"/>
      <c r="FV625" s="2"/>
      <c r="FW625" s="2"/>
      <c r="FX625" s="2">
        <v>97</v>
      </c>
      <c r="FY625" s="2">
        <v>51</v>
      </c>
      <c r="FZ625" s="2"/>
      <c r="GA625" s="2" t="s">
        <v>3</v>
      </c>
      <c r="GB625" s="2"/>
      <c r="GC625" s="2"/>
      <c r="GD625" s="2">
        <v>1</v>
      </c>
      <c r="GE625" s="2"/>
      <c r="GF625" s="2">
        <v>-566361729</v>
      </c>
      <c r="GG625" s="2">
        <v>2</v>
      </c>
      <c r="GH625" s="2">
        <v>1</v>
      </c>
      <c r="GI625" s="2">
        <v>-2</v>
      </c>
      <c r="GJ625" s="2">
        <v>0</v>
      </c>
      <c r="GK625" s="2">
        <v>0</v>
      </c>
      <c r="GL625" s="2">
        <f t="shared" si="747"/>
        <v>0</v>
      </c>
      <c r="GM625" s="2">
        <f t="shared" si="748"/>
        <v>2746.45</v>
      </c>
      <c r="GN625" s="2">
        <f t="shared" si="749"/>
        <v>0</v>
      </c>
      <c r="GO625" s="2">
        <f t="shared" si="750"/>
        <v>2746.45</v>
      </c>
      <c r="GP625" s="2">
        <f t="shared" si="751"/>
        <v>0</v>
      </c>
      <c r="GQ625" s="2"/>
      <c r="GR625" s="2">
        <v>0</v>
      </c>
      <c r="GS625" s="2">
        <v>3</v>
      </c>
      <c r="GT625" s="2">
        <v>0</v>
      </c>
      <c r="GU625" s="2" t="s">
        <v>3</v>
      </c>
      <c r="GV625" s="2">
        <f t="shared" si="752"/>
        <v>0</v>
      </c>
      <c r="GW625" s="2">
        <v>1</v>
      </c>
      <c r="GX625" s="2">
        <f t="shared" si="753"/>
        <v>0</v>
      </c>
      <c r="GY625" s="2"/>
      <c r="GZ625" s="2"/>
      <c r="HA625" s="2">
        <v>0</v>
      </c>
      <c r="HB625" s="2">
        <v>0</v>
      </c>
      <c r="HC625" s="2">
        <f t="shared" si="754"/>
        <v>0</v>
      </c>
      <c r="HD625" s="2"/>
      <c r="HE625" s="2" t="s">
        <v>3</v>
      </c>
      <c r="HF625" s="2" t="s">
        <v>3</v>
      </c>
      <c r="HG625" s="2"/>
      <c r="HH625" s="2"/>
      <c r="HI625" s="2"/>
      <c r="HJ625" s="2"/>
      <c r="HK625" s="2"/>
      <c r="HL625" s="2"/>
      <c r="HM625" s="2" t="s">
        <v>3</v>
      </c>
      <c r="HN625" s="2" t="s">
        <v>3</v>
      </c>
      <c r="HO625" s="2" t="s">
        <v>3</v>
      </c>
      <c r="HP625" s="2" t="s">
        <v>3</v>
      </c>
      <c r="HQ625" s="2" t="s">
        <v>3</v>
      </c>
      <c r="HR625" s="2"/>
      <c r="HS625" s="2">
        <v>0</v>
      </c>
      <c r="HT625" s="2"/>
      <c r="HU625" s="2"/>
      <c r="HV625" s="2"/>
      <c r="HW625" s="2"/>
      <c r="HX625" s="2"/>
      <c r="HY625" s="2"/>
      <c r="HZ625" s="2"/>
      <c r="IA625" s="2"/>
      <c r="IB625" s="2"/>
      <c r="IC625" s="2"/>
      <c r="ID625" s="2"/>
      <c r="IE625" s="2"/>
      <c r="IF625" s="2"/>
      <c r="IG625" s="2"/>
      <c r="IH625" s="2"/>
      <c r="II625" s="2"/>
      <c r="IJ625" s="2"/>
      <c r="IK625" s="2">
        <v>0</v>
      </c>
      <c r="IL625" s="2"/>
      <c r="IM625" s="2"/>
      <c r="IN625" s="2"/>
      <c r="IO625" s="2"/>
      <c r="IP625" s="2"/>
      <c r="IQ625" s="2"/>
      <c r="IR625" s="2"/>
      <c r="IS625" s="2"/>
      <c r="IT625" s="2"/>
      <c r="IU625" s="2"/>
    </row>
    <row r="626" spans="1:255" x14ac:dyDescent="0.2">
      <c r="A626">
        <v>18</v>
      </c>
      <c r="B626">
        <v>1</v>
      </c>
      <c r="C626">
        <v>407</v>
      </c>
      <c r="E626" t="s">
        <v>856</v>
      </c>
      <c r="F626" t="s">
        <v>30</v>
      </c>
      <c r="G626" t="s">
        <v>31</v>
      </c>
      <c r="H626" t="s">
        <v>32</v>
      </c>
      <c r="I626">
        <f>I624*J626</f>
        <v>0.1116</v>
      </c>
      <c r="J626">
        <v>1.8000000000000002E-3</v>
      </c>
      <c r="K626">
        <v>1.8E-3</v>
      </c>
      <c r="O626">
        <f t="shared" si="723"/>
        <v>14144.22</v>
      </c>
      <c r="P626">
        <f t="shared" si="724"/>
        <v>14144.22</v>
      </c>
      <c r="Q626">
        <f>(ROUND((ROUND(((ET626)*AV626*I626),2)*BB626),2)+ROUND((ROUND(((AE626-(EU626))*AV626*I626),2)*BS626),2))</f>
        <v>0</v>
      </c>
      <c r="R626">
        <f t="shared" si="725"/>
        <v>0</v>
      </c>
      <c r="S626">
        <f t="shared" si="726"/>
        <v>0</v>
      </c>
      <c r="T626">
        <f t="shared" si="727"/>
        <v>0</v>
      </c>
      <c r="U626">
        <f t="shared" si="728"/>
        <v>0</v>
      </c>
      <c r="V626">
        <f t="shared" si="729"/>
        <v>0</v>
      </c>
      <c r="W626">
        <f t="shared" si="730"/>
        <v>0</v>
      </c>
      <c r="X626">
        <f t="shared" si="731"/>
        <v>0</v>
      </c>
      <c r="Y626">
        <f t="shared" si="732"/>
        <v>0</v>
      </c>
      <c r="AA626">
        <v>60252775</v>
      </c>
      <c r="AB626">
        <f t="shared" si="733"/>
        <v>24609.759999999998</v>
      </c>
      <c r="AC626">
        <f t="shared" si="734"/>
        <v>24609.759999999998</v>
      </c>
      <c r="AD626">
        <f>ROUND((((ET626)-(EU626))+AE626),6)</f>
        <v>0</v>
      </c>
      <c r="AE626">
        <f t="shared" si="755"/>
        <v>0</v>
      </c>
      <c r="AF626">
        <f t="shared" si="755"/>
        <v>0</v>
      </c>
      <c r="AG626">
        <f t="shared" si="735"/>
        <v>0</v>
      </c>
      <c r="AH626">
        <f t="shared" si="756"/>
        <v>0</v>
      </c>
      <c r="AI626">
        <f t="shared" si="756"/>
        <v>0</v>
      </c>
      <c r="AJ626">
        <f t="shared" si="736"/>
        <v>0</v>
      </c>
      <c r="AK626">
        <v>24609.759999999998</v>
      </c>
      <c r="AL626">
        <v>24609.759999999998</v>
      </c>
      <c r="AM626">
        <v>0</v>
      </c>
      <c r="AN626">
        <v>0</v>
      </c>
      <c r="AO626">
        <v>0</v>
      </c>
      <c r="AP626">
        <v>0</v>
      </c>
      <c r="AQ626">
        <v>0</v>
      </c>
      <c r="AR626">
        <v>0</v>
      </c>
      <c r="AS626">
        <v>0</v>
      </c>
      <c r="AT626">
        <v>97</v>
      </c>
      <c r="AU626">
        <v>51</v>
      </c>
      <c r="AV626">
        <v>1</v>
      </c>
      <c r="AW626">
        <v>1</v>
      </c>
      <c r="AZ626">
        <v>1</v>
      </c>
      <c r="BA626">
        <v>1</v>
      </c>
      <c r="BB626">
        <v>1</v>
      </c>
      <c r="BC626">
        <v>5.15</v>
      </c>
      <c r="BD626" t="s">
        <v>3</v>
      </c>
      <c r="BE626" t="s">
        <v>3</v>
      </c>
      <c r="BF626" t="s">
        <v>3</v>
      </c>
      <c r="BG626" t="s">
        <v>3</v>
      </c>
      <c r="BH626">
        <v>3</v>
      </c>
      <c r="BI626">
        <v>2</v>
      </c>
      <c r="BJ626" t="s">
        <v>33</v>
      </c>
      <c r="BM626">
        <v>67</v>
      </c>
      <c r="BN626">
        <v>59540665</v>
      </c>
      <c r="BO626" t="s">
        <v>30</v>
      </c>
      <c r="BP626">
        <v>1</v>
      </c>
      <c r="BQ626">
        <v>40</v>
      </c>
      <c r="BR626">
        <v>0</v>
      </c>
      <c r="BS626">
        <v>1</v>
      </c>
      <c r="BT626">
        <v>1</v>
      </c>
      <c r="BU626">
        <v>1</v>
      </c>
      <c r="BV626">
        <v>1</v>
      </c>
      <c r="BW626">
        <v>1</v>
      </c>
      <c r="BX626">
        <v>1</v>
      </c>
      <c r="BY626" t="s">
        <v>3</v>
      </c>
      <c r="BZ626">
        <v>97</v>
      </c>
      <c r="CA626">
        <v>51</v>
      </c>
      <c r="CB626" t="s">
        <v>3</v>
      </c>
      <c r="CE626">
        <v>30</v>
      </c>
      <c r="CF626">
        <v>0</v>
      </c>
      <c r="CG626">
        <v>0</v>
      </c>
      <c r="CM626">
        <v>0</v>
      </c>
      <c r="CN626" t="s">
        <v>3</v>
      </c>
      <c r="CO626">
        <v>0</v>
      </c>
      <c r="CP626">
        <f t="shared" si="737"/>
        <v>14144.22</v>
      </c>
      <c r="CQ626">
        <f t="shared" si="738"/>
        <v>126740.26</v>
      </c>
      <c r="CR626">
        <f>(ROUND((ROUND(((ET626)*AV626*1),2)*BB626),2)+ROUND((ROUND(((AE626-(EU626))*AV626*1),2)*BS626),2))</f>
        <v>0</v>
      </c>
      <c r="CS626">
        <f t="shared" si="739"/>
        <v>0</v>
      </c>
      <c r="CT626">
        <f t="shared" si="740"/>
        <v>0</v>
      </c>
      <c r="CU626">
        <f t="shared" si="741"/>
        <v>0</v>
      </c>
      <c r="CV626">
        <f t="shared" si="742"/>
        <v>0</v>
      </c>
      <c r="CW626">
        <f t="shared" si="743"/>
        <v>0</v>
      </c>
      <c r="CX626">
        <f t="shared" si="744"/>
        <v>0</v>
      </c>
      <c r="CY626">
        <f t="shared" si="745"/>
        <v>0</v>
      </c>
      <c r="CZ626">
        <f t="shared" si="746"/>
        <v>0</v>
      </c>
      <c r="DC626" t="s">
        <v>3</v>
      </c>
      <c r="DD626" t="s">
        <v>3</v>
      </c>
      <c r="DE626" t="s">
        <v>3</v>
      </c>
      <c r="DF626" t="s">
        <v>3</v>
      </c>
      <c r="DG626" t="s">
        <v>3</v>
      </c>
      <c r="DH626" t="s">
        <v>3</v>
      </c>
      <c r="DI626" t="s">
        <v>3</v>
      </c>
      <c r="DJ626" t="s">
        <v>3</v>
      </c>
      <c r="DK626" t="s">
        <v>3</v>
      </c>
      <c r="DL626" t="s">
        <v>3</v>
      </c>
      <c r="DM626" t="s">
        <v>3</v>
      </c>
      <c r="DN626">
        <v>0</v>
      </c>
      <c r="DO626">
        <v>0</v>
      </c>
      <c r="DP626">
        <v>1</v>
      </c>
      <c r="DQ626">
        <v>1</v>
      </c>
      <c r="DU626">
        <v>1009</v>
      </c>
      <c r="DV626" t="s">
        <v>32</v>
      </c>
      <c r="DW626" t="s">
        <v>32</v>
      </c>
      <c r="DX626">
        <v>1000</v>
      </c>
      <c r="DZ626" t="s">
        <v>3</v>
      </c>
      <c r="EA626" t="s">
        <v>3</v>
      </c>
      <c r="EB626" t="s">
        <v>3</v>
      </c>
      <c r="EC626" t="s">
        <v>3</v>
      </c>
      <c r="EE626">
        <v>59540733</v>
      </c>
      <c r="EF626">
        <v>40</v>
      </c>
      <c r="EG626" t="s">
        <v>25</v>
      </c>
      <c r="EH626">
        <v>0</v>
      </c>
      <c r="EI626" t="s">
        <v>3</v>
      </c>
      <c r="EJ626">
        <v>2</v>
      </c>
      <c r="EK626">
        <v>67</v>
      </c>
      <c r="EL626" t="s">
        <v>26</v>
      </c>
      <c r="EM626" t="s">
        <v>27</v>
      </c>
      <c r="EO626" t="s">
        <v>3</v>
      </c>
      <c r="EQ626">
        <v>0</v>
      </c>
      <c r="ER626">
        <v>24609.759999999998</v>
      </c>
      <c r="ES626">
        <v>24609.759999999998</v>
      </c>
      <c r="ET626">
        <v>0</v>
      </c>
      <c r="EU626">
        <v>0</v>
      </c>
      <c r="EV626">
        <v>0</v>
      </c>
      <c r="EW626">
        <v>0</v>
      </c>
      <c r="EX626">
        <v>0</v>
      </c>
      <c r="FQ626">
        <v>0</v>
      </c>
      <c r="FR626">
        <v>0</v>
      </c>
      <c r="FS626">
        <v>0</v>
      </c>
      <c r="FX626">
        <v>97</v>
      </c>
      <c r="FY626">
        <v>51</v>
      </c>
      <c r="GA626" t="s">
        <v>3</v>
      </c>
      <c r="GD626">
        <v>1</v>
      </c>
      <c r="GF626">
        <v>-566361729</v>
      </c>
      <c r="GG626">
        <v>2</v>
      </c>
      <c r="GH626">
        <v>1</v>
      </c>
      <c r="GI626">
        <v>2</v>
      </c>
      <c r="GJ626">
        <v>0</v>
      </c>
      <c r="GK626">
        <v>0</v>
      </c>
      <c r="GL626">
        <f t="shared" si="747"/>
        <v>0</v>
      </c>
      <c r="GM626">
        <f t="shared" si="748"/>
        <v>14144.22</v>
      </c>
      <c r="GN626">
        <f t="shared" si="749"/>
        <v>0</v>
      </c>
      <c r="GO626">
        <f t="shared" si="750"/>
        <v>14144.22</v>
      </c>
      <c r="GP626">
        <f t="shared" si="751"/>
        <v>0</v>
      </c>
      <c r="GR626">
        <v>0</v>
      </c>
      <c r="GS626">
        <v>3</v>
      </c>
      <c r="GT626">
        <v>0</v>
      </c>
      <c r="GU626" t="s">
        <v>3</v>
      </c>
      <c r="GV626">
        <f t="shared" si="752"/>
        <v>0</v>
      </c>
      <c r="GW626">
        <v>1</v>
      </c>
      <c r="GX626">
        <f t="shared" si="753"/>
        <v>0</v>
      </c>
      <c r="HA626">
        <v>0</v>
      </c>
      <c r="HB626">
        <v>0</v>
      </c>
      <c r="HC626">
        <f t="shared" si="754"/>
        <v>0</v>
      </c>
      <c r="HE626" t="s">
        <v>3</v>
      </c>
      <c r="HF626" t="s">
        <v>3</v>
      </c>
      <c r="HM626" t="s">
        <v>3</v>
      </c>
      <c r="HN626" t="s">
        <v>3</v>
      </c>
      <c r="HO626" t="s">
        <v>3</v>
      </c>
      <c r="HP626" t="s">
        <v>3</v>
      </c>
      <c r="HQ626" t="s">
        <v>3</v>
      </c>
      <c r="HS626">
        <v>0</v>
      </c>
      <c r="IK626">
        <v>0</v>
      </c>
    </row>
    <row r="627" spans="1:255" x14ac:dyDescent="0.2">
      <c r="A627" s="2">
        <v>18</v>
      </c>
      <c r="B627" s="2">
        <v>1</v>
      </c>
      <c r="C627" s="2">
        <v>401</v>
      </c>
      <c r="D627" s="2"/>
      <c r="E627" s="2" t="s">
        <v>857</v>
      </c>
      <c r="F627" s="2" t="s">
        <v>858</v>
      </c>
      <c r="G627" s="2" t="s">
        <v>859</v>
      </c>
      <c r="H627" s="2" t="s">
        <v>37</v>
      </c>
      <c r="I627" s="2">
        <f>I623*J627</f>
        <v>62</v>
      </c>
      <c r="J627" s="2">
        <v>1</v>
      </c>
      <c r="K627" s="2">
        <v>1</v>
      </c>
      <c r="L627" s="2"/>
      <c r="M627" s="2"/>
      <c r="N627" s="2"/>
      <c r="O627" s="2">
        <f t="shared" si="723"/>
        <v>65549.5</v>
      </c>
      <c r="P627" s="2">
        <f t="shared" si="724"/>
        <v>65549.5</v>
      </c>
      <c r="Q627" s="2">
        <f>(ROUND((ROUND(((ET627)*AV627*I627),2)*BB627),2)+ROUND((ROUND(((AE627-(EU627))*AV627*I627),2)*BS627),2))</f>
        <v>0</v>
      </c>
      <c r="R627" s="2">
        <f t="shared" si="725"/>
        <v>0</v>
      </c>
      <c r="S627" s="2">
        <f t="shared" si="726"/>
        <v>0</v>
      </c>
      <c r="T627" s="2">
        <f t="shared" si="727"/>
        <v>0</v>
      </c>
      <c r="U627" s="2">
        <f t="shared" si="728"/>
        <v>0</v>
      </c>
      <c r="V627" s="2">
        <f t="shared" si="729"/>
        <v>0</v>
      </c>
      <c r="W627" s="2">
        <f t="shared" si="730"/>
        <v>0</v>
      </c>
      <c r="X627" s="2">
        <f t="shared" si="731"/>
        <v>0</v>
      </c>
      <c r="Y627" s="2">
        <f t="shared" si="732"/>
        <v>0</v>
      </c>
      <c r="Z627" s="2"/>
      <c r="AA627" s="2">
        <v>60252778</v>
      </c>
      <c r="AB627" s="2">
        <f t="shared" si="733"/>
        <v>1057.25</v>
      </c>
      <c r="AC627" s="2">
        <f t="shared" si="734"/>
        <v>1057.25</v>
      </c>
      <c r="AD627" s="2">
        <f>ROUND((((ET627)-(EU627))+AE627),6)</f>
        <v>0</v>
      </c>
      <c r="AE627" s="2">
        <f t="shared" si="755"/>
        <v>0</v>
      </c>
      <c r="AF627" s="2">
        <f t="shared" si="755"/>
        <v>0</v>
      </c>
      <c r="AG627" s="2">
        <f t="shared" si="735"/>
        <v>0</v>
      </c>
      <c r="AH627" s="2">
        <f t="shared" si="756"/>
        <v>0</v>
      </c>
      <c r="AI627" s="2">
        <f t="shared" si="756"/>
        <v>0</v>
      </c>
      <c r="AJ627" s="2">
        <f t="shared" si="736"/>
        <v>0</v>
      </c>
      <c r="AK627" s="2">
        <v>1057.25</v>
      </c>
      <c r="AL627" s="2">
        <v>1057.25</v>
      </c>
      <c r="AM627" s="2">
        <v>0</v>
      </c>
      <c r="AN627" s="2">
        <v>0</v>
      </c>
      <c r="AO627" s="2">
        <v>0</v>
      </c>
      <c r="AP627" s="2">
        <v>0</v>
      </c>
      <c r="AQ627" s="2">
        <v>0</v>
      </c>
      <c r="AR627" s="2">
        <v>0</v>
      </c>
      <c r="AS627" s="2">
        <v>0</v>
      </c>
      <c r="AT627" s="2">
        <v>97</v>
      </c>
      <c r="AU627" s="2">
        <v>51</v>
      </c>
      <c r="AV627" s="2">
        <v>1</v>
      </c>
      <c r="AW627" s="2">
        <v>1</v>
      </c>
      <c r="AX627" s="2"/>
      <c r="AY627" s="2"/>
      <c r="AZ627" s="2">
        <v>1</v>
      </c>
      <c r="BA627" s="2">
        <v>1</v>
      </c>
      <c r="BB627" s="2">
        <v>1</v>
      </c>
      <c r="BC627" s="2">
        <v>1</v>
      </c>
      <c r="BD627" s="2" t="s">
        <v>3</v>
      </c>
      <c r="BE627" s="2" t="s">
        <v>3</v>
      </c>
      <c r="BF627" s="2" t="s">
        <v>3</v>
      </c>
      <c r="BG627" s="2" t="s">
        <v>3</v>
      </c>
      <c r="BH627" s="2">
        <v>3</v>
      </c>
      <c r="BI627" s="2">
        <v>2</v>
      </c>
      <c r="BJ627" s="2" t="s">
        <v>3</v>
      </c>
      <c r="BK627" s="2"/>
      <c r="BL627" s="2"/>
      <c r="BM627" s="2">
        <v>67</v>
      </c>
      <c r="BN627" s="2">
        <v>0</v>
      </c>
      <c r="BO627" s="2" t="s">
        <v>3</v>
      </c>
      <c r="BP627" s="2">
        <v>0</v>
      </c>
      <c r="BQ627" s="2">
        <v>40</v>
      </c>
      <c r="BR627" s="2">
        <v>0</v>
      </c>
      <c r="BS627" s="2">
        <v>1</v>
      </c>
      <c r="BT627" s="2">
        <v>1</v>
      </c>
      <c r="BU627" s="2">
        <v>1</v>
      </c>
      <c r="BV627" s="2">
        <v>1</v>
      </c>
      <c r="BW627" s="2">
        <v>1</v>
      </c>
      <c r="BX627" s="2">
        <v>1</v>
      </c>
      <c r="BY627" s="2" t="s">
        <v>3</v>
      </c>
      <c r="BZ627" s="2">
        <v>97</v>
      </c>
      <c r="CA627" s="2">
        <v>51</v>
      </c>
      <c r="CB627" s="2" t="s">
        <v>3</v>
      </c>
      <c r="CC627" s="2"/>
      <c r="CD627" s="2"/>
      <c r="CE627" s="2">
        <v>30</v>
      </c>
      <c r="CF627" s="2">
        <v>0</v>
      </c>
      <c r="CG627" s="2">
        <v>0</v>
      </c>
      <c r="CH627" s="2"/>
      <c r="CI627" s="2"/>
      <c r="CJ627" s="2"/>
      <c r="CK627" s="2"/>
      <c r="CL627" s="2"/>
      <c r="CM627" s="2">
        <v>0</v>
      </c>
      <c r="CN627" s="2" t="s">
        <v>3</v>
      </c>
      <c r="CO627" s="2">
        <v>0</v>
      </c>
      <c r="CP627" s="2">
        <f t="shared" si="737"/>
        <v>65549.5</v>
      </c>
      <c r="CQ627" s="2">
        <f t="shared" si="738"/>
        <v>1057.25</v>
      </c>
      <c r="CR627" s="2">
        <f>(ROUND((ROUND(((ET627)*AV627*1),2)*BB627),2)+ROUND((ROUND(((AE627-(EU627))*AV627*1),2)*BS627),2))</f>
        <v>0</v>
      </c>
      <c r="CS627" s="2">
        <f t="shared" si="739"/>
        <v>0</v>
      </c>
      <c r="CT627" s="2">
        <f t="shared" si="740"/>
        <v>0</v>
      </c>
      <c r="CU627" s="2">
        <f t="shared" si="741"/>
        <v>0</v>
      </c>
      <c r="CV627" s="2">
        <f t="shared" si="742"/>
        <v>0</v>
      </c>
      <c r="CW627" s="2">
        <f t="shared" si="743"/>
        <v>0</v>
      </c>
      <c r="CX627" s="2">
        <f t="shared" si="744"/>
        <v>0</v>
      </c>
      <c r="CY627" s="2">
        <f t="shared" si="745"/>
        <v>0</v>
      </c>
      <c r="CZ627" s="2">
        <f t="shared" si="746"/>
        <v>0</v>
      </c>
      <c r="DA627" s="2"/>
      <c r="DB627" s="2"/>
      <c r="DC627" s="2" t="s">
        <v>3</v>
      </c>
      <c r="DD627" s="2" t="s">
        <v>3</v>
      </c>
      <c r="DE627" s="2" t="s">
        <v>3</v>
      </c>
      <c r="DF627" s="2" t="s">
        <v>3</v>
      </c>
      <c r="DG627" s="2" t="s">
        <v>3</v>
      </c>
      <c r="DH627" s="2" t="s">
        <v>3</v>
      </c>
      <c r="DI627" s="2" t="s">
        <v>3</v>
      </c>
      <c r="DJ627" s="2" t="s">
        <v>3</v>
      </c>
      <c r="DK627" s="2" t="s">
        <v>3</v>
      </c>
      <c r="DL627" s="2" t="s">
        <v>3</v>
      </c>
      <c r="DM627" s="2" t="s">
        <v>3</v>
      </c>
      <c r="DN627" s="2">
        <v>0</v>
      </c>
      <c r="DO627" s="2">
        <v>0</v>
      </c>
      <c r="DP627" s="2">
        <v>1</v>
      </c>
      <c r="DQ627" s="2">
        <v>1</v>
      </c>
      <c r="DR627" s="2"/>
      <c r="DS627" s="2"/>
      <c r="DT627" s="2"/>
      <c r="DU627" s="2">
        <v>1013</v>
      </c>
      <c r="DV627" s="2" t="s">
        <v>37</v>
      </c>
      <c r="DW627" s="2" t="s">
        <v>37</v>
      </c>
      <c r="DX627" s="2">
        <v>1</v>
      </c>
      <c r="DY627" s="2"/>
      <c r="DZ627" s="2" t="s">
        <v>3</v>
      </c>
      <c r="EA627" s="2" t="s">
        <v>3</v>
      </c>
      <c r="EB627" s="2" t="s">
        <v>3</v>
      </c>
      <c r="EC627" s="2" t="s">
        <v>3</v>
      </c>
      <c r="ED627" s="2"/>
      <c r="EE627" s="2">
        <v>59540733</v>
      </c>
      <c r="EF627" s="2">
        <v>40</v>
      </c>
      <c r="EG627" s="2" t="s">
        <v>25</v>
      </c>
      <c r="EH627" s="2">
        <v>0</v>
      </c>
      <c r="EI627" s="2" t="s">
        <v>3</v>
      </c>
      <c r="EJ627" s="2">
        <v>2</v>
      </c>
      <c r="EK627" s="2">
        <v>67</v>
      </c>
      <c r="EL627" s="2" t="s">
        <v>26</v>
      </c>
      <c r="EM627" s="2" t="s">
        <v>27</v>
      </c>
      <c r="EN627" s="2"/>
      <c r="EO627" s="2" t="s">
        <v>3</v>
      </c>
      <c r="EP627" s="2"/>
      <c r="EQ627" s="2">
        <v>0</v>
      </c>
      <c r="ER627" s="2">
        <v>1057.25</v>
      </c>
      <c r="ES627" s="2">
        <v>1057.25</v>
      </c>
      <c r="ET627" s="2">
        <v>0</v>
      </c>
      <c r="EU627" s="2">
        <v>0</v>
      </c>
      <c r="EV627" s="2">
        <v>0</v>
      </c>
      <c r="EW627" s="2">
        <v>0</v>
      </c>
      <c r="EX627" s="2">
        <v>0</v>
      </c>
      <c r="EY627" s="2"/>
      <c r="EZ627" s="2"/>
      <c r="FA627" s="2"/>
      <c r="FB627" s="2"/>
      <c r="FC627" s="2"/>
      <c r="FD627" s="2"/>
      <c r="FE627" s="2"/>
      <c r="FF627" s="2"/>
      <c r="FG627" s="2"/>
      <c r="FH627" s="2"/>
      <c r="FI627" s="2"/>
      <c r="FJ627" s="2"/>
      <c r="FK627" s="2"/>
      <c r="FL627" s="2"/>
      <c r="FM627" s="2"/>
      <c r="FN627" s="2"/>
      <c r="FO627" s="2"/>
      <c r="FP627" s="2"/>
      <c r="FQ627" s="2">
        <v>0</v>
      </c>
      <c r="FR627" s="2">
        <v>0</v>
      </c>
      <c r="FS627" s="2">
        <v>0</v>
      </c>
      <c r="FT627" s="2"/>
      <c r="FU627" s="2"/>
      <c r="FV627" s="2"/>
      <c r="FW627" s="2"/>
      <c r="FX627" s="2">
        <v>97</v>
      </c>
      <c r="FY627" s="2">
        <v>51</v>
      </c>
      <c r="FZ627" s="2"/>
      <c r="GA627" s="2" t="s">
        <v>860</v>
      </c>
      <c r="GB627" s="2"/>
      <c r="GC627" s="2"/>
      <c r="GD627" s="2">
        <v>1</v>
      </c>
      <c r="GE627" s="2"/>
      <c r="GF627" s="2">
        <v>773426850</v>
      </c>
      <c r="GG627" s="2">
        <v>2</v>
      </c>
      <c r="GH627" s="2">
        <v>4</v>
      </c>
      <c r="GI627" s="2">
        <v>-2</v>
      </c>
      <c r="GJ627" s="2">
        <v>0</v>
      </c>
      <c r="GK627" s="2">
        <v>0</v>
      </c>
      <c r="GL627" s="2">
        <f t="shared" si="747"/>
        <v>0</v>
      </c>
      <c r="GM627" s="2">
        <f t="shared" si="748"/>
        <v>65549.5</v>
      </c>
      <c r="GN627" s="2">
        <f t="shared" si="749"/>
        <v>0</v>
      </c>
      <c r="GO627" s="2">
        <f t="shared" si="750"/>
        <v>65549.5</v>
      </c>
      <c r="GP627" s="2">
        <f t="shared" si="751"/>
        <v>0</v>
      </c>
      <c r="GQ627" s="2"/>
      <c r="GR627" s="2">
        <v>0</v>
      </c>
      <c r="GS627" s="2">
        <v>2</v>
      </c>
      <c r="GT627" s="2">
        <v>0</v>
      </c>
      <c r="GU627" s="2" t="s">
        <v>3</v>
      </c>
      <c r="GV627" s="2">
        <f t="shared" si="752"/>
        <v>0</v>
      </c>
      <c r="GW627" s="2">
        <v>1</v>
      </c>
      <c r="GX627" s="2">
        <f t="shared" si="753"/>
        <v>0</v>
      </c>
      <c r="GY627" s="2"/>
      <c r="GZ627" s="2"/>
      <c r="HA627" s="2">
        <v>0</v>
      </c>
      <c r="HB627" s="2">
        <v>0</v>
      </c>
      <c r="HC627" s="2">
        <f t="shared" si="754"/>
        <v>0</v>
      </c>
      <c r="HD627" s="2"/>
      <c r="HE627" s="2" t="s">
        <v>389</v>
      </c>
      <c r="HF627" s="2" t="s">
        <v>34</v>
      </c>
      <c r="HG627" s="2"/>
      <c r="HH627" s="2"/>
      <c r="HI627" s="2"/>
      <c r="HJ627" s="2"/>
      <c r="HK627" s="2"/>
      <c r="HL627" s="2"/>
      <c r="HM627" s="2" t="s">
        <v>3</v>
      </c>
      <c r="HN627" s="2" t="s">
        <v>3</v>
      </c>
      <c r="HO627" s="2" t="s">
        <v>3</v>
      </c>
      <c r="HP627" s="2" t="s">
        <v>3</v>
      </c>
      <c r="HQ627" s="2" t="s">
        <v>3</v>
      </c>
      <c r="HR627" s="2"/>
      <c r="HS627" s="2">
        <v>0</v>
      </c>
      <c r="HT627" s="2"/>
      <c r="HU627" s="2"/>
      <c r="HV627" s="2"/>
      <c r="HW627" s="2"/>
      <c r="HX627" s="2"/>
      <c r="HY627" s="2"/>
      <c r="HZ627" s="2"/>
      <c r="IA627" s="2"/>
      <c r="IB627" s="2"/>
      <c r="IC627" s="2"/>
      <c r="ID627" s="2"/>
      <c r="IE627" s="2"/>
      <c r="IF627" s="2"/>
      <c r="IG627" s="2"/>
      <c r="IH627" s="2"/>
      <c r="II627" s="2"/>
      <c r="IJ627" s="2"/>
      <c r="IK627" s="2">
        <v>0</v>
      </c>
      <c r="IL627" s="2"/>
      <c r="IM627" s="2"/>
      <c r="IN627" s="2"/>
      <c r="IO627" s="2"/>
      <c r="IP627" s="2"/>
      <c r="IQ627" s="2"/>
      <c r="IR627" s="2"/>
      <c r="IS627" s="2"/>
      <c r="IT627" s="2"/>
      <c r="IU627" s="2"/>
    </row>
    <row r="628" spans="1:255" x14ac:dyDescent="0.2">
      <c r="A628">
        <v>18</v>
      </c>
      <c r="B628">
        <v>1</v>
      </c>
      <c r="C628">
        <v>408</v>
      </c>
      <c r="E628" t="s">
        <v>857</v>
      </c>
      <c r="F628" t="s">
        <v>858</v>
      </c>
      <c r="G628" t="s">
        <v>859</v>
      </c>
      <c r="H628" t="s">
        <v>37</v>
      </c>
      <c r="I628">
        <f>I624*J628</f>
        <v>62</v>
      </c>
      <c r="J628">
        <v>1</v>
      </c>
      <c r="K628">
        <v>1</v>
      </c>
      <c r="O628">
        <f t="shared" si="723"/>
        <v>647629.06000000006</v>
      </c>
      <c r="P628">
        <f t="shared" si="724"/>
        <v>647629.06000000006</v>
      </c>
      <c r="Q628">
        <f>(ROUND((ROUND(((ET628)*AV628*I628),2)*BB628),2)+ROUND((ROUND(((AE628-(EU628))*AV628*I628),2)*BS628),2))</f>
        <v>0</v>
      </c>
      <c r="R628">
        <f t="shared" si="725"/>
        <v>0</v>
      </c>
      <c r="S628">
        <f t="shared" si="726"/>
        <v>0</v>
      </c>
      <c r="T628">
        <f t="shared" si="727"/>
        <v>0</v>
      </c>
      <c r="U628">
        <f t="shared" si="728"/>
        <v>0</v>
      </c>
      <c r="V628">
        <f t="shared" si="729"/>
        <v>0</v>
      </c>
      <c r="W628">
        <f t="shared" si="730"/>
        <v>0</v>
      </c>
      <c r="X628">
        <f t="shared" si="731"/>
        <v>0</v>
      </c>
      <c r="Y628">
        <f t="shared" si="732"/>
        <v>0</v>
      </c>
      <c r="AA628">
        <v>60252775</v>
      </c>
      <c r="AB628">
        <f t="shared" si="733"/>
        <v>1057.25</v>
      </c>
      <c r="AC628">
        <f t="shared" si="734"/>
        <v>1057.25</v>
      </c>
      <c r="AD628">
        <f>ROUND((((ET628)-(EU628))+AE628),6)</f>
        <v>0</v>
      </c>
      <c r="AE628">
        <f t="shared" si="755"/>
        <v>0</v>
      </c>
      <c r="AF628">
        <f t="shared" si="755"/>
        <v>0</v>
      </c>
      <c r="AG628">
        <f t="shared" si="735"/>
        <v>0</v>
      </c>
      <c r="AH628">
        <f t="shared" si="756"/>
        <v>0</v>
      </c>
      <c r="AI628">
        <f t="shared" si="756"/>
        <v>0</v>
      </c>
      <c r="AJ628">
        <f t="shared" si="736"/>
        <v>0</v>
      </c>
      <c r="AK628">
        <v>1057.25</v>
      </c>
      <c r="AL628">
        <v>1057.25</v>
      </c>
      <c r="AM628">
        <v>0</v>
      </c>
      <c r="AN628">
        <v>0</v>
      </c>
      <c r="AO628">
        <v>0</v>
      </c>
      <c r="AP628">
        <v>0</v>
      </c>
      <c r="AQ628">
        <v>0</v>
      </c>
      <c r="AR628">
        <v>0</v>
      </c>
      <c r="AS628">
        <v>0</v>
      </c>
      <c r="AT628">
        <v>97</v>
      </c>
      <c r="AU628">
        <v>51</v>
      </c>
      <c r="AV628">
        <v>1</v>
      </c>
      <c r="AW628">
        <v>1</v>
      </c>
      <c r="AZ628">
        <v>1</v>
      </c>
      <c r="BA628">
        <v>1</v>
      </c>
      <c r="BB628">
        <v>1</v>
      </c>
      <c r="BC628">
        <v>9.8800000000000008</v>
      </c>
      <c r="BD628" t="s">
        <v>3</v>
      </c>
      <c r="BE628" t="s">
        <v>3</v>
      </c>
      <c r="BF628" t="s">
        <v>3</v>
      </c>
      <c r="BG628" t="s">
        <v>3</v>
      </c>
      <c r="BH628">
        <v>3</v>
      </c>
      <c r="BI628">
        <v>2</v>
      </c>
      <c r="BJ628" t="s">
        <v>3</v>
      </c>
      <c r="BM628">
        <v>67</v>
      </c>
      <c r="BN628">
        <v>0</v>
      </c>
      <c r="BO628" t="s">
        <v>3</v>
      </c>
      <c r="BP628">
        <v>0</v>
      </c>
      <c r="BQ628">
        <v>40</v>
      </c>
      <c r="BR628">
        <v>0</v>
      </c>
      <c r="BS628">
        <v>1</v>
      </c>
      <c r="BT628">
        <v>1</v>
      </c>
      <c r="BU628">
        <v>1</v>
      </c>
      <c r="BV628">
        <v>1</v>
      </c>
      <c r="BW628">
        <v>1</v>
      </c>
      <c r="BX628">
        <v>1</v>
      </c>
      <c r="BY628" t="s">
        <v>3</v>
      </c>
      <c r="BZ628">
        <v>97</v>
      </c>
      <c r="CA628">
        <v>51</v>
      </c>
      <c r="CB628" t="s">
        <v>3</v>
      </c>
      <c r="CE628">
        <v>30</v>
      </c>
      <c r="CF628">
        <v>0</v>
      </c>
      <c r="CG628">
        <v>0</v>
      </c>
      <c r="CM628">
        <v>0</v>
      </c>
      <c r="CN628" t="s">
        <v>3</v>
      </c>
      <c r="CO628">
        <v>0</v>
      </c>
      <c r="CP628">
        <f t="shared" si="737"/>
        <v>647629.06000000006</v>
      </c>
      <c r="CQ628">
        <f t="shared" si="738"/>
        <v>10445.629999999999</v>
      </c>
      <c r="CR628">
        <f>(ROUND((ROUND(((ET628)*AV628*1),2)*BB628),2)+ROUND((ROUND(((AE628-(EU628))*AV628*1),2)*BS628),2))</f>
        <v>0</v>
      </c>
      <c r="CS628">
        <f t="shared" si="739"/>
        <v>0</v>
      </c>
      <c r="CT628">
        <f t="shared" si="740"/>
        <v>0</v>
      </c>
      <c r="CU628">
        <f t="shared" si="741"/>
        <v>0</v>
      </c>
      <c r="CV628">
        <f t="shared" si="742"/>
        <v>0</v>
      </c>
      <c r="CW628">
        <f t="shared" si="743"/>
        <v>0</v>
      </c>
      <c r="CX628">
        <f t="shared" si="744"/>
        <v>0</v>
      </c>
      <c r="CY628">
        <f t="shared" si="745"/>
        <v>0</v>
      </c>
      <c r="CZ628">
        <f t="shared" si="746"/>
        <v>0</v>
      </c>
      <c r="DC628" t="s">
        <v>3</v>
      </c>
      <c r="DD628" t="s">
        <v>3</v>
      </c>
      <c r="DE628" t="s">
        <v>3</v>
      </c>
      <c r="DF628" t="s">
        <v>3</v>
      </c>
      <c r="DG628" t="s">
        <v>3</v>
      </c>
      <c r="DH628" t="s">
        <v>3</v>
      </c>
      <c r="DI628" t="s">
        <v>3</v>
      </c>
      <c r="DJ628" t="s">
        <v>3</v>
      </c>
      <c r="DK628" t="s">
        <v>3</v>
      </c>
      <c r="DL628" t="s">
        <v>3</v>
      </c>
      <c r="DM628" t="s">
        <v>3</v>
      </c>
      <c r="DN628">
        <v>0</v>
      </c>
      <c r="DO628">
        <v>0</v>
      </c>
      <c r="DP628">
        <v>1</v>
      </c>
      <c r="DQ628">
        <v>1</v>
      </c>
      <c r="DU628">
        <v>1013</v>
      </c>
      <c r="DV628" t="s">
        <v>37</v>
      </c>
      <c r="DW628" t="s">
        <v>37</v>
      </c>
      <c r="DX628">
        <v>1</v>
      </c>
      <c r="DZ628" t="s">
        <v>3</v>
      </c>
      <c r="EA628" t="s">
        <v>3</v>
      </c>
      <c r="EB628" t="s">
        <v>3</v>
      </c>
      <c r="EC628" t="s">
        <v>3</v>
      </c>
      <c r="EE628">
        <v>59540733</v>
      </c>
      <c r="EF628">
        <v>40</v>
      </c>
      <c r="EG628" t="s">
        <v>25</v>
      </c>
      <c r="EH628">
        <v>0</v>
      </c>
      <c r="EI628" t="s">
        <v>3</v>
      </c>
      <c r="EJ628">
        <v>2</v>
      </c>
      <c r="EK628">
        <v>67</v>
      </c>
      <c r="EL628" t="s">
        <v>26</v>
      </c>
      <c r="EM628" t="s">
        <v>27</v>
      </c>
      <c r="EO628" t="s">
        <v>3</v>
      </c>
      <c r="EQ628">
        <v>0</v>
      </c>
      <c r="ER628">
        <v>1057.25</v>
      </c>
      <c r="ES628">
        <v>1057.25</v>
      </c>
      <c r="ET628">
        <v>0</v>
      </c>
      <c r="EU628">
        <v>0</v>
      </c>
      <c r="EV628">
        <v>0</v>
      </c>
      <c r="EW628">
        <v>0</v>
      </c>
      <c r="EX628">
        <v>0</v>
      </c>
      <c r="EZ628">
        <v>5</v>
      </c>
      <c r="FC628">
        <v>1</v>
      </c>
      <c r="FD628">
        <v>18</v>
      </c>
      <c r="FF628">
        <v>12289.03</v>
      </c>
      <c r="FQ628">
        <v>0</v>
      </c>
      <c r="FR628">
        <v>0</v>
      </c>
      <c r="FS628">
        <v>0</v>
      </c>
      <c r="FX628">
        <v>97</v>
      </c>
      <c r="FY628">
        <v>51</v>
      </c>
      <c r="GA628" t="s">
        <v>860</v>
      </c>
      <c r="GD628">
        <v>1</v>
      </c>
      <c r="GF628">
        <v>773426850</v>
      </c>
      <c r="GG628">
        <v>2</v>
      </c>
      <c r="GH628">
        <v>3</v>
      </c>
      <c r="GI628">
        <v>5</v>
      </c>
      <c r="GJ628">
        <v>0</v>
      </c>
      <c r="GK628">
        <v>0</v>
      </c>
      <c r="GL628">
        <f t="shared" si="747"/>
        <v>0</v>
      </c>
      <c r="GM628">
        <f t="shared" si="748"/>
        <v>647629.06000000006</v>
      </c>
      <c r="GN628">
        <f t="shared" si="749"/>
        <v>0</v>
      </c>
      <c r="GO628">
        <f t="shared" si="750"/>
        <v>647629.06000000006</v>
      </c>
      <c r="GP628">
        <f t="shared" si="751"/>
        <v>0</v>
      </c>
      <c r="GR628">
        <v>1</v>
      </c>
      <c r="GS628">
        <v>1</v>
      </c>
      <c r="GT628">
        <v>0</v>
      </c>
      <c r="GU628" t="s">
        <v>3</v>
      </c>
      <c r="GV628">
        <f t="shared" si="752"/>
        <v>0</v>
      </c>
      <c r="GW628">
        <v>1</v>
      </c>
      <c r="GX628">
        <f t="shared" si="753"/>
        <v>0</v>
      </c>
      <c r="HA628">
        <v>0</v>
      </c>
      <c r="HB628">
        <v>0</v>
      </c>
      <c r="HC628">
        <f t="shared" si="754"/>
        <v>0</v>
      </c>
      <c r="HE628" t="s">
        <v>389</v>
      </c>
      <c r="HF628" t="s">
        <v>34</v>
      </c>
      <c r="HM628" t="s">
        <v>3</v>
      </c>
      <c r="HN628" t="s">
        <v>3</v>
      </c>
      <c r="HO628" t="s">
        <v>3</v>
      </c>
      <c r="HP628" t="s">
        <v>3</v>
      </c>
      <c r="HQ628" t="s">
        <v>3</v>
      </c>
      <c r="HS628">
        <v>0</v>
      </c>
      <c r="IK628">
        <v>0</v>
      </c>
    </row>
    <row r="629" spans="1:255" x14ac:dyDescent="0.2">
      <c r="A629" s="2">
        <v>17</v>
      </c>
      <c r="B629" s="2">
        <v>1</v>
      </c>
      <c r="C629" s="2">
        <f>ROW(SmtRes!A412)</f>
        <v>412</v>
      </c>
      <c r="D629" s="2">
        <f>ROW(EtalonRes!A493)</f>
        <v>493</v>
      </c>
      <c r="E629" s="2" t="s">
        <v>861</v>
      </c>
      <c r="F629" s="2" t="s">
        <v>835</v>
      </c>
      <c r="G629" s="2" t="s">
        <v>836</v>
      </c>
      <c r="H629" s="2" t="s">
        <v>631</v>
      </c>
      <c r="I629" s="2">
        <f>ROUND((248+248)/100,9)</f>
        <v>4.96</v>
      </c>
      <c r="J629" s="2">
        <v>0</v>
      </c>
      <c r="K629" s="2">
        <f>ROUND((248+248)/100,9)</f>
        <v>4.96</v>
      </c>
      <c r="L629" s="2"/>
      <c r="M629" s="2"/>
      <c r="N629" s="2"/>
      <c r="O629" s="2">
        <f t="shared" si="723"/>
        <v>1207.6099999999999</v>
      </c>
      <c r="P629" s="2">
        <f t="shared" si="724"/>
        <v>0</v>
      </c>
      <c r="Q629" s="2">
        <f>(ROUND((ROUND((((ET629*1.1))*AV629*I629),2)*BB629),2)+ROUND((ROUND(((AE629-((EU629*1.1)))*AV629*I629),2)*BS629),2))</f>
        <v>4.74</v>
      </c>
      <c r="R629" s="2">
        <f t="shared" si="725"/>
        <v>0.74</v>
      </c>
      <c r="S629" s="2">
        <f t="shared" si="726"/>
        <v>1202.8699999999999</v>
      </c>
      <c r="T629" s="2">
        <f t="shared" si="727"/>
        <v>0</v>
      </c>
      <c r="U629" s="2">
        <f t="shared" si="728"/>
        <v>107.62221887999999</v>
      </c>
      <c r="V629" s="2">
        <f t="shared" si="729"/>
        <v>0</v>
      </c>
      <c r="W629" s="2">
        <f t="shared" si="730"/>
        <v>0</v>
      </c>
      <c r="X629" s="2">
        <f t="shared" si="731"/>
        <v>1167.5</v>
      </c>
      <c r="Y629" s="2">
        <f t="shared" si="732"/>
        <v>613.84</v>
      </c>
      <c r="Z629" s="2"/>
      <c r="AA629" s="2">
        <v>60252778</v>
      </c>
      <c r="AB629" s="2">
        <f t="shared" si="733"/>
        <v>232.54</v>
      </c>
      <c r="AC629" s="2">
        <f t="shared" si="734"/>
        <v>0</v>
      </c>
      <c r="AD629" s="2">
        <f>ROUND(((((ET629*1.1))-((EU629*1.1)))+AE629),6)</f>
        <v>0.91300000000000003</v>
      </c>
      <c r="AE629" s="2">
        <f>ROUND(((EU629*1.1)),6)</f>
        <v>0.14299999999999999</v>
      </c>
      <c r="AF629" s="2">
        <f>ROUND(((EV629*1.1)),6)</f>
        <v>231.62700000000001</v>
      </c>
      <c r="AG629" s="2">
        <f t="shared" si="735"/>
        <v>0</v>
      </c>
      <c r="AH629" s="2">
        <f>((EW629*1.1))</f>
        <v>20.724</v>
      </c>
      <c r="AI629" s="2">
        <f>((EX629*1.1))</f>
        <v>0</v>
      </c>
      <c r="AJ629" s="2">
        <f t="shared" si="736"/>
        <v>0</v>
      </c>
      <c r="AK629" s="2">
        <v>211.4</v>
      </c>
      <c r="AL629" s="2">
        <v>0</v>
      </c>
      <c r="AM629" s="2">
        <v>0.83</v>
      </c>
      <c r="AN629" s="2">
        <v>0.13</v>
      </c>
      <c r="AO629" s="2">
        <v>210.57</v>
      </c>
      <c r="AP629" s="2">
        <v>0</v>
      </c>
      <c r="AQ629" s="2">
        <v>18.84</v>
      </c>
      <c r="AR629" s="2">
        <v>0</v>
      </c>
      <c r="AS629" s="2">
        <v>0</v>
      </c>
      <c r="AT629" s="2">
        <v>97</v>
      </c>
      <c r="AU629" s="2">
        <v>51</v>
      </c>
      <c r="AV629" s="2">
        <v>1.0469999999999999</v>
      </c>
      <c r="AW629" s="2">
        <v>1</v>
      </c>
      <c r="AX629" s="2"/>
      <c r="AY629" s="2"/>
      <c r="AZ629" s="2">
        <v>1</v>
      </c>
      <c r="BA629" s="2">
        <v>1</v>
      </c>
      <c r="BB629" s="2">
        <v>1</v>
      </c>
      <c r="BC629" s="2">
        <v>1</v>
      </c>
      <c r="BD629" s="2" t="s">
        <v>3</v>
      </c>
      <c r="BE629" s="2" t="s">
        <v>3</v>
      </c>
      <c r="BF629" s="2" t="s">
        <v>3</v>
      </c>
      <c r="BG629" s="2" t="s">
        <v>3</v>
      </c>
      <c r="BH629" s="2">
        <v>0</v>
      </c>
      <c r="BI629" s="2">
        <v>2</v>
      </c>
      <c r="BJ629" s="2" t="s">
        <v>837</v>
      </c>
      <c r="BK629" s="2"/>
      <c r="BL629" s="2"/>
      <c r="BM629" s="2">
        <v>67</v>
      </c>
      <c r="BN629" s="2">
        <v>0</v>
      </c>
      <c r="BO629" s="2" t="s">
        <v>835</v>
      </c>
      <c r="BP629" s="2">
        <v>1</v>
      </c>
      <c r="BQ629" s="2">
        <v>40</v>
      </c>
      <c r="BR629" s="2">
        <v>0</v>
      </c>
      <c r="BS629" s="2">
        <v>1</v>
      </c>
      <c r="BT629" s="2">
        <v>1</v>
      </c>
      <c r="BU629" s="2">
        <v>1</v>
      </c>
      <c r="BV629" s="2">
        <v>1</v>
      </c>
      <c r="BW629" s="2">
        <v>1</v>
      </c>
      <c r="BX629" s="2">
        <v>1</v>
      </c>
      <c r="BY629" s="2" t="s">
        <v>3</v>
      </c>
      <c r="BZ629" s="2">
        <v>97</v>
      </c>
      <c r="CA629" s="2">
        <v>51</v>
      </c>
      <c r="CB629" s="2" t="s">
        <v>3</v>
      </c>
      <c r="CC629" s="2"/>
      <c r="CD629" s="2"/>
      <c r="CE629" s="2">
        <v>30</v>
      </c>
      <c r="CF629" s="2">
        <v>0</v>
      </c>
      <c r="CG629" s="2">
        <v>0</v>
      </c>
      <c r="CH629" s="2"/>
      <c r="CI629" s="2"/>
      <c r="CJ629" s="2"/>
      <c r="CK629" s="2"/>
      <c r="CL629" s="2"/>
      <c r="CM629" s="2">
        <v>0</v>
      </c>
      <c r="CN629" s="2" t="s">
        <v>1289</v>
      </c>
      <c r="CO629" s="2">
        <v>0</v>
      </c>
      <c r="CP629" s="2">
        <f t="shared" si="737"/>
        <v>1207.6099999999999</v>
      </c>
      <c r="CQ629" s="2">
        <f t="shared" si="738"/>
        <v>0</v>
      </c>
      <c r="CR629" s="2">
        <f>(ROUND((ROUND((((ET629*1.1))*AV629*1),2)*BB629),2)+ROUND((ROUND(((AE629-((EU629*1.1)))*AV629*1),2)*BS629),2))</f>
        <v>0.96</v>
      </c>
      <c r="CS629" s="2">
        <f t="shared" si="739"/>
        <v>0.15</v>
      </c>
      <c r="CT629" s="2">
        <f t="shared" si="740"/>
        <v>242.51</v>
      </c>
      <c r="CU629" s="2">
        <f t="shared" si="741"/>
        <v>0</v>
      </c>
      <c r="CV629" s="2">
        <f t="shared" si="742"/>
        <v>21.698027999999997</v>
      </c>
      <c r="CW629" s="2">
        <f t="shared" si="743"/>
        <v>0</v>
      </c>
      <c r="CX629" s="2">
        <f t="shared" si="744"/>
        <v>0</v>
      </c>
      <c r="CY629" s="2">
        <f t="shared" si="745"/>
        <v>1167.5016999999998</v>
      </c>
      <c r="CZ629" s="2">
        <f t="shared" si="746"/>
        <v>613.84109999999998</v>
      </c>
      <c r="DA629" s="2"/>
      <c r="DB629" s="2">
        <v>53</v>
      </c>
      <c r="DC629" s="2" t="s">
        <v>3</v>
      </c>
      <c r="DD629" s="2" t="s">
        <v>3</v>
      </c>
      <c r="DE629" s="2" t="s">
        <v>24</v>
      </c>
      <c r="DF629" s="2" t="s">
        <v>24</v>
      </c>
      <c r="DG629" s="2" t="s">
        <v>24</v>
      </c>
      <c r="DH629" s="2" t="s">
        <v>3</v>
      </c>
      <c r="DI629" s="2" t="s">
        <v>24</v>
      </c>
      <c r="DJ629" s="2" t="s">
        <v>24</v>
      </c>
      <c r="DK629" s="2" t="s">
        <v>3</v>
      </c>
      <c r="DL629" s="2" t="s">
        <v>3</v>
      </c>
      <c r="DM629" s="2" t="s">
        <v>3</v>
      </c>
      <c r="DN629" s="2">
        <v>0</v>
      </c>
      <c r="DO629" s="2">
        <v>0</v>
      </c>
      <c r="DP629" s="2">
        <v>1</v>
      </c>
      <c r="DQ629" s="2">
        <v>1</v>
      </c>
      <c r="DR629" s="2"/>
      <c r="DS629" s="2"/>
      <c r="DT629" s="2"/>
      <c r="DU629" s="2">
        <v>1010</v>
      </c>
      <c r="DV629" s="2" t="s">
        <v>631</v>
      </c>
      <c r="DW629" s="2" t="s">
        <v>631</v>
      </c>
      <c r="DX629" s="2">
        <v>100</v>
      </c>
      <c r="DY629" s="2"/>
      <c r="DZ629" s="2" t="s">
        <v>3</v>
      </c>
      <c r="EA629" s="2" t="s">
        <v>3</v>
      </c>
      <c r="EB629" s="2" t="s">
        <v>3</v>
      </c>
      <c r="EC629" s="2" t="s">
        <v>3</v>
      </c>
      <c r="ED629" s="2"/>
      <c r="EE629" s="2">
        <v>59540733</v>
      </c>
      <c r="EF629" s="2">
        <v>40</v>
      </c>
      <c r="EG629" s="2" t="s">
        <v>25</v>
      </c>
      <c r="EH629" s="2">
        <v>0</v>
      </c>
      <c r="EI629" s="2" t="s">
        <v>3</v>
      </c>
      <c r="EJ629" s="2">
        <v>2</v>
      </c>
      <c r="EK629" s="2">
        <v>67</v>
      </c>
      <c r="EL629" s="2" t="s">
        <v>26</v>
      </c>
      <c r="EM629" s="2" t="s">
        <v>27</v>
      </c>
      <c r="EN629" s="2"/>
      <c r="EO629" s="2" t="s">
        <v>28</v>
      </c>
      <c r="EP629" s="2"/>
      <c r="EQ629" s="2">
        <v>0</v>
      </c>
      <c r="ER629" s="2">
        <v>211.4</v>
      </c>
      <c r="ES629" s="2">
        <v>0</v>
      </c>
      <c r="ET629" s="2">
        <v>0.83</v>
      </c>
      <c r="EU629" s="2">
        <v>0.13</v>
      </c>
      <c r="EV629" s="2">
        <v>210.57</v>
      </c>
      <c r="EW629" s="2">
        <v>18.84</v>
      </c>
      <c r="EX629" s="2">
        <v>0</v>
      </c>
      <c r="EY629" s="2">
        <v>0</v>
      </c>
      <c r="EZ629" s="2"/>
      <c r="FA629" s="2"/>
      <c r="FB629" s="2"/>
      <c r="FC629" s="2"/>
      <c r="FD629" s="2"/>
      <c r="FE629" s="2"/>
      <c r="FF629" s="2"/>
      <c r="FG629" s="2"/>
      <c r="FH629" s="2"/>
      <c r="FI629" s="2"/>
      <c r="FJ629" s="2"/>
      <c r="FK629" s="2"/>
      <c r="FL629" s="2"/>
      <c r="FM629" s="2"/>
      <c r="FN629" s="2"/>
      <c r="FO629" s="2"/>
      <c r="FP629" s="2"/>
      <c r="FQ629" s="2">
        <v>0</v>
      </c>
      <c r="FR629" s="2">
        <v>0</v>
      </c>
      <c r="FS629" s="2">
        <v>0</v>
      </c>
      <c r="FT629" s="2"/>
      <c r="FU629" s="2"/>
      <c r="FV629" s="2"/>
      <c r="FW629" s="2"/>
      <c r="FX629" s="2">
        <v>97</v>
      </c>
      <c r="FY629" s="2">
        <v>51</v>
      </c>
      <c r="FZ629" s="2"/>
      <c r="GA629" s="2" t="s">
        <v>3</v>
      </c>
      <c r="GB629" s="2"/>
      <c r="GC629" s="2"/>
      <c r="GD629" s="2">
        <v>1</v>
      </c>
      <c r="GE629" s="2"/>
      <c r="GF629" s="2">
        <v>728449770</v>
      </c>
      <c r="GG629" s="2">
        <v>2</v>
      </c>
      <c r="GH629" s="2">
        <v>1</v>
      </c>
      <c r="GI629" s="2">
        <v>2</v>
      </c>
      <c r="GJ629" s="2">
        <v>0</v>
      </c>
      <c r="GK629" s="2">
        <v>0</v>
      </c>
      <c r="GL629" s="2">
        <f t="shared" si="747"/>
        <v>0</v>
      </c>
      <c r="GM629" s="2">
        <f t="shared" si="748"/>
        <v>2988.95</v>
      </c>
      <c r="GN629" s="2">
        <f t="shared" si="749"/>
        <v>0</v>
      </c>
      <c r="GO629" s="2">
        <f t="shared" si="750"/>
        <v>2988.95</v>
      </c>
      <c r="GP629" s="2">
        <f t="shared" si="751"/>
        <v>0</v>
      </c>
      <c r="GQ629" s="2"/>
      <c r="GR629" s="2">
        <v>0</v>
      </c>
      <c r="GS629" s="2">
        <v>3</v>
      </c>
      <c r="GT629" s="2">
        <v>0</v>
      </c>
      <c r="GU629" s="2" t="s">
        <v>3</v>
      </c>
      <c r="GV629" s="2">
        <f t="shared" si="752"/>
        <v>0</v>
      </c>
      <c r="GW629" s="2">
        <v>1</v>
      </c>
      <c r="GX629" s="2">
        <f t="shared" si="753"/>
        <v>0</v>
      </c>
      <c r="GY629" s="2"/>
      <c r="GZ629" s="2"/>
      <c r="HA629" s="2">
        <v>0</v>
      </c>
      <c r="HB629" s="2">
        <v>0</v>
      </c>
      <c r="HC629" s="2">
        <f t="shared" si="754"/>
        <v>0</v>
      </c>
      <c r="HD629" s="2"/>
      <c r="HE629" s="2" t="s">
        <v>3</v>
      </c>
      <c r="HF629" s="2" t="s">
        <v>3</v>
      </c>
      <c r="HG629" s="2"/>
      <c r="HH629" s="2"/>
      <c r="HI629" s="2"/>
      <c r="HJ629" s="2"/>
      <c r="HK629" s="2"/>
      <c r="HL629" s="2"/>
      <c r="HM629" s="2" t="s">
        <v>3</v>
      </c>
      <c r="HN629" s="2" t="s">
        <v>3</v>
      </c>
      <c r="HO629" s="2" t="s">
        <v>3</v>
      </c>
      <c r="HP629" s="2" t="s">
        <v>3</v>
      </c>
      <c r="HQ629" s="2" t="s">
        <v>3</v>
      </c>
      <c r="HR629" s="2"/>
      <c r="HS629" s="2">
        <v>0</v>
      </c>
      <c r="HT629" s="2"/>
      <c r="HU629" s="2"/>
      <c r="HV629" s="2"/>
      <c r="HW629" s="2"/>
      <c r="HX629" s="2"/>
      <c r="HY629" s="2"/>
      <c r="HZ629" s="2"/>
      <c r="IA629" s="2"/>
      <c r="IB629" s="2"/>
      <c r="IC629" s="2"/>
      <c r="ID629" s="2"/>
      <c r="IE629" s="2"/>
      <c r="IF629" s="2"/>
      <c r="IG629" s="2"/>
      <c r="IH629" s="2"/>
      <c r="II629" s="2"/>
      <c r="IJ629" s="2"/>
      <c r="IK629" s="2">
        <v>0</v>
      </c>
      <c r="IL629" s="2"/>
      <c r="IM629" s="2"/>
      <c r="IN629" s="2"/>
      <c r="IO629" s="2"/>
      <c r="IP629" s="2"/>
      <c r="IQ629" s="2"/>
      <c r="IR629" s="2"/>
      <c r="IS629" s="2"/>
      <c r="IT629" s="2"/>
      <c r="IU629" s="2"/>
    </row>
    <row r="630" spans="1:255" x14ac:dyDescent="0.2">
      <c r="A630">
        <v>17</v>
      </c>
      <c r="B630">
        <v>1</v>
      </c>
      <c r="C630">
        <f>ROW(SmtRes!A416)</f>
        <v>416</v>
      </c>
      <c r="D630">
        <f>ROW(EtalonRes!A496)</f>
        <v>496</v>
      </c>
      <c r="E630" t="s">
        <v>861</v>
      </c>
      <c r="F630" t="s">
        <v>835</v>
      </c>
      <c r="G630" t="s">
        <v>836</v>
      </c>
      <c r="H630" t="s">
        <v>631</v>
      </c>
      <c r="I630">
        <f>ROUND((248+248)/100,9)</f>
        <v>4.96</v>
      </c>
      <c r="J630">
        <v>0</v>
      </c>
      <c r="K630">
        <f>ROUND((248+248)/100,9)</f>
        <v>4.96</v>
      </c>
      <c r="O630">
        <f t="shared" si="723"/>
        <v>66223.22</v>
      </c>
      <c r="P630">
        <f t="shared" si="724"/>
        <v>0</v>
      </c>
      <c r="Q630">
        <f>(ROUND((ROUND((((ET630*1.1))*AV630*I630),2)*BB630),2)+ROUND((ROUND(((AE630-((EU630*1.1)))*AV630*I630),2)*BS630),2))</f>
        <v>77.400000000000006</v>
      </c>
      <c r="R630">
        <f t="shared" si="725"/>
        <v>40.69</v>
      </c>
      <c r="S630">
        <f t="shared" si="726"/>
        <v>66145.820000000007</v>
      </c>
      <c r="T630">
        <f t="shared" si="727"/>
        <v>0</v>
      </c>
      <c r="U630">
        <f t="shared" si="728"/>
        <v>107.62221887999999</v>
      </c>
      <c r="V630">
        <f t="shared" si="729"/>
        <v>0</v>
      </c>
      <c r="W630">
        <f t="shared" si="730"/>
        <v>0</v>
      </c>
      <c r="X630">
        <f t="shared" si="731"/>
        <v>64200.91</v>
      </c>
      <c r="Y630">
        <f t="shared" si="732"/>
        <v>33755.120000000003</v>
      </c>
      <c r="AA630">
        <v>60252775</v>
      </c>
      <c r="AB630">
        <f t="shared" si="733"/>
        <v>232.54</v>
      </c>
      <c r="AC630">
        <f t="shared" si="734"/>
        <v>0</v>
      </c>
      <c r="AD630">
        <f>ROUND(((((ET630*1.1))-((EU630*1.1)))+AE630),6)</f>
        <v>0.91300000000000003</v>
      </c>
      <c r="AE630">
        <f>ROUND(((EU630*1.1)),6)</f>
        <v>0.14299999999999999</v>
      </c>
      <c r="AF630">
        <f>ROUND(((EV630*1.1)),6)</f>
        <v>231.62700000000001</v>
      </c>
      <c r="AG630">
        <f t="shared" si="735"/>
        <v>0</v>
      </c>
      <c r="AH630">
        <f>((EW630*1.1))</f>
        <v>20.724</v>
      </c>
      <c r="AI630">
        <f>((EX630*1.1))</f>
        <v>0</v>
      </c>
      <c r="AJ630">
        <f t="shared" si="736"/>
        <v>0</v>
      </c>
      <c r="AK630">
        <v>211.4</v>
      </c>
      <c r="AL630">
        <v>0</v>
      </c>
      <c r="AM630">
        <v>0.83</v>
      </c>
      <c r="AN630">
        <v>0.13</v>
      </c>
      <c r="AO630">
        <v>210.57</v>
      </c>
      <c r="AP630">
        <v>0</v>
      </c>
      <c r="AQ630">
        <v>18.84</v>
      </c>
      <c r="AR630">
        <v>0</v>
      </c>
      <c r="AS630">
        <v>0</v>
      </c>
      <c r="AT630">
        <v>97</v>
      </c>
      <c r="AU630">
        <v>51</v>
      </c>
      <c r="AV630">
        <v>1.0469999999999999</v>
      </c>
      <c r="AW630">
        <v>1</v>
      </c>
      <c r="AZ630">
        <v>1</v>
      </c>
      <c r="BA630">
        <v>54.99</v>
      </c>
      <c r="BB630">
        <v>16.329999999999998</v>
      </c>
      <c r="BC630">
        <v>1</v>
      </c>
      <c r="BD630" t="s">
        <v>3</v>
      </c>
      <c r="BE630" t="s">
        <v>3</v>
      </c>
      <c r="BF630" t="s">
        <v>3</v>
      </c>
      <c r="BG630" t="s">
        <v>3</v>
      </c>
      <c r="BH630">
        <v>0</v>
      </c>
      <c r="BI630">
        <v>2</v>
      </c>
      <c r="BJ630" t="s">
        <v>837</v>
      </c>
      <c r="BM630">
        <v>67</v>
      </c>
      <c r="BN630">
        <v>0</v>
      </c>
      <c r="BO630" t="s">
        <v>835</v>
      </c>
      <c r="BP630">
        <v>1</v>
      </c>
      <c r="BQ630">
        <v>40</v>
      </c>
      <c r="BR630">
        <v>0</v>
      </c>
      <c r="BS630">
        <v>54.99</v>
      </c>
      <c r="BT630">
        <v>1</v>
      </c>
      <c r="BU630">
        <v>1</v>
      </c>
      <c r="BV630">
        <v>1</v>
      </c>
      <c r="BW630">
        <v>1</v>
      </c>
      <c r="BX630">
        <v>1</v>
      </c>
      <c r="BY630" t="s">
        <v>3</v>
      </c>
      <c r="BZ630">
        <v>97</v>
      </c>
      <c r="CA630">
        <v>51</v>
      </c>
      <c r="CB630" t="s">
        <v>3</v>
      </c>
      <c r="CE630">
        <v>30</v>
      </c>
      <c r="CF630">
        <v>0</v>
      </c>
      <c r="CG630">
        <v>0</v>
      </c>
      <c r="CM630">
        <v>0</v>
      </c>
      <c r="CN630" t="s">
        <v>1289</v>
      </c>
      <c r="CO630">
        <v>0</v>
      </c>
      <c r="CP630">
        <f t="shared" si="737"/>
        <v>66223.22</v>
      </c>
      <c r="CQ630">
        <f t="shared" si="738"/>
        <v>0</v>
      </c>
      <c r="CR630">
        <f>(ROUND((ROUND((((ET630*1.1))*AV630*1),2)*BB630),2)+ROUND((ROUND(((AE630-((EU630*1.1)))*AV630*1),2)*BS630),2))</f>
        <v>15.68</v>
      </c>
      <c r="CS630">
        <f t="shared" si="739"/>
        <v>8.25</v>
      </c>
      <c r="CT630">
        <f t="shared" si="740"/>
        <v>13335.62</v>
      </c>
      <c r="CU630">
        <f t="shared" si="741"/>
        <v>0</v>
      </c>
      <c r="CV630">
        <f t="shared" si="742"/>
        <v>21.698027999999997</v>
      </c>
      <c r="CW630">
        <f t="shared" si="743"/>
        <v>0</v>
      </c>
      <c r="CX630">
        <f t="shared" si="744"/>
        <v>0</v>
      </c>
      <c r="CY630">
        <f t="shared" si="745"/>
        <v>64200.914700000008</v>
      </c>
      <c r="CZ630">
        <f t="shared" si="746"/>
        <v>33755.120100000007</v>
      </c>
      <c r="DB630">
        <v>54</v>
      </c>
      <c r="DC630" t="s">
        <v>3</v>
      </c>
      <c r="DD630" t="s">
        <v>3</v>
      </c>
      <c r="DE630" t="s">
        <v>24</v>
      </c>
      <c r="DF630" t="s">
        <v>24</v>
      </c>
      <c r="DG630" t="s">
        <v>24</v>
      </c>
      <c r="DH630" t="s">
        <v>3</v>
      </c>
      <c r="DI630" t="s">
        <v>24</v>
      </c>
      <c r="DJ630" t="s">
        <v>24</v>
      </c>
      <c r="DK630" t="s">
        <v>3</v>
      </c>
      <c r="DL630" t="s">
        <v>3</v>
      </c>
      <c r="DM630" t="s">
        <v>3</v>
      </c>
      <c r="DN630">
        <v>0</v>
      </c>
      <c r="DO630">
        <v>0</v>
      </c>
      <c r="DP630">
        <v>1</v>
      </c>
      <c r="DQ630">
        <v>1</v>
      </c>
      <c r="DU630">
        <v>1010</v>
      </c>
      <c r="DV630" t="s">
        <v>631</v>
      </c>
      <c r="DW630" t="s">
        <v>631</v>
      </c>
      <c r="DX630">
        <v>100</v>
      </c>
      <c r="DZ630" t="s">
        <v>3</v>
      </c>
      <c r="EA630" t="s">
        <v>3</v>
      </c>
      <c r="EB630" t="s">
        <v>3</v>
      </c>
      <c r="EC630" t="s">
        <v>3</v>
      </c>
      <c r="EE630">
        <v>59540733</v>
      </c>
      <c r="EF630">
        <v>40</v>
      </c>
      <c r="EG630" t="s">
        <v>25</v>
      </c>
      <c r="EH630">
        <v>0</v>
      </c>
      <c r="EI630" t="s">
        <v>3</v>
      </c>
      <c r="EJ630">
        <v>2</v>
      </c>
      <c r="EK630">
        <v>67</v>
      </c>
      <c r="EL630" t="s">
        <v>26</v>
      </c>
      <c r="EM630" t="s">
        <v>27</v>
      </c>
      <c r="EO630" t="s">
        <v>28</v>
      </c>
      <c r="EQ630">
        <v>0</v>
      </c>
      <c r="ER630">
        <v>211.4</v>
      </c>
      <c r="ES630">
        <v>0</v>
      </c>
      <c r="ET630">
        <v>0.83</v>
      </c>
      <c r="EU630">
        <v>0.13</v>
      </c>
      <c r="EV630">
        <v>210.57</v>
      </c>
      <c r="EW630">
        <v>18.84</v>
      </c>
      <c r="EX630">
        <v>0</v>
      </c>
      <c r="EY630">
        <v>0</v>
      </c>
      <c r="FQ630">
        <v>0</v>
      </c>
      <c r="FR630">
        <v>0</v>
      </c>
      <c r="FS630">
        <v>0</v>
      </c>
      <c r="FX630">
        <v>97</v>
      </c>
      <c r="FY630">
        <v>51</v>
      </c>
      <c r="GA630" t="s">
        <v>3</v>
      </c>
      <c r="GD630">
        <v>1</v>
      </c>
      <c r="GF630">
        <v>728449770</v>
      </c>
      <c r="GG630">
        <v>2</v>
      </c>
      <c r="GH630">
        <v>1</v>
      </c>
      <c r="GI630">
        <v>2</v>
      </c>
      <c r="GJ630">
        <v>0</v>
      </c>
      <c r="GK630">
        <v>0</v>
      </c>
      <c r="GL630">
        <f t="shared" si="747"/>
        <v>0</v>
      </c>
      <c r="GM630">
        <f t="shared" si="748"/>
        <v>164179.25</v>
      </c>
      <c r="GN630">
        <f t="shared" si="749"/>
        <v>0</v>
      </c>
      <c r="GO630">
        <f t="shared" si="750"/>
        <v>164179.25</v>
      </c>
      <c r="GP630">
        <f t="shared" si="751"/>
        <v>0</v>
      </c>
      <c r="GR630">
        <v>0</v>
      </c>
      <c r="GS630">
        <v>3</v>
      </c>
      <c r="GT630">
        <v>0</v>
      </c>
      <c r="GU630" t="s">
        <v>3</v>
      </c>
      <c r="GV630">
        <f t="shared" si="752"/>
        <v>0</v>
      </c>
      <c r="GW630">
        <v>1</v>
      </c>
      <c r="GX630">
        <f t="shared" si="753"/>
        <v>0</v>
      </c>
      <c r="HA630">
        <v>0</v>
      </c>
      <c r="HB630">
        <v>0</v>
      </c>
      <c r="HC630">
        <f t="shared" si="754"/>
        <v>0</v>
      </c>
      <c r="HE630" t="s">
        <v>3</v>
      </c>
      <c r="HF630" t="s">
        <v>3</v>
      </c>
      <c r="HM630" t="s">
        <v>3</v>
      </c>
      <c r="HN630" t="s">
        <v>3</v>
      </c>
      <c r="HO630" t="s">
        <v>3</v>
      </c>
      <c r="HP630" t="s">
        <v>3</v>
      </c>
      <c r="HQ630" t="s">
        <v>3</v>
      </c>
      <c r="HS630">
        <v>0</v>
      </c>
      <c r="IK630">
        <v>0</v>
      </c>
    </row>
    <row r="631" spans="1:255" x14ac:dyDescent="0.2">
      <c r="A631" s="2">
        <v>18</v>
      </c>
      <c r="B631" s="2">
        <v>1</v>
      </c>
      <c r="C631" s="2">
        <v>411</v>
      </c>
      <c r="D631" s="2"/>
      <c r="E631" s="2" t="s">
        <v>862</v>
      </c>
      <c r="F631" s="2" t="s">
        <v>863</v>
      </c>
      <c r="G631" s="2" t="s">
        <v>864</v>
      </c>
      <c r="H631" s="2" t="s">
        <v>37</v>
      </c>
      <c r="I631" s="2">
        <f>I629*J631</f>
        <v>248</v>
      </c>
      <c r="J631" s="2">
        <v>50</v>
      </c>
      <c r="K631" s="2">
        <v>50</v>
      </c>
      <c r="L631" s="2"/>
      <c r="M631" s="2"/>
      <c r="N631" s="2"/>
      <c r="O631" s="2">
        <f t="shared" si="723"/>
        <v>6056.16</v>
      </c>
      <c r="P631" s="2">
        <f t="shared" si="724"/>
        <v>6056.16</v>
      </c>
      <c r="Q631" s="2">
        <f>(ROUND((ROUND(((ET631)*AV631*I631),2)*BB631),2)+ROUND((ROUND(((AE631-(EU631))*AV631*I631),2)*BS631),2))</f>
        <v>0</v>
      </c>
      <c r="R631" s="2">
        <f t="shared" si="725"/>
        <v>0</v>
      </c>
      <c r="S631" s="2">
        <f t="shared" si="726"/>
        <v>0</v>
      </c>
      <c r="T631" s="2">
        <f t="shared" si="727"/>
        <v>0</v>
      </c>
      <c r="U631" s="2">
        <f t="shared" si="728"/>
        <v>0</v>
      </c>
      <c r="V631" s="2">
        <f t="shared" si="729"/>
        <v>0</v>
      </c>
      <c r="W631" s="2">
        <f t="shared" si="730"/>
        <v>0</v>
      </c>
      <c r="X631" s="2">
        <f t="shared" si="731"/>
        <v>0</v>
      </c>
      <c r="Y631" s="2">
        <f t="shared" si="732"/>
        <v>0</v>
      </c>
      <c r="Z631" s="2"/>
      <c r="AA631" s="2">
        <v>60252778</v>
      </c>
      <c r="AB631" s="2">
        <f t="shared" si="733"/>
        <v>24.42</v>
      </c>
      <c r="AC631" s="2">
        <f t="shared" si="734"/>
        <v>24.42</v>
      </c>
      <c r="AD631" s="2">
        <f>ROUND((((ET631)-(EU631))+AE631),6)</f>
        <v>0</v>
      </c>
      <c r="AE631" s="2">
        <f t="shared" ref="AE631:AF634" si="757">ROUND((EU631),6)</f>
        <v>0</v>
      </c>
      <c r="AF631" s="2">
        <f t="shared" si="757"/>
        <v>0</v>
      </c>
      <c r="AG631" s="2">
        <f t="shared" si="735"/>
        <v>0</v>
      </c>
      <c r="AH631" s="2">
        <f t="shared" ref="AH631:AI634" si="758">(EW631)</f>
        <v>0</v>
      </c>
      <c r="AI631" s="2">
        <f t="shared" si="758"/>
        <v>0</v>
      </c>
      <c r="AJ631" s="2">
        <f t="shared" si="736"/>
        <v>0</v>
      </c>
      <c r="AK631" s="2">
        <v>24.42</v>
      </c>
      <c r="AL631" s="2">
        <v>24.42</v>
      </c>
      <c r="AM631" s="2">
        <v>0</v>
      </c>
      <c r="AN631" s="2">
        <v>0</v>
      </c>
      <c r="AO631" s="2">
        <v>0</v>
      </c>
      <c r="AP631" s="2">
        <v>0</v>
      </c>
      <c r="AQ631" s="2">
        <v>0</v>
      </c>
      <c r="AR631" s="2">
        <v>0</v>
      </c>
      <c r="AS631" s="2">
        <v>0</v>
      </c>
      <c r="AT631" s="2">
        <v>97</v>
      </c>
      <c r="AU631" s="2">
        <v>51</v>
      </c>
      <c r="AV631" s="2">
        <v>1</v>
      </c>
      <c r="AW631" s="2">
        <v>1</v>
      </c>
      <c r="AX631" s="2"/>
      <c r="AY631" s="2"/>
      <c r="AZ631" s="2">
        <v>1</v>
      </c>
      <c r="BA631" s="2">
        <v>1</v>
      </c>
      <c r="BB631" s="2">
        <v>1</v>
      </c>
      <c r="BC631" s="2">
        <v>1</v>
      </c>
      <c r="BD631" s="2" t="s">
        <v>3</v>
      </c>
      <c r="BE631" s="2" t="s">
        <v>3</v>
      </c>
      <c r="BF631" s="2" t="s">
        <v>3</v>
      </c>
      <c r="BG631" s="2" t="s">
        <v>3</v>
      </c>
      <c r="BH631" s="2">
        <v>3</v>
      </c>
      <c r="BI631" s="2">
        <v>2</v>
      </c>
      <c r="BJ631" s="2" t="s">
        <v>3</v>
      </c>
      <c r="BK631" s="2"/>
      <c r="BL631" s="2"/>
      <c r="BM631" s="2">
        <v>67</v>
      </c>
      <c r="BN631" s="2">
        <v>0</v>
      </c>
      <c r="BO631" s="2" t="s">
        <v>3</v>
      </c>
      <c r="BP631" s="2">
        <v>0</v>
      </c>
      <c r="BQ631" s="2">
        <v>40</v>
      </c>
      <c r="BR631" s="2">
        <v>0</v>
      </c>
      <c r="BS631" s="2">
        <v>1</v>
      </c>
      <c r="BT631" s="2">
        <v>1</v>
      </c>
      <c r="BU631" s="2">
        <v>1</v>
      </c>
      <c r="BV631" s="2">
        <v>1</v>
      </c>
      <c r="BW631" s="2">
        <v>1</v>
      </c>
      <c r="BX631" s="2">
        <v>1</v>
      </c>
      <c r="BY631" s="2" t="s">
        <v>3</v>
      </c>
      <c r="BZ631" s="2">
        <v>97</v>
      </c>
      <c r="CA631" s="2">
        <v>51</v>
      </c>
      <c r="CB631" s="2" t="s">
        <v>3</v>
      </c>
      <c r="CC631" s="2"/>
      <c r="CD631" s="2"/>
      <c r="CE631" s="2">
        <v>30</v>
      </c>
      <c r="CF631" s="2">
        <v>0</v>
      </c>
      <c r="CG631" s="2">
        <v>0</v>
      </c>
      <c r="CH631" s="2"/>
      <c r="CI631" s="2"/>
      <c r="CJ631" s="2"/>
      <c r="CK631" s="2"/>
      <c r="CL631" s="2"/>
      <c r="CM631" s="2">
        <v>0</v>
      </c>
      <c r="CN631" s="2" t="s">
        <v>3</v>
      </c>
      <c r="CO631" s="2">
        <v>0</v>
      </c>
      <c r="CP631" s="2">
        <f t="shared" si="737"/>
        <v>6056.16</v>
      </c>
      <c r="CQ631" s="2">
        <f t="shared" si="738"/>
        <v>24.42</v>
      </c>
      <c r="CR631" s="2">
        <f>(ROUND((ROUND(((ET631)*AV631*1),2)*BB631),2)+ROUND((ROUND(((AE631-(EU631))*AV631*1),2)*BS631),2))</f>
        <v>0</v>
      </c>
      <c r="CS631" s="2">
        <f t="shared" si="739"/>
        <v>0</v>
      </c>
      <c r="CT631" s="2">
        <f t="shared" si="740"/>
        <v>0</v>
      </c>
      <c r="CU631" s="2">
        <f t="shared" si="741"/>
        <v>0</v>
      </c>
      <c r="CV631" s="2">
        <f t="shared" si="742"/>
        <v>0</v>
      </c>
      <c r="CW631" s="2">
        <f t="shared" si="743"/>
        <v>0</v>
      </c>
      <c r="CX631" s="2">
        <f t="shared" si="744"/>
        <v>0</v>
      </c>
      <c r="CY631" s="2">
        <f t="shared" si="745"/>
        <v>0</v>
      </c>
      <c r="CZ631" s="2">
        <f t="shared" si="746"/>
        <v>0</v>
      </c>
      <c r="DA631" s="2"/>
      <c r="DB631" s="2"/>
      <c r="DC631" s="2" t="s">
        <v>3</v>
      </c>
      <c r="DD631" s="2" t="s">
        <v>3</v>
      </c>
      <c r="DE631" s="2" t="s">
        <v>3</v>
      </c>
      <c r="DF631" s="2" t="s">
        <v>3</v>
      </c>
      <c r="DG631" s="2" t="s">
        <v>3</v>
      </c>
      <c r="DH631" s="2" t="s">
        <v>3</v>
      </c>
      <c r="DI631" s="2" t="s">
        <v>3</v>
      </c>
      <c r="DJ631" s="2" t="s">
        <v>3</v>
      </c>
      <c r="DK631" s="2" t="s">
        <v>3</v>
      </c>
      <c r="DL631" s="2" t="s">
        <v>3</v>
      </c>
      <c r="DM631" s="2" t="s">
        <v>3</v>
      </c>
      <c r="DN631" s="2">
        <v>0</v>
      </c>
      <c r="DO631" s="2">
        <v>0</v>
      </c>
      <c r="DP631" s="2">
        <v>1</v>
      </c>
      <c r="DQ631" s="2">
        <v>1</v>
      </c>
      <c r="DR631" s="2"/>
      <c r="DS631" s="2"/>
      <c r="DT631" s="2"/>
      <c r="DU631" s="2">
        <v>1013</v>
      </c>
      <c r="DV631" s="2" t="s">
        <v>37</v>
      </c>
      <c r="DW631" s="2" t="s">
        <v>37</v>
      </c>
      <c r="DX631" s="2">
        <v>1</v>
      </c>
      <c r="DY631" s="2"/>
      <c r="DZ631" s="2" t="s">
        <v>3</v>
      </c>
      <c r="EA631" s="2" t="s">
        <v>3</v>
      </c>
      <c r="EB631" s="2" t="s">
        <v>3</v>
      </c>
      <c r="EC631" s="2" t="s">
        <v>3</v>
      </c>
      <c r="ED631" s="2"/>
      <c r="EE631" s="2">
        <v>59540733</v>
      </c>
      <c r="EF631" s="2">
        <v>40</v>
      </c>
      <c r="EG631" s="2" t="s">
        <v>25</v>
      </c>
      <c r="EH631" s="2">
        <v>0</v>
      </c>
      <c r="EI631" s="2" t="s">
        <v>3</v>
      </c>
      <c r="EJ631" s="2">
        <v>2</v>
      </c>
      <c r="EK631" s="2">
        <v>67</v>
      </c>
      <c r="EL631" s="2" t="s">
        <v>26</v>
      </c>
      <c r="EM631" s="2" t="s">
        <v>27</v>
      </c>
      <c r="EN631" s="2"/>
      <c r="EO631" s="2" t="s">
        <v>3</v>
      </c>
      <c r="EP631" s="2"/>
      <c r="EQ631" s="2">
        <v>0</v>
      </c>
      <c r="ER631" s="2">
        <v>31.25</v>
      </c>
      <c r="ES631" s="2">
        <v>24.42</v>
      </c>
      <c r="ET631" s="2">
        <v>0</v>
      </c>
      <c r="EU631" s="2">
        <v>0</v>
      </c>
      <c r="EV631" s="2">
        <v>0</v>
      </c>
      <c r="EW631" s="2">
        <v>0</v>
      </c>
      <c r="EX631" s="2">
        <v>0</v>
      </c>
      <c r="EY631" s="2"/>
      <c r="EZ631" s="2"/>
      <c r="FA631" s="2"/>
      <c r="FB631" s="2"/>
      <c r="FC631" s="2"/>
      <c r="FD631" s="2"/>
      <c r="FE631" s="2"/>
      <c r="FF631" s="2"/>
      <c r="FG631" s="2"/>
      <c r="FH631" s="2"/>
      <c r="FI631" s="2"/>
      <c r="FJ631" s="2"/>
      <c r="FK631" s="2"/>
      <c r="FL631" s="2"/>
      <c r="FM631" s="2"/>
      <c r="FN631" s="2"/>
      <c r="FO631" s="2"/>
      <c r="FP631" s="2"/>
      <c r="FQ631" s="2">
        <v>0</v>
      </c>
      <c r="FR631" s="2">
        <v>0</v>
      </c>
      <c r="FS631" s="2">
        <v>0</v>
      </c>
      <c r="FT631" s="2"/>
      <c r="FU631" s="2"/>
      <c r="FV631" s="2"/>
      <c r="FW631" s="2"/>
      <c r="FX631" s="2">
        <v>97</v>
      </c>
      <c r="FY631" s="2">
        <v>51</v>
      </c>
      <c r="FZ631" s="2"/>
      <c r="GA631" s="2" t="s">
        <v>865</v>
      </c>
      <c r="GB631" s="2"/>
      <c r="GC631" s="2"/>
      <c r="GD631" s="2">
        <v>1</v>
      </c>
      <c r="GE631" s="2"/>
      <c r="GF631" s="2">
        <v>477272194</v>
      </c>
      <c r="GG631" s="2">
        <v>2</v>
      </c>
      <c r="GH631" s="2">
        <v>4</v>
      </c>
      <c r="GI631" s="2">
        <v>-2</v>
      </c>
      <c r="GJ631" s="2">
        <v>0</v>
      </c>
      <c r="GK631" s="2">
        <v>0</v>
      </c>
      <c r="GL631" s="2">
        <f t="shared" si="747"/>
        <v>0</v>
      </c>
      <c r="GM631" s="2">
        <f t="shared" si="748"/>
        <v>6056.16</v>
      </c>
      <c r="GN631" s="2">
        <f t="shared" si="749"/>
        <v>0</v>
      </c>
      <c r="GO631" s="2">
        <f t="shared" si="750"/>
        <v>6056.16</v>
      </c>
      <c r="GP631" s="2">
        <f t="shared" si="751"/>
        <v>0</v>
      </c>
      <c r="GQ631" s="2"/>
      <c r="GR631" s="2">
        <v>0</v>
      </c>
      <c r="GS631" s="2">
        <v>2</v>
      </c>
      <c r="GT631" s="2">
        <v>0</v>
      </c>
      <c r="GU631" s="2" t="s">
        <v>3</v>
      </c>
      <c r="GV631" s="2">
        <f t="shared" si="752"/>
        <v>0</v>
      </c>
      <c r="GW631" s="2">
        <v>1</v>
      </c>
      <c r="GX631" s="2">
        <f t="shared" si="753"/>
        <v>0</v>
      </c>
      <c r="GY631" s="2"/>
      <c r="GZ631" s="2"/>
      <c r="HA631" s="2">
        <v>0</v>
      </c>
      <c r="HB631" s="2">
        <v>0</v>
      </c>
      <c r="HC631" s="2">
        <f t="shared" si="754"/>
        <v>0</v>
      </c>
      <c r="HD631" s="2"/>
      <c r="HE631" s="2" t="s">
        <v>389</v>
      </c>
      <c r="HF631" s="2" t="s">
        <v>34</v>
      </c>
      <c r="HG631" s="2"/>
      <c r="HH631" s="2"/>
      <c r="HI631" s="2"/>
      <c r="HJ631" s="2"/>
      <c r="HK631" s="2"/>
      <c r="HL631" s="2"/>
      <c r="HM631" s="2" t="s">
        <v>3</v>
      </c>
      <c r="HN631" s="2" t="s">
        <v>3</v>
      </c>
      <c r="HO631" s="2" t="s">
        <v>3</v>
      </c>
      <c r="HP631" s="2" t="s">
        <v>3</v>
      </c>
      <c r="HQ631" s="2" t="s">
        <v>3</v>
      </c>
      <c r="HR631" s="2"/>
      <c r="HS631" s="2">
        <v>0</v>
      </c>
      <c r="HT631" s="2"/>
      <c r="HU631" s="2"/>
      <c r="HV631" s="2"/>
      <c r="HW631" s="2"/>
      <c r="HX631" s="2"/>
      <c r="HY631" s="2"/>
      <c r="HZ631" s="2"/>
      <c r="IA631" s="2"/>
      <c r="IB631" s="2"/>
      <c r="IC631" s="2"/>
      <c r="ID631" s="2"/>
      <c r="IE631" s="2"/>
      <c r="IF631" s="2"/>
      <c r="IG631" s="2"/>
      <c r="IH631" s="2"/>
      <c r="II631" s="2"/>
      <c r="IJ631" s="2"/>
      <c r="IK631" s="2">
        <v>0</v>
      </c>
      <c r="IL631" s="2"/>
      <c r="IM631" s="2"/>
      <c r="IN631" s="2"/>
      <c r="IO631" s="2"/>
      <c r="IP631" s="2"/>
      <c r="IQ631" s="2"/>
      <c r="IR631" s="2"/>
      <c r="IS631" s="2"/>
      <c r="IT631" s="2"/>
      <c r="IU631" s="2"/>
    </row>
    <row r="632" spans="1:255" x14ac:dyDescent="0.2">
      <c r="A632">
        <v>18</v>
      </c>
      <c r="B632">
        <v>1</v>
      </c>
      <c r="C632">
        <v>415</v>
      </c>
      <c r="E632" t="s">
        <v>862</v>
      </c>
      <c r="F632" t="s">
        <v>863</v>
      </c>
      <c r="G632" t="s">
        <v>864</v>
      </c>
      <c r="H632" t="s">
        <v>37</v>
      </c>
      <c r="I632">
        <f>I630*J632</f>
        <v>248</v>
      </c>
      <c r="J632">
        <v>50</v>
      </c>
      <c r="K632">
        <v>50</v>
      </c>
      <c r="O632">
        <f t="shared" si="723"/>
        <v>59834.86</v>
      </c>
      <c r="P632">
        <f t="shared" si="724"/>
        <v>59834.86</v>
      </c>
      <c r="Q632">
        <f>(ROUND((ROUND(((ET632)*AV632*I632),2)*BB632),2)+ROUND((ROUND(((AE632-(EU632))*AV632*I632),2)*BS632),2))</f>
        <v>0</v>
      </c>
      <c r="R632">
        <f t="shared" si="725"/>
        <v>0</v>
      </c>
      <c r="S632">
        <f t="shared" si="726"/>
        <v>0</v>
      </c>
      <c r="T632">
        <f t="shared" si="727"/>
        <v>0</v>
      </c>
      <c r="U632">
        <f t="shared" si="728"/>
        <v>0</v>
      </c>
      <c r="V632">
        <f t="shared" si="729"/>
        <v>0</v>
      </c>
      <c r="W632">
        <f t="shared" si="730"/>
        <v>0</v>
      </c>
      <c r="X632">
        <f t="shared" si="731"/>
        <v>0</v>
      </c>
      <c r="Y632">
        <f t="shared" si="732"/>
        <v>0</v>
      </c>
      <c r="AA632">
        <v>60252775</v>
      </c>
      <c r="AB632">
        <f t="shared" si="733"/>
        <v>24.42</v>
      </c>
      <c r="AC632">
        <f t="shared" si="734"/>
        <v>24.42</v>
      </c>
      <c r="AD632">
        <f>ROUND((((ET632)-(EU632))+AE632),6)</f>
        <v>0</v>
      </c>
      <c r="AE632">
        <f t="shared" si="757"/>
        <v>0</v>
      </c>
      <c r="AF632">
        <f t="shared" si="757"/>
        <v>0</v>
      </c>
      <c r="AG632">
        <f t="shared" si="735"/>
        <v>0</v>
      </c>
      <c r="AH632">
        <f t="shared" si="758"/>
        <v>0</v>
      </c>
      <c r="AI632">
        <f t="shared" si="758"/>
        <v>0</v>
      </c>
      <c r="AJ632">
        <f t="shared" si="736"/>
        <v>0</v>
      </c>
      <c r="AK632">
        <v>24.42</v>
      </c>
      <c r="AL632">
        <v>24.42</v>
      </c>
      <c r="AM632">
        <v>0</v>
      </c>
      <c r="AN632">
        <v>0</v>
      </c>
      <c r="AO632">
        <v>0</v>
      </c>
      <c r="AP632">
        <v>0</v>
      </c>
      <c r="AQ632">
        <v>0</v>
      </c>
      <c r="AR632">
        <v>0</v>
      </c>
      <c r="AS632">
        <v>0</v>
      </c>
      <c r="AT632">
        <v>97</v>
      </c>
      <c r="AU632">
        <v>51</v>
      </c>
      <c r="AV632">
        <v>1</v>
      </c>
      <c r="AW632">
        <v>1</v>
      </c>
      <c r="AZ632">
        <v>1</v>
      </c>
      <c r="BA632">
        <v>1</v>
      </c>
      <c r="BB632">
        <v>1</v>
      </c>
      <c r="BC632">
        <v>9.8800000000000008</v>
      </c>
      <c r="BD632" t="s">
        <v>3</v>
      </c>
      <c r="BE632" t="s">
        <v>3</v>
      </c>
      <c r="BF632" t="s">
        <v>3</v>
      </c>
      <c r="BG632" t="s">
        <v>3</v>
      </c>
      <c r="BH632">
        <v>3</v>
      </c>
      <c r="BI632">
        <v>2</v>
      </c>
      <c r="BJ632" t="s">
        <v>3</v>
      </c>
      <c r="BM632">
        <v>67</v>
      </c>
      <c r="BN632">
        <v>0</v>
      </c>
      <c r="BO632" t="s">
        <v>3</v>
      </c>
      <c r="BP632">
        <v>0</v>
      </c>
      <c r="BQ632">
        <v>40</v>
      </c>
      <c r="BR632">
        <v>0</v>
      </c>
      <c r="BS632">
        <v>1</v>
      </c>
      <c r="BT632">
        <v>1</v>
      </c>
      <c r="BU632">
        <v>1</v>
      </c>
      <c r="BV632">
        <v>1</v>
      </c>
      <c r="BW632">
        <v>1</v>
      </c>
      <c r="BX632">
        <v>1</v>
      </c>
      <c r="BY632" t="s">
        <v>3</v>
      </c>
      <c r="BZ632">
        <v>97</v>
      </c>
      <c r="CA632">
        <v>51</v>
      </c>
      <c r="CB632" t="s">
        <v>3</v>
      </c>
      <c r="CE632">
        <v>30</v>
      </c>
      <c r="CF632">
        <v>0</v>
      </c>
      <c r="CG632">
        <v>0</v>
      </c>
      <c r="CM632">
        <v>0</v>
      </c>
      <c r="CN632" t="s">
        <v>3</v>
      </c>
      <c r="CO632">
        <v>0</v>
      </c>
      <c r="CP632">
        <f t="shared" si="737"/>
        <v>59834.86</v>
      </c>
      <c r="CQ632">
        <f t="shared" si="738"/>
        <v>241.27</v>
      </c>
      <c r="CR632">
        <f>(ROUND((ROUND(((ET632)*AV632*1),2)*BB632),2)+ROUND((ROUND(((AE632-(EU632))*AV632*1),2)*BS632),2))</f>
        <v>0</v>
      </c>
      <c r="CS632">
        <f t="shared" si="739"/>
        <v>0</v>
      </c>
      <c r="CT632">
        <f t="shared" si="740"/>
        <v>0</v>
      </c>
      <c r="CU632">
        <f t="shared" si="741"/>
        <v>0</v>
      </c>
      <c r="CV632">
        <f t="shared" si="742"/>
        <v>0</v>
      </c>
      <c r="CW632">
        <f t="shared" si="743"/>
        <v>0</v>
      </c>
      <c r="CX632">
        <f t="shared" si="744"/>
        <v>0</v>
      </c>
      <c r="CY632">
        <f t="shared" si="745"/>
        <v>0</v>
      </c>
      <c r="CZ632">
        <f t="shared" si="746"/>
        <v>0</v>
      </c>
      <c r="DC632" t="s">
        <v>3</v>
      </c>
      <c r="DD632" t="s">
        <v>3</v>
      </c>
      <c r="DE632" t="s">
        <v>3</v>
      </c>
      <c r="DF632" t="s">
        <v>3</v>
      </c>
      <c r="DG632" t="s">
        <v>3</v>
      </c>
      <c r="DH632" t="s">
        <v>3</v>
      </c>
      <c r="DI632" t="s">
        <v>3</v>
      </c>
      <c r="DJ632" t="s">
        <v>3</v>
      </c>
      <c r="DK632" t="s">
        <v>3</v>
      </c>
      <c r="DL632" t="s">
        <v>3</v>
      </c>
      <c r="DM632" t="s">
        <v>3</v>
      </c>
      <c r="DN632">
        <v>0</v>
      </c>
      <c r="DO632">
        <v>0</v>
      </c>
      <c r="DP632">
        <v>1</v>
      </c>
      <c r="DQ632">
        <v>1</v>
      </c>
      <c r="DU632">
        <v>1013</v>
      </c>
      <c r="DV632" t="s">
        <v>37</v>
      </c>
      <c r="DW632" t="s">
        <v>37</v>
      </c>
      <c r="DX632">
        <v>1</v>
      </c>
      <c r="DZ632" t="s">
        <v>3</v>
      </c>
      <c r="EA632" t="s">
        <v>3</v>
      </c>
      <c r="EB632" t="s">
        <v>3</v>
      </c>
      <c r="EC632" t="s">
        <v>3</v>
      </c>
      <c r="EE632">
        <v>59540733</v>
      </c>
      <c r="EF632">
        <v>40</v>
      </c>
      <c r="EG632" t="s">
        <v>25</v>
      </c>
      <c r="EH632">
        <v>0</v>
      </c>
      <c r="EI632" t="s">
        <v>3</v>
      </c>
      <c r="EJ632">
        <v>2</v>
      </c>
      <c r="EK632">
        <v>67</v>
      </c>
      <c r="EL632" t="s">
        <v>26</v>
      </c>
      <c r="EM632" t="s">
        <v>27</v>
      </c>
      <c r="EO632" t="s">
        <v>3</v>
      </c>
      <c r="EQ632">
        <v>0</v>
      </c>
      <c r="ER632">
        <v>24.42</v>
      </c>
      <c r="ES632">
        <v>24.42</v>
      </c>
      <c r="ET632">
        <v>0</v>
      </c>
      <c r="EU632">
        <v>0</v>
      </c>
      <c r="EV632">
        <v>0</v>
      </c>
      <c r="EW632">
        <v>0</v>
      </c>
      <c r="EX632">
        <v>0</v>
      </c>
      <c r="EZ632">
        <v>5</v>
      </c>
      <c r="FC632">
        <v>1</v>
      </c>
      <c r="FD632">
        <v>18</v>
      </c>
      <c r="FF632">
        <v>283.8</v>
      </c>
      <c r="FQ632">
        <v>0</v>
      </c>
      <c r="FR632">
        <v>0</v>
      </c>
      <c r="FS632">
        <v>0</v>
      </c>
      <c r="FX632">
        <v>97</v>
      </c>
      <c r="FY632">
        <v>51</v>
      </c>
      <c r="GA632" t="s">
        <v>865</v>
      </c>
      <c r="GD632">
        <v>1</v>
      </c>
      <c r="GF632">
        <v>477272194</v>
      </c>
      <c r="GG632">
        <v>2</v>
      </c>
      <c r="GH632">
        <v>3</v>
      </c>
      <c r="GI632">
        <v>5</v>
      </c>
      <c r="GJ632">
        <v>0</v>
      </c>
      <c r="GK632">
        <v>0</v>
      </c>
      <c r="GL632">
        <f t="shared" si="747"/>
        <v>0</v>
      </c>
      <c r="GM632">
        <f t="shared" si="748"/>
        <v>59834.86</v>
      </c>
      <c r="GN632">
        <f t="shared" si="749"/>
        <v>0</v>
      </c>
      <c r="GO632">
        <f t="shared" si="750"/>
        <v>59834.86</v>
      </c>
      <c r="GP632">
        <f t="shared" si="751"/>
        <v>0</v>
      </c>
      <c r="GR632">
        <v>1</v>
      </c>
      <c r="GS632">
        <v>1</v>
      </c>
      <c r="GT632">
        <v>0</v>
      </c>
      <c r="GU632" t="s">
        <v>3</v>
      </c>
      <c r="GV632">
        <f t="shared" si="752"/>
        <v>0</v>
      </c>
      <c r="GW632">
        <v>1</v>
      </c>
      <c r="GX632">
        <f t="shared" si="753"/>
        <v>0</v>
      </c>
      <c r="HA632">
        <v>0</v>
      </c>
      <c r="HB632">
        <v>0</v>
      </c>
      <c r="HC632">
        <f t="shared" si="754"/>
        <v>0</v>
      </c>
      <c r="HE632" t="s">
        <v>389</v>
      </c>
      <c r="HF632" t="s">
        <v>34</v>
      </c>
      <c r="HM632" t="s">
        <v>3</v>
      </c>
      <c r="HN632" t="s">
        <v>3</v>
      </c>
      <c r="HO632" t="s">
        <v>3</v>
      </c>
      <c r="HP632" t="s">
        <v>3</v>
      </c>
      <c r="HQ632" t="s">
        <v>3</v>
      </c>
      <c r="HS632">
        <v>0</v>
      </c>
      <c r="IK632">
        <v>0</v>
      </c>
    </row>
    <row r="633" spans="1:255" x14ac:dyDescent="0.2">
      <c r="A633" s="2">
        <v>18</v>
      </c>
      <c r="B633" s="2">
        <v>1</v>
      </c>
      <c r="C633" s="2">
        <v>412</v>
      </c>
      <c r="D633" s="2"/>
      <c r="E633" s="2" t="s">
        <v>866</v>
      </c>
      <c r="F633" s="2" t="s">
        <v>867</v>
      </c>
      <c r="G633" s="2" t="s">
        <v>868</v>
      </c>
      <c r="H633" s="2" t="s">
        <v>37</v>
      </c>
      <c r="I633" s="2">
        <f>I629*J633</f>
        <v>248</v>
      </c>
      <c r="J633" s="2">
        <v>50</v>
      </c>
      <c r="K633" s="2">
        <v>50</v>
      </c>
      <c r="L633" s="2"/>
      <c r="M633" s="2"/>
      <c r="N633" s="2"/>
      <c r="O633" s="2">
        <f t="shared" si="723"/>
        <v>5761.04</v>
      </c>
      <c r="P633" s="2">
        <f t="shared" si="724"/>
        <v>5761.04</v>
      </c>
      <c r="Q633" s="2">
        <f>(ROUND((ROUND(((ET633)*AV633*I633),2)*BB633),2)+ROUND((ROUND(((AE633-(EU633))*AV633*I633),2)*BS633),2))</f>
        <v>0</v>
      </c>
      <c r="R633" s="2">
        <f t="shared" si="725"/>
        <v>0</v>
      </c>
      <c r="S633" s="2">
        <f t="shared" si="726"/>
        <v>0</v>
      </c>
      <c r="T633" s="2">
        <f t="shared" si="727"/>
        <v>0</v>
      </c>
      <c r="U633" s="2">
        <f t="shared" si="728"/>
        <v>0</v>
      </c>
      <c r="V633" s="2">
        <f t="shared" si="729"/>
        <v>0</v>
      </c>
      <c r="W633" s="2">
        <f t="shared" si="730"/>
        <v>0</v>
      </c>
      <c r="X633" s="2">
        <f t="shared" si="731"/>
        <v>0</v>
      </c>
      <c r="Y633" s="2">
        <f t="shared" si="732"/>
        <v>0</v>
      </c>
      <c r="Z633" s="2"/>
      <c r="AA633" s="2">
        <v>60252778</v>
      </c>
      <c r="AB633" s="2">
        <f t="shared" si="733"/>
        <v>23.23</v>
      </c>
      <c r="AC633" s="2">
        <f t="shared" si="734"/>
        <v>23.23</v>
      </c>
      <c r="AD633" s="2">
        <f>ROUND((((ET633)-(EU633))+AE633),6)</f>
        <v>0</v>
      </c>
      <c r="AE633" s="2">
        <f t="shared" si="757"/>
        <v>0</v>
      </c>
      <c r="AF633" s="2">
        <f t="shared" si="757"/>
        <v>0</v>
      </c>
      <c r="AG633" s="2">
        <f t="shared" si="735"/>
        <v>0</v>
      </c>
      <c r="AH633" s="2">
        <f t="shared" si="758"/>
        <v>0</v>
      </c>
      <c r="AI633" s="2">
        <f t="shared" si="758"/>
        <v>0</v>
      </c>
      <c r="AJ633" s="2">
        <f t="shared" si="736"/>
        <v>0</v>
      </c>
      <c r="AK633" s="2">
        <v>23.23</v>
      </c>
      <c r="AL633" s="2">
        <v>23.23</v>
      </c>
      <c r="AM633" s="2">
        <v>0</v>
      </c>
      <c r="AN633" s="2">
        <v>0</v>
      </c>
      <c r="AO633" s="2">
        <v>0</v>
      </c>
      <c r="AP633" s="2">
        <v>0</v>
      </c>
      <c r="AQ633" s="2">
        <v>0</v>
      </c>
      <c r="AR633" s="2">
        <v>0</v>
      </c>
      <c r="AS633" s="2">
        <v>0</v>
      </c>
      <c r="AT633" s="2">
        <v>97</v>
      </c>
      <c r="AU633" s="2">
        <v>51</v>
      </c>
      <c r="AV633" s="2">
        <v>1</v>
      </c>
      <c r="AW633" s="2">
        <v>1</v>
      </c>
      <c r="AX633" s="2"/>
      <c r="AY633" s="2"/>
      <c r="AZ633" s="2">
        <v>1</v>
      </c>
      <c r="BA633" s="2">
        <v>1</v>
      </c>
      <c r="BB633" s="2">
        <v>1</v>
      </c>
      <c r="BC633" s="2">
        <v>1</v>
      </c>
      <c r="BD633" s="2" t="s">
        <v>3</v>
      </c>
      <c r="BE633" s="2" t="s">
        <v>3</v>
      </c>
      <c r="BF633" s="2" t="s">
        <v>3</v>
      </c>
      <c r="BG633" s="2" t="s">
        <v>3</v>
      </c>
      <c r="BH633" s="2">
        <v>3</v>
      </c>
      <c r="BI633" s="2">
        <v>2</v>
      </c>
      <c r="BJ633" s="2" t="s">
        <v>3</v>
      </c>
      <c r="BK633" s="2"/>
      <c r="BL633" s="2"/>
      <c r="BM633" s="2">
        <v>67</v>
      </c>
      <c r="BN633" s="2">
        <v>0</v>
      </c>
      <c r="BO633" s="2" t="s">
        <v>3</v>
      </c>
      <c r="BP633" s="2">
        <v>0</v>
      </c>
      <c r="BQ633" s="2">
        <v>40</v>
      </c>
      <c r="BR633" s="2">
        <v>0</v>
      </c>
      <c r="BS633" s="2">
        <v>1</v>
      </c>
      <c r="BT633" s="2">
        <v>1</v>
      </c>
      <c r="BU633" s="2">
        <v>1</v>
      </c>
      <c r="BV633" s="2">
        <v>1</v>
      </c>
      <c r="BW633" s="2">
        <v>1</v>
      </c>
      <c r="BX633" s="2">
        <v>1</v>
      </c>
      <c r="BY633" s="2" t="s">
        <v>3</v>
      </c>
      <c r="BZ633" s="2">
        <v>97</v>
      </c>
      <c r="CA633" s="2">
        <v>51</v>
      </c>
      <c r="CB633" s="2" t="s">
        <v>3</v>
      </c>
      <c r="CC633" s="2"/>
      <c r="CD633" s="2"/>
      <c r="CE633" s="2">
        <v>30</v>
      </c>
      <c r="CF633" s="2">
        <v>0</v>
      </c>
      <c r="CG633" s="2">
        <v>0</v>
      </c>
      <c r="CH633" s="2"/>
      <c r="CI633" s="2"/>
      <c r="CJ633" s="2"/>
      <c r="CK633" s="2"/>
      <c r="CL633" s="2"/>
      <c r="CM633" s="2">
        <v>0</v>
      </c>
      <c r="CN633" s="2" t="s">
        <v>3</v>
      </c>
      <c r="CO633" s="2">
        <v>0</v>
      </c>
      <c r="CP633" s="2">
        <f t="shared" si="737"/>
        <v>5761.04</v>
      </c>
      <c r="CQ633" s="2">
        <f t="shared" si="738"/>
        <v>23.23</v>
      </c>
      <c r="CR633" s="2">
        <f>(ROUND((ROUND(((ET633)*AV633*1),2)*BB633),2)+ROUND((ROUND(((AE633-(EU633))*AV633*1),2)*BS633),2))</f>
        <v>0</v>
      </c>
      <c r="CS633" s="2">
        <f t="shared" si="739"/>
        <v>0</v>
      </c>
      <c r="CT633" s="2">
        <f t="shared" si="740"/>
        <v>0</v>
      </c>
      <c r="CU633" s="2">
        <f t="shared" si="741"/>
        <v>0</v>
      </c>
      <c r="CV633" s="2">
        <f t="shared" si="742"/>
        <v>0</v>
      </c>
      <c r="CW633" s="2">
        <f t="shared" si="743"/>
        <v>0</v>
      </c>
      <c r="CX633" s="2">
        <f t="shared" si="744"/>
        <v>0</v>
      </c>
      <c r="CY633" s="2">
        <f t="shared" si="745"/>
        <v>0</v>
      </c>
      <c r="CZ633" s="2">
        <f t="shared" si="746"/>
        <v>0</v>
      </c>
      <c r="DA633" s="2"/>
      <c r="DB633" s="2"/>
      <c r="DC633" s="2" t="s">
        <v>3</v>
      </c>
      <c r="DD633" s="2" t="s">
        <v>3</v>
      </c>
      <c r="DE633" s="2" t="s">
        <v>3</v>
      </c>
      <c r="DF633" s="2" t="s">
        <v>3</v>
      </c>
      <c r="DG633" s="2" t="s">
        <v>3</v>
      </c>
      <c r="DH633" s="2" t="s">
        <v>3</v>
      </c>
      <c r="DI633" s="2" t="s">
        <v>3</v>
      </c>
      <c r="DJ633" s="2" t="s">
        <v>3</v>
      </c>
      <c r="DK633" s="2" t="s">
        <v>3</v>
      </c>
      <c r="DL633" s="2" t="s">
        <v>3</v>
      </c>
      <c r="DM633" s="2" t="s">
        <v>3</v>
      </c>
      <c r="DN633" s="2">
        <v>0</v>
      </c>
      <c r="DO633" s="2">
        <v>0</v>
      </c>
      <c r="DP633" s="2">
        <v>1</v>
      </c>
      <c r="DQ633" s="2">
        <v>1</v>
      </c>
      <c r="DR633" s="2"/>
      <c r="DS633" s="2"/>
      <c r="DT633" s="2"/>
      <c r="DU633" s="2">
        <v>1013</v>
      </c>
      <c r="DV633" s="2" t="s">
        <v>37</v>
      </c>
      <c r="DW633" s="2" t="s">
        <v>37</v>
      </c>
      <c r="DX633" s="2">
        <v>1</v>
      </c>
      <c r="DY633" s="2"/>
      <c r="DZ633" s="2" t="s">
        <v>3</v>
      </c>
      <c r="EA633" s="2" t="s">
        <v>3</v>
      </c>
      <c r="EB633" s="2" t="s">
        <v>3</v>
      </c>
      <c r="EC633" s="2" t="s">
        <v>3</v>
      </c>
      <c r="ED633" s="2"/>
      <c r="EE633" s="2">
        <v>59540733</v>
      </c>
      <c r="EF633" s="2">
        <v>40</v>
      </c>
      <c r="EG633" s="2" t="s">
        <v>25</v>
      </c>
      <c r="EH633" s="2">
        <v>0</v>
      </c>
      <c r="EI633" s="2" t="s">
        <v>3</v>
      </c>
      <c r="EJ633" s="2">
        <v>2</v>
      </c>
      <c r="EK633" s="2">
        <v>67</v>
      </c>
      <c r="EL633" s="2" t="s">
        <v>26</v>
      </c>
      <c r="EM633" s="2" t="s">
        <v>27</v>
      </c>
      <c r="EN633" s="2"/>
      <c r="EO633" s="2" t="s">
        <v>3</v>
      </c>
      <c r="EP633" s="2"/>
      <c r="EQ633" s="2">
        <v>0</v>
      </c>
      <c r="ER633" s="2">
        <v>23.23</v>
      </c>
      <c r="ES633" s="2">
        <v>23.23</v>
      </c>
      <c r="ET633" s="2">
        <v>0</v>
      </c>
      <c r="EU633" s="2">
        <v>0</v>
      </c>
      <c r="EV633" s="2">
        <v>0</v>
      </c>
      <c r="EW633" s="2">
        <v>0</v>
      </c>
      <c r="EX633" s="2">
        <v>0</v>
      </c>
      <c r="EY633" s="2"/>
      <c r="EZ633" s="2"/>
      <c r="FA633" s="2"/>
      <c r="FB633" s="2"/>
      <c r="FC633" s="2"/>
      <c r="FD633" s="2"/>
      <c r="FE633" s="2"/>
      <c r="FF633" s="2"/>
      <c r="FG633" s="2"/>
      <c r="FH633" s="2"/>
      <c r="FI633" s="2"/>
      <c r="FJ633" s="2"/>
      <c r="FK633" s="2"/>
      <c r="FL633" s="2"/>
      <c r="FM633" s="2"/>
      <c r="FN633" s="2"/>
      <c r="FO633" s="2"/>
      <c r="FP633" s="2"/>
      <c r="FQ633" s="2">
        <v>0</v>
      </c>
      <c r="FR633" s="2">
        <v>0</v>
      </c>
      <c r="FS633" s="2">
        <v>0</v>
      </c>
      <c r="FT633" s="2"/>
      <c r="FU633" s="2"/>
      <c r="FV633" s="2"/>
      <c r="FW633" s="2"/>
      <c r="FX633" s="2">
        <v>97</v>
      </c>
      <c r="FY633" s="2">
        <v>51</v>
      </c>
      <c r="FZ633" s="2"/>
      <c r="GA633" s="2" t="s">
        <v>869</v>
      </c>
      <c r="GB633" s="2"/>
      <c r="GC633" s="2"/>
      <c r="GD633" s="2">
        <v>1</v>
      </c>
      <c r="GE633" s="2"/>
      <c r="GF633" s="2">
        <v>553837540</v>
      </c>
      <c r="GG633" s="2">
        <v>2</v>
      </c>
      <c r="GH633" s="2">
        <v>4</v>
      </c>
      <c r="GI633" s="2">
        <v>-2</v>
      </c>
      <c r="GJ633" s="2">
        <v>0</v>
      </c>
      <c r="GK633" s="2">
        <v>0</v>
      </c>
      <c r="GL633" s="2">
        <f t="shared" si="747"/>
        <v>0</v>
      </c>
      <c r="GM633" s="2">
        <f t="shared" si="748"/>
        <v>5761.04</v>
      </c>
      <c r="GN633" s="2">
        <f t="shared" si="749"/>
        <v>0</v>
      </c>
      <c r="GO633" s="2">
        <f t="shared" si="750"/>
        <v>5761.04</v>
      </c>
      <c r="GP633" s="2">
        <f t="shared" si="751"/>
        <v>0</v>
      </c>
      <c r="GQ633" s="2"/>
      <c r="GR633" s="2">
        <v>0</v>
      </c>
      <c r="GS633" s="2">
        <v>2</v>
      </c>
      <c r="GT633" s="2">
        <v>0</v>
      </c>
      <c r="GU633" s="2" t="s">
        <v>3</v>
      </c>
      <c r="GV633" s="2">
        <f t="shared" si="752"/>
        <v>0</v>
      </c>
      <c r="GW633" s="2">
        <v>1</v>
      </c>
      <c r="GX633" s="2">
        <f t="shared" si="753"/>
        <v>0</v>
      </c>
      <c r="GY633" s="2"/>
      <c r="GZ633" s="2"/>
      <c r="HA633" s="2">
        <v>0</v>
      </c>
      <c r="HB633" s="2">
        <v>0</v>
      </c>
      <c r="HC633" s="2">
        <f t="shared" si="754"/>
        <v>0</v>
      </c>
      <c r="HD633" s="2"/>
      <c r="HE633" s="2" t="s">
        <v>389</v>
      </c>
      <c r="HF633" s="2" t="s">
        <v>34</v>
      </c>
      <c r="HG633" s="2"/>
      <c r="HH633" s="2"/>
      <c r="HI633" s="2"/>
      <c r="HJ633" s="2"/>
      <c r="HK633" s="2"/>
      <c r="HL633" s="2"/>
      <c r="HM633" s="2" t="s">
        <v>3</v>
      </c>
      <c r="HN633" s="2" t="s">
        <v>3</v>
      </c>
      <c r="HO633" s="2" t="s">
        <v>3</v>
      </c>
      <c r="HP633" s="2" t="s">
        <v>3</v>
      </c>
      <c r="HQ633" s="2" t="s">
        <v>3</v>
      </c>
      <c r="HR633" s="2"/>
      <c r="HS633" s="2">
        <v>0</v>
      </c>
      <c r="HT633" s="2"/>
      <c r="HU633" s="2"/>
      <c r="HV633" s="2"/>
      <c r="HW633" s="2"/>
      <c r="HX633" s="2"/>
      <c r="HY633" s="2"/>
      <c r="HZ633" s="2"/>
      <c r="IA633" s="2"/>
      <c r="IB633" s="2"/>
      <c r="IC633" s="2"/>
      <c r="ID633" s="2"/>
      <c r="IE633" s="2"/>
      <c r="IF633" s="2"/>
      <c r="IG633" s="2"/>
      <c r="IH633" s="2"/>
      <c r="II633" s="2"/>
      <c r="IJ633" s="2"/>
      <c r="IK633" s="2">
        <v>0</v>
      </c>
      <c r="IL633" s="2"/>
      <c r="IM633" s="2"/>
      <c r="IN633" s="2"/>
      <c r="IO633" s="2"/>
      <c r="IP633" s="2"/>
      <c r="IQ633" s="2"/>
      <c r="IR633" s="2"/>
      <c r="IS633" s="2"/>
      <c r="IT633" s="2"/>
      <c r="IU633" s="2"/>
    </row>
    <row r="634" spans="1:255" x14ac:dyDescent="0.2">
      <c r="A634">
        <v>18</v>
      </c>
      <c r="B634">
        <v>1</v>
      </c>
      <c r="C634">
        <v>416</v>
      </c>
      <c r="E634" t="s">
        <v>866</v>
      </c>
      <c r="F634" t="s">
        <v>867</v>
      </c>
      <c r="G634" t="s">
        <v>868</v>
      </c>
      <c r="H634" t="s">
        <v>37</v>
      </c>
      <c r="I634">
        <f>I630*J634</f>
        <v>248</v>
      </c>
      <c r="J634">
        <v>50</v>
      </c>
      <c r="K634">
        <v>50</v>
      </c>
      <c r="O634">
        <f t="shared" si="723"/>
        <v>56919.08</v>
      </c>
      <c r="P634">
        <f t="shared" si="724"/>
        <v>56919.08</v>
      </c>
      <c r="Q634">
        <f>(ROUND((ROUND(((ET634)*AV634*I634),2)*BB634),2)+ROUND((ROUND(((AE634-(EU634))*AV634*I634),2)*BS634),2))</f>
        <v>0</v>
      </c>
      <c r="R634">
        <f t="shared" si="725"/>
        <v>0</v>
      </c>
      <c r="S634">
        <f t="shared" si="726"/>
        <v>0</v>
      </c>
      <c r="T634">
        <f t="shared" si="727"/>
        <v>0</v>
      </c>
      <c r="U634">
        <f t="shared" si="728"/>
        <v>0</v>
      </c>
      <c r="V634">
        <f t="shared" si="729"/>
        <v>0</v>
      </c>
      <c r="W634">
        <f t="shared" si="730"/>
        <v>0</v>
      </c>
      <c r="X634">
        <f t="shared" si="731"/>
        <v>0</v>
      </c>
      <c r="Y634">
        <f t="shared" si="732"/>
        <v>0</v>
      </c>
      <c r="AA634">
        <v>60252775</v>
      </c>
      <c r="AB634">
        <f t="shared" si="733"/>
        <v>23.23</v>
      </c>
      <c r="AC634">
        <f t="shared" si="734"/>
        <v>23.23</v>
      </c>
      <c r="AD634">
        <f>ROUND((((ET634)-(EU634))+AE634),6)</f>
        <v>0</v>
      </c>
      <c r="AE634">
        <f t="shared" si="757"/>
        <v>0</v>
      </c>
      <c r="AF634">
        <f t="shared" si="757"/>
        <v>0</v>
      </c>
      <c r="AG634">
        <f t="shared" si="735"/>
        <v>0</v>
      </c>
      <c r="AH634">
        <f t="shared" si="758"/>
        <v>0</v>
      </c>
      <c r="AI634">
        <f t="shared" si="758"/>
        <v>0</v>
      </c>
      <c r="AJ634">
        <f t="shared" si="736"/>
        <v>0</v>
      </c>
      <c r="AK634">
        <v>23.23</v>
      </c>
      <c r="AL634">
        <v>23.23</v>
      </c>
      <c r="AM634">
        <v>0</v>
      </c>
      <c r="AN634">
        <v>0</v>
      </c>
      <c r="AO634">
        <v>0</v>
      </c>
      <c r="AP634">
        <v>0</v>
      </c>
      <c r="AQ634">
        <v>0</v>
      </c>
      <c r="AR634">
        <v>0</v>
      </c>
      <c r="AS634">
        <v>0</v>
      </c>
      <c r="AT634">
        <v>97</v>
      </c>
      <c r="AU634">
        <v>51</v>
      </c>
      <c r="AV634">
        <v>1</v>
      </c>
      <c r="AW634">
        <v>1</v>
      </c>
      <c r="AZ634">
        <v>1</v>
      </c>
      <c r="BA634">
        <v>1</v>
      </c>
      <c r="BB634">
        <v>1</v>
      </c>
      <c r="BC634">
        <v>9.8800000000000008</v>
      </c>
      <c r="BD634" t="s">
        <v>3</v>
      </c>
      <c r="BE634" t="s">
        <v>3</v>
      </c>
      <c r="BF634" t="s">
        <v>3</v>
      </c>
      <c r="BG634" t="s">
        <v>3</v>
      </c>
      <c r="BH634">
        <v>3</v>
      </c>
      <c r="BI634">
        <v>2</v>
      </c>
      <c r="BJ634" t="s">
        <v>3</v>
      </c>
      <c r="BM634">
        <v>67</v>
      </c>
      <c r="BN634">
        <v>0</v>
      </c>
      <c r="BO634" t="s">
        <v>3</v>
      </c>
      <c r="BP634">
        <v>0</v>
      </c>
      <c r="BQ634">
        <v>40</v>
      </c>
      <c r="BR634">
        <v>0</v>
      </c>
      <c r="BS634">
        <v>1</v>
      </c>
      <c r="BT634">
        <v>1</v>
      </c>
      <c r="BU634">
        <v>1</v>
      </c>
      <c r="BV634">
        <v>1</v>
      </c>
      <c r="BW634">
        <v>1</v>
      </c>
      <c r="BX634">
        <v>1</v>
      </c>
      <c r="BY634" t="s">
        <v>3</v>
      </c>
      <c r="BZ634">
        <v>97</v>
      </c>
      <c r="CA634">
        <v>51</v>
      </c>
      <c r="CB634" t="s">
        <v>3</v>
      </c>
      <c r="CE634">
        <v>30</v>
      </c>
      <c r="CF634">
        <v>0</v>
      </c>
      <c r="CG634">
        <v>0</v>
      </c>
      <c r="CM634">
        <v>0</v>
      </c>
      <c r="CN634" t="s">
        <v>3</v>
      </c>
      <c r="CO634">
        <v>0</v>
      </c>
      <c r="CP634">
        <f t="shared" si="737"/>
        <v>56919.08</v>
      </c>
      <c r="CQ634">
        <f t="shared" si="738"/>
        <v>229.51</v>
      </c>
      <c r="CR634">
        <f>(ROUND((ROUND(((ET634)*AV634*1),2)*BB634),2)+ROUND((ROUND(((AE634-(EU634))*AV634*1),2)*BS634),2))</f>
        <v>0</v>
      </c>
      <c r="CS634">
        <f t="shared" si="739"/>
        <v>0</v>
      </c>
      <c r="CT634">
        <f t="shared" si="740"/>
        <v>0</v>
      </c>
      <c r="CU634">
        <f t="shared" si="741"/>
        <v>0</v>
      </c>
      <c r="CV634">
        <f t="shared" si="742"/>
        <v>0</v>
      </c>
      <c r="CW634">
        <f t="shared" si="743"/>
        <v>0</v>
      </c>
      <c r="CX634">
        <f t="shared" si="744"/>
        <v>0</v>
      </c>
      <c r="CY634">
        <f t="shared" si="745"/>
        <v>0</v>
      </c>
      <c r="CZ634">
        <f t="shared" si="746"/>
        <v>0</v>
      </c>
      <c r="DC634" t="s">
        <v>3</v>
      </c>
      <c r="DD634" t="s">
        <v>3</v>
      </c>
      <c r="DE634" t="s">
        <v>3</v>
      </c>
      <c r="DF634" t="s">
        <v>3</v>
      </c>
      <c r="DG634" t="s">
        <v>3</v>
      </c>
      <c r="DH634" t="s">
        <v>3</v>
      </c>
      <c r="DI634" t="s">
        <v>3</v>
      </c>
      <c r="DJ634" t="s">
        <v>3</v>
      </c>
      <c r="DK634" t="s">
        <v>3</v>
      </c>
      <c r="DL634" t="s">
        <v>3</v>
      </c>
      <c r="DM634" t="s">
        <v>3</v>
      </c>
      <c r="DN634">
        <v>0</v>
      </c>
      <c r="DO634">
        <v>0</v>
      </c>
      <c r="DP634">
        <v>1</v>
      </c>
      <c r="DQ634">
        <v>1</v>
      </c>
      <c r="DU634">
        <v>1013</v>
      </c>
      <c r="DV634" t="s">
        <v>37</v>
      </c>
      <c r="DW634" t="s">
        <v>37</v>
      </c>
      <c r="DX634">
        <v>1</v>
      </c>
      <c r="DZ634" t="s">
        <v>3</v>
      </c>
      <c r="EA634" t="s">
        <v>3</v>
      </c>
      <c r="EB634" t="s">
        <v>3</v>
      </c>
      <c r="EC634" t="s">
        <v>3</v>
      </c>
      <c r="EE634">
        <v>59540733</v>
      </c>
      <c r="EF634">
        <v>40</v>
      </c>
      <c r="EG634" t="s">
        <v>25</v>
      </c>
      <c r="EH634">
        <v>0</v>
      </c>
      <c r="EI634" t="s">
        <v>3</v>
      </c>
      <c r="EJ634">
        <v>2</v>
      </c>
      <c r="EK634">
        <v>67</v>
      </c>
      <c r="EL634" t="s">
        <v>26</v>
      </c>
      <c r="EM634" t="s">
        <v>27</v>
      </c>
      <c r="EO634" t="s">
        <v>3</v>
      </c>
      <c r="EQ634">
        <v>0</v>
      </c>
      <c r="ER634">
        <v>23.23</v>
      </c>
      <c r="ES634">
        <v>23.23</v>
      </c>
      <c r="ET634">
        <v>0</v>
      </c>
      <c r="EU634">
        <v>0</v>
      </c>
      <c r="EV634">
        <v>0</v>
      </c>
      <c r="EW634">
        <v>0</v>
      </c>
      <c r="EX634">
        <v>0</v>
      </c>
      <c r="EZ634">
        <v>5</v>
      </c>
      <c r="FC634">
        <v>1</v>
      </c>
      <c r="FD634">
        <v>18</v>
      </c>
      <c r="FF634">
        <v>270</v>
      </c>
      <c r="FQ634">
        <v>0</v>
      </c>
      <c r="FR634">
        <v>0</v>
      </c>
      <c r="FS634">
        <v>0</v>
      </c>
      <c r="FX634">
        <v>97</v>
      </c>
      <c r="FY634">
        <v>51</v>
      </c>
      <c r="GA634" t="s">
        <v>869</v>
      </c>
      <c r="GD634">
        <v>1</v>
      </c>
      <c r="GF634">
        <v>553837540</v>
      </c>
      <c r="GG634">
        <v>2</v>
      </c>
      <c r="GH634">
        <v>3</v>
      </c>
      <c r="GI634">
        <v>5</v>
      </c>
      <c r="GJ634">
        <v>0</v>
      </c>
      <c r="GK634">
        <v>0</v>
      </c>
      <c r="GL634">
        <f t="shared" si="747"/>
        <v>0</v>
      </c>
      <c r="GM634">
        <f t="shared" si="748"/>
        <v>56919.08</v>
      </c>
      <c r="GN634">
        <f t="shared" si="749"/>
        <v>0</v>
      </c>
      <c r="GO634">
        <f t="shared" si="750"/>
        <v>56919.08</v>
      </c>
      <c r="GP634">
        <f t="shared" si="751"/>
        <v>0</v>
      </c>
      <c r="GR634">
        <v>1</v>
      </c>
      <c r="GS634">
        <v>1</v>
      </c>
      <c r="GT634">
        <v>0</v>
      </c>
      <c r="GU634" t="s">
        <v>3</v>
      </c>
      <c r="GV634">
        <f t="shared" si="752"/>
        <v>0</v>
      </c>
      <c r="GW634">
        <v>1</v>
      </c>
      <c r="GX634">
        <f t="shared" si="753"/>
        <v>0</v>
      </c>
      <c r="HA634">
        <v>0</v>
      </c>
      <c r="HB634">
        <v>0</v>
      </c>
      <c r="HC634">
        <f t="shared" si="754"/>
        <v>0</v>
      </c>
      <c r="HE634" t="s">
        <v>389</v>
      </c>
      <c r="HF634" t="s">
        <v>34</v>
      </c>
      <c r="HM634" t="s">
        <v>3</v>
      </c>
      <c r="HN634" t="s">
        <v>3</v>
      </c>
      <c r="HO634" t="s">
        <v>3</v>
      </c>
      <c r="HP634" t="s">
        <v>3</v>
      </c>
      <c r="HQ634" t="s">
        <v>3</v>
      </c>
      <c r="HS634">
        <v>0</v>
      </c>
      <c r="IK634">
        <v>0</v>
      </c>
    </row>
    <row r="635" spans="1:255" x14ac:dyDescent="0.2">
      <c r="A635" s="2">
        <v>17</v>
      </c>
      <c r="B635" s="2">
        <v>1</v>
      </c>
      <c r="C635" s="2">
        <f>ROW(SmtRes!A423)</f>
        <v>423</v>
      </c>
      <c r="D635" s="2">
        <f>ROW(EtalonRes!A503)</f>
        <v>503</v>
      </c>
      <c r="E635" s="2" t="s">
        <v>870</v>
      </c>
      <c r="F635" s="2" t="s">
        <v>853</v>
      </c>
      <c r="G635" s="2" t="s">
        <v>854</v>
      </c>
      <c r="H635" s="2" t="s">
        <v>74</v>
      </c>
      <c r="I635" s="2">
        <v>45</v>
      </c>
      <c r="J635" s="2">
        <v>0</v>
      </c>
      <c r="K635" s="2">
        <v>45</v>
      </c>
      <c r="L635" s="2"/>
      <c r="M635" s="2"/>
      <c r="N635" s="2"/>
      <c r="O635" s="2">
        <f t="shared" si="723"/>
        <v>9681.9500000000007</v>
      </c>
      <c r="P635" s="2">
        <f t="shared" si="724"/>
        <v>8976.6</v>
      </c>
      <c r="Q635" s="2">
        <f>(ROUND((ROUND((((ET635*1.1))*AV635*I635),2)*BB635),2)+ROUND((ROUND(((AE635-((EU635*1.1)))*AV635*I635),2)*BS635),2))</f>
        <v>40.42</v>
      </c>
      <c r="R635" s="2">
        <f t="shared" si="725"/>
        <v>0</v>
      </c>
      <c r="S635" s="2">
        <f t="shared" si="726"/>
        <v>664.93</v>
      </c>
      <c r="T635" s="2">
        <f t="shared" si="727"/>
        <v>0</v>
      </c>
      <c r="U635" s="2">
        <f t="shared" si="728"/>
        <v>53.381295000000009</v>
      </c>
      <c r="V635" s="2">
        <f t="shared" si="729"/>
        <v>0</v>
      </c>
      <c r="W635" s="2">
        <f t="shared" si="730"/>
        <v>0</v>
      </c>
      <c r="X635" s="2">
        <f t="shared" si="731"/>
        <v>644.98</v>
      </c>
      <c r="Y635" s="2">
        <f t="shared" si="732"/>
        <v>339.11</v>
      </c>
      <c r="Z635" s="2"/>
      <c r="AA635" s="2">
        <v>60252778</v>
      </c>
      <c r="AB635" s="2">
        <f t="shared" si="733"/>
        <v>214.45099999999999</v>
      </c>
      <c r="AC635" s="2">
        <f t="shared" si="734"/>
        <v>199.48</v>
      </c>
      <c r="AD635" s="2">
        <f>ROUND(((((ET635*1.1))-((EU635*1.1)))+AE635),6)</f>
        <v>0.85799999999999998</v>
      </c>
      <c r="AE635" s="2">
        <f>ROUND(((EU635*1.1)),6)</f>
        <v>0</v>
      </c>
      <c r="AF635" s="2">
        <f>ROUND(((EV635*1.1)),6)</f>
        <v>14.113</v>
      </c>
      <c r="AG635" s="2">
        <f t="shared" si="735"/>
        <v>0</v>
      </c>
      <c r="AH635" s="2">
        <f>((EW635*1.1))</f>
        <v>1.1330000000000002</v>
      </c>
      <c r="AI635" s="2">
        <f>((EX635*1.1))</f>
        <v>0</v>
      </c>
      <c r="AJ635" s="2">
        <f t="shared" si="736"/>
        <v>0</v>
      </c>
      <c r="AK635" s="2">
        <v>213.09</v>
      </c>
      <c r="AL635" s="2">
        <v>199.48</v>
      </c>
      <c r="AM635" s="2">
        <v>0.78</v>
      </c>
      <c r="AN635" s="2">
        <v>0</v>
      </c>
      <c r="AO635" s="2">
        <v>12.83</v>
      </c>
      <c r="AP635" s="2">
        <v>0</v>
      </c>
      <c r="AQ635" s="2">
        <v>1.03</v>
      </c>
      <c r="AR635" s="2">
        <v>0</v>
      </c>
      <c r="AS635" s="2">
        <v>0</v>
      </c>
      <c r="AT635" s="2">
        <v>97</v>
      </c>
      <c r="AU635" s="2">
        <v>51</v>
      </c>
      <c r="AV635" s="2">
        <v>1.0469999999999999</v>
      </c>
      <c r="AW635" s="2">
        <v>1</v>
      </c>
      <c r="AX635" s="2"/>
      <c r="AY635" s="2"/>
      <c r="AZ635" s="2">
        <v>1</v>
      </c>
      <c r="BA635" s="2">
        <v>1</v>
      </c>
      <c r="BB635" s="2">
        <v>1</v>
      </c>
      <c r="BC635" s="2">
        <v>1</v>
      </c>
      <c r="BD635" s="2" t="s">
        <v>3</v>
      </c>
      <c r="BE635" s="2" t="s">
        <v>3</v>
      </c>
      <c r="BF635" s="2" t="s">
        <v>3</v>
      </c>
      <c r="BG635" s="2" t="s">
        <v>3</v>
      </c>
      <c r="BH635" s="2">
        <v>0</v>
      </c>
      <c r="BI635" s="2">
        <v>2</v>
      </c>
      <c r="BJ635" s="2" t="s">
        <v>855</v>
      </c>
      <c r="BK635" s="2"/>
      <c r="BL635" s="2"/>
      <c r="BM635" s="2">
        <v>67</v>
      </c>
      <c r="BN635" s="2">
        <v>59540665</v>
      </c>
      <c r="BO635" s="2" t="s">
        <v>853</v>
      </c>
      <c r="BP635" s="2">
        <v>1</v>
      </c>
      <c r="BQ635" s="2">
        <v>40</v>
      </c>
      <c r="BR635" s="2">
        <v>0</v>
      </c>
      <c r="BS635" s="2">
        <v>1</v>
      </c>
      <c r="BT635" s="2">
        <v>1</v>
      </c>
      <c r="BU635" s="2">
        <v>1</v>
      </c>
      <c r="BV635" s="2">
        <v>1</v>
      </c>
      <c r="BW635" s="2">
        <v>1</v>
      </c>
      <c r="BX635" s="2">
        <v>1</v>
      </c>
      <c r="BY635" s="2" t="s">
        <v>3</v>
      </c>
      <c r="BZ635" s="2">
        <v>97</v>
      </c>
      <c r="CA635" s="2">
        <v>51</v>
      </c>
      <c r="CB635" s="2" t="s">
        <v>3</v>
      </c>
      <c r="CC635" s="2"/>
      <c r="CD635" s="2"/>
      <c r="CE635" s="2">
        <v>30</v>
      </c>
      <c r="CF635" s="2">
        <v>0</v>
      </c>
      <c r="CG635" s="2">
        <v>0</v>
      </c>
      <c r="CH635" s="2"/>
      <c r="CI635" s="2"/>
      <c r="CJ635" s="2"/>
      <c r="CK635" s="2"/>
      <c r="CL635" s="2"/>
      <c r="CM635" s="2">
        <v>0</v>
      </c>
      <c r="CN635" s="2" t="s">
        <v>1289</v>
      </c>
      <c r="CO635" s="2">
        <v>0</v>
      </c>
      <c r="CP635" s="2">
        <f t="shared" si="737"/>
        <v>9681.9500000000007</v>
      </c>
      <c r="CQ635" s="2">
        <f t="shared" si="738"/>
        <v>199.48</v>
      </c>
      <c r="CR635" s="2">
        <f>(ROUND((ROUND((((ET635*1.1))*AV635*1),2)*BB635),2)+ROUND((ROUND(((AE635-((EU635*1.1)))*AV635*1),2)*BS635),2))</f>
        <v>0.9</v>
      </c>
      <c r="CS635" s="2">
        <f t="shared" si="739"/>
        <v>0</v>
      </c>
      <c r="CT635" s="2">
        <f t="shared" si="740"/>
        <v>14.78</v>
      </c>
      <c r="CU635" s="2">
        <f t="shared" si="741"/>
        <v>0</v>
      </c>
      <c r="CV635" s="2">
        <f t="shared" si="742"/>
        <v>1.1862510000000002</v>
      </c>
      <c r="CW635" s="2">
        <f t="shared" si="743"/>
        <v>0</v>
      </c>
      <c r="CX635" s="2">
        <f t="shared" si="744"/>
        <v>0</v>
      </c>
      <c r="CY635" s="2">
        <f t="shared" si="745"/>
        <v>644.98209999999995</v>
      </c>
      <c r="CZ635" s="2">
        <f t="shared" si="746"/>
        <v>339.11430000000001</v>
      </c>
      <c r="DA635" s="2"/>
      <c r="DB635" s="2">
        <v>55</v>
      </c>
      <c r="DC635" s="2" t="s">
        <v>3</v>
      </c>
      <c r="DD635" s="2" t="s">
        <v>3</v>
      </c>
      <c r="DE635" s="2" t="s">
        <v>24</v>
      </c>
      <c r="DF635" s="2" t="s">
        <v>24</v>
      </c>
      <c r="DG635" s="2" t="s">
        <v>24</v>
      </c>
      <c r="DH635" s="2" t="s">
        <v>3</v>
      </c>
      <c r="DI635" s="2" t="s">
        <v>24</v>
      </c>
      <c r="DJ635" s="2" t="s">
        <v>24</v>
      </c>
      <c r="DK635" s="2" t="s">
        <v>3</v>
      </c>
      <c r="DL635" s="2" t="s">
        <v>3</v>
      </c>
      <c r="DM635" s="2" t="s">
        <v>3</v>
      </c>
      <c r="DN635" s="2">
        <v>0</v>
      </c>
      <c r="DO635" s="2">
        <v>0</v>
      </c>
      <c r="DP635" s="2">
        <v>1</v>
      </c>
      <c r="DQ635" s="2">
        <v>1</v>
      </c>
      <c r="DR635" s="2"/>
      <c r="DS635" s="2"/>
      <c r="DT635" s="2"/>
      <c r="DU635" s="2">
        <v>1013</v>
      </c>
      <c r="DV635" s="2" t="s">
        <v>74</v>
      </c>
      <c r="DW635" s="2" t="s">
        <v>74</v>
      </c>
      <c r="DX635" s="2">
        <v>1</v>
      </c>
      <c r="DY635" s="2"/>
      <c r="DZ635" s="2" t="s">
        <v>3</v>
      </c>
      <c r="EA635" s="2" t="s">
        <v>3</v>
      </c>
      <c r="EB635" s="2" t="s">
        <v>3</v>
      </c>
      <c r="EC635" s="2" t="s">
        <v>3</v>
      </c>
      <c r="ED635" s="2"/>
      <c r="EE635" s="2">
        <v>59540733</v>
      </c>
      <c r="EF635" s="2">
        <v>40</v>
      </c>
      <c r="EG635" s="2" t="s">
        <v>25</v>
      </c>
      <c r="EH635" s="2">
        <v>0</v>
      </c>
      <c r="EI635" s="2" t="s">
        <v>3</v>
      </c>
      <c r="EJ635" s="2">
        <v>2</v>
      </c>
      <c r="EK635" s="2">
        <v>67</v>
      </c>
      <c r="EL635" s="2" t="s">
        <v>26</v>
      </c>
      <c r="EM635" s="2" t="s">
        <v>27</v>
      </c>
      <c r="EN635" s="2"/>
      <c r="EO635" s="2" t="s">
        <v>28</v>
      </c>
      <c r="EP635" s="2"/>
      <c r="EQ635" s="2">
        <v>0</v>
      </c>
      <c r="ER635" s="2">
        <v>213.09</v>
      </c>
      <c r="ES635" s="2">
        <v>199.48</v>
      </c>
      <c r="ET635" s="2">
        <v>0.78</v>
      </c>
      <c r="EU635" s="2">
        <v>0</v>
      </c>
      <c r="EV635" s="2">
        <v>12.83</v>
      </c>
      <c r="EW635" s="2">
        <v>1.03</v>
      </c>
      <c r="EX635" s="2">
        <v>0</v>
      </c>
      <c r="EY635" s="2">
        <v>0</v>
      </c>
      <c r="EZ635" s="2"/>
      <c r="FA635" s="2"/>
      <c r="FB635" s="2"/>
      <c r="FC635" s="2"/>
      <c r="FD635" s="2"/>
      <c r="FE635" s="2"/>
      <c r="FF635" s="2"/>
      <c r="FG635" s="2"/>
      <c r="FH635" s="2"/>
      <c r="FI635" s="2"/>
      <c r="FJ635" s="2"/>
      <c r="FK635" s="2"/>
      <c r="FL635" s="2"/>
      <c r="FM635" s="2"/>
      <c r="FN635" s="2"/>
      <c r="FO635" s="2"/>
      <c r="FP635" s="2"/>
      <c r="FQ635" s="2">
        <v>0</v>
      </c>
      <c r="FR635" s="2">
        <v>0</v>
      </c>
      <c r="FS635" s="2">
        <v>0</v>
      </c>
      <c r="FT635" s="2"/>
      <c r="FU635" s="2"/>
      <c r="FV635" s="2"/>
      <c r="FW635" s="2"/>
      <c r="FX635" s="2">
        <v>97</v>
      </c>
      <c r="FY635" s="2">
        <v>51</v>
      </c>
      <c r="FZ635" s="2"/>
      <c r="GA635" s="2" t="s">
        <v>3</v>
      </c>
      <c r="GB635" s="2"/>
      <c r="GC635" s="2"/>
      <c r="GD635" s="2">
        <v>1</v>
      </c>
      <c r="GE635" s="2"/>
      <c r="GF635" s="2">
        <v>-1409494803</v>
      </c>
      <c r="GG635" s="2">
        <v>2</v>
      </c>
      <c r="GH635" s="2">
        <v>1</v>
      </c>
      <c r="GI635" s="2">
        <v>2</v>
      </c>
      <c r="GJ635" s="2">
        <v>0</v>
      </c>
      <c r="GK635" s="2">
        <v>0</v>
      </c>
      <c r="GL635" s="2">
        <f t="shared" si="747"/>
        <v>0</v>
      </c>
      <c r="GM635" s="2">
        <f t="shared" si="748"/>
        <v>10666.04</v>
      </c>
      <c r="GN635" s="2">
        <f t="shared" si="749"/>
        <v>0</v>
      </c>
      <c r="GO635" s="2">
        <f t="shared" si="750"/>
        <v>10666.04</v>
      </c>
      <c r="GP635" s="2">
        <f t="shared" si="751"/>
        <v>0</v>
      </c>
      <c r="GQ635" s="2"/>
      <c r="GR635" s="2">
        <v>0</v>
      </c>
      <c r="GS635" s="2">
        <v>3</v>
      </c>
      <c r="GT635" s="2">
        <v>0</v>
      </c>
      <c r="GU635" s="2" t="s">
        <v>3</v>
      </c>
      <c r="GV635" s="2">
        <f t="shared" si="752"/>
        <v>0</v>
      </c>
      <c r="GW635" s="2">
        <v>1</v>
      </c>
      <c r="GX635" s="2">
        <f t="shared" si="753"/>
        <v>0</v>
      </c>
      <c r="GY635" s="2"/>
      <c r="GZ635" s="2"/>
      <c r="HA635" s="2">
        <v>0</v>
      </c>
      <c r="HB635" s="2">
        <v>0</v>
      </c>
      <c r="HC635" s="2">
        <f t="shared" si="754"/>
        <v>0</v>
      </c>
      <c r="HD635" s="2"/>
      <c r="HE635" s="2" t="s">
        <v>3</v>
      </c>
      <c r="HF635" s="2" t="s">
        <v>3</v>
      </c>
      <c r="HG635" s="2"/>
      <c r="HH635" s="2"/>
      <c r="HI635" s="2"/>
      <c r="HJ635" s="2"/>
      <c r="HK635" s="2"/>
      <c r="HL635" s="2"/>
      <c r="HM635" s="2" t="s">
        <v>3</v>
      </c>
      <c r="HN635" s="2" t="s">
        <v>3</v>
      </c>
      <c r="HO635" s="2" t="s">
        <v>3</v>
      </c>
      <c r="HP635" s="2" t="s">
        <v>3</v>
      </c>
      <c r="HQ635" s="2" t="s">
        <v>3</v>
      </c>
      <c r="HR635" s="2"/>
      <c r="HS635" s="2">
        <v>0</v>
      </c>
      <c r="HT635" s="2"/>
      <c r="HU635" s="2"/>
      <c r="HV635" s="2"/>
      <c r="HW635" s="2"/>
      <c r="HX635" s="2"/>
      <c r="HY635" s="2"/>
      <c r="HZ635" s="2"/>
      <c r="IA635" s="2"/>
      <c r="IB635" s="2"/>
      <c r="IC635" s="2"/>
      <c r="ID635" s="2"/>
      <c r="IE635" s="2"/>
      <c r="IF635" s="2"/>
      <c r="IG635" s="2"/>
      <c r="IH635" s="2"/>
      <c r="II635" s="2"/>
      <c r="IJ635" s="2"/>
      <c r="IK635" s="2">
        <v>0</v>
      </c>
      <c r="IL635" s="2"/>
      <c r="IM635" s="2"/>
      <c r="IN635" s="2"/>
      <c r="IO635" s="2"/>
      <c r="IP635" s="2"/>
      <c r="IQ635" s="2"/>
      <c r="IR635" s="2"/>
      <c r="IS635" s="2"/>
      <c r="IT635" s="2"/>
      <c r="IU635" s="2"/>
    </row>
    <row r="636" spans="1:255" x14ac:dyDescent="0.2">
      <c r="A636">
        <v>17</v>
      </c>
      <c r="B636">
        <v>1</v>
      </c>
      <c r="C636">
        <f>ROW(SmtRes!A430)</f>
        <v>430</v>
      </c>
      <c r="D636">
        <f>ROW(EtalonRes!A510)</f>
        <v>510</v>
      </c>
      <c r="E636" t="s">
        <v>870</v>
      </c>
      <c r="F636" t="s">
        <v>853</v>
      </c>
      <c r="G636" t="s">
        <v>854</v>
      </c>
      <c r="H636" t="s">
        <v>74</v>
      </c>
      <c r="I636">
        <v>45</v>
      </c>
      <c r="J636">
        <v>0</v>
      </c>
      <c r="K636">
        <v>45</v>
      </c>
      <c r="O636">
        <f t="shared" si="723"/>
        <v>86941.66</v>
      </c>
      <c r="P636">
        <f t="shared" si="724"/>
        <v>49909.9</v>
      </c>
      <c r="Q636">
        <f>(ROUND((ROUND((((ET636*1.1))*AV636*I636),2)*BB636),2)+ROUND((ROUND(((AE636-((EU636*1.1)))*AV636*I636),2)*BS636),2))</f>
        <v>467.26</v>
      </c>
      <c r="R636">
        <f t="shared" si="725"/>
        <v>0</v>
      </c>
      <c r="S636">
        <f t="shared" si="726"/>
        <v>36564.5</v>
      </c>
      <c r="T636">
        <f t="shared" si="727"/>
        <v>0</v>
      </c>
      <c r="U636">
        <f t="shared" si="728"/>
        <v>53.381295000000009</v>
      </c>
      <c r="V636">
        <f t="shared" si="729"/>
        <v>0</v>
      </c>
      <c r="W636">
        <f t="shared" si="730"/>
        <v>0</v>
      </c>
      <c r="X636">
        <f t="shared" si="731"/>
        <v>35467.57</v>
      </c>
      <c r="Y636">
        <f t="shared" si="732"/>
        <v>18647.900000000001</v>
      </c>
      <c r="AA636">
        <v>60252775</v>
      </c>
      <c r="AB636">
        <f t="shared" si="733"/>
        <v>214.45099999999999</v>
      </c>
      <c r="AC636">
        <f t="shared" si="734"/>
        <v>199.48</v>
      </c>
      <c r="AD636">
        <f>ROUND(((((ET636*1.1))-((EU636*1.1)))+AE636),6)</f>
        <v>0.85799999999999998</v>
      </c>
      <c r="AE636">
        <f>ROUND(((EU636*1.1)),6)</f>
        <v>0</v>
      </c>
      <c r="AF636">
        <f>ROUND(((EV636*1.1)),6)</f>
        <v>14.113</v>
      </c>
      <c r="AG636">
        <f t="shared" si="735"/>
        <v>0</v>
      </c>
      <c r="AH636">
        <f>((EW636*1.1))</f>
        <v>1.1330000000000002</v>
      </c>
      <c r="AI636">
        <f>((EX636*1.1))</f>
        <v>0</v>
      </c>
      <c r="AJ636">
        <f t="shared" si="736"/>
        <v>0</v>
      </c>
      <c r="AK636">
        <v>213.09</v>
      </c>
      <c r="AL636">
        <v>199.48</v>
      </c>
      <c r="AM636">
        <v>0.78</v>
      </c>
      <c r="AN636">
        <v>0</v>
      </c>
      <c r="AO636">
        <v>12.83</v>
      </c>
      <c r="AP636">
        <v>0</v>
      </c>
      <c r="AQ636">
        <v>1.03</v>
      </c>
      <c r="AR636">
        <v>0</v>
      </c>
      <c r="AS636">
        <v>0</v>
      </c>
      <c r="AT636">
        <v>97</v>
      </c>
      <c r="AU636">
        <v>51</v>
      </c>
      <c r="AV636">
        <v>1.0469999999999999</v>
      </c>
      <c r="AW636">
        <v>1</v>
      </c>
      <c r="AZ636">
        <v>1</v>
      </c>
      <c r="BA636">
        <v>54.99</v>
      </c>
      <c r="BB636">
        <v>11.56</v>
      </c>
      <c r="BC636">
        <v>5.56</v>
      </c>
      <c r="BD636" t="s">
        <v>3</v>
      </c>
      <c r="BE636" t="s">
        <v>3</v>
      </c>
      <c r="BF636" t="s">
        <v>3</v>
      </c>
      <c r="BG636" t="s">
        <v>3</v>
      </c>
      <c r="BH636">
        <v>0</v>
      </c>
      <c r="BI636">
        <v>2</v>
      </c>
      <c r="BJ636" t="s">
        <v>855</v>
      </c>
      <c r="BM636">
        <v>67</v>
      </c>
      <c r="BN636">
        <v>59540665</v>
      </c>
      <c r="BO636" t="s">
        <v>853</v>
      </c>
      <c r="BP636">
        <v>1</v>
      </c>
      <c r="BQ636">
        <v>40</v>
      </c>
      <c r="BR636">
        <v>0</v>
      </c>
      <c r="BS636">
        <v>54.99</v>
      </c>
      <c r="BT636">
        <v>1</v>
      </c>
      <c r="BU636">
        <v>1</v>
      </c>
      <c r="BV636">
        <v>1</v>
      </c>
      <c r="BW636">
        <v>1</v>
      </c>
      <c r="BX636">
        <v>1</v>
      </c>
      <c r="BY636" t="s">
        <v>3</v>
      </c>
      <c r="BZ636">
        <v>97</v>
      </c>
      <c r="CA636">
        <v>51</v>
      </c>
      <c r="CB636" t="s">
        <v>3</v>
      </c>
      <c r="CE636">
        <v>30</v>
      </c>
      <c r="CF636">
        <v>0</v>
      </c>
      <c r="CG636">
        <v>0</v>
      </c>
      <c r="CM636">
        <v>0</v>
      </c>
      <c r="CN636" t="s">
        <v>1289</v>
      </c>
      <c r="CO636">
        <v>0</v>
      </c>
      <c r="CP636">
        <f t="shared" si="737"/>
        <v>86941.66</v>
      </c>
      <c r="CQ636">
        <f t="shared" si="738"/>
        <v>1109.1099999999999</v>
      </c>
      <c r="CR636">
        <f>(ROUND((ROUND((((ET636*1.1))*AV636*1),2)*BB636),2)+ROUND((ROUND(((AE636-((EU636*1.1)))*AV636*1),2)*BS636),2))</f>
        <v>10.4</v>
      </c>
      <c r="CS636">
        <f t="shared" si="739"/>
        <v>0</v>
      </c>
      <c r="CT636">
        <f t="shared" si="740"/>
        <v>812.75</v>
      </c>
      <c r="CU636">
        <f t="shared" si="741"/>
        <v>0</v>
      </c>
      <c r="CV636">
        <f t="shared" si="742"/>
        <v>1.1862510000000002</v>
      </c>
      <c r="CW636">
        <f t="shared" si="743"/>
        <v>0</v>
      </c>
      <c r="CX636">
        <f t="shared" si="744"/>
        <v>0</v>
      </c>
      <c r="CY636">
        <f t="shared" si="745"/>
        <v>35467.565000000002</v>
      </c>
      <c r="CZ636">
        <f t="shared" si="746"/>
        <v>18647.895</v>
      </c>
      <c r="DB636">
        <v>56</v>
      </c>
      <c r="DC636" t="s">
        <v>3</v>
      </c>
      <c r="DD636" t="s">
        <v>3</v>
      </c>
      <c r="DE636" t="s">
        <v>24</v>
      </c>
      <c r="DF636" t="s">
        <v>24</v>
      </c>
      <c r="DG636" t="s">
        <v>24</v>
      </c>
      <c r="DH636" t="s">
        <v>3</v>
      </c>
      <c r="DI636" t="s">
        <v>24</v>
      </c>
      <c r="DJ636" t="s">
        <v>24</v>
      </c>
      <c r="DK636" t="s">
        <v>3</v>
      </c>
      <c r="DL636" t="s">
        <v>3</v>
      </c>
      <c r="DM636" t="s">
        <v>3</v>
      </c>
      <c r="DN636">
        <v>0</v>
      </c>
      <c r="DO636">
        <v>0</v>
      </c>
      <c r="DP636">
        <v>1</v>
      </c>
      <c r="DQ636">
        <v>1</v>
      </c>
      <c r="DU636">
        <v>1013</v>
      </c>
      <c r="DV636" t="s">
        <v>74</v>
      </c>
      <c r="DW636" t="s">
        <v>74</v>
      </c>
      <c r="DX636">
        <v>1</v>
      </c>
      <c r="DZ636" t="s">
        <v>3</v>
      </c>
      <c r="EA636" t="s">
        <v>3</v>
      </c>
      <c r="EB636" t="s">
        <v>3</v>
      </c>
      <c r="EC636" t="s">
        <v>3</v>
      </c>
      <c r="EE636">
        <v>59540733</v>
      </c>
      <c r="EF636">
        <v>40</v>
      </c>
      <c r="EG636" t="s">
        <v>25</v>
      </c>
      <c r="EH636">
        <v>0</v>
      </c>
      <c r="EI636" t="s">
        <v>3</v>
      </c>
      <c r="EJ636">
        <v>2</v>
      </c>
      <c r="EK636">
        <v>67</v>
      </c>
      <c r="EL636" t="s">
        <v>26</v>
      </c>
      <c r="EM636" t="s">
        <v>27</v>
      </c>
      <c r="EO636" t="s">
        <v>28</v>
      </c>
      <c r="EQ636">
        <v>0</v>
      </c>
      <c r="ER636">
        <v>213.09</v>
      </c>
      <c r="ES636">
        <v>199.48</v>
      </c>
      <c r="ET636">
        <v>0.78</v>
      </c>
      <c r="EU636">
        <v>0</v>
      </c>
      <c r="EV636">
        <v>12.83</v>
      </c>
      <c r="EW636">
        <v>1.03</v>
      </c>
      <c r="EX636">
        <v>0</v>
      </c>
      <c r="EY636">
        <v>0</v>
      </c>
      <c r="FQ636">
        <v>0</v>
      </c>
      <c r="FR636">
        <v>0</v>
      </c>
      <c r="FS636">
        <v>0</v>
      </c>
      <c r="FX636">
        <v>97</v>
      </c>
      <c r="FY636">
        <v>51</v>
      </c>
      <c r="GA636" t="s">
        <v>3</v>
      </c>
      <c r="GD636">
        <v>1</v>
      </c>
      <c r="GF636">
        <v>-1409494803</v>
      </c>
      <c r="GG636">
        <v>2</v>
      </c>
      <c r="GH636">
        <v>1</v>
      </c>
      <c r="GI636">
        <v>2</v>
      </c>
      <c r="GJ636">
        <v>0</v>
      </c>
      <c r="GK636">
        <v>0</v>
      </c>
      <c r="GL636">
        <f t="shared" si="747"/>
        <v>0</v>
      </c>
      <c r="GM636">
        <f t="shared" si="748"/>
        <v>141057.13</v>
      </c>
      <c r="GN636">
        <f t="shared" si="749"/>
        <v>0</v>
      </c>
      <c r="GO636">
        <f t="shared" si="750"/>
        <v>141057.13</v>
      </c>
      <c r="GP636">
        <f t="shared" si="751"/>
        <v>0</v>
      </c>
      <c r="GR636">
        <v>0</v>
      </c>
      <c r="GS636">
        <v>3</v>
      </c>
      <c r="GT636">
        <v>0</v>
      </c>
      <c r="GU636" t="s">
        <v>3</v>
      </c>
      <c r="GV636">
        <f t="shared" si="752"/>
        <v>0</v>
      </c>
      <c r="GW636">
        <v>1</v>
      </c>
      <c r="GX636">
        <f t="shared" si="753"/>
        <v>0</v>
      </c>
      <c r="HA636">
        <v>0</v>
      </c>
      <c r="HB636">
        <v>0</v>
      </c>
      <c r="HC636">
        <f t="shared" si="754"/>
        <v>0</v>
      </c>
      <c r="HE636" t="s">
        <v>3</v>
      </c>
      <c r="HF636" t="s">
        <v>3</v>
      </c>
      <c r="HM636" t="s">
        <v>3</v>
      </c>
      <c r="HN636" t="s">
        <v>3</v>
      </c>
      <c r="HO636" t="s">
        <v>3</v>
      </c>
      <c r="HP636" t="s">
        <v>3</v>
      </c>
      <c r="HQ636" t="s">
        <v>3</v>
      </c>
      <c r="HS636">
        <v>0</v>
      </c>
      <c r="IK636">
        <v>0</v>
      </c>
    </row>
    <row r="637" spans="1:255" x14ac:dyDescent="0.2">
      <c r="A637" s="2">
        <v>18</v>
      </c>
      <c r="B637" s="2">
        <v>1</v>
      </c>
      <c r="C637" s="2">
        <v>422</v>
      </c>
      <c r="D637" s="2"/>
      <c r="E637" s="2" t="s">
        <v>871</v>
      </c>
      <c r="F637" s="2" t="s">
        <v>30</v>
      </c>
      <c r="G637" s="2" t="s">
        <v>31</v>
      </c>
      <c r="H637" s="2" t="s">
        <v>32</v>
      </c>
      <c r="I637" s="2">
        <f>I635*J637</f>
        <v>8.1000000000000003E-2</v>
      </c>
      <c r="J637" s="2">
        <v>1.8E-3</v>
      </c>
      <c r="K637" s="2">
        <v>1.8E-3</v>
      </c>
      <c r="L637" s="2"/>
      <c r="M637" s="2"/>
      <c r="N637" s="2"/>
      <c r="O637" s="2">
        <f t="shared" si="723"/>
        <v>1993.39</v>
      </c>
      <c r="P637" s="2">
        <f t="shared" si="724"/>
        <v>1993.39</v>
      </c>
      <c r="Q637" s="2">
        <f>(ROUND((ROUND(((ET637)*AV637*I637),2)*BB637),2)+ROUND((ROUND(((AE637-(EU637))*AV637*I637),2)*BS637),2))</f>
        <v>0</v>
      </c>
      <c r="R637" s="2">
        <f t="shared" si="725"/>
        <v>0</v>
      </c>
      <c r="S637" s="2">
        <f t="shared" si="726"/>
        <v>0</v>
      </c>
      <c r="T637" s="2">
        <f t="shared" si="727"/>
        <v>0</v>
      </c>
      <c r="U637" s="2">
        <f t="shared" si="728"/>
        <v>0</v>
      </c>
      <c r="V637" s="2">
        <f t="shared" si="729"/>
        <v>0</v>
      </c>
      <c r="W637" s="2">
        <f t="shared" si="730"/>
        <v>0</v>
      </c>
      <c r="X637" s="2">
        <f t="shared" si="731"/>
        <v>0</v>
      </c>
      <c r="Y637" s="2">
        <f t="shared" si="732"/>
        <v>0</v>
      </c>
      <c r="Z637" s="2"/>
      <c r="AA637" s="2">
        <v>60252778</v>
      </c>
      <c r="AB637" s="2">
        <f t="shared" si="733"/>
        <v>24609.759999999998</v>
      </c>
      <c r="AC637" s="2">
        <f t="shared" si="734"/>
        <v>24609.759999999998</v>
      </c>
      <c r="AD637" s="2">
        <f>ROUND((((ET637)-(EU637))+AE637),6)</f>
        <v>0</v>
      </c>
      <c r="AE637" s="2">
        <f t="shared" ref="AE637:AF640" si="759">ROUND((EU637),6)</f>
        <v>0</v>
      </c>
      <c r="AF637" s="2">
        <f t="shared" si="759"/>
        <v>0</v>
      </c>
      <c r="AG637" s="2">
        <f t="shared" si="735"/>
        <v>0</v>
      </c>
      <c r="AH637" s="2">
        <f t="shared" ref="AH637:AI640" si="760">(EW637)</f>
        <v>0</v>
      </c>
      <c r="AI637" s="2">
        <f t="shared" si="760"/>
        <v>0</v>
      </c>
      <c r="AJ637" s="2">
        <f t="shared" si="736"/>
        <v>0</v>
      </c>
      <c r="AK637" s="2">
        <v>24609.759999999998</v>
      </c>
      <c r="AL637" s="2">
        <v>24609.759999999998</v>
      </c>
      <c r="AM637" s="2">
        <v>0</v>
      </c>
      <c r="AN637" s="2">
        <v>0</v>
      </c>
      <c r="AO637" s="2">
        <v>0</v>
      </c>
      <c r="AP637" s="2">
        <v>0</v>
      </c>
      <c r="AQ637" s="2">
        <v>0</v>
      </c>
      <c r="AR637" s="2">
        <v>0</v>
      </c>
      <c r="AS637" s="2">
        <v>0</v>
      </c>
      <c r="AT637" s="2">
        <v>97</v>
      </c>
      <c r="AU637" s="2">
        <v>51</v>
      </c>
      <c r="AV637" s="2">
        <v>1</v>
      </c>
      <c r="AW637" s="2">
        <v>1</v>
      </c>
      <c r="AX637" s="2"/>
      <c r="AY637" s="2"/>
      <c r="AZ637" s="2">
        <v>1</v>
      </c>
      <c r="BA637" s="2">
        <v>1</v>
      </c>
      <c r="BB637" s="2">
        <v>1</v>
      </c>
      <c r="BC637" s="2">
        <v>1</v>
      </c>
      <c r="BD637" s="2" t="s">
        <v>3</v>
      </c>
      <c r="BE637" s="2" t="s">
        <v>3</v>
      </c>
      <c r="BF637" s="2" t="s">
        <v>3</v>
      </c>
      <c r="BG637" s="2" t="s">
        <v>3</v>
      </c>
      <c r="BH637" s="2">
        <v>3</v>
      </c>
      <c r="BI637" s="2">
        <v>2</v>
      </c>
      <c r="BJ637" s="2" t="s">
        <v>33</v>
      </c>
      <c r="BK637" s="2"/>
      <c r="BL637" s="2"/>
      <c r="BM637" s="2">
        <v>67</v>
      </c>
      <c r="BN637" s="2">
        <v>59540665</v>
      </c>
      <c r="BO637" s="2" t="s">
        <v>3</v>
      </c>
      <c r="BP637" s="2">
        <v>0</v>
      </c>
      <c r="BQ637" s="2">
        <v>40</v>
      </c>
      <c r="BR637" s="2">
        <v>0</v>
      </c>
      <c r="BS637" s="2">
        <v>1</v>
      </c>
      <c r="BT637" s="2">
        <v>1</v>
      </c>
      <c r="BU637" s="2">
        <v>1</v>
      </c>
      <c r="BV637" s="2">
        <v>1</v>
      </c>
      <c r="BW637" s="2">
        <v>1</v>
      </c>
      <c r="BX637" s="2">
        <v>1</v>
      </c>
      <c r="BY637" s="2" t="s">
        <v>3</v>
      </c>
      <c r="BZ637" s="2">
        <v>97</v>
      </c>
      <c r="CA637" s="2">
        <v>51</v>
      </c>
      <c r="CB637" s="2" t="s">
        <v>3</v>
      </c>
      <c r="CC637" s="2"/>
      <c r="CD637" s="2"/>
      <c r="CE637" s="2">
        <v>30</v>
      </c>
      <c r="CF637" s="2">
        <v>0</v>
      </c>
      <c r="CG637" s="2">
        <v>0</v>
      </c>
      <c r="CH637" s="2"/>
      <c r="CI637" s="2"/>
      <c r="CJ637" s="2"/>
      <c r="CK637" s="2"/>
      <c r="CL637" s="2"/>
      <c r="CM637" s="2">
        <v>0</v>
      </c>
      <c r="CN637" s="2" t="s">
        <v>3</v>
      </c>
      <c r="CO637" s="2">
        <v>0</v>
      </c>
      <c r="CP637" s="2">
        <f t="shared" si="737"/>
        <v>1993.39</v>
      </c>
      <c r="CQ637" s="2">
        <f t="shared" si="738"/>
        <v>24609.759999999998</v>
      </c>
      <c r="CR637" s="2">
        <f>(ROUND((ROUND(((ET637)*AV637*1),2)*BB637),2)+ROUND((ROUND(((AE637-(EU637))*AV637*1),2)*BS637),2))</f>
        <v>0</v>
      </c>
      <c r="CS637" s="2">
        <f t="shared" si="739"/>
        <v>0</v>
      </c>
      <c r="CT637" s="2">
        <f t="shared" si="740"/>
        <v>0</v>
      </c>
      <c r="CU637" s="2">
        <f t="shared" si="741"/>
        <v>0</v>
      </c>
      <c r="CV637" s="2">
        <f t="shared" si="742"/>
        <v>0</v>
      </c>
      <c r="CW637" s="2">
        <f t="shared" si="743"/>
        <v>0</v>
      </c>
      <c r="CX637" s="2">
        <f t="shared" si="744"/>
        <v>0</v>
      </c>
      <c r="CY637" s="2">
        <f t="shared" si="745"/>
        <v>0</v>
      </c>
      <c r="CZ637" s="2">
        <f t="shared" si="746"/>
        <v>0</v>
      </c>
      <c r="DA637" s="2"/>
      <c r="DB637" s="2"/>
      <c r="DC637" s="2" t="s">
        <v>3</v>
      </c>
      <c r="DD637" s="2" t="s">
        <v>3</v>
      </c>
      <c r="DE637" s="2" t="s">
        <v>3</v>
      </c>
      <c r="DF637" s="2" t="s">
        <v>3</v>
      </c>
      <c r="DG637" s="2" t="s">
        <v>3</v>
      </c>
      <c r="DH637" s="2" t="s">
        <v>3</v>
      </c>
      <c r="DI637" s="2" t="s">
        <v>3</v>
      </c>
      <c r="DJ637" s="2" t="s">
        <v>3</v>
      </c>
      <c r="DK637" s="2" t="s">
        <v>3</v>
      </c>
      <c r="DL637" s="2" t="s">
        <v>3</v>
      </c>
      <c r="DM637" s="2" t="s">
        <v>3</v>
      </c>
      <c r="DN637" s="2">
        <v>0</v>
      </c>
      <c r="DO637" s="2">
        <v>0</v>
      </c>
      <c r="DP637" s="2">
        <v>1</v>
      </c>
      <c r="DQ637" s="2">
        <v>1</v>
      </c>
      <c r="DR637" s="2"/>
      <c r="DS637" s="2"/>
      <c r="DT637" s="2"/>
      <c r="DU637" s="2">
        <v>1009</v>
      </c>
      <c r="DV637" s="2" t="s">
        <v>32</v>
      </c>
      <c r="DW637" s="2" t="s">
        <v>32</v>
      </c>
      <c r="DX637" s="2">
        <v>1000</v>
      </c>
      <c r="DY637" s="2"/>
      <c r="DZ637" s="2" t="s">
        <v>3</v>
      </c>
      <c r="EA637" s="2" t="s">
        <v>3</v>
      </c>
      <c r="EB637" s="2" t="s">
        <v>3</v>
      </c>
      <c r="EC637" s="2" t="s">
        <v>3</v>
      </c>
      <c r="ED637" s="2"/>
      <c r="EE637" s="2">
        <v>59540733</v>
      </c>
      <c r="EF637" s="2">
        <v>40</v>
      </c>
      <c r="EG637" s="2" t="s">
        <v>25</v>
      </c>
      <c r="EH637" s="2">
        <v>0</v>
      </c>
      <c r="EI637" s="2" t="s">
        <v>3</v>
      </c>
      <c r="EJ637" s="2">
        <v>2</v>
      </c>
      <c r="EK637" s="2">
        <v>67</v>
      </c>
      <c r="EL637" s="2" t="s">
        <v>26</v>
      </c>
      <c r="EM637" s="2" t="s">
        <v>27</v>
      </c>
      <c r="EN637" s="2"/>
      <c r="EO637" s="2" t="s">
        <v>3</v>
      </c>
      <c r="EP637" s="2"/>
      <c r="EQ637" s="2">
        <v>0</v>
      </c>
      <c r="ER637" s="2">
        <v>24609.759999999998</v>
      </c>
      <c r="ES637" s="2">
        <v>24609.759999999998</v>
      </c>
      <c r="ET637" s="2">
        <v>0</v>
      </c>
      <c r="EU637" s="2">
        <v>0</v>
      </c>
      <c r="EV637" s="2">
        <v>0</v>
      </c>
      <c r="EW637" s="2">
        <v>0</v>
      </c>
      <c r="EX637" s="2">
        <v>0</v>
      </c>
      <c r="EY637" s="2"/>
      <c r="EZ637" s="2"/>
      <c r="FA637" s="2"/>
      <c r="FB637" s="2"/>
      <c r="FC637" s="2"/>
      <c r="FD637" s="2"/>
      <c r="FE637" s="2"/>
      <c r="FF637" s="2"/>
      <c r="FG637" s="2"/>
      <c r="FH637" s="2"/>
      <c r="FI637" s="2"/>
      <c r="FJ637" s="2"/>
      <c r="FK637" s="2"/>
      <c r="FL637" s="2"/>
      <c r="FM637" s="2"/>
      <c r="FN637" s="2"/>
      <c r="FO637" s="2"/>
      <c r="FP637" s="2"/>
      <c r="FQ637" s="2">
        <v>0</v>
      </c>
      <c r="FR637" s="2">
        <v>0</v>
      </c>
      <c r="FS637" s="2">
        <v>0</v>
      </c>
      <c r="FT637" s="2"/>
      <c r="FU637" s="2"/>
      <c r="FV637" s="2"/>
      <c r="FW637" s="2"/>
      <c r="FX637" s="2">
        <v>97</v>
      </c>
      <c r="FY637" s="2">
        <v>51</v>
      </c>
      <c r="FZ637" s="2"/>
      <c r="GA637" s="2" t="s">
        <v>3</v>
      </c>
      <c r="GB637" s="2"/>
      <c r="GC637" s="2"/>
      <c r="GD637" s="2">
        <v>1</v>
      </c>
      <c r="GE637" s="2"/>
      <c r="GF637" s="2">
        <v>-566361729</v>
      </c>
      <c r="GG637" s="2">
        <v>2</v>
      </c>
      <c r="GH637" s="2">
        <v>1</v>
      </c>
      <c r="GI637" s="2">
        <v>-2</v>
      </c>
      <c r="GJ637" s="2">
        <v>0</v>
      </c>
      <c r="GK637" s="2">
        <v>0</v>
      </c>
      <c r="GL637" s="2">
        <f t="shared" si="747"/>
        <v>0</v>
      </c>
      <c r="GM637" s="2">
        <f t="shared" si="748"/>
        <v>1993.39</v>
      </c>
      <c r="GN637" s="2">
        <f t="shared" si="749"/>
        <v>0</v>
      </c>
      <c r="GO637" s="2">
        <f t="shared" si="750"/>
        <v>1993.39</v>
      </c>
      <c r="GP637" s="2">
        <f t="shared" si="751"/>
        <v>0</v>
      </c>
      <c r="GQ637" s="2"/>
      <c r="GR637" s="2">
        <v>0</v>
      </c>
      <c r="GS637" s="2">
        <v>3</v>
      </c>
      <c r="GT637" s="2">
        <v>0</v>
      </c>
      <c r="GU637" s="2" t="s">
        <v>3</v>
      </c>
      <c r="GV637" s="2">
        <f t="shared" si="752"/>
        <v>0</v>
      </c>
      <c r="GW637" s="2">
        <v>1</v>
      </c>
      <c r="GX637" s="2">
        <f t="shared" si="753"/>
        <v>0</v>
      </c>
      <c r="GY637" s="2"/>
      <c r="GZ637" s="2"/>
      <c r="HA637" s="2">
        <v>0</v>
      </c>
      <c r="HB637" s="2">
        <v>0</v>
      </c>
      <c r="HC637" s="2">
        <f t="shared" si="754"/>
        <v>0</v>
      </c>
      <c r="HD637" s="2"/>
      <c r="HE637" s="2" t="s">
        <v>3</v>
      </c>
      <c r="HF637" s="2" t="s">
        <v>3</v>
      </c>
      <c r="HG637" s="2"/>
      <c r="HH637" s="2"/>
      <c r="HI637" s="2"/>
      <c r="HJ637" s="2"/>
      <c r="HK637" s="2"/>
      <c r="HL637" s="2"/>
      <c r="HM637" s="2" t="s">
        <v>3</v>
      </c>
      <c r="HN637" s="2" t="s">
        <v>3</v>
      </c>
      <c r="HO637" s="2" t="s">
        <v>3</v>
      </c>
      <c r="HP637" s="2" t="s">
        <v>3</v>
      </c>
      <c r="HQ637" s="2" t="s">
        <v>3</v>
      </c>
      <c r="HR637" s="2"/>
      <c r="HS637" s="2">
        <v>0</v>
      </c>
      <c r="HT637" s="2"/>
      <c r="HU637" s="2"/>
      <c r="HV637" s="2"/>
      <c r="HW637" s="2"/>
      <c r="HX637" s="2"/>
      <c r="HY637" s="2"/>
      <c r="HZ637" s="2"/>
      <c r="IA637" s="2"/>
      <c r="IB637" s="2"/>
      <c r="IC637" s="2"/>
      <c r="ID637" s="2"/>
      <c r="IE637" s="2"/>
      <c r="IF637" s="2"/>
      <c r="IG637" s="2"/>
      <c r="IH637" s="2"/>
      <c r="II637" s="2"/>
      <c r="IJ637" s="2"/>
      <c r="IK637" s="2">
        <v>0</v>
      </c>
      <c r="IL637" s="2"/>
      <c r="IM637" s="2"/>
      <c r="IN637" s="2"/>
      <c r="IO637" s="2"/>
      <c r="IP637" s="2"/>
      <c r="IQ637" s="2"/>
      <c r="IR637" s="2"/>
      <c r="IS637" s="2"/>
      <c r="IT637" s="2"/>
      <c r="IU637" s="2"/>
    </row>
    <row r="638" spans="1:255" x14ac:dyDescent="0.2">
      <c r="A638">
        <v>18</v>
      </c>
      <c r="B638">
        <v>1</v>
      </c>
      <c r="C638">
        <v>429</v>
      </c>
      <c r="E638" t="s">
        <v>871</v>
      </c>
      <c r="F638" t="s">
        <v>30</v>
      </c>
      <c r="G638" t="s">
        <v>31</v>
      </c>
      <c r="H638" t="s">
        <v>32</v>
      </c>
      <c r="I638">
        <f>I636*J638</f>
        <v>8.1000000000000003E-2</v>
      </c>
      <c r="J638">
        <v>1.8E-3</v>
      </c>
      <c r="K638">
        <v>1.8E-3</v>
      </c>
      <c r="O638">
        <f t="shared" si="723"/>
        <v>10265.959999999999</v>
      </c>
      <c r="P638">
        <f t="shared" si="724"/>
        <v>10265.959999999999</v>
      </c>
      <c r="Q638">
        <f>(ROUND((ROUND(((ET638)*AV638*I638),2)*BB638),2)+ROUND((ROUND(((AE638-(EU638))*AV638*I638),2)*BS638),2))</f>
        <v>0</v>
      </c>
      <c r="R638">
        <f t="shared" si="725"/>
        <v>0</v>
      </c>
      <c r="S638">
        <f t="shared" si="726"/>
        <v>0</v>
      </c>
      <c r="T638">
        <f t="shared" si="727"/>
        <v>0</v>
      </c>
      <c r="U638">
        <f t="shared" si="728"/>
        <v>0</v>
      </c>
      <c r="V638">
        <f t="shared" si="729"/>
        <v>0</v>
      </c>
      <c r="W638">
        <f t="shared" si="730"/>
        <v>0</v>
      </c>
      <c r="X638">
        <f t="shared" si="731"/>
        <v>0</v>
      </c>
      <c r="Y638">
        <f t="shared" si="732"/>
        <v>0</v>
      </c>
      <c r="AA638">
        <v>60252775</v>
      </c>
      <c r="AB638">
        <f t="shared" si="733"/>
        <v>24609.759999999998</v>
      </c>
      <c r="AC638">
        <f t="shared" si="734"/>
        <v>24609.759999999998</v>
      </c>
      <c r="AD638">
        <f>ROUND((((ET638)-(EU638))+AE638),6)</f>
        <v>0</v>
      </c>
      <c r="AE638">
        <f t="shared" si="759"/>
        <v>0</v>
      </c>
      <c r="AF638">
        <f t="shared" si="759"/>
        <v>0</v>
      </c>
      <c r="AG638">
        <f t="shared" si="735"/>
        <v>0</v>
      </c>
      <c r="AH638">
        <f t="shared" si="760"/>
        <v>0</v>
      </c>
      <c r="AI638">
        <f t="shared" si="760"/>
        <v>0</v>
      </c>
      <c r="AJ638">
        <f t="shared" si="736"/>
        <v>0</v>
      </c>
      <c r="AK638">
        <v>24609.759999999998</v>
      </c>
      <c r="AL638">
        <v>24609.759999999998</v>
      </c>
      <c r="AM638">
        <v>0</v>
      </c>
      <c r="AN638">
        <v>0</v>
      </c>
      <c r="AO638">
        <v>0</v>
      </c>
      <c r="AP638">
        <v>0</v>
      </c>
      <c r="AQ638">
        <v>0</v>
      </c>
      <c r="AR638">
        <v>0</v>
      </c>
      <c r="AS638">
        <v>0</v>
      </c>
      <c r="AT638">
        <v>97</v>
      </c>
      <c r="AU638">
        <v>51</v>
      </c>
      <c r="AV638">
        <v>1</v>
      </c>
      <c r="AW638">
        <v>1</v>
      </c>
      <c r="AZ638">
        <v>1</v>
      </c>
      <c r="BA638">
        <v>1</v>
      </c>
      <c r="BB638">
        <v>1</v>
      </c>
      <c r="BC638">
        <v>5.15</v>
      </c>
      <c r="BD638" t="s">
        <v>3</v>
      </c>
      <c r="BE638" t="s">
        <v>3</v>
      </c>
      <c r="BF638" t="s">
        <v>3</v>
      </c>
      <c r="BG638" t="s">
        <v>3</v>
      </c>
      <c r="BH638">
        <v>3</v>
      </c>
      <c r="BI638">
        <v>2</v>
      </c>
      <c r="BJ638" t="s">
        <v>33</v>
      </c>
      <c r="BM638">
        <v>67</v>
      </c>
      <c r="BN638">
        <v>59540665</v>
      </c>
      <c r="BO638" t="s">
        <v>30</v>
      </c>
      <c r="BP638">
        <v>1</v>
      </c>
      <c r="BQ638">
        <v>40</v>
      </c>
      <c r="BR638">
        <v>0</v>
      </c>
      <c r="BS638">
        <v>1</v>
      </c>
      <c r="BT638">
        <v>1</v>
      </c>
      <c r="BU638">
        <v>1</v>
      </c>
      <c r="BV638">
        <v>1</v>
      </c>
      <c r="BW638">
        <v>1</v>
      </c>
      <c r="BX638">
        <v>1</v>
      </c>
      <c r="BY638" t="s">
        <v>3</v>
      </c>
      <c r="BZ638">
        <v>97</v>
      </c>
      <c r="CA638">
        <v>51</v>
      </c>
      <c r="CB638" t="s">
        <v>3</v>
      </c>
      <c r="CE638">
        <v>30</v>
      </c>
      <c r="CF638">
        <v>0</v>
      </c>
      <c r="CG638">
        <v>0</v>
      </c>
      <c r="CM638">
        <v>0</v>
      </c>
      <c r="CN638" t="s">
        <v>3</v>
      </c>
      <c r="CO638">
        <v>0</v>
      </c>
      <c r="CP638">
        <f t="shared" si="737"/>
        <v>10265.959999999999</v>
      </c>
      <c r="CQ638">
        <f t="shared" si="738"/>
        <v>126740.26</v>
      </c>
      <c r="CR638">
        <f>(ROUND((ROUND(((ET638)*AV638*1),2)*BB638),2)+ROUND((ROUND(((AE638-(EU638))*AV638*1),2)*BS638),2))</f>
        <v>0</v>
      </c>
      <c r="CS638">
        <f t="shared" si="739"/>
        <v>0</v>
      </c>
      <c r="CT638">
        <f t="shared" si="740"/>
        <v>0</v>
      </c>
      <c r="CU638">
        <f t="shared" si="741"/>
        <v>0</v>
      </c>
      <c r="CV638">
        <f t="shared" si="742"/>
        <v>0</v>
      </c>
      <c r="CW638">
        <f t="shared" si="743"/>
        <v>0</v>
      </c>
      <c r="CX638">
        <f t="shared" si="744"/>
        <v>0</v>
      </c>
      <c r="CY638">
        <f t="shared" si="745"/>
        <v>0</v>
      </c>
      <c r="CZ638">
        <f t="shared" si="746"/>
        <v>0</v>
      </c>
      <c r="DC638" t="s">
        <v>3</v>
      </c>
      <c r="DD638" t="s">
        <v>3</v>
      </c>
      <c r="DE638" t="s">
        <v>3</v>
      </c>
      <c r="DF638" t="s">
        <v>3</v>
      </c>
      <c r="DG638" t="s">
        <v>3</v>
      </c>
      <c r="DH638" t="s">
        <v>3</v>
      </c>
      <c r="DI638" t="s">
        <v>3</v>
      </c>
      <c r="DJ638" t="s">
        <v>3</v>
      </c>
      <c r="DK638" t="s">
        <v>3</v>
      </c>
      <c r="DL638" t="s">
        <v>3</v>
      </c>
      <c r="DM638" t="s">
        <v>3</v>
      </c>
      <c r="DN638">
        <v>0</v>
      </c>
      <c r="DO638">
        <v>0</v>
      </c>
      <c r="DP638">
        <v>1</v>
      </c>
      <c r="DQ638">
        <v>1</v>
      </c>
      <c r="DU638">
        <v>1009</v>
      </c>
      <c r="DV638" t="s">
        <v>32</v>
      </c>
      <c r="DW638" t="s">
        <v>32</v>
      </c>
      <c r="DX638">
        <v>1000</v>
      </c>
      <c r="DZ638" t="s">
        <v>3</v>
      </c>
      <c r="EA638" t="s">
        <v>3</v>
      </c>
      <c r="EB638" t="s">
        <v>3</v>
      </c>
      <c r="EC638" t="s">
        <v>3</v>
      </c>
      <c r="EE638">
        <v>59540733</v>
      </c>
      <c r="EF638">
        <v>40</v>
      </c>
      <c r="EG638" t="s">
        <v>25</v>
      </c>
      <c r="EH638">
        <v>0</v>
      </c>
      <c r="EI638" t="s">
        <v>3</v>
      </c>
      <c r="EJ638">
        <v>2</v>
      </c>
      <c r="EK638">
        <v>67</v>
      </c>
      <c r="EL638" t="s">
        <v>26</v>
      </c>
      <c r="EM638" t="s">
        <v>27</v>
      </c>
      <c r="EO638" t="s">
        <v>3</v>
      </c>
      <c r="EQ638">
        <v>0</v>
      </c>
      <c r="ER638">
        <v>24609.759999999998</v>
      </c>
      <c r="ES638">
        <v>24609.759999999998</v>
      </c>
      <c r="ET638">
        <v>0</v>
      </c>
      <c r="EU638">
        <v>0</v>
      </c>
      <c r="EV638">
        <v>0</v>
      </c>
      <c r="EW638">
        <v>0</v>
      </c>
      <c r="EX638">
        <v>0</v>
      </c>
      <c r="FQ638">
        <v>0</v>
      </c>
      <c r="FR638">
        <v>0</v>
      </c>
      <c r="FS638">
        <v>0</v>
      </c>
      <c r="FX638">
        <v>97</v>
      </c>
      <c r="FY638">
        <v>51</v>
      </c>
      <c r="GA638" t="s">
        <v>3</v>
      </c>
      <c r="GD638">
        <v>1</v>
      </c>
      <c r="GF638">
        <v>-566361729</v>
      </c>
      <c r="GG638">
        <v>2</v>
      </c>
      <c r="GH638">
        <v>1</v>
      </c>
      <c r="GI638">
        <v>2</v>
      </c>
      <c r="GJ638">
        <v>0</v>
      </c>
      <c r="GK638">
        <v>0</v>
      </c>
      <c r="GL638">
        <f t="shared" si="747"/>
        <v>0</v>
      </c>
      <c r="GM638">
        <f t="shared" si="748"/>
        <v>10265.959999999999</v>
      </c>
      <c r="GN638">
        <f t="shared" si="749"/>
        <v>0</v>
      </c>
      <c r="GO638">
        <f t="shared" si="750"/>
        <v>10265.959999999999</v>
      </c>
      <c r="GP638">
        <f t="shared" si="751"/>
        <v>0</v>
      </c>
      <c r="GR638">
        <v>0</v>
      </c>
      <c r="GS638">
        <v>3</v>
      </c>
      <c r="GT638">
        <v>0</v>
      </c>
      <c r="GU638" t="s">
        <v>3</v>
      </c>
      <c r="GV638">
        <f t="shared" si="752"/>
        <v>0</v>
      </c>
      <c r="GW638">
        <v>1</v>
      </c>
      <c r="GX638">
        <f t="shared" si="753"/>
        <v>0</v>
      </c>
      <c r="HA638">
        <v>0</v>
      </c>
      <c r="HB638">
        <v>0</v>
      </c>
      <c r="HC638">
        <f t="shared" si="754"/>
        <v>0</v>
      </c>
      <c r="HE638" t="s">
        <v>3</v>
      </c>
      <c r="HF638" t="s">
        <v>3</v>
      </c>
      <c r="HM638" t="s">
        <v>3</v>
      </c>
      <c r="HN638" t="s">
        <v>3</v>
      </c>
      <c r="HO638" t="s">
        <v>3</v>
      </c>
      <c r="HP638" t="s">
        <v>3</v>
      </c>
      <c r="HQ638" t="s">
        <v>3</v>
      </c>
      <c r="HS638">
        <v>0</v>
      </c>
      <c r="IK638">
        <v>0</v>
      </c>
    </row>
    <row r="639" spans="1:255" x14ac:dyDescent="0.2">
      <c r="A639" s="2">
        <v>18</v>
      </c>
      <c r="B639" s="2">
        <v>1</v>
      </c>
      <c r="C639" s="2">
        <v>423</v>
      </c>
      <c r="D639" s="2"/>
      <c r="E639" s="2" t="s">
        <v>872</v>
      </c>
      <c r="F639" s="2" t="s">
        <v>858</v>
      </c>
      <c r="G639" s="2" t="s">
        <v>859</v>
      </c>
      <c r="H639" s="2" t="s">
        <v>37</v>
      </c>
      <c r="I639" s="2">
        <f>I635*J639</f>
        <v>45</v>
      </c>
      <c r="J639" s="2">
        <v>1</v>
      </c>
      <c r="K639" s="2">
        <v>1</v>
      </c>
      <c r="L639" s="2"/>
      <c r="M639" s="2"/>
      <c r="N639" s="2"/>
      <c r="O639" s="2">
        <f t="shared" si="723"/>
        <v>47576.25</v>
      </c>
      <c r="P639" s="2">
        <f t="shared" si="724"/>
        <v>47576.25</v>
      </c>
      <c r="Q639" s="2">
        <f>(ROUND((ROUND(((ET639)*AV639*I639),2)*BB639),2)+ROUND((ROUND(((AE639-(EU639))*AV639*I639),2)*BS639),2))</f>
        <v>0</v>
      </c>
      <c r="R639" s="2">
        <f t="shared" si="725"/>
        <v>0</v>
      </c>
      <c r="S639" s="2">
        <f t="shared" si="726"/>
        <v>0</v>
      </c>
      <c r="T639" s="2">
        <f t="shared" si="727"/>
        <v>0</v>
      </c>
      <c r="U639" s="2">
        <f t="shared" si="728"/>
        <v>0</v>
      </c>
      <c r="V639" s="2">
        <f t="shared" si="729"/>
        <v>0</v>
      </c>
      <c r="W639" s="2">
        <f t="shared" si="730"/>
        <v>0</v>
      </c>
      <c r="X639" s="2">
        <f t="shared" si="731"/>
        <v>0</v>
      </c>
      <c r="Y639" s="2">
        <f t="shared" si="732"/>
        <v>0</v>
      </c>
      <c r="Z639" s="2"/>
      <c r="AA639" s="2">
        <v>60252778</v>
      </c>
      <c r="AB639" s="2">
        <f t="shared" si="733"/>
        <v>1057.25</v>
      </c>
      <c r="AC639" s="2">
        <f t="shared" si="734"/>
        <v>1057.25</v>
      </c>
      <c r="AD639" s="2">
        <f>ROUND((((ET639)-(EU639))+AE639),6)</f>
        <v>0</v>
      </c>
      <c r="AE639" s="2">
        <f t="shared" si="759"/>
        <v>0</v>
      </c>
      <c r="AF639" s="2">
        <f t="shared" si="759"/>
        <v>0</v>
      </c>
      <c r="AG639" s="2">
        <f t="shared" si="735"/>
        <v>0</v>
      </c>
      <c r="AH639" s="2">
        <f t="shared" si="760"/>
        <v>0</v>
      </c>
      <c r="AI639" s="2">
        <f t="shared" si="760"/>
        <v>0</v>
      </c>
      <c r="AJ639" s="2">
        <f t="shared" si="736"/>
        <v>0</v>
      </c>
      <c r="AK639" s="2">
        <v>1057.25</v>
      </c>
      <c r="AL639" s="2">
        <v>1057.25</v>
      </c>
      <c r="AM639" s="2">
        <v>0</v>
      </c>
      <c r="AN639" s="2">
        <v>0</v>
      </c>
      <c r="AO639" s="2">
        <v>0</v>
      </c>
      <c r="AP639" s="2">
        <v>0</v>
      </c>
      <c r="AQ639" s="2">
        <v>0</v>
      </c>
      <c r="AR639" s="2">
        <v>0</v>
      </c>
      <c r="AS639" s="2">
        <v>0</v>
      </c>
      <c r="AT639" s="2">
        <v>97</v>
      </c>
      <c r="AU639" s="2">
        <v>51</v>
      </c>
      <c r="AV639" s="2">
        <v>1</v>
      </c>
      <c r="AW639" s="2">
        <v>1</v>
      </c>
      <c r="AX639" s="2"/>
      <c r="AY639" s="2"/>
      <c r="AZ639" s="2">
        <v>1</v>
      </c>
      <c r="BA639" s="2">
        <v>1</v>
      </c>
      <c r="BB639" s="2">
        <v>1</v>
      </c>
      <c r="BC639" s="2">
        <v>1</v>
      </c>
      <c r="BD639" s="2" t="s">
        <v>3</v>
      </c>
      <c r="BE639" s="2" t="s">
        <v>3</v>
      </c>
      <c r="BF639" s="2" t="s">
        <v>3</v>
      </c>
      <c r="BG639" s="2" t="s">
        <v>3</v>
      </c>
      <c r="BH639" s="2">
        <v>3</v>
      </c>
      <c r="BI639" s="2">
        <v>2</v>
      </c>
      <c r="BJ639" s="2" t="s">
        <v>3</v>
      </c>
      <c r="BK639" s="2"/>
      <c r="BL639" s="2"/>
      <c r="BM639" s="2">
        <v>67</v>
      </c>
      <c r="BN639" s="2">
        <v>0</v>
      </c>
      <c r="BO639" s="2" t="s">
        <v>3</v>
      </c>
      <c r="BP639" s="2">
        <v>0</v>
      </c>
      <c r="BQ639" s="2">
        <v>40</v>
      </c>
      <c r="BR639" s="2">
        <v>0</v>
      </c>
      <c r="BS639" s="2">
        <v>1</v>
      </c>
      <c r="BT639" s="2">
        <v>1</v>
      </c>
      <c r="BU639" s="2">
        <v>1</v>
      </c>
      <c r="BV639" s="2">
        <v>1</v>
      </c>
      <c r="BW639" s="2">
        <v>1</v>
      </c>
      <c r="BX639" s="2">
        <v>1</v>
      </c>
      <c r="BY639" s="2" t="s">
        <v>3</v>
      </c>
      <c r="BZ639" s="2">
        <v>97</v>
      </c>
      <c r="CA639" s="2">
        <v>51</v>
      </c>
      <c r="CB639" s="2" t="s">
        <v>3</v>
      </c>
      <c r="CC639" s="2"/>
      <c r="CD639" s="2"/>
      <c r="CE639" s="2">
        <v>30</v>
      </c>
      <c r="CF639" s="2">
        <v>0</v>
      </c>
      <c r="CG639" s="2">
        <v>0</v>
      </c>
      <c r="CH639" s="2"/>
      <c r="CI639" s="2"/>
      <c r="CJ639" s="2"/>
      <c r="CK639" s="2"/>
      <c r="CL639" s="2"/>
      <c r="CM639" s="2">
        <v>0</v>
      </c>
      <c r="CN639" s="2" t="s">
        <v>3</v>
      </c>
      <c r="CO639" s="2">
        <v>0</v>
      </c>
      <c r="CP639" s="2">
        <f t="shared" si="737"/>
        <v>47576.25</v>
      </c>
      <c r="CQ639" s="2">
        <f t="shared" si="738"/>
        <v>1057.25</v>
      </c>
      <c r="CR639" s="2">
        <f>(ROUND((ROUND(((ET639)*AV639*1),2)*BB639),2)+ROUND((ROUND(((AE639-(EU639))*AV639*1),2)*BS639),2))</f>
        <v>0</v>
      </c>
      <c r="CS639" s="2">
        <f t="shared" si="739"/>
        <v>0</v>
      </c>
      <c r="CT639" s="2">
        <f t="shared" si="740"/>
        <v>0</v>
      </c>
      <c r="CU639" s="2">
        <f t="shared" si="741"/>
        <v>0</v>
      </c>
      <c r="CV639" s="2">
        <f t="shared" si="742"/>
        <v>0</v>
      </c>
      <c r="CW639" s="2">
        <f t="shared" si="743"/>
        <v>0</v>
      </c>
      <c r="CX639" s="2">
        <f t="shared" si="744"/>
        <v>0</v>
      </c>
      <c r="CY639" s="2">
        <f t="shared" si="745"/>
        <v>0</v>
      </c>
      <c r="CZ639" s="2">
        <f t="shared" si="746"/>
        <v>0</v>
      </c>
      <c r="DA639" s="2"/>
      <c r="DB639" s="2"/>
      <c r="DC639" s="2" t="s">
        <v>3</v>
      </c>
      <c r="DD639" s="2" t="s">
        <v>3</v>
      </c>
      <c r="DE639" s="2" t="s">
        <v>3</v>
      </c>
      <c r="DF639" s="2" t="s">
        <v>3</v>
      </c>
      <c r="DG639" s="2" t="s">
        <v>3</v>
      </c>
      <c r="DH639" s="2" t="s">
        <v>3</v>
      </c>
      <c r="DI639" s="2" t="s">
        <v>3</v>
      </c>
      <c r="DJ639" s="2" t="s">
        <v>3</v>
      </c>
      <c r="DK639" s="2" t="s">
        <v>3</v>
      </c>
      <c r="DL639" s="2" t="s">
        <v>3</v>
      </c>
      <c r="DM639" s="2" t="s">
        <v>3</v>
      </c>
      <c r="DN639" s="2">
        <v>0</v>
      </c>
      <c r="DO639" s="2">
        <v>0</v>
      </c>
      <c r="DP639" s="2">
        <v>1</v>
      </c>
      <c r="DQ639" s="2">
        <v>1</v>
      </c>
      <c r="DR639" s="2"/>
      <c r="DS639" s="2"/>
      <c r="DT639" s="2"/>
      <c r="DU639" s="2">
        <v>1013</v>
      </c>
      <c r="DV639" s="2" t="s">
        <v>37</v>
      </c>
      <c r="DW639" s="2" t="s">
        <v>37</v>
      </c>
      <c r="DX639" s="2">
        <v>1</v>
      </c>
      <c r="DY639" s="2"/>
      <c r="DZ639" s="2" t="s">
        <v>3</v>
      </c>
      <c r="EA639" s="2" t="s">
        <v>3</v>
      </c>
      <c r="EB639" s="2" t="s">
        <v>3</v>
      </c>
      <c r="EC639" s="2" t="s">
        <v>3</v>
      </c>
      <c r="ED639" s="2"/>
      <c r="EE639" s="2">
        <v>59540733</v>
      </c>
      <c r="EF639" s="2">
        <v>40</v>
      </c>
      <c r="EG639" s="2" t="s">
        <v>25</v>
      </c>
      <c r="EH639" s="2">
        <v>0</v>
      </c>
      <c r="EI639" s="2" t="s">
        <v>3</v>
      </c>
      <c r="EJ639" s="2">
        <v>2</v>
      </c>
      <c r="EK639" s="2">
        <v>67</v>
      </c>
      <c r="EL639" s="2" t="s">
        <v>26</v>
      </c>
      <c r="EM639" s="2" t="s">
        <v>27</v>
      </c>
      <c r="EN639" s="2"/>
      <c r="EO639" s="2" t="s">
        <v>3</v>
      </c>
      <c r="EP639" s="2"/>
      <c r="EQ639" s="2">
        <v>0</v>
      </c>
      <c r="ER639" s="2">
        <v>1057.25</v>
      </c>
      <c r="ES639" s="2">
        <v>1057.25</v>
      </c>
      <c r="ET639" s="2">
        <v>0</v>
      </c>
      <c r="EU639" s="2">
        <v>0</v>
      </c>
      <c r="EV639" s="2">
        <v>0</v>
      </c>
      <c r="EW639" s="2">
        <v>0</v>
      </c>
      <c r="EX639" s="2">
        <v>0</v>
      </c>
      <c r="EY639" s="2"/>
      <c r="EZ639" s="2"/>
      <c r="FA639" s="2"/>
      <c r="FB639" s="2"/>
      <c r="FC639" s="2"/>
      <c r="FD639" s="2"/>
      <c r="FE639" s="2"/>
      <c r="FF639" s="2"/>
      <c r="FG639" s="2"/>
      <c r="FH639" s="2"/>
      <c r="FI639" s="2"/>
      <c r="FJ639" s="2"/>
      <c r="FK639" s="2"/>
      <c r="FL639" s="2"/>
      <c r="FM639" s="2"/>
      <c r="FN639" s="2"/>
      <c r="FO639" s="2"/>
      <c r="FP639" s="2"/>
      <c r="FQ639" s="2">
        <v>0</v>
      </c>
      <c r="FR639" s="2">
        <v>0</v>
      </c>
      <c r="FS639" s="2">
        <v>0</v>
      </c>
      <c r="FT639" s="2"/>
      <c r="FU639" s="2"/>
      <c r="FV639" s="2"/>
      <c r="FW639" s="2"/>
      <c r="FX639" s="2">
        <v>97</v>
      </c>
      <c r="FY639" s="2">
        <v>51</v>
      </c>
      <c r="FZ639" s="2"/>
      <c r="GA639" s="2" t="s">
        <v>860</v>
      </c>
      <c r="GB639" s="2"/>
      <c r="GC639" s="2"/>
      <c r="GD639" s="2">
        <v>1</v>
      </c>
      <c r="GE639" s="2"/>
      <c r="GF639" s="2">
        <v>773426850</v>
      </c>
      <c r="GG639" s="2">
        <v>2</v>
      </c>
      <c r="GH639" s="2">
        <v>4</v>
      </c>
      <c r="GI639" s="2">
        <v>-2</v>
      </c>
      <c r="GJ639" s="2">
        <v>0</v>
      </c>
      <c r="GK639" s="2">
        <v>0</v>
      </c>
      <c r="GL639" s="2">
        <f t="shared" si="747"/>
        <v>0</v>
      </c>
      <c r="GM639" s="2">
        <f t="shared" si="748"/>
        <v>47576.25</v>
      </c>
      <c r="GN639" s="2">
        <f t="shared" si="749"/>
        <v>0</v>
      </c>
      <c r="GO639" s="2">
        <f t="shared" si="750"/>
        <v>47576.25</v>
      </c>
      <c r="GP639" s="2">
        <f t="shared" si="751"/>
        <v>0</v>
      </c>
      <c r="GQ639" s="2"/>
      <c r="GR639" s="2">
        <v>0</v>
      </c>
      <c r="GS639" s="2">
        <v>2</v>
      </c>
      <c r="GT639" s="2">
        <v>0</v>
      </c>
      <c r="GU639" s="2" t="s">
        <v>3</v>
      </c>
      <c r="GV639" s="2">
        <f t="shared" si="752"/>
        <v>0</v>
      </c>
      <c r="GW639" s="2">
        <v>1</v>
      </c>
      <c r="GX639" s="2">
        <f t="shared" si="753"/>
        <v>0</v>
      </c>
      <c r="GY639" s="2"/>
      <c r="GZ639" s="2"/>
      <c r="HA639" s="2">
        <v>0</v>
      </c>
      <c r="HB639" s="2">
        <v>0</v>
      </c>
      <c r="HC639" s="2">
        <f t="shared" si="754"/>
        <v>0</v>
      </c>
      <c r="HD639" s="2"/>
      <c r="HE639" s="2" t="s">
        <v>389</v>
      </c>
      <c r="HF639" s="2" t="s">
        <v>34</v>
      </c>
      <c r="HG639" s="2"/>
      <c r="HH639" s="2"/>
      <c r="HI639" s="2"/>
      <c r="HJ639" s="2"/>
      <c r="HK639" s="2"/>
      <c r="HL639" s="2"/>
      <c r="HM639" s="2" t="s">
        <v>3</v>
      </c>
      <c r="HN639" s="2" t="s">
        <v>3</v>
      </c>
      <c r="HO639" s="2" t="s">
        <v>3</v>
      </c>
      <c r="HP639" s="2" t="s">
        <v>3</v>
      </c>
      <c r="HQ639" s="2" t="s">
        <v>3</v>
      </c>
      <c r="HR639" s="2"/>
      <c r="HS639" s="2">
        <v>0</v>
      </c>
      <c r="HT639" s="2"/>
      <c r="HU639" s="2"/>
      <c r="HV639" s="2"/>
      <c r="HW639" s="2"/>
      <c r="HX639" s="2"/>
      <c r="HY639" s="2"/>
      <c r="HZ639" s="2"/>
      <c r="IA639" s="2"/>
      <c r="IB639" s="2"/>
      <c r="IC639" s="2"/>
      <c r="ID639" s="2"/>
      <c r="IE639" s="2"/>
      <c r="IF639" s="2"/>
      <c r="IG639" s="2"/>
      <c r="IH639" s="2"/>
      <c r="II639" s="2"/>
      <c r="IJ639" s="2"/>
      <c r="IK639" s="2">
        <v>0</v>
      </c>
      <c r="IL639" s="2"/>
      <c r="IM639" s="2"/>
      <c r="IN639" s="2"/>
      <c r="IO639" s="2"/>
      <c r="IP639" s="2"/>
      <c r="IQ639" s="2"/>
      <c r="IR639" s="2"/>
      <c r="IS639" s="2"/>
      <c r="IT639" s="2"/>
      <c r="IU639" s="2"/>
    </row>
    <row r="640" spans="1:255" x14ac:dyDescent="0.2">
      <c r="A640">
        <v>18</v>
      </c>
      <c r="B640">
        <v>1</v>
      </c>
      <c r="C640">
        <v>430</v>
      </c>
      <c r="E640" t="s">
        <v>872</v>
      </c>
      <c r="F640" t="s">
        <v>858</v>
      </c>
      <c r="G640" t="s">
        <v>859</v>
      </c>
      <c r="H640" t="s">
        <v>37</v>
      </c>
      <c r="I640">
        <f>I636*J640</f>
        <v>45</v>
      </c>
      <c r="J640">
        <v>1</v>
      </c>
      <c r="K640">
        <v>1</v>
      </c>
      <c r="O640">
        <f t="shared" si="723"/>
        <v>470053.35</v>
      </c>
      <c r="P640">
        <f t="shared" si="724"/>
        <v>470053.35</v>
      </c>
      <c r="Q640">
        <f>(ROUND((ROUND(((ET640)*AV640*I640),2)*BB640),2)+ROUND((ROUND(((AE640-(EU640))*AV640*I640),2)*BS640),2))</f>
        <v>0</v>
      </c>
      <c r="R640">
        <f t="shared" si="725"/>
        <v>0</v>
      </c>
      <c r="S640">
        <f t="shared" si="726"/>
        <v>0</v>
      </c>
      <c r="T640">
        <f t="shared" si="727"/>
        <v>0</v>
      </c>
      <c r="U640">
        <f t="shared" si="728"/>
        <v>0</v>
      </c>
      <c r="V640">
        <f t="shared" si="729"/>
        <v>0</v>
      </c>
      <c r="W640">
        <f t="shared" si="730"/>
        <v>0</v>
      </c>
      <c r="X640">
        <f t="shared" si="731"/>
        <v>0</v>
      </c>
      <c r="Y640">
        <f t="shared" si="732"/>
        <v>0</v>
      </c>
      <c r="AA640">
        <v>60252775</v>
      </c>
      <c r="AB640">
        <f t="shared" si="733"/>
        <v>1057.25</v>
      </c>
      <c r="AC640">
        <f t="shared" si="734"/>
        <v>1057.25</v>
      </c>
      <c r="AD640">
        <f>ROUND((((ET640)-(EU640))+AE640),6)</f>
        <v>0</v>
      </c>
      <c r="AE640">
        <f t="shared" si="759"/>
        <v>0</v>
      </c>
      <c r="AF640">
        <f t="shared" si="759"/>
        <v>0</v>
      </c>
      <c r="AG640">
        <f t="shared" si="735"/>
        <v>0</v>
      </c>
      <c r="AH640">
        <f t="shared" si="760"/>
        <v>0</v>
      </c>
      <c r="AI640">
        <f t="shared" si="760"/>
        <v>0</v>
      </c>
      <c r="AJ640">
        <f t="shared" si="736"/>
        <v>0</v>
      </c>
      <c r="AK640">
        <v>1057.25</v>
      </c>
      <c r="AL640">
        <v>1057.25</v>
      </c>
      <c r="AM640">
        <v>0</v>
      </c>
      <c r="AN640">
        <v>0</v>
      </c>
      <c r="AO640">
        <v>0</v>
      </c>
      <c r="AP640">
        <v>0</v>
      </c>
      <c r="AQ640">
        <v>0</v>
      </c>
      <c r="AR640">
        <v>0</v>
      </c>
      <c r="AS640">
        <v>0</v>
      </c>
      <c r="AT640">
        <v>97</v>
      </c>
      <c r="AU640">
        <v>51</v>
      </c>
      <c r="AV640">
        <v>1</v>
      </c>
      <c r="AW640">
        <v>1</v>
      </c>
      <c r="AZ640">
        <v>1</v>
      </c>
      <c r="BA640">
        <v>1</v>
      </c>
      <c r="BB640">
        <v>1</v>
      </c>
      <c r="BC640">
        <v>9.8800000000000008</v>
      </c>
      <c r="BD640" t="s">
        <v>3</v>
      </c>
      <c r="BE640" t="s">
        <v>3</v>
      </c>
      <c r="BF640" t="s">
        <v>3</v>
      </c>
      <c r="BG640" t="s">
        <v>3</v>
      </c>
      <c r="BH640">
        <v>3</v>
      </c>
      <c r="BI640">
        <v>2</v>
      </c>
      <c r="BJ640" t="s">
        <v>3</v>
      </c>
      <c r="BM640">
        <v>67</v>
      </c>
      <c r="BN640">
        <v>0</v>
      </c>
      <c r="BO640" t="s">
        <v>3</v>
      </c>
      <c r="BP640">
        <v>0</v>
      </c>
      <c r="BQ640">
        <v>40</v>
      </c>
      <c r="BR640">
        <v>0</v>
      </c>
      <c r="BS640">
        <v>1</v>
      </c>
      <c r="BT640">
        <v>1</v>
      </c>
      <c r="BU640">
        <v>1</v>
      </c>
      <c r="BV640">
        <v>1</v>
      </c>
      <c r="BW640">
        <v>1</v>
      </c>
      <c r="BX640">
        <v>1</v>
      </c>
      <c r="BY640" t="s">
        <v>3</v>
      </c>
      <c r="BZ640">
        <v>97</v>
      </c>
      <c r="CA640">
        <v>51</v>
      </c>
      <c r="CB640" t="s">
        <v>3</v>
      </c>
      <c r="CE640">
        <v>30</v>
      </c>
      <c r="CF640">
        <v>0</v>
      </c>
      <c r="CG640">
        <v>0</v>
      </c>
      <c r="CM640">
        <v>0</v>
      </c>
      <c r="CN640" t="s">
        <v>3</v>
      </c>
      <c r="CO640">
        <v>0</v>
      </c>
      <c r="CP640">
        <f t="shared" si="737"/>
        <v>470053.35</v>
      </c>
      <c r="CQ640">
        <f t="shared" si="738"/>
        <v>10445.629999999999</v>
      </c>
      <c r="CR640">
        <f>(ROUND((ROUND(((ET640)*AV640*1),2)*BB640),2)+ROUND((ROUND(((AE640-(EU640))*AV640*1),2)*BS640),2))</f>
        <v>0</v>
      </c>
      <c r="CS640">
        <f t="shared" si="739"/>
        <v>0</v>
      </c>
      <c r="CT640">
        <f t="shared" si="740"/>
        <v>0</v>
      </c>
      <c r="CU640">
        <f t="shared" si="741"/>
        <v>0</v>
      </c>
      <c r="CV640">
        <f t="shared" si="742"/>
        <v>0</v>
      </c>
      <c r="CW640">
        <f t="shared" si="743"/>
        <v>0</v>
      </c>
      <c r="CX640">
        <f t="shared" si="744"/>
        <v>0</v>
      </c>
      <c r="CY640">
        <f t="shared" si="745"/>
        <v>0</v>
      </c>
      <c r="CZ640">
        <f t="shared" si="746"/>
        <v>0</v>
      </c>
      <c r="DC640" t="s">
        <v>3</v>
      </c>
      <c r="DD640" t="s">
        <v>3</v>
      </c>
      <c r="DE640" t="s">
        <v>3</v>
      </c>
      <c r="DF640" t="s">
        <v>3</v>
      </c>
      <c r="DG640" t="s">
        <v>3</v>
      </c>
      <c r="DH640" t="s">
        <v>3</v>
      </c>
      <c r="DI640" t="s">
        <v>3</v>
      </c>
      <c r="DJ640" t="s">
        <v>3</v>
      </c>
      <c r="DK640" t="s">
        <v>3</v>
      </c>
      <c r="DL640" t="s">
        <v>3</v>
      </c>
      <c r="DM640" t="s">
        <v>3</v>
      </c>
      <c r="DN640">
        <v>0</v>
      </c>
      <c r="DO640">
        <v>0</v>
      </c>
      <c r="DP640">
        <v>1</v>
      </c>
      <c r="DQ640">
        <v>1</v>
      </c>
      <c r="DU640">
        <v>1013</v>
      </c>
      <c r="DV640" t="s">
        <v>37</v>
      </c>
      <c r="DW640" t="s">
        <v>37</v>
      </c>
      <c r="DX640">
        <v>1</v>
      </c>
      <c r="DZ640" t="s">
        <v>3</v>
      </c>
      <c r="EA640" t="s">
        <v>3</v>
      </c>
      <c r="EB640" t="s">
        <v>3</v>
      </c>
      <c r="EC640" t="s">
        <v>3</v>
      </c>
      <c r="EE640">
        <v>59540733</v>
      </c>
      <c r="EF640">
        <v>40</v>
      </c>
      <c r="EG640" t="s">
        <v>25</v>
      </c>
      <c r="EH640">
        <v>0</v>
      </c>
      <c r="EI640" t="s">
        <v>3</v>
      </c>
      <c r="EJ640">
        <v>2</v>
      </c>
      <c r="EK640">
        <v>67</v>
      </c>
      <c r="EL640" t="s">
        <v>26</v>
      </c>
      <c r="EM640" t="s">
        <v>27</v>
      </c>
      <c r="EO640" t="s">
        <v>3</v>
      </c>
      <c r="EQ640">
        <v>0</v>
      </c>
      <c r="ER640">
        <v>1057.25</v>
      </c>
      <c r="ES640">
        <v>1057.25</v>
      </c>
      <c r="ET640">
        <v>0</v>
      </c>
      <c r="EU640">
        <v>0</v>
      </c>
      <c r="EV640">
        <v>0</v>
      </c>
      <c r="EW640">
        <v>0</v>
      </c>
      <c r="EX640">
        <v>0</v>
      </c>
      <c r="EZ640">
        <v>5</v>
      </c>
      <c r="FC640">
        <v>1</v>
      </c>
      <c r="FD640">
        <v>18</v>
      </c>
      <c r="FF640">
        <v>12289.03</v>
      </c>
      <c r="FQ640">
        <v>0</v>
      </c>
      <c r="FR640">
        <v>0</v>
      </c>
      <c r="FS640">
        <v>0</v>
      </c>
      <c r="FX640">
        <v>97</v>
      </c>
      <c r="FY640">
        <v>51</v>
      </c>
      <c r="GA640" t="s">
        <v>860</v>
      </c>
      <c r="GD640">
        <v>1</v>
      </c>
      <c r="GF640">
        <v>773426850</v>
      </c>
      <c r="GG640">
        <v>2</v>
      </c>
      <c r="GH640">
        <v>3</v>
      </c>
      <c r="GI640">
        <v>5</v>
      </c>
      <c r="GJ640">
        <v>0</v>
      </c>
      <c r="GK640">
        <v>0</v>
      </c>
      <c r="GL640">
        <f t="shared" si="747"/>
        <v>0</v>
      </c>
      <c r="GM640">
        <f t="shared" si="748"/>
        <v>470053.35</v>
      </c>
      <c r="GN640">
        <f t="shared" si="749"/>
        <v>0</v>
      </c>
      <c r="GO640">
        <f t="shared" si="750"/>
        <v>470053.35</v>
      </c>
      <c r="GP640">
        <f t="shared" si="751"/>
        <v>0</v>
      </c>
      <c r="GR640">
        <v>1</v>
      </c>
      <c r="GS640">
        <v>1</v>
      </c>
      <c r="GT640">
        <v>0</v>
      </c>
      <c r="GU640" t="s">
        <v>3</v>
      </c>
      <c r="GV640">
        <f t="shared" si="752"/>
        <v>0</v>
      </c>
      <c r="GW640">
        <v>1</v>
      </c>
      <c r="GX640">
        <f t="shared" si="753"/>
        <v>0</v>
      </c>
      <c r="HA640">
        <v>0</v>
      </c>
      <c r="HB640">
        <v>0</v>
      </c>
      <c r="HC640">
        <f t="shared" si="754"/>
        <v>0</v>
      </c>
      <c r="HE640" t="s">
        <v>389</v>
      </c>
      <c r="HF640" t="s">
        <v>34</v>
      </c>
      <c r="HM640" t="s">
        <v>3</v>
      </c>
      <c r="HN640" t="s">
        <v>3</v>
      </c>
      <c r="HO640" t="s">
        <v>3</v>
      </c>
      <c r="HP640" t="s">
        <v>3</v>
      </c>
      <c r="HQ640" t="s">
        <v>3</v>
      </c>
      <c r="HS640">
        <v>0</v>
      </c>
      <c r="IK640">
        <v>0</v>
      </c>
    </row>
    <row r="641" spans="1:255" x14ac:dyDescent="0.2">
      <c r="A641" s="2">
        <v>17</v>
      </c>
      <c r="B641" s="2">
        <v>1</v>
      </c>
      <c r="C641" s="2">
        <f>ROW(SmtRes!A434)</f>
        <v>434</v>
      </c>
      <c r="D641" s="2">
        <f>ROW(EtalonRes!A513)</f>
        <v>513</v>
      </c>
      <c r="E641" s="2" t="s">
        <v>873</v>
      </c>
      <c r="F641" s="2" t="s">
        <v>835</v>
      </c>
      <c r="G641" s="2" t="s">
        <v>836</v>
      </c>
      <c r="H641" s="2" t="s">
        <v>631</v>
      </c>
      <c r="I641" s="2">
        <f>ROUND((90+180)/100,9)</f>
        <v>2.7</v>
      </c>
      <c r="J641" s="2">
        <v>0</v>
      </c>
      <c r="K641" s="2">
        <f>ROUND((90+180)/100,9)</f>
        <v>2.7</v>
      </c>
      <c r="L641" s="2"/>
      <c r="M641" s="2"/>
      <c r="N641" s="2"/>
      <c r="O641" s="2">
        <f t="shared" si="723"/>
        <v>657.37</v>
      </c>
      <c r="P641" s="2">
        <f t="shared" si="724"/>
        <v>0</v>
      </c>
      <c r="Q641" s="2">
        <f>(ROUND((ROUND((((ET641*1.1))*AV641*I641),2)*BB641),2)+ROUND((ROUND(((AE641-((EU641*1.1)))*AV641*I641),2)*BS641),2))</f>
        <v>2.58</v>
      </c>
      <c r="R641" s="2">
        <f t="shared" si="725"/>
        <v>0.4</v>
      </c>
      <c r="S641" s="2">
        <f t="shared" si="726"/>
        <v>654.79</v>
      </c>
      <c r="T641" s="2">
        <f t="shared" si="727"/>
        <v>0</v>
      </c>
      <c r="U641" s="2">
        <f t="shared" si="728"/>
        <v>58.584675599999997</v>
      </c>
      <c r="V641" s="2">
        <f t="shared" si="729"/>
        <v>0</v>
      </c>
      <c r="W641" s="2">
        <f t="shared" si="730"/>
        <v>0</v>
      </c>
      <c r="X641" s="2">
        <f t="shared" si="731"/>
        <v>635.53</v>
      </c>
      <c r="Y641" s="2">
        <f t="shared" si="732"/>
        <v>334.15</v>
      </c>
      <c r="Z641" s="2"/>
      <c r="AA641" s="2">
        <v>60252778</v>
      </c>
      <c r="AB641" s="2">
        <f t="shared" si="733"/>
        <v>232.54</v>
      </c>
      <c r="AC641" s="2">
        <f t="shared" si="734"/>
        <v>0</v>
      </c>
      <c r="AD641" s="2">
        <f>ROUND(((((ET641*1.1))-((EU641*1.1)))+AE641),6)</f>
        <v>0.91300000000000003</v>
      </c>
      <c r="AE641" s="2">
        <f>ROUND(((EU641*1.1)),6)</f>
        <v>0.14299999999999999</v>
      </c>
      <c r="AF641" s="2">
        <f>ROUND(((EV641*1.1)),6)</f>
        <v>231.62700000000001</v>
      </c>
      <c r="AG641" s="2">
        <f t="shared" si="735"/>
        <v>0</v>
      </c>
      <c r="AH641" s="2">
        <f>((EW641*1.1))</f>
        <v>20.724</v>
      </c>
      <c r="AI641" s="2">
        <f>((EX641*1.1))</f>
        <v>0</v>
      </c>
      <c r="AJ641" s="2">
        <f t="shared" si="736"/>
        <v>0</v>
      </c>
      <c r="AK641" s="2">
        <v>211.4</v>
      </c>
      <c r="AL641" s="2">
        <v>0</v>
      </c>
      <c r="AM641" s="2">
        <v>0.83</v>
      </c>
      <c r="AN641" s="2">
        <v>0.13</v>
      </c>
      <c r="AO641" s="2">
        <v>210.57</v>
      </c>
      <c r="AP641" s="2">
        <v>0</v>
      </c>
      <c r="AQ641" s="2">
        <v>18.84</v>
      </c>
      <c r="AR641" s="2">
        <v>0</v>
      </c>
      <c r="AS641" s="2">
        <v>0</v>
      </c>
      <c r="AT641" s="2">
        <v>97</v>
      </c>
      <c r="AU641" s="2">
        <v>51</v>
      </c>
      <c r="AV641" s="2">
        <v>1.0469999999999999</v>
      </c>
      <c r="AW641" s="2">
        <v>1</v>
      </c>
      <c r="AX641" s="2"/>
      <c r="AY641" s="2"/>
      <c r="AZ641" s="2">
        <v>1</v>
      </c>
      <c r="BA641" s="2">
        <v>1</v>
      </c>
      <c r="BB641" s="2">
        <v>1</v>
      </c>
      <c r="BC641" s="2">
        <v>1</v>
      </c>
      <c r="BD641" s="2" t="s">
        <v>3</v>
      </c>
      <c r="BE641" s="2" t="s">
        <v>3</v>
      </c>
      <c r="BF641" s="2" t="s">
        <v>3</v>
      </c>
      <c r="BG641" s="2" t="s">
        <v>3</v>
      </c>
      <c r="BH641" s="2">
        <v>0</v>
      </c>
      <c r="BI641" s="2">
        <v>2</v>
      </c>
      <c r="BJ641" s="2" t="s">
        <v>837</v>
      </c>
      <c r="BK641" s="2"/>
      <c r="BL641" s="2"/>
      <c r="BM641" s="2">
        <v>67</v>
      </c>
      <c r="BN641" s="2">
        <v>0</v>
      </c>
      <c r="BO641" s="2" t="s">
        <v>835</v>
      </c>
      <c r="BP641" s="2">
        <v>1</v>
      </c>
      <c r="BQ641" s="2">
        <v>40</v>
      </c>
      <c r="BR641" s="2">
        <v>0</v>
      </c>
      <c r="BS641" s="2">
        <v>1</v>
      </c>
      <c r="BT641" s="2">
        <v>1</v>
      </c>
      <c r="BU641" s="2">
        <v>1</v>
      </c>
      <c r="BV641" s="2">
        <v>1</v>
      </c>
      <c r="BW641" s="2">
        <v>1</v>
      </c>
      <c r="BX641" s="2">
        <v>1</v>
      </c>
      <c r="BY641" s="2" t="s">
        <v>3</v>
      </c>
      <c r="BZ641" s="2">
        <v>97</v>
      </c>
      <c r="CA641" s="2">
        <v>51</v>
      </c>
      <c r="CB641" s="2" t="s">
        <v>3</v>
      </c>
      <c r="CC641" s="2"/>
      <c r="CD641" s="2"/>
      <c r="CE641" s="2">
        <v>30</v>
      </c>
      <c r="CF641" s="2">
        <v>0</v>
      </c>
      <c r="CG641" s="2">
        <v>0</v>
      </c>
      <c r="CH641" s="2"/>
      <c r="CI641" s="2"/>
      <c r="CJ641" s="2"/>
      <c r="CK641" s="2"/>
      <c r="CL641" s="2"/>
      <c r="CM641" s="2">
        <v>0</v>
      </c>
      <c r="CN641" s="2" t="s">
        <v>1289</v>
      </c>
      <c r="CO641" s="2">
        <v>0</v>
      </c>
      <c r="CP641" s="2">
        <f t="shared" si="737"/>
        <v>657.37</v>
      </c>
      <c r="CQ641" s="2">
        <f t="shared" si="738"/>
        <v>0</v>
      </c>
      <c r="CR641" s="2">
        <f>(ROUND((ROUND((((ET641*1.1))*AV641*1),2)*BB641),2)+ROUND((ROUND(((AE641-((EU641*1.1)))*AV641*1),2)*BS641),2))</f>
        <v>0.96</v>
      </c>
      <c r="CS641" s="2">
        <f t="shared" si="739"/>
        <v>0.15</v>
      </c>
      <c r="CT641" s="2">
        <f t="shared" si="740"/>
        <v>242.51</v>
      </c>
      <c r="CU641" s="2">
        <f t="shared" si="741"/>
        <v>0</v>
      </c>
      <c r="CV641" s="2">
        <f t="shared" si="742"/>
        <v>21.698027999999997</v>
      </c>
      <c r="CW641" s="2">
        <f t="shared" si="743"/>
        <v>0</v>
      </c>
      <c r="CX641" s="2">
        <f t="shared" si="744"/>
        <v>0</v>
      </c>
      <c r="CY641" s="2">
        <f t="shared" si="745"/>
        <v>635.53429999999992</v>
      </c>
      <c r="CZ641" s="2">
        <f t="shared" si="746"/>
        <v>334.14689999999996</v>
      </c>
      <c r="DA641" s="2"/>
      <c r="DB641" s="2">
        <v>57</v>
      </c>
      <c r="DC641" s="2" t="s">
        <v>3</v>
      </c>
      <c r="DD641" s="2" t="s">
        <v>3</v>
      </c>
      <c r="DE641" s="2" t="s">
        <v>24</v>
      </c>
      <c r="DF641" s="2" t="s">
        <v>24</v>
      </c>
      <c r="DG641" s="2" t="s">
        <v>24</v>
      </c>
      <c r="DH641" s="2" t="s">
        <v>3</v>
      </c>
      <c r="DI641" s="2" t="s">
        <v>24</v>
      </c>
      <c r="DJ641" s="2" t="s">
        <v>24</v>
      </c>
      <c r="DK641" s="2" t="s">
        <v>3</v>
      </c>
      <c r="DL641" s="2" t="s">
        <v>3</v>
      </c>
      <c r="DM641" s="2" t="s">
        <v>3</v>
      </c>
      <c r="DN641" s="2">
        <v>0</v>
      </c>
      <c r="DO641" s="2">
        <v>0</v>
      </c>
      <c r="DP641" s="2">
        <v>1</v>
      </c>
      <c r="DQ641" s="2">
        <v>1</v>
      </c>
      <c r="DR641" s="2"/>
      <c r="DS641" s="2"/>
      <c r="DT641" s="2"/>
      <c r="DU641" s="2">
        <v>1010</v>
      </c>
      <c r="DV641" s="2" t="s">
        <v>631</v>
      </c>
      <c r="DW641" s="2" t="s">
        <v>631</v>
      </c>
      <c r="DX641" s="2">
        <v>100</v>
      </c>
      <c r="DY641" s="2"/>
      <c r="DZ641" s="2" t="s">
        <v>3</v>
      </c>
      <c r="EA641" s="2" t="s">
        <v>3</v>
      </c>
      <c r="EB641" s="2" t="s">
        <v>3</v>
      </c>
      <c r="EC641" s="2" t="s">
        <v>3</v>
      </c>
      <c r="ED641" s="2"/>
      <c r="EE641" s="2">
        <v>59540733</v>
      </c>
      <c r="EF641" s="2">
        <v>40</v>
      </c>
      <c r="EG641" s="2" t="s">
        <v>25</v>
      </c>
      <c r="EH641" s="2">
        <v>0</v>
      </c>
      <c r="EI641" s="2" t="s">
        <v>3</v>
      </c>
      <c r="EJ641" s="2">
        <v>2</v>
      </c>
      <c r="EK641" s="2">
        <v>67</v>
      </c>
      <c r="EL641" s="2" t="s">
        <v>26</v>
      </c>
      <c r="EM641" s="2" t="s">
        <v>27</v>
      </c>
      <c r="EN641" s="2"/>
      <c r="EO641" s="2" t="s">
        <v>28</v>
      </c>
      <c r="EP641" s="2"/>
      <c r="EQ641" s="2">
        <v>0</v>
      </c>
      <c r="ER641" s="2">
        <v>211.4</v>
      </c>
      <c r="ES641" s="2">
        <v>0</v>
      </c>
      <c r="ET641" s="2">
        <v>0.83</v>
      </c>
      <c r="EU641" s="2">
        <v>0.13</v>
      </c>
      <c r="EV641" s="2">
        <v>210.57</v>
      </c>
      <c r="EW641" s="2">
        <v>18.84</v>
      </c>
      <c r="EX641" s="2">
        <v>0</v>
      </c>
      <c r="EY641" s="2">
        <v>0</v>
      </c>
      <c r="EZ641" s="2"/>
      <c r="FA641" s="2"/>
      <c r="FB641" s="2"/>
      <c r="FC641" s="2"/>
      <c r="FD641" s="2"/>
      <c r="FE641" s="2"/>
      <c r="FF641" s="2"/>
      <c r="FG641" s="2"/>
      <c r="FH641" s="2"/>
      <c r="FI641" s="2"/>
      <c r="FJ641" s="2"/>
      <c r="FK641" s="2"/>
      <c r="FL641" s="2"/>
      <c r="FM641" s="2"/>
      <c r="FN641" s="2"/>
      <c r="FO641" s="2"/>
      <c r="FP641" s="2"/>
      <c r="FQ641" s="2">
        <v>0</v>
      </c>
      <c r="FR641" s="2">
        <v>0</v>
      </c>
      <c r="FS641" s="2">
        <v>0</v>
      </c>
      <c r="FT641" s="2"/>
      <c r="FU641" s="2"/>
      <c r="FV641" s="2"/>
      <c r="FW641" s="2"/>
      <c r="FX641" s="2">
        <v>97</v>
      </c>
      <c r="FY641" s="2">
        <v>51</v>
      </c>
      <c r="FZ641" s="2"/>
      <c r="GA641" s="2" t="s">
        <v>3</v>
      </c>
      <c r="GB641" s="2"/>
      <c r="GC641" s="2"/>
      <c r="GD641" s="2">
        <v>1</v>
      </c>
      <c r="GE641" s="2"/>
      <c r="GF641" s="2">
        <v>728449770</v>
      </c>
      <c r="GG641" s="2">
        <v>2</v>
      </c>
      <c r="GH641" s="2">
        <v>1</v>
      </c>
      <c r="GI641" s="2">
        <v>2</v>
      </c>
      <c r="GJ641" s="2">
        <v>0</v>
      </c>
      <c r="GK641" s="2">
        <v>0</v>
      </c>
      <c r="GL641" s="2">
        <f t="shared" si="747"/>
        <v>0</v>
      </c>
      <c r="GM641" s="2">
        <f t="shared" si="748"/>
        <v>1627.05</v>
      </c>
      <c r="GN641" s="2">
        <f t="shared" si="749"/>
        <v>0</v>
      </c>
      <c r="GO641" s="2">
        <f t="shared" si="750"/>
        <v>1627.05</v>
      </c>
      <c r="GP641" s="2">
        <f t="shared" si="751"/>
        <v>0</v>
      </c>
      <c r="GQ641" s="2"/>
      <c r="GR641" s="2">
        <v>0</v>
      </c>
      <c r="GS641" s="2">
        <v>3</v>
      </c>
      <c r="GT641" s="2">
        <v>0</v>
      </c>
      <c r="GU641" s="2" t="s">
        <v>3</v>
      </c>
      <c r="GV641" s="2">
        <f t="shared" si="752"/>
        <v>0</v>
      </c>
      <c r="GW641" s="2">
        <v>1</v>
      </c>
      <c r="GX641" s="2">
        <f t="shared" si="753"/>
        <v>0</v>
      </c>
      <c r="GY641" s="2"/>
      <c r="GZ641" s="2"/>
      <c r="HA641" s="2">
        <v>0</v>
      </c>
      <c r="HB641" s="2">
        <v>0</v>
      </c>
      <c r="HC641" s="2">
        <f t="shared" si="754"/>
        <v>0</v>
      </c>
      <c r="HD641" s="2"/>
      <c r="HE641" s="2" t="s">
        <v>3</v>
      </c>
      <c r="HF641" s="2" t="s">
        <v>3</v>
      </c>
      <c r="HG641" s="2"/>
      <c r="HH641" s="2"/>
      <c r="HI641" s="2"/>
      <c r="HJ641" s="2"/>
      <c r="HK641" s="2"/>
      <c r="HL641" s="2"/>
      <c r="HM641" s="2" t="s">
        <v>3</v>
      </c>
      <c r="HN641" s="2" t="s">
        <v>3</v>
      </c>
      <c r="HO641" s="2" t="s">
        <v>3</v>
      </c>
      <c r="HP641" s="2" t="s">
        <v>3</v>
      </c>
      <c r="HQ641" s="2" t="s">
        <v>3</v>
      </c>
      <c r="HR641" s="2"/>
      <c r="HS641" s="2">
        <v>0</v>
      </c>
      <c r="HT641" s="2"/>
      <c r="HU641" s="2"/>
      <c r="HV641" s="2"/>
      <c r="HW641" s="2"/>
      <c r="HX641" s="2"/>
      <c r="HY641" s="2"/>
      <c r="HZ641" s="2"/>
      <c r="IA641" s="2"/>
      <c r="IB641" s="2"/>
      <c r="IC641" s="2"/>
      <c r="ID641" s="2"/>
      <c r="IE641" s="2"/>
      <c r="IF641" s="2"/>
      <c r="IG641" s="2"/>
      <c r="IH641" s="2"/>
      <c r="II641" s="2"/>
      <c r="IJ641" s="2"/>
      <c r="IK641" s="2">
        <v>0</v>
      </c>
      <c r="IL641" s="2"/>
      <c r="IM641" s="2"/>
      <c r="IN641" s="2"/>
      <c r="IO641" s="2"/>
      <c r="IP641" s="2"/>
      <c r="IQ641" s="2"/>
      <c r="IR641" s="2"/>
      <c r="IS641" s="2"/>
      <c r="IT641" s="2"/>
      <c r="IU641" s="2"/>
    </row>
    <row r="642" spans="1:255" x14ac:dyDescent="0.2">
      <c r="A642">
        <v>17</v>
      </c>
      <c r="B642">
        <v>1</v>
      </c>
      <c r="C642">
        <f>ROW(SmtRes!A438)</f>
        <v>438</v>
      </c>
      <c r="D642">
        <f>ROW(EtalonRes!A516)</f>
        <v>516</v>
      </c>
      <c r="E642" t="s">
        <v>873</v>
      </c>
      <c r="F642" t="s">
        <v>835</v>
      </c>
      <c r="G642" t="s">
        <v>836</v>
      </c>
      <c r="H642" t="s">
        <v>631</v>
      </c>
      <c r="I642">
        <f>ROUND((90+180)/100,9)</f>
        <v>2.7</v>
      </c>
      <c r="J642">
        <v>0</v>
      </c>
      <c r="K642">
        <f>ROUND((90+180)/100,9)</f>
        <v>2.7</v>
      </c>
      <c r="O642">
        <f t="shared" si="723"/>
        <v>36049.03</v>
      </c>
      <c r="P642">
        <f t="shared" si="724"/>
        <v>0</v>
      </c>
      <c r="Q642">
        <f>(ROUND((ROUND((((ET642*1.1))*AV642*I642),2)*BB642),2)+ROUND((ROUND(((AE642-((EU642*1.1)))*AV642*I642),2)*BS642),2))</f>
        <v>42.13</v>
      </c>
      <c r="R642">
        <f t="shared" si="725"/>
        <v>22</v>
      </c>
      <c r="S642">
        <f t="shared" si="726"/>
        <v>36006.9</v>
      </c>
      <c r="T642">
        <f t="shared" si="727"/>
        <v>0</v>
      </c>
      <c r="U642">
        <f t="shared" si="728"/>
        <v>58.584675599999997</v>
      </c>
      <c r="V642">
        <f t="shared" si="729"/>
        <v>0</v>
      </c>
      <c r="W642">
        <f t="shared" si="730"/>
        <v>0</v>
      </c>
      <c r="X642">
        <f t="shared" si="731"/>
        <v>34948.03</v>
      </c>
      <c r="Y642">
        <f t="shared" si="732"/>
        <v>18374.740000000002</v>
      </c>
      <c r="AA642">
        <v>60252775</v>
      </c>
      <c r="AB642">
        <f t="shared" si="733"/>
        <v>232.54</v>
      </c>
      <c r="AC642">
        <f t="shared" si="734"/>
        <v>0</v>
      </c>
      <c r="AD642">
        <f>ROUND(((((ET642*1.1))-((EU642*1.1)))+AE642),6)</f>
        <v>0.91300000000000003</v>
      </c>
      <c r="AE642">
        <f>ROUND(((EU642*1.1)),6)</f>
        <v>0.14299999999999999</v>
      </c>
      <c r="AF642">
        <f>ROUND(((EV642*1.1)),6)</f>
        <v>231.62700000000001</v>
      </c>
      <c r="AG642">
        <f t="shared" si="735"/>
        <v>0</v>
      </c>
      <c r="AH642">
        <f>((EW642*1.1))</f>
        <v>20.724</v>
      </c>
      <c r="AI642">
        <f>((EX642*1.1))</f>
        <v>0</v>
      </c>
      <c r="AJ642">
        <f t="shared" si="736"/>
        <v>0</v>
      </c>
      <c r="AK642">
        <v>211.4</v>
      </c>
      <c r="AL642">
        <v>0</v>
      </c>
      <c r="AM642">
        <v>0.83</v>
      </c>
      <c r="AN642">
        <v>0.13</v>
      </c>
      <c r="AO642">
        <v>210.57</v>
      </c>
      <c r="AP642">
        <v>0</v>
      </c>
      <c r="AQ642">
        <v>18.84</v>
      </c>
      <c r="AR642">
        <v>0</v>
      </c>
      <c r="AS642">
        <v>0</v>
      </c>
      <c r="AT642">
        <v>97</v>
      </c>
      <c r="AU642">
        <v>51</v>
      </c>
      <c r="AV642">
        <v>1.0469999999999999</v>
      </c>
      <c r="AW642">
        <v>1</v>
      </c>
      <c r="AZ642">
        <v>1</v>
      </c>
      <c r="BA642">
        <v>54.99</v>
      </c>
      <c r="BB642">
        <v>16.329999999999998</v>
      </c>
      <c r="BC642">
        <v>1</v>
      </c>
      <c r="BD642" t="s">
        <v>3</v>
      </c>
      <c r="BE642" t="s">
        <v>3</v>
      </c>
      <c r="BF642" t="s">
        <v>3</v>
      </c>
      <c r="BG642" t="s">
        <v>3</v>
      </c>
      <c r="BH642">
        <v>0</v>
      </c>
      <c r="BI642">
        <v>2</v>
      </c>
      <c r="BJ642" t="s">
        <v>837</v>
      </c>
      <c r="BM642">
        <v>67</v>
      </c>
      <c r="BN642">
        <v>0</v>
      </c>
      <c r="BO642" t="s">
        <v>835</v>
      </c>
      <c r="BP642">
        <v>1</v>
      </c>
      <c r="BQ642">
        <v>40</v>
      </c>
      <c r="BR642">
        <v>0</v>
      </c>
      <c r="BS642">
        <v>54.99</v>
      </c>
      <c r="BT642">
        <v>1</v>
      </c>
      <c r="BU642">
        <v>1</v>
      </c>
      <c r="BV642">
        <v>1</v>
      </c>
      <c r="BW642">
        <v>1</v>
      </c>
      <c r="BX642">
        <v>1</v>
      </c>
      <c r="BY642" t="s">
        <v>3</v>
      </c>
      <c r="BZ642">
        <v>97</v>
      </c>
      <c r="CA642">
        <v>51</v>
      </c>
      <c r="CB642" t="s">
        <v>3</v>
      </c>
      <c r="CE642">
        <v>30</v>
      </c>
      <c r="CF642">
        <v>0</v>
      </c>
      <c r="CG642">
        <v>0</v>
      </c>
      <c r="CM642">
        <v>0</v>
      </c>
      <c r="CN642" t="s">
        <v>1289</v>
      </c>
      <c r="CO642">
        <v>0</v>
      </c>
      <c r="CP642">
        <f t="shared" si="737"/>
        <v>36049.03</v>
      </c>
      <c r="CQ642">
        <f t="shared" si="738"/>
        <v>0</v>
      </c>
      <c r="CR642">
        <f>(ROUND((ROUND((((ET642*1.1))*AV642*1),2)*BB642),2)+ROUND((ROUND(((AE642-((EU642*1.1)))*AV642*1),2)*BS642),2))</f>
        <v>15.68</v>
      </c>
      <c r="CS642">
        <f t="shared" si="739"/>
        <v>8.25</v>
      </c>
      <c r="CT642">
        <f t="shared" si="740"/>
        <v>13335.62</v>
      </c>
      <c r="CU642">
        <f t="shared" si="741"/>
        <v>0</v>
      </c>
      <c r="CV642">
        <f t="shared" si="742"/>
        <v>21.698027999999997</v>
      </c>
      <c r="CW642">
        <f t="shared" si="743"/>
        <v>0</v>
      </c>
      <c r="CX642">
        <f t="shared" si="744"/>
        <v>0</v>
      </c>
      <c r="CY642">
        <f t="shared" si="745"/>
        <v>34948.033000000003</v>
      </c>
      <c r="CZ642">
        <f t="shared" si="746"/>
        <v>18374.739000000001</v>
      </c>
      <c r="DB642">
        <v>58</v>
      </c>
      <c r="DC642" t="s">
        <v>3</v>
      </c>
      <c r="DD642" t="s">
        <v>3</v>
      </c>
      <c r="DE642" t="s">
        <v>24</v>
      </c>
      <c r="DF642" t="s">
        <v>24</v>
      </c>
      <c r="DG642" t="s">
        <v>24</v>
      </c>
      <c r="DH642" t="s">
        <v>3</v>
      </c>
      <c r="DI642" t="s">
        <v>24</v>
      </c>
      <c r="DJ642" t="s">
        <v>24</v>
      </c>
      <c r="DK642" t="s">
        <v>3</v>
      </c>
      <c r="DL642" t="s">
        <v>3</v>
      </c>
      <c r="DM642" t="s">
        <v>3</v>
      </c>
      <c r="DN642">
        <v>0</v>
      </c>
      <c r="DO642">
        <v>0</v>
      </c>
      <c r="DP642">
        <v>1</v>
      </c>
      <c r="DQ642">
        <v>1</v>
      </c>
      <c r="DU642">
        <v>1010</v>
      </c>
      <c r="DV642" t="s">
        <v>631</v>
      </c>
      <c r="DW642" t="s">
        <v>631</v>
      </c>
      <c r="DX642">
        <v>100</v>
      </c>
      <c r="DZ642" t="s">
        <v>3</v>
      </c>
      <c r="EA642" t="s">
        <v>3</v>
      </c>
      <c r="EB642" t="s">
        <v>3</v>
      </c>
      <c r="EC642" t="s">
        <v>3</v>
      </c>
      <c r="EE642">
        <v>59540733</v>
      </c>
      <c r="EF642">
        <v>40</v>
      </c>
      <c r="EG642" t="s">
        <v>25</v>
      </c>
      <c r="EH642">
        <v>0</v>
      </c>
      <c r="EI642" t="s">
        <v>3</v>
      </c>
      <c r="EJ642">
        <v>2</v>
      </c>
      <c r="EK642">
        <v>67</v>
      </c>
      <c r="EL642" t="s">
        <v>26</v>
      </c>
      <c r="EM642" t="s">
        <v>27</v>
      </c>
      <c r="EO642" t="s">
        <v>28</v>
      </c>
      <c r="EQ642">
        <v>0</v>
      </c>
      <c r="ER642">
        <v>211.4</v>
      </c>
      <c r="ES642">
        <v>0</v>
      </c>
      <c r="ET642">
        <v>0.83</v>
      </c>
      <c r="EU642">
        <v>0.13</v>
      </c>
      <c r="EV642">
        <v>210.57</v>
      </c>
      <c r="EW642">
        <v>18.84</v>
      </c>
      <c r="EX642">
        <v>0</v>
      </c>
      <c r="EY642">
        <v>0</v>
      </c>
      <c r="FQ642">
        <v>0</v>
      </c>
      <c r="FR642">
        <v>0</v>
      </c>
      <c r="FS642">
        <v>0</v>
      </c>
      <c r="FX642">
        <v>97</v>
      </c>
      <c r="FY642">
        <v>51</v>
      </c>
      <c r="GA642" t="s">
        <v>3</v>
      </c>
      <c r="GD642">
        <v>1</v>
      </c>
      <c r="GF642">
        <v>728449770</v>
      </c>
      <c r="GG642">
        <v>2</v>
      </c>
      <c r="GH642">
        <v>1</v>
      </c>
      <c r="GI642">
        <v>2</v>
      </c>
      <c r="GJ642">
        <v>0</v>
      </c>
      <c r="GK642">
        <v>0</v>
      </c>
      <c r="GL642">
        <f t="shared" si="747"/>
        <v>0</v>
      </c>
      <c r="GM642">
        <f t="shared" si="748"/>
        <v>89371.8</v>
      </c>
      <c r="GN642">
        <f t="shared" si="749"/>
        <v>0</v>
      </c>
      <c r="GO642">
        <f t="shared" si="750"/>
        <v>89371.8</v>
      </c>
      <c r="GP642">
        <f t="shared" si="751"/>
        <v>0</v>
      </c>
      <c r="GR642">
        <v>0</v>
      </c>
      <c r="GS642">
        <v>3</v>
      </c>
      <c r="GT642">
        <v>0</v>
      </c>
      <c r="GU642" t="s">
        <v>3</v>
      </c>
      <c r="GV642">
        <f t="shared" si="752"/>
        <v>0</v>
      </c>
      <c r="GW642">
        <v>1</v>
      </c>
      <c r="GX642">
        <f t="shared" si="753"/>
        <v>0</v>
      </c>
      <c r="HA642">
        <v>0</v>
      </c>
      <c r="HB642">
        <v>0</v>
      </c>
      <c r="HC642">
        <f t="shared" si="754"/>
        <v>0</v>
      </c>
      <c r="HE642" t="s">
        <v>3</v>
      </c>
      <c r="HF642" t="s">
        <v>3</v>
      </c>
      <c r="HM642" t="s">
        <v>3</v>
      </c>
      <c r="HN642" t="s">
        <v>3</v>
      </c>
      <c r="HO642" t="s">
        <v>3</v>
      </c>
      <c r="HP642" t="s">
        <v>3</v>
      </c>
      <c r="HQ642" t="s">
        <v>3</v>
      </c>
      <c r="HS642">
        <v>0</v>
      </c>
      <c r="IK642">
        <v>0</v>
      </c>
    </row>
    <row r="643" spans="1:255" x14ac:dyDescent="0.2">
      <c r="A643" s="2">
        <v>18</v>
      </c>
      <c r="B643" s="2">
        <v>1</v>
      </c>
      <c r="C643" s="2">
        <v>433</v>
      </c>
      <c r="D643" s="2"/>
      <c r="E643" s="2" t="s">
        <v>874</v>
      </c>
      <c r="F643" s="2" t="s">
        <v>863</v>
      </c>
      <c r="G643" s="2" t="s">
        <v>864</v>
      </c>
      <c r="H643" s="2" t="s">
        <v>37</v>
      </c>
      <c r="I643" s="2">
        <f>I641*J643</f>
        <v>90</v>
      </c>
      <c r="J643" s="2">
        <v>33.333333333333329</v>
      </c>
      <c r="K643" s="2">
        <v>33.3333333</v>
      </c>
      <c r="L643" s="2"/>
      <c r="M643" s="2"/>
      <c r="N643" s="2"/>
      <c r="O643" s="2">
        <f t="shared" ref="O643:O674" si="761">ROUND(CP643,2)</f>
        <v>2197.8000000000002</v>
      </c>
      <c r="P643" s="2">
        <f t="shared" ref="P643:P674" si="762">ROUND((ROUND((AC643*AW643*I643),2)*BC643),2)</f>
        <v>2197.8000000000002</v>
      </c>
      <c r="Q643" s="2">
        <f>(ROUND((ROUND(((ET643)*AV643*I643),2)*BB643),2)+ROUND((ROUND(((AE643-(EU643))*AV643*I643),2)*BS643),2))</f>
        <v>0</v>
      </c>
      <c r="R643" s="2">
        <f t="shared" ref="R643:R674" si="763">ROUND((ROUND((AE643*AV643*I643),2)*BS643),2)</f>
        <v>0</v>
      </c>
      <c r="S643" s="2">
        <f t="shared" ref="S643:S674" si="764">ROUND((ROUND((AF643*AV643*I643),2)*BA643),2)</f>
        <v>0</v>
      </c>
      <c r="T643" s="2">
        <f t="shared" ref="T643:T674" si="765">ROUND(CU643*I643,2)</f>
        <v>0</v>
      </c>
      <c r="U643" s="2">
        <f t="shared" ref="U643:U674" si="766">CV643*I643</f>
        <v>0</v>
      </c>
      <c r="V643" s="2">
        <f t="shared" ref="V643:V674" si="767">CW643*I643</f>
        <v>0</v>
      </c>
      <c r="W643" s="2">
        <f t="shared" ref="W643:W674" si="768">ROUND(CX643*I643,2)</f>
        <v>0</v>
      </c>
      <c r="X643" s="2">
        <f t="shared" ref="X643:X674" si="769">ROUND(CY643,2)</f>
        <v>0</v>
      </c>
      <c r="Y643" s="2">
        <f t="shared" ref="Y643:Y674" si="770">ROUND(CZ643,2)</f>
        <v>0</v>
      </c>
      <c r="Z643" s="2"/>
      <c r="AA643" s="2">
        <v>60252778</v>
      </c>
      <c r="AB643" s="2">
        <f t="shared" ref="AB643:AB674" si="771">ROUND((AC643+AD643+AF643),6)</f>
        <v>24.42</v>
      </c>
      <c r="AC643" s="2">
        <f t="shared" ref="AC643:AC674" si="772">ROUND((ES643),6)</f>
        <v>24.42</v>
      </c>
      <c r="AD643" s="2">
        <f>ROUND((((ET643)-(EU643))+AE643),6)</f>
        <v>0</v>
      </c>
      <c r="AE643" s="2">
        <f t="shared" ref="AE643:AF646" si="773">ROUND((EU643),6)</f>
        <v>0</v>
      </c>
      <c r="AF643" s="2">
        <f t="shared" si="773"/>
        <v>0</v>
      </c>
      <c r="AG643" s="2">
        <f t="shared" ref="AG643:AG674" si="774">ROUND((AP643),6)</f>
        <v>0</v>
      </c>
      <c r="AH643" s="2">
        <f t="shared" ref="AH643:AI646" si="775">(EW643)</f>
        <v>0</v>
      </c>
      <c r="AI643" s="2">
        <f t="shared" si="775"/>
        <v>0</v>
      </c>
      <c r="AJ643" s="2">
        <f t="shared" ref="AJ643:AJ674" si="776">(AS643)</f>
        <v>0</v>
      </c>
      <c r="AK643" s="2">
        <v>24.42</v>
      </c>
      <c r="AL643" s="2">
        <v>24.42</v>
      </c>
      <c r="AM643" s="2">
        <v>0</v>
      </c>
      <c r="AN643" s="2">
        <v>0</v>
      </c>
      <c r="AO643" s="2">
        <v>0</v>
      </c>
      <c r="AP643" s="2">
        <v>0</v>
      </c>
      <c r="AQ643" s="2">
        <v>0</v>
      </c>
      <c r="AR643" s="2">
        <v>0</v>
      </c>
      <c r="AS643" s="2">
        <v>0</v>
      </c>
      <c r="AT643" s="2">
        <v>97</v>
      </c>
      <c r="AU643" s="2">
        <v>51</v>
      </c>
      <c r="AV643" s="2">
        <v>1</v>
      </c>
      <c r="AW643" s="2">
        <v>1</v>
      </c>
      <c r="AX643" s="2"/>
      <c r="AY643" s="2"/>
      <c r="AZ643" s="2">
        <v>1</v>
      </c>
      <c r="BA643" s="2">
        <v>1</v>
      </c>
      <c r="BB643" s="2">
        <v>1</v>
      </c>
      <c r="BC643" s="2">
        <v>1</v>
      </c>
      <c r="BD643" s="2" t="s">
        <v>3</v>
      </c>
      <c r="BE643" s="2" t="s">
        <v>3</v>
      </c>
      <c r="BF643" s="2" t="s">
        <v>3</v>
      </c>
      <c r="BG643" s="2" t="s">
        <v>3</v>
      </c>
      <c r="BH643" s="2">
        <v>3</v>
      </c>
      <c r="BI643" s="2">
        <v>2</v>
      </c>
      <c r="BJ643" s="2" t="s">
        <v>3</v>
      </c>
      <c r="BK643" s="2"/>
      <c r="BL643" s="2"/>
      <c r="BM643" s="2">
        <v>67</v>
      </c>
      <c r="BN643" s="2">
        <v>0</v>
      </c>
      <c r="BO643" s="2" t="s">
        <v>3</v>
      </c>
      <c r="BP643" s="2">
        <v>0</v>
      </c>
      <c r="BQ643" s="2">
        <v>40</v>
      </c>
      <c r="BR643" s="2">
        <v>0</v>
      </c>
      <c r="BS643" s="2">
        <v>1</v>
      </c>
      <c r="BT643" s="2">
        <v>1</v>
      </c>
      <c r="BU643" s="2">
        <v>1</v>
      </c>
      <c r="BV643" s="2">
        <v>1</v>
      </c>
      <c r="BW643" s="2">
        <v>1</v>
      </c>
      <c r="BX643" s="2">
        <v>1</v>
      </c>
      <c r="BY643" s="2" t="s">
        <v>3</v>
      </c>
      <c r="BZ643" s="2">
        <v>97</v>
      </c>
      <c r="CA643" s="2">
        <v>51</v>
      </c>
      <c r="CB643" s="2" t="s">
        <v>3</v>
      </c>
      <c r="CC643" s="2"/>
      <c r="CD643" s="2"/>
      <c r="CE643" s="2">
        <v>30</v>
      </c>
      <c r="CF643" s="2">
        <v>0</v>
      </c>
      <c r="CG643" s="2">
        <v>0</v>
      </c>
      <c r="CH643" s="2"/>
      <c r="CI643" s="2"/>
      <c r="CJ643" s="2"/>
      <c r="CK643" s="2"/>
      <c r="CL643" s="2"/>
      <c r="CM643" s="2">
        <v>0</v>
      </c>
      <c r="CN643" s="2" t="s">
        <v>3</v>
      </c>
      <c r="CO643" s="2">
        <v>0</v>
      </c>
      <c r="CP643" s="2">
        <f t="shared" ref="CP643:CP674" si="777">(P643+Q643+S643)</f>
        <v>2197.8000000000002</v>
      </c>
      <c r="CQ643" s="2">
        <f t="shared" ref="CQ643:CQ674" si="778">ROUND((ROUND((AC643*AW643*1),2)*BC643),2)</f>
        <v>24.42</v>
      </c>
      <c r="CR643" s="2">
        <f>(ROUND((ROUND(((ET643)*AV643*1),2)*BB643),2)+ROUND((ROUND(((AE643-(EU643))*AV643*1),2)*BS643),2))</f>
        <v>0</v>
      </c>
      <c r="CS643" s="2">
        <f t="shared" ref="CS643:CS674" si="779">ROUND((ROUND((AE643*AV643*1),2)*BS643),2)</f>
        <v>0</v>
      </c>
      <c r="CT643" s="2">
        <f t="shared" ref="CT643:CT674" si="780">ROUND((ROUND((AF643*AV643*1),2)*BA643),2)</f>
        <v>0</v>
      </c>
      <c r="CU643" s="2">
        <f t="shared" ref="CU643:CU674" si="781">AG643</f>
        <v>0</v>
      </c>
      <c r="CV643" s="2">
        <f t="shared" ref="CV643:CV674" si="782">(AH643*AV643)</f>
        <v>0</v>
      </c>
      <c r="CW643" s="2">
        <f t="shared" ref="CW643:CW674" si="783">AI643</f>
        <v>0</v>
      </c>
      <c r="CX643" s="2">
        <f t="shared" ref="CX643:CX674" si="784">AJ643</f>
        <v>0</v>
      </c>
      <c r="CY643" s="2">
        <f t="shared" ref="CY643:CY674" si="785">(((S643+R643)*AT643)/100)</f>
        <v>0</v>
      </c>
      <c r="CZ643" s="2">
        <f t="shared" ref="CZ643:CZ674" si="786">(((S643+R643)*AU643)/100)</f>
        <v>0</v>
      </c>
      <c r="DA643" s="2"/>
      <c r="DB643" s="2"/>
      <c r="DC643" s="2" t="s">
        <v>3</v>
      </c>
      <c r="DD643" s="2" t="s">
        <v>3</v>
      </c>
      <c r="DE643" s="2" t="s">
        <v>3</v>
      </c>
      <c r="DF643" s="2" t="s">
        <v>3</v>
      </c>
      <c r="DG643" s="2" t="s">
        <v>3</v>
      </c>
      <c r="DH643" s="2" t="s">
        <v>3</v>
      </c>
      <c r="DI643" s="2" t="s">
        <v>3</v>
      </c>
      <c r="DJ643" s="2" t="s">
        <v>3</v>
      </c>
      <c r="DK643" s="2" t="s">
        <v>3</v>
      </c>
      <c r="DL643" s="2" t="s">
        <v>3</v>
      </c>
      <c r="DM643" s="2" t="s">
        <v>3</v>
      </c>
      <c r="DN643" s="2">
        <v>0</v>
      </c>
      <c r="DO643" s="2">
        <v>0</v>
      </c>
      <c r="DP643" s="2">
        <v>1</v>
      </c>
      <c r="DQ643" s="2">
        <v>1</v>
      </c>
      <c r="DR643" s="2"/>
      <c r="DS643" s="2"/>
      <c r="DT643" s="2"/>
      <c r="DU643" s="2">
        <v>1013</v>
      </c>
      <c r="DV643" s="2" t="s">
        <v>37</v>
      </c>
      <c r="DW643" s="2" t="s">
        <v>37</v>
      </c>
      <c r="DX643" s="2">
        <v>1</v>
      </c>
      <c r="DY643" s="2"/>
      <c r="DZ643" s="2" t="s">
        <v>3</v>
      </c>
      <c r="EA643" s="2" t="s">
        <v>3</v>
      </c>
      <c r="EB643" s="2" t="s">
        <v>3</v>
      </c>
      <c r="EC643" s="2" t="s">
        <v>3</v>
      </c>
      <c r="ED643" s="2"/>
      <c r="EE643" s="2">
        <v>59540733</v>
      </c>
      <c r="EF643" s="2">
        <v>40</v>
      </c>
      <c r="EG643" s="2" t="s">
        <v>25</v>
      </c>
      <c r="EH643" s="2">
        <v>0</v>
      </c>
      <c r="EI643" s="2" t="s">
        <v>3</v>
      </c>
      <c r="EJ643" s="2">
        <v>2</v>
      </c>
      <c r="EK643" s="2">
        <v>67</v>
      </c>
      <c r="EL643" s="2" t="s">
        <v>26</v>
      </c>
      <c r="EM643" s="2" t="s">
        <v>27</v>
      </c>
      <c r="EN643" s="2"/>
      <c r="EO643" s="2" t="s">
        <v>3</v>
      </c>
      <c r="EP643" s="2"/>
      <c r="EQ643" s="2">
        <v>0</v>
      </c>
      <c r="ER643" s="2">
        <v>31.25</v>
      </c>
      <c r="ES643" s="2">
        <v>24.42</v>
      </c>
      <c r="ET643" s="2">
        <v>0</v>
      </c>
      <c r="EU643" s="2">
        <v>0</v>
      </c>
      <c r="EV643" s="2">
        <v>0</v>
      </c>
      <c r="EW643" s="2">
        <v>0</v>
      </c>
      <c r="EX643" s="2">
        <v>0</v>
      </c>
      <c r="EY643" s="2"/>
      <c r="EZ643" s="2"/>
      <c r="FA643" s="2"/>
      <c r="FB643" s="2"/>
      <c r="FC643" s="2"/>
      <c r="FD643" s="2"/>
      <c r="FE643" s="2"/>
      <c r="FF643" s="2"/>
      <c r="FG643" s="2"/>
      <c r="FH643" s="2"/>
      <c r="FI643" s="2"/>
      <c r="FJ643" s="2"/>
      <c r="FK643" s="2"/>
      <c r="FL643" s="2"/>
      <c r="FM643" s="2"/>
      <c r="FN643" s="2"/>
      <c r="FO643" s="2"/>
      <c r="FP643" s="2"/>
      <c r="FQ643" s="2">
        <v>0</v>
      </c>
      <c r="FR643" s="2">
        <v>0</v>
      </c>
      <c r="FS643" s="2">
        <v>0</v>
      </c>
      <c r="FT643" s="2"/>
      <c r="FU643" s="2"/>
      <c r="FV643" s="2"/>
      <c r="FW643" s="2"/>
      <c r="FX643" s="2">
        <v>97</v>
      </c>
      <c r="FY643" s="2">
        <v>51</v>
      </c>
      <c r="FZ643" s="2"/>
      <c r="GA643" s="2" t="s">
        <v>865</v>
      </c>
      <c r="GB643" s="2"/>
      <c r="GC643" s="2"/>
      <c r="GD643" s="2">
        <v>1</v>
      </c>
      <c r="GE643" s="2"/>
      <c r="GF643" s="2">
        <v>477272194</v>
      </c>
      <c r="GG643" s="2">
        <v>2</v>
      </c>
      <c r="GH643" s="2">
        <v>4</v>
      </c>
      <c r="GI643" s="2">
        <v>-2</v>
      </c>
      <c r="GJ643" s="2">
        <v>0</v>
      </c>
      <c r="GK643" s="2">
        <v>0</v>
      </c>
      <c r="GL643" s="2">
        <f t="shared" ref="GL643:GL674" si="787">ROUND(IF(AND(BH643=3,BI643=3,FS643&lt;&gt;0),P643,0),2)</f>
        <v>0</v>
      </c>
      <c r="GM643" s="2">
        <f t="shared" ref="GM643:GM674" si="788">ROUND(O643+X643+Y643,2)+GX643</f>
        <v>2197.8000000000002</v>
      </c>
      <c r="GN643" s="2">
        <f t="shared" ref="GN643:GN674" si="789">IF(OR(BI643=0,BI643=1),GM643-GX643,0)</f>
        <v>0</v>
      </c>
      <c r="GO643" s="2">
        <f t="shared" ref="GO643:GO674" si="790">IF(BI643=2,GM643-GX643,0)</f>
        <v>2197.8000000000002</v>
      </c>
      <c r="GP643" s="2">
        <f t="shared" ref="GP643:GP674" si="791">IF(BI643=4,GM643-GX643,0)</f>
        <v>0</v>
      </c>
      <c r="GQ643" s="2"/>
      <c r="GR643" s="2">
        <v>0</v>
      </c>
      <c r="GS643" s="2">
        <v>2</v>
      </c>
      <c r="GT643" s="2">
        <v>0</v>
      </c>
      <c r="GU643" s="2" t="s">
        <v>3</v>
      </c>
      <c r="GV643" s="2">
        <f t="shared" ref="GV643:GV674" si="792">ROUND((GT643),6)</f>
        <v>0</v>
      </c>
      <c r="GW643" s="2">
        <v>1</v>
      </c>
      <c r="GX643" s="2">
        <f t="shared" ref="GX643:GX674" si="793">ROUND(HC643*I643,2)</f>
        <v>0</v>
      </c>
      <c r="GY643" s="2"/>
      <c r="GZ643" s="2"/>
      <c r="HA643" s="2">
        <v>0</v>
      </c>
      <c r="HB643" s="2">
        <v>0</v>
      </c>
      <c r="HC643" s="2">
        <f t="shared" ref="HC643:HC674" si="794">GV643*GW643</f>
        <v>0</v>
      </c>
      <c r="HD643" s="2"/>
      <c r="HE643" s="2" t="s">
        <v>389</v>
      </c>
      <c r="HF643" s="2" t="s">
        <v>34</v>
      </c>
      <c r="HG643" s="2"/>
      <c r="HH643" s="2"/>
      <c r="HI643" s="2"/>
      <c r="HJ643" s="2"/>
      <c r="HK643" s="2"/>
      <c r="HL643" s="2"/>
      <c r="HM643" s="2" t="s">
        <v>3</v>
      </c>
      <c r="HN643" s="2" t="s">
        <v>3</v>
      </c>
      <c r="HO643" s="2" t="s">
        <v>3</v>
      </c>
      <c r="HP643" s="2" t="s">
        <v>3</v>
      </c>
      <c r="HQ643" s="2" t="s">
        <v>3</v>
      </c>
      <c r="HR643" s="2"/>
      <c r="HS643" s="2">
        <v>0</v>
      </c>
      <c r="HT643" s="2"/>
      <c r="HU643" s="2"/>
      <c r="HV643" s="2"/>
      <c r="HW643" s="2"/>
      <c r="HX643" s="2"/>
      <c r="HY643" s="2"/>
      <c r="HZ643" s="2"/>
      <c r="IA643" s="2"/>
      <c r="IB643" s="2"/>
      <c r="IC643" s="2"/>
      <c r="ID643" s="2"/>
      <c r="IE643" s="2"/>
      <c r="IF643" s="2"/>
      <c r="IG643" s="2"/>
      <c r="IH643" s="2"/>
      <c r="II643" s="2"/>
      <c r="IJ643" s="2"/>
      <c r="IK643" s="2">
        <v>0</v>
      </c>
      <c r="IL643" s="2"/>
      <c r="IM643" s="2"/>
      <c r="IN643" s="2"/>
      <c r="IO643" s="2"/>
      <c r="IP643" s="2"/>
      <c r="IQ643" s="2"/>
      <c r="IR643" s="2"/>
      <c r="IS643" s="2"/>
      <c r="IT643" s="2"/>
      <c r="IU643" s="2"/>
    </row>
    <row r="644" spans="1:255" x14ac:dyDescent="0.2">
      <c r="A644">
        <v>18</v>
      </c>
      <c r="B644">
        <v>1</v>
      </c>
      <c r="C644">
        <v>437</v>
      </c>
      <c r="E644" t="s">
        <v>874</v>
      </c>
      <c r="F644" t="s">
        <v>863</v>
      </c>
      <c r="G644" t="s">
        <v>864</v>
      </c>
      <c r="H644" t="s">
        <v>37</v>
      </c>
      <c r="I644">
        <f>I642*J644</f>
        <v>90</v>
      </c>
      <c r="J644">
        <v>33.333333333333329</v>
      </c>
      <c r="K644">
        <v>33.3333333</v>
      </c>
      <c r="O644">
        <f t="shared" si="761"/>
        <v>21714.26</v>
      </c>
      <c r="P644">
        <f t="shared" si="762"/>
        <v>21714.26</v>
      </c>
      <c r="Q644">
        <f>(ROUND((ROUND(((ET644)*AV644*I644),2)*BB644),2)+ROUND((ROUND(((AE644-(EU644))*AV644*I644),2)*BS644),2))</f>
        <v>0</v>
      </c>
      <c r="R644">
        <f t="shared" si="763"/>
        <v>0</v>
      </c>
      <c r="S644">
        <f t="shared" si="764"/>
        <v>0</v>
      </c>
      <c r="T644">
        <f t="shared" si="765"/>
        <v>0</v>
      </c>
      <c r="U644">
        <f t="shared" si="766"/>
        <v>0</v>
      </c>
      <c r="V644">
        <f t="shared" si="767"/>
        <v>0</v>
      </c>
      <c r="W644">
        <f t="shared" si="768"/>
        <v>0</v>
      </c>
      <c r="X644">
        <f t="shared" si="769"/>
        <v>0</v>
      </c>
      <c r="Y644">
        <f t="shared" si="770"/>
        <v>0</v>
      </c>
      <c r="AA644">
        <v>60252775</v>
      </c>
      <c r="AB644">
        <f t="shared" si="771"/>
        <v>24.42</v>
      </c>
      <c r="AC644">
        <f t="shared" si="772"/>
        <v>24.42</v>
      </c>
      <c r="AD644">
        <f>ROUND((((ET644)-(EU644))+AE644),6)</f>
        <v>0</v>
      </c>
      <c r="AE644">
        <f t="shared" si="773"/>
        <v>0</v>
      </c>
      <c r="AF644">
        <f t="shared" si="773"/>
        <v>0</v>
      </c>
      <c r="AG644">
        <f t="shared" si="774"/>
        <v>0</v>
      </c>
      <c r="AH644">
        <f t="shared" si="775"/>
        <v>0</v>
      </c>
      <c r="AI644">
        <f t="shared" si="775"/>
        <v>0</v>
      </c>
      <c r="AJ644">
        <f t="shared" si="776"/>
        <v>0</v>
      </c>
      <c r="AK644">
        <v>24.42</v>
      </c>
      <c r="AL644">
        <v>24.42</v>
      </c>
      <c r="AM644">
        <v>0</v>
      </c>
      <c r="AN644">
        <v>0</v>
      </c>
      <c r="AO644">
        <v>0</v>
      </c>
      <c r="AP644">
        <v>0</v>
      </c>
      <c r="AQ644">
        <v>0</v>
      </c>
      <c r="AR644">
        <v>0</v>
      </c>
      <c r="AS644">
        <v>0</v>
      </c>
      <c r="AT644">
        <v>97</v>
      </c>
      <c r="AU644">
        <v>51</v>
      </c>
      <c r="AV644">
        <v>1</v>
      </c>
      <c r="AW644">
        <v>1</v>
      </c>
      <c r="AZ644">
        <v>1</v>
      </c>
      <c r="BA644">
        <v>1</v>
      </c>
      <c r="BB644">
        <v>1</v>
      </c>
      <c r="BC644">
        <v>9.8800000000000008</v>
      </c>
      <c r="BD644" t="s">
        <v>3</v>
      </c>
      <c r="BE644" t="s">
        <v>3</v>
      </c>
      <c r="BF644" t="s">
        <v>3</v>
      </c>
      <c r="BG644" t="s">
        <v>3</v>
      </c>
      <c r="BH644">
        <v>3</v>
      </c>
      <c r="BI644">
        <v>2</v>
      </c>
      <c r="BJ644" t="s">
        <v>3</v>
      </c>
      <c r="BM644">
        <v>67</v>
      </c>
      <c r="BN644">
        <v>0</v>
      </c>
      <c r="BO644" t="s">
        <v>3</v>
      </c>
      <c r="BP644">
        <v>0</v>
      </c>
      <c r="BQ644">
        <v>40</v>
      </c>
      <c r="BR644">
        <v>0</v>
      </c>
      <c r="BS644">
        <v>1</v>
      </c>
      <c r="BT644">
        <v>1</v>
      </c>
      <c r="BU644">
        <v>1</v>
      </c>
      <c r="BV644">
        <v>1</v>
      </c>
      <c r="BW644">
        <v>1</v>
      </c>
      <c r="BX644">
        <v>1</v>
      </c>
      <c r="BY644" t="s">
        <v>3</v>
      </c>
      <c r="BZ644">
        <v>97</v>
      </c>
      <c r="CA644">
        <v>51</v>
      </c>
      <c r="CB644" t="s">
        <v>3</v>
      </c>
      <c r="CE644">
        <v>30</v>
      </c>
      <c r="CF644">
        <v>0</v>
      </c>
      <c r="CG644">
        <v>0</v>
      </c>
      <c r="CM644">
        <v>0</v>
      </c>
      <c r="CN644" t="s">
        <v>3</v>
      </c>
      <c r="CO644">
        <v>0</v>
      </c>
      <c r="CP644">
        <f t="shared" si="777"/>
        <v>21714.26</v>
      </c>
      <c r="CQ644">
        <f t="shared" si="778"/>
        <v>241.27</v>
      </c>
      <c r="CR644">
        <f>(ROUND((ROUND(((ET644)*AV644*1),2)*BB644),2)+ROUND((ROUND(((AE644-(EU644))*AV644*1),2)*BS644),2))</f>
        <v>0</v>
      </c>
      <c r="CS644">
        <f t="shared" si="779"/>
        <v>0</v>
      </c>
      <c r="CT644">
        <f t="shared" si="780"/>
        <v>0</v>
      </c>
      <c r="CU644">
        <f t="shared" si="781"/>
        <v>0</v>
      </c>
      <c r="CV644">
        <f t="shared" si="782"/>
        <v>0</v>
      </c>
      <c r="CW644">
        <f t="shared" si="783"/>
        <v>0</v>
      </c>
      <c r="CX644">
        <f t="shared" si="784"/>
        <v>0</v>
      </c>
      <c r="CY644">
        <f t="shared" si="785"/>
        <v>0</v>
      </c>
      <c r="CZ644">
        <f t="shared" si="786"/>
        <v>0</v>
      </c>
      <c r="DC644" t="s">
        <v>3</v>
      </c>
      <c r="DD644" t="s">
        <v>3</v>
      </c>
      <c r="DE644" t="s">
        <v>3</v>
      </c>
      <c r="DF644" t="s">
        <v>3</v>
      </c>
      <c r="DG644" t="s">
        <v>3</v>
      </c>
      <c r="DH644" t="s">
        <v>3</v>
      </c>
      <c r="DI644" t="s">
        <v>3</v>
      </c>
      <c r="DJ644" t="s">
        <v>3</v>
      </c>
      <c r="DK644" t="s">
        <v>3</v>
      </c>
      <c r="DL644" t="s">
        <v>3</v>
      </c>
      <c r="DM644" t="s">
        <v>3</v>
      </c>
      <c r="DN644">
        <v>0</v>
      </c>
      <c r="DO644">
        <v>0</v>
      </c>
      <c r="DP644">
        <v>1</v>
      </c>
      <c r="DQ644">
        <v>1</v>
      </c>
      <c r="DU644">
        <v>1013</v>
      </c>
      <c r="DV644" t="s">
        <v>37</v>
      </c>
      <c r="DW644" t="s">
        <v>37</v>
      </c>
      <c r="DX644">
        <v>1</v>
      </c>
      <c r="DZ644" t="s">
        <v>3</v>
      </c>
      <c r="EA644" t="s">
        <v>3</v>
      </c>
      <c r="EB644" t="s">
        <v>3</v>
      </c>
      <c r="EC644" t="s">
        <v>3</v>
      </c>
      <c r="EE644">
        <v>59540733</v>
      </c>
      <c r="EF644">
        <v>40</v>
      </c>
      <c r="EG644" t="s">
        <v>25</v>
      </c>
      <c r="EH644">
        <v>0</v>
      </c>
      <c r="EI644" t="s">
        <v>3</v>
      </c>
      <c r="EJ644">
        <v>2</v>
      </c>
      <c r="EK644">
        <v>67</v>
      </c>
      <c r="EL644" t="s">
        <v>26</v>
      </c>
      <c r="EM644" t="s">
        <v>27</v>
      </c>
      <c r="EO644" t="s">
        <v>3</v>
      </c>
      <c r="EQ644">
        <v>0</v>
      </c>
      <c r="ER644">
        <v>24.42</v>
      </c>
      <c r="ES644">
        <v>24.42</v>
      </c>
      <c r="ET644">
        <v>0</v>
      </c>
      <c r="EU644">
        <v>0</v>
      </c>
      <c r="EV644">
        <v>0</v>
      </c>
      <c r="EW644">
        <v>0</v>
      </c>
      <c r="EX644">
        <v>0</v>
      </c>
      <c r="EZ644">
        <v>5</v>
      </c>
      <c r="FC644">
        <v>1</v>
      </c>
      <c r="FD644">
        <v>18</v>
      </c>
      <c r="FF644">
        <v>283.8</v>
      </c>
      <c r="FQ644">
        <v>0</v>
      </c>
      <c r="FR644">
        <v>0</v>
      </c>
      <c r="FS644">
        <v>0</v>
      </c>
      <c r="FX644">
        <v>97</v>
      </c>
      <c r="FY644">
        <v>51</v>
      </c>
      <c r="GA644" t="s">
        <v>865</v>
      </c>
      <c r="GD644">
        <v>1</v>
      </c>
      <c r="GF644">
        <v>477272194</v>
      </c>
      <c r="GG644">
        <v>2</v>
      </c>
      <c r="GH644">
        <v>3</v>
      </c>
      <c r="GI644">
        <v>5</v>
      </c>
      <c r="GJ644">
        <v>0</v>
      </c>
      <c r="GK644">
        <v>0</v>
      </c>
      <c r="GL644">
        <f t="shared" si="787"/>
        <v>0</v>
      </c>
      <c r="GM644">
        <f t="shared" si="788"/>
        <v>21714.26</v>
      </c>
      <c r="GN644">
        <f t="shared" si="789"/>
        <v>0</v>
      </c>
      <c r="GO644">
        <f t="shared" si="790"/>
        <v>21714.26</v>
      </c>
      <c r="GP644">
        <f t="shared" si="791"/>
        <v>0</v>
      </c>
      <c r="GR644">
        <v>1</v>
      </c>
      <c r="GS644">
        <v>1</v>
      </c>
      <c r="GT644">
        <v>0</v>
      </c>
      <c r="GU644" t="s">
        <v>3</v>
      </c>
      <c r="GV644">
        <f t="shared" si="792"/>
        <v>0</v>
      </c>
      <c r="GW644">
        <v>1</v>
      </c>
      <c r="GX644">
        <f t="shared" si="793"/>
        <v>0</v>
      </c>
      <c r="HA644">
        <v>0</v>
      </c>
      <c r="HB644">
        <v>0</v>
      </c>
      <c r="HC644">
        <f t="shared" si="794"/>
        <v>0</v>
      </c>
      <c r="HE644" t="s">
        <v>389</v>
      </c>
      <c r="HF644" t="s">
        <v>34</v>
      </c>
      <c r="HM644" t="s">
        <v>3</v>
      </c>
      <c r="HN644" t="s">
        <v>3</v>
      </c>
      <c r="HO644" t="s">
        <v>3</v>
      </c>
      <c r="HP644" t="s">
        <v>3</v>
      </c>
      <c r="HQ644" t="s">
        <v>3</v>
      </c>
      <c r="HS644">
        <v>0</v>
      </c>
      <c r="IK644">
        <v>0</v>
      </c>
    </row>
    <row r="645" spans="1:255" x14ac:dyDescent="0.2">
      <c r="A645" s="2">
        <v>18</v>
      </c>
      <c r="B645" s="2">
        <v>1</v>
      </c>
      <c r="C645" s="2">
        <v>434</v>
      </c>
      <c r="D645" s="2"/>
      <c r="E645" s="2" t="s">
        <v>875</v>
      </c>
      <c r="F645" s="2" t="s">
        <v>867</v>
      </c>
      <c r="G645" s="2" t="s">
        <v>868</v>
      </c>
      <c r="H645" s="2" t="s">
        <v>37</v>
      </c>
      <c r="I645" s="2">
        <f>I641*J645</f>
        <v>180</v>
      </c>
      <c r="J645" s="2">
        <v>66.666666666666657</v>
      </c>
      <c r="K645" s="2">
        <v>66.666666699999993</v>
      </c>
      <c r="L645" s="2"/>
      <c r="M645" s="2"/>
      <c r="N645" s="2"/>
      <c r="O645" s="2">
        <f t="shared" si="761"/>
        <v>4181.3999999999996</v>
      </c>
      <c r="P645" s="2">
        <f t="shared" si="762"/>
        <v>4181.3999999999996</v>
      </c>
      <c r="Q645" s="2">
        <f>(ROUND((ROUND(((ET645)*AV645*I645),2)*BB645),2)+ROUND((ROUND(((AE645-(EU645))*AV645*I645),2)*BS645),2))</f>
        <v>0</v>
      </c>
      <c r="R645" s="2">
        <f t="shared" si="763"/>
        <v>0</v>
      </c>
      <c r="S645" s="2">
        <f t="shared" si="764"/>
        <v>0</v>
      </c>
      <c r="T645" s="2">
        <f t="shared" si="765"/>
        <v>0</v>
      </c>
      <c r="U645" s="2">
        <f t="shared" si="766"/>
        <v>0</v>
      </c>
      <c r="V645" s="2">
        <f t="shared" si="767"/>
        <v>0</v>
      </c>
      <c r="W645" s="2">
        <f t="shared" si="768"/>
        <v>0</v>
      </c>
      <c r="X645" s="2">
        <f t="shared" si="769"/>
        <v>0</v>
      </c>
      <c r="Y645" s="2">
        <f t="shared" si="770"/>
        <v>0</v>
      </c>
      <c r="Z645" s="2"/>
      <c r="AA645" s="2">
        <v>60252778</v>
      </c>
      <c r="AB645" s="2">
        <f t="shared" si="771"/>
        <v>23.23</v>
      </c>
      <c r="AC645" s="2">
        <f t="shared" si="772"/>
        <v>23.23</v>
      </c>
      <c r="AD645" s="2">
        <f>ROUND((((ET645)-(EU645))+AE645),6)</f>
        <v>0</v>
      </c>
      <c r="AE645" s="2">
        <f t="shared" si="773"/>
        <v>0</v>
      </c>
      <c r="AF645" s="2">
        <f t="shared" si="773"/>
        <v>0</v>
      </c>
      <c r="AG645" s="2">
        <f t="shared" si="774"/>
        <v>0</v>
      </c>
      <c r="AH645" s="2">
        <f t="shared" si="775"/>
        <v>0</v>
      </c>
      <c r="AI645" s="2">
        <f t="shared" si="775"/>
        <v>0</v>
      </c>
      <c r="AJ645" s="2">
        <f t="shared" si="776"/>
        <v>0</v>
      </c>
      <c r="AK645" s="2">
        <v>23.23</v>
      </c>
      <c r="AL645" s="2">
        <v>23.23</v>
      </c>
      <c r="AM645" s="2">
        <v>0</v>
      </c>
      <c r="AN645" s="2">
        <v>0</v>
      </c>
      <c r="AO645" s="2">
        <v>0</v>
      </c>
      <c r="AP645" s="2">
        <v>0</v>
      </c>
      <c r="AQ645" s="2">
        <v>0</v>
      </c>
      <c r="AR645" s="2">
        <v>0</v>
      </c>
      <c r="AS645" s="2">
        <v>0</v>
      </c>
      <c r="AT645" s="2">
        <v>97</v>
      </c>
      <c r="AU645" s="2">
        <v>51</v>
      </c>
      <c r="AV645" s="2">
        <v>1</v>
      </c>
      <c r="AW645" s="2">
        <v>1</v>
      </c>
      <c r="AX645" s="2"/>
      <c r="AY645" s="2"/>
      <c r="AZ645" s="2">
        <v>1</v>
      </c>
      <c r="BA645" s="2">
        <v>1</v>
      </c>
      <c r="BB645" s="2">
        <v>1</v>
      </c>
      <c r="BC645" s="2">
        <v>1</v>
      </c>
      <c r="BD645" s="2" t="s">
        <v>3</v>
      </c>
      <c r="BE645" s="2" t="s">
        <v>3</v>
      </c>
      <c r="BF645" s="2" t="s">
        <v>3</v>
      </c>
      <c r="BG645" s="2" t="s">
        <v>3</v>
      </c>
      <c r="BH645" s="2">
        <v>3</v>
      </c>
      <c r="BI645" s="2">
        <v>2</v>
      </c>
      <c r="BJ645" s="2" t="s">
        <v>3</v>
      </c>
      <c r="BK645" s="2"/>
      <c r="BL645" s="2"/>
      <c r="BM645" s="2">
        <v>67</v>
      </c>
      <c r="BN645" s="2">
        <v>0</v>
      </c>
      <c r="BO645" s="2" t="s">
        <v>3</v>
      </c>
      <c r="BP645" s="2">
        <v>0</v>
      </c>
      <c r="BQ645" s="2">
        <v>40</v>
      </c>
      <c r="BR645" s="2">
        <v>0</v>
      </c>
      <c r="BS645" s="2">
        <v>1</v>
      </c>
      <c r="BT645" s="2">
        <v>1</v>
      </c>
      <c r="BU645" s="2">
        <v>1</v>
      </c>
      <c r="BV645" s="2">
        <v>1</v>
      </c>
      <c r="BW645" s="2">
        <v>1</v>
      </c>
      <c r="BX645" s="2">
        <v>1</v>
      </c>
      <c r="BY645" s="2" t="s">
        <v>3</v>
      </c>
      <c r="BZ645" s="2">
        <v>97</v>
      </c>
      <c r="CA645" s="2">
        <v>51</v>
      </c>
      <c r="CB645" s="2" t="s">
        <v>3</v>
      </c>
      <c r="CC645" s="2"/>
      <c r="CD645" s="2"/>
      <c r="CE645" s="2">
        <v>30</v>
      </c>
      <c r="CF645" s="2">
        <v>0</v>
      </c>
      <c r="CG645" s="2">
        <v>0</v>
      </c>
      <c r="CH645" s="2"/>
      <c r="CI645" s="2"/>
      <c r="CJ645" s="2"/>
      <c r="CK645" s="2"/>
      <c r="CL645" s="2"/>
      <c r="CM645" s="2">
        <v>0</v>
      </c>
      <c r="CN645" s="2" t="s">
        <v>3</v>
      </c>
      <c r="CO645" s="2">
        <v>0</v>
      </c>
      <c r="CP645" s="2">
        <f t="shared" si="777"/>
        <v>4181.3999999999996</v>
      </c>
      <c r="CQ645" s="2">
        <f t="shared" si="778"/>
        <v>23.23</v>
      </c>
      <c r="CR645" s="2">
        <f>(ROUND((ROUND(((ET645)*AV645*1),2)*BB645),2)+ROUND((ROUND(((AE645-(EU645))*AV645*1),2)*BS645),2))</f>
        <v>0</v>
      </c>
      <c r="CS645" s="2">
        <f t="shared" si="779"/>
        <v>0</v>
      </c>
      <c r="CT645" s="2">
        <f t="shared" si="780"/>
        <v>0</v>
      </c>
      <c r="CU645" s="2">
        <f t="shared" si="781"/>
        <v>0</v>
      </c>
      <c r="CV645" s="2">
        <f t="shared" si="782"/>
        <v>0</v>
      </c>
      <c r="CW645" s="2">
        <f t="shared" si="783"/>
        <v>0</v>
      </c>
      <c r="CX645" s="2">
        <f t="shared" si="784"/>
        <v>0</v>
      </c>
      <c r="CY645" s="2">
        <f t="shared" si="785"/>
        <v>0</v>
      </c>
      <c r="CZ645" s="2">
        <f t="shared" si="786"/>
        <v>0</v>
      </c>
      <c r="DA645" s="2"/>
      <c r="DB645" s="2"/>
      <c r="DC645" s="2" t="s">
        <v>3</v>
      </c>
      <c r="DD645" s="2" t="s">
        <v>3</v>
      </c>
      <c r="DE645" s="2" t="s">
        <v>3</v>
      </c>
      <c r="DF645" s="2" t="s">
        <v>3</v>
      </c>
      <c r="DG645" s="2" t="s">
        <v>3</v>
      </c>
      <c r="DH645" s="2" t="s">
        <v>3</v>
      </c>
      <c r="DI645" s="2" t="s">
        <v>3</v>
      </c>
      <c r="DJ645" s="2" t="s">
        <v>3</v>
      </c>
      <c r="DK645" s="2" t="s">
        <v>3</v>
      </c>
      <c r="DL645" s="2" t="s">
        <v>3</v>
      </c>
      <c r="DM645" s="2" t="s">
        <v>3</v>
      </c>
      <c r="DN645" s="2">
        <v>0</v>
      </c>
      <c r="DO645" s="2">
        <v>0</v>
      </c>
      <c r="DP645" s="2">
        <v>1</v>
      </c>
      <c r="DQ645" s="2">
        <v>1</v>
      </c>
      <c r="DR645" s="2"/>
      <c r="DS645" s="2"/>
      <c r="DT645" s="2"/>
      <c r="DU645" s="2">
        <v>1013</v>
      </c>
      <c r="DV645" s="2" t="s">
        <v>37</v>
      </c>
      <c r="DW645" s="2" t="s">
        <v>37</v>
      </c>
      <c r="DX645" s="2">
        <v>1</v>
      </c>
      <c r="DY645" s="2"/>
      <c r="DZ645" s="2" t="s">
        <v>3</v>
      </c>
      <c r="EA645" s="2" t="s">
        <v>3</v>
      </c>
      <c r="EB645" s="2" t="s">
        <v>3</v>
      </c>
      <c r="EC645" s="2" t="s">
        <v>3</v>
      </c>
      <c r="ED645" s="2"/>
      <c r="EE645" s="2">
        <v>59540733</v>
      </c>
      <c r="EF645" s="2">
        <v>40</v>
      </c>
      <c r="EG645" s="2" t="s">
        <v>25</v>
      </c>
      <c r="EH645" s="2">
        <v>0</v>
      </c>
      <c r="EI645" s="2" t="s">
        <v>3</v>
      </c>
      <c r="EJ645" s="2">
        <v>2</v>
      </c>
      <c r="EK645" s="2">
        <v>67</v>
      </c>
      <c r="EL645" s="2" t="s">
        <v>26</v>
      </c>
      <c r="EM645" s="2" t="s">
        <v>27</v>
      </c>
      <c r="EN645" s="2"/>
      <c r="EO645" s="2" t="s">
        <v>3</v>
      </c>
      <c r="EP645" s="2"/>
      <c r="EQ645" s="2">
        <v>0</v>
      </c>
      <c r="ER645" s="2">
        <v>23.23</v>
      </c>
      <c r="ES645" s="2">
        <v>23.23</v>
      </c>
      <c r="ET645" s="2">
        <v>0</v>
      </c>
      <c r="EU645" s="2">
        <v>0</v>
      </c>
      <c r="EV645" s="2">
        <v>0</v>
      </c>
      <c r="EW645" s="2">
        <v>0</v>
      </c>
      <c r="EX645" s="2">
        <v>0</v>
      </c>
      <c r="EY645" s="2"/>
      <c r="EZ645" s="2"/>
      <c r="FA645" s="2"/>
      <c r="FB645" s="2"/>
      <c r="FC645" s="2"/>
      <c r="FD645" s="2"/>
      <c r="FE645" s="2"/>
      <c r="FF645" s="2"/>
      <c r="FG645" s="2"/>
      <c r="FH645" s="2"/>
      <c r="FI645" s="2"/>
      <c r="FJ645" s="2"/>
      <c r="FK645" s="2"/>
      <c r="FL645" s="2"/>
      <c r="FM645" s="2"/>
      <c r="FN645" s="2"/>
      <c r="FO645" s="2"/>
      <c r="FP645" s="2"/>
      <c r="FQ645" s="2">
        <v>0</v>
      </c>
      <c r="FR645" s="2">
        <v>0</v>
      </c>
      <c r="FS645" s="2">
        <v>0</v>
      </c>
      <c r="FT645" s="2"/>
      <c r="FU645" s="2"/>
      <c r="FV645" s="2"/>
      <c r="FW645" s="2"/>
      <c r="FX645" s="2">
        <v>97</v>
      </c>
      <c r="FY645" s="2">
        <v>51</v>
      </c>
      <c r="FZ645" s="2"/>
      <c r="GA645" s="2" t="s">
        <v>869</v>
      </c>
      <c r="GB645" s="2"/>
      <c r="GC645" s="2"/>
      <c r="GD645" s="2">
        <v>1</v>
      </c>
      <c r="GE645" s="2"/>
      <c r="GF645" s="2">
        <v>553837540</v>
      </c>
      <c r="GG645" s="2">
        <v>2</v>
      </c>
      <c r="GH645" s="2">
        <v>4</v>
      </c>
      <c r="GI645" s="2">
        <v>-2</v>
      </c>
      <c r="GJ645" s="2">
        <v>0</v>
      </c>
      <c r="GK645" s="2">
        <v>0</v>
      </c>
      <c r="GL645" s="2">
        <f t="shared" si="787"/>
        <v>0</v>
      </c>
      <c r="GM645" s="2">
        <f t="shared" si="788"/>
        <v>4181.3999999999996</v>
      </c>
      <c r="GN645" s="2">
        <f t="shared" si="789"/>
        <v>0</v>
      </c>
      <c r="GO645" s="2">
        <f t="shared" si="790"/>
        <v>4181.3999999999996</v>
      </c>
      <c r="GP645" s="2">
        <f t="shared" si="791"/>
        <v>0</v>
      </c>
      <c r="GQ645" s="2"/>
      <c r="GR645" s="2">
        <v>0</v>
      </c>
      <c r="GS645" s="2">
        <v>2</v>
      </c>
      <c r="GT645" s="2">
        <v>0</v>
      </c>
      <c r="GU645" s="2" t="s">
        <v>3</v>
      </c>
      <c r="GV645" s="2">
        <f t="shared" si="792"/>
        <v>0</v>
      </c>
      <c r="GW645" s="2">
        <v>1</v>
      </c>
      <c r="GX645" s="2">
        <f t="shared" si="793"/>
        <v>0</v>
      </c>
      <c r="GY645" s="2"/>
      <c r="GZ645" s="2"/>
      <c r="HA645" s="2">
        <v>0</v>
      </c>
      <c r="HB645" s="2">
        <v>0</v>
      </c>
      <c r="HC645" s="2">
        <f t="shared" si="794"/>
        <v>0</v>
      </c>
      <c r="HD645" s="2"/>
      <c r="HE645" s="2" t="s">
        <v>389</v>
      </c>
      <c r="HF645" s="2" t="s">
        <v>34</v>
      </c>
      <c r="HG645" s="2"/>
      <c r="HH645" s="2"/>
      <c r="HI645" s="2"/>
      <c r="HJ645" s="2"/>
      <c r="HK645" s="2"/>
      <c r="HL645" s="2"/>
      <c r="HM645" s="2" t="s">
        <v>3</v>
      </c>
      <c r="HN645" s="2" t="s">
        <v>3</v>
      </c>
      <c r="HO645" s="2" t="s">
        <v>3</v>
      </c>
      <c r="HP645" s="2" t="s">
        <v>3</v>
      </c>
      <c r="HQ645" s="2" t="s">
        <v>3</v>
      </c>
      <c r="HR645" s="2"/>
      <c r="HS645" s="2">
        <v>0</v>
      </c>
      <c r="HT645" s="2"/>
      <c r="HU645" s="2"/>
      <c r="HV645" s="2"/>
      <c r="HW645" s="2"/>
      <c r="HX645" s="2"/>
      <c r="HY645" s="2"/>
      <c r="HZ645" s="2"/>
      <c r="IA645" s="2"/>
      <c r="IB645" s="2"/>
      <c r="IC645" s="2"/>
      <c r="ID645" s="2"/>
      <c r="IE645" s="2"/>
      <c r="IF645" s="2"/>
      <c r="IG645" s="2"/>
      <c r="IH645" s="2"/>
      <c r="II645" s="2"/>
      <c r="IJ645" s="2"/>
      <c r="IK645" s="2">
        <v>0</v>
      </c>
      <c r="IL645" s="2"/>
      <c r="IM645" s="2"/>
      <c r="IN645" s="2"/>
      <c r="IO645" s="2"/>
      <c r="IP645" s="2"/>
      <c r="IQ645" s="2"/>
      <c r="IR645" s="2"/>
      <c r="IS645" s="2"/>
      <c r="IT645" s="2"/>
      <c r="IU645" s="2"/>
    </row>
    <row r="646" spans="1:255" x14ac:dyDescent="0.2">
      <c r="A646">
        <v>18</v>
      </c>
      <c r="B646">
        <v>1</v>
      </c>
      <c r="C646">
        <v>438</v>
      </c>
      <c r="E646" t="s">
        <v>875</v>
      </c>
      <c r="F646" t="s">
        <v>867</v>
      </c>
      <c r="G646" t="s">
        <v>868</v>
      </c>
      <c r="H646" t="s">
        <v>37</v>
      </c>
      <c r="I646">
        <f>I642*J646</f>
        <v>180</v>
      </c>
      <c r="J646">
        <v>66.666666666666657</v>
      </c>
      <c r="K646">
        <v>66.666666699999993</v>
      </c>
      <c r="O646">
        <f t="shared" si="761"/>
        <v>41312.230000000003</v>
      </c>
      <c r="P646">
        <f t="shared" si="762"/>
        <v>41312.230000000003</v>
      </c>
      <c r="Q646">
        <f>(ROUND((ROUND(((ET646)*AV646*I646),2)*BB646),2)+ROUND((ROUND(((AE646-(EU646))*AV646*I646),2)*BS646),2))</f>
        <v>0</v>
      </c>
      <c r="R646">
        <f t="shared" si="763"/>
        <v>0</v>
      </c>
      <c r="S646">
        <f t="shared" si="764"/>
        <v>0</v>
      </c>
      <c r="T646">
        <f t="shared" si="765"/>
        <v>0</v>
      </c>
      <c r="U646">
        <f t="shared" si="766"/>
        <v>0</v>
      </c>
      <c r="V646">
        <f t="shared" si="767"/>
        <v>0</v>
      </c>
      <c r="W646">
        <f t="shared" si="768"/>
        <v>0</v>
      </c>
      <c r="X646">
        <f t="shared" si="769"/>
        <v>0</v>
      </c>
      <c r="Y646">
        <f t="shared" si="770"/>
        <v>0</v>
      </c>
      <c r="AA646">
        <v>60252775</v>
      </c>
      <c r="AB646">
        <f t="shared" si="771"/>
        <v>23.23</v>
      </c>
      <c r="AC646">
        <f t="shared" si="772"/>
        <v>23.23</v>
      </c>
      <c r="AD646">
        <f>ROUND((((ET646)-(EU646))+AE646),6)</f>
        <v>0</v>
      </c>
      <c r="AE646">
        <f t="shared" si="773"/>
        <v>0</v>
      </c>
      <c r="AF646">
        <f t="shared" si="773"/>
        <v>0</v>
      </c>
      <c r="AG646">
        <f t="shared" si="774"/>
        <v>0</v>
      </c>
      <c r="AH646">
        <f t="shared" si="775"/>
        <v>0</v>
      </c>
      <c r="AI646">
        <f t="shared" si="775"/>
        <v>0</v>
      </c>
      <c r="AJ646">
        <f t="shared" si="776"/>
        <v>0</v>
      </c>
      <c r="AK646">
        <v>23.23</v>
      </c>
      <c r="AL646">
        <v>23.23</v>
      </c>
      <c r="AM646">
        <v>0</v>
      </c>
      <c r="AN646">
        <v>0</v>
      </c>
      <c r="AO646">
        <v>0</v>
      </c>
      <c r="AP646">
        <v>0</v>
      </c>
      <c r="AQ646">
        <v>0</v>
      </c>
      <c r="AR646">
        <v>0</v>
      </c>
      <c r="AS646">
        <v>0</v>
      </c>
      <c r="AT646">
        <v>97</v>
      </c>
      <c r="AU646">
        <v>51</v>
      </c>
      <c r="AV646">
        <v>1</v>
      </c>
      <c r="AW646">
        <v>1</v>
      </c>
      <c r="AZ646">
        <v>1</v>
      </c>
      <c r="BA646">
        <v>1</v>
      </c>
      <c r="BB646">
        <v>1</v>
      </c>
      <c r="BC646">
        <v>9.8800000000000008</v>
      </c>
      <c r="BD646" t="s">
        <v>3</v>
      </c>
      <c r="BE646" t="s">
        <v>3</v>
      </c>
      <c r="BF646" t="s">
        <v>3</v>
      </c>
      <c r="BG646" t="s">
        <v>3</v>
      </c>
      <c r="BH646">
        <v>3</v>
      </c>
      <c r="BI646">
        <v>2</v>
      </c>
      <c r="BJ646" t="s">
        <v>3</v>
      </c>
      <c r="BM646">
        <v>67</v>
      </c>
      <c r="BN646">
        <v>0</v>
      </c>
      <c r="BO646" t="s">
        <v>3</v>
      </c>
      <c r="BP646">
        <v>0</v>
      </c>
      <c r="BQ646">
        <v>40</v>
      </c>
      <c r="BR646">
        <v>0</v>
      </c>
      <c r="BS646">
        <v>1</v>
      </c>
      <c r="BT646">
        <v>1</v>
      </c>
      <c r="BU646">
        <v>1</v>
      </c>
      <c r="BV646">
        <v>1</v>
      </c>
      <c r="BW646">
        <v>1</v>
      </c>
      <c r="BX646">
        <v>1</v>
      </c>
      <c r="BY646" t="s">
        <v>3</v>
      </c>
      <c r="BZ646">
        <v>97</v>
      </c>
      <c r="CA646">
        <v>51</v>
      </c>
      <c r="CB646" t="s">
        <v>3</v>
      </c>
      <c r="CE646">
        <v>30</v>
      </c>
      <c r="CF646">
        <v>0</v>
      </c>
      <c r="CG646">
        <v>0</v>
      </c>
      <c r="CM646">
        <v>0</v>
      </c>
      <c r="CN646" t="s">
        <v>3</v>
      </c>
      <c r="CO646">
        <v>0</v>
      </c>
      <c r="CP646">
        <f t="shared" si="777"/>
        <v>41312.230000000003</v>
      </c>
      <c r="CQ646">
        <f t="shared" si="778"/>
        <v>229.51</v>
      </c>
      <c r="CR646">
        <f>(ROUND((ROUND(((ET646)*AV646*1),2)*BB646),2)+ROUND((ROUND(((AE646-(EU646))*AV646*1),2)*BS646),2))</f>
        <v>0</v>
      </c>
      <c r="CS646">
        <f t="shared" si="779"/>
        <v>0</v>
      </c>
      <c r="CT646">
        <f t="shared" si="780"/>
        <v>0</v>
      </c>
      <c r="CU646">
        <f t="shared" si="781"/>
        <v>0</v>
      </c>
      <c r="CV646">
        <f t="shared" si="782"/>
        <v>0</v>
      </c>
      <c r="CW646">
        <f t="shared" si="783"/>
        <v>0</v>
      </c>
      <c r="CX646">
        <f t="shared" si="784"/>
        <v>0</v>
      </c>
      <c r="CY646">
        <f t="shared" si="785"/>
        <v>0</v>
      </c>
      <c r="CZ646">
        <f t="shared" si="786"/>
        <v>0</v>
      </c>
      <c r="DC646" t="s">
        <v>3</v>
      </c>
      <c r="DD646" t="s">
        <v>3</v>
      </c>
      <c r="DE646" t="s">
        <v>3</v>
      </c>
      <c r="DF646" t="s">
        <v>3</v>
      </c>
      <c r="DG646" t="s">
        <v>3</v>
      </c>
      <c r="DH646" t="s">
        <v>3</v>
      </c>
      <c r="DI646" t="s">
        <v>3</v>
      </c>
      <c r="DJ646" t="s">
        <v>3</v>
      </c>
      <c r="DK646" t="s">
        <v>3</v>
      </c>
      <c r="DL646" t="s">
        <v>3</v>
      </c>
      <c r="DM646" t="s">
        <v>3</v>
      </c>
      <c r="DN646">
        <v>0</v>
      </c>
      <c r="DO646">
        <v>0</v>
      </c>
      <c r="DP646">
        <v>1</v>
      </c>
      <c r="DQ646">
        <v>1</v>
      </c>
      <c r="DU646">
        <v>1013</v>
      </c>
      <c r="DV646" t="s">
        <v>37</v>
      </c>
      <c r="DW646" t="s">
        <v>37</v>
      </c>
      <c r="DX646">
        <v>1</v>
      </c>
      <c r="DZ646" t="s">
        <v>3</v>
      </c>
      <c r="EA646" t="s">
        <v>3</v>
      </c>
      <c r="EB646" t="s">
        <v>3</v>
      </c>
      <c r="EC646" t="s">
        <v>3</v>
      </c>
      <c r="EE646">
        <v>59540733</v>
      </c>
      <c r="EF646">
        <v>40</v>
      </c>
      <c r="EG646" t="s">
        <v>25</v>
      </c>
      <c r="EH646">
        <v>0</v>
      </c>
      <c r="EI646" t="s">
        <v>3</v>
      </c>
      <c r="EJ646">
        <v>2</v>
      </c>
      <c r="EK646">
        <v>67</v>
      </c>
      <c r="EL646" t="s">
        <v>26</v>
      </c>
      <c r="EM646" t="s">
        <v>27</v>
      </c>
      <c r="EO646" t="s">
        <v>3</v>
      </c>
      <c r="EQ646">
        <v>0</v>
      </c>
      <c r="ER646">
        <v>23.23</v>
      </c>
      <c r="ES646">
        <v>23.23</v>
      </c>
      <c r="ET646">
        <v>0</v>
      </c>
      <c r="EU646">
        <v>0</v>
      </c>
      <c r="EV646">
        <v>0</v>
      </c>
      <c r="EW646">
        <v>0</v>
      </c>
      <c r="EX646">
        <v>0</v>
      </c>
      <c r="EZ646">
        <v>5</v>
      </c>
      <c r="FC646">
        <v>1</v>
      </c>
      <c r="FD646">
        <v>18</v>
      </c>
      <c r="FF646">
        <v>270</v>
      </c>
      <c r="FQ646">
        <v>0</v>
      </c>
      <c r="FR646">
        <v>0</v>
      </c>
      <c r="FS646">
        <v>0</v>
      </c>
      <c r="FX646">
        <v>97</v>
      </c>
      <c r="FY646">
        <v>51</v>
      </c>
      <c r="GA646" t="s">
        <v>869</v>
      </c>
      <c r="GD646">
        <v>1</v>
      </c>
      <c r="GF646">
        <v>553837540</v>
      </c>
      <c r="GG646">
        <v>2</v>
      </c>
      <c r="GH646">
        <v>3</v>
      </c>
      <c r="GI646">
        <v>5</v>
      </c>
      <c r="GJ646">
        <v>0</v>
      </c>
      <c r="GK646">
        <v>0</v>
      </c>
      <c r="GL646">
        <f t="shared" si="787"/>
        <v>0</v>
      </c>
      <c r="GM646">
        <f t="shared" si="788"/>
        <v>41312.230000000003</v>
      </c>
      <c r="GN646">
        <f t="shared" si="789"/>
        <v>0</v>
      </c>
      <c r="GO646">
        <f t="shared" si="790"/>
        <v>41312.230000000003</v>
      </c>
      <c r="GP646">
        <f t="shared" si="791"/>
        <v>0</v>
      </c>
      <c r="GR646">
        <v>1</v>
      </c>
      <c r="GS646">
        <v>1</v>
      </c>
      <c r="GT646">
        <v>0</v>
      </c>
      <c r="GU646" t="s">
        <v>3</v>
      </c>
      <c r="GV646">
        <f t="shared" si="792"/>
        <v>0</v>
      </c>
      <c r="GW646">
        <v>1</v>
      </c>
      <c r="GX646">
        <f t="shared" si="793"/>
        <v>0</v>
      </c>
      <c r="HA646">
        <v>0</v>
      </c>
      <c r="HB646">
        <v>0</v>
      </c>
      <c r="HC646">
        <f t="shared" si="794"/>
        <v>0</v>
      </c>
      <c r="HE646" t="s">
        <v>389</v>
      </c>
      <c r="HF646" t="s">
        <v>34</v>
      </c>
      <c r="HM646" t="s">
        <v>3</v>
      </c>
      <c r="HN646" t="s">
        <v>3</v>
      </c>
      <c r="HO646" t="s">
        <v>3</v>
      </c>
      <c r="HP646" t="s">
        <v>3</v>
      </c>
      <c r="HQ646" t="s">
        <v>3</v>
      </c>
      <c r="HS646">
        <v>0</v>
      </c>
      <c r="IK646">
        <v>0</v>
      </c>
    </row>
    <row r="647" spans="1:255" x14ac:dyDescent="0.2">
      <c r="A647" s="2">
        <v>17</v>
      </c>
      <c r="B647" s="2">
        <v>1</v>
      </c>
      <c r="C647" s="2">
        <f>ROW(SmtRes!A445)</f>
        <v>445</v>
      </c>
      <c r="D647" s="2">
        <f>ROW(EtalonRes!A523)</f>
        <v>523</v>
      </c>
      <c r="E647" s="2" t="s">
        <v>876</v>
      </c>
      <c r="F647" s="2" t="s">
        <v>853</v>
      </c>
      <c r="G647" s="2" t="s">
        <v>854</v>
      </c>
      <c r="H647" s="2" t="s">
        <v>74</v>
      </c>
      <c r="I647" s="2">
        <v>4</v>
      </c>
      <c r="J647" s="2">
        <v>0</v>
      </c>
      <c r="K647" s="2">
        <v>4</v>
      </c>
      <c r="L647" s="2"/>
      <c r="M647" s="2"/>
      <c r="N647" s="2"/>
      <c r="O647" s="2">
        <f t="shared" si="761"/>
        <v>860.62</v>
      </c>
      <c r="P647" s="2">
        <f t="shared" si="762"/>
        <v>797.92</v>
      </c>
      <c r="Q647" s="2">
        <f>(ROUND((ROUND((((ET647*1.1))*AV647*I647),2)*BB647),2)+ROUND((ROUND(((AE647-((EU647*1.1)))*AV647*I647),2)*BS647),2))</f>
        <v>3.59</v>
      </c>
      <c r="R647" s="2">
        <f t="shared" si="763"/>
        <v>0</v>
      </c>
      <c r="S647" s="2">
        <f t="shared" si="764"/>
        <v>59.11</v>
      </c>
      <c r="T647" s="2">
        <f t="shared" si="765"/>
        <v>0</v>
      </c>
      <c r="U647" s="2">
        <f t="shared" si="766"/>
        <v>4.7450040000000007</v>
      </c>
      <c r="V647" s="2">
        <f t="shared" si="767"/>
        <v>0</v>
      </c>
      <c r="W647" s="2">
        <f t="shared" si="768"/>
        <v>0</v>
      </c>
      <c r="X647" s="2">
        <f t="shared" si="769"/>
        <v>57.34</v>
      </c>
      <c r="Y647" s="2">
        <f t="shared" si="770"/>
        <v>30.15</v>
      </c>
      <c r="Z647" s="2"/>
      <c r="AA647" s="2">
        <v>60252778</v>
      </c>
      <c r="AB647" s="2">
        <f t="shared" si="771"/>
        <v>214.45099999999999</v>
      </c>
      <c r="AC647" s="2">
        <f t="shared" si="772"/>
        <v>199.48</v>
      </c>
      <c r="AD647" s="2">
        <f>ROUND(((((ET647*1.1))-((EU647*1.1)))+AE647),6)</f>
        <v>0.85799999999999998</v>
      </c>
      <c r="AE647" s="2">
        <f>ROUND(((EU647*1.1)),6)</f>
        <v>0</v>
      </c>
      <c r="AF647" s="2">
        <f>ROUND(((EV647*1.1)),6)</f>
        <v>14.113</v>
      </c>
      <c r="AG647" s="2">
        <f t="shared" si="774"/>
        <v>0</v>
      </c>
      <c r="AH647" s="2">
        <f>((EW647*1.1))</f>
        <v>1.1330000000000002</v>
      </c>
      <c r="AI647" s="2">
        <f>((EX647*1.1))</f>
        <v>0</v>
      </c>
      <c r="AJ647" s="2">
        <f t="shared" si="776"/>
        <v>0</v>
      </c>
      <c r="AK647" s="2">
        <v>213.09</v>
      </c>
      <c r="AL647" s="2">
        <v>199.48</v>
      </c>
      <c r="AM647" s="2">
        <v>0.78</v>
      </c>
      <c r="AN647" s="2">
        <v>0</v>
      </c>
      <c r="AO647" s="2">
        <v>12.83</v>
      </c>
      <c r="AP647" s="2">
        <v>0</v>
      </c>
      <c r="AQ647" s="2">
        <v>1.03</v>
      </c>
      <c r="AR647" s="2">
        <v>0</v>
      </c>
      <c r="AS647" s="2">
        <v>0</v>
      </c>
      <c r="AT647" s="2">
        <v>97</v>
      </c>
      <c r="AU647" s="2">
        <v>51</v>
      </c>
      <c r="AV647" s="2">
        <v>1.0469999999999999</v>
      </c>
      <c r="AW647" s="2">
        <v>1</v>
      </c>
      <c r="AX647" s="2"/>
      <c r="AY647" s="2"/>
      <c r="AZ647" s="2">
        <v>1</v>
      </c>
      <c r="BA647" s="2">
        <v>1</v>
      </c>
      <c r="BB647" s="2">
        <v>1</v>
      </c>
      <c r="BC647" s="2">
        <v>1</v>
      </c>
      <c r="BD647" s="2" t="s">
        <v>3</v>
      </c>
      <c r="BE647" s="2" t="s">
        <v>3</v>
      </c>
      <c r="BF647" s="2" t="s">
        <v>3</v>
      </c>
      <c r="BG647" s="2" t="s">
        <v>3</v>
      </c>
      <c r="BH647" s="2">
        <v>0</v>
      </c>
      <c r="BI647" s="2">
        <v>2</v>
      </c>
      <c r="BJ647" s="2" t="s">
        <v>855</v>
      </c>
      <c r="BK647" s="2"/>
      <c r="BL647" s="2"/>
      <c r="BM647" s="2">
        <v>67</v>
      </c>
      <c r="BN647" s="2">
        <v>59540665</v>
      </c>
      <c r="BO647" s="2" t="s">
        <v>853</v>
      </c>
      <c r="BP647" s="2">
        <v>1</v>
      </c>
      <c r="BQ647" s="2">
        <v>40</v>
      </c>
      <c r="BR647" s="2">
        <v>0</v>
      </c>
      <c r="BS647" s="2">
        <v>1</v>
      </c>
      <c r="BT647" s="2">
        <v>1</v>
      </c>
      <c r="BU647" s="2">
        <v>1</v>
      </c>
      <c r="BV647" s="2">
        <v>1</v>
      </c>
      <c r="BW647" s="2">
        <v>1</v>
      </c>
      <c r="BX647" s="2">
        <v>1</v>
      </c>
      <c r="BY647" s="2" t="s">
        <v>3</v>
      </c>
      <c r="BZ647" s="2">
        <v>97</v>
      </c>
      <c r="CA647" s="2">
        <v>51</v>
      </c>
      <c r="CB647" s="2" t="s">
        <v>3</v>
      </c>
      <c r="CC647" s="2"/>
      <c r="CD647" s="2"/>
      <c r="CE647" s="2">
        <v>30</v>
      </c>
      <c r="CF647" s="2">
        <v>0</v>
      </c>
      <c r="CG647" s="2">
        <v>0</v>
      </c>
      <c r="CH647" s="2"/>
      <c r="CI647" s="2"/>
      <c r="CJ647" s="2"/>
      <c r="CK647" s="2"/>
      <c r="CL647" s="2"/>
      <c r="CM647" s="2">
        <v>0</v>
      </c>
      <c r="CN647" s="2" t="s">
        <v>1289</v>
      </c>
      <c r="CO647" s="2">
        <v>0</v>
      </c>
      <c r="CP647" s="2">
        <f t="shared" si="777"/>
        <v>860.62</v>
      </c>
      <c r="CQ647" s="2">
        <f t="shared" si="778"/>
        <v>199.48</v>
      </c>
      <c r="CR647" s="2">
        <f>(ROUND((ROUND((((ET647*1.1))*AV647*1),2)*BB647),2)+ROUND((ROUND(((AE647-((EU647*1.1)))*AV647*1),2)*BS647),2))</f>
        <v>0.9</v>
      </c>
      <c r="CS647" s="2">
        <f t="shared" si="779"/>
        <v>0</v>
      </c>
      <c r="CT647" s="2">
        <f t="shared" si="780"/>
        <v>14.78</v>
      </c>
      <c r="CU647" s="2">
        <f t="shared" si="781"/>
        <v>0</v>
      </c>
      <c r="CV647" s="2">
        <f t="shared" si="782"/>
        <v>1.1862510000000002</v>
      </c>
      <c r="CW647" s="2">
        <f t="shared" si="783"/>
        <v>0</v>
      </c>
      <c r="CX647" s="2">
        <f t="shared" si="784"/>
        <v>0</v>
      </c>
      <c r="CY647" s="2">
        <f t="shared" si="785"/>
        <v>57.3367</v>
      </c>
      <c r="CZ647" s="2">
        <f t="shared" si="786"/>
        <v>30.146100000000001</v>
      </c>
      <c r="DA647" s="2"/>
      <c r="DB647" s="2">
        <v>59</v>
      </c>
      <c r="DC647" s="2" t="s">
        <v>3</v>
      </c>
      <c r="DD647" s="2" t="s">
        <v>3</v>
      </c>
      <c r="DE647" s="2" t="s">
        <v>24</v>
      </c>
      <c r="DF647" s="2" t="s">
        <v>24</v>
      </c>
      <c r="DG647" s="2" t="s">
        <v>24</v>
      </c>
      <c r="DH647" s="2" t="s">
        <v>3</v>
      </c>
      <c r="DI647" s="2" t="s">
        <v>24</v>
      </c>
      <c r="DJ647" s="2" t="s">
        <v>24</v>
      </c>
      <c r="DK647" s="2" t="s">
        <v>3</v>
      </c>
      <c r="DL647" s="2" t="s">
        <v>3</v>
      </c>
      <c r="DM647" s="2" t="s">
        <v>3</v>
      </c>
      <c r="DN647" s="2">
        <v>0</v>
      </c>
      <c r="DO647" s="2">
        <v>0</v>
      </c>
      <c r="DP647" s="2">
        <v>1</v>
      </c>
      <c r="DQ647" s="2">
        <v>1</v>
      </c>
      <c r="DR647" s="2"/>
      <c r="DS647" s="2"/>
      <c r="DT647" s="2"/>
      <c r="DU647" s="2">
        <v>1013</v>
      </c>
      <c r="DV647" s="2" t="s">
        <v>74</v>
      </c>
      <c r="DW647" s="2" t="s">
        <v>74</v>
      </c>
      <c r="DX647" s="2">
        <v>1</v>
      </c>
      <c r="DY647" s="2"/>
      <c r="DZ647" s="2" t="s">
        <v>3</v>
      </c>
      <c r="EA647" s="2" t="s">
        <v>3</v>
      </c>
      <c r="EB647" s="2" t="s">
        <v>3</v>
      </c>
      <c r="EC647" s="2" t="s">
        <v>3</v>
      </c>
      <c r="ED647" s="2"/>
      <c r="EE647" s="2">
        <v>59540733</v>
      </c>
      <c r="EF647" s="2">
        <v>40</v>
      </c>
      <c r="EG647" s="2" t="s">
        <v>25</v>
      </c>
      <c r="EH647" s="2">
        <v>0</v>
      </c>
      <c r="EI647" s="2" t="s">
        <v>3</v>
      </c>
      <c r="EJ647" s="2">
        <v>2</v>
      </c>
      <c r="EK647" s="2">
        <v>67</v>
      </c>
      <c r="EL647" s="2" t="s">
        <v>26</v>
      </c>
      <c r="EM647" s="2" t="s">
        <v>27</v>
      </c>
      <c r="EN647" s="2"/>
      <c r="EO647" s="2" t="s">
        <v>28</v>
      </c>
      <c r="EP647" s="2"/>
      <c r="EQ647" s="2">
        <v>0</v>
      </c>
      <c r="ER647" s="2">
        <v>213.09</v>
      </c>
      <c r="ES647" s="2">
        <v>199.48</v>
      </c>
      <c r="ET647" s="2">
        <v>0.78</v>
      </c>
      <c r="EU647" s="2">
        <v>0</v>
      </c>
      <c r="EV647" s="2">
        <v>12.83</v>
      </c>
      <c r="EW647" s="2">
        <v>1.03</v>
      </c>
      <c r="EX647" s="2">
        <v>0</v>
      </c>
      <c r="EY647" s="2">
        <v>0</v>
      </c>
      <c r="EZ647" s="2"/>
      <c r="FA647" s="2"/>
      <c r="FB647" s="2"/>
      <c r="FC647" s="2"/>
      <c r="FD647" s="2"/>
      <c r="FE647" s="2"/>
      <c r="FF647" s="2"/>
      <c r="FG647" s="2"/>
      <c r="FH647" s="2"/>
      <c r="FI647" s="2"/>
      <c r="FJ647" s="2"/>
      <c r="FK647" s="2"/>
      <c r="FL647" s="2"/>
      <c r="FM647" s="2"/>
      <c r="FN647" s="2"/>
      <c r="FO647" s="2"/>
      <c r="FP647" s="2"/>
      <c r="FQ647" s="2">
        <v>0</v>
      </c>
      <c r="FR647" s="2">
        <v>0</v>
      </c>
      <c r="FS647" s="2">
        <v>0</v>
      </c>
      <c r="FT647" s="2"/>
      <c r="FU647" s="2"/>
      <c r="FV647" s="2"/>
      <c r="FW647" s="2"/>
      <c r="FX647" s="2">
        <v>97</v>
      </c>
      <c r="FY647" s="2">
        <v>51</v>
      </c>
      <c r="FZ647" s="2"/>
      <c r="GA647" s="2" t="s">
        <v>3</v>
      </c>
      <c r="GB647" s="2"/>
      <c r="GC647" s="2"/>
      <c r="GD647" s="2">
        <v>1</v>
      </c>
      <c r="GE647" s="2"/>
      <c r="GF647" s="2">
        <v>-1409494803</v>
      </c>
      <c r="GG647" s="2">
        <v>2</v>
      </c>
      <c r="GH647" s="2">
        <v>1</v>
      </c>
      <c r="GI647" s="2">
        <v>2</v>
      </c>
      <c r="GJ647" s="2">
        <v>0</v>
      </c>
      <c r="GK647" s="2">
        <v>0</v>
      </c>
      <c r="GL647" s="2">
        <f t="shared" si="787"/>
        <v>0</v>
      </c>
      <c r="GM647" s="2">
        <f t="shared" si="788"/>
        <v>948.11</v>
      </c>
      <c r="GN647" s="2">
        <f t="shared" si="789"/>
        <v>0</v>
      </c>
      <c r="GO647" s="2">
        <f t="shared" si="790"/>
        <v>948.11</v>
      </c>
      <c r="GP647" s="2">
        <f t="shared" si="791"/>
        <v>0</v>
      </c>
      <c r="GQ647" s="2"/>
      <c r="GR647" s="2">
        <v>0</v>
      </c>
      <c r="GS647" s="2">
        <v>3</v>
      </c>
      <c r="GT647" s="2">
        <v>0</v>
      </c>
      <c r="GU647" s="2" t="s">
        <v>3</v>
      </c>
      <c r="GV647" s="2">
        <f t="shared" si="792"/>
        <v>0</v>
      </c>
      <c r="GW647" s="2">
        <v>1</v>
      </c>
      <c r="GX647" s="2">
        <f t="shared" si="793"/>
        <v>0</v>
      </c>
      <c r="GY647" s="2"/>
      <c r="GZ647" s="2"/>
      <c r="HA647" s="2">
        <v>0</v>
      </c>
      <c r="HB647" s="2">
        <v>0</v>
      </c>
      <c r="HC647" s="2">
        <f t="shared" si="794"/>
        <v>0</v>
      </c>
      <c r="HD647" s="2"/>
      <c r="HE647" s="2" t="s">
        <v>3</v>
      </c>
      <c r="HF647" s="2" t="s">
        <v>3</v>
      </c>
      <c r="HG647" s="2"/>
      <c r="HH647" s="2"/>
      <c r="HI647" s="2"/>
      <c r="HJ647" s="2"/>
      <c r="HK647" s="2"/>
      <c r="HL647" s="2"/>
      <c r="HM647" s="2" t="s">
        <v>3</v>
      </c>
      <c r="HN647" s="2" t="s">
        <v>3</v>
      </c>
      <c r="HO647" s="2" t="s">
        <v>3</v>
      </c>
      <c r="HP647" s="2" t="s">
        <v>3</v>
      </c>
      <c r="HQ647" s="2" t="s">
        <v>3</v>
      </c>
      <c r="HR647" s="2"/>
      <c r="HS647" s="2">
        <v>0</v>
      </c>
      <c r="HT647" s="2"/>
      <c r="HU647" s="2"/>
      <c r="HV647" s="2"/>
      <c r="HW647" s="2"/>
      <c r="HX647" s="2"/>
      <c r="HY647" s="2"/>
      <c r="HZ647" s="2"/>
      <c r="IA647" s="2"/>
      <c r="IB647" s="2"/>
      <c r="IC647" s="2"/>
      <c r="ID647" s="2"/>
      <c r="IE647" s="2"/>
      <c r="IF647" s="2"/>
      <c r="IG647" s="2"/>
      <c r="IH647" s="2"/>
      <c r="II647" s="2"/>
      <c r="IJ647" s="2"/>
      <c r="IK647" s="2">
        <v>0</v>
      </c>
      <c r="IL647" s="2"/>
      <c r="IM647" s="2"/>
      <c r="IN647" s="2"/>
      <c r="IO647" s="2"/>
      <c r="IP647" s="2"/>
      <c r="IQ647" s="2"/>
      <c r="IR647" s="2"/>
      <c r="IS647" s="2"/>
      <c r="IT647" s="2"/>
      <c r="IU647" s="2"/>
    </row>
    <row r="648" spans="1:255" x14ac:dyDescent="0.2">
      <c r="A648">
        <v>17</v>
      </c>
      <c r="B648">
        <v>1</v>
      </c>
      <c r="C648">
        <f>ROW(SmtRes!A452)</f>
        <v>452</v>
      </c>
      <c r="D648">
        <f>ROW(EtalonRes!A530)</f>
        <v>530</v>
      </c>
      <c r="E648" t="s">
        <v>876</v>
      </c>
      <c r="F648" t="s">
        <v>853</v>
      </c>
      <c r="G648" t="s">
        <v>854</v>
      </c>
      <c r="H648" t="s">
        <v>74</v>
      </c>
      <c r="I648">
        <v>4</v>
      </c>
      <c r="J648">
        <v>0</v>
      </c>
      <c r="K648">
        <v>4</v>
      </c>
      <c r="O648">
        <f t="shared" si="761"/>
        <v>7728.4</v>
      </c>
      <c r="P648">
        <f t="shared" si="762"/>
        <v>4436.4399999999996</v>
      </c>
      <c r="Q648">
        <f>(ROUND((ROUND((((ET648*1.1))*AV648*I648),2)*BB648),2)+ROUND((ROUND(((AE648-((EU648*1.1)))*AV648*I648),2)*BS648),2))</f>
        <v>41.5</v>
      </c>
      <c r="R648">
        <f t="shared" si="763"/>
        <v>0</v>
      </c>
      <c r="S648">
        <f t="shared" si="764"/>
        <v>3250.46</v>
      </c>
      <c r="T648">
        <f t="shared" si="765"/>
        <v>0</v>
      </c>
      <c r="U648">
        <f t="shared" si="766"/>
        <v>4.7450040000000007</v>
      </c>
      <c r="V648">
        <f t="shared" si="767"/>
        <v>0</v>
      </c>
      <c r="W648">
        <f t="shared" si="768"/>
        <v>0</v>
      </c>
      <c r="X648">
        <f t="shared" si="769"/>
        <v>3152.95</v>
      </c>
      <c r="Y648">
        <f t="shared" si="770"/>
        <v>1657.73</v>
      </c>
      <c r="AA648">
        <v>60252775</v>
      </c>
      <c r="AB648">
        <f t="shared" si="771"/>
        <v>214.45099999999999</v>
      </c>
      <c r="AC648">
        <f t="shared" si="772"/>
        <v>199.48</v>
      </c>
      <c r="AD648">
        <f>ROUND(((((ET648*1.1))-((EU648*1.1)))+AE648),6)</f>
        <v>0.85799999999999998</v>
      </c>
      <c r="AE648">
        <f>ROUND(((EU648*1.1)),6)</f>
        <v>0</v>
      </c>
      <c r="AF648">
        <f>ROUND(((EV648*1.1)),6)</f>
        <v>14.113</v>
      </c>
      <c r="AG648">
        <f t="shared" si="774"/>
        <v>0</v>
      </c>
      <c r="AH648">
        <f>((EW648*1.1))</f>
        <v>1.1330000000000002</v>
      </c>
      <c r="AI648">
        <f>((EX648*1.1))</f>
        <v>0</v>
      </c>
      <c r="AJ648">
        <f t="shared" si="776"/>
        <v>0</v>
      </c>
      <c r="AK648">
        <v>213.09</v>
      </c>
      <c r="AL648">
        <v>199.48</v>
      </c>
      <c r="AM648">
        <v>0.78</v>
      </c>
      <c r="AN648">
        <v>0</v>
      </c>
      <c r="AO648">
        <v>12.83</v>
      </c>
      <c r="AP648">
        <v>0</v>
      </c>
      <c r="AQ648">
        <v>1.03</v>
      </c>
      <c r="AR648">
        <v>0</v>
      </c>
      <c r="AS648">
        <v>0</v>
      </c>
      <c r="AT648">
        <v>97</v>
      </c>
      <c r="AU648">
        <v>51</v>
      </c>
      <c r="AV648">
        <v>1.0469999999999999</v>
      </c>
      <c r="AW648">
        <v>1</v>
      </c>
      <c r="AZ648">
        <v>1</v>
      </c>
      <c r="BA648">
        <v>54.99</v>
      </c>
      <c r="BB648">
        <v>11.56</v>
      </c>
      <c r="BC648">
        <v>5.56</v>
      </c>
      <c r="BD648" t="s">
        <v>3</v>
      </c>
      <c r="BE648" t="s">
        <v>3</v>
      </c>
      <c r="BF648" t="s">
        <v>3</v>
      </c>
      <c r="BG648" t="s">
        <v>3</v>
      </c>
      <c r="BH648">
        <v>0</v>
      </c>
      <c r="BI648">
        <v>2</v>
      </c>
      <c r="BJ648" t="s">
        <v>855</v>
      </c>
      <c r="BM648">
        <v>67</v>
      </c>
      <c r="BN648">
        <v>59540665</v>
      </c>
      <c r="BO648" t="s">
        <v>853</v>
      </c>
      <c r="BP648">
        <v>1</v>
      </c>
      <c r="BQ648">
        <v>40</v>
      </c>
      <c r="BR648">
        <v>0</v>
      </c>
      <c r="BS648">
        <v>54.99</v>
      </c>
      <c r="BT648">
        <v>1</v>
      </c>
      <c r="BU648">
        <v>1</v>
      </c>
      <c r="BV648">
        <v>1</v>
      </c>
      <c r="BW648">
        <v>1</v>
      </c>
      <c r="BX648">
        <v>1</v>
      </c>
      <c r="BY648" t="s">
        <v>3</v>
      </c>
      <c r="BZ648">
        <v>97</v>
      </c>
      <c r="CA648">
        <v>51</v>
      </c>
      <c r="CB648" t="s">
        <v>3</v>
      </c>
      <c r="CE648">
        <v>30</v>
      </c>
      <c r="CF648">
        <v>0</v>
      </c>
      <c r="CG648">
        <v>0</v>
      </c>
      <c r="CM648">
        <v>0</v>
      </c>
      <c r="CN648" t="s">
        <v>1289</v>
      </c>
      <c r="CO648">
        <v>0</v>
      </c>
      <c r="CP648">
        <f t="shared" si="777"/>
        <v>7728.4</v>
      </c>
      <c r="CQ648">
        <f t="shared" si="778"/>
        <v>1109.1099999999999</v>
      </c>
      <c r="CR648">
        <f>(ROUND((ROUND((((ET648*1.1))*AV648*1),2)*BB648),2)+ROUND((ROUND(((AE648-((EU648*1.1)))*AV648*1),2)*BS648),2))</f>
        <v>10.4</v>
      </c>
      <c r="CS648">
        <f t="shared" si="779"/>
        <v>0</v>
      </c>
      <c r="CT648">
        <f t="shared" si="780"/>
        <v>812.75</v>
      </c>
      <c r="CU648">
        <f t="shared" si="781"/>
        <v>0</v>
      </c>
      <c r="CV648">
        <f t="shared" si="782"/>
        <v>1.1862510000000002</v>
      </c>
      <c r="CW648">
        <f t="shared" si="783"/>
        <v>0</v>
      </c>
      <c r="CX648">
        <f t="shared" si="784"/>
        <v>0</v>
      </c>
      <c r="CY648">
        <f t="shared" si="785"/>
        <v>3152.9461999999999</v>
      </c>
      <c r="CZ648">
        <f t="shared" si="786"/>
        <v>1657.7346</v>
      </c>
      <c r="DB648">
        <v>60</v>
      </c>
      <c r="DC648" t="s">
        <v>3</v>
      </c>
      <c r="DD648" t="s">
        <v>3</v>
      </c>
      <c r="DE648" t="s">
        <v>24</v>
      </c>
      <c r="DF648" t="s">
        <v>24</v>
      </c>
      <c r="DG648" t="s">
        <v>24</v>
      </c>
      <c r="DH648" t="s">
        <v>3</v>
      </c>
      <c r="DI648" t="s">
        <v>24</v>
      </c>
      <c r="DJ648" t="s">
        <v>24</v>
      </c>
      <c r="DK648" t="s">
        <v>3</v>
      </c>
      <c r="DL648" t="s">
        <v>3</v>
      </c>
      <c r="DM648" t="s">
        <v>3</v>
      </c>
      <c r="DN648">
        <v>0</v>
      </c>
      <c r="DO648">
        <v>0</v>
      </c>
      <c r="DP648">
        <v>1</v>
      </c>
      <c r="DQ648">
        <v>1</v>
      </c>
      <c r="DU648">
        <v>1013</v>
      </c>
      <c r="DV648" t="s">
        <v>74</v>
      </c>
      <c r="DW648" t="s">
        <v>74</v>
      </c>
      <c r="DX648">
        <v>1</v>
      </c>
      <c r="DZ648" t="s">
        <v>3</v>
      </c>
      <c r="EA648" t="s">
        <v>3</v>
      </c>
      <c r="EB648" t="s">
        <v>3</v>
      </c>
      <c r="EC648" t="s">
        <v>3</v>
      </c>
      <c r="EE648">
        <v>59540733</v>
      </c>
      <c r="EF648">
        <v>40</v>
      </c>
      <c r="EG648" t="s">
        <v>25</v>
      </c>
      <c r="EH648">
        <v>0</v>
      </c>
      <c r="EI648" t="s">
        <v>3</v>
      </c>
      <c r="EJ648">
        <v>2</v>
      </c>
      <c r="EK648">
        <v>67</v>
      </c>
      <c r="EL648" t="s">
        <v>26</v>
      </c>
      <c r="EM648" t="s">
        <v>27</v>
      </c>
      <c r="EO648" t="s">
        <v>28</v>
      </c>
      <c r="EQ648">
        <v>0</v>
      </c>
      <c r="ER648">
        <v>213.09</v>
      </c>
      <c r="ES648">
        <v>199.48</v>
      </c>
      <c r="ET648">
        <v>0.78</v>
      </c>
      <c r="EU648">
        <v>0</v>
      </c>
      <c r="EV648">
        <v>12.83</v>
      </c>
      <c r="EW648">
        <v>1.03</v>
      </c>
      <c r="EX648">
        <v>0</v>
      </c>
      <c r="EY648">
        <v>0</v>
      </c>
      <c r="FQ648">
        <v>0</v>
      </c>
      <c r="FR648">
        <v>0</v>
      </c>
      <c r="FS648">
        <v>0</v>
      </c>
      <c r="FX648">
        <v>97</v>
      </c>
      <c r="FY648">
        <v>51</v>
      </c>
      <c r="GA648" t="s">
        <v>3</v>
      </c>
      <c r="GD648">
        <v>1</v>
      </c>
      <c r="GF648">
        <v>-1409494803</v>
      </c>
      <c r="GG648">
        <v>2</v>
      </c>
      <c r="GH648">
        <v>1</v>
      </c>
      <c r="GI648">
        <v>2</v>
      </c>
      <c r="GJ648">
        <v>0</v>
      </c>
      <c r="GK648">
        <v>0</v>
      </c>
      <c r="GL648">
        <f t="shared" si="787"/>
        <v>0</v>
      </c>
      <c r="GM648">
        <f t="shared" si="788"/>
        <v>12539.08</v>
      </c>
      <c r="GN648">
        <f t="shared" si="789"/>
        <v>0</v>
      </c>
      <c r="GO648">
        <f t="shared" si="790"/>
        <v>12539.08</v>
      </c>
      <c r="GP648">
        <f t="shared" si="791"/>
        <v>0</v>
      </c>
      <c r="GR648">
        <v>0</v>
      </c>
      <c r="GS648">
        <v>3</v>
      </c>
      <c r="GT648">
        <v>0</v>
      </c>
      <c r="GU648" t="s">
        <v>3</v>
      </c>
      <c r="GV648">
        <f t="shared" si="792"/>
        <v>0</v>
      </c>
      <c r="GW648">
        <v>1</v>
      </c>
      <c r="GX648">
        <f t="shared" si="793"/>
        <v>0</v>
      </c>
      <c r="HA648">
        <v>0</v>
      </c>
      <c r="HB648">
        <v>0</v>
      </c>
      <c r="HC648">
        <f t="shared" si="794"/>
        <v>0</v>
      </c>
      <c r="HE648" t="s">
        <v>3</v>
      </c>
      <c r="HF648" t="s">
        <v>3</v>
      </c>
      <c r="HM648" t="s">
        <v>3</v>
      </c>
      <c r="HN648" t="s">
        <v>3</v>
      </c>
      <c r="HO648" t="s">
        <v>3</v>
      </c>
      <c r="HP648" t="s">
        <v>3</v>
      </c>
      <c r="HQ648" t="s">
        <v>3</v>
      </c>
      <c r="HS648">
        <v>0</v>
      </c>
      <c r="IK648">
        <v>0</v>
      </c>
    </row>
    <row r="649" spans="1:255" x14ac:dyDescent="0.2">
      <c r="A649" s="2">
        <v>18</v>
      </c>
      <c r="B649" s="2">
        <v>1</v>
      </c>
      <c r="C649" s="2">
        <v>444</v>
      </c>
      <c r="D649" s="2"/>
      <c r="E649" s="2" t="s">
        <v>877</v>
      </c>
      <c r="F649" s="2" t="s">
        <v>30</v>
      </c>
      <c r="G649" s="2" t="s">
        <v>31</v>
      </c>
      <c r="H649" s="2" t="s">
        <v>32</v>
      </c>
      <c r="I649" s="2">
        <f>I647*J649</f>
        <v>7.1999999999999998E-3</v>
      </c>
      <c r="J649" s="2">
        <v>1.8E-3</v>
      </c>
      <c r="K649" s="2">
        <v>1.8E-3</v>
      </c>
      <c r="L649" s="2"/>
      <c r="M649" s="2"/>
      <c r="N649" s="2"/>
      <c r="O649" s="2">
        <f t="shared" si="761"/>
        <v>177.19</v>
      </c>
      <c r="P649" s="2">
        <f t="shared" si="762"/>
        <v>177.19</v>
      </c>
      <c r="Q649" s="2">
        <f>(ROUND((ROUND(((ET649)*AV649*I649),2)*BB649),2)+ROUND((ROUND(((AE649-(EU649))*AV649*I649),2)*BS649),2))</f>
        <v>0</v>
      </c>
      <c r="R649" s="2">
        <f t="shared" si="763"/>
        <v>0</v>
      </c>
      <c r="S649" s="2">
        <f t="shared" si="764"/>
        <v>0</v>
      </c>
      <c r="T649" s="2">
        <f t="shared" si="765"/>
        <v>0</v>
      </c>
      <c r="U649" s="2">
        <f t="shared" si="766"/>
        <v>0</v>
      </c>
      <c r="V649" s="2">
        <f t="shared" si="767"/>
        <v>0</v>
      </c>
      <c r="W649" s="2">
        <f t="shared" si="768"/>
        <v>0</v>
      </c>
      <c r="X649" s="2">
        <f t="shared" si="769"/>
        <v>0</v>
      </c>
      <c r="Y649" s="2">
        <f t="shared" si="770"/>
        <v>0</v>
      </c>
      <c r="Z649" s="2"/>
      <c r="AA649" s="2">
        <v>60252778</v>
      </c>
      <c r="AB649" s="2">
        <f t="shared" si="771"/>
        <v>24609.759999999998</v>
      </c>
      <c r="AC649" s="2">
        <f t="shared" si="772"/>
        <v>24609.759999999998</v>
      </c>
      <c r="AD649" s="2">
        <f>ROUND((((ET649)-(EU649))+AE649),6)</f>
        <v>0</v>
      </c>
      <c r="AE649" s="2">
        <f t="shared" ref="AE649:AF652" si="795">ROUND((EU649),6)</f>
        <v>0</v>
      </c>
      <c r="AF649" s="2">
        <f t="shared" si="795"/>
        <v>0</v>
      </c>
      <c r="AG649" s="2">
        <f t="shared" si="774"/>
        <v>0</v>
      </c>
      <c r="AH649" s="2">
        <f t="shared" ref="AH649:AI652" si="796">(EW649)</f>
        <v>0</v>
      </c>
      <c r="AI649" s="2">
        <f t="shared" si="796"/>
        <v>0</v>
      </c>
      <c r="AJ649" s="2">
        <f t="shared" si="776"/>
        <v>0</v>
      </c>
      <c r="AK649" s="2">
        <v>24609.759999999998</v>
      </c>
      <c r="AL649" s="2">
        <v>24609.759999999998</v>
      </c>
      <c r="AM649" s="2">
        <v>0</v>
      </c>
      <c r="AN649" s="2">
        <v>0</v>
      </c>
      <c r="AO649" s="2">
        <v>0</v>
      </c>
      <c r="AP649" s="2">
        <v>0</v>
      </c>
      <c r="AQ649" s="2">
        <v>0</v>
      </c>
      <c r="AR649" s="2">
        <v>0</v>
      </c>
      <c r="AS649" s="2">
        <v>0</v>
      </c>
      <c r="AT649" s="2">
        <v>97</v>
      </c>
      <c r="AU649" s="2">
        <v>51</v>
      </c>
      <c r="AV649" s="2">
        <v>1</v>
      </c>
      <c r="AW649" s="2">
        <v>1</v>
      </c>
      <c r="AX649" s="2"/>
      <c r="AY649" s="2"/>
      <c r="AZ649" s="2">
        <v>1</v>
      </c>
      <c r="BA649" s="2">
        <v>1</v>
      </c>
      <c r="BB649" s="2">
        <v>1</v>
      </c>
      <c r="BC649" s="2">
        <v>1</v>
      </c>
      <c r="BD649" s="2" t="s">
        <v>3</v>
      </c>
      <c r="BE649" s="2" t="s">
        <v>3</v>
      </c>
      <c r="BF649" s="2" t="s">
        <v>3</v>
      </c>
      <c r="BG649" s="2" t="s">
        <v>3</v>
      </c>
      <c r="BH649" s="2">
        <v>3</v>
      </c>
      <c r="BI649" s="2">
        <v>2</v>
      </c>
      <c r="BJ649" s="2" t="s">
        <v>33</v>
      </c>
      <c r="BK649" s="2"/>
      <c r="BL649" s="2"/>
      <c r="BM649" s="2">
        <v>67</v>
      </c>
      <c r="BN649" s="2">
        <v>59540665</v>
      </c>
      <c r="BO649" s="2" t="s">
        <v>3</v>
      </c>
      <c r="BP649" s="2">
        <v>0</v>
      </c>
      <c r="BQ649" s="2">
        <v>40</v>
      </c>
      <c r="BR649" s="2">
        <v>0</v>
      </c>
      <c r="BS649" s="2">
        <v>1</v>
      </c>
      <c r="BT649" s="2">
        <v>1</v>
      </c>
      <c r="BU649" s="2">
        <v>1</v>
      </c>
      <c r="BV649" s="2">
        <v>1</v>
      </c>
      <c r="BW649" s="2">
        <v>1</v>
      </c>
      <c r="BX649" s="2">
        <v>1</v>
      </c>
      <c r="BY649" s="2" t="s">
        <v>3</v>
      </c>
      <c r="BZ649" s="2">
        <v>97</v>
      </c>
      <c r="CA649" s="2">
        <v>51</v>
      </c>
      <c r="CB649" s="2" t="s">
        <v>3</v>
      </c>
      <c r="CC649" s="2"/>
      <c r="CD649" s="2"/>
      <c r="CE649" s="2">
        <v>30</v>
      </c>
      <c r="CF649" s="2">
        <v>0</v>
      </c>
      <c r="CG649" s="2">
        <v>0</v>
      </c>
      <c r="CH649" s="2"/>
      <c r="CI649" s="2"/>
      <c r="CJ649" s="2"/>
      <c r="CK649" s="2"/>
      <c r="CL649" s="2"/>
      <c r="CM649" s="2">
        <v>0</v>
      </c>
      <c r="CN649" s="2" t="s">
        <v>3</v>
      </c>
      <c r="CO649" s="2">
        <v>0</v>
      </c>
      <c r="CP649" s="2">
        <f t="shared" si="777"/>
        <v>177.19</v>
      </c>
      <c r="CQ649" s="2">
        <f t="shared" si="778"/>
        <v>24609.759999999998</v>
      </c>
      <c r="CR649" s="2">
        <f>(ROUND((ROUND(((ET649)*AV649*1),2)*BB649),2)+ROUND((ROUND(((AE649-(EU649))*AV649*1),2)*BS649),2))</f>
        <v>0</v>
      </c>
      <c r="CS649" s="2">
        <f t="shared" si="779"/>
        <v>0</v>
      </c>
      <c r="CT649" s="2">
        <f t="shared" si="780"/>
        <v>0</v>
      </c>
      <c r="CU649" s="2">
        <f t="shared" si="781"/>
        <v>0</v>
      </c>
      <c r="CV649" s="2">
        <f t="shared" si="782"/>
        <v>0</v>
      </c>
      <c r="CW649" s="2">
        <f t="shared" si="783"/>
        <v>0</v>
      </c>
      <c r="CX649" s="2">
        <f t="shared" si="784"/>
        <v>0</v>
      </c>
      <c r="CY649" s="2">
        <f t="shared" si="785"/>
        <v>0</v>
      </c>
      <c r="CZ649" s="2">
        <f t="shared" si="786"/>
        <v>0</v>
      </c>
      <c r="DA649" s="2"/>
      <c r="DB649" s="2"/>
      <c r="DC649" s="2" t="s">
        <v>3</v>
      </c>
      <c r="DD649" s="2" t="s">
        <v>3</v>
      </c>
      <c r="DE649" s="2" t="s">
        <v>3</v>
      </c>
      <c r="DF649" s="2" t="s">
        <v>3</v>
      </c>
      <c r="DG649" s="2" t="s">
        <v>3</v>
      </c>
      <c r="DH649" s="2" t="s">
        <v>3</v>
      </c>
      <c r="DI649" s="2" t="s">
        <v>3</v>
      </c>
      <c r="DJ649" s="2" t="s">
        <v>3</v>
      </c>
      <c r="DK649" s="2" t="s">
        <v>3</v>
      </c>
      <c r="DL649" s="2" t="s">
        <v>3</v>
      </c>
      <c r="DM649" s="2" t="s">
        <v>3</v>
      </c>
      <c r="DN649" s="2">
        <v>0</v>
      </c>
      <c r="DO649" s="2">
        <v>0</v>
      </c>
      <c r="DP649" s="2">
        <v>1</v>
      </c>
      <c r="DQ649" s="2">
        <v>1</v>
      </c>
      <c r="DR649" s="2"/>
      <c r="DS649" s="2"/>
      <c r="DT649" s="2"/>
      <c r="DU649" s="2">
        <v>1009</v>
      </c>
      <c r="DV649" s="2" t="s">
        <v>32</v>
      </c>
      <c r="DW649" s="2" t="s">
        <v>32</v>
      </c>
      <c r="DX649" s="2">
        <v>1000</v>
      </c>
      <c r="DY649" s="2"/>
      <c r="DZ649" s="2" t="s">
        <v>3</v>
      </c>
      <c r="EA649" s="2" t="s">
        <v>3</v>
      </c>
      <c r="EB649" s="2" t="s">
        <v>3</v>
      </c>
      <c r="EC649" s="2" t="s">
        <v>3</v>
      </c>
      <c r="ED649" s="2"/>
      <c r="EE649" s="2">
        <v>59540733</v>
      </c>
      <c r="EF649" s="2">
        <v>40</v>
      </c>
      <c r="EG649" s="2" t="s">
        <v>25</v>
      </c>
      <c r="EH649" s="2">
        <v>0</v>
      </c>
      <c r="EI649" s="2" t="s">
        <v>3</v>
      </c>
      <c r="EJ649" s="2">
        <v>2</v>
      </c>
      <c r="EK649" s="2">
        <v>67</v>
      </c>
      <c r="EL649" s="2" t="s">
        <v>26</v>
      </c>
      <c r="EM649" s="2" t="s">
        <v>27</v>
      </c>
      <c r="EN649" s="2"/>
      <c r="EO649" s="2" t="s">
        <v>3</v>
      </c>
      <c r="EP649" s="2"/>
      <c r="EQ649" s="2">
        <v>0</v>
      </c>
      <c r="ER649" s="2">
        <v>24609.759999999998</v>
      </c>
      <c r="ES649" s="2">
        <v>24609.759999999998</v>
      </c>
      <c r="ET649" s="2">
        <v>0</v>
      </c>
      <c r="EU649" s="2">
        <v>0</v>
      </c>
      <c r="EV649" s="2">
        <v>0</v>
      </c>
      <c r="EW649" s="2">
        <v>0</v>
      </c>
      <c r="EX649" s="2">
        <v>0</v>
      </c>
      <c r="EY649" s="2"/>
      <c r="EZ649" s="2"/>
      <c r="FA649" s="2"/>
      <c r="FB649" s="2"/>
      <c r="FC649" s="2"/>
      <c r="FD649" s="2"/>
      <c r="FE649" s="2"/>
      <c r="FF649" s="2"/>
      <c r="FG649" s="2"/>
      <c r="FH649" s="2"/>
      <c r="FI649" s="2"/>
      <c r="FJ649" s="2"/>
      <c r="FK649" s="2"/>
      <c r="FL649" s="2"/>
      <c r="FM649" s="2"/>
      <c r="FN649" s="2"/>
      <c r="FO649" s="2"/>
      <c r="FP649" s="2"/>
      <c r="FQ649" s="2">
        <v>0</v>
      </c>
      <c r="FR649" s="2">
        <v>0</v>
      </c>
      <c r="FS649" s="2">
        <v>0</v>
      </c>
      <c r="FT649" s="2"/>
      <c r="FU649" s="2"/>
      <c r="FV649" s="2"/>
      <c r="FW649" s="2"/>
      <c r="FX649" s="2">
        <v>97</v>
      </c>
      <c r="FY649" s="2">
        <v>51</v>
      </c>
      <c r="FZ649" s="2"/>
      <c r="GA649" s="2" t="s">
        <v>3</v>
      </c>
      <c r="GB649" s="2"/>
      <c r="GC649" s="2"/>
      <c r="GD649" s="2">
        <v>1</v>
      </c>
      <c r="GE649" s="2"/>
      <c r="GF649" s="2">
        <v>-566361729</v>
      </c>
      <c r="GG649" s="2">
        <v>2</v>
      </c>
      <c r="GH649" s="2">
        <v>1</v>
      </c>
      <c r="GI649" s="2">
        <v>-2</v>
      </c>
      <c r="GJ649" s="2">
        <v>0</v>
      </c>
      <c r="GK649" s="2">
        <v>0</v>
      </c>
      <c r="GL649" s="2">
        <f t="shared" si="787"/>
        <v>0</v>
      </c>
      <c r="GM649" s="2">
        <f t="shared" si="788"/>
        <v>177.19</v>
      </c>
      <c r="GN649" s="2">
        <f t="shared" si="789"/>
        <v>0</v>
      </c>
      <c r="GO649" s="2">
        <f t="shared" si="790"/>
        <v>177.19</v>
      </c>
      <c r="GP649" s="2">
        <f t="shared" si="791"/>
        <v>0</v>
      </c>
      <c r="GQ649" s="2"/>
      <c r="GR649" s="2">
        <v>0</v>
      </c>
      <c r="GS649" s="2">
        <v>3</v>
      </c>
      <c r="GT649" s="2">
        <v>0</v>
      </c>
      <c r="GU649" s="2" t="s">
        <v>3</v>
      </c>
      <c r="GV649" s="2">
        <f t="shared" si="792"/>
        <v>0</v>
      </c>
      <c r="GW649" s="2">
        <v>1</v>
      </c>
      <c r="GX649" s="2">
        <f t="shared" si="793"/>
        <v>0</v>
      </c>
      <c r="GY649" s="2"/>
      <c r="GZ649" s="2"/>
      <c r="HA649" s="2">
        <v>0</v>
      </c>
      <c r="HB649" s="2">
        <v>0</v>
      </c>
      <c r="HC649" s="2">
        <f t="shared" si="794"/>
        <v>0</v>
      </c>
      <c r="HD649" s="2"/>
      <c r="HE649" s="2" t="s">
        <v>3</v>
      </c>
      <c r="HF649" s="2" t="s">
        <v>3</v>
      </c>
      <c r="HG649" s="2"/>
      <c r="HH649" s="2"/>
      <c r="HI649" s="2"/>
      <c r="HJ649" s="2"/>
      <c r="HK649" s="2"/>
      <c r="HL649" s="2"/>
      <c r="HM649" s="2" t="s">
        <v>3</v>
      </c>
      <c r="HN649" s="2" t="s">
        <v>3</v>
      </c>
      <c r="HO649" s="2" t="s">
        <v>3</v>
      </c>
      <c r="HP649" s="2" t="s">
        <v>3</v>
      </c>
      <c r="HQ649" s="2" t="s">
        <v>3</v>
      </c>
      <c r="HR649" s="2"/>
      <c r="HS649" s="2">
        <v>0</v>
      </c>
      <c r="HT649" s="2"/>
      <c r="HU649" s="2"/>
      <c r="HV649" s="2"/>
      <c r="HW649" s="2"/>
      <c r="HX649" s="2"/>
      <c r="HY649" s="2"/>
      <c r="HZ649" s="2"/>
      <c r="IA649" s="2"/>
      <c r="IB649" s="2"/>
      <c r="IC649" s="2"/>
      <c r="ID649" s="2"/>
      <c r="IE649" s="2"/>
      <c r="IF649" s="2"/>
      <c r="IG649" s="2"/>
      <c r="IH649" s="2"/>
      <c r="II649" s="2"/>
      <c r="IJ649" s="2"/>
      <c r="IK649" s="2">
        <v>0</v>
      </c>
      <c r="IL649" s="2"/>
      <c r="IM649" s="2"/>
      <c r="IN649" s="2"/>
      <c r="IO649" s="2"/>
      <c r="IP649" s="2"/>
      <c r="IQ649" s="2"/>
      <c r="IR649" s="2"/>
      <c r="IS649" s="2"/>
      <c r="IT649" s="2"/>
      <c r="IU649" s="2"/>
    </row>
    <row r="650" spans="1:255" x14ac:dyDescent="0.2">
      <c r="A650">
        <v>18</v>
      </c>
      <c r="B650">
        <v>1</v>
      </c>
      <c r="C650">
        <v>451</v>
      </c>
      <c r="E650" t="s">
        <v>877</v>
      </c>
      <c r="F650" t="s">
        <v>30</v>
      </c>
      <c r="G650" t="s">
        <v>31</v>
      </c>
      <c r="H650" t="s">
        <v>32</v>
      </c>
      <c r="I650">
        <f>I648*J650</f>
        <v>7.1999999999999998E-3</v>
      </c>
      <c r="J650">
        <v>1.8E-3</v>
      </c>
      <c r="K650">
        <v>1.8E-3</v>
      </c>
      <c r="O650">
        <f t="shared" si="761"/>
        <v>912.53</v>
      </c>
      <c r="P650">
        <f t="shared" si="762"/>
        <v>912.53</v>
      </c>
      <c r="Q650">
        <f>(ROUND((ROUND(((ET650)*AV650*I650),2)*BB650),2)+ROUND((ROUND(((AE650-(EU650))*AV650*I650),2)*BS650),2))</f>
        <v>0</v>
      </c>
      <c r="R650">
        <f t="shared" si="763"/>
        <v>0</v>
      </c>
      <c r="S650">
        <f t="shared" si="764"/>
        <v>0</v>
      </c>
      <c r="T650">
        <f t="shared" si="765"/>
        <v>0</v>
      </c>
      <c r="U650">
        <f t="shared" si="766"/>
        <v>0</v>
      </c>
      <c r="V650">
        <f t="shared" si="767"/>
        <v>0</v>
      </c>
      <c r="W650">
        <f t="shared" si="768"/>
        <v>0</v>
      </c>
      <c r="X650">
        <f t="shared" si="769"/>
        <v>0</v>
      </c>
      <c r="Y650">
        <f t="shared" si="770"/>
        <v>0</v>
      </c>
      <c r="AA650">
        <v>60252775</v>
      </c>
      <c r="AB650">
        <f t="shared" si="771"/>
        <v>24609.759999999998</v>
      </c>
      <c r="AC650">
        <f t="shared" si="772"/>
        <v>24609.759999999998</v>
      </c>
      <c r="AD650">
        <f>ROUND((((ET650)-(EU650))+AE650),6)</f>
        <v>0</v>
      </c>
      <c r="AE650">
        <f t="shared" si="795"/>
        <v>0</v>
      </c>
      <c r="AF650">
        <f t="shared" si="795"/>
        <v>0</v>
      </c>
      <c r="AG650">
        <f t="shared" si="774"/>
        <v>0</v>
      </c>
      <c r="AH650">
        <f t="shared" si="796"/>
        <v>0</v>
      </c>
      <c r="AI650">
        <f t="shared" si="796"/>
        <v>0</v>
      </c>
      <c r="AJ650">
        <f t="shared" si="776"/>
        <v>0</v>
      </c>
      <c r="AK650">
        <v>24609.759999999998</v>
      </c>
      <c r="AL650">
        <v>24609.759999999998</v>
      </c>
      <c r="AM650">
        <v>0</v>
      </c>
      <c r="AN650">
        <v>0</v>
      </c>
      <c r="AO650">
        <v>0</v>
      </c>
      <c r="AP650">
        <v>0</v>
      </c>
      <c r="AQ650">
        <v>0</v>
      </c>
      <c r="AR650">
        <v>0</v>
      </c>
      <c r="AS650">
        <v>0</v>
      </c>
      <c r="AT650">
        <v>97</v>
      </c>
      <c r="AU650">
        <v>51</v>
      </c>
      <c r="AV650">
        <v>1</v>
      </c>
      <c r="AW650">
        <v>1</v>
      </c>
      <c r="AZ650">
        <v>1</v>
      </c>
      <c r="BA650">
        <v>1</v>
      </c>
      <c r="BB650">
        <v>1</v>
      </c>
      <c r="BC650">
        <v>5.15</v>
      </c>
      <c r="BD650" t="s">
        <v>3</v>
      </c>
      <c r="BE650" t="s">
        <v>3</v>
      </c>
      <c r="BF650" t="s">
        <v>3</v>
      </c>
      <c r="BG650" t="s">
        <v>3</v>
      </c>
      <c r="BH650">
        <v>3</v>
      </c>
      <c r="BI650">
        <v>2</v>
      </c>
      <c r="BJ650" t="s">
        <v>33</v>
      </c>
      <c r="BM650">
        <v>67</v>
      </c>
      <c r="BN650">
        <v>59540665</v>
      </c>
      <c r="BO650" t="s">
        <v>30</v>
      </c>
      <c r="BP650">
        <v>1</v>
      </c>
      <c r="BQ650">
        <v>40</v>
      </c>
      <c r="BR650">
        <v>0</v>
      </c>
      <c r="BS650">
        <v>1</v>
      </c>
      <c r="BT650">
        <v>1</v>
      </c>
      <c r="BU650">
        <v>1</v>
      </c>
      <c r="BV650">
        <v>1</v>
      </c>
      <c r="BW650">
        <v>1</v>
      </c>
      <c r="BX650">
        <v>1</v>
      </c>
      <c r="BY650" t="s">
        <v>3</v>
      </c>
      <c r="BZ650">
        <v>97</v>
      </c>
      <c r="CA650">
        <v>51</v>
      </c>
      <c r="CB650" t="s">
        <v>3</v>
      </c>
      <c r="CE650">
        <v>30</v>
      </c>
      <c r="CF650">
        <v>0</v>
      </c>
      <c r="CG650">
        <v>0</v>
      </c>
      <c r="CM650">
        <v>0</v>
      </c>
      <c r="CN650" t="s">
        <v>3</v>
      </c>
      <c r="CO650">
        <v>0</v>
      </c>
      <c r="CP650">
        <f t="shared" si="777"/>
        <v>912.53</v>
      </c>
      <c r="CQ650">
        <f t="shared" si="778"/>
        <v>126740.26</v>
      </c>
      <c r="CR650">
        <f>(ROUND((ROUND(((ET650)*AV650*1),2)*BB650),2)+ROUND((ROUND(((AE650-(EU650))*AV650*1),2)*BS650),2))</f>
        <v>0</v>
      </c>
      <c r="CS650">
        <f t="shared" si="779"/>
        <v>0</v>
      </c>
      <c r="CT650">
        <f t="shared" si="780"/>
        <v>0</v>
      </c>
      <c r="CU650">
        <f t="shared" si="781"/>
        <v>0</v>
      </c>
      <c r="CV650">
        <f t="shared" si="782"/>
        <v>0</v>
      </c>
      <c r="CW650">
        <f t="shared" si="783"/>
        <v>0</v>
      </c>
      <c r="CX650">
        <f t="shared" si="784"/>
        <v>0</v>
      </c>
      <c r="CY650">
        <f t="shared" si="785"/>
        <v>0</v>
      </c>
      <c r="CZ650">
        <f t="shared" si="786"/>
        <v>0</v>
      </c>
      <c r="DC650" t="s">
        <v>3</v>
      </c>
      <c r="DD650" t="s">
        <v>3</v>
      </c>
      <c r="DE650" t="s">
        <v>3</v>
      </c>
      <c r="DF650" t="s">
        <v>3</v>
      </c>
      <c r="DG650" t="s">
        <v>3</v>
      </c>
      <c r="DH650" t="s">
        <v>3</v>
      </c>
      <c r="DI650" t="s">
        <v>3</v>
      </c>
      <c r="DJ650" t="s">
        <v>3</v>
      </c>
      <c r="DK650" t="s">
        <v>3</v>
      </c>
      <c r="DL650" t="s">
        <v>3</v>
      </c>
      <c r="DM650" t="s">
        <v>3</v>
      </c>
      <c r="DN650">
        <v>0</v>
      </c>
      <c r="DO650">
        <v>0</v>
      </c>
      <c r="DP650">
        <v>1</v>
      </c>
      <c r="DQ650">
        <v>1</v>
      </c>
      <c r="DU650">
        <v>1009</v>
      </c>
      <c r="DV650" t="s">
        <v>32</v>
      </c>
      <c r="DW650" t="s">
        <v>32</v>
      </c>
      <c r="DX650">
        <v>1000</v>
      </c>
      <c r="DZ650" t="s">
        <v>3</v>
      </c>
      <c r="EA650" t="s">
        <v>3</v>
      </c>
      <c r="EB650" t="s">
        <v>3</v>
      </c>
      <c r="EC650" t="s">
        <v>3</v>
      </c>
      <c r="EE650">
        <v>59540733</v>
      </c>
      <c r="EF650">
        <v>40</v>
      </c>
      <c r="EG650" t="s">
        <v>25</v>
      </c>
      <c r="EH650">
        <v>0</v>
      </c>
      <c r="EI650" t="s">
        <v>3</v>
      </c>
      <c r="EJ650">
        <v>2</v>
      </c>
      <c r="EK650">
        <v>67</v>
      </c>
      <c r="EL650" t="s">
        <v>26</v>
      </c>
      <c r="EM650" t="s">
        <v>27</v>
      </c>
      <c r="EO650" t="s">
        <v>3</v>
      </c>
      <c r="EQ650">
        <v>0</v>
      </c>
      <c r="ER650">
        <v>24609.759999999998</v>
      </c>
      <c r="ES650">
        <v>24609.759999999998</v>
      </c>
      <c r="ET650">
        <v>0</v>
      </c>
      <c r="EU650">
        <v>0</v>
      </c>
      <c r="EV650">
        <v>0</v>
      </c>
      <c r="EW650">
        <v>0</v>
      </c>
      <c r="EX650">
        <v>0</v>
      </c>
      <c r="FQ650">
        <v>0</v>
      </c>
      <c r="FR650">
        <v>0</v>
      </c>
      <c r="FS650">
        <v>0</v>
      </c>
      <c r="FX650">
        <v>97</v>
      </c>
      <c r="FY650">
        <v>51</v>
      </c>
      <c r="GA650" t="s">
        <v>3</v>
      </c>
      <c r="GD650">
        <v>1</v>
      </c>
      <c r="GF650">
        <v>-566361729</v>
      </c>
      <c r="GG650">
        <v>2</v>
      </c>
      <c r="GH650">
        <v>1</v>
      </c>
      <c r="GI650">
        <v>2</v>
      </c>
      <c r="GJ650">
        <v>0</v>
      </c>
      <c r="GK650">
        <v>0</v>
      </c>
      <c r="GL650">
        <f t="shared" si="787"/>
        <v>0</v>
      </c>
      <c r="GM650">
        <f t="shared" si="788"/>
        <v>912.53</v>
      </c>
      <c r="GN650">
        <f t="shared" si="789"/>
        <v>0</v>
      </c>
      <c r="GO650">
        <f t="shared" si="790"/>
        <v>912.53</v>
      </c>
      <c r="GP650">
        <f t="shared" si="791"/>
        <v>0</v>
      </c>
      <c r="GR650">
        <v>0</v>
      </c>
      <c r="GS650">
        <v>3</v>
      </c>
      <c r="GT650">
        <v>0</v>
      </c>
      <c r="GU650" t="s">
        <v>3</v>
      </c>
      <c r="GV650">
        <f t="shared" si="792"/>
        <v>0</v>
      </c>
      <c r="GW650">
        <v>1</v>
      </c>
      <c r="GX650">
        <f t="shared" si="793"/>
        <v>0</v>
      </c>
      <c r="HA650">
        <v>0</v>
      </c>
      <c r="HB650">
        <v>0</v>
      </c>
      <c r="HC650">
        <f t="shared" si="794"/>
        <v>0</v>
      </c>
      <c r="HE650" t="s">
        <v>3</v>
      </c>
      <c r="HF650" t="s">
        <v>3</v>
      </c>
      <c r="HM650" t="s">
        <v>3</v>
      </c>
      <c r="HN650" t="s">
        <v>3</v>
      </c>
      <c r="HO650" t="s">
        <v>3</v>
      </c>
      <c r="HP650" t="s">
        <v>3</v>
      </c>
      <c r="HQ650" t="s">
        <v>3</v>
      </c>
      <c r="HS650">
        <v>0</v>
      </c>
      <c r="IK650">
        <v>0</v>
      </c>
    </row>
    <row r="651" spans="1:255" x14ac:dyDescent="0.2">
      <c r="A651" s="2">
        <v>18</v>
      </c>
      <c r="B651" s="2">
        <v>1</v>
      </c>
      <c r="C651" s="2">
        <v>445</v>
      </c>
      <c r="D651" s="2"/>
      <c r="E651" s="2" t="s">
        <v>878</v>
      </c>
      <c r="F651" s="2" t="s">
        <v>879</v>
      </c>
      <c r="G651" s="2" t="s">
        <v>880</v>
      </c>
      <c r="H651" s="2" t="s">
        <v>37</v>
      </c>
      <c r="I651" s="2">
        <f>I647*J651</f>
        <v>4</v>
      </c>
      <c r="J651" s="2">
        <v>1</v>
      </c>
      <c r="K651" s="2">
        <v>1</v>
      </c>
      <c r="L651" s="2"/>
      <c r="M651" s="2"/>
      <c r="N651" s="2"/>
      <c r="O651" s="2">
        <f t="shared" si="761"/>
        <v>3097.16</v>
      </c>
      <c r="P651" s="2">
        <f t="shared" si="762"/>
        <v>3097.16</v>
      </c>
      <c r="Q651" s="2">
        <f>(ROUND((ROUND(((ET651)*AV651*I651),2)*BB651),2)+ROUND((ROUND(((AE651-(EU651))*AV651*I651),2)*BS651),2))</f>
        <v>0</v>
      </c>
      <c r="R651" s="2">
        <f t="shared" si="763"/>
        <v>0</v>
      </c>
      <c r="S651" s="2">
        <f t="shared" si="764"/>
        <v>0</v>
      </c>
      <c r="T651" s="2">
        <f t="shared" si="765"/>
        <v>0</v>
      </c>
      <c r="U651" s="2">
        <f t="shared" si="766"/>
        <v>0</v>
      </c>
      <c r="V651" s="2">
        <f t="shared" si="767"/>
        <v>0</v>
      </c>
      <c r="W651" s="2">
        <f t="shared" si="768"/>
        <v>0</v>
      </c>
      <c r="X651" s="2">
        <f t="shared" si="769"/>
        <v>0</v>
      </c>
      <c r="Y651" s="2">
        <f t="shared" si="770"/>
        <v>0</v>
      </c>
      <c r="Z651" s="2"/>
      <c r="AA651" s="2">
        <v>60252778</v>
      </c>
      <c r="AB651" s="2">
        <f t="shared" si="771"/>
        <v>774.29</v>
      </c>
      <c r="AC651" s="2">
        <f t="shared" si="772"/>
        <v>774.29</v>
      </c>
      <c r="AD651" s="2">
        <f>ROUND((((ET651)-(EU651))+AE651),6)</f>
        <v>0</v>
      </c>
      <c r="AE651" s="2">
        <f t="shared" si="795"/>
        <v>0</v>
      </c>
      <c r="AF651" s="2">
        <f t="shared" si="795"/>
        <v>0</v>
      </c>
      <c r="AG651" s="2">
        <f t="shared" si="774"/>
        <v>0</v>
      </c>
      <c r="AH651" s="2">
        <f t="shared" si="796"/>
        <v>0</v>
      </c>
      <c r="AI651" s="2">
        <f t="shared" si="796"/>
        <v>0</v>
      </c>
      <c r="AJ651" s="2">
        <f t="shared" si="776"/>
        <v>0</v>
      </c>
      <c r="AK651" s="2">
        <v>774.29</v>
      </c>
      <c r="AL651" s="2">
        <v>774.29</v>
      </c>
      <c r="AM651" s="2">
        <v>0</v>
      </c>
      <c r="AN651" s="2">
        <v>0</v>
      </c>
      <c r="AO651" s="2">
        <v>0</v>
      </c>
      <c r="AP651" s="2">
        <v>0</v>
      </c>
      <c r="AQ651" s="2">
        <v>0</v>
      </c>
      <c r="AR651" s="2">
        <v>0</v>
      </c>
      <c r="AS651" s="2">
        <v>0</v>
      </c>
      <c r="AT651" s="2">
        <v>97</v>
      </c>
      <c r="AU651" s="2">
        <v>51</v>
      </c>
      <c r="AV651" s="2">
        <v>1</v>
      </c>
      <c r="AW651" s="2">
        <v>1</v>
      </c>
      <c r="AX651" s="2"/>
      <c r="AY651" s="2"/>
      <c r="AZ651" s="2">
        <v>1</v>
      </c>
      <c r="BA651" s="2">
        <v>1</v>
      </c>
      <c r="BB651" s="2">
        <v>1</v>
      </c>
      <c r="BC651" s="2">
        <v>1</v>
      </c>
      <c r="BD651" s="2" t="s">
        <v>3</v>
      </c>
      <c r="BE651" s="2" t="s">
        <v>3</v>
      </c>
      <c r="BF651" s="2" t="s">
        <v>3</v>
      </c>
      <c r="BG651" s="2" t="s">
        <v>3</v>
      </c>
      <c r="BH651" s="2">
        <v>3</v>
      </c>
      <c r="BI651" s="2">
        <v>2</v>
      </c>
      <c r="BJ651" s="2" t="s">
        <v>3</v>
      </c>
      <c r="BK651" s="2"/>
      <c r="BL651" s="2"/>
      <c r="BM651" s="2">
        <v>67</v>
      </c>
      <c r="BN651" s="2">
        <v>0</v>
      </c>
      <c r="BO651" s="2" t="s">
        <v>3</v>
      </c>
      <c r="BP651" s="2">
        <v>0</v>
      </c>
      <c r="BQ651" s="2">
        <v>40</v>
      </c>
      <c r="BR651" s="2">
        <v>0</v>
      </c>
      <c r="BS651" s="2">
        <v>1</v>
      </c>
      <c r="BT651" s="2">
        <v>1</v>
      </c>
      <c r="BU651" s="2">
        <v>1</v>
      </c>
      <c r="BV651" s="2">
        <v>1</v>
      </c>
      <c r="BW651" s="2">
        <v>1</v>
      </c>
      <c r="BX651" s="2">
        <v>1</v>
      </c>
      <c r="BY651" s="2" t="s">
        <v>3</v>
      </c>
      <c r="BZ651" s="2">
        <v>97</v>
      </c>
      <c r="CA651" s="2">
        <v>51</v>
      </c>
      <c r="CB651" s="2" t="s">
        <v>3</v>
      </c>
      <c r="CC651" s="2"/>
      <c r="CD651" s="2"/>
      <c r="CE651" s="2">
        <v>30</v>
      </c>
      <c r="CF651" s="2">
        <v>0</v>
      </c>
      <c r="CG651" s="2">
        <v>0</v>
      </c>
      <c r="CH651" s="2"/>
      <c r="CI651" s="2"/>
      <c r="CJ651" s="2"/>
      <c r="CK651" s="2"/>
      <c r="CL651" s="2"/>
      <c r="CM651" s="2">
        <v>0</v>
      </c>
      <c r="CN651" s="2" t="s">
        <v>3</v>
      </c>
      <c r="CO651" s="2">
        <v>0</v>
      </c>
      <c r="CP651" s="2">
        <f t="shared" si="777"/>
        <v>3097.16</v>
      </c>
      <c r="CQ651" s="2">
        <f t="shared" si="778"/>
        <v>774.29</v>
      </c>
      <c r="CR651" s="2">
        <f>(ROUND((ROUND(((ET651)*AV651*1),2)*BB651),2)+ROUND((ROUND(((AE651-(EU651))*AV651*1),2)*BS651),2))</f>
        <v>0</v>
      </c>
      <c r="CS651" s="2">
        <f t="shared" si="779"/>
        <v>0</v>
      </c>
      <c r="CT651" s="2">
        <f t="shared" si="780"/>
        <v>0</v>
      </c>
      <c r="CU651" s="2">
        <f t="shared" si="781"/>
        <v>0</v>
      </c>
      <c r="CV651" s="2">
        <f t="shared" si="782"/>
        <v>0</v>
      </c>
      <c r="CW651" s="2">
        <f t="shared" si="783"/>
        <v>0</v>
      </c>
      <c r="CX651" s="2">
        <f t="shared" si="784"/>
        <v>0</v>
      </c>
      <c r="CY651" s="2">
        <f t="shared" si="785"/>
        <v>0</v>
      </c>
      <c r="CZ651" s="2">
        <f t="shared" si="786"/>
        <v>0</v>
      </c>
      <c r="DA651" s="2"/>
      <c r="DB651" s="2"/>
      <c r="DC651" s="2" t="s">
        <v>3</v>
      </c>
      <c r="DD651" s="2" t="s">
        <v>3</v>
      </c>
      <c r="DE651" s="2" t="s">
        <v>3</v>
      </c>
      <c r="DF651" s="2" t="s">
        <v>3</v>
      </c>
      <c r="DG651" s="2" t="s">
        <v>3</v>
      </c>
      <c r="DH651" s="2" t="s">
        <v>3</v>
      </c>
      <c r="DI651" s="2" t="s">
        <v>3</v>
      </c>
      <c r="DJ651" s="2" t="s">
        <v>3</v>
      </c>
      <c r="DK651" s="2" t="s">
        <v>3</v>
      </c>
      <c r="DL651" s="2" t="s">
        <v>3</v>
      </c>
      <c r="DM651" s="2" t="s">
        <v>3</v>
      </c>
      <c r="DN651" s="2">
        <v>0</v>
      </c>
      <c r="DO651" s="2">
        <v>0</v>
      </c>
      <c r="DP651" s="2">
        <v>1</v>
      </c>
      <c r="DQ651" s="2">
        <v>1</v>
      </c>
      <c r="DR651" s="2"/>
      <c r="DS651" s="2"/>
      <c r="DT651" s="2"/>
      <c r="DU651" s="2">
        <v>1013</v>
      </c>
      <c r="DV651" s="2" t="s">
        <v>37</v>
      </c>
      <c r="DW651" s="2" t="s">
        <v>37</v>
      </c>
      <c r="DX651" s="2">
        <v>1</v>
      </c>
      <c r="DY651" s="2"/>
      <c r="DZ651" s="2" t="s">
        <v>3</v>
      </c>
      <c r="EA651" s="2" t="s">
        <v>3</v>
      </c>
      <c r="EB651" s="2" t="s">
        <v>3</v>
      </c>
      <c r="EC651" s="2" t="s">
        <v>3</v>
      </c>
      <c r="ED651" s="2"/>
      <c r="EE651" s="2">
        <v>59540733</v>
      </c>
      <c r="EF651" s="2">
        <v>40</v>
      </c>
      <c r="EG651" s="2" t="s">
        <v>25</v>
      </c>
      <c r="EH651" s="2">
        <v>0</v>
      </c>
      <c r="EI651" s="2" t="s">
        <v>3</v>
      </c>
      <c r="EJ651" s="2">
        <v>2</v>
      </c>
      <c r="EK651" s="2">
        <v>67</v>
      </c>
      <c r="EL651" s="2" t="s">
        <v>26</v>
      </c>
      <c r="EM651" s="2" t="s">
        <v>27</v>
      </c>
      <c r="EN651" s="2"/>
      <c r="EO651" s="2" t="s">
        <v>3</v>
      </c>
      <c r="EP651" s="2"/>
      <c r="EQ651" s="2">
        <v>0</v>
      </c>
      <c r="ER651" s="2">
        <v>774.29</v>
      </c>
      <c r="ES651" s="2">
        <v>774.29</v>
      </c>
      <c r="ET651" s="2">
        <v>0</v>
      </c>
      <c r="EU651" s="2">
        <v>0</v>
      </c>
      <c r="EV651" s="2">
        <v>0</v>
      </c>
      <c r="EW651" s="2">
        <v>0</v>
      </c>
      <c r="EX651" s="2">
        <v>0</v>
      </c>
      <c r="EY651" s="2"/>
      <c r="EZ651" s="2"/>
      <c r="FA651" s="2"/>
      <c r="FB651" s="2"/>
      <c r="FC651" s="2"/>
      <c r="FD651" s="2"/>
      <c r="FE651" s="2"/>
      <c r="FF651" s="2"/>
      <c r="FG651" s="2"/>
      <c r="FH651" s="2"/>
      <c r="FI651" s="2"/>
      <c r="FJ651" s="2"/>
      <c r="FK651" s="2"/>
      <c r="FL651" s="2"/>
      <c r="FM651" s="2"/>
      <c r="FN651" s="2"/>
      <c r="FO651" s="2"/>
      <c r="FP651" s="2"/>
      <c r="FQ651" s="2">
        <v>0</v>
      </c>
      <c r="FR651" s="2">
        <v>0</v>
      </c>
      <c r="FS651" s="2">
        <v>0</v>
      </c>
      <c r="FT651" s="2"/>
      <c r="FU651" s="2"/>
      <c r="FV651" s="2"/>
      <c r="FW651" s="2"/>
      <c r="FX651" s="2">
        <v>97</v>
      </c>
      <c r="FY651" s="2">
        <v>51</v>
      </c>
      <c r="FZ651" s="2"/>
      <c r="GA651" s="2" t="s">
        <v>881</v>
      </c>
      <c r="GB651" s="2"/>
      <c r="GC651" s="2"/>
      <c r="GD651" s="2">
        <v>1</v>
      </c>
      <c r="GE651" s="2"/>
      <c r="GF651" s="2">
        <v>-1732295086</v>
      </c>
      <c r="GG651" s="2">
        <v>2</v>
      </c>
      <c r="GH651" s="2">
        <v>4</v>
      </c>
      <c r="GI651" s="2">
        <v>-2</v>
      </c>
      <c r="GJ651" s="2">
        <v>0</v>
      </c>
      <c r="GK651" s="2">
        <v>0</v>
      </c>
      <c r="GL651" s="2">
        <f t="shared" si="787"/>
        <v>0</v>
      </c>
      <c r="GM651" s="2">
        <f t="shared" si="788"/>
        <v>3097.16</v>
      </c>
      <c r="GN651" s="2">
        <f t="shared" si="789"/>
        <v>0</v>
      </c>
      <c r="GO651" s="2">
        <f t="shared" si="790"/>
        <v>3097.16</v>
      </c>
      <c r="GP651" s="2">
        <f t="shared" si="791"/>
        <v>0</v>
      </c>
      <c r="GQ651" s="2"/>
      <c r="GR651" s="2">
        <v>0</v>
      </c>
      <c r="GS651" s="2">
        <v>2</v>
      </c>
      <c r="GT651" s="2">
        <v>0</v>
      </c>
      <c r="GU651" s="2" t="s">
        <v>3</v>
      </c>
      <c r="GV651" s="2">
        <f t="shared" si="792"/>
        <v>0</v>
      </c>
      <c r="GW651" s="2">
        <v>1</v>
      </c>
      <c r="GX651" s="2">
        <f t="shared" si="793"/>
        <v>0</v>
      </c>
      <c r="GY651" s="2"/>
      <c r="GZ651" s="2"/>
      <c r="HA651" s="2">
        <v>0</v>
      </c>
      <c r="HB651" s="2">
        <v>0</v>
      </c>
      <c r="HC651" s="2">
        <f t="shared" si="794"/>
        <v>0</v>
      </c>
      <c r="HD651" s="2"/>
      <c r="HE651" s="2" t="s">
        <v>389</v>
      </c>
      <c r="HF651" s="2" t="s">
        <v>34</v>
      </c>
      <c r="HG651" s="2"/>
      <c r="HH651" s="2"/>
      <c r="HI651" s="2"/>
      <c r="HJ651" s="2"/>
      <c r="HK651" s="2"/>
      <c r="HL651" s="2"/>
      <c r="HM651" s="2" t="s">
        <v>3</v>
      </c>
      <c r="HN651" s="2" t="s">
        <v>3</v>
      </c>
      <c r="HO651" s="2" t="s">
        <v>3</v>
      </c>
      <c r="HP651" s="2" t="s">
        <v>3</v>
      </c>
      <c r="HQ651" s="2" t="s">
        <v>3</v>
      </c>
      <c r="HR651" s="2"/>
      <c r="HS651" s="2">
        <v>0</v>
      </c>
      <c r="HT651" s="2"/>
      <c r="HU651" s="2"/>
      <c r="HV651" s="2"/>
      <c r="HW651" s="2"/>
      <c r="HX651" s="2"/>
      <c r="HY651" s="2"/>
      <c r="HZ651" s="2"/>
      <c r="IA651" s="2"/>
      <c r="IB651" s="2"/>
      <c r="IC651" s="2"/>
      <c r="ID651" s="2"/>
      <c r="IE651" s="2"/>
      <c r="IF651" s="2"/>
      <c r="IG651" s="2"/>
      <c r="IH651" s="2"/>
      <c r="II651" s="2"/>
      <c r="IJ651" s="2"/>
      <c r="IK651" s="2">
        <v>0</v>
      </c>
      <c r="IL651" s="2"/>
      <c r="IM651" s="2"/>
      <c r="IN651" s="2"/>
      <c r="IO651" s="2"/>
      <c r="IP651" s="2"/>
      <c r="IQ651" s="2"/>
      <c r="IR651" s="2"/>
      <c r="IS651" s="2"/>
      <c r="IT651" s="2"/>
      <c r="IU651" s="2"/>
    </row>
    <row r="652" spans="1:255" x14ac:dyDescent="0.2">
      <c r="A652">
        <v>18</v>
      </c>
      <c r="B652">
        <v>1</v>
      </c>
      <c r="C652">
        <v>452</v>
      </c>
      <c r="E652" t="s">
        <v>878</v>
      </c>
      <c r="F652" t="s">
        <v>879</v>
      </c>
      <c r="G652" t="s">
        <v>880</v>
      </c>
      <c r="H652" t="s">
        <v>37</v>
      </c>
      <c r="I652">
        <f>I648*J652</f>
        <v>4</v>
      </c>
      <c r="J652">
        <v>1</v>
      </c>
      <c r="K652">
        <v>1</v>
      </c>
      <c r="O652">
        <f t="shared" si="761"/>
        <v>30599.94</v>
      </c>
      <c r="P652">
        <f t="shared" si="762"/>
        <v>30599.94</v>
      </c>
      <c r="Q652">
        <f>(ROUND((ROUND(((ET652)*AV652*I652),2)*BB652),2)+ROUND((ROUND(((AE652-(EU652))*AV652*I652),2)*BS652),2))</f>
        <v>0</v>
      </c>
      <c r="R652">
        <f t="shared" si="763"/>
        <v>0</v>
      </c>
      <c r="S652">
        <f t="shared" si="764"/>
        <v>0</v>
      </c>
      <c r="T652">
        <f t="shared" si="765"/>
        <v>0</v>
      </c>
      <c r="U652">
        <f t="shared" si="766"/>
        <v>0</v>
      </c>
      <c r="V652">
        <f t="shared" si="767"/>
        <v>0</v>
      </c>
      <c r="W652">
        <f t="shared" si="768"/>
        <v>0</v>
      </c>
      <c r="X652">
        <f t="shared" si="769"/>
        <v>0</v>
      </c>
      <c r="Y652">
        <f t="shared" si="770"/>
        <v>0</v>
      </c>
      <c r="AA652">
        <v>60252775</v>
      </c>
      <c r="AB652">
        <f t="shared" si="771"/>
        <v>774.29</v>
      </c>
      <c r="AC652">
        <f t="shared" si="772"/>
        <v>774.29</v>
      </c>
      <c r="AD652">
        <f>ROUND((((ET652)-(EU652))+AE652),6)</f>
        <v>0</v>
      </c>
      <c r="AE652">
        <f t="shared" si="795"/>
        <v>0</v>
      </c>
      <c r="AF652">
        <f t="shared" si="795"/>
        <v>0</v>
      </c>
      <c r="AG652">
        <f t="shared" si="774"/>
        <v>0</v>
      </c>
      <c r="AH652">
        <f t="shared" si="796"/>
        <v>0</v>
      </c>
      <c r="AI652">
        <f t="shared" si="796"/>
        <v>0</v>
      </c>
      <c r="AJ652">
        <f t="shared" si="776"/>
        <v>0</v>
      </c>
      <c r="AK652">
        <v>774.29</v>
      </c>
      <c r="AL652">
        <v>774.29</v>
      </c>
      <c r="AM652">
        <v>0</v>
      </c>
      <c r="AN652">
        <v>0</v>
      </c>
      <c r="AO652">
        <v>0</v>
      </c>
      <c r="AP652">
        <v>0</v>
      </c>
      <c r="AQ652">
        <v>0</v>
      </c>
      <c r="AR652">
        <v>0</v>
      </c>
      <c r="AS652">
        <v>0</v>
      </c>
      <c r="AT652">
        <v>97</v>
      </c>
      <c r="AU652">
        <v>51</v>
      </c>
      <c r="AV652">
        <v>1</v>
      </c>
      <c r="AW652">
        <v>1</v>
      </c>
      <c r="AZ652">
        <v>1</v>
      </c>
      <c r="BA652">
        <v>1</v>
      </c>
      <c r="BB652">
        <v>1</v>
      </c>
      <c r="BC652">
        <v>9.8800000000000008</v>
      </c>
      <c r="BD652" t="s">
        <v>3</v>
      </c>
      <c r="BE652" t="s">
        <v>3</v>
      </c>
      <c r="BF652" t="s">
        <v>3</v>
      </c>
      <c r="BG652" t="s">
        <v>3</v>
      </c>
      <c r="BH652">
        <v>3</v>
      </c>
      <c r="BI652">
        <v>2</v>
      </c>
      <c r="BJ652" t="s">
        <v>3</v>
      </c>
      <c r="BM652">
        <v>67</v>
      </c>
      <c r="BN652">
        <v>0</v>
      </c>
      <c r="BO652" t="s">
        <v>3</v>
      </c>
      <c r="BP652">
        <v>0</v>
      </c>
      <c r="BQ652">
        <v>40</v>
      </c>
      <c r="BR652">
        <v>0</v>
      </c>
      <c r="BS652">
        <v>1</v>
      </c>
      <c r="BT652">
        <v>1</v>
      </c>
      <c r="BU652">
        <v>1</v>
      </c>
      <c r="BV652">
        <v>1</v>
      </c>
      <c r="BW652">
        <v>1</v>
      </c>
      <c r="BX652">
        <v>1</v>
      </c>
      <c r="BY652" t="s">
        <v>3</v>
      </c>
      <c r="BZ652">
        <v>97</v>
      </c>
      <c r="CA652">
        <v>51</v>
      </c>
      <c r="CB652" t="s">
        <v>3</v>
      </c>
      <c r="CE652">
        <v>30</v>
      </c>
      <c r="CF652">
        <v>0</v>
      </c>
      <c r="CG652">
        <v>0</v>
      </c>
      <c r="CM652">
        <v>0</v>
      </c>
      <c r="CN652" t="s">
        <v>3</v>
      </c>
      <c r="CO652">
        <v>0</v>
      </c>
      <c r="CP652">
        <f t="shared" si="777"/>
        <v>30599.94</v>
      </c>
      <c r="CQ652">
        <f t="shared" si="778"/>
        <v>7649.99</v>
      </c>
      <c r="CR652">
        <f>(ROUND((ROUND(((ET652)*AV652*1),2)*BB652),2)+ROUND((ROUND(((AE652-(EU652))*AV652*1),2)*BS652),2))</f>
        <v>0</v>
      </c>
      <c r="CS652">
        <f t="shared" si="779"/>
        <v>0</v>
      </c>
      <c r="CT652">
        <f t="shared" si="780"/>
        <v>0</v>
      </c>
      <c r="CU652">
        <f t="shared" si="781"/>
        <v>0</v>
      </c>
      <c r="CV652">
        <f t="shared" si="782"/>
        <v>0</v>
      </c>
      <c r="CW652">
        <f t="shared" si="783"/>
        <v>0</v>
      </c>
      <c r="CX652">
        <f t="shared" si="784"/>
        <v>0</v>
      </c>
      <c r="CY652">
        <f t="shared" si="785"/>
        <v>0</v>
      </c>
      <c r="CZ652">
        <f t="shared" si="786"/>
        <v>0</v>
      </c>
      <c r="DC652" t="s">
        <v>3</v>
      </c>
      <c r="DD652" t="s">
        <v>3</v>
      </c>
      <c r="DE652" t="s">
        <v>3</v>
      </c>
      <c r="DF652" t="s">
        <v>3</v>
      </c>
      <c r="DG652" t="s">
        <v>3</v>
      </c>
      <c r="DH652" t="s">
        <v>3</v>
      </c>
      <c r="DI652" t="s">
        <v>3</v>
      </c>
      <c r="DJ652" t="s">
        <v>3</v>
      </c>
      <c r="DK652" t="s">
        <v>3</v>
      </c>
      <c r="DL652" t="s">
        <v>3</v>
      </c>
      <c r="DM652" t="s">
        <v>3</v>
      </c>
      <c r="DN652">
        <v>0</v>
      </c>
      <c r="DO652">
        <v>0</v>
      </c>
      <c r="DP652">
        <v>1</v>
      </c>
      <c r="DQ652">
        <v>1</v>
      </c>
      <c r="DU652">
        <v>1013</v>
      </c>
      <c r="DV652" t="s">
        <v>37</v>
      </c>
      <c r="DW652" t="s">
        <v>37</v>
      </c>
      <c r="DX652">
        <v>1</v>
      </c>
      <c r="DZ652" t="s">
        <v>3</v>
      </c>
      <c r="EA652" t="s">
        <v>3</v>
      </c>
      <c r="EB652" t="s">
        <v>3</v>
      </c>
      <c r="EC652" t="s">
        <v>3</v>
      </c>
      <c r="EE652">
        <v>59540733</v>
      </c>
      <c r="EF652">
        <v>40</v>
      </c>
      <c r="EG652" t="s">
        <v>25</v>
      </c>
      <c r="EH652">
        <v>0</v>
      </c>
      <c r="EI652" t="s">
        <v>3</v>
      </c>
      <c r="EJ652">
        <v>2</v>
      </c>
      <c r="EK652">
        <v>67</v>
      </c>
      <c r="EL652" t="s">
        <v>26</v>
      </c>
      <c r="EM652" t="s">
        <v>27</v>
      </c>
      <c r="EO652" t="s">
        <v>3</v>
      </c>
      <c r="EQ652">
        <v>0</v>
      </c>
      <c r="ER652">
        <v>774.29</v>
      </c>
      <c r="ES652">
        <v>774.29</v>
      </c>
      <c r="ET652">
        <v>0</v>
      </c>
      <c r="EU652">
        <v>0</v>
      </c>
      <c r="EV652">
        <v>0</v>
      </c>
      <c r="EW652">
        <v>0</v>
      </c>
      <c r="EX652">
        <v>0</v>
      </c>
      <c r="EZ652">
        <v>5</v>
      </c>
      <c r="FC652">
        <v>1</v>
      </c>
      <c r="FD652">
        <v>18</v>
      </c>
      <c r="FF652">
        <v>9000</v>
      </c>
      <c r="FQ652">
        <v>0</v>
      </c>
      <c r="FR652">
        <v>0</v>
      </c>
      <c r="FS652">
        <v>0</v>
      </c>
      <c r="FX652">
        <v>97</v>
      </c>
      <c r="FY652">
        <v>51</v>
      </c>
      <c r="GA652" t="s">
        <v>881</v>
      </c>
      <c r="GD652">
        <v>1</v>
      </c>
      <c r="GF652">
        <v>-1732295086</v>
      </c>
      <c r="GG652">
        <v>2</v>
      </c>
      <c r="GH652">
        <v>3</v>
      </c>
      <c r="GI652">
        <v>5</v>
      </c>
      <c r="GJ652">
        <v>0</v>
      </c>
      <c r="GK652">
        <v>0</v>
      </c>
      <c r="GL652">
        <f t="shared" si="787"/>
        <v>0</v>
      </c>
      <c r="GM652">
        <f t="shared" si="788"/>
        <v>30599.94</v>
      </c>
      <c r="GN652">
        <f t="shared" si="789"/>
        <v>0</v>
      </c>
      <c r="GO652">
        <f t="shared" si="790"/>
        <v>30599.94</v>
      </c>
      <c r="GP652">
        <f t="shared" si="791"/>
        <v>0</v>
      </c>
      <c r="GR652">
        <v>1</v>
      </c>
      <c r="GS652">
        <v>1</v>
      </c>
      <c r="GT652">
        <v>0</v>
      </c>
      <c r="GU652" t="s">
        <v>3</v>
      </c>
      <c r="GV652">
        <f t="shared" si="792"/>
        <v>0</v>
      </c>
      <c r="GW652">
        <v>1</v>
      </c>
      <c r="GX652">
        <f t="shared" si="793"/>
        <v>0</v>
      </c>
      <c r="HA652">
        <v>0</v>
      </c>
      <c r="HB652">
        <v>0</v>
      </c>
      <c r="HC652">
        <f t="shared" si="794"/>
        <v>0</v>
      </c>
      <c r="HE652" t="s">
        <v>389</v>
      </c>
      <c r="HF652" t="s">
        <v>34</v>
      </c>
      <c r="HM652" t="s">
        <v>3</v>
      </c>
      <c r="HN652" t="s">
        <v>3</v>
      </c>
      <c r="HO652" t="s">
        <v>3</v>
      </c>
      <c r="HP652" t="s">
        <v>3</v>
      </c>
      <c r="HQ652" t="s">
        <v>3</v>
      </c>
      <c r="HS652">
        <v>0</v>
      </c>
      <c r="IK652">
        <v>0</v>
      </c>
    </row>
    <row r="653" spans="1:255" x14ac:dyDescent="0.2">
      <c r="A653" s="2">
        <v>17</v>
      </c>
      <c r="B653" s="2">
        <v>1</v>
      </c>
      <c r="C653" s="2">
        <f>ROW(SmtRes!A456)</f>
        <v>456</v>
      </c>
      <c r="D653" s="2">
        <f>ROW(EtalonRes!A533)</f>
        <v>533</v>
      </c>
      <c r="E653" s="2" t="s">
        <v>882</v>
      </c>
      <c r="F653" s="2" t="s">
        <v>835</v>
      </c>
      <c r="G653" s="2" t="s">
        <v>836</v>
      </c>
      <c r="H653" s="2" t="s">
        <v>631</v>
      </c>
      <c r="I653" s="2">
        <f>ROUND((16+16)/100,9)</f>
        <v>0.32</v>
      </c>
      <c r="J653" s="2">
        <v>0</v>
      </c>
      <c r="K653" s="2">
        <f>ROUND((16+16)/100,9)</f>
        <v>0.32</v>
      </c>
      <c r="L653" s="2"/>
      <c r="M653" s="2"/>
      <c r="N653" s="2"/>
      <c r="O653" s="2">
        <f t="shared" si="761"/>
        <v>77.91</v>
      </c>
      <c r="P653" s="2">
        <f t="shared" si="762"/>
        <v>0</v>
      </c>
      <c r="Q653" s="2">
        <f>(ROUND((ROUND((((ET653*1.1))*AV653*I653),2)*BB653),2)+ROUND((ROUND(((AE653-((EU653*1.1)))*AV653*I653),2)*BS653),2))</f>
        <v>0.31</v>
      </c>
      <c r="R653" s="2">
        <f t="shared" si="763"/>
        <v>0.05</v>
      </c>
      <c r="S653" s="2">
        <f t="shared" si="764"/>
        <v>77.599999999999994</v>
      </c>
      <c r="T653" s="2">
        <f t="shared" si="765"/>
        <v>0</v>
      </c>
      <c r="U653" s="2">
        <f t="shared" si="766"/>
        <v>6.943368959999999</v>
      </c>
      <c r="V653" s="2">
        <f t="shared" si="767"/>
        <v>0</v>
      </c>
      <c r="W653" s="2">
        <f t="shared" si="768"/>
        <v>0</v>
      </c>
      <c r="X653" s="2">
        <f t="shared" si="769"/>
        <v>75.319999999999993</v>
      </c>
      <c r="Y653" s="2">
        <f t="shared" si="770"/>
        <v>39.6</v>
      </c>
      <c r="Z653" s="2"/>
      <c r="AA653" s="2">
        <v>60252778</v>
      </c>
      <c r="AB653" s="2">
        <f t="shared" si="771"/>
        <v>232.54</v>
      </c>
      <c r="AC653" s="2">
        <f t="shared" si="772"/>
        <v>0</v>
      </c>
      <c r="AD653" s="2">
        <f>ROUND(((((ET653*1.1))-((EU653*1.1)))+AE653),6)</f>
        <v>0.91300000000000003</v>
      </c>
      <c r="AE653" s="2">
        <f>ROUND(((EU653*1.1)),6)</f>
        <v>0.14299999999999999</v>
      </c>
      <c r="AF653" s="2">
        <f>ROUND(((EV653*1.1)),6)</f>
        <v>231.62700000000001</v>
      </c>
      <c r="AG653" s="2">
        <f t="shared" si="774"/>
        <v>0</v>
      </c>
      <c r="AH653" s="2">
        <f>((EW653*1.1))</f>
        <v>20.724</v>
      </c>
      <c r="AI653" s="2">
        <f>((EX653*1.1))</f>
        <v>0</v>
      </c>
      <c r="AJ653" s="2">
        <f t="shared" si="776"/>
        <v>0</v>
      </c>
      <c r="AK653" s="2">
        <v>211.4</v>
      </c>
      <c r="AL653" s="2">
        <v>0</v>
      </c>
      <c r="AM653" s="2">
        <v>0.83</v>
      </c>
      <c r="AN653" s="2">
        <v>0.13</v>
      </c>
      <c r="AO653" s="2">
        <v>210.57</v>
      </c>
      <c r="AP653" s="2">
        <v>0</v>
      </c>
      <c r="AQ653" s="2">
        <v>18.84</v>
      </c>
      <c r="AR653" s="2">
        <v>0</v>
      </c>
      <c r="AS653" s="2">
        <v>0</v>
      </c>
      <c r="AT653" s="2">
        <v>97</v>
      </c>
      <c r="AU653" s="2">
        <v>51</v>
      </c>
      <c r="AV653" s="2">
        <v>1.0469999999999999</v>
      </c>
      <c r="AW653" s="2">
        <v>1</v>
      </c>
      <c r="AX653" s="2"/>
      <c r="AY653" s="2"/>
      <c r="AZ653" s="2">
        <v>1</v>
      </c>
      <c r="BA653" s="2">
        <v>1</v>
      </c>
      <c r="BB653" s="2">
        <v>1</v>
      </c>
      <c r="BC653" s="2">
        <v>1</v>
      </c>
      <c r="BD653" s="2" t="s">
        <v>3</v>
      </c>
      <c r="BE653" s="2" t="s">
        <v>3</v>
      </c>
      <c r="BF653" s="2" t="s">
        <v>3</v>
      </c>
      <c r="BG653" s="2" t="s">
        <v>3</v>
      </c>
      <c r="BH653" s="2">
        <v>0</v>
      </c>
      <c r="BI653" s="2">
        <v>2</v>
      </c>
      <c r="BJ653" s="2" t="s">
        <v>837</v>
      </c>
      <c r="BK653" s="2"/>
      <c r="BL653" s="2"/>
      <c r="BM653" s="2">
        <v>67</v>
      </c>
      <c r="BN653" s="2">
        <v>0</v>
      </c>
      <c r="BO653" s="2" t="s">
        <v>835</v>
      </c>
      <c r="BP653" s="2">
        <v>1</v>
      </c>
      <c r="BQ653" s="2">
        <v>40</v>
      </c>
      <c r="BR653" s="2">
        <v>0</v>
      </c>
      <c r="BS653" s="2">
        <v>1</v>
      </c>
      <c r="BT653" s="2">
        <v>1</v>
      </c>
      <c r="BU653" s="2">
        <v>1</v>
      </c>
      <c r="BV653" s="2">
        <v>1</v>
      </c>
      <c r="BW653" s="2">
        <v>1</v>
      </c>
      <c r="BX653" s="2">
        <v>1</v>
      </c>
      <c r="BY653" s="2" t="s">
        <v>3</v>
      </c>
      <c r="BZ653" s="2">
        <v>97</v>
      </c>
      <c r="CA653" s="2">
        <v>51</v>
      </c>
      <c r="CB653" s="2" t="s">
        <v>3</v>
      </c>
      <c r="CC653" s="2"/>
      <c r="CD653" s="2"/>
      <c r="CE653" s="2">
        <v>30</v>
      </c>
      <c r="CF653" s="2">
        <v>0</v>
      </c>
      <c r="CG653" s="2">
        <v>0</v>
      </c>
      <c r="CH653" s="2"/>
      <c r="CI653" s="2"/>
      <c r="CJ653" s="2"/>
      <c r="CK653" s="2"/>
      <c r="CL653" s="2"/>
      <c r="CM653" s="2">
        <v>0</v>
      </c>
      <c r="CN653" s="2" t="s">
        <v>1289</v>
      </c>
      <c r="CO653" s="2">
        <v>0</v>
      </c>
      <c r="CP653" s="2">
        <f t="shared" si="777"/>
        <v>77.91</v>
      </c>
      <c r="CQ653" s="2">
        <f t="shared" si="778"/>
        <v>0</v>
      </c>
      <c r="CR653" s="2">
        <f>(ROUND((ROUND((((ET653*1.1))*AV653*1),2)*BB653),2)+ROUND((ROUND(((AE653-((EU653*1.1)))*AV653*1),2)*BS653),2))</f>
        <v>0.96</v>
      </c>
      <c r="CS653" s="2">
        <f t="shared" si="779"/>
        <v>0.15</v>
      </c>
      <c r="CT653" s="2">
        <f t="shared" si="780"/>
        <v>242.51</v>
      </c>
      <c r="CU653" s="2">
        <f t="shared" si="781"/>
        <v>0</v>
      </c>
      <c r="CV653" s="2">
        <f t="shared" si="782"/>
        <v>21.698027999999997</v>
      </c>
      <c r="CW653" s="2">
        <f t="shared" si="783"/>
        <v>0</v>
      </c>
      <c r="CX653" s="2">
        <f t="shared" si="784"/>
        <v>0</v>
      </c>
      <c r="CY653" s="2">
        <f t="shared" si="785"/>
        <v>75.320499999999996</v>
      </c>
      <c r="CZ653" s="2">
        <f t="shared" si="786"/>
        <v>39.601499999999994</v>
      </c>
      <c r="DA653" s="2"/>
      <c r="DB653" s="2">
        <v>61</v>
      </c>
      <c r="DC653" s="2" t="s">
        <v>3</v>
      </c>
      <c r="DD653" s="2" t="s">
        <v>3</v>
      </c>
      <c r="DE653" s="2" t="s">
        <v>24</v>
      </c>
      <c r="DF653" s="2" t="s">
        <v>24</v>
      </c>
      <c r="DG653" s="2" t="s">
        <v>24</v>
      </c>
      <c r="DH653" s="2" t="s">
        <v>3</v>
      </c>
      <c r="DI653" s="2" t="s">
        <v>24</v>
      </c>
      <c r="DJ653" s="2" t="s">
        <v>24</v>
      </c>
      <c r="DK653" s="2" t="s">
        <v>3</v>
      </c>
      <c r="DL653" s="2" t="s">
        <v>3</v>
      </c>
      <c r="DM653" s="2" t="s">
        <v>3</v>
      </c>
      <c r="DN653" s="2">
        <v>0</v>
      </c>
      <c r="DO653" s="2">
        <v>0</v>
      </c>
      <c r="DP653" s="2">
        <v>1</v>
      </c>
      <c r="DQ653" s="2">
        <v>1</v>
      </c>
      <c r="DR653" s="2"/>
      <c r="DS653" s="2"/>
      <c r="DT653" s="2"/>
      <c r="DU653" s="2">
        <v>1010</v>
      </c>
      <c r="DV653" s="2" t="s">
        <v>631</v>
      </c>
      <c r="DW653" s="2" t="s">
        <v>631</v>
      </c>
      <c r="DX653" s="2">
        <v>100</v>
      </c>
      <c r="DY653" s="2"/>
      <c r="DZ653" s="2" t="s">
        <v>3</v>
      </c>
      <c r="EA653" s="2" t="s">
        <v>3</v>
      </c>
      <c r="EB653" s="2" t="s">
        <v>3</v>
      </c>
      <c r="EC653" s="2" t="s">
        <v>3</v>
      </c>
      <c r="ED653" s="2"/>
      <c r="EE653" s="2">
        <v>59540733</v>
      </c>
      <c r="EF653" s="2">
        <v>40</v>
      </c>
      <c r="EG653" s="2" t="s">
        <v>25</v>
      </c>
      <c r="EH653" s="2">
        <v>0</v>
      </c>
      <c r="EI653" s="2" t="s">
        <v>3</v>
      </c>
      <c r="EJ653" s="2">
        <v>2</v>
      </c>
      <c r="EK653" s="2">
        <v>67</v>
      </c>
      <c r="EL653" s="2" t="s">
        <v>26</v>
      </c>
      <c r="EM653" s="2" t="s">
        <v>27</v>
      </c>
      <c r="EN653" s="2"/>
      <c r="EO653" s="2" t="s">
        <v>28</v>
      </c>
      <c r="EP653" s="2"/>
      <c r="EQ653" s="2">
        <v>0</v>
      </c>
      <c r="ER653" s="2">
        <v>211.4</v>
      </c>
      <c r="ES653" s="2">
        <v>0</v>
      </c>
      <c r="ET653" s="2">
        <v>0.83</v>
      </c>
      <c r="EU653" s="2">
        <v>0.13</v>
      </c>
      <c r="EV653" s="2">
        <v>210.57</v>
      </c>
      <c r="EW653" s="2">
        <v>18.84</v>
      </c>
      <c r="EX653" s="2">
        <v>0</v>
      </c>
      <c r="EY653" s="2">
        <v>0</v>
      </c>
      <c r="EZ653" s="2"/>
      <c r="FA653" s="2"/>
      <c r="FB653" s="2"/>
      <c r="FC653" s="2"/>
      <c r="FD653" s="2"/>
      <c r="FE653" s="2"/>
      <c r="FF653" s="2"/>
      <c r="FG653" s="2"/>
      <c r="FH653" s="2"/>
      <c r="FI653" s="2"/>
      <c r="FJ653" s="2"/>
      <c r="FK653" s="2"/>
      <c r="FL653" s="2"/>
      <c r="FM653" s="2"/>
      <c r="FN653" s="2"/>
      <c r="FO653" s="2"/>
      <c r="FP653" s="2"/>
      <c r="FQ653" s="2">
        <v>0</v>
      </c>
      <c r="FR653" s="2">
        <v>0</v>
      </c>
      <c r="FS653" s="2">
        <v>0</v>
      </c>
      <c r="FT653" s="2"/>
      <c r="FU653" s="2"/>
      <c r="FV653" s="2"/>
      <c r="FW653" s="2"/>
      <c r="FX653" s="2">
        <v>97</v>
      </c>
      <c r="FY653" s="2">
        <v>51</v>
      </c>
      <c r="FZ653" s="2"/>
      <c r="GA653" s="2" t="s">
        <v>3</v>
      </c>
      <c r="GB653" s="2"/>
      <c r="GC653" s="2"/>
      <c r="GD653" s="2">
        <v>1</v>
      </c>
      <c r="GE653" s="2"/>
      <c r="GF653" s="2">
        <v>728449770</v>
      </c>
      <c r="GG653" s="2">
        <v>2</v>
      </c>
      <c r="GH653" s="2">
        <v>1</v>
      </c>
      <c r="GI653" s="2">
        <v>2</v>
      </c>
      <c r="GJ653" s="2">
        <v>0</v>
      </c>
      <c r="GK653" s="2">
        <v>0</v>
      </c>
      <c r="GL653" s="2">
        <f t="shared" si="787"/>
        <v>0</v>
      </c>
      <c r="GM653" s="2">
        <f t="shared" si="788"/>
        <v>192.83</v>
      </c>
      <c r="GN653" s="2">
        <f t="shared" si="789"/>
        <v>0</v>
      </c>
      <c r="GO653" s="2">
        <f t="shared" si="790"/>
        <v>192.83</v>
      </c>
      <c r="GP653" s="2">
        <f t="shared" si="791"/>
        <v>0</v>
      </c>
      <c r="GQ653" s="2"/>
      <c r="GR653" s="2">
        <v>0</v>
      </c>
      <c r="GS653" s="2">
        <v>3</v>
      </c>
      <c r="GT653" s="2">
        <v>0</v>
      </c>
      <c r="GU653" s="2" t="s">
        <v>3</v>
      </c>
      <c r="GV653" s="2">
        <f t="shared" si="792"/>
        <v>0</v>
      </c>
      <c r="GW653" s="2">
        <v>1</v>
      </c>
      <c r="GX653" s="2">
        <f t="shared" si="793"/>
        <v>0</v>
      </c>
      <c r="GY653" s="2"/>
      <c r="GZ653" s="2"/>
      <c r="HA653" s="2">
        <v>0</v>
      </c>
      <c r="HB653" s="2">
        <v>0</v>
      </c>
      <c r="HC653" s="2">
        <f t="shared" si="794"/>
        <v>0</v>
      </c>
      <c r="HD653" s="2"/>
      <c r="HE653" s="2" t="s">
        <v>3</v>
      </c>
      <c r="HF653" s="2" t="s">
        <v>3</v>
      </c>
      <c r="HG653" s="2"/>
      <c r="HH653" s="2"/>
      <c r="HI653" s="2"/>
      <c r="HJ653" s="2"/>
      <c r="HK653" s="2"/>
      <c r="HL653" s="2"/>
      <c r="HM653" s="2" t="s">
        <v>3</v>
      </c>
      <c r="HN653" s="2" t="s">
        <v>3</v>
      </c>
      <c r="HO653" s="2" t="s">
        <v>3</v>
      </c>
      <c r="HP653" s="2" t="s">
        <v>3</v>
      </c>
      <c r="HQ653" s="2" t="s">
        <v>3</v>
      </c>
      <c r="HR653" s="2"/>
      <c r="HS653" s="2">
        <v>0</v>
      </c>
      <c r="HT653" s="2"/>
      <c r="HU653" s="2"/>
      <c r="HV653" s="2"/>
      <c r="HW653" s="2"/>
      <c r="HX653" s="2"/>
      <c r="HY653" s="2"/>
      <c r="HZ653" s="2"/>
      <c r="IA653" s="2"/>
      <c r="IB653" s="2"/>
      <c r="IC653" s="2"/>
      <c r="ID653" s="2"/>
      <c r="IE653" s="2"/>
      <c r="IF653" s="2"/>
      <c r="IG653" s="2"/>
      <c r="IH653" s="2"/>
      <c r="II653" s="2"/>
      <c r="IJ653" s="2"/>
      <c r="IK653" s="2">
        <v>0</v>
      </c>
      <c r="IL653" s="2"/>
      <c r="IM653" s="2"/>
      <c r="IN653" s="2"/>
      <c r="IO653" s="2"/>
      <c r="IP653" s="2"/>
      <c r="IQ653" s="2"/>
      <c r="IR653" s="2"/>
      <c r="IS653" s="2"/>
      <c r="IT653" s="2"/>
      <c r="IU653" s="2"/>
    </row>
    <row r="654" spans="1:255" x14ac:dyDescent="0.2">
      <c r="A654">
        <v>17</v>
      </c>
      <c r="B654">
        <v>1</v>
      </c>
      <c r="C654">
        <f>ROW(SmtRes!A460)</f>
        <v>460</v>
      </c>
      <c r="D654">
        <f>ROW(EtalonRes!A536)</f>
        <v>536</v>
      </c>
      <c r="E654" t="s">
        <v>882</v>
      </c>
      <c r="F654" t="s">
        <v>835</v>
      </c>
      <c r="G654" t="s">
        <v>836</v>
      </c>
      <c r="H654" t="s">
        <v>631</v>
      </c>
      <c r="I654">
        <f>ROUND((16+16)/100,9)</f>
        <v>0.32</v>
      </c>
      <c r="J654">
        <v>0</v>
      </c>
      <c r="K654">
        <f>ROUND((16+16)/100,9)</f>
        <v>0.32</v>
      </c>
      <c r="O654">
        <f t="shared" si="761"/>
        <v>4272.28</v>
      </c>
      <c r="P654">
        <f t="shared" si="762"/>
        <v>0</v>
      </c>
      <c r="Q654">
        <f>(ROUND((ROUND((((ET654*1.1))*AV654*I654),2)*BB654),2)+ROUND((ROUND(((AE654-((EU654*1.1)))*AV654*I654),2)*BS654),2))</f>
        <v>5.0599999999999996</v>
      </c>
      <c r="R654">
        <f t="shared" si="763"/>
        <v>2.75</v>
      </c>
      <c r="S654">
        <f t="shared" si="764"/>
        <v>4267.22</v>
      </c>
      <c r="T654">
        <f t="shared" si="765"/>
        <v>0</v>
      </c>
      <c r="U654">
        <f t="shared" si="766"/>
        <v>6.943368959999999</v>
      </c>
      <c r="V654">
        <f t="shared" si="767"/>
        <v>0</v>
      </c>
      <c r="W654">
        <f t="shared" si="768"/>
        <v>0</v>
      </c>
      <c r="X654">
        <f t="shared" si="769"/>
        <v>4141.87</v>
      </c>
      <c r="Y654">
        <f t="shared" si="770"/>
        <v>2177.6799999999998</v>
      </c>
      <c r="AA654">
        <v>60252775</v>
      </c>
      <c r="AB654">
        <f t="shared" si="771"/>
        <v>232.54</v>
      </c>
      <c r="AC654">
        <f t="shared" si="772"/>
        <v>0</v>
      </c>
      <c r="AD654">
        <f>ROUND(((((ET654*1.1))-((EU654*1.1)))+AE654),6)</f>
        <v>0.91300000000000003</v>
      </c>
      <c r="AE654">
        <f>ROUND(((EU654*1.1)),6)</f>
        <v>0.14299999999999999</v>
      </c>
      <c r="AF654">
        <f>ROUND(((EV654*1.1)),6)</f>
        <v>231.62700000000001</v>
      </c>
      <c r="AG654">
        <f t="shared" si="774"/>
        <v>0</v>
      </c>
      <c r="AH654">
        <f>((EW654*1.1))</f>
        <v>20.724</v>
      </c>
      <c r="AI654">
        <f>((EX654*1.1))</f>
        <v>0</v>
      </c>
      <c r="AJ654">
        <f t="shared" si="776"/>
        <v>0</v>
      </c>
      <c r="AK654">
        <v>211.4</v>
      </c>
      <c r="AL654">
        <v>0</v>
      </c>
      <c r="AM654">
        <v>0.83</v>
      </c>
      <c r="AN654">
        <v>0.13</v>
      </c>
      <c r="AO654">
        <v>210.57</v>
      </c>
      <c r="AP654">
        <v>0</v>
      </c>
      <c r="AQ654">
        <v>18.84</v>
      </c>
      <c r="AR654">
        <v>0</v>
      </c>
      <c r="AS654">
        <v>0</v>
      </c>
      <c r="AT654">
        <v>97</v>
      </c>
      <c r="AU654">
        <v>51</v>
      </c>
      <c r="AV654">
        <v>1.0469999999999999</v>
      </c>
      <c r="AW654">
        <v>1</v>
      </c>
      <c r="AZ654">
        <v>1</v>
      </c>
      <c r="BA654">
        <v>54.99</v>
      </c>
      <c r="BB654">
        <v>16.329999999999998</v>
      </c>
      <c r="BC654">
        <v>1</v>
      </c>
      <c r="BD654" t="s">
        <v>3</v>
      </c>
      <c r="BE654" t="s">
        <v>3</v>
      </c>
      <c r="BF654" t="s">
        <v>3</v>
      </c>
      <c r="BG654" t="s">
        <v>3</v>
      </c>
      <c r="BH654">
        <v>0</v>
      </c>
      <c r="BI654">
        <v>2</v>
      </c>
      <c r="BJ654" t="s">
        <v>837</v>
      </c>
      <c r="BM654">
        <v>67</v>
      </c>
      <c r="BN654">
        <v>0</v>
      </c>
      <c r="BO654" t="s">
        <v>835</v>
      </c>
      <c r="BP654">
        <v>1</v>
      </c>
      <c r="BQ654">
        <v>40</v>
      </c>
      <c r="BR654">
        <v>0</v>
      </c>
      <c r="BS654">
        <v>54.99</v>
      </c>
      <c r="BT654">
        <v>1</v>
      </c>
      <c r="BU654">
        <v>1</v>
      </c>
      <c r="BV654">
        <v>1</v>
      </c>
      <c r="BW654">
        <v>1</v>
      </c>
      <c r="BX654">
        <v>1</v>
      </c>
      <c r="BY654" t="s">
        <v>3</v>
      </c>
      <c r="BZ654">
        <v>97</v>
      </c>
      <c r="CA654">
        <v>51</v>
      </c>
      <c r="CB654" t="s">
        <v>3</v>
      </c>
      <c r="CE654">
        <v>30</v>
      </c>
      <c r="CF654">
        <v>0</v>
      </c>
      <c r="CG654">
        <v>0</v>
      </c>
      <c r="CM654">
        <v>0</v>
      </c>
      <c r="CN654" t="s">
        <v>1289</v>
      </c>
      <c r="CO654">
        <v>0</v>
      </c>
      <c r="CP654">
        <f t="shared" si="777"/>
        <v>4272.2800000000007</v>
      </c>
      <c r="CQ654">
        <f t="shared" si="778"/>
        <v>0</v>
      </c>
      <c r="CR654">
        <f>(ROUND((ROUND((((ET654*1.1))*AV654*1),2)*BB654),2)+ROUND((ROUND(((AE654-((EU654*1.1)))*AV654*1),2)*BS654),2))</f>
        <v>15.68</v>
      </c>
      <c r="CS654">
        <f t="shared" si="779"/>
        <v>8.25</v>
      </c>
      <c r="CT654">
        <f t="shared" si="780"/>
        <v>13335.62</v>
      </c>
      <c r="CU654">
        <f t="shared" si="781"/>
        <v>0</v>
      </c>
      <c r="CV654">
        <f t="shared" si="782"/>
        <v>21.698027999999997</v>
      </c>
      <c r="CW654">
        <f t="shared" si="783"/>
        <v>0</v>
      </c>
      <c r="CX654">
        <f t="shared" si="784"/>
        <v>0</v>
      </c>
      <c r="CY654">
        <f t="shared" si="785"/>
        <v>4141.8708999999999</v>
      </c>
      <c r="CZ654">
        <f t="shared" si="786"/>
        <v>2177.6846999999998</v>
      </c>
      <c r="DB654">
        <v>62</v>
      </c>
      <c r="DC654" t="s">
        <v>3</v>
      </c>
      <c r="DD654" t="s">
        <v>3</v>
      </c>
      <c r="DE654" t="s">
        <v>24</v>
      </c>
      <c r="DF654" t="s">
        <v>24</v>
      </c>
      <c r="DG654" t="s">
        <v>24</v>
      </c>
      <c r="DH654" t="s">
        <v>3</v>
      </c>
      <c r="DI654" t="s">
        <v>24</v>
      </c>
      <c r="DJ654" t="s">
        <v>24</v>
      </c>
      <c r="DK654" t="s">
        <v>3</v>
      </c>
      <c r="DL654" t="s">
        <v>3</v>
      </c>
      <c r="DM654" t="s">
        <v>3</v>
      </c>
      <c r="DN654">
        <v>0</v>
      </c>
      <c r="DO654">
        <v>0</v>
      </c>
      <c r="DP654">
        <v>1</v>
      </c>
      <c r="DQ654">
        <v>1</v>
      </c>
      <c r="DU654">
        <v>1010</v>
      </c>
      <c r="DV654" t="s">
        <v>631</v>
      </c>
      <c r="DW654" t="s">
        <v>631</v>
      </c>
      <c r="DX654">
        <v>100</v>
      </c>
      <c r="DZ654" t="s">
        <v>3</v>
      </c>
      <c r="EA654" t="s">
        <v>3</v>
      </c>
      <c r="EB654" t="s">
        <v>3</v>
      </c>
      <c r="EC654" t="s">
        <v>3</v>
      </c>
      <c r="EE654">
        <v>59540733</v>
      </c>
      <c r="EF654">
        <v>40</v>
      </c>
      <c r="EG654" t="s">
        <v>25</v>
      </c>
      <c r="EH654">
        <v>0</v>
      </c>
      <c r="EI654" t="s">
        <v>3</v>
      </c>
      <c r="EJ654">
        <v>2</v>
      </c>
      <c r="EK654">
        <v>67</v>
      </c>
      <c r="EL654" t="s">
        <v>26</v>
      </c>
      <c r="EM654" t="s">
        <v>27</v>
      </c>
      <c r="EO654" t="s">
        <v>28</v>
      </c>
      <c r="EQ654">
        <v>0</v>
      </c>
      <c r="ER654">
        <v>211.4</v>
      </c>
      <c r="ES654">
        <v>0</v>
      </c>
      <c r="ET654">
        <v>0.83</v>
      </c>
      <c r="EU654">
        <v>0.13</v>
      </c>
      <c r="EV654">
        <v>210.57</v>
      </c>
      <c r="EW654">
        <v>18.84</v>
      </c>
      <c r="EX654">
        <v>0</v>
      </c>
      <c r="EY654">
        <v>0</v>
      </c>
      <c r="FQ654">
        <v>0</v>
      </c>
      <c r="FR654">
        <v>0</v>
      </c>
      <c r="FS654">
        <v>0</v>
      </c>
      <c r="FX654">
        <v>97</v>
      </c>
      <c r="FY654">
        <v>51</v>
      </c>
      <c r="GA654" t="s">
        <v>3</v>
      </c>
      <c r="GD654">
        <v>1</v>
      </c>
      <c r="GF654">
        <v>728449770</v>
      </c>
      <c r="GG654">
        <v>2</v>
      </c>
      <c r="GH654">
        <v>1</v>
      </c>
      <c r="GI654">
        <v>2</v>
      </c>
      <c r="GJ654">
        <v>0</v>
      </c>
      <c r="GK654">
        <v>0</v>
      </c>
      <c r="GL654">
        <f t="shared" si="787"/>
        <v>0</v>
      </c>
      <c r="GM654">
        <f t="shared" si="788"/>
        <v>10591.83</v>
      </c>
      <c r="GN654">
        <f t="shared" si="789"/>
        <v>0</v>
      </c>
      <c r="GO654">
        <f t="shared" si="790"/>
        <v>10591.83</v>
      </c>
      <c r="GP654">
        <f t="shared" si="791"/>
        <v>0</v>
      </c>
      <c r="GR654">
        <v>0</v>
      </c>
      <c r="GS654">
        <v>3</v>
      </c>
      <c r="GT654">
        <v>0</v>
      </c>
      <c r="GU654" t="s">
        <v>3</v>
      </c>
      <c r="GV654">
        <f t="shared" si="792"/>
        <v>0</v>
      </c>
      <c r="GW654">
        <v>1</v>
      </c>
      <c r="GX654">
        <f t="shared" si="793"/>
        <v>0</v>
      </c>
      <c r="HA654">
        <v>0</v>
      </c>
      <c r="HB654">
        <v>0</v>
      </c>
      <c r="HC654">
        <f t="shared" si="794"/>
        <v>0</v>
      </c>
      <c r="HE654" t="s">
        <v>3</v>
      </c>
      <c r="HF654" t="s">
        <v>3</v>
      </c>
      <c r="HM654" t="s">
        <v>3</v>
      </c>
      <c r="HN654" t="s">
        <v>3</v>
      </c>
      <c r="HO654" t="s">
        <v>3</v>
      </c>
      <c r="HP654" t="s">
        <v>3</v>
      </c>
      <c r="HQ654" t="s">
        <v>3</v>
      </c>
      <c r="HS654">
        <v>0</v>
      </c>
      <c r="IK654">
        <v>0</v>
      </c>
    </row>
    <row r="655" spans="1:255" x14ac:dyDescent="0.2">
      <c r="A655" s="2">
        <v>18</v>
      </c>
      <c r="B655" s="2">
        <v>1</v>
      </c>
      <c r="C655" s="2">
        <v>455</v>
      </c>
      <c r="D655" s="2"/>
      <c r="E655" s="2" t="s">
        <v>883</v>
      </c>
      <c r="F655" s="2" t="s">
        <v>863</v>
      </c>
      <c r="G655" s="2" t="s">
        <v>864</v>
      </c>
      <c r="H655" s="2" t="s">
        <v>37</v>
      </c>
      <c r="I655" s="2">
        <f>I653*J655</f>
        <v>16</v>
      </c>
      <c r="J655" s="2">
        <v>50</v>
      </c>
      <c r="K655" s="2">
        <v>50</v>
      </c>
      <c r="L655" s="2"/>
      <c r="M655" s="2"/>
      <c r="N655" s="2"/>
      <c r="O655" s="2">
        <f t="shared" si="761"/>
        <v>390.72</v>
      </c>
      <c r="P655" s="2">
        <f t="shared" si="762"/>
        <v>390.72</v>
      </c>
      <c r="Q655" s="2">
        <f>(ROUND((ROUND(((ET655)*AV655*I655),2)*BB655),2)+ROUND((ROUND(((AE655-(EU655))*AV655*I655),2)*BS655),2))</f>
        <v>0</v>
      </c>
      <c r="R655" s="2">
        <f t="shared" si="763"/>
        <v>0</v>
      </c>
      <c r="S655" s="2">
        <f t="shared" si="764"/>
        <v>0</v>
      </c>
      <c r="T655" s="2">
        <f t="shared" si="765"/>
        <v>0</v>
      </c>
      <c r="U655" s="2">
        <f t="shared" si="766"/>
        <v>0</v>
      </c>
      <c r="V655" s="2">
        <f t="shared" si="767"/>
        <v>0</v>
      </c>
      <c r="W655" s="2">
        <f t="shared" si="768"/>
        <v>0</v>
      </c>
      <c r="X655" s="2">
        <f t="shared" si="769"/>
        <v>0</v>
      </c>
      <c r="Y655" s="2">
        <f t="shared" si="770"/>
        <v>0</v>
      </c>
      <c r="Z655" s="2"/>
      <c r="AA655" s="2">
        <v>60252778</v>
      </c>
      <c r="AB655" s="2">
        <f t="shared" si="771"/>
        <v>24.42</v>
      </c>
      <c r="AC655" s="2">
        <f t="shared" si="772"/>
        <v>24.42</v>
      </c>
      <c r="AD655" s="2">
        <f>ROUND((((ET655)-(EU655))+AE655),6)</f>
        <v>0</v>
      </c>
      <c r="AE655" s="2">
        <f t="shared" ref="AE655:AF658" si="797">ROUND((EU655),6)</f>
        <v>0</v>
      </c>
      <c r="AF655" s="2">
        <f t="shared" si="797"/>
        <v>0</v>
      </c>
      <c r="AG655" s="2">
        <f t="shared" si="774"/>
        <v>0</v>
      </c>
      <c r="AH655" s="2">
        <f t="shared" ref="AH655:AI658" si="798">(EW655)</f>
        <v>0</v>
      </c>
      <c r="AI655" s="2">
        <f t="shared" si="798"/>
        <v>0</v>
      </c>
      <c r="AJ655" s="2">
        <f t="shared" si="776"/>
        <v>0</v>
      </c>
      <c r="AK655" s="2">
        <v>24.42</v>
      </c>
      <c r="AL655" s="2">
        <v>24.42</v>
      </c>
      <c r="AM655" s="2">
        <v>0</v>
      </c>
      <c r="AN655" s="2">
        <v>0</v>
      </c>
      <c r="AO655" s="2">
        <v>0</v>
      </c>
      <c r="AP655" s="2">
        <v>0</v>
      </c>
      <c r="AQ655" s="2">
        <v>0</v>
      </c>
      <c r="AR655" s="2">
        <v>0</v>
      </c>
      <c r="AS655" s="2">
        <v>0</v>
      </c>
      <c r="AT655" s="2">
        <v>97</v>
      </c>
      <c r="AU655" s="2">
        <v>51</v>
      </c>
      <c r="AV655" s="2">
        <v>1</v>
      </c>
      <c r="AW655" s="2">
        <v>1</v>
      </c>
      <c r="AX655" s="2"/>
      <c r="AY655" s="2"/>
      <c r="AZ655" s="2">
        <v>1</v>
      </c>
      <c r="BA655" s="2">
        <v>1</v>
      </c>
      <c r="BB655" s="2">
        <v>1</v>
      </c>
      <c r="BC655" s="2">
        <v>1</v>
      </c>
      <c r="BD655" s="2" t="s">
        <v>3</v>
      </c>
      <c r="BE655" s="2" t="s">
        <v>3</v>
      </c>
      <c r="BF655" s="2" t="s">
        <v>3</v>
      </c>
      <c r="BG655" s="2" t="s">
        <v>3</v>
      </c>
      <c r="BH655" s="2">
        <v>3</v>
      </c>
      <c r="BI655" s="2">
        <v>2</v>
      </c>
      <c r="BJ655" s="2" t="s">
        <v>3</v>
      </c>
      <c r="BK655" s="2"/>
      <c r="BL655" s="2"/>
      <c r="BM655" s="2">
        <v>67</v>
      </c>
      <c r="BN655" s="2">
        <v>0</v>
      </c>
      <c r="BO655" s="2" t="s">
        <v>3</v>
      </c>
      <c r="BP655" s="2">
        <v>0</v>
      </c>
      <c r="BQ655" s="2">
        <v>40</v>
      </c>
      <c r="BR655" s="2">
        <v>0</v>
      </c>
      <c r="BS655" s="2">
        <v>1</v>
      </c>
      <c r="BT655" s="2">
        <v>1</v>
      </c>
      <c r="BU655" s="2">
        <v>1</v>
      </c>
      <c r="BV655" s="2">
        <v>1</v>
      </c>
      <c r="BW655" s="2">
        <v>1</v>
      </c>
      <c r="BX655" s="2">
        <v>1</v>
      </c>
      <c r="BY655" s="2" t="s">
        <v>3</v>
      </c>
      <c r="BZ655" s="2">
        <v>97</v>
      </c>
      <c r="CA655" s="2">
        <v>51</v>
      </c>
      <c r="CB655" s="2" t="s">
        <v>3</v>
      </c>
      <c r="CC655" s="2"/>
      <c r="CD655" s="2"/>
      <c r="CE655" s="2">
        <v>30</v>
      </c>
      <c r="CF655" s="2">
        <v>0</v>
      </c>
      <c r="CG655" s="2">
        <v>0</v>
      </c>
      <c r="CH655" s="2"/>
      <c r="CI655" s="2"/>
      <c r="CJ655" s="2"/>
      <c r="CK655" s="2"/>
      <c r="CL655" s="2"/>
      <c r="CM655" s="2">
        <v>0</v>
      </c>
      <c r="CN655" s="2" t="s">
        <v>3</v>
      </c>
      <c r="CO655" s="2">
        <v>0</v>
      </c>
      <c r="CP655" s="2">
        <f t="shared" si="777"/>
        <v>390.72</v>
      </c>
      <c r="CQ655" s="2">
        <f t="shared" si="778"/>
        <v>24.42</v>
      </c>
      <c r="CR655" s="2">
        <f>(ROUND((ROUND(((ET655)*AV655*1),2)*BB655),2)+ROUND((ROUND(((AE655-(EU655))*AV655*1),2)*BS655),2))</f>
        <v>0</v>
      </c>
      <c r="CS655" s="2">
        <f t="shared" si="779"/>
        <v>0</v>
      </c>
      <c r="CT655" s="2">
        <f t="shared" si="780"/>
        <v>0</v>
      </c>
      <c r="CU655" s="2">
        <f t="shared" si="781"/>
        <v>0</v>
      </c>
      <c r="CV655" s="2">
        <f t="shared" si="782"/>
        <v>0</v>
      </c>
      <c r="CW655" s="2">
        <f t="shared" si="783"/>
        <v>0</v>
      </c>
      <c r="CX655" s="2">
        <f t="shared" si="784"/>
        <v>0</v>
      </c>
      <c r="CY655" s="2">
        <f t="shared" si="785"/>
        <v>0</v>
      </c>
      <c r="CZ655" s="2">
        <f t="shared" si="786"/>
        <v>0</v>
      </c>
      <c r="DA655" s="2"/>
      <c r="DB655" s="2"/>
      <c r="DC655" s="2" t="s">
        <v>3</v>
      </c>
      <c r="DD655" s="2" t="s">
        <v>3</v>
      </c>
      <c r="DE655" s="2" t="s">
        <v>3</v>
      </c>
      <c r="DF655" s="2" t="s">
        <v>3</v>
      </c>
      <c r="DG655" s="2" t="s">
        <v>3</v>
      </c>
      <c r="DH655" s="2" t="s">
        <v>3</v>
      </c>
      <c r="DI655" s="2" t="s">
        <v>3</v>
      </c>
      <c r="DJ655" s="2" t="s">
        <v>3</v>
      </c>
      <c r="DK655" s="2" t="s">
        <v>3</v>
      </c>
      <c r="DL655" s="2" t="s">
        <v>3</v>
      </c>
      <c r="DM655" s="2" t="s">
        <v>3</v>
      </c>
      <c r="DN655" s="2">
        <v>0</v>
      </c>
      <c r="DO655" s="2">
        <v>0</v>
      </c>
      <c r="DP655" s="2">
        <v>1</v>
      </c>
      <c r="DQ655" s="2">
        <v>1</v>
      </c>
      <c r="DR655" s="2"/>
      <c r="DS655" s="2"/>
      <c r="DT655" s="2"/>
      <c r="DU655" s="2">
        <v>1013</v>
      </c>
      <c r="DV655" s="2" t="s">
        <v>37</v>
      </c>
      <c r="DW655" s="2" t="s">
        <v>37</v>
      </c>
      <c r="DX655" s="2">
        <v>1</v>
      </c>
      <c r="DY655" s="2"/>
      <c r="DZ655" s="2" t="s">
        <v>3</v>
      </c>
      <c r="EA655" s="2" t="s">
        <v>3</v>
      </c>
      <c r="EB655" s="2" t="s">
        <v>3</v>
      </c>
      <c r="EC655" s="2" t="s">
        <v>3</v>
      </c>
      <c r="ED655" s="2"/>
      <c r="EE655" s="2">
        <v>59540733</v>
      </c>
      <c r="EF655" s="2">
        <v>40</v>
      </c>
      <c r="EG655" s="2" t="s">
        <v>25</v>
      </c>
      <c r="EH655" s="2">
        <v>0</v>
      </c>
      <c r="EI655" s="2" t="s">
        <v>3</v>
      </c>
      <c r="EJ655" s="2">
        <v>2</v>
      </c>
      <c r="EK655" s="2">
        <v>67</v>
      </c>
      <c r="EL655" s="2" t="s">
        <v>26</v>
      </c>
      <c r="EM655" s="2" t="s">
        <v>27</v>
      </c>
      <c r="EN655" s="2"/>
      <c r="EO655" s="2" t="s">
        <v>3</v>
      </c>
      <c r="EP655" s="2"/>
      <c r="EQ655" s="2">
        <v>0</v>
      </c>
      <c r="ER655" s="2">
        <v>31.25</v>
      </c>
      <c r="ES655" s="2">
        <v>24.42</v>
      </c>
      <c r="ET655" s="2">
        <v>0</v>
      </c>
      <c r="EU655" s="2">
        <v>0</v>
      </c>
      <c r="EV655" s="2">
        <v>0</v>
      </c>
      <c r="EW655" s="2">
        <v>0</v>
      </c>
      <c r="EX655" s="2">
        <v>0</v>
      </c>
      <c r="EY655" s="2"/>
      <c r="EZ655" s="2"/>
      <c r="FA655" s="2"/>
      <c r="FB655" s="2"/>
      <c r="FC655" s="2"/>
      <c r="FD655" s="2"/>
      <c r="FE655" s="2"/>
      <c r="FF655" s="2"/>
      <c r="FG655" s="2"/>
      <c r="FH655" s="2"/>
      <c r="FI655" s="2"/>
      <c r="FJ655" s="2"/>
      <c r="FK655" s="2"/>
      <c r="FL655" s="2"/>
      <c r="FM655" s="2"/>
      <c r="FN655" s="2"/>
      <c r="FO655" s="2"/>
      <c r="FP655" s="2"/>
      <c r="FQ655" s="2">
        <v>0</v>
      </c>
      <c r="FR655" s="2">
        <v>0</v>
      </c>
      <c r="FS655" s="2">
        <v>0</v>
      </c>
      <c r="FT655" s="2"/>
      <c r="FU655" s="2"/>
      <c r="FV655" s="2"/>
      <c r="FW655" s="2"/>
      <c r="FX655" s="2">
        <v>97</v>
      </c>
      <c r="FY655" s="2">
        <v>51</v>
      </c>
      <c r="FZ655" s="2"/>
      <c r="GA655" s="2" t="s">
        <v>865</v>
      </c>
      <c r="GB655" s="2"/>
      <c r="GC655" s="2"/>
      <c r="GD655" s="2">
        <v>1</v>
      </c>
      <c r="GE655" s="2"/>
      <c r="GF655" s="2">
        <v>477272194</v>
      </c>
      <c r="GG655" s="2">
        <v>2</v>
      </c>
      <c r="GH655" s="2">
        <v>4</v>
      </c>
      <c r="GI655" s="2">
        <v>-2</v>
      </c>
      <c r="GJ655" s="2">
        <v>0</v>
      </c>
      <c r="GK655" s="2">
        <v>0</v>
      </c>
      <c r="GL655" s="2">
        <f t="shared" si="787"/>
        <v>0</v>
      </c>
      <c r="GM655" s="2">
        <f t="shared" si="788"/>
        <v>390.72</v>
      </c>
      <c r="GN655" s="2">
        <f t="shared" si="789"/>
        <v>0</v>
      </c>
      <c r="GO655" s="2">
        <f t="shared" si="790"/>
        <v>390.72</v>
      </c>
      <c r="GP655" s="2">
        <f t="shared" si="791"/>
        <v>0</v>
      </c>
      <c r="GQ655" s="2"/>
      <c r="GR655" s="2">
        <v>0</v>
      </c>
      <c r="GS655" s="2">
        <v>2</v>
      </c>
      <c r="GT655" s="2">
        <v>0</v>
      </c>
      <c r="GU655" s="2" t="s">
        <v>3</v>
      </c>
      <c r="GV655" s="2">
        <f t="shared" si="792"/>
        <v>0</v>
      </c>
      <c r="GW655" s="2">
        <v>1</v>
      </c>
      <c r="GX655" s="2">
        <f t="shared" si="793"/>
        <v>0</v>
      </c>
      <c r="GY655" s="2"/>
      <c r="GZ655" s="2"/>
      <c r="HA655" s="2">
        <v>0</v>
      </c>
      <c r="HB655" s="2">
        <v>0</v>
      </c>
      <c r="HC655" s="2">
        <f t="shared" si="794"/>
        <v>0</v>
      </c>
      <c r="HD655" s="2"/>
      <c r="HE655" s="2" t="s">
        <v>389</v>
      </c>
      <c r="HF655" s="2" t="s">
        <v>34</v>
      </c>
      <c r="HG655" s="2"/>
      <c r="HH655" s="2"/>
      <c r="HI655" s="2"/>
      <c r="HJ655" s="2"/>
      <c r="HK655" s="2"/>
      <c r="HL655" s="2"/>
      <c r="HM655" s="2" t="s">
        <v>3</v>
      </c>
      <c r="HN655" s="2" t="s">
        <v>3</v>
      </c>
      <c r="HO655" s="2" t="s">
        <v>3</v>
      </c>
      <c r="HP655" s="2" t="s">
        <v>3</v>
      </c>
      <c r="HQ655" s="2" t="s">
        <v>3</v>
      </c>
      <c r="HR655" s="2"/>
      <c r="HS655" s="2">
        <v>0</v>
      </c>
      <c r="HT655" s="2"/>
      <c r="HU655" s="2"/>
      <c r="HV655" s="2"/>
      <c r="HW655" s="2"/>
      <c r="HX655" s="2"/>
      <c r="HY655" s="2"/>
      <c r="HZ655" s="2"/>
      <c r="IA655" s="2"/>
      <c r="IB655" s="2"/>
      <c r="IC655" s="2"/>
      <c r="ID655" s="2"/>
      <c r="IE655" s="2"/>
      <c r="IF655" s="2"/>
      <c r="IG655" s="2"/>
      <c r="IH655" s="2"/>
      <c r="II655" s="2"/>
      <c r="IJ655" s="2"/>
      <c r="IK655" s="2">
        <v>0</v>
      </c>
      <c r="IL655" s="2"/>
      <c r="IM655" s="2"/>
      <c r="IN655" s="2"/>
      <c r="IO655" s="2"/>
      <c r="IP655" s="2"/>
      <c r="IQ655" s="2"/>
      <c r="IR655" s="2"/>
      <c r="IS655" s="2"/>
      <c r="IT655" s="2"/>
      <c r="IU655" s="2"/>
    </row>
    <row r="656" spans="1:255" x14ac:dyDescent="0.2">
      <c r="A656">
        <v>18</v>
      </c>
      <c r="B656">
        <v>1</v>
      </c>
      <c r="C656">
        <v>459</v>
      </c>
      <c r="E656" t="s">
        <v>883</v>
      </c>
      <c r="F656" t="s">
        <v>863</v>
      </c>
      <c r="G656" t="s">
        <v>864</v>
      </c>
      <c r="H656" t="s">
        <v>37</v>
      </c>
      <c r="I656">
        <f>I654*J656</f>
        <v>16</v>
      </c>
      <c r="J656">
        <v>50</v>
      </c>
      <c r="K656">
        <v>50</v>
      </c>
      <c r="O656">
        <f t="shared" si="761"/>
        <v>3860.31</v>
      </c>
      <c r="P656">
        <f t="shared" si="762"/>
        <v>3860.31</v>
      </c>
      <c r="Q656">
        <f>(ROUND((ROUND(((ET656)*AV656*I656),2)*BB656),2)+ROUND((ROUND(((AE656-(EU656))*AV656*I656),2)*BS656),2))</f>
        <v>0</v>
      </c>
      <c r="R656">
        <f t="shared" si="763"/>
        <v>0</v>
      </c>
      <c r="S656">
        <f t="shared" si="764"/>
        <v>0</v>
      </c>
      <c r="T656">
        <f t="shared" si="765"/>
        <v>0</v>
      </c>
      <c r="U656">
        <f t="shared" si="766"/>
        <v>0</v>
      </c>
      <c r="V656">
        <f t="shared" si="767"/>
        <v>0</v>
      </c>
      <c r="W656">
        <f t="shared" si="768"/>
        <v>0</v>
      </c>
      <c r="X656">
        <f t="shared" si="769"/>
        <v>0</v>
      </c>
      <c r="Y656">
        <f t="shared" si="770"/>
        <v>0</v>
      </c>
      <c r="AA656">
        <v>60252775</v>
      </c>
      <c r="AB656">
        <f t="shared" si="771"/>
        <v>24.42</v>
      </c>
      <c r="AC656">
        <f t="shared" si="772"/>
        <v>24.42</v>
      </c>
      <c r="AD656">
        <f>ROUND((((ET656)-(EU656))+AE656),6)</f>
        <v>0</v>
      </c>
      <c r="AE656">
        <f t="shared" si="797"/>
        <v>0</v>
      </c>
      <c r="AF656">
        <f t="shared" si="797"/>
        <v>0</v>
      </c>
      <c r="AG656">
        <f t="shared" si="774"/>
        <v>0</v>
      </c>
      <c r="AH656">
        <f t="shared" si="798"/>
        <v>0</v>
      </c>
      <c r="AI656">
        <f t="shared" si="798"/>
        <v>0</v>
      </c>
      <c r="AJ656">
        <f t="shared" si="776"/>
        <v>0</v>
      </c>
      <c r="AK656">
        <v>24.42</v>
      </c>
      <c r="AL656">
        <v>24.42</v>
      </c>
      <c r="AM656">
        <v>0</v>
      </c>
      <c r="AN656">
        <v>0</v>
      </c>
      <c r="AO656">
        <v>0</v>
      </c>
      <c r="AP656">
        <v>0</v>
      </c>
      <c r="AQ656">
        <v>0</v>
      </c>
      <c r="AR656">
        <v>0</v>
      </c>
      <c r="AS656">
        <v>0</v>
      </c>
      <c r="AT656">
        <v>97</v>
      </c>
      <c r="AU656">
        <v>51</v>
      </c>
      <c r="AV656">
        <v>1</v>
      </c>
      <c r="AW656">
        <v>1</v>
      </c>
      <c r="AZ656">
        <v>1</v>
      </c>
      <c r="BA656">
        <v>1</v>
      </c>
      <c r="BB656">
        <v>1</v>
      </c>
      <c r="BC656">
        <v>9.8800000000000008</v>
      </c>
      <c r="BD656" t="s">
        <v>3</v>
      </c>
      <c r="BE656" t="s">
        <v>3</v>
      </c>
      <c r="BF656" t="s">
        <v>3</v>
      </c>
      <c r="BG656" t="s">
        <v>3</v>
      </c>
      <c r="BH656">
        <v>3</v>
      </c>
      <c r="BI656">
        <v>2</v>
      </c>
      <c r="BJ656" t="s">
        <v>3</v>
      </c>
      <c r="BM656">
        <v>67</v>
      </c>
      <c r="BN656">
        <v>0</v>
      </c>
      <c r="BO656" t="s">
        <v>3</v>
      </c>
      <c r="BP656">
        <v>0</v>
      </c>
      <c r="BQ656">
        <v>40</v>
      </c>
      <c r="BR656">
        <v>0</v>
      </c>
      <c r="BS656">
        <v>1</v>
      </c>
      <c r="BT656">
        <v>1</v>
      </c>
      <c r="BU656">
        <v>1</v>
      </c>
      <c r="BV656">
        <v>1</v>
      </c>
      <c r="BW656">
        <v>1</v>
      </c>
      <c r="BX656">
        <v>1</v>
      </c>
      <c r="BY656" t="s">
        <v>3</v>
      </c>
      <c r="BZ656">
        <v>97</v>
      </c>
      <c r="CA656">
        <v>51</v>
      </c>
      <c r="CB656" t="s">
        <v>3</v>
      </c>
      <c r="CE656">
        <v>30</v>
      </c>
      <c r="CF656">
        <v>0</v>
      </c>
      <c r="CG656">
        <v>0</v>
      </c>
      <c r="CM656">
        <v>0</v>
      </c>
      <c r="CN656" t="s">
        <v>3</v>
      </c>
      <c r="CO656">
        <v>0</v>
      </c>
      <c r="CP656">
        <f t="shared" si="777"/>
        <v>3860.31</v>
      </c>
      <c r="CQ656">
        <f t="shared" si="778"/>
        <v>241.27</v>
      </c>
      <c r="CR656">
        <f>(ROUND((ROUND(((ET656)*AV656*1),2)*BB656),2)+ROUND((ROUND(((AE656-(EU656))*AV656*1),2)*BS656),2))</f>
        <v>0</v>
      </c>
      <c r="CS656">
        <f t="shared" si="779"/>
        <v>0</v>
      </c>
      <c r="CT656">
        <f t="shared" si="780"/>
        <v>0</v>
      </c>
      <c r="CU656">
        <f t="shared" si="781"/>
        <v>0</v>
      </c>
      <c r="CV656">
        <f t="shared" si="782"/>
        <v>0</v>
      </c>
      <c r="CW656">
        <f t="shared" si="783"/>
        <v>0</v>
      </c>
      <c r="CX656">
        <f t="shared" si="784"/>
        <v>0</v>
      </c>
      <c r="CY656">
        <f t="shared" si="785"/>
        <v>0</v>
      </c>
      <c r="CZ656">
        <f t="shared" si="786"/>
        <v>0</v>
      </c>
      <c r="DC656" t="s">
        <v>3</v>
      </c>
      <c r="DD656" t="s">
        <v>3</v>
      </c>
      <c r="DE656" t="s">
        <v>3</v>
      </c>
      <c r="DF656" t="s">
        <v>3</v>
      </c>
      <c r="DG656" t="s">
        <v>3</v>
      </c>
      <c r="DH656" t="s">
        <v>3</v>
      </c>
      <c r="DI656" t="s">
        <v>3</v>
      </c>
      <c r="DJ656" t="s">
        <v>3</v>
      </c>
      <c r="DK656" t="s">
        <v>3</v>
      </c>
      <c r="DL656" t="s">
        <v>3</v>
      </c>
      <c r="DM656" t="s">
        <v>3</v>
      </c>
      <c r="DN656">
        <v>0</v>
      </c>
      <c r="DO656">
        <v>0</v>
      </c>
      <c r="DP656">
        <v>1</v>
      </c>
      <c r="DQ656">
        <v>1</v>
      </c>
      <c r="DU656">
        <v>1013</v>
      </c>
      <c r="DV656" t="s">
        <v>37</v>
      </c>
      <c r="DW656" t="s">
        <v>37</v>
      </c>
      <c r="DX656">
        <v>1</v>
      </c>
      <c r="DZ656" t="s">
        <v>3</v>
      </c>
      <c r="EA656" t="s">
        <v>3</v>
      </c>
      <c r="EB656" t="s">
        <v>3</v>
      </c>
      <c r="EC656" t="s">
        <v>3</v>
      </c>
      <c r="EE656">
        <v>59540733</v>
      </c>
      <c r="EF656">
        <v>40</v>
      </c>
      <c r="EG656" t="s">
        <v>25</v>
      </c>
      <c r="EH656">
        <v>0</v>
      </c>
      <c r="EI656" t="s">
        <v>3</v>
      </c>
      <c r="EJ656">
        <v>2</v>
      </c>
      <c r="EK656">
        <v>67</v>
      </c>
      <c r="EL656" t="s">
        <v>26</v>
      </c>
      <c r="EM656" t="s">
        <v>27</v>
      </c>
      <c r="EO656" t="s">
        <v>3</v>
      </c>
      <c r="EQ656">
        <v>0</v>
      </c>
      <c r="ER656">
        <v>24.42</v>
      </c>
      <c r="ES656">
        <v>24.42</v>
      </c>
      <c r="ET656">
        <v>0</v>
      </c>
      <c r="EU656">
        <v>0</v>
      </c>
      <c r="EV656">
        <v>0</v>
      </c>
      <c r="EW656">
        <v>0</v>
      </c>
      <c r="EX656">
        <v>0</v>
      </c>
      <c r="EZ656">
        <v>5</v>
      </c>
      <c r="FC656">
        <v>1</v>
      </c>
      <c r="FD656">
        <v>18</v>
      </c>
      <c r="FF656">
        <v>283.8</v>
      </c>
      <c r="FQ656">
        <v>0</v>
      </c>
      <c r="FR656">
        <v>0</v>
      </c>
      <c r="FS656">
        <v>0</v>
      </c>
      <c r="FX656">
        <v>97</v>
      </c>
      <c r="FY656">
        <v>51</v>
      </c>
      <c r="GA656" t="s">
        <v>865</v>
      </c>
      <c r="GD656">
        <v>1</v>
      </c>
      <c r="GF656">
        <v>477272194</v>
      </c>
      <c r="GG656">
        <v>2</v>
      </c>
      <c r="GH656">
        <v>3</v>
      </c>
      <c r="GI656">
        <v>5</v>
      </c>
      <c r="GJ656">
        <v>0</v>
      </c>
      <c r="GK656">
        <v>0</v>
      </c>
      <c r="GL656">
        <f t="shared" si="787"/>
        <v>0</v>
      </c>
      <c r="GM656">
        <f t="shared" si="788"/>
        <v>3860.31</v>
      </c>
      <c r="GN656">
        <f t="shared" si="789"/>
        <v>0</v>
      </c>
      <c r="GO656">
        <f t="shared" si="790"/>
        <v>3860.31</v>
      </c>
      <c r="GP656">
        <f t="shared" si="791"/>
        <v>0</v>
      </c>
      <c r="GR656">
        <v>1</v>
      </c>
      <c r="GS656">
        <v>1</v>
      </c>
      <c r="GT656">
        <v>0</v>
      </c>
      <c r="GU656" t="s">
        <v>3</v>
      </c>
      <c r="GV656">
        <f t="shared" si="792"/>
        <v>0</v>
      </c>
      <c r="GW656">
        <v>1</v>
      </c>
      <c r="GX656">
        <f t="shared" si="793"/>
        <v>0</v>
      </c>
      <c r="HA656">
        <v>0</v>
      </c>
      <c r="HB656">
        <v>0</v>
      </c>
      <c r="HC656">
        <f t="shared" si="794"/>
        <v>0</v>
      </c>
      <c r="HE656" t="s">
        <v>389</v>
      </c>
      <c r="HF656" t="s">
        <v>34</v>
      </c>
      <c r="HM656" t="s">
        <v>3</v>
      </c>
      <c r="HN656" t="s">
        <v>3</v>
      </c>
      <c r="HO656" t="s">
        <v>3</v>
      </c>
      <c r="HP656" t="s">
        <v>3</v>
      </c>
      <c r="HQ656" t="s">
        <v>3</v>
      </c>
      <c r="HS656">
        <v>0</v>
      </c>
      <c r="IK656">
        <v>0</v>
      </c>
    </row>
    <row r="657" spans="1:255" x14ac:dyDescent="0.2">
      <c r="A657" s="2">
        <v>18</v>
      </c>
      <c r="B657" s="2">
        <v>1</v>
      </c>
      <c r="C657" s="2">
        <v>456</v>
      </c>
      <c r="D657" s="2"/>
      <c r="E657" s="2" t="s">
        <v>884</v>
      </c>
      <c r="F657" s="2" t="s">
        <v>867</v>
      </c>
      <c r="G657" s="2" t="s">
        <v>868</v>
      </c>
      <c r="H657" s="2" t="s">
        <v>37</v>
      </c>
      <c r="I657" s="2">
        <f>I653*J657</f>
        <v>16</v>
      </c>
      <c r="J657" s="2">
        <v>50</v>
      </c>
      <c r="K657" s="2">
        <v>50</v>
      </c>
      <c r="L657" s="2"/>
      <c r="M657" s="2"/>
      <c r="N657" s="2"/>
      <c r="O657" s="2">
        <f t="shared" si="761"/>
        <v>371.68</v>
      </c>
      <c r="P657" s="2">
        <f t="shared" si="762"/>
        <v>371.68</v>
      </c>
      <c r="Q657" s="2">
        <f>(ROUND((ROUND(((ET657)*AV657*I657),2)*BB657),2)+ROUND((ROUND(((AE657-(EU657))*AV657*I657),2)*BS657),2))</f>
        <v>0</v>
      </c>
      <c r="R657" s="2">
        <f t="shared" si="763"/>
        <v>0</v>
      </c>
      <c r="S657" s="2">
        <f t="shared" si="764"/>
        <v>0</v>
      </c>
      <c r="T657" s="2">
        <f t="shared" si="765"/>
        <v>0</v>
      </c>
      <c r="U657" s="2">
        <f t="shared" si="766"/>
        <v>0</v>
      </c>
      <c r="V657" s="2">
        <f t="shared" si="767"/>
        <v>0</v>
      </c>
      <c r="W657" s="2">
        <f t="shared" si="768"/>
        <v>0</v>
      </c>
      <c r="X657" s="2">
        <f t="shared" si="769"/>
        <v>0</v>
      </c>
      <c r="Y657" s="2">
        <f t="shared" si="770"/>
        <v>0</v>
      </c>
      <c r="Z657" s="2"/>
      <c r="AA657" s="2">
        <v>60252778</v>
      </c>
      <c r="AB657" s="2">
        <f t="shared" si="771"/>
        <v>23.23</v>
      </c>
      <c r="AC657" s="2">
        <f t="shared" si="772"/>
        <v>23.23</v>
      </c>
      <c r="AD657" s="2">
        <f>ROUND((((ET657)-(EU657))+AE657),6)</f>
        <v>0</v>
      </c>
      <c r="AE657" s="2">
        <f t="shared" si="797"/>
        <v>0</v>
      </c>
      <c r="AF657" s="2">
        <f t="shared" si="797"/>
        <v>0</v>
      </c>
      <c r="AG657" s="2">
        <f t="shared" si="774"/>
        <v>0</v>
      </c>
      <c r="AH657" s="2">
        <f t="shared" si="798"/>
        <v>0</v>
      </c>
      <c r="AI657" s="2">
        <f t="shared" si="798"/>
        <v>0</v>
      </c>
      <c r="AJ657" s="2">
        <f t="shared" si="776"/>
        <v>0</v>
      </c>
      <c r="AK657" s="2">
        <v>23.23</v>
      </c>
      <c r="AL657" s="2">
        <v>23.23</v>
      </c>
      <c r="AM657" s="2">
        <v>0</v>
      </c>
      <c r="AN657" s="2">
        <v>0</v>
      </c>
      <c r="AO657" s="2">
        <v>0</v>
      </c>
      <c r="AP657" s="2">
        <v>0</v>
      </c>
      <c r="AQ657" s="2">
        <v>0</v>
      </c>
      <c r="AR657" s="2">
        <v>0</v>
      </c>
      <c r="AS657" s="2">
        <v>0</v>
      </c>
      <c r="AT657" s="2">
        <v>97</v>
      </c>
      <c r="AU657" s="2">
        <v>51</v>
      </c>
      <c r="AV657" s="2">
        <v>1</v>
      </c>
      <c r="AW657" s="2">
        <v>1</v>
      </c>
      <c r="AX657" s="2"/>
      <c r="AY657" s="2"/>
      <c r="AZ657" s="2">
        <v>1</v>
      </c>
      <c r="BA657" s="2">
        <v>1</v>
      </c>
      <c r="BB657" s="2">
        <v>1</v>
      </c>
      <c r="BC657" s="2">
        <v>1</v>
      </c>
      <c r="BD657" s="2" t="s">
        <v>3</v>
      </c>
      <c r="BE657" s="2" t="s">
        <v>3</v>
      </c>
      <c r="BF657" s="2" t="s">
        <v>3</v>
      </c>
      <c r="BG657" s="2" t="s">
        <v>3</v>
      </c>
      <c r="BH657" s="2">
        <v>3</v>
      </c>
      <c r="BI657" s="2">
        <v>2</v>
      </c>
      <c r="BJ657" s="2" t="s">
        <v>3</v>
      </c>
      <c r="BK657" s="2"/>
      <c r="BL657" s="2"/>
      <c r="BM657" s="2">
        <v>67</v>
      </c>
      <c r="BN657" s="2">
        <v>0</v>
      </c>
      <c r="BO657" s="2" t="s">
        <v>3</v>
      </c>
      <c r="BP657" s="2">
        <v>0</v>
      </c>
      <c r="BQ657" s="2">
        <v>40</v>
      </c>
      <c r="BR657" s="2">
        <v>0</v>
      </c>
      <c r="BS657" s="2">
        <v>1</v>
      </c>
      <c r="BT657" s="2">
        <v>1</v>
      </c>
      <c r="BU657" s="2">
        <v>1</v>
      </c>
      <c r="BV657" s="2">
        <v>1</v>
      </c>
      <c r="BW657" s="2">
        <v>1</v>
      </c>
      <c r="BX657" s="2">
        <v>1</v>
      </c>
      <c r="BY657" s="2" t="s">
        <v>3</v>
      </c>
      <c r="BZ657" s="2">
        <v>97</v>
      </c>
      <c r="CA657" s="2">
        <v>51</v>
      </c>
      <c r="CB657" s="2" t="s">
        <v>3</v>
      </c>
      <c r="CC657" s="2"/>
      <c r="CD657" s="2"/>
      <c r="CE657" s="2">
        <v>30</v>
      </c>
      <c r="CF657" s="2">
        <v>0</v>
      </c>
      <c r="CG657" s="2">
        <v>0</v>
      </c>
      <c r="CH657" s="2"/>
      <c r="CI657" s="2"/>
      <c r="CJ657" s="2"/>
      <c r="CK657" s="2"/>
      <c r="CL657" s="2"/>
      <c r="CM657" s="2">
        <v>0</v>
      </c>
      <c r="CN657" s="2" t="s">
        <v>3</v>
      </c>
      <c r="CO657" s="2">
        <v>0</v>
      </c>
      <c r="CP657" s="2">
        <f t="shared" si="777"/>
        <v>371.68</v>
      </c>
      <c r="CQ657" s="2">
        <f t="shared" si="778"/>
        <v>23.23</v>
      </c>
      <c r="CR657" s="2">
        <f>(ROUND((ROUND(((ET657)*AV657*1),2)*BB657),2)+ROUND((ROUND(((AE657-(EU657))*AV657*1),2)*BS657),2))</f>
        <v>0</v>
      </c>
      <c r="CS657" s="2">
        <f t="shared" si="779"/>
        <v>0</v>
      </c>
      <c r="CT657" s="2">
        <f t="shared" si="780"/>
        <v>0</v>
      </c>
      <c r="CU657" s="2">
        <f t="shared" si="781"/>
        <v>0</v>
      </c>
      <c r="CV657" s="2">
        <f t="shared" si="782"/>
        <v>0</v>
      </c>
      <c r="CW657" s="2">
        <f t="shared" si="783"/>
        <v>0</v>
      </c>
      <c r="CX657" s="2">
        <f t="shared" si="784"/>
        <v>0</v>
      </c>
      <c r="CY657" s="2">
        <f t="shared" si="785"/>
        <v>0</v>
      </c>
      <c r="CZ657" s="2">
        <f t="shared" si="786"/>
        <v>0</v>
      </c>
      <c r="DA657" s="2"/>
      <c r="DB657" s="2"/>
      <c r="DC657" s="2" t="s">
        <v>3</v>
      </c>
      <c r="DD657" s="2" t="s">
        <v>3</v>
      </c>
      <c r="DE657" s="2" t="s">
        <v>3</v>
      </c>
      <c r="DF657" s="2" t="s">
        <v>3</v>
      </c>
      <c r="DG657" s="2" t="s">
        <v>3</v>
      </c>
      <c r="DH657" s="2" t="s">
        <v>3</v>
      </c>
      <c r="DI657" s="2" t="s">
        <v>3</v>
      </c>
      <c r="DJ657" s="2" t="s">
        <v>3</v>
      </c>
      <c r="DK657" s="2" t="s">
        <v>3</v>
      </c>
      <c r="DL657" s="2" t="s">
        <v>3</v>
      </c>
      <c r="DM657" s="2" t="s">
        <v>3</v>
      </c>
      <c r="DN657" s="2">
        <v>0</v>
      </c>
      <c r="DO657" s="2">
        <v>0</v>
      </c>
      <c r="DP657" s="2">
        <v>1</v>
      </c>
      <c r="DQ657" s="2">
        <v>1</v>
      </c>
      <c r="DR657" s="2"/>
      <c r="DS657" s="2"/>
      <c r="DT657" s="2"/>
      <c r="DU657" s="2">
        <v>1013</v>
      </c>
      <c r="DV657" s="2" t="s">
        <v>37</v>
      </c>
      <c r="DW657" s="2" t="s">
        <v>37</v>
      </c>
      <c r="DX657" s="2">
        <v>1</v>
      </c>
      <c r="DY657" s="2"/>
      <c r="DZ657" s="2" t="s">
        <v>3</v>
      </c>
      <c r="EA657" s="2" t="s">
        <v>3</v>
      </c>
      <c r="EB657" s="2" t="s">
        <v>3</v>
      </c>
      <c r="EC657" s="2" t="s">
        <v>3</v>
      </c>
      <c r="ED657" s="2"/>
      <c r="EE657" s="2">
        <v>59540733</v>
      </c>
      <c r="EF657" s="2">
        <v>40</v>
      </c>
      <c r="EG657" s="2" t="s">
        <v>25</v>
      </c>
      <c r="EH657" s="2">
        <v>0</v>
      </c>
      <c r="EI657" s="2" t="s">
        <v>3</v>
      </c>
      <c r="EJ657" s="2">
        <v>2</v>
      </c>
      <c r="EK657" s="2">
        <v>67</v>
      </c>
      <c r="EL657" s="2" t="s">
        <v>26</v>
      </c>
      <c r="EM657" s="2" t="s">
        <v>27</v>
      </c>
      <c r="EN657" s="2"/>
      <c r="EO657" s="2" t="s">
        <v>3</v>
      </c>
      <c r="EP657" s="2"/>
      <c r="EQ657" s="2">
        <v>0</v>
      </c>
      <c r="ER657" s="2">
        <v>23.23</v>
      </c>
      <c r="ES657" s="2">
        <v>23.23</v>
      </c>
      <c r="ET657" s="2">
        <v>0</v>
      </c>
      <c r="EU657" s="2">
        <v>0</v>
      </c>
      <c r="EV657" s="2">
        <v>0</v>
      </c>
      <c r="EW657" s="2">
        <v>0</v>
      </c>
      <c r="EX657" s="2">
        <v>0</v>
      </c>
      <c r="EY657" s="2"/>
      <c r="EZ657" s="2"/>
      <c r="FA657" s="2"/>
      <c r="FB657" s="2"/>
      <c r="FC657" s="2"/>
      <c r="FD657" s="2"/>
      <c r="FE657" s="2"/>
      <c r="FF657" s="2"/>
      <c r="FG657" s="2"/>
      <c r="FH657" s="2"/>
      <c r="FI657" s="2"/>
      <c r="FJ657" s="2"/>
      <c r="FK657" s="2"/>
      <c r="FL657" s="2"/>
      <c r="FM657" s="2"/>
      <c r="FN657" s="2"/>
      <c r="FO657" s="2"/>
      <c r="FP657" s="2"/>
      <c r="FQ657" s="2">
        <v>0</v>
      </c>
      <c r="FR657" s="2">
        <v>0</v>
      </c>
      <c r="FS657" s="2">
        <v>0</v>
      </c>
      <c r="FT657" s="2"/>
      <c r="FU657" s="2"/>
      <c r="FV657" s="2"/>
      <c r="FW657" s="2"/>
      <c r="FX657" s="2">
        <v>97</v>
      </c>
      <c r="FY657" s="2">
        <v>51</v>
      </c>
      <c r="FZ657" s="2"/>
      <c r="GA657" s="2" t="s">
        <v>869</v>
      </c>
      <c r="GB657" s="2"/>
      <c r="GC657" s="2"/>
      <c r="GD657" s="2">
        <v>1</v>
      </c>
      <c r="GE657" s="2"/>
      <c r="GF657" s="2">
        <v>553837540</v>
      </c>
      <c r="GG657" s="2">
        <v>2</v>
      </c>
      <c r="GH657" s="2">
        <v>4</v>
      </c>
      <c r="GI657" s="2">
        <v>-2</v>
      </c>
      <c r="GJ657" s="2">
        <v>0</v>
      </c>
      <c r="GK657" s="2">
        <v>0</v>
      </c>
      <c r="GL657" s="2">
        <f t="shared" si="787"/>
        <v>0</v>
      </c>
      <c r="GM657" s="2">
        <f t="shared" si="788"/>
        <v>371.68</v>
      </c>
      <c r="GN657" s="2">
        <f t="shared" si="789"/>
        <v>0</v>
      </c>
      <c r="GO657" s="2">
        <f t="shared" si="790"/>
        <v>371.68</v>
      </c>
      <c r="GP657" s="2">
        <f t="shared" si="791"/>
        <v>0</v>
      </c>
      <c r="GQ657" s="2"/>
      <c r="GR657" s="2">
        <v>0</v>
      </c>
      <c r="GS657" s="2">
        <v>2</v>
      </c>
      <c r="GT657" s="2">
        <v>0</v>
      </c>
      <c r="GU657" s="2" t="s">
        <v>3</v>
      </c>
      <c r="GV657" s="2">
        <f t="shared" si="792"/>
        <v>0</v>
      </c>
      <c r="GW657" s="2">
        <v>1</v>
      </c>
      <c r="GX657" s="2">
        <f t="shared" si="793"/>
        <v>0</v>
      </c>
      <c r="GY657" s="2"/>
      <c r="GZ657" s="2"/>
      <c r="HA657" s="2">
        <v>0</v>
      </c>
      <c r="HB657" s="2">
        <v>0</v>
      </c>
      <c r="HC657" s="2">
        <f t="shared" si="794"/>
        <v>0</v>
      </c>
      <c r="HD657" s="2"/>
      <c r="HE657" s="2" t="s">
        <v>389</v>
      </c>
      <c r="HF657" s="2" t="s">
        <v>34</v>
      </c>
      <c r="HG657" s="2"/>
      <c r="HH657" s="2"/>
      <c r="HI657" s="2"/>
      <c r="HJ657" s="2"/>
      <c r="HK657" s="2"/>
      <c r="HL657" s="2"/>
      <c r="HM657" s="2" t="s">
        <v>3</v>
      </c>
      <c r="HN657" s="2" t="s">
        <v>3</v>
      </c>
      <c r="HO657" s="2" t="s">
        <v>3</v>
      </c>
      <c r="HP657" s="2" t="s">
        <v>3</v>
      </c>
      <c r="HQ657" s="2" t="s">
        <v>3</v>
      </c>
      <c r="HR657" s="2"/>
      <c r="HS657" s="2">
        <v>0</v>
      </c>
      <c r="HT657" s="2"/>
      <c r="HU657" s="2"/>
      <c r="HV657" s="2"/>
      <c r="HW657" s="2"/>
      <c r="HX657" s="2"/>
      <c r="HY657" s="2"/>
      <c r="HZ657" s="2"/>
      <c r="IA657" s="2"/>
      <c r="IB657" s="2"/>
      <c r="IC657" s="2"/>
      <c r="ID657" s="2"/>
      <c r="IE657" s="2"/>
      <c r="IF657" s="2"/>
      <c r="IG657" s="2"/>
      <c r="IH657" s="2"/>
      <c r="II657" s="2"/>
      <c r="IJ657" s="2"/>
      <c r="IK657" s="2">
        <v>0</v>
      </c>
      <c r="IL657" s="2"/>
      <c r="IM657" s="2"/>
      <c r="IN657" s="2"/>
      <c r="IO657" s="2"/>
      <c r="IP657" s="2"/>
      <c r="IQ657" s="2"/>
      <c r="IR657" s="2"/>
      <c r="IS657" s="2"/>
      <c r="IT657" s="2"/>
      <c r="IU657" s="2"/>
    </row>
    <row r="658" spans="1:255" x14ac:dyDescent="0.2">
      <c r="A658">
        <v>18</v>
      </c>
      <c r="B658">
        <v>1</v>
      </c>
      <c r="C658">
        <v>460</v>
      </c>
      <c r="E658" t="s">
        <v>884</v>
      </c>
      <c r="F658" t="s">
        <v>867</v>
      </c>
      <c r="G658" t="s">
        <v>868</v>
      </c>
      <c r="H658" t="s">
        <v>37</v>
      </c>
      <c r="I658">
        <f>I654*J658</f>
        <v>16</v>
      </c>
      <c r="J658">
        <v>50</v>
      </c>
      <c r="K658">
        <v>50</v>
      </c>
      <c r="O658">
        <f t="shared" si="761"/>
        <v>3672.2</v>
      </c>
      <c r="P658">
        <f t="shared" si="762"/>
        <v>3672.2</v>
      </c>
      <c r="Q658">
        <f>(ROUND((ROUND(((ET658)*AV658*I658),2)*BB658),2)+ROUND((ROUND(((AE658-(EU658))*AV658*I658),2)*BS658),2))</f>
        <v>0</v>
      </c>
      <c r="R658">
        <f t="shared" si="763"/>
        <v>0</v>
      </c>
      <c r="S658">
        <f t="shared" si="764"/>
        <v>0</v>
      </c>
      <c r="T658">
        <f t="shared" si="765"/>
        <v>0</v>
      </c>
      <c r="U658">
        <f t="shared" si="766"/>
        <v>0</v>
      </c>
      <c r="V658">
        <f t="shared" si="767"/>
        <v>0</v>
      </c>
      <c r="W658">
        <f t="shared" si="768"/>
        <v>0</v>
      </c>
      <c r="X658">
        <f t="shared" si="769"/>
        <v>0</v>
      </c>
      <c r="Y658">
        <f t="shared" si="770"/>
        <v>0</v>
      </c>
      <c r="AA658">
        <v>60252775</v>
      </c>
      <c r="AB658">
        <f t="shared" si="771"/>
        <v>23.23</v>
      </c>
      <c r="AC658">
        <f t="shared" si="772"/>
        <v>23.23</v>
      </c>
      <c r="AD658">
        <f>ROUND((((ET658)-(EU658))+AE658),6)</f>
        <v>0</v>
      </c>
      <c r="AE658">
        <f t="shared" si="797"/>
        <v>0</v>
      </c>
      <c r="AF658">
        <f t="shared" si="797"/>
        <v>0</v>
      </c>
      <c r="AG658">
        <f t="shared" si="774"/>
        <v>0</v>
      </c>
      <c r="AH658">
        <f t="shared" si="798"/>
        <v>0</v>
      </c>
      <c r="AI658">
        <f t="shared" si="798"/>
        <v>0</v>
      </c>
      <c r="AJ658">
        <f t="shared" si="776"/>
        <v>0</v>
      </c>
      <c r="AK658">
        <v>23.23</v>
      </c>
      <c r="AL658">
        <v>23.23</v>
      </c>
      <c r="AM658">
        <v>0</v>
      </c>
      <c r="AN658">
        <v>0</v>
      </c>
      <c r="AO658">
        <v>0</v>
      </c>
      <c r="AP658">
        <v>0</v>
      </c>
      <c r="AQ658">
        <v>0</v>
      </c>
      <c r="AR658">
        <v>0</v>
      </c>
      <c r="AS658">
        <v>0</v>
      </c>
      <c r="AT658">
        <v>97</v>
      </c>
      <c r="AU658">
        <v>51</v>
      </c>
      <c r="AV658">
        <v>1</v>
      </c>
      <c r="AW658">
        <v>1</v>
      </c>
      <c r="AZ658">
        <v>1</v>
      </c>
      <c r="BA658">
        <v>1</v>
      </c>
      <c r="BB658">
        <v>1</v>
      </c>
      <c r="BC658">
        <v>9.8800000000000008</v>
      </c>
      <c r="BD658" t="s">
        <v>3</v>
      </c>
      <c r="BE658" t="s">
        <v>3</v>
      </c>
      <c r="BF658" t="s">
        <v>3</v>
      </c>
      <c r="BG658" t="s">
        <v>3</v>
      </c>
      <c r="BH658">
        <v>3</v>
      </c>
      <c r="BI658">
        <v>2</v>
      </c>
      <c r="BJ658" t="s">
        <v>3</v>
      </c>
      <c r="BM658">
        <v>67</v>
      </c>
      <c r="BN658">
        <v>0</v>
      </c>
      <c r="BO658" t="s">
        <v>3</v>
      </c>
      <c r="BP658">
        <v>0</v>
      </c>
      <c r="BQ658">
        <v>40</v>
      </c>
      <c r="BR658">
        <v>0</v>
      </c>
      <c r="BS658">
        <v>1</v>
      </c>
      <c r="BT658">
        <v>1</v>
      </c>
      <c r="BU658">
        <v>1</v>
      </c>
      <c r="BV658">
        <v>1</v>
      </c>
      <c r="BW658">
        <v>1</v>
      </c>
      <c r="BX658">
        <v>1</v>
      </c>
      <c r="BY658" t="s">
        <v>3</v>
      </c>
      <c r="BZ658">
        <v>97</v>
      </c>
      <c r="CA658">
        <v>51</v>
      </c>
      <c r="CB658" t="s">
        <v>3</v>
      </c>
      <c r="CE658">
        <v>30</v>
      </c>
      <c r="CF658">
        <v>0</v>
      </c>
      <c r="CG658">
        <v>0</v>
      </c>
      <c r="CM658">
        <v>0</v>
      </c>
      <c r="CN658" t="s">
        <v>3</v>
      </c>
      <c r="CO658">
        <v>0</v>
      </c>
      <c r="CP658">
        <f t="shared" si="777"/>
        <v>3672.2</v>
      </c>
      <c r="CQ658">
        <f t="shared" si="778"/>
        <v>229.51</v>
      </c>
      <c r="CR658">
        <f>(ROUND((ROUND(((ET658)*AV658*1),2)*BB658),2)+ROUND((ROUND(((AE658-(EU658))*AV658*1),2)*BS658),2))</f>
        <v>0</v>
      </c>
      <c r="CS658">
        <f t="shared" si="779"/>
        <v>0</v>
      </c>
      <c r="CT658">
        <f t="shared" si="780"/>
        <v>0</v>
      </c>
      <c r="CU658">
        <f t="shared" si="781"/>
        <v>0</v>
      </c>
      <c r="CV658">
        <f t="shared" si="782"/>
        <v>0</v>
      </c>
      <c r="CW658">
        <f t="shared" si="783"/>
        <v>0</v>
      </c>
      <c r="CX658">
        <f t="shared" si="784"/>
        <v>0</v>
      </c>
      <c r="CY658">
        <f t="shared" si="785"/>
        <v>0</v>
      </c>
      <c r="CZ658">
        <f t="shared" si="786"/>
        <v>0</v>
      </c>
      <c r="DC658" t="s">
        <v>3</v>
      </c>
      <c r="DD658" t="s">
        <v>3</v>
      </c>
      <c r="DE658" t="s">
        <v>3</v>
      </c>
      <c r="DF658" t="s">
        <v>3</v>
      </c>
      <c r="DG658" t="s">
        <v>3</v>
      </c>
      <c r="DH658" t="s">
        <v>3</v>
      </c>
      <c r="DI658" t="s">
        <v>3</v>
      </c>
      <c r="DJ658" t="s">
        <v>3</v>
      </c>
      <c r="DK658" t="s">
        <v>3</v>
      </c>
      <c r="DL658" t="s">
        <v>3</v>
      </c>
      <c r="DM658" t="s">
        <v>3</v>
      </c>
      <c r="DN658">
        <v>0</v>
      </c>
      <c r="DO658">
        <v>0</v>
      </c>
      <c r="DP658">
        <v>1</v>
      </c>
      <c r="DQ658">
        <v>1</v>
      </c>
      <c r="DU658">
        <v>1013</v>
      </c>
      <c r="DV658" t="s">
        <v>37</v>
      </c>
      <c r="DW658" t="s">
        <v>37</v>
      </c>
      <c r="DX658">
        <v>1</v>
      </c>
      <c r="DZ658" t="s">
        <v>3</v>
      </c>
      <c r="EA658" t="s">
        <v>3</v>
      </c>
      <c r="EB658" t="s">
        <v>3</v>
      </c>
      <c r="EC658" t="s">
        <v>3</v>
      </c>
      <c r="EE658">
        <v>59540733</v>
      </c>
      <c r="EF658">
        <v>40</v>
      </c>
      <c r="EG658" t="s">
        <v>25</v>
      </c>
      <c r="EH658">
        <v>0</v>
      </c>
      <c r="EI658" t="s">
        <v>3</v>
      </c>
      <c r="EJ658">
        <v>2</v>
      </c>
      <c r="EK658">
        <v>67</v>
      </c>
      <c r="EL658" t="s">
        <v>26</v>
      </c>
      <c r="EM658" t="s">
        <v>27</v>
      </c>
      <c r="EO658" t="s">
        <v>3</v>
      </c>
      <c r="EQ658">
        <v>0</v>
      </c>
      <c r="ER658">
        <v>23.23</v>
      </c>
      <c r="ES658">
        <v>23.23</v>
      </c>
      <c r="ET658">
        <v>0</v>
      </c>
      <c r="EU658">
        <v>0</v>
      </c>
      <c r="EV658">
        <v>0</v>
      </c>
      <c r="EW658">
        <v>0</v>
      </c>
      <c r="EX658">
        <v>0</v>
      </c>
      <c r="EZ658">
        <v>5</v>
      </c>
      <c r="FC658">
        <v>1</v>
      </c>
      <c r="FD658">
        <v>18</v>
      </c>
      <c r="FF658">
        <v>270</v>
      </c>
      <c r="FQ658">
        <v>0</v>
      </c>
      <c r="FR658">
        <v>0</v>
      </c>
      <c r="FS658">
        <v>0</v>
      </c>
      <c r="FX658">
        <v>97</v>
      </c>
      <c r="FY658">
        <v>51</v>
      </c>
      <c r="GA658" t="s">
        <v>869</v>
      </c>
      <c r="GD658">
        <v>1</v>
      </c>
      <c r="GF658">
        <v>553837540</v>
      </c>
      <c r="GG658">
        <v>2</v>
      </c>
      <c r="GH658">
        <v>3</v>
      </c>
      <c r="GI658">
        <v>5</v>
      </c>
      <c r="GJ658">
        <v>0</v>
      </c>
      <c r="GK658">
        <v>0</v>
      </c>
      <c r="GL658">
        <f t="shared" si="787"/>
        <v>0</v>
      </c>
      <c r="GM658">
        <f t="shared" si="788"/>
        <v>3672.2</v>
      </c>
      <c r="GN658">
        <f t="shared" si="789"/>
        <v>0</v>
      </c>
      <c r="GO658">
        <f t="shared" si="790"/>
        <v>3672.2</v>
      </c>
      <c r="GP658">
        <f t="shared" si="791"/>
        <v>0</v>
      </c>
      <c r="GR658">
        <v>1</v>
      </c>
      <c r="GS658">
        <v>1</v>
      </c>
      <c r="GT658">
        <v>0</v>
      </c>
      <c r="GU658" t="s">
        <v>3</v>
      </c>
      <c r="GV658">
        <f t="shared" si="792"/>
        <v>0</v>
      </c>
      <c r="GW658">
        <v>1</v>
      </c>
      <c r="GX658">
        <f t="shared" si="793"/>
        <v>0</v>
      </c>
      <c r="HA658">
        <v>0</v>
      </c>
      <c r="HB658">
        <v>0</v>
      </c>
      <c r="HC658">
        <f t="shared" si="794"/>
        <v>0</v>
      </c>
      <c r="HE658" t="s">
        <v>389</v>
      </c>
      <c r="HF658" t="s">
        <v>34</v>
      </c>
      <c r="HM658" t="s">
        <v>3</v>
      </c>
      <c r="HN658" t="s">
        <v>3</v>
      </c>
      <c r="HO658" t="s">
        <v>3</v>
      </c>
      <c r="HP658" t="s">
        <v>3</v>
      </c>
      <c r="HQ658" t="s">
        <v>3</v>
      </c>
      <c r="HS658">
        <v>0</v>
      </c>
      <c r="IK658">
        <v>0</v>
      </c>
    </row>
    <row r="659" spans="1:255" x14ac:dyDescent="0.2">
      <c r="A659" s="2">
        <v>17</v>
      </c>
      <c r="B659" s="2">
        <v>1</v>
      </c>
      <c r="C659" s="2">
        <f>ROW(SmtRes!A467)</f>
        <v>467</v>
      </c>
      <c r="D659" s="2">
        <f>ROW(EtalonRes!A543)</f>
        <v>543</v>
      </c>
      <c r="E659" s="2" t="s">
        <v>885</v>
      </c>
      <c r="F659" s="2" t="s">
        <v>853</v>
      </c>
      <c r="G659" s="2" t="s">
        <v>854</v>
      </c>
      <c r="H659" s="2" t="s">
        <v>74</v>
      </c>
      <c r="I659" s="2">
        <v>101</v>
      </c>
      <c r="J659" s="2">
        <v>0</v>
      </c>
      <c r="K659" s="2">
        <v>101</v>
      </c>
      <c r="L659" s="2"/>
      <c r="M659" s="2"/>
      <c r="N659" s="2"/>
      <c r="O659" s="2">
        <f t="shared" si="761"/>
        <v>21730.62</v>
      </c>
      <c r="P659" s="2">
        <f t="shared" si="762"/>
        <v>20147.48</v>
      </c>
      <c r="Q659" s="2">
        <f>(ROUND((ROUND((((ET659*1.1))*AV659*I659),2)*BB659),2)+ROUND((ROUND(((AE659-((EU659*1.1)))*AV659*I659),2)*BS659),2))</f>
        <v>90.73</v>
      </c>
      <c r="R659" s="2">
        <f t="shared" si="763"/>
        <v>0</v>
      </c>
      <c r="S659" s="2">
        <f t="shared" si="764"/>
        <v>1492.41</v>
      </c>
      <c r="T659" s="2">
        <f t="shared" si="765"/>
        <v>0</v>
      </c>
      <c r="U659" s="2">
        <f t="shared" si="766"/>
        <v>119.81135100000002</v>
      </c>
      <c r="V659" s="2">
        <f t="shared" si="767"/>
        <v>0</v>
      </c>
      <c r="W659" s="2">
        <f t="shared" si="768"/>
        <v>0</v>
      </c>
      <c r="X659" s="2">
        <f t="shared" si="769"/>
        <v>1447.64</v>
      </c>
      <c r="Y659" s="2">
        <f t="shared" si="770"/>
        <v>761.13</v>
      </c>
      <c r="Z659" s="2"/>
      <c r="AA659" s="2">
        <v>60252778</v>
      </c>
      <c r="AB659" s="2">
        <f t="shared" si="771"/>
        <v>214.45099999999999</v>
      </c>
      <c r="AC659" s="2">
        <f t="shared" si="772"/>
        <v>199.48</v>
      </c>
      <c r="AD659" s="2">
        <f>ROUND(((((ET659*1.1))-((EU659*1.1)))+AE659),6)</f>
        <v>0.85799999999999998</v>
      </c>
      <c r="AE659" s="2">
        <f>ROUND(((EU659*1.1)),6)</f>
        <v>0</v>
      </c>
      <c r="AF659" s="2">
        <f>ROUND(((EV659*1.1)),6)</f>
        <v>14.113</v>
      </c>
      <c r="AG659" s="2">
        <f t="shared" si="774"/>
        <v>0</v>
      </c>
      <c r="AH659" s="2">
        <f>((EW659*1.1))</f>
        <v>1.1330000000000002</v>
      </c>
      <c r="AI659" s="2">
        <f>((EX659*1.1))</f>
        <v>0</v>
      </c>
      <c r="AJ659" s="2">
        <f t="shared" si="776"/>
        <v>0</v>
      </c>
      <c r="AK659" s="2">
        <v>213.09</v>
      </c>
      <c r="AL659" s="2">
        <v>199.48</v>
      </c>
      <c r="AM659" s="2">
        <v>0.78</v>
      </c>
      <c r="AN659" s="2">
        <v>0</v>
      </c>
      <c r="AO659" s="2">
        <v>12.83</v>
      </c>
      <c r="AP659" s="2">
        <v>0</v>
      </c>
      <c r="AQ659" s="2">
        <v>1.03</v>
      </c>
      <c r="AR659" s="2">
        <v>0</v>
      </c>
      <c r="AS659" s="2">
        <v>0</v>
      </c>
      <c r="AT659" s="2">
        <v>97</v>
      </c>
      <c r="AU659" s="2">
        <v>51</v>
      </c>
      <c r="AV659" s="2">
        <v>1.0469999999999999</v>
      </c>
      <c r="AW659" s="2">
        <v>1</v>
      </c>
      <c r="AX659" s="2"/>
      <c r="AY659" s="2"/>
      <c r="AZ659" s="2">
        <v>1</v>
      </c>
      <c r="BA659" s="2">
        <v>1</v>
      </c>
      <c r="BB659" s="2">
        <v>1</v>
      </c>
      <c r="BC659" s="2">
        <v>1</v>
      </c>
      <c r="BD659" s="2" t="s">
        <v>3</v>
      </c>
      <c r="BE659" s="2" t="s">
        <v>3</v>
      </c>
      <c r="BF659" s="2" t="s">
        <v>3</v>
      </c>
      <c r="BG659" s="2" t="s">
        <v>3</v>
      </c>
      <c r="BH659" s="2">
        <v>0</v>
      </c>
      <c r="BI659" s="2">
        <v>2</v>
      </c>
      <c r="BJ659" s="2" t="s">
        <v>855</v>
      </c>
      <c r="BK659" s="2"/>
      <c r="BL659" s="2"/>
      <c r="BM659" s="2">
        <v>67</v>
      </c>
      <c r="BN659" s="2">
        <v>59540665</v>
      </c>
      <c r="BO659" s="2" t="s">
        <v>853</v>
      </c>
      <c r="BP659" s="2">
        <v>1</v>
      </c>
      <c r="BQ659" s="2">
        <v>40</v>
      </c>
      <c r="BR659" s="2">
        <v>0</v>
      </c>
      <c r="BS659" s="2">
        <v>1</v>
      </c>
      <c r="BT659" s="2">
        <v>1</v>
      </c>
      <c r="BU659" s="2">
        <v>1</v>
      </c>
      <c r="BV659" s="2">
        <v>1</v>
      </c>
      <c r="BW659" s="2">
        <v>1</v>
      </c>
      <c r="BX659" s="2">
        <v>1</v>
      </c>
      <c r="BY659" s="2" t="s">
        <v>3</v>
      </c>
      <c r="BZ659" s="2">
        <v>97</v>
      </c>
      <c r="CA659" s="2">
        <v>51</v>
      </c>
      <c r="CB659" s="2" t="s">
        <v>3</v>
      </c>
      <c r="CC659" s="2"/>
      <c r="CD659" s="2"/>
      <c r="CE659" s="2">
        <v>30</v>
      </c>
      <c r="CF659" s="2">
        <v>0</v>
      </c>
      <c r="CG659" s="2">
        <v>0</v>
      </c>
      <c r="CH659" s="2"/>
      <c r="CI659" s="2"/>
      <c r="CJ659" s="2"/>
      <c r="CK659" s="2"/>
      <c r="CL659" s="2"/>
      <c r="CM659" s="2">
        <v>0</v>
      </c>
      <c r="CN659" s="2" t="s">
        <v>1289</v>
      </c>
      <c r="CO659" s="2">
        <v>0</v>
      </c>
      <c r="CP659" s="2">
        <f t="shared" si="777"/>
        <v>21730.62</v>
      </c>
      <c r="CQ659" s="2">
        <f t="shared" si="778"/>
        <v>199.48</v>
      </c>
      <c r="CR659" s="2">
        <f>(ROUND((ROUND((((ET659*1.1))*AV659*1),2)*BB659),2)+ROUND((ROUND(((AE659-((EU659*1.1)))*AV659*1),2)*BS659),2))</f>
        <v>0.9</v>
      </c>
      <c r="CS659" s="2">
        <f t="shared" si="779"/>
        <v>0</v>
      </c>
      <c r="CT659" s="2">
        <f t="shared" si="780"/>
        <v>14.78</v>
      </c>
      <c r="CU659" s="2">
        <f t="shared" si="781"/>
        <v>0</v>
      </c>
      <c r="CV659" s="2">
        <f t="shared" si="782"/>
        <v>1.1862510000000002</v>
      </c>
      <c r="CW659" s="2">
        <f t="shared" si="783"/>
        <v>0</v>
      </c>
      <c r="CX659" s="2">
        <f t="shared" si="784"/>
        <v>0</v>
      </c>
      <c r="CY659" s="2">
        <f t="shared" si="785"/>
        <v>1447.6377000000002</v>
      </c>
      <c r="CZ659" s="2">
        <f t="shared" si="786"/>
        <v>761.12909999999999</v>
      </c>
      <c r="DA659" s="2"/>
      <c r="DB659" s="2">
        <v>63</v>
      </c>
      <c r="DC659" s="2" t="s">
        <v>3</v>
      </c>
      <c r="DD659" s="2" t="s">
        <v>3</v>
      </c>
      <c r="DE659" s="2" t="s">
        <v>24</v>
      </c>
      <c r="DF659" s="2" t="s">
        <v>24</v>
      </c>
      <c r="DG659" s="2" t="s">
        <v>24</v>
      </c>
      <c r="DH659" s="2" t="s">
        <v>3</v>
      </c>
      <c r="DI659" s="2" t="s">
        <v>24</v>
      </c>
      <c r="DJ659" s="2" t="s">
        <v>24</v>
      </c>
      <c r="DK659" s="2" t="s">
        <v>3</v>
      </c>
      <c r="DL659" s="2" t="s">
        <v>3</v>
      </c>
      <c r="DM659" s="2" t="s">
        <v>3</v>
      </c>
      <c r="DN659" s="2">
        <v>0</v>
      </c>
      <c r="DO659" s="2">
        <v>0</v>
      </c>
      <c r="DP659" s="2">
        <v>1</v>
      </c>
      <c r="DQ659" s="2">
        <v>1</v>
      </c>
      <c r="DR659" s="2"/>
      <c r="DS659" s="2"/>
      <c r="DT659" s="2"/>
      <c r="DU659" s="2">
        <v>1013</v>
      </c>
      <c r="DV659" s="2" t="s">
        <v>74</v>
      </c>
      <c r="DW659" s="2" t="s">
        <v>74</v>
      </c>
      <c r="DX659" s="2">
        <v>1</v>
      </c>
      <c r="DY659" s="2"/>
      <c r="DZ659" s="2" t="s">
        <v>3</v>
      </c>
      <c r="EA659" s="2" t="s">
        <v>3</v>
      </c>
      <c r="EB659" s="2" t="s">
        <v>3</v>
      </c>
      <c r="EC659" s="2" t="s">
        <v>3</v>
      </c>
      <c r="ED659" s="2"/>
      <c r="EE659" s="2">
        <v>59540733</v>
      </c>
      <c r="EF659" s="2">
        <v>40</v>
      </c>
      <c r="EG659" s="2" t="s">
        <v>25</v>
      </c>
      <c r="EH659" s="2">
        <v>0</v>
      </c>
      <c r="EI659" s="2" t="s">
        <v>3</v>
      </c>
      <c r="EJ659" s="2">
        <v>2</v>
      </c>
      <c r="EK659" s="2">
        <v>67</v>
      </c>
      <c r="EL659" s="2" t="s">
        <v>26</v>
      </c>
      <c r="EM659" s="2" t="s">
        <v>27</v>
      </c>
      <c r="EN659" s="2"/>
      <c r="EO659" s="2" t="s">
        <v>28</v>
      </c>
      <c r="EP659" s="2"/>
      <c r="EQ659" s="2">
        <v>0</v>
      </c>
      <c r="ER659" s="2">
        <v>213.09</v>
      </c>
      <c r="ES659" s="2">
        <v>199.48</v>
      </c>
      <c r="ET659" s="2">
        <v>0.78</v>
      </c>
      <c r="EU659" s="2">
        <v>0</v>
      </c>
      <c r="EV659" s="2">
        <v>12.83</v>
      </c>
      <c r="EW659" s="2">
        <v>1.03</v>
      </c>
      <c r="EX659" s="2">
        <v>0</v>
      </c>
      <c r="EY659" s="2">
        <v>0</v>
      </c>
      <c r="EZ659" s="2"/>
      <c r="FA659" s="2"/>
      <c r="FB659" s="2"/>
      <c r="FC659" s="2"/>
      <c r="FD659" s="2"/>
      <c r="FE659" s="2"/>
      <c r="FF659" s="2"/>
      <c r="FG659" s="2"/>
      <c r="FH659" s="2"/>
      <c r="FI659" s="2"/>
      <c r="FJ659" s="2"/>
      <c r="FK659" s="2"/>
      <c r="FL659" s="2"/>
      <c r="FM659" s="2"/>
      <c r="FN659" s="2"/>
      <c r="FO659" s="2"/>
      <c r="FP659" s="2"/>
      <c r="FQ659" s="2">
        <v>0</v>
      </c>
      <c r="FR659" s="2">
        <v>0</v>
      </c>
      <c r="FS659" s="2">
        <v>0</v>
      </c>
      <c r="FT659" s="2"/>
      <c r="FU659" s="2"/>
      <c r="FV659" s="2"/>
      <c r="FW659" s="2"/>
      <c r="FX659" s="2">
        <v>97</v>
      </c>
      <c r="FY659" s="2">
        <v>51</v>
      </c>
      <c r="FZ659" s="2"/>
      <c r="GA659" s="2" t="s">
        <v>3</v>
      </c>
      <c r="GB659" s="2"/>
      <c r="GC659" s="2"/>
      <c r="GD659" s="2">
        <v>1</v>
      </c>
      <c r="GE659" s="2"/>
      <c r="GF659" s="2">
        <v>-1409494803</v>
      </c>
      <c r="GG659" s="2">
        <v>2</v>
      </c>
      <c r="GH659" s="2">
        <v>1</v>
      </c>
      <c r="GI659" s="2">
        <v>2</v>
      </c>
      <c r="GJ659" s="2">
        <v>0</v>
      </c>
      <c r="GK659" s="2">
        <v>0</v>
      </c>
      <c r="GL659" s="2">
        <f t="shared" si="787"/>
        <v>0</v>
      </c>
      <c r="GM659" s="2">
        <f t="shared" si="788"/>
        <v>23939.39</v>
      </c>
      <c r="GN659" s="2">
        <f t="shared" si="789"/>
        <v>0</v>
      </c>
      <c r="GO659" s="2">
        <f t="shared" si="790"/>
        <v>23939.39</v>
      </c>
      <c r="GP659" s="2">
        <f t="shared" si="791"/>
        <v>0</v>
      </c>
      <c r="GQ659" s="2"/>
      <c r="GR659" s="2">
        <v>0</v>
      </c>
      <c r="GS659" s="2">
        <v>3</v>
      </c>
      <c r="GT659" s="2">
        <v>0</v>
      </c>
      <c r="GU659" s="2" t="s">
        <v>3</v>
      </c>
      <c r="GV659" s="2">
        <f t="shared" si="792"/>
        <v>0</v>
      </c>
      <c r="GW659" s="2">
        <v>1</v>
      </c>
      <c r="GX659" s="2">
        <f t="shared" si="793"/>
        <v>0</v>
      </c>
      <c r="GY659" s="2"/>
      <c r="GZ659" s="2"/>
      <c r="HA659" s="2">
        <v>0</v>
      </c>
      <c r="HB659" s="2">
        <v>0</v>
      </c>
      <c r="HC659" s="2">
        <f t="shared" si="794"/>
        <v>0</v>
      </c>
      <c r="HD659" s="2"/>
      <c r="HE659" s="2" t="s">
        <v>3</v>
      </c>
      <c r="HF659" s="2" t="s">
        <v>3</v>
      </c>
      <c r="HG659" s="2"/>
      <c r="HH659" s="2"/>
      <c r="HI659" s="2"/>
      <c r="HJ659" s="2"/>
      <c r="HK659" s="2"/>
      <c r="HL659" s="2"/>
      <c r="HM659" s="2" t="s">
        <v>3</v>
      </c>
      <c r="HN659" s="2" t="s">
        <v>3</v>
      </c>
      <c r="HO659" s="2" t="s">
        <v>3</v>
      </c>
      <c r="HP659" s="2" t="s">
        <v>3</v>
      </c>
      <c r="HQ659" s="2" t="s">
        <v>3</v>
      </c>
      <c r="HR659" s="2"/>
      <c r="HS659" s="2">
        <v>0</v>
      </c>
      <c r="HT659" s="2"/>
      <c r="HU659" s="2"/>
      <c r="HV659" s="2"/>
      <c r="HW659" s="2"/>
      <c r="HX659" s="2"/>
      <c r="HY659" s="2"/>
      <c r="HZ659" s="2"/>
      <c r="IA659" s="2"/>
      <c r="IB659" s="2"/>
      <c r="IC659" s="2"/>
      <c r="ID659" s="2"/>
      <c r="IE659" s="2"/>
      <c r="IF659" s="2"/>
      <c r="IG659" s="2"/>
      <c r="IH659" s="2"/>
      <c r="II659" s="2"/>
      <c r="IJ659" s="2"/>
      <c r="IK659" s="2">
        <v>0</v>
      </c>
      <c r="IL659" s="2"/>
      <c r="IM659" s="2"/>
      <c r="IN659" s="2"/>
      <c r="IO659" s="2"/>
      <c r="IP659" s="2"/>
      <c r="IQ659" s="2"/>
      <c r="IR659" s="2"/>
      <c r="IS659" s="2"/>
      <c r="IT659" s="2"/>
      <c r="IU659" s="2"/>
    </row>
    <row r="660" spans="1:255" x14ac:dyDescent="0.2">
      <c r="A660">
        <v>17</v>
      </c>
      <c r="B660">
        <v>1</v>
      </c>
      <c r="C660">
        <f>ROW(SmtRes!A474)</f>
        <v>474</v>
      </c>
      <c r="D660">
        <f>ROW(EtalonRes!A550)</f>
        <v>550</v>
      </c>
      <c r="E660" t="s">
        <v>885</v>
      </c>
      <c r="F660" t="s">
        <v>853</v>
      </c>
      <c r="G660" t="s">
        <v>854</v>
      </c>
      <c r="H660" t="s">
        <v>74</v>
      </c>
      <c r="I660">
        <v>101</v>
      </c>
      <c r="J660">
        <v>0</v>
      </c>
      <c r="K660">
        <v>101</v>
      </c>
      <c r="O660">
        <f t="shared" si="761"/>
        <v>195136.46</v>
      </c>
      <c r="P660">
        <f t="shared" si="762"/>
        <v>112019.99</v>
      </c>
      <c r="Q660">
        <f>(ROUND((ROUND((((ET660*1.1))*AV660*I660),2)*BB660),2)+ROUND((ROUND(((AE660-((EU660*1.1)))*AV660*I660),2)*BS660),2))</f>
        <v>1048.8399999999999</v>
      </c>
      <c r="R660">
        <f t="shared" si="763"/>
        <v>0</v>
      </c>
      <c r="S660">
        <f t="shared" si="764"/>
        <v>82067.63</v>
      </c>
      <c r="T660">
        <f t="shared" si="765"/>
        <v>0</v>
      </c>
      <c r="U660">
        <f t="shared" si="766"/>
        <v>119.81135100000002</v>
      </c>
      <c r="V660">
        <f t="shared" si="767"/>
        <v>0</v>
      </c>
      <c r="W660">
        <f t="shared" si="768"/>
        <v>0</v>
      </c>
      <c r="X660">
        <f t="shared" si="769"/>
        <v>79605.600000000006</v>
      </c>
      <c r="Y660">
        <f t="shared" si="770"/>
        <v>41854.49</v>
      </c>
      <c r="AA660">
        <v>60252775</v>
      </c>
      <c r="AB660">
        <f t="shared" si="771"/>
        <v>214.45099999999999</v>
      </c>
      <c r="AC660">
        <f t="shared" si="772"/>
        <v>199.48</v>
      </c>
      <c r="AD660">
        <f>ROUND(((((ET660*1.1))-((EU660*1.1)))+AE660),6)</f>
        <v>0.85799999999999998</v>
      </c>
      <c r="AE660">
        <f>ROUND(((EU660*1.1)),6)</f>
        <v>0</v>
      </c>
      <c r="AF660">
        <f>ROUND(((EV660*1.1)),6)</f>
        <v>14.113</v>
      </c>
      <c r="AG660">
        <f t="shared" si="774"/>
        <v>0</v>
      </c>
      <c r="AH660">
        <f>((EW660*1.1))</f>
        <v>1.1330000000000002</v>
      </c>
      <c r="AI660">
        <f>((EX660*1.1))</f>
        <v>0</v>
      </c>
      <c r="AJ660">
        <f t="shared" si="776"/>
        <v>0</v>
      </c>
      <c r="AK660">
        <v>213.09</v>
      </c>
      <c r="AL660">
        <v>199.48</v>
      </c>
      <c r="AM660">
        <v>0.78</v>
      </c>
      <c r="AN660">
        <v>0</v>
      </c>
      <c r="AO660">
        <v>12.83</v>
      </c>
      <c r="AP660">
        <v>0</v>
      </c>
      <c r="AQ660">
        <v>1.03</v>
      </c>
      <c r="AR660">
        <v>0</v>
      </c>
      <c r="AS660">
        <v>0</v>
      </c>
      <c r="AT660">
        <v>97</v>
      </c>
      <c r="AU660">
        <v>51</v>
      </c>
      <c r="AV660">
        <v>1.0469999999999999</v>
      </c>
      <c r="AW660">
        <v>1</v>
      </c>
      <c r="AZ660">
        <v>1</v>
      </c>
      <c r="BA660">
        <v>54.99</v>
      </c>
      <c r="BB660">
        <v>11.56</v>
      </c>
      <c r="BC660">
        <v>5.56</v>
      </c>
      <c r="BD660" t="s">
        <v>3</v>
      </c>
      <c r="BE660" t="s">
        <v>3</v>
      </c>
      <c r="BF660" t="s">
        <v>3</v>
      </c>
      <c r="BG660" t="s">
        <v>3</v>
      </c>
      <c r="BH660">
        <v>0</v>
      </c>
      <c r="BI660">
        <v>2</v>
      </c>
      <c r="BJ660" t="s">
        <v>855</v>
      </c>
      <c r="BM660">
        <v>67</v>
      </c>
      <c r="BN660">
        <v>59540665</v>
      </c>
      <c r="BO660" t="s">
        <v>853</v>
      </c>
      <c r="BP660">
        <v>1</v>
      </c>
      <c r="BQ660">
        <v>40</v>
      </c>
      <c r="BR660">
        <v>0</v>
      </c>
      <c r="BS660">
        <v>54.99</v>
      </c>
      <c r="BT660">
        <v>1</v>
      </c>
      <c r="BU660">
        <v>1</v>
      </c>
      <c r="BV660">
        <v>1</v>
      </c>
      <c r="BW660">
        <v>1</v>
      </c>
      <c r="BX660">
        <v>1</v>
      </c>
      <c r="BY660" t="s">
        <v>3</v>
      </c>
      <c r="BZ660">
        <v>97</v>
      </c>
      <c r="CA660">
        <v>51</v>
      </c>
      <c r="CB660" t="s">
        <v>3</v>
      </c>
      <c r="CE660">
        <v>30</v>
      </c>
      <c r="CF660">
        <v>0</v>
      </c>
      <c r="CG660">
        <v>0</v>
      </c>
      <c r="CM660">
        <v>0</v>
      </c>
      <c r="CN660" t="s">
        <v>1289</v>
      </c>
      <c r="CO660">
        <v>0</v>
      </c>
      <c r="CP660">
        <f t="shared" si="777"/>
        <v>195136.46000000002</v>
      </c>
      <c r="CQ660">
        <f t="shared" si="778"/>
        <v>1109.1099999999999</v>
      </c>
      <c r="CR660">
        <f>(ROUND((ROUND((((ET660*1.1))*AV660*1),2)*BB660),2)+ROUND((ROUND(((AE660-((EU660*1.1)))*AV660*1),2)*BS660),2))</f>
        <v>10.4</v>
      </c>
      <c r="CS660">
        <f t="shared" si="779"/>
        <v>0</v>
      </c>
      <c r="CT660">
        <f t="shared" si="780"/>
        <v>812.75</v>
      </c>
      <c r="CU660">
        <f t="shared" si="781"/>
        <v>0</v>
      </c>
      <c r="CV660">
        <f t="shared" si="782"/>
        <v>1.1862510000000002</v>
      </c>
      <c r="CW660">
        <f t="shared" si="783"/>
        <v>0</v>
      </c>
      <c r="CX660">
        <f t="shared" si="784"/>
        <v>0</v>
      </c>
      <c r="CY660">
        <f t="shared" si="785"/>
        <v>79605.6011</v>
      </c>
      <c r="CZ660">
        <f t="shared" si="786"/>
        <v>41854.491300000002</v>
      </c>
      <c r="DB660">
        <v>64</v>
      </c>
      <c r="DC660" t="s">
        <v>3</v>
      </c>
      <c r="DD660" t="s">
        <v>3</v>
      </c>
      <c r="DE660" t="s">
        <v>24</v>
      </c>
      <c r="DF660" t="s">
        <v>24</v>
      </c>
      <c r="DG660" t="s">
        <v>24</v>
      </c>
      <c r="DH660" t="s">
        <v>3</v>
      </c>
      <c r="DI660" t="s">
        <v>24</v>
      </c>
      <c r="DJ660" t="s">
        <v>24</v>
      </c>
      <c r="DK660" t="s">
        <v>3</v>
      </c>
      <c r="DL660" t="s">
        <v>3</v>
      </c>
      <c r="DM660" t="s">
        <v>3</v>
      </c>
      <c r="DN660">
        <v>0</v>
      </c>
      <c r="DO660">
        <v>0</v>
      </c>
      <c r="DP660">
        <v>1</v>
      </c>
      <c r="DQ660">
        <v>1</v>
      </c>
      <c r="DU660">
        <v>1013</v>
      </c>
      <c r="DV660" t="s">
        <v>74</v>
      </c>
      <c r="DW660" t="s">
        <v>74</v>
      </c>
      <c r="DX660">
        <v>1</v>
      </c>
      <c r="DZ660" t="s">
        <v>3</v>
      </c>
      <c r="EA660" t="s">
        <v>3</v>
      </c>
      <c r="EB660" t="s">
        <v>3</v>
      </c>
      <c r="EC660" t="s">
        <v>3</v>
      </c>
      <c r="EE660">
        <v>59540733</v>
      </c>
      <c r="EF660">
        <v>40</v>
      </c>
      <c r="EG660" t="s">
        <v>25</v>
      </c>
      <c r="EH660">
        <v>0</v>
      </c>
      <c r="EI660" t="s">
        <v>3</v>
      </c>
      <c r="EJ660">
        <v>2</v>
      </c>
      <c r="EK660">
        <v>67</v>
      </c>
      <c r="EL660" t="s">
        <v>26</v>
      </c>
      <c r="EM660" t="s">
        <v>27</v>
      </c>
      <c r="EO660" t="s">
        <v>28</v>
      </c>
      <c r="EQ660">
        <v>0</v>
      </c>
      <c r="ER660">
        <v>213.09</v>
      </c>
      <c r="ES660">
        <v>199.48</v>
      </c>
      <c r="ET660">
        <v>0.78</v>
      </c>
      <c r="EU660">
        <v>0</v>
      </c>
      <c r="EV660">
        <v>12.83</v>
      </c>
      <c r="EW660">
        <v>1.03</v>
      </c>
      <c r="EX660">
        <v>0</v>
      </c>
      <c r="EY660">
        <v>0</v>
      </c>
      <c r="FQ660">
        <v>0</v>
      </c>
      <c r="FR660">
        <v>0</v>
      </c>
      <c r="FS660">
        <v>0</v>
      </c>
      <c r="FX660">
        <v>97</v>
      </c>
      <c r="FY660">
        <v>51</v>
      </c>
      <c r="GA660" t="s">
        <v>3</v>
      </c>
      <c r="GD660">
        <v>1</v>
      </c>
      <c r="GF660">
        <v>-1409494803</v>
      </c>
      <c r="GG660">
        <v>2</v>
      </c>
      <c r="GH660">
        <v>1</v>
      </c>
      <c r="GI660">
        <v>2</v>
      </c>
      <c r="GJ660">
        <v>0</v>
      </c>
      <c r="GK660">
        <v>0</v>
      </c>
      <c r="GL660">
        <f t="shared" si="787"/>
        <v>0</v>
      </c>
      <c r="GM660">
        <f t="shared" si="788"/>
        <v>316596.55</v>
      </c>
      <c r="GN660">
        <f t="shared" si="789"/>
        <v>0</v>
      </c>
      <c r="GO660">
        <f t="shared" si="790"/>
        <v>316596.55</v>
      </c>
      <c r="GP660">
        <f t="shared" si="791"/>
        <v>0</v>
      </c>
      <c r="GR660">
        <v>0</v>
      </c>
      <c r="GS660">
        <v>3</v>
      </c>
      <c r="GT660">
        <v>0</v>
      </c>
      <c r="GU660" t="s">
        <v>3</v>
      </c>
      <c r="GV660">
        <f t="shared" si="792"/>
        <v>0</v>
      </c>
      <c r="GW660">
        <v>1</v>
      </c>
      <c r="GX660">
        <f t="shared" si="793"/>
        <v>0</v>
      </c>
      <c r="HA660">
        <v>0</v>
      </c>
      <c r="HB660">
        <v>0</v>
      </c>
      <c r="HC660">
        <f t="shared" si="794"/>
        <v>0</v>
      </c>
      <c r="HE660" t="s">
        <v>3</v>
      </c>
      <c r="HF660" t="s">
        <v>3</v>
      </c>
      <c r="HM660" t="s">
        <v>3</v>
      </c>
      <c r="HN660" t="s">
        <v>3</v>
      </c>
      <c r="HO660" t="s">
        <v>3</v>
      </c>
      <c r="HP660" t="s">
        <v>3</v>
      </c>
      <c r="HQ660" t="s">
        <v>3</v>
      </c>
      <c r="HS660">
        <v>0</v>
      </c>
      <c r="IK660">
        <v>0</v>
      </c>
    </row>
    <row r="661" spans="1:255" x14ac:dyDescent="0.2">
      <c r="A661" s="2">
        <v>18</v>
      </c>
      <c r="B661" s="2">
        <v>1</v>
      </c>
      <c r="C661" s="2">
        <v>466</v>
      </c>
      <c r="D661" s="2"/>
      <c r="E661" s="2" t="s">
        <v>886</v>
      </c>
      <c r="F661" s="2" t="s">
        <v>30</v>
      </c>
      <c r="G661" s="2" t="s">
        <v>31</v>
      </c>
      <c r="H661" s="2" t="s">
        <v>32</v>
      </c>
      <c r="I661" s="2">
        <f>I659*J661</f>
        <v>0.18179999999999999</v>
      </c>
      <c r="J661" s="2">
        <v>1.8E-3</v>
      </c>
      <c r="K661" s="2">
        <v>1.8E-3</v>
      </c>
      <c r="L661" s="2"/>
      <c r="M661" s="2"/>
      <c r="N661" s="2"/>
      <c r="O661" s="2">
        <f t="shared" si="761"/>
        <v>4474.05</v>
      </c>
      <c r="P661" s="2">
        <f t="shared" si="762"/>
        <v>4474.05</v>
      </c>
      <c r="Q661" s="2">
        <f>(ROUND((ROUND(((ET661)*AV661*I661),2)*BB661),2)+ROUND((ROUND(((AE661-(EU661))*AV661*I661),2)*BS661),2))</f>
        <v>0</v>
      </c>
      <c r="R661" s="2">
        <f t="shared" si="763"/>
        <v>0</v>
      </c>
      <c r="S661" s="2">
        <f t="shared" si="764"/>
        <v>0</v>
      </c>
      <c r="T661" s="2">
        <f t="shared" si="765"/>
        <v>0</v>
      </c>
      <c r="U661" s="2">
        <f t="shared" si="766"/>
        <v>0</v>
      </c>
      <c r="V661" s="2">
        <f t="shared" si="767"/>
        <v>0</v>
      </c>
      <c r="W661" s="2">
        <f t="shared" si="768"/>
        <v>0</v>
      </c>
      <c r="X661" s="2">
        <f t="shared" si="769"/>
        <v>0</v>
      </c>
      <c r="Y661" s="2">
        <f t="shared" si="770"/>
        <v>0</v>
      </c>
      <c r="Z661" s="2"/>
      <c r="AA661" s="2">
        <v>60252778</v>
      </c>
      <c r="AB661" s="2">
        <f t="shared" si="771"/>
        <v>24609.759999999998</v>
      </c>
      <c r="AC661" s="2">
        <f t="shared" si="772"/>
        <v>24609.759999999998</v>
      </c>
      <c r="AD661" s="2">
        <f>ROUND((((ET661)-(EU661))+AE661),6)</f>
        <v>0</v>
      </c>
      <c r="AE661" s="2">
        <f t="shared" ref="AE661:AF664" si="799">ROUND((EU661),6)</f>
        <v>0</v>
      </c>
      <c r="AF661" s="2">
        <f t="shared" si="799"/>
        <v>0</v>
      </c>
      <c r="AG661" s="2">
        <f t="shared" si="774"/>
        <v>0</v>
      </c>
      <c r="AH661" s="2">
        <f t="shared" ref="AH661:AI664" si="800">(EW661)</f>
        <v>0</v>
      </c>
      <c r="AI661" s="2">
        <f t="shared" si="800"/>
        <v>0</v>
      </c>
      <c r="AJ661" s="2">
        <f t="shared" si="776"/>
        <v>0</v>
      </c>
      <c r="AK661" s="2">
        <v>24609.759999999998</v>
      </c>
      <c r="AL661" s="2">
        <v>24609.759999999998</v>
      </c>
      <c r="AM661" s="2">
        <v>0</v>
      </c>
      <c r="AN661" s="2">
        <v>0</v>
      </c>
      <c r="AO661" s="2">
        <v>0</v>
      </c>
      <c r="AP661" s="2">
        <v>0</v>
      </c>
      <c r="AQ661" s="2">
        <v>0</v>
      </c>
      <c r="AR661" s="2">
        <v>0</v>
      </c>
      <c r="AS661" s="2">
        <v>0</v>
      </c>
      <c r="AT661" s="2">
        <v>97</v>
      </c>
      <c r="AU661" s="2">
        <v>51</v>
      </c>
      <c r="AV661" s="2">
        <v>1</v>
      </c>
      <c r="AW661" s="2">
        <v>1</v>
      </c>
      <c r="AX661" s="2"/>
      <c r="AY661" s="2"/>
      <c r="AZ661" s="2">
        <v>1</v>
      </c>
      <c r="BA661" s="2">
        <v>1</v>
      </c>
      <c r="BB661" s="2">
        <v>1</v>
      </c>
      <c r="BC661" s="2">
        <v>1</v>
      </c>
      <c r="BD661" s="2" t="s">
        <v>3</v>
      </c>
      <c r="BE661" s="2" t="s">
        <v>3</v>
      </c>
      <c r="BF661" s="2" t="s">
        <v>3</v>
      </c>
      <c r="BG661" s="2" t="s">
        <v>3</v>
      </c>
      <c r="BH661" s="2">
        <v>3</v>
      </c>
      <c r="BI661" s="2">
        <v>2</v>
      </c>
      <c r="BJ661" s="2" t="s">
        <v>33</v>
      </c>
      <c r="BK661" s="2"/>
      <c r="BL661" s="2"/>
      <c r="BM661" s="2">
        <v>67</v>
      </c>
      <c r="BN661" s="2">
        <v>59540665</v>
      </c>
      <c r="BO661" s="2" t="s">
        <v>3</v>
      </c>
      <c r="BP661" s="2">
        <v>0</v>
      </c>
      <c r="BQ661" s="2">
        <v>40</v>
      </c>
      <c r="BR661" s="2">
        <v>0</v>
      </c>
      <c r="BS661" s="2">
        <v>1</v>
      </c>
      <c r="BT661" s="2">
        <v>1</v>
      </c>
      <c r="BU661" s="2">
        <v>1</v>
      </c>
      <c r="BV661" s="2">
        <v>1</v>
      </c>
      <c r="BW661" s="2">
        <v>1</v>
      </c>
      <c r="BX661" s="2">
        <v>1</v>
      </c>
      <c r="BY661" s="2" t="s">
        <v>3</v>
      </c>
      <c r="BZ661" s="2">
        <v>97</v>
      </c>
      <c r="CA661" s="2">
        <v>51</v>
      </c>
      <c r="CB661" s="2" t="s">
        <v>3</v>
      </c>
      <c r="CC661" s="2"/>
      <c r="CD661" s="2"/>
      <c r="CE661" s="2">
        <v>30</v>
      </c>
      <c r="CF661" s="2">
        <v>0</v>
      </c>
      <c r="CG661" s="2">
        <v>0</v>
      </c>
      <c r="CH661" s="2"/>
      <c r="CI661" s="2"/>
      <c r="CJ661" s="2"/>
      <c r="CK661" s="2"/>
      <c r="CL661" s="2"/>
      <c r="CM661" s="2">
        <v>0</v>
      </c>
      <c r="CN661" s="2" t="s">
        <v>3</v>
      </c>
      <c r="CO661" s="2">
        <v>0</v>
      </c>
      <c r="CP661" s="2">
        <f t="shared" si="777"/>
        <v>4474.05</v>
      </c>
      <c r="CQ661" s="2">
        <f t="shared" si="778"/>
        <v>24609.759999999998</v>
      </c>
      <c r="CR661" s="2">
        <f>(ROUND((ROUND(((ET661)*AV661*1),2)*BB661),2)+ROUND((ROUND(((AE661-(EU661))*AV661*1),2)*BS661),2))</f>
        <v>0</v>
      </c>
      <c r="CS661" s="2">
        <f t="shared" si="779"/>
        <v>0</v>
      </c>
      <c r="CT661" s="2">
        <f t="shared" si="780"/>
        <v>0</v>
      </c>
      <c r="CU661" s="2">
        <f t="shared" si="781"/>
        <v>0</v>
      </c>
      <c r="CV661" s="2">
        <f t="shared" si="782"/>
        <v>0</v>
      </c>
      <c r="CW661" s="2">
        <f t="shared" si="783"/>
        <v>0</v>
      </c>
      <c r="CX661" s="2">
        <f t="shared" si="784"/>
        <v>0</v>
      </c>
      <c r="CY661" s="2">
        <f t="shared" si="785"/>
        <v>0</v>
      </c>
      <c r="CZ661" s="2">
        <f t="shared" si="786"/>
        <v>0</v>
      </c>
      <c r="DA661" s="2"/>
      <c r="DB661" s="2"/>
      <c r="DC661" s="2" t="s">
        <v>3</v>
      </c>
      <c r="DD661" s="2" t="s">
        <v>3</v>
      </c>
      <c r="DE661" s="2" t="s">
        <v>3</v>
      </c>
      <c r="DF661" s="2" t="s">
        <v>3</v>
      </c>
      <c r="DG661" s="2" t="s">
        <v>3</v>
      </c>
      <c r="DH661" s="2" t="s">
        <v>3</v>
      </c>
      <c r="DI661" s="2" t="s">
        <v>3</v>
      </c>
      <c r="DJ661" s="2" t="s">
        <v>3</v>
      </c>
      <c r="DK661" s="2" t="s">
        <v>3</v>
      </c>
      <c r="DL661" s="2" t="s">
        <v>3</v>
      </c>
      <c r="DM661" s="2" t="s">
        <v>3</v>
      </c>
      <c r="DN661" s="2">
        <v>0</v>
      </c>
      <c r="DO661" s="2">
        <v>0</v>
      </c>
      <c r="DP661" s="2">
        <v>1</v>
      </c>
      <c r="DQ661" s="2">
        <v>1</v>
      </c>
      <c r="DR661" s="2"/>
      <c r="DS661" s="2"/>
      <c r="DT661" s="2"/>
      <c r="DU661" s="2">
        <v>1009</v>
      </c>
      <c r="DV661" s="2" t="s">
        <v>32</v>
      </c>
      <c r="DW661" s="2" t="s">
        <v>32</v>
      </c>
      <c r="DX661" s="2">
        <v>1000</v>
      </c>
      <c r="DY661" s="2"/>
      <c r="DZ661" s="2" t="s">
        <v>3</v>
      </c>
      <c r="EA661" s="2" t="s">
        <v>3</v>
      </c>
      <c r="EB661" s="2" t="s">
        <v>3</v>
      </c>
      <c r="EC661" s="2" t="s">
        <v>3</v>
      </c>
      <c r="ED661" s="2"/>
      <c r="EE661" s="2">
        <v>59540733</v>
      </c>
      <c r="EF661" s="2">
        <v>40</v>
      </c>
      <c r="EG661" s="2" t="s">
        <v>25</v>
      </c>
      <c r="EH661" s="2">
        <v>0</v>
      </c>
      <c r="EI661" s="2" t="s">
        <v>3</v>
      </c>
      <c r="EJ661" s="2">
        <v>2</v>
      </c>
      <c r="EK661" s="2">
        <v>67</v>
      </c>
      <c r="EL661" s="2" t="s">
        <v>26</v>
      </c>
      <c r="EM661" s="2" t="s">
        <v>27</v>
      </c>
      <c r="EN661" s="2"/>
      <c r="EO661" s="2" t="s">
        <v>3</v>
      </c>
      <c r="EP661" s="2"/>
      <c r="EQ661" s="2">
        <v>0</v>
      </c>
      <c r="ER661" s="2">
        <v>24609.759999999998</v>
      </c>
      <c r="ES661" s="2">
        <v>24609.759999999998</v>
      </c>
      <c r="ET661" s="2">
        <v>0</v>
      </c>
      <c r="EU661" s="2">
        <v>0</v>
      </c>
      <c r="EV661" s="2">
        <v>0</v>
      </c>
      <c r="EW661" s="2">
        <v>0</v>
      </c>
      <c r="EX661" s="2">
        <v>0</v>
      </c>
      <c r="EY661" s="2"/>
      <c r="EZ661" s="2"/>
      <c r="FA661" s="2"/>
      <c r="FB661" s="2"/>
      <c r="FC661" s="2"/>
      <c r="FD661" s="2"/>
      <c r="FE661" s="2"/>
      <c r="FF661" s="2"/>
      <c r="FG661" s="2"/>
      <c r="FH661" s="2"/>
      <c r="FI661" s="2"/>
      <c r="FJ661" s="2"/>
      <c r="FK661" s="2"/>
      <c r="FL661" s="2"/>
      <c r="FM661" s="2"/>
      <c r="FN661" s="2"/>
      <c r="FO661" s="2"/>
      <c r="FP661" s="2"/>
      <c r="FQ661" s="2">
        <v>0</v>
      </c>
      <c r="FR661" s="2">
        <v>0</v>
      </c>
      <c r="FS661" s="2">
        <v>0</v>
      </c>
      <c r="FT661" s="2"/>
      <c r="FU661" s="2"/>
      <c r="FV661" s="2"/>
      <c r="FW661" s="2"/>
      <c r="FX661" s="2">
        <v>97</v>
      </c>
      <c r="FY661" s="2">
        <v>51</v>
      </c>
      <c r="FZ661" s="2"/>
      <c r="GA661" s="2" t="s">
        <v>3</v>
      </c>
      <c r="GB661" s="2"/>
      <c r="GC661" s="2"/>
      <c r="GD661" s="2">
        <v>1</v>
      </c>
      <c r="GE661" s="2"/>
      <c r="GF661" s="2">
        <v>-566361729</v>
      </c>
      <c r="GG661" s="2">
        <v>2</v>
      </c>
      <c r="GH661" s="2">
        <v>1</v>
      </c>
      <c r="GI661" s="2">
        <v>-2</v>
      </c>
      <c r="GJ661" s="2">
        <v>0</v>
      </c>
      <c r="GK661" s="2">
        <v>0</v>
      </c>
      <c r="GL661" s="2">
        <f t="shared" si="787"/>
        <v>0</v>
      </c>
      <c r="GM661" s="2">
        <f t="shared" si="788"/>
        <v>4474.05</v>
      </c>
      <c r="GN661" s="2">
        <f t="shared" si="789"/>
        <v>0</v>
      </c>
      <c r="GO661" s="2">
        <f t="shared" si="790"/>
        <v>4474.05</v>
      </c>
      <c r="GP661" s="2">
        <f t="shared" si="791"/>
        <v>0</v>
      </c>
      <c r="GQ661" s="2"/>
      <c r="GR661" s="2">
        <v>0</v>
      </c>
      <c r="GS661" s="2">
        <v>3</v>
      </c>
      <c r="GT661" s="2">
        <v>0</v>
      </c>
      <c r="GU661" s="2" t="s">
        <v>3</v>
      </c>
      <c r="GV661" s="2">
        <f t="shared" si="792"/>
        <v>0</v>
      </c>
      <c r="GW661" s="2">
        <v>1</v>
      </c>
      <c r="GX661" s="2">
        <f t="shared" si="793"/>
        <v>0</v>
      </c>
      <c r="GY661" s="2"/>
      <c r="GZ661" s="2"/>
      <c r="HA661" s="2">
        <v>0</v>
      </c>
      <c r="HB661" s="2">
        <v>0</v>
      </c>
      <c r="HC661" s="2">
        <f t="shared" si="794"/>
        <v>0</v>
      </c>
      <c r="HD661" s="2"/>
      <c r="HE661" s="2" t="s">
        <v>3</v>
      </c>
      <c r="HF661" s="2" t="s">
        <v>3</v>
      </c>
      <c r="HG661" s="2"/>
      <c r="HH661" s="2"/>
      <c r="HI661" s="2"/>
      <c r="HJ661" s="2"/>
      <c r="HK661" s="2"/>
      <c r="HL661" s="2"/>
      <c r="HM661" s="2" t="s">
        <v>3</v>
      </c>
      <c r="HN661" s="2" t="s">
        <v>3</v>
      </c>
      <c r="HO661" s="2" t="s">
        <v>3</v>
      </c>
      <c r="HP661" s="2" t="s">
        <v>3</v>
      </c>
      <c r="HQ661" s="2" t="s">
        <v>3</v>
      </c>
      <c r="HR661" s="2"/>
      <c r="HS661" s="2">
        <v>0</v>
      </c>
      <c r="HT661" s="2"/>
      <c r="HU661" s="2"/>
      <c r="HV661" s="2"/>
      <c r="HW661" s="2"/>
      <c r="HX661" s="2"/>
      <c r="HY661" s="2"/>
      <c r="HZ661" s="2"/>
      <c r="IA661" s="2"/>
      <c r="IB661" s="2"/>
      <c r="IC661" s="2"/>
      <c r="ID661" s="2"/>
      <c r="IE661" s="2"/>
      <c r="IF661" s="2"/>
      <c r="IG661" s="2"/>
      <c r="IH661" s="2"/>
      <c r="II661" s="2"/>
      <c r="IJ661" s="2"/>
      <c r="IK661" s="2">
        <v>0</v>
      </c>
      <c r="IL661" s="2"/>
      <c r="IM661" s="2"/>
      <c r="IN661" s="2"/>
      <c r="IO661" s="2"/>
      <c r="IP661" s="2"/>
      <c r="IQ661" s="2"/>
      <c r="IR661" s="2"/>
      <c r="IS661" s="2"/>
      <c r="IT661" s="2"/>
      <c r="IU661" s="2"/>
    </row>
    <row r="662" spans="1:255" x14ac:dyDescent="0.2">
      <c r="A662">
        <v>18</v>
      </c>
      <c r="B662">
        <v>1</v>
      </c>
      <c r="C662">
        <v>473</v>
      </c>
      <c r="E662" t="s">
        <v>886</v>
      </c>
      <c r="F662" t="s">
        <v>30</v>
      </c>
      <c r="G662" t="s">
        <v>31</v>
      </c>
      <c r="H662" t="s">
        <v>32</v>
      </c>
      <c r="I662">
        <f>I660*J662</f>
        <v>0.18179999999999999</v>
      </c>
      <c r="J662">
        <v>1.8E-3</v>
      </c>
      <c r="K662">
        <v>1.8E-3</v>
      </c>
      <c r="O662">
        <f t="shared" si="761"/>
        <v>23041.360000000001</v>
      </c>
      <c r="P662">
        <f t="shared" si="762"/>
        <v>23041.360000000001</v>
      </c>
      <c r="Q662">
        <f>(ROUND((ROUND(((ET662)*AV662*I662),2)*BB662),2)+ROUND((ROUND(((AE662-(EU662))*AV662*I662),2)*BS662),2))</f>
        <v>0</v>
      </c>
      <c r="R662">
        <f t="shared" si="763"/>
        <v>0</v>
      </c>
      <c r="S662">
        <f t="shared" si="764"/>
        <v>0</v>
      </c>
      <c r="T662">
        <f t="shared" si="765"/>
        <v>0</v>
      </c>
      <c r="U662">
        <f t="shared" si="766"/>
        <v>0</v>
      </c>
      <c r="V662">
        <f t="shared" si="767"/>
        <v>0</v>
      </c>
      <c r="W662">
        <f t="shared" si="768"/>
        <v>0</v>
      </c>
      <c r="X662">
        <f t="shared" si="769"/>
        <v>0</v>
      </c>
      <c r="Y662">
        <f t="shared" si="770"/>
        <v>0</v>
      </c>
      <c r="AA662">
        <v>60252775</v>
      </c>
      <c r="AB662">
        <f t="shared" si="771"/>
        <v>24609.759999999998</v>
      </c>
      <c r="AC662">
        <f t="shared" si="772"/>
        <v>24609.759999999998</v>
      </c>
      <c r="AD662">
        <f>ROUND((((ET662)-(EU662))+AE662),6)</f>
        <v>0</v>
      </c>
      <c r="AE662">
        <f t="shared" si="799"/>
        <v>0</v>
      </c>
      <c r="AF662">
        <f t="shared" si="799"/>
        <v>0</v>
      </c>
      <c r="AG662">
        <f t="shared" si="774"/>
        <v>0</v>
      </c>
      <c r="AH662">
        <f t="shared" si="800"/>
        <v>0</v>
      </c>
      <c r="AI662">
        <f t="shared" si="800"/>
        <v>0</v>
      </c>
      <c r="AJ662">
        <f t="shared" si="776"/>
        <v>0</v>
      </c>
      <c r="AK662">
        <v>24609.759999999998</v>
      </c>
      <c r="AL662">
        <v>24609.759999999998</v>
      </c>
      <c r="AM662">
        <v>0</v>
      </c>
      <c r="AN662">
        <v>0</v>
      </c>
      <c r="AO662">
        <v>0</v>
      </c>
      <c r="AP662">
        <v>0</v>
      </c>
      <c r="AQ662">
        <v>0</v>
      </c>
      <c r="AR662">
        <v>0</v>
      </c>
      <c r="AS662">
        <v>0</v>
      </c>
      <c r="AT662">
        <v>97</v>
      </c>
      <c r="AU662">
        <v>51</v>
      </c>
      <c r="AV662">
        <v>1</v>
      </c>
      <c r="AW662">
        <v>1</v>
      </c>
      <c r="AZ662">
        <v>1</v>
      </c>
      <c r="BA662">
        <v>1</v>
      </c>
      <c r="BB662">
        <v>1</v>
      </c>
      <c r="BC662">
        <v>5.15</v>
      </c>
      <c r="BD662" t="s">
        <v>3</v>
      </c>
      <c r="BE662" t="s">
        <v>3</v>
      </c>
      <c r="BF662" t="s">
        <v>3</v>
      </c>
      <c r="BG662" t="s">
        <v>3</v>
      </c>
      <c r="BH662">
        <v>3</v>
      </c>
      <c r="BI662">
        <v>2</v>
      </c>
      <c r="BJ662" t="s">
        <v>33</v>
      </c>
      <c r="BM662">
        <v>67</v>
      </c>
      <c r="BN662">
        <v>59540665</v>
      </c>
      <c r="BO662" t="s">
        <v>30</v>
      </c>
      <c r="BP662">
        <v>1</v>
      </c>
      <c r="BQ662">
        <v>40</v>
      </c>
      <c r="BR662">
        <v>0</v>
      </c>
      <c r="BS662">
        <v>1</v>
      </c>
      <c r="BT662">
        <v>1</v>
      </c>
      <c r="BU662">
        <v>1</v>
      </c>
      <c r="BV662">
        <v>1</v>
      </c>
      <c r="BW662">
        <v>1</v>
      </c>
      <c r="BX662">
        <v>1</v>
      </c>
      <c r="BY662" t="s">
        <v>3</v>
      </c>
      <c r="BZ662">
        <v>97</v>
      </c>
      <c r="CA662">
        <v>51</v>
      </c>
      <c r="CB662" t="s">
        <v>3</v>
      </c>
      <c r="CE662">
        <v>30</v>
      </c>
      <c r="CF662">
        <v>0</v>
      </c>
      <c r="CG662">
        <v>0</v>
      </c>
      <c r="CM662">
        <v>0</v>
      </c>
      <c r="CN662" t="s">
        <v>3</v>
      </c>
      <c r="CO662">
        <v>0</v>
      </c>
      <c r="CP662">
        <f t="shared" si="777"/>
        <v>23041.360000000001</v>
      </c>
      <c r="CQ662">
        <f t="shared" si="778"/>
        <v>126740.26</v>
      </c>
      <c r="CR662">
        <f>(ROUND((ROUND(((ET662)*AV662*1),2)*BB662),2)+ROUND((ROUND(((AE662-(EU662))*AV662*1),2)*BS662),2))</f>
        <v>0</v>
      </c>
      <c r="CS662">
        <f t="shared" si="779"/>
        <v>0</v>
      </c>
      <c r="CT662">
        <f t="shared" si="780"/>
        <v>0</v>
      </c>
      <c r="CU662">
        <f t="shared" si="781"/>
        <v>0</v>
      </c>
      <c r="CV662">
        <f t="shared" si="782"/>
        <v>0</v>
      </c>
      <c r="CW662">
        <f t="shared" si="783"/>
        <v>0</v>
      </c>
      <c r="CX662">
        <f t="shared" si="784"/>
        <v>0</v>
      </c>
      <c r="CY662">
        <f t="shared" si="785"/>
        <v>0</v>
      </c>
      <c r="CZ662">
        <f t="shared" si="786"/>
        <v>0</v>
      </c>
      <c r="DC662" t="s">
        <v>3</v>
      </c>
      <c r="DD662" t="s">
        <v>3</v>
      </c>
      <c r="DE662" t="s">
        <v>3</v>
      </c>
      <c r="DF662" t="s">
        <v>3</v>
      </c>
      <c r="DG662" t="s">
        <v>3</v>
      </c>
      <c r="DH662" t="s">
        <v>3</v>
      </c>
      <c r="DI662" t="s">
        <v>3</v>
      </c>
      <c r="DJ662" t="s">
        <v>3</v>
      </c>
      <c r="DK662" t="s">
        <v>3</v>
      </c>
      <c r="DL662" t="s">
        <v>3</v>
      </c>
      <c r="DM662" t="s">
        <v>3</v>
      </c>
      <c r="DN662">
        <v>0</v>
      </c>
      <c r="DO662">
        <v>0</v>
      </c>
      <c r="DP662">
        <v>1</v>
      </c>
      <c r="DQ662">
        <v>1</v>
      </c>
      <c r="DU662">
        <v>1009</v>
      </c>
      <c r="DV662" t="s">
        <v>32</v>
      </c>
      <c r="DW662" t="s">
        <v>32</v>
      </c>
      <c r="DX662">
        <v>1000</v>
      </c>
      <c r="DZ662" t="s">
        <v>3</v>
      </c>
      <c r="EA662" t="s">
        <v>3</v>
      </c>
      <c r="EB662" t="s">
        <v>3</v>
      </c>
      <c r="EC662" t="s">
        <v>3</v>
      </c>
      <c r="EE662">
        <v>59540733</v>
      </c>
      <c r="EF662">
        <v>40</v>
      </c>
      <c r="EG662" t="s">
        <v>25</v>
      </c>
      <c r="EH662">
        <v>0</v>
      </c>
      <c r="EI662" t="s">
        <v>3</v>
      </c>
      <c r="EJ662">
        <v>2</v>
      </c>
      <c r="EK662">
        <v>67</v>
      </c>
      <c r="EL662" t="s">
        <v>26</v>
      </c>
      <c r="EM662" t="s">
        <v>27</v>
      </c>
      <c r="EO662" t="s">
        <v>3</v>
      </c>
      <c r="EQ662">
        <v>0</v>
      </c>
      <c r="ER662">
        <v>24609.759999999998</v>
      </c>
      <c r="ES662">
        <v>24609.759999999998</v>
      </c>
      <c r="ET662">
        <v>0</v>
      </c>
      <c r="EU662">
        <v>0</v>
      </c>
      <c r="EV662">
        <v>0</v>
      </c>
      <c r="EW662">
        <v>0</v>
      </c>
      <c r="EX662">
        <v>0</v>
      </c>
      <c r="FQ662">
        <v>0</v>
      </c>
      <c r="FR662">
        <v>0</v>
      </c>
      <c r="FS662">
        <v>0</v>
      </c>
      <c r="FX662">
        <v>97</v>
      </c>
      <c r="FY662">
        <v>51</v>
      </c>
      <c r="GA662" t="s">
        <v>3</v>
      </c>
      <c r="GD662">
        <v>1</v>
      </c>
      <c r="GF662">
        <v>-566361729</v>
      </c>
      <c r="GG662">
        <v>2</v>
      </c>
      <c r="GH662">
        <v>1</v>
      </c>
      <c r="GI662">
        <v>2</v>
      </c>
      <c r="GJ662">
        <v>0</v>
      </c>
      <c r="GK662">
        <v>0</v>
      </c>
      <c r="GL662">
        <f t="shared" si="787"/>
        <v>0</v>
      </c>
      <c r="GM662">
        <f t="shared" si="788"/>
        <v>23041.360000000001</v>
      </c>
      <c r="GN662">
        <f t="shared" si="789"/>
        <v>0</v>
      </c>
      <c r="GO662">
        <f t="shared" si="790"/>
        <v>23041.360000000001</v>
      </c>
      <c r="GP662">
        <f t="shared" si="791"/>
        <v>0</v>
      </c>
      <c r="GR662">
        <v>0</v>
      </c>
      <c r="GS662">
        <v>3</v>
      </c>
      <c r="GT662">
        <v>0</v>
      </c>
      <c r="GU662" t="s">
        <v>3</v>
      </c>
      <c r="GV662">
        <f t="shared" si="792"/>
        <v>0</v>
      </c>
      <c r="GW662">
        <v>1</v>
      </c>
      <c r="GX662">
        <f t="shared" si="793"/>
        <v>0</v>
      </c>
      <c r="HA662">
        <v>0</v>
      </c>
      <c r="HB662">
        <v>0</v>
      </c>
      <c r="HC662">
        <f t="shared" si="794"/>
        <v>0</v>
      </c>
      <c r="HE662" t="s">
        <v>3</v>
      </c>
      <c r="HF662" t="s">
        <v>3</v>
      </c>
      <c r="HM662" t="s">
        <v>3</v>
      </c>
      <c r="HN662" t="s">
        <v>3</v>
      </c>
      <c r="HO662" t="s">
        <v>3</v>
      </c>
      <c r="HP662" t="s">
        <v>3</v>
      </c>
      <c r="HQ662" t="s">
        <v>3</v>
      </c>
      <c r="HS662">
        <v>0</v>
      </c>
      <c r="IK662">
        <v>0</v>
      </c>
    </row>
    <row r="663" spans="1:255" x14ac:dyDescent="0.2">
      <c r="A663" s="2">
        <v>18</v>
      </c>
      <c r="B663" s="2">
        <v>1</v>
      </c>
      <c r="C663" s="2">
        <v>467</v>
      </c>
      <c r="D663" s="2"/>
      <c r="E663" s="2" t="s">
        <v>887</v>
      </c>
      <c r="F663" s="2" t="s">
        <v>879</v>
      </c>
      <c r="G663" s="2" t="s">
        <v>888</v>
      </c>
      <c r="H663" s="2" t="s">
        <v>37</v>
      </c>
      <c r="I663" s="2">
        <f>I659*J663</f>
        <v>101</v>
      </c>
      <c r="J663" s="2">
        <v>1</v>
      </c>
      <c r="K663" s="2">
        <v>1</v>
      </c>
      <c r="L663" s="2"/>
      <c r="M663" s="2"/>
      <c r="N663" s="2"/>
      <c r="O663" s="2">
        <f t="shared" si="761"/>
        <v>78203.289999999994</v>
      </c>
      <c r="P663" s="2">
        <f t="shared" si="762"/>
        <v>78203.289999999994</v>
      </c>
      <c r="Q663" s="2">
        <f>(ROUND((ROUND(((ET663)*AV663*I663),2)*BB663),2)+ROUND((ROUND(((AE663-(EU663))*AV663*I663),2)*BS663),2))</f>
        <v>0</v>
      </c>
      <c r="R663" s="2">
        <f t="shared" si="763"/>
        <v>0</v>
      </c>
      <c r="S663" s="2">
        <f t="shared" si="764"/>
        <v>0</v>
      </c>
      <c r="T663" s="2">
        <f t="shared" si="765"/>
        <v>0</v>
      </c>
      <c r="U663" s="2">
        <f t="shared" si="766"/>
        <v>0</v>
      </c>
      <c r="V663" s="2">
        <f t="shared" si="767"/>
        <v>0</v>
      </c>
      <c r="W663" s="2">
        <f t="shared" si="768"/>
        <v>0</v>
      </c>
      <c r="X663" s="2">
        <f t="shared" si="769"/>
        <v>0</v>
      </c>
      <c r="Y663" s="2">
        <f t="shared" si="770"/>
        <v>0</v>
      </c>
      <c r="Z663" s="2"/>
      <c r="AA663" s="2">
        <v>60252778</v>
      </c>
      <c r="AB663" s="2">
        <f t="shared" si="771"/>
        <v>774.29</v>
      </c>
      <c r="AC663" s="2">
        <f t="shared" si="772"/>
        <v>774.29</v>
      </c>
      <c r="AD663" s="2">
        <f>ROUND((((ET663)-(EU663))+AE663),6)</f>
        <v>0</v>
      </c>
      <c r="AE663" s="2">
        <f t="shared" si="799"/>
        <v>0</v>
      </c>
      <c r="AF663" s="2">
        <f t="shared" si="799"/>
        <v>0</v>
      </c>
      <c r="AG663" s="2">
        <f t="shared" si="774"/>
        <v>0</v>
      </c>
      <c r="AH663" s="2">
        <f t="shared" si="800"/>
        <v>0</v>
      </c>
      <c r="AI663" s="2">
        <f t="shared" si="800"/>
        <v>0</v>
      </c>
      <c r="AJ663" s="2">
        <f t="shared" si="776"/>
        <v>0</v>
      </c>
      <c r="AK663" s="2">
        <v>774.29</v>
      </c>
      <c r="AL663" s="2">
        <v>774.29</v>
      </c>
      <c r="AM663" s="2">
        <v>0</v>
      </c>
      <c r="AN663" s="2">
        <v>0</v>
      </c>
      <c r="AO663" s="2">
        <v>0</v>
      </c>
      <c r="AP663" s="2">
        <v>0</v>
      </c>
      <c r="AQ663" s="2">
        <v>0</v>
      </c>
      <c r="AR663" s="2">
        <v>0</v>
      </c>
      <c r="AS663" s="2">
        <v>0</v>
      </c>
      <c r="AT663" s="2">
        <v>97</v>
      </c>
      <c r="AU663" s="2">
        <v>51</v>
      </c>
      <c r="AV663" s="2">
        <v>1</v>
      </c>
      <c r="AW663" s="2">
        <v>1</v>
      </c>
      <c r="AX663" s="2"/>
      <c r="AY663" s="2"/>
      <c r="AZ663" s="2">
        <v>1</v>
      </c>
      <c r="BA663" s="2">
        <v>1</v>
      </c>
      <c r="BB663" s="2">
        <v>1</v>
      </c>
      <c r="BC663" s="2">
        <v>1</v>
      </c>
      <c r="BD663" s="2" t="s">
        <v>3</v>
      </c>
      <c r="BE663" s="2" t="s">
        <v>3</v>
      </c>
      <c r="BF663" s="2" t="s">
        <v>3</v>
      </c>
      <c r="BG663" s="2" t="s">
        <v>3</v>
      </c>
      <c r="BH663" s="2">
        <v>3</v>
      </c>
      <c r="BI663" s="2">
        <v>2</v>
      </c>
      <c r="BJ663" s="2" t="s">
        <v>3</v>
      </c>
      <c r="BK663" s="2"/>
      <c r="BL663" s="2"/>
      <c r="BM663" s="2">
        <v>67</v>
      </c>
      <c r="BN663" s="2">
        <v>0</v>
      </c>
      <c r="BO663" s="2" t="s">
        <v>3</v>
      </c>
      <c r="BP663" s="2">
        <v>0</v>
      </c>
      <c r="BQ663" s="2">
        <v>40</v>
      </c>
      <c r="BR663" s="2">
        <v>0</v>
      </c>
      <c r="BS663" s="2">
        <v>1</v>
      </c>
      <c r="BT663" s="2">
        <v>1</v>
      </c>
      <c r="BU663" s="2">
        <v>1</v>
      </c>
      <c r="BV663" s="2">
        <v>1</v>
      </c>
      <c r="BW663" s="2">
        <v>1</v>
      </c>
      <c r="BX663" s="2">
        <v>1</v>
      </c>
      <c r="BY663" s="2" t="s">
        <v>3</v>
      </c>
      <c r="BZ663" s="2">
        <v>97</v>
      </c>
      <c r="CA663" s="2">
        <v>51</v>
      </c>
      <c r="CB663" s="2" t="s">
        <v>3</v>
      </c>
      <c r="CC663" s="2"/>
      <c r="CD663" s="2"/>
      <c r="CE663" s="2">
        <v>30</v>
      </c>
      <c r="CF663" s="2">
        <v>0</v>
      </c>
      <c r="CG663" s="2">
        <v>0</v>
      </c>
      <c r="CH663" s="2"/>
      <c r="CI663" s="2"/>
      <c r="CJ663" s="2"/>
      <c r="CK663" s="2"/>
      <c r="CL663" s="2"/>
      <c r="CM663" s="2">
        <v>0</v>
      </c>
      <c r="CN663" s="2" t="s">
        <v>3</v>
      </c>
      <c r="CO663" s="2">
        <v>0</v>
      </c>
      <c r="CP663" s="2">
        <f t="shared" si="777"/>
        <v>78203.289999999994</v>
      </c>
      <c r="CQ663" s="2">
        <f t="shared" si="778"/>
        <v>774.29</v>
      </c>
      <c r="CR663" s="2">
        <f>(ROUND((ROUND(((ET663)*AV663*1),2)*BB663),2)+ROUND((ROUND(((AE663-(EU663))*AV663*1),2)*BS663),2))</f>
        <v>0</v>
      </c>
      <c r="CS663" s="2">
        <f t="shared" si="779"/>
        <v>0</v>
      </c>
      <c r="CT663" s="2">
        <f t="shared" si="780"/>
        <v>0</v>
      </c>
      <c r="CU663" s="2">
        <f t="shared" si="781"/>
        <v>0</v>
      </c>
      <c r="CV663" s="2">
        <f t="shared" si="782"/>
        <v>0</v>
      </c>
      <c r="CW663" s="2">
        <f t="shared" si="783"/>
        <v>0</v>
      </c>
      <c r="CX663" s="2">
        <f t="shared" si="784"/>
        <v>0</v>
      </c>
      <c r="CY663" s="2">
        <f t="shared" si="785"/>
        <v>0</v>
      </c>
      <c r="CZ663" s="2">
        <f t="shared" si="786"/>
        <v>0</v>
      </c>
      <c r="DA663" s="2"/>
      <c r="DB663" s="2"/>
      <c r="DC663" s="2" t="s">
        <v>3</v>
      </c>
      <c r="DD663" s="2" t="s">
        <v>3</v>
      </c>
      <c r="DE663" s="2" t="s">
        <v>3</v>
      </c>
      <c r="DF663" s="2" t="s">
        <v>3</v>
      </c>
      <c r="DG663" s="2" t="s">
        <v>3</v>
      </c>
      <c r="DH663" s="2" t="s">
        <v>3</v>
      </c>
      <c r="DI663" s="2" t="s">
        <v>3</v>
      </c>
      <c r="DJ663" s="2" t="s">
        <v>3</v>
      </c>
      <c r="DK663" s="2" t="s">
        <v>3</v>
      </c>
      <c r="DL663" s="2" t="s">
        <v>3</v>
      </c>
      <c r="DM663" s="2" t="s">
        <v>3</v>
      </c>
      <c r="DN663" s="2">
        <v>0</v>
      </c>
      <c r="DO663" s="2">
        <v>0</v>
      </c>
      <c r="DP663" s="2">
        <v>1</v>
      </c>
      <c r="DQ663" s="2">
        <v>1</v>
      </c>
      <c r="DR663" s="2"/>
      <c r="DS663" s="2"/>
      <c r="DT663" s="2"/>
      <c r="DU663" s="2">
        <v>1013</v>
      </c>
      <c r="DV663" s="2" t="s">
        <v>37</v>
      </c>
      <c r="DW663" s="2" t="s">
        <v>37</v>
      </c>
      <c r="DX663" s="2">
        <v>1</v>
      </c>
      <c r="DY663" s="2"/>
      <c r="DZ663" s="2" t="s">
        <v>3</v>
      </c>
      <c r="EA663" s="2" t="s">
        <v>3</v>
      </c>
      <c r="EB663" s="2" t="s">
        <v>3</v>
      </c>
      <c r="EC663" s="2" t="s">
        <v>3</v>
      </c>
      <c r="ED663" s="2"/>
      <c r="EE663" s="2">
        <v>59540733</v>
      </c>
      <c r="EF663" s="2">
        <v>40</v>
      </c>
      <c r="EG663" s="2" t="s">
        <v>25</v>
      </c>
      <c r="EH663" s="2">
        <v>0</v>
      </c>
      <c r="EI663" s="2" t="s">
        <v>3</v>
      </c>
      <c r="EJ663" s="2">
        <v>2</v>
      </c>
      <c r="EK663" s="2">
        <v>67</v>
      </c>
      <c r="EL663" s="2" t="s">
        <v>26</v>
      </c>
      <c r="EM663" s="2" t="s">
        <v>27</v>
      </c>
      <c r="EN663" s="2"/>
      <c r="EO663" s="2" t="s">
        <v>3</v>
      </c>
      <c r="EP663" s="2"/>
      <c r="EQ663" s="2">
        <v>0</v>
      </c>
      <c r="ER663" s="2">
        <v>774.29</v>
      </c>
      <c r="ES663" s="2">
        <v>774.29</v>
      </c>
      <c r="ET663" s="2">
        <v>0</v>
      </c>
      <c r="EU663" s="2">
        <v>0</v>
      </c>
      <c r="EV663" s="2">
        <v>0</v>
      </c>
      <c r="EW663" s="2">
        <v>0</v>
      </c>
      <c r="EX663" s="2">
        <v>0</v>
      </c>
      <c r="EY663" s="2"/>
      <c r="EZ663" s="2"/>
      <c r="FA663" s="2"/>
      <c r="FB663" s="2"/>
      <c r="FC663" s="2"/>
      <c r="FD663" s="2"/>
      <c r="FE663" s="2"/>
      <c r="FF663" s="2"/>
      <c r="FG663" s="2"/>
      <c r="FH663" s="2"/>
      <c r="FI663" s="2"/>
      <c r="FJ663" s="2"/>
      <c r="FK663" s="2"/>
      <c r="FL663" s="2"/>
      <c r="FM663" s="2"/>
      <c r="FN663" s="2"/>
      <c r="FO663" s="2"/>
      <c r="FP663" s="2"/>
      <c r="FQ663" s="2">
        <v>0</v>
      </c>
      <c r="FR663" s="2">
        <v>0</v>
      </c>
      <c r="FS663" s="2">
        <v>0</v>
      </c>
      <c r="FT663" s="2"/>
      <c r="FU663" s="2"/>
      <c r="FV663" s="2"/>
      <c r="FW663" s="2"/>
      <c r="FX663" s="2">
        <v>97</v>
      </c>
      <c r="FY663" s="2">
        <v>51</v>
      </c>
      <c r="FZ663" s="2"/>
      <c r="GA663" s="2" t="s">
        <v>881</v>
      </c>
      <c r="GB663" s="2"/>
      <c r="GC663" s="2"/>
      <c r="GD663" s="2">
        <v>1</v>
      </c>
      <c r="GE663" s="2"/>
      <c r="GF663" s="2">
        <v>1626038572</v>
      </c>
      <c r="GG663" s="2">
        <v>2</v>
      </c>
      <c r="GH663" s="2">
        <v>4</v>
      </c>
      <c r="GI663" s="2">
        <v>-2</v>
      </c>
      <c r="GJ663" s="2">
        <v>0</v>
      </c>
      <c r="GK663" s="2">
        <v>0</v>
      </c>
      <c r="GL663" s="2">
        <f t="shared" si="787"/>
        <v>0</v>
      </c>
      <c r="GM663" s="2">
        <f t="shared" si="788"/>
        <v>78203.289999999994</v>
      </c>
      <c r="GN663" s="2">
        <f t="shared" si="789"/>
        <v>0</v>
      </c>
      <c r="GO663" s="2">
        <f t="shared" si="790"/>
        <v>78203.289999999994</v>
      </c>
      <c r="GP663" s="2">
        <f t="shared" si="791"/>
        <v>0</v>
      </c>
      <c r="GQ663" s="2"/>
      <c r="GR663" s="2">
        <v>0</v>
      </c>
      <c r="GS663" s="2">
        <v>2</v>
      </c>
      <c r="GT663" s="2">
        <v>0</v>
      </c>
      <c r="GU663" s="2" t="s">
        <v>3</v>
      </c>
      <c r="GV663" s="2">
        <f t="shared" si="792"/>
        <v>0</v>
      </c>
      <c r="GW663" s="2">
        <v>1</v>
      </c>
      <c r="GX663" s="2">
        <f t="shared" si="793"/>
        <v>0</v>
      </c>
      <c r="GY663" s="2"/>
      <c r="GZ663" s="2"/>
      <c r="HA663" s="2">
        <v>0</v>
      </c>
      <c r="HB663" s="2">
        <v>0</v>
      </c>
      <c r="HC663" s="2">
        <f t="shared" si="794"/>
        <v>0</v>
      </c>
      <c r="HD663" s="2"/>
      <c r="HE663" s="2" t="s">
        <v>389</v>
      </c>
      <c r="HF663" s="2" t="s">
        <v>34</v>
      </c>
      <c r="HG663" s="2"/>
      <c r="HH663" s="2"/>
      <c r="HI663" s="2"/>
      <c r="HJ663" s="2"/>
      <c r="HK663" s="2"/>
      <c r="HL663" s="2"/>
      <c r="HM663" s="2" t="s">
        <v>3</v>
      </c>
      <c r="HN663" s="2" t="s">
        <v>3</v>
      </c>
      <c r="HO663" s="2" t="s">
        <v>3</v>
      </c>
      <c r="HP663" s="2" t="s">
        <v>3</v>
      </c>
      <c r="HQ663" s="2" t="s">
        <v>3</v>
      </c>
      <c r="HR663" s="2"/>
      <c r="HS663" s="2">
        <v>0</v>
      </c>
      <c r="HT663" s="2"/>
      <c r="HU663" s="2"/>
      <c r="HV663" s="2"/>
      <c r="HW663" s="2"/>
      <c r="HX663" s="2"/>
      <c r="HY663" s="2"/>
      <c r="HZ663" s="2"/>
      <c r="IA663" s="2"/>
      <c r="IB663" s="2"/>
      <c r="IC663" s="2"/>
      <c r="ID663" s="2"/>
      <c r="IE663" s="2"/>
      <c r="IF663" s="2"/>
      <c r="IG663" s="2"/>
      <c r="IH663" s="2"/>
      <c r="II663" s="2"/>
      <c r="IJ663" s="2"/>
      <c r="IK663" s="2">
        <v>0</v>
      </c>
      <c r="IL663" s="2"/>
      <c r="IM663" s="2"/>
      <c r="IN663" s="2"/>
      <c r="IO663" s="2"/>
      <c r="IP663" s="2"/>
      <c r="IQ663" s="2"/>
      <c r="IR663" s="2"/>
      <c r="IS663" s="2"/>
      <c r="IT663" s="2"/>
      <c r="IU663" s="2"/>
    </row>
    <row r="664" spans="1:255" x14ac:dyDescent="0.2">
      <c r="A664">
        <v>18</v>
      </c>
      <c r="B664">
        <v>1</v>
      </c>
      <c r="C664">
        <v>474</v>
      </c>
      <c r="E664" t="s">
        <v>887</v>
      </c>
      <c r="F664" t="s">
        <v>879</v>
      </c>
      <c r="G664" t="s">
        <v>888</v>
      </c>
      <c r="H664" t="s">
        <v>37</v>
      </c>
      <c r="I664">
        <f>I660*J664</f>
        <v>101</v>
      </c>
      <c r="J664">
        <v>1</v>
      </c>
      <c r="K664">
        <v>1</v>
      </c>
      <c r="O664">
        <f t="shared" si="761"/>
        <v>772648.51</v>
      </c>
      <c r="P664">
        <f t="shared" si="762"/>
        <v>772648.51</v>
      </c>
      <c r="Q664">
        <f>(ROUND((ROUND(((ET664)*AV664*I664),2)*BB664),2)+ROUND((ROUND(((AE664-(EU664))*AV664*I664),2)*BS664),2))</f>
        <v>0</v>
      </c>
      <c r="R664">
        <f t="shared" si="763"/>
        <v>0</v>
      </c>
      <c r="S664">
        <f t="shared" si="764"/>
        <v>0</v>
      </c>
      <c r="T664">
        <f t="shared" si="765"/>
        <v>0</v>
      </c>
      <c r="U664">
        <f t="shared" si="766"/>
        <v>0</v>
      </c>
      <c r="V664">
        <f t="shared" si="767"/>
        <v>0</v>
      </c>
      <c r="W664">
        <f t="shared" si="768"/>
        <v>0</v>
      </c>
      <c r="X664">
        <f t="shared" si="769"/>
        <v>0</v>
      </c>
      <c r="Y664">
        <f t="shared" si="770"/>
        <v>0</v>
      </c>
      <c r="AA664">
        <v>60252775</v>
      </c>
      <c r="AB664">
        <f t="shared" si="771"/>
        <v>774.29</v>
      </c>
      <c r="AC664">
        <f t="shared" si="772"/>
        <v>774.29</v>
      </c>
      <c r="AD664">
        <f>ROUND((((ET664)-(EU664))+AE664),6)</f>
        <v>0</v>
      </c>
      <c r="AE664">
        <f t="shared" si="799"/>
        <v>0</v>
      </c>
      <c r="AF664">
        <f t="shared" si="799"/>
        <v>0</v>
      </c>
      <c r="AG664">
        <f t="shared" si="774"/>
        <v>0</v>
      </c>
      <c r="AH664">
        <f t="shared" si="800"/>
        <v>0</v>
      </c>
      <c r="AI664">
        <f t="shared" si="800"/>
        <v>0</v>
      </c>
      <c r="AJ664">
        <f t="shared" si="776"/>
        <v>0</v>
      </c>
      <c r="AK664">
        <v>774.29</v>
      </c>
      <c r="AL664">
        <v>774.29</v>
      </c>
      <c r="AM664">
        <v>0</v>
      </c>
      <c r="AN664">
        <v>0</v>
      </c>
      <c r="AO664">
        <v>0</v>
      </c>
      <c r="AP664">
        <v>0</v>
      </c>
      <c r="AQ664">
        <v>0</v>
      </c>
      <c r="AR664">
        <v>0</v>
      </c>
      <c r="AS664">
        <v>0</v>
      </c>
      <c r="AT664">
        <v>97</v>
      </c>
      <c r="AU664">
        <v>51</v>
      </c>
      <c r="AV664">
        <v>1</v>
      </c>
      <c r="AW664">
        <v>1</v>
      </c>
      <c r="AZ664">
        <v>1</v>
      </c>
      <c r="BA664">
        <v>1</v>
      </c>
      <c r="BB664">
        <v>1</v>
      </c>
      <c r="BC664">
        <v>9.8800000000000008</v>
      </c>
      <c r="BD664" t="s">
        <v>3</v>
      </c>
      <c r="BE664" t="s">
        <v>3</v>
      </c>
      <c r="BF664" t="s">
        <v>3</v>
      </c>
      <c r="BG664" t="s">
        <v>3</v>
      </c>
      <c r="BH664">
        <v>3</v>
      </c>
      <c r="BI664">
        <v>2</v>
      </c>
      <c r="BJ664" t="s">
        <v>3</v>
      </c>
      <c r="BM664">
        <v>67</v>
      </c>
      <c r="BN664">
        <v>0</v>
      </c>
      <c r="BO664" t="s">
        <v>3</v>
      </c>
      <c r="BP664">
        <v>0</v>
      </c>
      <c r="BQ664">
        <v>40</v>
      </c>
      <c r="BR664">
        <v>0</v>
      </c>
      <c r="BS664">
        <v>1</v>
      </c>
      <c r="BT664">
        <v>1</v>
      </c>
      <c r="BU664">
        <v>1</v>
      </c>
      <c r="BV664">
        <v>1</v>
      </c>
      <c r="BW664">
        <v>1</v>
      </c>
      <c r="BX664">
        <v>1</v>
      </c>
      <c r="BY664" t="s">
        <v>3</v>
      </c>
      <c r="BZ664">
        <v>97</v>
      </c>
      <c r="CA664">
        <v>51</v>
      </c>
      <c r="CB664" t="s">
        <v>3</v>
      </c>
      <c r="CE664">
        <v>30</v>
      </c>
      <c r="CF664">
        <v>0</v>
      </c>
      <c r="CG664">
        <v>0</v>
      </c>
      <c r="CM664">
        <v>0</v>
      </c>
      <c r="CN664" t="s">
        <v>3</v>
      </c>
      <c r="CO664">
        <v>0</v>
      </c>
      <c r="CP664">
        <f t="shared" si="777"/>
        <v>772648.51</v>
      </c>
      <c r="CQ664">
        <f t="shared" si="778"/>
        <v>7649.99</v>
      </c>
      <c r="CR664">
        <f>(ROUND((ROUND(((ET664)*AV664*1),2)*BB664),2)+ROUND((ROUND(((AE664-(EU664))*AV664*1),2)*BS664),2))</f>
        <v>0</v>
      </c>
      <c r="CS664">
        <f t="shared" si="779"/>
        <v>0</v>
      </c>
      <c r="CT664">
        <f t="shared" si="780"/>
        <v>0</v>
      </c>
      <c r="CU664">
        <f t="shared" si="781"/>
        <v>0</v>
      </c>
      <c r="CV664">
        <f t="shared" si="782"/>
        <v>0</v>
      </c>
      <c r="CW664">
        <f t="shared" si="783"/>
        <v>0</v>
      </c>
      <c r="CX664">
        <f t="shared" si="784"/>
        <v>0</v>
      </c>
      <c r="CY664">
        <f t="shared" si="785"/>
        <v>0</v>
      </c>
      <c r="CZ664">
        <f t="shared" si="786"/>
        <v>0</v>
      </c>
      <c r="DC664" t="s">
        <v>3</v>
      </c>
      <c r="DD664" t="s">
        <v>3</v>
      </c>
      <c r="DE664" t="s">
        <v>3</v>
      </c>
      <c r="DF664" t="s">
        <v>3</v>
      </c>
      <c r="DG664" t="s">
        <v>3</v>
      </c>
      <c r="DH664" t="s">
        <v>3</v>
      </c>
      <c r="DI664" t="s">
        <v>3</v>
      </c>
      <c r="DJ664" t="s">
        <v>3</v>
      </c>
      <c r="DK664" t="s">
        <v>3</v>
      </c>
      <c r="DL664" t="s">
        <v>3</v>
      </c>
      <c r="DM664" t="s">
        <v>3</v>
      </c>
      <c r="DN664">
        <v>0</v>
      </c>
      <c r="DO664">
        <v>0</v>
      </c>
      <c r="DP664">
        <v>1</v>
      </c>
      <c r="DQ664">
        <v>1</v>
      </c>
      <c r="DU664">
        <v>1013</v>
      </c>
      <c r="DV664" t="s">
        <v>37</v>
      </c>
      <c r="DW664" t="s">
        <v>37</v>
      </c>
      <c r="DX664">
        <v>1</v>
      </c>
      <c r="DZ664" t="s">
        <v>3</v>
      </c>
      <c r="EA664" t="s">
        <v>3</v>
      </c>
      <c r="EB664" t="s">
        <v>3</v>
      </c>
      <c r="EC664" t="s">
        <v>3</v>
      </c>
      <c r="EE664">
        <v>59540733</v>
      </c>
      <c r="EF664">
        <v>40</v>
      </c>
      <c r="EG664" t="s">
        <v>25</v>
      </c>
      <c r="EH664">
        <v>0</v>
      </c>
      <c r="EI664" t="s">
        <v>3</v>
      </c>
      <c r="EJ664">
        <v>2</v>
      </c>
      <c r="EK664">
        <v>67</v>
      </c>
      <c r="EL664" t="s">
        <v>26</v>
      </c>
      <c r="EM664" t="s">
        <v>27</v>
      </c>
      <c r="EO664" t="s">
        <v>3</v>
      </c>
      <c r="EQ664">
        <v>0</v>
      </c>
      <c r="ER664">
        <v>774.29</v>
      </c>
      <c r="ES664">
        <v>774.29</v>
      </c>
      <c r="ET664">
        <v>0</v>
      </c>
      <c r="EU664">
        <v>0</v>
      </c>
      <c r="EV664">
        <v>0</v>
      </c>
      <c r="EW664">
        <v>0</v>
      </c>
      <c r="EX664">
        <v>0</v>
      </c>
      <c r="EZ664">
        <v>5</v>
      </c>
      <c r="FC664">
        <v>1</v>
      </c>
      <c r="FD664">
        <v>18</v>
      </c>
      <c r="FF664">
        <v>9000</v>
      </c>
      <c r="FQ664">
        <v>0</v>
      </c>
      <c r="FR664">
        <v>0</v>
      </c>
      <c r="FS664">
        <v>0</v>
      </c>
      <c r="FX664">
        <v>97</v>
      </c>
      <c r="FY664">
        <v>51</v>
      </c>
      <c r="GA664" t="s">
        <v>881</v>
      </c>
      <c r="GD664">
        <v>1</v>
      </c>
      <c r="GF664">
        <v>1626038572</v>
      </c>
      <c r="GG664">
        <v>2</v>
      </c>
      <c r="GH664">
        <v>3</v>
      </c>
      <c r="GI664">
        <v>5</v>
      </c>
      <c r="GJ664">
        <v>0</v>
      </c>
      <c r="GK664">
        <v>0</v>
      </c>
      <c r="GL664">
        <f t="shared" si="787"/>
        <v>0</v>
      </c>
      <c r="GM664">
        <f t="shared" si="788"/>
        <v>772648.51</v>
      </c>
      <c r="GN664">
        <f t="shared" si="789"/>
        <v>0</v>
      </c>
      <c r="GO664">
        <f t="shared" si="790"/>
        <v>772648.51</v>
      </c>
      <c r="GP664">
        <f t="shared" si="791"/>
        <v>0</v>
      </c>
      <c r="GR664">
        <v>1</v>
      </c>
      <c r="GS664">
        <v>1</v>
      </c>
      <c r="GT664">
        <v>0</v>
      </c>
      <c r="GU664" t="s">
        <v>3</v>
      </c>
      <c r="GV664">
        <f t="shared" si="792"/>
        <v>0</v>
      </c>
      <c r="GW664">
        <v>1</v>
      </c>
      <c r="GX664">
        <f t="shared" si="793"/>
        <v>0</v>
      </c>
      <c r="HA664">
        <v>0</v>
      </c>
      <c r="HB664">
        <v>0</v>
      </c>
      <c r="HC664">
        <f t="shared" si="794"/>
        <v>0</v>
      </c>
      <c r="HE664" t="s">
        <v>389</v>
      </c>
      <c r="HF664" t="s">
        <v>34</v>
      </c>
      <c r="HM664" t="s">
        <v>3</v>
      </c>
      <c r="HN664" t="s">
        <v>3</v>
      </c>
      <c r="HO664" t="s">
        <v>3</v>
      </c>
      <c r="HP664" t="s">
        <v>3</v>
      </c>
      <c r="HQ664" t="s">
        <v>3</v>
      </c>
      <c r="HS664">
        <v>0</v>
      </c>
      <c r="IK664">
        <v>0</v>
      </c>
    </row>
    <row r="665" spans="1:255" x14ac:dyDescent="0.2">
      <c r="A665" s="2">
        <v>17</v>
      </c>
      <c r="B665" s="2">
        <v>1</v>
      </c>
      <c r="C665" s="2">
        <f>ROW(SmtRes!A477)</f>
        <v>477</v>
      </c>
      <c r="D665" s="2">
        <f>ROW(EtalonRes!A553)</f>
        <v>553</v>
      </c>
      <c r="E665" s="2" t="s">
        <v>889</v>
      </c>
      <c r="F665" s="2" t="s">
        <v>835</v>
      </c>
      <c r="G665" s="2" t="s">
        <v>836</v>
      </c>
      <c r="H665" s="2" t="s">
        <v>631</v>
      </c>
      <c r="I665" s="2">
        <f>ROUND(202/100,9)</f>
        <v>2.02</v>
      </c>
      <c r="J665" s="2">
        <v>0</v>
      </c>
      <c r="K665" s="2">
        <f>ROUND(202/100,9)</f>
        <v>2.02</v>
      </c>
      <c r="L665" s="2"/>
      <c r="M665" s="2"/>
      <c r="N665" s="2"/>
      <c r="O665" s="2">
        <f t="shared" si="761"/>
        <v>491.81</v>
      </c>
      <c r="P665" s="2">
        <f t="shared" si="762"/>
        <v>0</v>
      </c>
      <c r="Q665" s="2">
        <f>(ROUND((ROUND((((ET665*1.1))*AV665*I665),2)*BB665),2)+ROUND((ROUND(((AE665-((EU665*1.1)))*AV665*I665),2)*BS665),2))</f>
        <v>1.93</v>
      </c>
      <c r="R665" s="2">
        <f t="shared" si="763"/>
        <v>0.3</v>
      </c>
      <c r="S665" s="2">
        <f t="shared" si="764"/>
        <v>489.88</v>
      </c>
      <c r="T665" s="2">
        <f t="shared" si="765"/>
        <v>0</v>
      </c>
      <c r="U665" s="2">
        <f t="shared" si="766"/>
        <v>43.830016559999997</v>
      </c>
      <c r="V665" s="2">
        <f t="shared" si="767"/>
        <v>0</v>
      </c>
      <c r="W665" s="2">
        <f t="shared" si="768"/>
        <v>0</v>
      </c>
      <c r="X665" s="2">
        <f t="shared" si="769"/>
        <v>475.47</v>
      </c>
      <c r="Y665" s="2">
        <f t="shared" si="770"/>
        <v>249.99</v>
      </c>
      <c r="Z665" s="2"/>
      <c r="AA665" s="2">
        <v>60252778</v>
      </c>
      <c r="AB665" s="2">
        <f t="shared" si="771"/>
        <v>232.54</v>
      </c>
      <c r="AC665" s="2">
        <f t="shared" si="772"/>
        <v>0</v>
      </c>
      <c r="AD665" s="2">
        <f>ROUND(((((ET665*1.1))-((EU665*1.1)))+AE665),6)</f>
        <v>0.91300000000000003</v>
      </c>
      <c r="AE665" s="2">
        <f>ROUND(((EU665*1.1)),6)</f>
        <v>0.14299999999999999</v>
      </c>
      <c r="AF665" s="2">
        <f>ROUND(((EV665*1.1)),6)</f>
        <v>231.62700000000001</v>
      </c>
      <c r="AG665" s="2">
        <f t="shared" si="774"/>
        <v>0</v>
      </c>
      <c r="AH665" s="2">
        <f>((EW665*1.1))</f>
        <v>20.724</v>
      </c>
      <c r="AI665" s="2">
        <f>((EX665*1.1))</f>
        <v>0</v>
      </c>
      <c r="AJ665" s="2">
        <f t="shared" si="776"/>
        <v>0</v>
      </c>
      <c r="AK665" s="2">
        <v>211.4</v>
      </c>
      <c r="AL665" s="2">
        <v>0</v>
      </c>
      <c r="AM665" s="2">
        <v>0.83</v>
      </c>
      <c r="AN665" s="2">
        <v>0.13</v>
      </c>
      <c r="AO665" s="2">
        <v>210.57</v>
      </c>
      <c r="AP665" s="2">
        <v>0</v>
      </c>
      <c r="AQ665" s="2">
        <v>18.84</v>
      </c>
      <c r="AR665" s="2">
        <v>0</v>
      </c>
      <c r="AS665" s="2">
        <v>0</v>
      </c>
      <c r="AT665" s="2">
        <v>97</v>
      </c>
      <c r="AU665" s="2">
        <v>51</v>
      </c>
      <c r="AV665" s="2">
        <v>1.0469999999999999</v>
      </c>
      <c r="AW665" s="2">
        <v>1</v>
      </c>
      <c r="AX665" s="2"/>
      <c r="AY665" s="2"/>
      <c r="AZ665" s="2">
        <v>1</v>
      </c>
      <c r="BA665" s="2">
        <v>1</v>
      </c>
      <c r="BB665" s="2">
        <v>1</v>
      </c>
      <c r="BC665" s="2">
        <v>1</v>
      </c>
      <c r="BD665" s="2" t="s">
        <v>3</v>
      </c>
      <c r="BE665" s="2" t="s">
        <v>3</v>
      </c>
      <c r="BF665" s="2" t="s">
        <v>3</v>
      </c>
      <c r="BG665" s="2" t="s">
        <v>3</v>
      </c>
      <c r="BH665" s="2">
        <v>0</v>
      </c>
      <c r="BI665" s="2">
        <v>2</v>
      </c>
      <c r="BJ665" s="2" t="s">
        <v>837</v>
      </c>
      <c r="BK665" s="2"/>
      <c r="BL665" s="2"/>
      <c r="BM665" s="2">
        <v>67</v>
      </c>
      <c r="BN665" s="2">
        <v>0</v>
      </c>
      <c r="BO665" s="2" t="s">
        <v>835</v>
      </c>
      <c r="BP665" s="2">
        <v>1</v>
      </c>
      <c r="BQ665" s="2">
        <v>40</v>
      </c>
      <c r="BR665" s="2">
        <v>0</v>
      </c>
      <c r="BS665" s="2">
        <v>1</v>
      </c>
      <c r="BT665" s="2">
        <v>1</v>
      </c>
      <c r="BU665" s="2">
        <v>1</v>
      </c>
      <c r="BV665" s="2">
        <v>1</v>
      </c>
      <c r="BW665" s="2">
        <v>1</v>
      </c>
      <c r="BX665" s="2">
        <v>1</v>
      </c>
      <c r="BY665" s="2" t="s">
        <v>3</v>
      </c>
      <c r="BZ665" s="2">
        <v>97</v>
      </c>
      <c r="CA665" s="2">
        <v>51</v>
      </c>
      <c r="CB665" s="2" t="s">
        <v>3</v>
      </c>
      <c r="CC665" s="2"/>
      <c r="CD665" s="2"/>
      <c r="CE665" s="2">
        <v>30</v>
      </c>
      <c r="CF665" s="2">
        <v>0</v>
      </c>
      <c r="CG665" s="2">
        <v>0</v>
      </c>
      <c r="CH665" s="2"/>
      <c r="CI665" s="2"/>
      <c r="CJ665" s="2"/>
      <c r="CK665" s="2"/>
      <c r="CL665" s="2"/>
      <c r="CM665" s="2">
        <v>0</v>
      </c>
      <c r="CN665" s="2" t="s">
        <v>1289</v>
      </c>
      <c r="CO665" s="2">
        <v>0</v>
      </c>
      <c r="CP665" s="2">
        <f t="shared" si="777"/>
        <v>491.81</v>
      </c>
      <c r="CQ665" s="2">
        <f t="shared" si="778"/>
        <v>0</v>
      </c>
      <c r="CR665" s="2">
        <f>(ROUND((ROUND((((ET665*1.1))*AV665*1),2)*BB665),2)+ROUND((ROUND(((AE665-((EU665*1.1)))*AV665*1),2)*BS665),2))</f>
        <v>0.96</v>
      </c>
      <c r="CS665" s="2">
        <f t="shared" si="779"/>
        <v>0.15</v>
      </c>
      <c r="CT665" s="2">
        <f t="shared" si="780"/>
        <v>242.51</v>
      </c>
      <c r="CU665" s="2">
        <f t="shared" si="781"/>
        <v>0</v>
      </c>
      <c r="CV665" s="2">
        <f t="shared" si="782"/>
        <v>21.698027999999997</v>
      </c>
      <c r="CW665" s="2">
        <f t="shared" si="783"/>
        <v>0</v>
      </c>
      <c r="CX665" s="2">
        <f t="shared" si="784"/>
        <v>0</v>
      </c>
      <c r="CY665" s="2">
        <f t="shared" si="785"/>
        <v>475.47460000000001</v>
      </c>
      <c r="CZ665" s="2">
        <f t="shared" si="786"/>
        <v>249.99180000000001</v>
      </c>
      <c r="DA665" s="2"/>
      <c r="DB665" s="2">
        <v>65</v>
      </c>
      <c r="DC665" s="2" t="s">
        <v>3</v>
      </c>
      <c r="DD665" s="2" t="s">
        <v>3</v>
      </c>
      <c r="DE665" s="2" t="s">
        <v>24</v>
      </c>
      <c r="DF665" s="2" t="s">
        <v>24</v>
      </c>
      <c r="DG665" s="2" t="s">
        <v>24</v>
      </c>
      <c r="DH665" s="2" t="s">
        <v>3</v>
      </c>
      <c r="DI665" s="2" t="s">
        <v>24</v>
      </c>
      <c r="DJ665" s="2" t="s">
        <v>24</v>
      </c>
      <c r="DK665" s="2" t="s">
        <v>3</v>
      </c>
      <c r="DL665" s="2" t="s">
        <v>3</v>
      </c>
      <c r="DM665" s="2" t="s">
        <v>3</v>
      </c>
      <c r="DN665" s="2">
        <v>0</v>
      </c>
      <c r="DO665" s="2">
        <v>0</v>
      </c>
      <c r="DP665" s="2">
        <v>1</v>
      </c>
      <c r="DQ665" s="2">
        <v>1</v>
      </c>
      <c r="DR665" s="2"/>
      <c r="DS665" s="2"/>
      <c r="DT665" s="2"/>
      <c r="DU665" s="2">
        <v>1010</v>
      </c>
      <c r="DV665" s="2" t="s">
        <v>631</v>
      </c>
      <c r="DW665" s="2" t="s">
        <v>631</v>
      </c>
      <c r="DX665" s="2">
        <v>100</v>
      </c>
      <c r="DY665" s="2"/>
      <c r="DZ665" s="2" t="s">
        <v>3</v>
      </c>
      <c r="EA665" s="2" t="s">
        <v>3</v>
      </c>
      <c r="EB665" s="2" t="s">
        <v>3</v>
      </c>
      <c r="EC665" s="2" t="s">
        <v>3</v>
      </c>
      <c r="ED665" s="2"/>
      <c r="EE665" s="2">
        <v>59540733</v>
      </c>
      <c r="EF665" s="2">
        <v>40</v>
      </c>
      <c r="EG665" s="2" t="s">
        <v>25</v>
      </c>
      <c r="EH665" s="2">
        <v>0</v>
      </c>
      <c r="EI665" s="2" t="s">
        <v>3</v>
      </c>
      <c r="EJ665" s="2">
        <v>2</v>
      </c>
      <c r="EK665" s="2">
        <v>67</v>
      </c>
      <c r="EL665" s="2" t="s">
        <v>26</v>
      </c>
      <c r="EM665" s="2" t="s">
        <v>27</v>
      </c>
      <c r="EN665" s="2"/>
      <c r="EO665" s="2" t="s">
        <v>28</v>
      </c>
      <c r="EP665" s="2"/>
      <c r="EQ665" s="2">
        <v>0</v>
      </c>
      <c r="ER665" s="2">
        <v>211.4</v>
      </c>
      <c r="ES665" s="2">
        <v>0</v>
      </c>
      <c r="ET665" s="2">
        <v>0.83</v>
      </c>
      <c r="EU665" s="2">
        <v>0.13</v>
      </c>
      <c r="EV665" s="2">
        <v>210.57</v>
      </c>
      <c r="EW665" s="2">
        <v>18.84</v>
      </c>
      <c r="EX665" s="2">
        <v>0</v>
      </c>
      <c r="EY665" s="2">
        <v>0</v>
      </c>
      <c r="EZ665" s="2"/>
      <c r="FA665" s="2"/>
      <c r="FB665" s="2"/>
      <c r="FC665" s="2"/>
      <c r="FD665" s="2"/>
      <c r="FE665" s="2"/>
      <c r="FF665" s="2"/>
      <c r="FG665" s="2"/>
      <c r="FH665" s="2"/>
      <c r="FI665" s="2"/>
      <c r="FJ665" s="2"/>
      <c r="FK665" s="2"/>
      <c r="FL665" s="2"/>
      <c r="FM665" s="2"/>
      <c r="FN665" s="2"/>
      <c r="FO665" s="2"/>
      <c r="FP665" s="2"/>
      <c r="FQ665" s="2">
        <v>0</v>
      </c>
      <c r="FR665" s="2">
        <v>0</v>
      </c>
      <c r="FS665" s="2">
        <v>0</v>
      </c>
      <c r="FT665" s="2"/>
      <c r="FU665" s="2"/>
      <c r="FV665" s="2"/>
      <c r="FW665" s="2"/>
      <c r="FX665" s="2">
        <v>97</v>
      </c>
      <c r="FY665" s="2">
        <v>51</v>
      </c>
      <c r="FZ665" s="2"/>
      <c r="GA665" s="2" t="s">
        <v>3</v>
      </c>
      <c r="GB665" s="2"/>
      <c r="GC665" s="2"/>
      <c r="GD665" s="2">
        <v>1</v>
      </c>
      <c r="GE665" s="2"/>
      <c r="GF665" s="2">
        <v>728449770</v>
      </c>
      <c r="GG665" s="2">
        <v>2</v>
      </c>
      <c r="GH665" s="2">
        <v>1</v>
      </c>
      <c r="GI665" s="2">
        <v>2</v>
      </c>
      <c r="GJ665" s="2">
        <v>0</v>
      </c>
      <c r="GK665" s="2">
        <v>0</v>
      </c>
      <c r="GL665" s="2">
        <f t="shared" si="787"/>
        <v>0</v>
      </c>
      <c r="GM665" s="2">
        <f t="shared" si="788"/>
        <v>1217.27</v>
      </c>
      <c r="GN665" s="2">
        <f t="shared" si="789"/>
        <v>0</v>
      </c>
      <c r="GO665" s="2">
        <f t="shared" si="790"/>
        <v>1217.27</v>
      </c>
      <c r="GP665" s="2">
        <f t="shared" si="791"/>
        <v>0</v>
      </c>
      <c r="GQ665" s="2"/>
      <c r="GR665" s="2">
        <v>0</v>
      </c>
      <c r="GS665" s="2">
        <v>3</v>
      </c>
      <c r="GT665" s="2">
        <v>0</v>
      </c>
      <c r="GU665" s="2" t="s">
        <v>3</v>
      </c>
      <c r="GV665" s="2">
        <f t="shared" si="792"/>
        <v>0</v>
      </c>
      <c r="GW665" s="2">
        <v>1</v>
      </c>
      <c r="GX665" s="2">
        <f t="shared" si="793"/>
        <v>0</v>
      </c>
      <c r="GY665" s="2"/>
      <c r="GZ665" s="2"/>
      <c r="HA665" s="2">
        <v>0</v>
      </c>
      <c r="HB665" s="2">
        <v>0</v>
      </c>
      <c r="HC665" s="2">
        <f t="shared" si="794"/>
        <v>0</v>
      </c>
      <c r="HD665" s="2"/>
      <c r="HE665" s="2" t="s">
        <v>3</v>
      </c>
      <c r="HF665" s="2" t="s">
        <v>3</v>
      </c>
      <c r="HG665" s="2"/>
      <c r="HH665" s="2"/>
      <c r="HI665" s="2"/>
      <c r="HJ665" s="2"/>
      <c r="HK665" s="2"/>
      <c r="HL665" s="2"/>
      <c r="HM665" s="2" t="s">
        <v>3</v>
      </c>
      <c r="HN665" s="2" t="s">
        <v>3</v>
      </c>
      <c r="HO665" s="2" t="s">
        <v>3</v>
      </c>
      <c r="HP665" s="2" t="s">
        <v>3</v>
      </c>
      <c r="HQ665" s="2" t="s">
        <v>3</v>
      </c>
      <c r="HR665" s="2"/>
      <c r="HS665" s="2">
        <v>0</v>
      </c>
      <c r="HT665" s="2"/>
      <c r="HU665" s="2"/>
      <c r="HV665" s="2"/>
      <c r="HW665" s="2"/>
      <c r="HX665" s="2"/>
      <c r="HY665" s="2"/>
      <c r="HZ665" s="2"/>
      <c r="IA665" s="2"/>
      <c r="IB665" s="2"/>
      <c r="IC665" s="2"/>
      <c r="ID665" s="2"/>
      <c r="IE665" s="2"/>
      <c r="IF665" s="2"/>
      <c r="IG665" s="2"/>
      <c r="IH665" s="2"/>
      <c r="II665" s="2"/>
      <c r="IJ665" s="2"/>
      <c r="IK665" s="2">
        <v>0</v>
      </c>
      <c r="IL665" s="2"/>
      <c r="IM665" s="2"/>
      <c r="IN665" s="2"/>
      <c r="IO665" s="2"/>
      <c r="IP665" s="2"/>
      <c r="IQ665" s="2"/>
      <c r="IR665" s="2"/>
      <c r="IS665" s="2"/>
      <c r="IT665" s="2"/>
      <c r="IU665" s="2"/>
    </row>
    <row r="666" spans="1:255" x14ac:dyDescent="0.2">
      <c r="A666">
        <v>17</v>
      </c>
      <c r="B666">
        <v>1</v>
      </c>
      <c r="C666">
        <f>ROW(SmtRes!A480)</f>
        <v>480</v>
      </c>
      <c r="D666">
        <f>ROW(EtalonRes!A556)</f>
        <v>556</v>
      </c>
      <c r="E666" t="s">
        <v>889</v>
      </c>
      <c r="F666" t="s">
        <v>835</v>
      </c>
      <c r="G666" t="s">
        <v>836</v>
      </c>
      <c r="H666" t="s">
        <v>631</v>
      </c>
      <c r="I666">
        <f>ROUND(202/100,9)</f>
        <v>2.02</v>
      </c>
      <c r="J666">
        <v>0</v>
      </c>
      <c r="K666">
        <f>ROUND(202/100,9)</f>
        <v>2.02</v>
      </c>
      <c r="O666">
        <f t="shared" si="761"/>
        <v>26970.02</v>
      </c>
      <c r="P666">
        <f t="shared" si="762"/>
        <v>0</v>
      </c>
      <c r="Q666">
        <f>(ROUND((ROUND((((ET666*1.1))*AV666*I666),2)*BB666),2)+ROUND((ROUND(((AE666-((EU666*1.1)))*AV666*I666),2)*BS666),2))</f>
        <v>31.52</v>
      </c>
      <c r="R666">
        <f t="shared" si="763"/>
        <v>16.5</v>
      </c>
      <c r="S666">
        <f t="shared" si="764"/>
        <v>26938.5</v>
      </c>
      <c r="T666">
        <f t="shared" si="765"/>
        <v>0</v>
      </c>
      <c r="U666">
        <f t="shared" si="766"/>
        <v>43.830016559999997</v>
      </c>
      <c r="V666">
        <f t="shared" si="767"/>
        <v>0</v>
      </c>
      <c r="W666">
        <f t="shared" si="768"/>
        <v>0</v>
      </c>
      <c r="X666">
        <f t="shared" si="769"/>
        <v>26146.35</v>
      </c>
      <c r="Y666">
        <f t="shared" si="770"/>
        <v>13747.05</v>
      </c>
      <c r="AA666">
        <v>60252775</v>
      </c>
      <c r="AB666">
        <f t="shared" si="771"/>
        <v>232.54</v>
      </c>
      <c r="AC666">
        <f t="shared" si="772"/>
        <v>0</v>
      </c>
      <c r="AD666">
        <f>ROUND(((((ET666*1.1))-((EU666*1.1)))+AE666),6)</f>
        <v>0.91300000000000003</v>
      </c>
      <c r="AE666">
        <f>ROUND(((EU666*1.1)),6)</f>
        <v>0.14299999999999999</v>
      </c>
      <c r="AF666">
        <f>ROUND(((EV666*1.1)),6)</f>
        <v>231.62700000000001</v>
      </c>
      <c r="AG666">
        <f t="shared" si="774"/>
        <v>0</v>
      </c>
      <c r="AH666">
        <f>((EW666*1.1))</f>
        <v>20.724</v>
      </c>
      <c r="AI666">
        <f>((EX666*1.1))</f>
        <v>0</v>
      </c>
      <c r="AJ666">
        <f t="shared" si="776"/>
        <v>0</v>
      </c>
      <c r="AK666">
        <v>211.4</v>
      </c>
      <c r="AL666">
        <v>0</v>
      </c>
      <c r="AM666">
        <v>0.83</v>
      </c>
      <c r="AN666">
        <v>0.13</v>
      </c>
      <c r="AO666">
        <v>210.57</v>
      </c>
      <c r="AP666">
        <v>0</v>
      </c>
      <c r="AQ666">
        <v>18.84</v>
      </c>
      <c r="AR666">
        <v>0</v>
      </c>
      <c r="AS666">
        <v>0</v>
      </c>
      <c r="AT666">
        <v>97</v>
      </c>
      <c r="AU666">
        <v>51</v>
      </c>
      <c r="AV666">
        <v>1.0469999999999999</v>
      </c>
      <c r="AW666">
        <v>1</v>
      </c>
      <c r="AZ666">
        <v>1</v>
      </c>
      <c r="BA666">
        <v>54.99</v>
      </c>
      <c r="BB666">
        <v>16.329999999999998</v>
      </c>
      <c r="BC666">
        <v>1</v>
      </c>
      <c r="BD666" t="s">
        <v>3</v>
      </c>
      <c r="BE666" t="s">
        <v>3</v>
      </c>
      <c r="BF666" t="s">
        <v>3</v>
      </c>
      <c r="BG666" t="s">
        <v>3</v>
      </c>
      <c r="BH666">
        <v>0</v>
      </c>
      <c r="BI666">
        <v>2</v>
      </c>
      <c r="BJ666" t="s">
        <v>837</v>
      </c>
      <c r="BM666">
        <v>67</v>
      </c>
      <c r="BN666">
        <v>0</v>
      </c>
      <c r="BO666" t="s">
        <v>835</v>
      </c>
      <c r="BP666">
        <v>1</v>
      </c>
      <c r="BQ666">
        <v>40</v>
      </c>
      <c r="BR666">
        <v>0</v>
      </c>
      <c r="BS666">
        <v>54.99</v>
      </c>
      <c r="BT666">
        <v>1</v>
      </c>
      <c r="BU666">
        <v>1</v>
      </c>
      <c r="BV666">
        <v>1</v>
      </c>
      <c r="BW666">
        <v>1</v>
      </c>
      <c r="BX666">
        <v>1</v>
      </c>
      <c r="BY666" t="s">
        <v>3</v>
      </c>
      <c r="BZ666">
        <v>97</v>
      </c>
      <c r="CA666">
        <v>51</v>
      </c>
      <c r="CB666" t="s">
        <v>3</v>
      </c>
      <c r="CE666">
        <v>30</v>
      </c>
      <c r="CF666">
        <v>0</v>
      </c>
      <c r="CG666">
        <v>0</v>
      </c>
      <c r="CM666">
        <v>0</v>
      </c>
      <c r="CN666" t="s">
        <v>1289</v>
      </c>
      <c r="CO666">
        <v>0</v>
      </c>
      <c r="CP666">
        <f t="shared" si="777"/>
        <v>26970.02</v>
      </c>
      <c r="CQ666">
        <f t="shared" si="778"/>
        <v>0</v>
      </c>
      <c r="CR666">
        <f>(ROUND((ROUND((((ET666*1.1))*AV666*1),2)*BB666),2)+ROUND((ROUND(((AE666-((EU666*1.1)))*AV666*1),2)*BS666),2))</f>
        <v>15.68</v>
      </c>
      <c r="CS666">
        <f t="shared" si="779"/>
        <v>8.25</v>
      </c>
      <c r="CT666">
        <f t="shared" si="780"/>
        <v>13335.62</v>
      </c>
      <c r="CU666">
        <f t="shared" si="781"/>
        <v>0</v>
      </c>
      <c r="CV666">
        <f t="shared" si="782"/>
        <v>21.698027999999997</v>
      </c>
      <c r="CW666">
        <f t="shared" si="783"/>
        <v>0</v>
      </c>
      <c r="CX666">
        <f t="shared" si="784"/>
        <v>0</v>
      </c>
      <c r="CY666">
        <f t="shared" si="785"/>
        <v>26146.35</v>
      </c>
      <c r="CZ666">
        <f t="shared" si="786"/>
        <v>13747.05</v>
      </c>
      <c r="DB666">
        <v>66</v>
      </c>
      <c r="DC666" t="s">
        <v>3</v>
      </c>
      <c r="DD666" t="s">
        <v>3</v>
      </c>
      <c r="DE666" t="s">
        <v>24</v>
      </c>
      <c r="DF666" t="s">
        <v>24</v>
      </c>
      <c r="DG666" t="s">
        <v>24</v>
      </c>
      <c r="DH666" t="s">
        <v>3</v>
      </c>
      <c r="DI666" t="s">
        <v>24</v>
      </c>
      <c r="DJ666" t="s">
        <v>24</v>
      </c>
      <c r="DK666" t="s">
        <v>3</v>
      </c>
      <c r="DL666" t="s">
        <v>3</v>
      </c>
      <c r="DM666" t="s">
        <v>3</v>
      </c>
      <c r="DN666">
        <v>0</v>
      </c>
      <c r="DO666">
        <v>0</v>
      </c>
      <c r="DP666">
        <v>1</v>
      </c>
      <c r="DQ666">
        <v>1</v>
      </c>
      <c r="DU666">
        <v>1010</v>
      </c>
      <c r="DV666" t="s">
        <v>631</v>
      </c>
      <c r="DW666" t="s">
        <v>631</v>
      </c>
      <c r="DX666">
        <v>100</v>
      </c>
      <c r="DZ666" t="s">
        <v>3</v>
      </c>
      <c r="EA666" t="s">
        <v>3</v>
      </c>
      <c r="EB666" t="s">
        <v>3</v>
      </c>
      <c r="EC666" t="s">
        <v>3</v>
      </c>
      <c r="EE666">
        <v>59540733</v>
      </c>
      <c r="EF666">
        <v>40</v>
      </c>
      <c r="EG666" t="s">
        <v>25</v>
      </c>
      <c r="EH666">
        <v>0</v>
      </c>
      <c r="EI666" t="s">
        <v>3</v>
      </c>
      <c r="EJ666">
        <v>2</v>
      </c>
      <c r="EK666">
        <v>67</v>
      </c>
      <c r="EL666" t="s">
        <v>26</v>
      </c>
      <c r="EM666" t="s">
        <v>27</v>
      </c>
      <c r="EO666" t="s">
        <v>28</v>
      </c>
      <c r="EQ666">
        <v>0</v>
      </c>
      <c r="ER666">
        <v>211.4</v>
      </c>
      <c r="ES666">
        <v>0</v>
      </c>
      <c r="ET666">
        <v>0.83</v>
      </c>
      <c r="EU666">
        <v>0.13</v>
      </c>
      <c r="EV666">
        <v>210.57</v>
      </c>
      <c r="EW666">
        <v>18.84</v>
      </c>
      <c r="EX666">
        <v>0</v>
      </c>
      <c r="EY666">
        <v>0</v>
      </c>
      <c r="FQ666">
        <v>0</v>
      </c>
      <c r="FR666">
        <v>0</v>
      </c>
      <c r="FS666">
        <v>0</v>
      </c>
      <c r="FX666">
        <v>97</v>
      </c>
      <c r="FY666">
        <v>51</v>
      </c>
      <c r="GA666" t="s">
        <v>3</v>
      </c>
      <c r="GD666">
        <v>1</v>
      </c>
      <c r="GF666">
        <v>728449770</v>
      </c>
      <c r="GG666">
        <v>2</v>
      </c>
      <c r="GH666">
        <v>1</v>
      </c>
      <c r="GI666">
        <v>2</v>
      </c>
      <c r="GJ666">
        <v>0</v>
      </c>
      <c r="GK666">
        <v>0</v>
      </c>
      <c r="GL666">
        <f t="shared" si="787"/>
        <v>0</v>
      </c>
      <c r="GM666">
        <f t="shared" si="788"/>
        <v>66863.42</v>
      </c>
      <c r="GN666">
        <f t="shared" si="789"/>
        <v>0</v>
      </c>
      <c r="GO666">
        <f t="shared" si="790"/>
        <v>66863.42</v>
      </c>
      <c r="GP666">
        <f t="shared" si="791"/>
        <v>0</v>
      </c>
      <c r="GR666">
        <v>0</v>
      </c>
      <c r="GS666">
        <v>3</v>
      </c>
      <c r="GT666">
        <v>0</v>
      </c>
      <c r="GU666" t="s">
        <v>3</v>
      </c>
      <c r="GV666">
        <f t="shared" si="792"/>
        <v>0</v>
      </c>
      <c r="GW666">
        <v>1</v>
      </c>
      <c r="GX666">
        <f t="shared" si="793"/>
        <v>0</v>
      </c>
      <c r="HA666">
        <v>0</v>
      </c>
      <c r="HB666">
        <v>0</v>
      </c>
      <c r="HC666">
        <f t="shared" si="794"/>
        <v>0</v>
      </c>
      <c r="HE666" t="s">
        <v>3</v>
      </c>
      <c r="HF666" t="s">
        <v>3</v>
      </c>
      <c r="HM666" t="s">
        <v>3</v>
      </c>
      <c r="HN666" t="s">
        <v>3</v>
      </c>
      <c r="HO666" t="s">
        <v>3</v>
      </c>
      <c r="HP666" t="s">
        <v>3</v>
      </c>
      <c r="HQ666" t="s">
        <v>3</v>
      </c>
      <c r="HS666">
        <v>0</v>
      </c>
      <c r="IK666">
        <v>0</v>
      </c>
    </row>
    <row r="667" spans="1:255" x14ac:dyDescent="0.2">
      <c r="A667" s="2">
        <v>18</v>
      </c>
      <c r="B667" s="2">
        <v>1</v>
      </c>
      <c r="C667" s="2">
        <v>477</v>
      </c>
      <c r="D667" s="2"/>
      <c r="E667" s="2" t="s">
        <v>890</v>
      </c>
      <c r="F667" s="2" t="s">
        <v>867</v>
      </c>
      <c r="G667" s="2" t="s">
        <v>868</v>
      </c>
      <c r="H667" s="2" t="s">
        <v>37</v>
      </c>
      <c r="I667" s="2">
        <f>I665*J667</f>
        <v>202</v>
      </c>
      <c r="J667" s="2">
        <v>100</v>
      </c>
      <c r="K667" s="2">
        <v>100</v>
      </c>
      <c r="L667" s="2"/>
      <c r="M667" s="2"/>
      <c r="N667" s="2"/>
      <c r="O667" s="2">
        <f t="shared" si="761"/>
        <v>4692.46</v>
      </c>
      <c r="P667" s="2">
        <f t="shared" si="762"/>
        <v>4692.46</v>
      </c>
      <c r="Q667" s="2">
        <f t="shared" ref="Q667:Q674" si="801">(ROUND((ROUND(((ET667)*AV667*I667),2)*BB667),2)+ROUND((ROUND(((AE667-(EU667))*AV667*I667),2)*BS667),2))</f>
        <v>0</v>
      </c>
      <c r="R667" s="2">
        <f t="shared" si="763"/>
        <v>0</v>
      </c>
      <c r="S667" s="2">
        <f t="shared" si="764"/>
        <v>0</v>
      </c>
      <c r="T667" s="2">
        <f t="shared" si="765"/>
        <v>0</v>
      </c>
      <c r="U667" s="2">
        <f t="shared" si="766"/>
        <v>0</v>
      </c>
      <c r="V667" s="2">
        <f t="shared" si="767"/>
        <v>0</v>
      </c>
      <c r="W667" s="2">
        <f t="shared" si="768"/>
        <v>0</v>
      </c>
      <c r="X667" s="2">
        <f t="shared" si="769"/>
        <v>0</v>
      </c>
      <c r="Y667" s="2">
        <f t="shared" si="770"/>
        <v>0</v>
      </c>
      <c r="Z667" s="2"/>
      <c r="AA667" s="2">
        <v>60252778</v>
      </c>
      <c r="AB667" s="2">
        <f t="shared" si="771"/>
        <v>23.23</v>
      </c>
      <c r="AC667" s="2">
        <f t="shared" si="772"/>
        <v>23.23</v>
      </c>
      <c r="AD667" s="2">
        <f t="shared" ref="AD667:AD674" si="802">ROUND((((ET667)-(EU667))+AE667),6)</f>
        <v>0</v>
      </c>
      <c r="AE667" s="2">
        <f t="shared" ref="AE667:AF674" si="803">ROUND((EU667),6)</f>
        <v>0</v>
      </c>
      <c r="AF667" s="2">
        <f t="shared" si="803"/>
        <v>0</v>
      </c>
      <c r="AG667" s="2">
        <f t="shared" si="774"/>
        <v>0</v>
      </c>
      <c r="AH667" s="2">
        <f t="shared" ref="AH667:AI674" si="804">(EW667)</f>
        <v>0</v>
      </c>
      <c r="AI667" s="2">
        <f t="shared" si="804"/>
        <v>0</v>
      </c>
      <c r="AJ667" s="2">
        <f t="shared" si="776"/>
        <v>0</v>
      </c>
      <c r="AK667" s="2">
        <v>23.23</v>
      </c>
      <c r="AL667" s="2">
        <v>23.23</v>
      </c>
      <c r="AM667" s="2">
        <v>0</v>
      </c>
      <c r="AN667" s="2">
        <v>0</v>
      </c>
      <c r="AO667" s="2">
        <v>0</v>
      </c>
      <c r="AP667" s="2">
        <v>0</v>
      </c>
      <c r="AQ667" s="2">
        <v>0</v>
      </c>
      <c r="AR667" s="2">
        <v>0</v>
      </c>
      <c r="AS667" s="2">
        <v>0</v>
      </c>
      <c r="AT667" s="2">
        <v>97</v>
      </c>
      <c r="AU667" s="2">
        <v>51</v>
      </c>
      <c r="AV667" s="2">
        <v>1</v>
      </c>
      <c r="AW667" s="2">
        <v>1</v>
      </c>
      <c r="AX667" s="2"/>
      <c r="AY667" s="2"/>
      <c r="AZ667" s="2">
        <v>1</v>
      </c>
      <c r="BA667" s="2">
        <v>1</v>
      </c>
      <c r="BB667" s="2">
        <v>1</v>
      </c>
      <c r="BC667" s="2">
        <v>1</v>
      </c>
      <c r="BD667" s="2" t="s">
        <v>3</v>
      </c>
      <c r="BE667" s="2" t="s">
        <v>3</v>
      </c>
      <c r="BF667" s="2" t="s">
        <v>3</v>
      </c>
      <c r="BG667" s="2" t="s">
        <v>3</v>
      </c>
      <c r="BH667" s="2">
        <v>3</v>
      </c>
      <c r="BI667" s="2">
        <v>2</v>
      </c>
      <c r="BJ667" s="2" t="s">
        <v>3</v>
      </c>
      <c r="BK667" s="2"/>
      <c r="BL667" s="2"/>
      <c r="BM667" s="2">
        <v>67</v>
      </c>
      <c r="BN667" s="2">
        <v>0</v>
      </c>
      <c r="BO667" s="2" t="s">
        <v>3</v>
      </c>
      <c r="BP667" s="2">
        <v>0</v>
      </c>
      <c r="BQ667" s="2">
        <v>40</v>
      </c>
      <c r="BR667" s="2">
        <v>0</v>
      </c>
      <c r="BS667" s="2">
        <v>1</v>
      </c>
      <c r="BT667" s="2">
        <v>1</v>
      </c>
      <c r="BU667" s="2">
        <v>1</v>
      </c>
      <c r="BV667" s="2">
        <v>1</v>
      </c>
      <c r="BW667" s="2">
        <v>1</v>
      </c>
      <c r="BX667" s="2">
        <v>1</v>
      </c>
      <c r="BY667" s="2" t="s">
        <v>3</v>
      </c>
      <c r="BZ667" s="2">
        <v>97</v>
      </c>
      <c r="CA667" s="2">
        <v>51</v>
      </c>
      <c r="CB667" s="2" t="s">
        <v>3</v>
      </c>
      <c r="CC667" s="2"/>
      <c r="CD667" s="2"/>
      <c r="CE667" s="2">
        <v>30</v>
      </c>
      <c r="CF667" s="2">
        <v>0</v>
      </c>
      <c r="CG667" s="2">
        <v>0</v>
      </c>
      <c r="CH667" s="2"/>
      <c r="CI667" s="2"/>
      <c r="CJ667" s="2"/>
      <c r="CK667" s="2"/>
      <c r="CL667" s="2"/>
      <c r="CM667" s="2">
        <v>0</v>
      </c>
      <c r="CN667" s="2" t="s">
        <v>3</v>
      </c>
      <c r="CO667" s="2">
        <v>0</v>
      </c>
      <c r="CP667" s="2">
        <f t="shared" si="777"/>
        <v>4692.46</v>
      </c>
      <c r="CQ667" s="2">
        <f t="shared" si="778"/>
        <v>23.23</v>
      </c>
      <c r="CR667" s="2">
        <f t="shared" ref="CR667:CR674" si="805">(ROUND((ROUND(((ET667)*AV667*1),2)*BB667),2)+ROUND((ROUND(((AE667-(EU667))*AV667*1),2)*BS667),2))</f>
        <v>0</v>
      </c>
      <c r="CS667" s="2">
        <f t="shared" si="779"/>
        <v>0</v>
      </c>
      <c r="CT667" s="2">
        <f t="shared" si="780"/>
        <v>0</v>
      </c>
      <c r="CU667" s="2">
        <f t="shared" si="781"/>
        <v>0</v>
      </c>
      <c r="CV667" s="2">
        <f t="shared" si="782"/>
        <v>0</v>
      </c>
      <c r="CW667" s="2">
        <f t="shared" si="783"/>
        <v>0</v>
      </c>
      <c r="CX667" s="2">
        <f t="shared" si="784"/>
        <v>0</v>
      </c>
      <c r="CY667" s="2">
        <f t="shared" si="785"/>
        <v>0</v>
      </c>
      <c r="CZ667" s="2">
        <f t="shared" si="786"/>
        <v>0</v>
      </c>
      <c r="DA667" s="2"/>
      <c r="DB667" s="2"/>
      <c r="DC667" s="2" t="s">
        <v>3</v>
      </c>
      <c r="DD667" s="2" t="s">
        <v>3</v>
      </c>
      <c r="DE667" s="2" t="s">
        <v>3</v>
      </c>
      <c r="DF667" s="2" t="s">
        <v>3</v>
      </c>
      <c r="DG667" s="2" t="s">
        <v>3</v>
      </c>
      <c r="DH667" s="2" t="s">
        <v>3</v>
      </c>
      <c r="DI667" s="2" t="s">
        <v>3</v>
      </c>
      <c r="DJ667" s="2" t="s">
        <v>3</v>
      </c>
      <c r="DK667" s="2" t="s">
        <v>3</v>
      </c>
      <c r="DL667" s="2" t="s">
        <v>3</v>
      </c>
      <c r="DM667" s="2" t="s">
        <v>3</v>
      </c>
      <c r="DN667" s="2">
        <v>0</v>
      </c>
      <c r="DO667" s="2">
        <v>0</v>
      </c>
      <c r="DP667" s="2">
        <v>1</v>
      </c>
      <c r="DQ667" s="2">
        <v>1</v>
      </c>
      <c r="DR667" s="2"/>
      <c r="DS667" s="2"/>
      <c r="DT667" s="2"/>
      <c r="DU667" s="2">
        <v>1013</v>
      </c>
      <c r="DV667" s="2" t="s">
        <v>37</v>
      </c>
      <c r="DW667" s="2" t="s">
        <v>37</v>
      </c>
      <c r="DX667" s="2">
        <v>1</v>
      </c>
      <c r="DY667" s="2"/>
      <c r="DZ667" s="2" t="s">
        <v>3</v>
      </c>
      <c r="EA667" s="2" t="s">
        <v>3</v>
      </c>
      <c r="EB667" s="2" t="s">
        <v>3</v>
      </c>
      <c r="EC667" s="2" t="s">
        <v>3</v>
      </c>
      <c r="ED667" s="2"/>
      <c r="EE667" s="2">
        <v>59540733</v>
      </c>
      <c r="EF667" s="2">
        <v>40</v>
      </c>
      <c r="EG667" s="2" t="s">
        <v>25</v>
      </c>
      <c r="EH667" s="2">
        <v>0</v>
      </c>
      <c r="EI667" s="2" t="s">
        <v>3</v>
      </c>
      <c r="EJ667" s="2">
        <v>2</v>
      </c>
      <c r="EK667" s="2">
        <v>67</v>
      </c>
      <c r="EL667" s="2" t="s">
        <v>26</v>
      </c>
      <c r="EM667" s="2" t="s">
        <v>27</v>
      </c>
      <c r="EN667" s="2"/>
      <c r="EO667" s="2" t="s">
        <v>3</v>
      </c>
      <c r="EP667" s="2"/>
      <c r="EQ667" s="2">
        <v>0</v>
      </c>
      <c r="ER667" s="2">
        <v>23.23</v>
      </c>
      <c r="ES667" s="2">
        <v>23.23</v>
      </c>
      <c r="ET667" s="2">
        <v>0</v>
      </c>
      <c r="EU667" s="2">
        <v>0</v>
      </c>
      <c r="EV667" s="2">
        <v>0</v>
      </c>
      <c r="EW667" s="2">
        <v>0</v>
      </c>
      <c r="EX667" s="2">
        <v>0</v>
      </c>
      <c r="EY667" s="2"/>
      <c r="EZ667" s="2"/>
      <c r="FA667" s="2"/>
      <c r="FB667" s="2"/>
      <c r="FC667" s="2"/>
      <c r="FD667" s="2"/>
      <c r="FE667" s="2"/>
      <c r="FF667" s="2"/>
      <c r="FG667" s="2"/>
      <c r="FH667" s="2"/>
      <c r="FI667" s="2"/>
      <c r="FJ667" s="2"/>
      <c r="FK667" s="2"/>
      <c r="FL667" s="2"/>
      <c r="FM667" s="2"/>
      <c r="FN667" s="2"/>
      <c r="FO667" s="2"/>
      <c r="FP667" s="2"/>
      <c r="FQ667" s="2">
        <v>0</v>
      </c>
      <c r="FR667" s="2">
        <v>0</v>
      </c>
      <c r="FS667" s="2">
        <v>0</v>
      </c>
      <c r="FT667" s="2"/>
      <c r="FU667" s="2"/>
      <c r="FV667" s="2"/>
      <c r="FW667" s="2"/>
      <c r="FX667" s="2">
        <v>97</v>
      </c>
      <c r="FY667" s="2">
        <v>51</v>
      </c>
      <c r="FZ667" s="2"/>
      <c r="GA667" s="2" t="s">
        <v>869</v>
      </c>
      <c r="GB667" s="2"/>
      <c r="GC667" s="2"/>
      <c r="GD667" s="2">
        <v>1</v>
      </c>
      <c r="GE667" s="2"/>
      <c r="GF667" s="2">
        <v>553837540</v>
      </c>
      <c r="GG667" s="2">
        <v>2</v>
      </c>
      <c r="GH667" s="2">
        <v>4</v>
      </c>
      <c r="GI667" s="2">
        <v>-2</v>
      </c>
      <c r="GJ667" s="2">
        <v>0</v>
      </c>
      <c r="GK667" s="2">
        <v>0</v>
      </c>
      <c r="GL667" s="2">
        <f t="shared" si="787"/>
        <v>0</v>
      </c>
      <c r="GM667" s="2">
        <f t="shared" si="788"/>
        <v>4692.46</v>
      </c>
      <c r="GN667" s="2">
        <f t="shared" si="789"/>
        <v>0</v>
      </c>
      <c r="GO667" s="2">
        <f t="shared" si="790"/>
        <v>4692.46</v>
      </c>
      <c r="GP667" s="2">
        <f t="shared" si="791"/>
        <v>0</v>
      </c>
      <c r="GQ667" s="2"/>
      <c r="GR667" s="2">
        <v>0</v>
      </c>
      <c r="GS667" s="2">
        <v>2</v>
      </c>
      <c r="GT667" s="2">
        <v>0</v>
      </c>
      <c r="GU667" s="2" t="s">
        <v>3</v>
      </c>
      <c r="GV667" s="2">
        <f t="shared" si="792"/>
        <v>0</v>
      </c>
      <c r="GW667" s="2">
        <v>1</v>
      </c>
      <c r="GX667" s="2">
        <f t="shared" si="793"/>
        <v>0</v>
      </c>
      <c r="GY667" s="2"/>
      <c r="GZ667" s="2"/>
      <c r="HA667" s="2">
        <v>0</v>
      </c>
      <c r="HB667" s="2">
        <v>0</v>
      </c>
      <c r="HC667" s="2">
        <f t="shared" si="794"/>
        <v>0</v>
      </c>
      <c r="HD667" s="2"/>
      <c r="HE667" s="2" t="s">
        <v>389</v>
      </c>
      <c r="HF667" s="2" t="s">
        <v>34</v>
      </c>
      <c r="HG667" s="2"/>
      <c r="HH667" s="2"/>
      <c r="HI667" s="2"/>
      <c r="HJ667" s="2"/>
      <c r="HK667" s="2"/>
      <c r="HL667" s="2"/>
      <c r="HM667" s="2" t="s">
        <v>3</v>
      </c>
      <c r="HN667" s="2" t="s">
        <v>3</v>
      </c>
      <c r="HO667" s="2" t="s">
        <v>3</v>
      </c>
      <c r="HP667" s="2" t="s">
        <v>3</v>
      </c>
      <c r="HQ667" s="2" t="s">
        <v>3</v>
      </c>
      <c r="HR667" s="2"/>
      <c r="HS667" s="2">
        <v>0</v>
      </c>
      <c r="HT667" s="2"/>
      <c r="HU667" s="2"/>
      <c r="HV667" s="2"/>
      <c r="HW667" s="2"/>
      <c r="HX667" s="2"/>
      <c r="HY667" s="2"/>
      <c r="HZ667" s="2"/>
      <c r="IA667" s="2"/>
      <c r="IB667" s="2"/>
      <c r="IC667" s="2"/>
      <c r="ID667" s="2"/>
      <c r="IE667" s="2"/>
      <c r="IF667" s="2"/>
      <c r="IG667" s="2"/>
      <c r="IH667" s="2"/>
      <c r="II667" s="2"/>
      <c r="IJ667" s="2"/>
      <c r="IK667" s="2">
        <v>0</v>
      </c>
      <c r="IL667" s="2"/>
      <c r="IM667" s="2"/>
      <c r="IN667" s="2"/>
      <c r="IO667" s="2"/>
      <c r="IP667" s="2"/>
      <c r="IQ667" s="2"/>
      <c r="IR667" s="2"/>
      <c r="IS667" s="2"/>
      <c r="IT667" s="2"/>
      <c r="IU667" s="2"/>
    </row>
    <row r="668" spans="1:255" x14ac:dyDescent="0.2">
      <c r="A668">
        <v>18</v>
      </c>
      <c r="B668">
        <v>1</v>
      </c>
      <c r="C668">
        <v>480</v>
      </c>
      <c r="E668" t="s">
        <v>890</v>
      </c>
      <c r="F668" t="s">
        <v>867</v>
      </c>
      <c r="G668" t="s">
        <v>868</v>
      </c>
      <c r="H668" t="s">
        <v>37</v>
      </c>
      <c r="I668">
        <f>I666*J668</f>
        <v>202</v>
      </c>
      <c r="J668">
        <v>100</v>
      </c>
      <c r="K668">
        <v>100</v>
      </c>
      <c r="O668">
        <f t="shared" si="761"/>
        <v>46361.5</v>
      </c>
      <c r="P668">
        <f t="shared" si="762"/>
        <v>46361.5</v>
      </c>
      <c r="Q668">
        <f t="shared" si="801"/>
        <v>0</v>
      </c>
      <c r="R668">
        <f t="shared" si="763"/>
        <v>0</v>
      </c>
      <c r="S668">
        <f t="shared" si="764"/>
        <v>0</v>
      </c>
      <c r="T668">
        <f t="shared" si="765"/>
        <v>0</v>
      </c>
      <c r="U668">
        <f t="shared" si="766"/>
        <v>0</v>
      </c>
      <c r="V668">
        <f t="shared" si="767"/>
        <v>0</v>
      </c>
      <c r="W668">
        <f t="shared" si="768"/>
        <v>0</v>
      </c>
      <c r="X668">
        <f t="shared" si="769"/>
        <v>0</v>
      </c>
      <c r="Y668">
        <f t="shared" si="770"/>
        <v>0</v>
      </c>
      <c r="AA668">
        <v>60252775</v>
      </c>
      <c r="AB668">
        <f t="shared" si="771"/>
        <v>23.23</v>
      </c>
      <c r="AC668">
        <f t="shared" si="772"/>
        <v>23.23</v>
      </c>
      <c r="AD668">
        <f t="shared" si="802"/>
        <v>0</v>
      </c>
      <c r="AE668">
        <f t="shared" si="803"/>
        <v>0</v>
      </c>
      <c r="AF668">
        <f t="shared" si="803"/>
        <v>0</v>
      </c>
      <c r="AG668">
        <f t="shared" si="774"/>
        <v>0</v>
      </c>
      <c r="AH668">
        <f t="shared" si="804"/>
        <v>0</v>
      </c>
      <c r="AI668">
        <f t="shared" si="804"/>
        <v>0</v>
      </c>
      <c r="AJ668">
        <f t="shared" si="776"/>
        <v>0</v>
      </c>
      <c r="AK668">
        <v>23.23</v>
      </c>
      <c r="AL668">
        <v>23.23</v>
      </c>
      <c r="AM668">
        <v>0</v>
      </c>
      <c r="AN668">
        <v>0</v>
      </c>
      <c r="AO668">
        <v>0</v>
      </c>
      <c r="AP668">
        <v>0</v>
      </c>
      <c r="AQ668">
        <v>0</v>
      </c>
      <c r="AR668">
        <v>0</v>
      </c>
      <c r="AS668">
        <v>0</v>
      </c>
      <c r="AT668">
        <v>97</v>
      </c>
      <c r="AU668">
        <v>51</v>
      </c>
      <c r="AV668">
        <v>1</v>
      </c>
      <c r="AW668">
        <v>1</v>
      </c>
      <c r="AZ668">
        <v>1</v>
      </c>
      <c r="BA668">
        <v>1</v>
      </c>
      <c r="BB668">
        <v>1</v>
      </c>
      <c r="BC668">
        <v>9.8800000000000008</v>
      </c>
      <c r="BD668" t="s">
        <v>3</v>
      </c>
      <c r="BE668" t="s">
        <v>3</v>
      </c>
      <c r="BF668" t="s">
        <v>3</v>
      </c>
      <c r="BG668" t="s">
        <v>3</v>
      </c>
      <c r="BH668">
        <v>3</v>
      </c>
      <c r="BI668">
        <v>2</v>
      </c>
      <c r="BJ668" t="s">
        <v>3</v>
      </c>
      <c r="BM668">
        <v>67</v>
      </c>
      <c r="BN668">
        <v>0</v>
      </c>
      <c r="BO668" t="s">
        <v>3</v>
      </c>
      <c r="BP668">
        <v>0</v>
      </c>
      <c r="BQ668">
        <v>40</v>
      </c>
      <c r="BR668">
        <v>0</v>
      </c>
      <c r="BS668">
        <v>1</v>
      </c>
      <c r="BT668">
        <v>1</v>
      </c>
      <c r="BU668">
        <v>1</v>
      </c>
      <c r="BV668">
        <v>1</v>
      </c>
      <c r="BW668">
        <v>1</v>
      </c>
      <c r="BX668">
        <v>1</v>
      </c>
      <c r="BY668" t="s">
        <v>3</v>
      </c>
      <c r="BZ668">
        <v>97</v>
      </c>
      <c r="CA668">
        <v>51</v>
      </c>
      <c r="CB668" t="s">
        <v>3</v>
      </c>
      <c r="CE668">
        <v>30</v>
      </c>
      <c r="CF668">
        <v>0</v>
      </c>
      <c r="CG668">
        <v>0</v>
      </c>
      <c r="CM668">
        <v>0</v>
      </c>
      <c r="CN668" t="s">
        <v>3</v>
      </c>
      <c r="CO668">
        <v>0</v>
      </c>
      <c r="CP668">
        <f t="shared" si="777"/>
        <v>46361.5</v>
      </c>
      <c r="CQ668">
        <f t="shared" si="778"/>
        <v>229.51</v>
      </c>
      <c r="CR668">
        <f t="shared" si="805"/>
        <v>0</v>
      </c>
      <c r="CS668">
        <f t="shared" si="779"/>
        <v>0</v>
      </c>
      <c r="CT668">
        <f t="shared" si="780"/>
        <v>0</v>
      </c>
      <c r="CU668">
        <f t="shared" si="781"/>
        <v>0</v>
      </c>
      <c r="CV668">
        <f t="shared" si="782"/>
        <v>0</v>
      </c>
      <c r="CW668">
        <f t="shared" si="783"/>
        <v>0</v>
      </c>
      <c r="CX668">
        <f t="shared" si="784"/>
        <v>0</v>
      </c>
      <c r="CY668">
        <f t="shared" si="785"/>
        <v>0</v>
      </c>
      <c r="CZ668">
        <f t="shared" si="786"/>
        <v>0</v>
      </c>
      <c r="DC668" t="s">
        <v>3</v>
      </c>
      <c r="DD668" t="s">
        <v>3</v>
      </c>
      <c r="DE668" t="s">
        <v>3</v>
      </c>
      <c r="DF668" t="s">
        <v>3</v>
      </c>
      <c r="DG668" t="s">
        <v>3</v>
      </c>
      <c r="DH668" t="s">
        <v>3</v>
      </c>
      <c r="DI668" t="s">
        <v>3</v>
      </c>
      <c r="DJ668" t="s">
        <v>3</v>
      </c>
      <c r="DK668" t="s">
        <v>3</v>
      </c>
      <c r="DL668" t="s">
        <v>3</v>
      </c>
      <c r="DM668" t="s">
        <v>3</v>
      </c>
      <c r="DN668">
        <v>0</v>
      </c>
      <c r="DO668">
        <v>0</v>
      </c>
      <c r="DP668">
        <v>1</v>
      </c>
      <c r="DQ668">
        <v>1</v>
      </c>
      <c r="DU668">
        <v>1013</v>
      </c>
      <c r="DV668" t="s">
        <v>37</v>
      </c>
      <c r="DW668" t="s">
        <v>37</v>
      </c>
      <c r="DX668">
        <v>1</v>
      </c>
      <c r="DZ668" t="s">
        <v>3</v>
      </c>
      <c r="EA668" t="s">
        <v>3</v>
      </c>
      <c r="EB668" t="s">
        <v>3</v>
      </c>
      <c r="EC668" t="s">
        <v>3</v>
      </c>
      <c r="EE668">
        <v>59540733</v>
      </c>
      <c r="EF668">
        <v>40</v>
      </c>
      <c r="EG668" t="s">
        <v>25</v>
      </c>
      <c r="EH668">
        <v>0</v>
      </c>
      <c r="EI668" t="s">
        <v>3</v>
      </c>
      <c r="EJ668">
        <v>2</v>
      </c>
      <c r="EK668">
        <v>67</v>
      </c>
      <c r="EL668" t="s">
        <v>26</v>
      </c>
      <c r="EM668" t="s">
        <v>27</v>
      </c>
      <c r="EO668" t="s">
        <v>3</v>
      </c>
      <c r="EQ668">
        <v>0</v>
      </c>
      <c r="ER668">
        <v>23.23</v>
      </c>
      <c r="ES668">
        <v>23.23</v>
      </c>
      <c r="ET668">
        <v>0</v>
      </c>
      <c r="EU668">
        <v>0</v>
      </c>
      <c r="EV668">
        <v>0</v>
      </c>
      <c r="EW668">
        <v>0</v>
      </c>
      <c r="EX668">
        <v>0</v>
      </c>
      <c r="EZ668">
        <v>5</v>
      </c>
      <c r="FC668">
        <v>1</v>
      </c>
      <c r="FD668">
        <v>18</v>
      </c>
      <c r="FF668">
        <v>270</v>
      </c>
      <c r="FQ668">
        <v>0</v>
      </c>
      <c r="FR668">
        <v>0</v>
      </c>
      <c r="FS668">
        <v>0</v>
      </c>
      <c r="FX668">
        <v>97</v>
      </c>
      <c r="FY668">
        <v>51</v>
      </c>
      <c r="GA668" t="s">
        <v>869</v>
      </c>
      <c r="GD668">
        <v>1</v>
      </c>
      <c r="GF668">
        <v>553837540</v>
      </c>
      <c r="GG668">
        <v>2</v>
      </c>
      <c r="GH668">
        <v>3</v>
      </c>
      <c r="GI668">
        <v>5</v>
      </c>
      <c r="GJ668">
        <v>0</v>
      </c>
      <c r="GK668">
        <v>0</v>
      </c>
      <c r="GL668">
        <f t="shared" si="787"/>
        <v>0</v>
      </c>
      <c r="GM668">
        <f t="shared" si="788"/>
        <v>46361.5</v>
      </c>
      <c r="GN668">
        <f t="shared" si="789"/>
        <v>0</v>
      </c>
      <c r="GO668">
        <f t="shared" si="790"/>
        <v>46361.5</v>
      </c>
      <c r="GP668">
        <f t="shared" si="791"/>
        <v>0</v>
      </c>
      <c r="GR668">
        <v>1</v>
      </c>
      <c r="GS668">
        <v>1</v>
      </c>
      <c r="GT668">
        <v>0</v>
      </c>
      <c r="GU668" t="s">
        <v>3</v>
      </c>
      <c r="GV668">
        <f t="shared" si="792"/>
        <v>0</v>
      </c>
      <c r="GW668">
        <v>1</v>
      </c>
      <c r="GX668">
        <f t="shared" si="793"/>
        <v>0</v>
      </c>
      <c r="HA668">
        <v>0</v>
      </c>
      <c r="HB668">
        <v>0</v>
      </c>
      <c r="HC668">
        <f t="shared" si="794"/>
        <v>0</v>
      </c>
      <c r="HE668" t="s">
        <v>389</v>
      </c>
      <c r="HF668" t="s">
        <v>34</v>
      </c>
      <c r="HM668" t="s">
        <v>3</v>
      </c>
      <c r="HN668" t="s">
        <v>3</v>
      </c>
      <c r="HO668" t="s">
        <v>3</v>
      </c>
      <c r="HP668" t="s">
        <v>3</v>
      </c>
      <c r="HQ668" t="s">
        <v>3</v>
      </c>
      <c r="HS668">
        <v>0</v>
      </c>
      <c r="IK668">
        <v>0</v>
      </c>
    </row>
    <row r="669" spans="1:255" x14ac:dyDescent="0.2">
      <c r="A669" s="2">
        <v>17</v>
      </c>
      <c r="B669" s="2">
        <v>1</v>
      </c>
      <c r="C669" s="2"/>
      <c r="D669" s="2"/>
      <c r="E669" s="2" t="s">
        <v>891</v>
      </c>
      <c r="F669" s="2" t="s">
        <v>778</v>
      </c>
      <c r="G669" s="2" t="s">
        <v>779</v>
      </c>
      <c r="H669" s="2" t="s">
        <v>37</v>
      </c>
      <c r="I669" s="2">
        <v>195</v>
      </c>
      <c r="J669" s="2">
        <v>0</v>
      </c>
      <c r="K669" s="2">
        <v>195</v>
      </c>
      <c r="L669" s="2"/>
      <c r="M669" s="2"/>
      <c r="N669" s="2"/>
      <c r="O669" s="2">
        <f t="shared" si="761"/>
        <v>454.35</v>
      </c>
      <c r="P669" s="2">
        <f t="shared" si="762"/>
        <v>454.35</v>
      </c>
      <c r="Q669" s="2">
        <f t="shared" si="801"/>
        <v>0</v>
      </c>
      <c r="R669" s="2">
        <f t="shared" si="763"/>
        <v>0</v>
      </c>
      <c r="S669" s="2">
        <f t="shared" si="764"/>
        <v>0</v>
      </c>
      <c r="T669" s="2">
        <f t="shared" si="765"/>
        <v>0</v>
      </c>
      <c r="U669" s="2">
        <f t="shared" si="766"/>
        <v>0</v>
      </c>
      <c r="V669" s="2">
        <f t="shared" si="767"/>
        <v>0</v>
      </c>
      <c r="W669" s="2">
        <f t="shared" si="768"/>
        <v>0</v>
      </c>
      <c r="X669" s="2">
        <f t="shared" si="769"/>
        <v>0</v>
      </c>
      <c r="Y669" s="2">
        <f t="shared" si="770"/>
        <v>0</v>
      </c>
      <c r="Z669" s="2"/>
      <c r="AA669" s="2">
        <v>60252778</v>
      </c>
      <c r="AB669" s="2">
        <f t="shared" si="771"/>
        <v>2.33</v>
      </c>
      <c r="AC669" s="2">
        <f t="shared" si="772"/>
        <v>2.33</v>
      </c>
      <c r="AD669" s="2">
        <f t="shared" si="802"/>
        <v>0</v>
      </c>
      <c r="AE669" s="2">
        <f t="shared" si="803"/>
        <v>0</v>
      </c>
      <c r="AF669" s="2">
        <f t="shared" si="803"/>
        <v>0</v>
      </c>
      <c r="AG669" s="2">
        <f t="shared" si="774"/>
        <v>0</v>
      </c>
      <c r="AH669" s="2">
        <f t="shared" si="804"/>
        <v>0</v>
      </c>
      <c r="AI669" s="2">
        <f t="shared" si="804"/>
        <v>0</v>
      </c>
      <c r="AJ669" s="2">
        <f t="shared" si="776"/>
        <v>0</v>
      </c>
      <c r="AK669" s="2">
        <v>2.3299999999999996</v>
      </c>
      <c r="AL669" s="2">
        <v>2.3299999999999996</v>
      </c>
      <c r="AM669" s="2">
        <v>0</v>
      </c>
      <c r="AN669" s="2">
        <v>0</v>
      </c>
      <c r="AO669" s="2">
        <v>0</v>
      </c>
      <c r="AP669" s="2">
        <v>0</v>
      </c>
      <c r="AQ669" s="2">
        <v>0</v>
      </c>
      <c r="AR669" s="2">
        <v>0</v>
      </c>
      <c r="AS669" s="2">
        <v>0</v>
      </c>
      <c r="AT669" s="2">
        <v>0</v>
      </c>
      <c r="AU669" s="2">
        <v>0</v>
      </c>
      <c r="AV669" s="2">
        <v>1</v>
      </c>
      <c r="AW669" s="2">
        <v>1</v>
      </c>
      <c r="AX669" s="2"/>
      <c r="AY669" s="2"/>
      <c r="AZ669" s="2">
        <v>1</v>
      </c>
      <c r="BA669" s="2">
        <v>1</v>
      </c>
      <c r="BB669" s="2">
        <v>1</v>
      </c>
      <c r="BC669" s="2">
        <v>1</v>
      </c>
      <c r="BD669" s="2" t="s">
        <v>3</v>
      </c>
      <c r="BE669" s="2" t="s">
        <v>3</v>
      </c>
      <c r="BF669" s="2" t="s">
        <v>3</v>
      </c>
      <c r="BG669" s="2" t="s">
        <v>3</v>
      </c>
      <c r="BH669" s="2">
        <v>3</v>
      </c>
      <c r="BI669" s="2">
        <v>2</v>
      </c>
      <c r="BJ669" s="2" t="s">
        <v>3</v>
      </c>
      <c r="BK669" s="2"/>
      <c r="BL669" s="2"/>
      <c r="BM669" s="2">
        <v>400002</v>
      </c>
      <c r="BN669" s="2">
        <v>0</v>
      </c>
      <c r="BO669" s="2" t="s">
        <v>3</v>
      </c>
      <c r="BP669" s="2">
        <v>0</v>
      </c>
      <c r="BQ669" s="2">
        <v>202</v>
      </c>
      <c r="BR669" s="2">
        <v>0</v>
      </c>
      <c r="BS669" s="2">
        <v>1</v>
      </c>
      <c r="BT669" s="2">
        <v>1</v>
      </c>
      <c r="BU669" s="2">
        <v>1</v>
      </c>
      <c r="BV669" s="2">
        <v>1</v>
      </c>
      <c r="BW669" s="2">
        <v>1</v>
      </c>
      <c r="BX669" s="2">
        <v>1</v>
      </c>
      <c r="BY669" s="2" t="s">
        <v>3</v>
      </c>
      <c r="BZ669" s="2">
        <v>0</v>
      </c>
      <c r="CA669" s="2">
        <v>0</v>
      </c>
      <c r="CB669" s="2" t="s">
        <v>3</v>
      </c>
      <c r="CC669" s="2"/>
      <c r="CD669" s="2"/>
      <c r="CE669" s="2">
        <v>30</v>
      </c>
      <c r="CF669" s="2">
        <v>0</v>
      </c>
      <c r="CG669" s="2">
        <v>0</v>
      </c>
      <c r="CH669" s="2"/>
      <c r="CI669" s="2"/>
      <c r="CJ669" s="2"/>
      <c r="CK669" s="2"/>
      <c r="CL669" s="2"/>
      <c r="CM669" s="2">
        <v>0</v>
      </c>
      <c r="CN669" s="2" t="s">
        <v>3</v>
      </c>
      <c r="CO669" s="2">
        <v>0</v>
      </c>
      <c r="CP669" s="2">
        <f t="shared" si="777"/>
        <v>454.35</v>
      </c>
      <c r="CQ669" s="2">
        <f t="shared" si="778"/>
        <v>2.33</v>
      </c>
      <c r="CR669" s="2">
        <f t="shared" si="805"/>
        <v>0</v>
      </c>
      <c r="CS669" s="2">
        <f t="shared" si="779"/>
        <v>0</v>
      </c>
      <c r="CT669" s="2">
        <f t="shared" si="780"/>
        <v>0</v>
      </c>
      <c r="CU669" s="2">
        <f t="shared" si="781"/>
        <v>0</v>
      </c>
      <c r="CV669" s="2">
        <f t="shared" si="782"/>
        <v>0</v>
      </c>
      <c r="CW669" s="2">
        <f t="shared" si="783"/>
        <v>0</v>
      </c>
      <c r="CX669" s="2">
        <f t="shared" si="784"/>
        <v>0</v>
      </c>
      <c r="CY669" s="2">
        <f t="shared" si="785"/>
        <v>0</v>
      </c>
      <c r="CZ669" s="2">
        <f t="shared" si="786"/>
        <v>0</v>
      </c>
      <c r="DA669" s="2"/>
      <c r="DB669" s="2"/>
      <c r="DC669" s="2" t="s">
        <v>3</v>
      </c>
      <c r="DD669" s="2" t="s">
        <v>3</v>
      </c>
      <c r="DE669" s="2" t="s">
        <v>3</v>
      </c>
      <c r="DF669" s="2" t="s">
        <v>3</v>
      </c>
      <c r="DG669" s="2" t="s">
        <v>3</v>
      </c>
      <c r="DH669" s="2" t="s">
        <v>3</v>
      </c>
      <c r="DI669" s="2" t="s">
        <v>3</v>
      </c>
      <c r="DJ669" s="2" t="s">
        <v>3</v>
      </c>
      <c r="DK669" s="2" t="s">
        <v>3</v>
      </c>
      <c r="DL669" s="2" t="s">
        <v>3</v>
      </c>
      <c r="DM669" s="2" t="s">
        <v>3</v>
      </c>
      <c r="DN669" s="2">
        <v>0</v>
      </c>
      <c r="DO669" s="2">
        <v>0</v>
      </c>
      <c r="DP669" s="2">
        <v>1</v>
      </c>
      <c r="DQ669" s="2">
        <v>1</v>
      </c>
      <c r="DR669" s="2"/>
      <c r="DS669" s="2"/>
      <c r="DT669" s="2"/>
      <c r="DU669" s="2">
        <v>1013</v>
      </c>
      <c r="DV669" s="2" t="s">
        <v>37</v>
      </c>
      <c r="DW669" s="2" t="s">
        <v>37</v>
      </c>
      <c r="DX669" s="2">
        <v>1</v>
      </c>
      <c r="DY669" s="2"/>
      <c r="DZ669" s="2" t="s">
        <v>3</v>
      </c>
      <c r="EA669" s="2" t="s">
        <v>3</v>
      </c>
      <c r="EB669" s="2" t="s">
        <v>3</v>
      </c>
      <c r="EC669" s="2" t="s">
        <v>3</v>
      </c>
      <c r="ED669" s="2"/>
      <c r="EE669" s="2">
        <v>59540864</v>
      </c>
      <c r="EF669" s="2">
        <v>202</v>
      </c>
      <c r="EG669" s="2" t="s">
        <v>386</v>
      </c>
      <c r="EH669" s="2">
        <v>0</v>
      </c>
      <c r="EI669" s="2" t="s">
        <v>3</v>
      </c>
      <c r="EJ669" s="2">
        <v>1</v>
      </c>
      <c r="EK669" s="2">
        <v>400002</v>
      </c>
      <c r="EL669" s="2" t="s">
        <v>387</v>
      </c>
      <c r="EM669" s="2" t="s">
        <v>386</v>
      </c>
      <c r="EN669" s="2"/>
      <c r="EO669" s="2" t="s">
        <v>3</v>
      </c>
      <c r="EP669" s="2"/>
      <c r="EQ669" s="2">
        <v>0</v>
      </c>
      <c r="ER669" s="2">
        <v>0</v>
      </c>
      <c r="ES669" s="2">
        <v>2.3299999999999996</v>
      </c>
      <c r="ET669" s="2">
        <v>0</v>
      </c>
      <c r="EU669" s="2">
        <v>0</v>
      </c>
      <c r="EV669" s="2">
        <v>0</v>
      </c>
      <c r="EW669" s="2">
        <v>0</v>
      </c>
      <c r="EX669" s="2">
        <v>0</v>
      </c>
      <c r="EY669" s="2">
        <v>0</v>
      </c>
      <c r="EZ669" s="2"/>
      <c r="FA669" s="2"/>
      <c r="FB669" s="2"/>
      <c r="FC669" s="2"/>
      <c r="FD669" s="2"/>
      <c r="FE669" s="2"/>
      <c r="FF669" s="2"/>
      <c r="FG669" s="2"/>
      <c r="FH669" s="2"/>
      <c r="FI669" s="2"/>
      <c r="FJ669" s="2"/>
      <c r="FK669" s="2"/>
      <c r="FL669" s="2"/>
      <c r="FM669" s="2"/>
      <c r="FN669" s="2"/>
      <c r="FO669" s="2"/>
      <c r="FP669" s="2"/>
      <c r="FQ669" s="2">
        <v>0</v>
      </c>
      <c r="FR669" s="2">
        <v>0</v>
      </c>
      <c r="FS669" s="2">
        <v>0</v>
      </c>
      <c r="FT669" s="2"/>
      <c r="FU669" s="2"/>
      <c r="FV669" s="2"/>
      <c r="FW669" s="2"/>
      <c r="FX669" s="2">
        <v>0</v>
      </c>
      <c r="FY669" s="2">
        <v>0</v>
      </c>
      <c r="FZ669" s="2"/>
      <c r="GA669" s="2" t="s">
        <v>780</v>
      </c>
      <c r="GB669" s="2"/>
      <c r="GC669" s="2"/>
      <c r="GD669" s="2">
        <v>1</v>
      </c>
      <c r="GE669" s="2"/>
      <c r="GF669" s="2">
        <v>-2038642641</v>
      </c>
      <c r="GG669" s="2">
        <v>2</v>
      </c>
      <c r="GH669" s="2">
        <v>4</v>
      </c>
      <c r="GI669" s="2">
        <v>-2</v>
      </c>
      <c r="GJ669" s="2">
        <v>0</v>
      </c>
      <c r="GK669" s="2">
        <v>0</v>
      </c>
      <c r="GL669" s="2">
        <f t="shared" si="787"/>
        <v>0</v>
      </c>
      <c r="GM669" s="2">
        <f t="shared" si="788"/>
        <v>454.35</v>
      </c>
      <c r="GN669" s="2">
        <f t="shared" si="789"/>
        <v>0</v>
      </c>
      <c r="GO669" s="2">
        <f t="shared" si="790"/>
        <v>454.35</v>
      </c>
      <c r="GP669" s="2">
        <f t="shared" si="791"/>
        <v>0</v>
      </c>
      <c r="GQ669" s="2"/>
      <c r="GR669" s="2">
        <v>0</v>
      </c>
      <c r="GS669" s="2">
        <v>2</v>
      </c>
      <c r="GT669" s="2">
        <v>0</v>
      </c>
      <c r="GU669" s="2" t="s">
        <v>3</v>
      </c>
      <c r="GV669" s="2">
        <f t="shared" si="792"/>
        <v>0</v>
      </c>
      <c r="GW669" s="2">
        <v>1</v>
      </c>
      <c r="GX669" s="2">
        <f t="shared" si="793"/>
        <v>0</v>
      </c>
      <c r="GY669" s="2"/>
      <c r="GZ669" s="2"/>
      <c r="HA669" s="2">
        <v>0</v>
      </c>
      <c r="HB669" s="2">
        <v>0</v>
      </c>
      <c r="HC669" s="2">
        <f t="shared" si="794"/>
        <v>0</v>
      </c>
      <c r="HD669" s="2"/>
      <c r="HE669" s="2" t="s">
        <v>389</v>
      </c>
      <c r="HF669" s="2" t="s">
        <v>34</v>
      </c>
      <c r="HG669" s="2"/>
      <c r="HH669" s="2"/>
      <c r="HI669" s="2"/>
      <c r="HJ669" s="2"/>
      <c r="HK669" s="2"/>
      <c r="HL669" s="2"/>
      <c r="HM669" s="2" t="s">
        <v>3</v>
      </c>
      <c r="HN669" s="2" t="s">
        <v>3</v>
      </c>
      <c r="HO669" s="2" t="s">
        <v>3</v>
      </c>
      <c r="HP669" s="2" t="s">
        <v>3</v>
      </c>
      <c r="HQ669" s="2" t="s">
        <v>3</v>
      </c>
      <c r="HR669" s="2"/>
      <c r="HS669" s="2">
        <v>0</v>
      </c>
      <c r="HT669" s="2"/>
      <c r="HU669" s="2"/>
      <c r="HV669" s="2"/>
      <c r="HW669" s="2"/>
      <c r="HX669" s="2"/>
      <c r="HY669" s="2"/>
      <c r="HZ669" s="2"/>
      <c r="IA669" s="2"/>
      <c r="IB669" s="2"/>
      <c r="IC669" s="2"/>
      <c r="ID669" s="2"/>
      <c r="IE669" s="2"/>
      <c r="IF669" s="2"/>
      <c r="IG669" s="2"/>
      <c r="IH669" s="2"/>
      <c r="II669" s="2"/>
      <c r="IJ669" s="2"/>
      <c r="IK669" s="2">
        <v>0</v>
      </c>
      <c r="IL669" s="2"/>
      <c r="IM669" s="2"/>
      <c r="IN669" s="2"/>
      <c r="IO669" s="2"/>
      <c r="IP669" s="2"/>
      <c r="IQ669" s="2"/>
      <c r="IR669" s="2"/>
      <c r="IS669" s="2"/>
      <c r="IT669" s="2"/>
      <c r="IU669" s="2"/>
    </row>
    <row r="670" spans="1:255" x14ac:dyDescent="0.2">
      <c r="A670">
        <v>17</v>
      </c>
      <c r="B670">
        <v>1</v>
      </c>
      <c r="E670" t="s">
        <v>891</v>
      </c>
      <c r="F670" t="s">
        <v>778</v>
      </c>
      <c r="G670" t="s">
        <v>779</v>
      </c>
      <c r="H670" t="s">
        <v>37</v>
      </c>
      <c r="I670">
        <v>195</v>
      </c>
      <c r="J670">
        <v>0</v>
      </c>
      <c r="K670">
        <v>195</v>
      </c>
      <c r="O670">
        <f t="shared" si="761"/>
        <v>4488.9799999999996</v>
      </c>
      <c r="P670">
        <f t="shared" si="762"/>
        <v>4488.9799999999996</v>
      </c>
      <c r="Q670">
        <f t="shared" si="801"/>
        <v>0</v>
      </c>
      <c r="R670">
        <f t="shared" si="763"/>
        <v>0</v>
      </c>
      <c r="S670">
        <f t="shared" si="764"/>
        <v>0</v>
      </c>
      <c r="T670">
        <f t="shared" si="765"/>
        <v>0</v>
      </c>
      <c r="U670">
        <f t="shared" si="766"/>
        <v>0</v>
      </c>
      <c r="V670">
        <f t="shared" si="767"/>
        <v>0</v>
      </c>
      <c r="W670">
        <f t="shared" si="768"/>
        <v>0</v>
      </c>
      <c r="X670">
        <f t="shared" si="769"/>
        <v>0</v>
      </c>
      <c r="Y670">
        <f t="shared" si="770"/>
        <v>0</v>
      </c>
      <c r="AA670">
        <v>60252775</v>
      </c>
      <c r="AB670">
        <f t="shared" si="771"/>
        <v>2.33</v>
      </c>
      <c r="AC670">
        <f t="shared" si="772"/>
        <v>2.33</v>
      </c>
      <c r="AD670">
        <f t="shared" si="802"/>
        <v>0</v>
      </c>
      <c r="AE670">
        <f t="shared" si="803"/>
        <v>0</v>
      </c>
      <c r="AF670">
        <f t="shared" si="803"/>
        <v>0</v>
      </c>
      <c r="AG670">
        <f t="shared" si="774"/>
        <v>0</v>
      </c>
      <c r="AH670">
        <f t="shared" si="804"/>
        <v>0</v>
      </c>
      <c r="AI670">
        <f t="shared" si="804"/>
        <v>0</v>
      </c>
      <c r="AJ670">
        <f t="shared" si="776"/>
        <v>0</v>
      </c>
      <c r="AK670">
        <v>2.3299999999999996</v>
      </c>
      <c r="AL670">
        <v>2.3299999999999996</v>
      </c>
      <c r="AM670">
        <v>0</v>
      </c>
      <c r="AN670">
        <v>0</v>
      </c>
      <c r="AO670">
        <v>0</v>
      </c>
      <c r="AP670">
        <v>0</v>
      </c>
      <c r="AQ670">
        <v>0</v>
      </c>
      <c r="AR670">
        <v>0</v>
      </c>
      <c r="AS670">
        <v>0</v>
      </c>
      <c r="AT670">
        <v>0</v>
      </c>
      <c r="AU670">
        <v>0</v>
      </c>
      <c r="AV670">
        <v>1</v>
      </c>
      <c r="AW670">
        <v>1</v>
      </c>
      <c r="AZ670">
        <v>1</v>
      </c>
      <c r="BA670">
        <v>1</v>
      </c>
      <c r="BB670">
        <v>1</v>
      </c>
      <c r="BC670">
        <v>9.8800000000000008</v>
      </c>
      <c r="BD670" t="s">
        <v>3</v>
      </c>
      <c r="BE670" t="s">
        <v>3</v>
      </c>
      <c r="BF670" t="s">
        <v>3</v>
      </c>
      <c r="BG670" t="s">
        <v>3</v>
      </c>
      <c r="BH670">
        <v>3</v>
      </c>
      <c r="BI670">
        <v>2</v>
      </c>
      <c r="BJ670" t="s">
        <v>3</v>
      </c>
      <c r="BM670">
        <v>400002</v>
      </c>
      <c r="BN670">
        <v>0</v>
      </c>
      <c r="BO670" t="s">
        <v>3</v>
      </c>
      <c r="BP670">
        <v>0</v>
      </c>
      <c r="BQ670">
        <v>202</v>
      </c>
      <c r="BR670">
        <v>0</v>
      </c>
      <c r="BS670">
        <v>1</v>
      </c>
      <c r="BT670">
        <v>1</v>
      </c>
      <c r="BU670">
        <v>1</v>
      </c>
      <c r="BV670">
        <v>1</v>
      </c>
      <c r="BW670">
        <v>1</v>
      </c>
      <c r="BX670">
        <v>1</v>
      </c>
      <c r="BY670" t="s">
        <v>3</v>
      </c>
      <c r="BZ670">
        <v>0</v>
      </c>
      <c r="CA670">
        <v>0</v>
      </c>
      <c r="CB670" t="s">
        <v>3</v>
      </c>
      <c r="CE670">
        <v>30</v>
      </c>
      <c r="CF670">
        <v>0</v>
      </c>
      <c r="CG670">
        <v>0</v>
      </c>
      <c r="CM670">
        <v>0</v>
      </c>
      <c r="CN670" t="s">
        <v>3</v>
      </c>
      <c r="CO670">
        <v>0</v>
      </c>
      <c r="CP670">
        <f t="shared" si="777"/>
        <v>4488.9799999999996</v>
      </c>
      <c r="CQ670">
        <f t="shared" si="778"/>
        <v>23.02</v>
      </c>
      <c r="CR670">
        <f t="shared" si="805"/>
        <v>0</v>
      </c>
      <c r="CS670">
        <f t="shared" si="779"/>
        <v>0</v>
      </c>
      <c r="CT670">
        <f t="shared" si="780"/>
        <v>0</v>
      </c>
      <c r="CU670">
        <f t="shared" si="781"/>
        <v>0</v>
      </c>
      <c r="CV670">
        <f t="shared" si="782"/>
        <v>0</v>
      </c>
      <c r="CW670">
        <f t="shared" si="783"/>
        <v>0</v>
      </c>
      <c r="CX670">
        <f t="shared" si="784"/>
        <v>0</v>
      </c>
      <c r="CY670">
        <f t="shared" si="785"/>
        <v>0</v>
      </c>
      <c r="CZ670">
        <f t="shared" si="786"/>
        <v>0</v>
      </c>
      <c r="DC670" t="s">
        <v>3</v>
      </c>
      <c r="DD670" t="s">
        <v>3</v>
      </c>
      <c r="DE670" t="s">
        <v>3</v>
      </c>
      <c r="DF670" t="s">
        <v>3</v>
      </c>
      <c r="DG670" t="s">
        <v>3</v>
      </c>
      <c r="DH670" t="s">
        <v>3</v>
      </c>
      <c r="DI670" t="s">
        <v>3</v>
      </c>
      <c r="DJ670" t="s">
        <v>3</v>
      </c>
      <c r="DK670" t="s">
        <v>3</v>
      </c>
      <c r="DL670" t="s">
        <v>3</v>
      </c>
      <c r="DM670" t="s">
        <v>3</v>
      </c>
      <c r="DN670">
        <v>0</v>
      </c>
      <c r="DO670">
        <v>0</v>
      </c>
      <c r="DP670">
        <v>1</v>
      </c>
      <c r="DQ670">
        <v>1</v>
      </c>
      <c r="DU670">
        <v>1013</v>
      </c>
      <c r="DV670" t="s">
        <v>37</v>
      </c>
      <c r="DW670" t="s">
        <v>37</v>
      </c>
      <c r="DX670">
        <v>1</v>
      </c>
      <c r="DZ670" t="s">
        <v>3</v>
      </c>
      <c r="EA670" t="s">
        <v>3</v>
      </c>
      <c r="EB670" t="s">
        <v>3</v>
      </c>
      <c r="EC670" t="s">
        <v>3</v>
      </c>
      <c r="EE670">
        <v>59540864</v>
      </c>
      <c r="EF670">
        <v>202</v>
      </c>
      <c r="EG670" t="s">
        <v>386</v>
      </c>
      <c r="EH670">
        <v>0</v>
      </c>
      <c r="EI670" t="s">
        <v>3</v>
      </c>
      <c r="EJ670">
        <v>1</v>
      </c>
      <c r="EK670">
        <v>400002</v>
      </c>
      <c r="EL670" t="s">
        <v>387</v>
      </c>
      <c r="EM670" t="s">
        <v>386</v>
      </c>
      <c r="EO670" t="s">
        <v>3</v>
      </c>
      <c r="EQ670">
        <v>0</v>
      </c>
      <c r="ER670">
        <v>2.3299999999999996</v>
      </c>
      <c r="ES670">
        <v>2.3299999999999996</v>
      </c>
      <c r="ET670">
        <v>0</v>
      </c>
      <c r="EU670">
        <v>0</v>
      </c>
      <c r="EV670">
        <v>0</v>
      </c>
      <c r="EW670">
        <v>0</v>
      </c>
      <c r="EX670">
        <v>0</v>
      </c>
      <c r="EY670">
        <v>0</v>
      </c>
      <c r="EZ670">
        <v>5</v>
      </c>
      <c r="FC670">
        <v>1</v>
      </c>
      <c r="FD670">
        <v>18</v>
      </c>
      <c r="FF670">
        <v>27</v>
      </c>
      <c r="FQ670">
        <v>0</v>
      </c>
      <c r="FR670">
        <v>0</v>
      </c>
      <c r="FS670">
        <v>0</v>
      </c>
      <c r="FX670">
        <v>0</v>
      </c>
      <c r="FY670">
        <v>0</v>
      </c>
      <c r="GA670" t="s">
        <v>780</v>
      </c>
      <c r="GD670">
        <v>1</v>
      </c>
      <c r="GF670">
        <v>-2038642641</v>
      </c>
      <c r="GG670">
        <v>2</v>
      </c>
      <c r="GH670">
        <v>3</v>
      </c>
      <c r="GI670">
        <v>5</v>
      </c>
      <c r="GJ670">
        <v>0</v>
      </c>
      <c r="GK670">
        <v>0</v>
      </c>
      <c r="GL670">
        <f t="shared" si="787"/>
        <v>0</v>
      </c>
      <c r="GM670">
        <f t="shared" si="788"/>
        <v>4488.9799999999996</v>
      </c>
      <c r="GN670">
        <f t="shared" si="789"/>
        <v>0</v>
      </c>
      <c r="GO670">
        <f t="shared" si="790"/>
        <v>4488.9799999999996</v>
      </c>
      <c r="GP670">
        <f t="shared" si="791"/>
        <v>0</v>
      </c>
      <c r="GR670">
        <v>1</v>
      </c>
      <c r="GS670">
        <v>1</v>
      </c>
      <c r="GT670">
        <v>0</v>
      </c>
      <c r="GU670" t="s">
        <v>3</v>
      </c>
      <c r="GV670">
        <f t="shared" si="792"/>
        <v>0</v>
      </c>
      <c r="GW670">
        <v>1</v>
      </c>
      <c r="GX670">
        <f t="shared" si="793"/>
        <v>0</v>
      </c>
      <c r="HA670">
        <v>0</v>
      </c>
      <c r="HB670">
        <v>0</v>
      </c>
      <c r="HC670">
        <f t="shared" si="794"/>
        <v>0</v>
      </c>
      <c r="HE670" t="s">
        <v>389</v>
      </c>
      <c r="HF670" t="s">
        <v>34</v>
      </c>
      <c r="HM670" t="s">
        <v>3</v>
      </c>
      <c r="HN670" t="s">
        <v>3</v>
      </c>
      <c r="HO670" t="s">
        <v>3</v>
      </c>
      <c r="HP670" t="s">
        <v>3</v>
      </c>
      <c r="HQ670" t="s">
        <v>3</v>
      </c>
      <c r="HS670">
        <v>0</v>
      </c>
      <c r="IK670">
        <v>0</v>
      </c>
    </row>
    <row r="671" spans="1:255" x14ac:dyDescent="0.2">
      <c r="A671" s="2">
        <v>17</v>
      </c>
      <c r="B671" s="2">
        <v>1</v>
      </c>
      <c r="C671" s="2"/>
      <c r="D671" s="2"/>
      <c r="E671" s="2" t="s">
        <v>892</v>
      </c>
      <c r="F671" s="2" t="s">
        <v>893</v>
      </c>
      <c r="G671" s="2" t="s">
        <v>894</v>
      </c>
      <c r="H671" s="2" t="s">
        <v>37</v>
      </c>
      <c r="I671" s="2">
        <v>232</v>
      </c>
      <c r="J671" s="2">
        <v>0</v>
      </c>
      <c r="K671" s="2">
        <v>232</v>
      </c>
      <c r="L671" s="2"/>
      <c r="M671" s="2"/>
      <c r="N671" s="2"/>
      <c r="O671" s="2">
        <f t="shared" si="761"/>
        <v>1317.76</v>
      </c>
      <c r="P671" s="2">
        <f t="shared" si="762"/>
        <v>1317.76</v>
      </c>
      <c r="Q671" s="2">
        <f t="shared" si="801"/>
        <v>0</v>
      </c>
      <c r="R671" s="2">
        <f t="shared" si="763"/>
        <v>0</v>
      </c>
      <c r="S671" s="2">
        <f t="shared" si="764"/>
        <v>0</v>
      </c>
      <c r="T671" s="2">
        <f t="shared" si="765"/>
        <v>0</v>
      </c>
      <c r="U671" s="2">
        <f t="shared" si="766"/>
        <v>0</v>
      </c>
      <c r="V671" s="2">
        <f t="shared" si="767"/>
        <v>0</v>
      </c>
      <c r="W671" s="2">
        <f t="shared" si="768"/>
        <v>0</v>
      </c>
      <c r="X671" s="2">
        <f t="shared" si="769"/>
        <v>0</v>
      </c>
      <c r="Y671" s="2">
        <f t="shared" si="770"/>
        <v>0</v>
      </c>
      <c r="Z671" s="2"/>
      <c r="AA671" s="2">
        <v>60252778</v>
      </c>
      <c r="AB671" s="2">
        <f t="shared" si="771"/>
        <v>5.68</v>
      </c>
      <c r="AC671" s="2">
        <f t="shared" si="772"/>
        <v>5.68</v>
      </c>
      <c r="AD671" s="2">
        <f t="shared" si="802"/>
        <v>0</v>
      </c>
      <c r="AE671" s="2">
        <f t="shared" si="803"/>
        <v>0</v>
      </c>
      <c r="AF671" s="2">
        <f t="shared" si="803"/>
        <v>0</v>
      </c>
      <c r="AG671" s="2">
        <f t="shared" si="774"/>
        <v>0</v>
      </c>
      <c r="AH671" s="2">
        <f t="shared" si="804"/>
        <v>0</v>
      </c>
      <c r="AI671" s="2">
        <f t="shared" si="804"/>
        <v>0</v>
      </c>
      <c r="AJ671" s="2">
        <f t="shared" si="776"/>
        <v>0</v>
      </c>
      <c r="AK671" s="2">
        <v>5.6800000000000006</v>
      </c>
      <c r="AL671" s="2">
        <v>5.6800000000000006</v>
      </c>
      <c r="AM671" s="2">
        <v>0</v>
      </c>
      <c r="AN671" s="2">
        <v>0</v>
      </c>
      <c r="AO671" s="2">
        <v>0</v>
      </c>
      <c r="AP671" s="2">
        <v>0</v>
      </c>
      <c r="AQ671" s="2">
        <v>0</v>
      </c>
      <c r="AR671" s="2">
        <v>0</v>
      </c>
      <c r="AS671" s="2">
        <v>0</v>
      </c>
      <c r="AT671" s="2">
        <v>0</v>
      </c>
      <c r="AU671" s="2">
        <v>0</v>
      </c>
      <c r="AV671" s="2">
        <v>1</v>
      </c>
      <c r="AW671" s="2">
        <v>1</v>
      </c>
      <c r="AX671" s="2"/>
      <c r="AY671" s="2"/>
      <c r="AZ671" s="2">
        <v>1</v>
      </c>
      <c r="BA671" s="2">
        <v>1</v>
      </c>
      <c r="BB671" s="2">
        <v>1</v>
      </c>
      <c r="BC671" s="2">
        <v>1</v>
      </c>
      <c r="BD671" s="2" t="s">
        <v>3</v>
      </c>
      <c r="BE671" s="2" t="s">
        <v>3</v>
      </c>
      <c r="BF671" s="2" t="s">
        <v>3</v>
      </c>
      <c r="BG671" s="2" t="s">
        <v>3</v>
      </c>
      <c r="BH671" s="2">
        <v>3</v>
      </c>
      <c r="BI671" s="2">
        <v>2</v>
      </c>
      <c r="BJ671" s="2" t="s">
        <v>3</v>
      </c>
      <c r="BK671" s="2"/>
      <c r="BL671" s="2"/>
      <c r="BM671" s="2">
        <v>400002</v>
      </c>
      <c r="BN671" s="2">
        <v>0</v>
      </c>
      <c r="BO671" s="2" t="s">
        <v>3</v>
      </c>
      <c r="BP671" s="2">
        <v>0</v>
      </c>
      <c r="BQ671" s="2">
        <v>202</v>
      </c>
      <c r="BR671" s="2">
        <v>0</v>
      </c>
      <c r="BS671" s="2">
        <v>1</v>
      </c>
      <c r="BT671" s="2">
        <v>1</v>
      </c>
      <c r="BU671" s="2">
        <v>1</v>
      </c>
      <c r="BV671" s="2">
        <v>1</v>
      </c>
      <c r="BW671" s="2">
        <v>1</v>
      </c>
      <c r="BX671" s="2">
        <v>1</v>
      </c>
      <c r="BY671" s="2" t="s">
        <v>3</v>
      </c>
      <c r="BZ671" s="2">
        <v>0</v>
      </c>
      <c r="CA671" s="2">
        <v>0</v>
      </c>
      <c r="CB671" s="2" t="s">
        <v>3</v>
      </c>
      <c r="CC671" s="2"/>
      <c r="CD671" s="2"/>
      <c r="CE671" s="2">
        <v>30</v>
      </c>
      <c r="CF671" s="2">
        <v>0</v>
      </c>
      <c r="CG671" s="2">
        <v>0</v>
      </c>
      <c r="CH671" s="2"/>
      <c r="CI671" s="2"/>
      <c r="CJ671" s="2"/>
      <c r="CK671" s="2"/>
      <c r="CL671" s="2"/>
      <c r="CM671" s="2">
        <v>0</v>
      </c>
      <c r="CN671" s="2" t="s">
        <v>3</v>
      </c>
      <c r="CO671" s="2">
        <v>0</v>
      </c>
      <c r="CP671" s="2">
        <f t="shared" si="777"/>
        <v>1317.76</v>
      </c>
      <c r="CQ671" s="2">
        <f t="shared" si="778"/>
        <v>5.68</v>
      </c>
      <c r="CR671" s="2">
        <f t="shared" si="805"/>
        <v>0</v>
      </c>
      <c r="CS671" s="2">
        <f t="shared" si="779"/>
        <v>0</v>
      </c>
      <c r="CT671" s="2">
        <f t="shared" si="780"/>
        <v>0</v>
      </c>
      <c r="CU671" s="2">
        <f t="shared" si="781"/>
        <v>0</v>
      </c>
      <c r="CV671" s="2">
        <f t="shared" si="782"/>
        <v>0</v>
      </c>
      <c r="CW671" s="2">
        <f t="shared" si="783"/>
        <v>0</v>
      </c>
      <c r="CX671" s="2">
        <f t="shared" si="784"/>
        <v>0</v>
      </c>
      <c r="CY671" s="2">
        <f t="shared" si="785"/>
        <v>0</v>
      </c>
      <c r="CZ671" s="2">
        <f t="shared" si="786"/>
        <v>0</v>
      </c>
      <c r="DA671" s="2"/>
      <c r="DB671" s="2"/>
      <c r="DC671" s="2" t="s">
        <v>3</v>
      </c>
      <c r="DD671" s="2" t="s">
        <v>3</v>
      </c>
      <c r="DE671" s="2" t="s">
        <v>3</v>
      </c>
      <c r="DF671" s="2" t="s">
        <v>3</v>
      </c>
      <c r="DG671" s="2" t="s">
        <v>3</v>
      </c>
      <c r="DH671" s="2" t="s">
        <v>3</v>
      </c>
      <c r="DI671" s="2" t="s">
        <v>3</v>
      </c>
      <c r="DJ671" s="2" t="s">
        <v>3</v>
      </c>
      <c r="DK671" s="2" t="s">
        <v>3</v>
      </c>
      <c r="DL671" s="2" t="s">
        <v>3</v>
      </c>
      <c r="DM671" s="2" t="s">
        <v>3</v>
      </c>
      <c r="DN671" s="2">
        <v>0</v>
      </c>
      <c r="DO671" s="2">
        <v>0</v>
      </c>
      <c r="DP671" s="2">
        <v>1</v>
      </c>
      <c r="DQ671" s="2">
        <v>1</v>
      </c>
      <c r="DR671" s="2"/>
      <c r="DS671" s="2"/>
      <c r="DT671" s="2"/>
      <c r="DU671" s="2">
        <v>1013</v>
      </c>
      <c r="DV671" s="2" t="s">
        <v>37</v>
      </c>
      <c r="DW671" s="2" t="s">
        <v>37</v>
      </c>
      <c r="DX671" s="2">
        <v>1</v>
      </c>
      <c r="DY671" s="2"/>
      <c r="DZ671" s="2" t="s">
        <v>3</v>
      </c>
      <c r="EA671" s="2" t="s">
        <v>3</v>
      </c>
      <c r="EB671" s="2" t="s">
        <v>3</v>
      </c>
      <c r="EC671" s="2" t="s">
        <v>3</v>
      </c>
      <c r="ED671" s="2"/>
      <c r="EE671" s="2">
        <v>59540864</v>
      </c>
      <c r="EF671" s="2">
        <v>202</v>
      </c>
      <c r="EG671" s="2" t="s">
        <v>386</v>
      </c>
      <c r="EH671" s="2">
        <v>0</v>
      </c>
      <c r="EI671" s="2" t="s">
        <v>3</v>
      </c>
      <c r="EJ671" s="2">
        <v>1</v>
      </c>
      <c r="EK671" s="2">
        <v>400002</v>
      </c>
      <c r="EL671" s="2" t="s">
        <v>387</v>
      </c>
      <c r="EM671" s="2" t="s">
        <v>386</v>
      </c>
      <c r="EN671" s="2"/>
      <c r="EO671" s="2" t="s">
        <v>3</v>
      </c>
      <c r="EP671" s="2"/>
      <c r="EQ671" s="2">
        <v>0</v>
      </c>
      <c r="ER671" s="2">
        <v>0</v>
      </c>
      <c r="ES671" s="2">
        <v>5.6800000000000006</v>
      </c>
      <c r="ET671" s="2">
        <v>0</v>
      </c>
      <c r="EU671" s="2">
        <v>0</v>
      </c>
      <c r="EV671" s="2">
        <v>0</v>
      </c>
      <c r="EW671" s="2">
        <v>0</v>
      </c>
      <c r="EX671" s="2">
        <v>0</v>
      </c>
      <c r="EY671" s="2">
        <v>0</v>
      </c>
      <c r="EZ671" s="2"/>
      <c r="FA671" s="2"/>
      <c r="FB671" s="2"/>
      <c r="FC671" s="2"/>
      <c r="FD671" s="2"/>
      <c r="FE671" s="2"/>
      <c r="FF671" s="2"/>
      <c r="FG671" s="2"/>
      <c r="FH671" s="2"/>
      <c r="FI671" s="2"/>
      <c r="FJ671" s="2"/>
      <c r="FK671" s="2"/>
      <c r="FL671" s="2"/>
      <c r="FM671" s="2"/>
      <c r="FN671" s="2"/>
      <c r="FO671" s="2"/>
      <c r="FP671" s="2"/>
      <c r="FQ671" s="2">
        <v>0</v>
      </c>
      <c r="FR671" s="2">
        <v>0</v>
      </c>
      <c r="FS671" s="2">
        <v>0</v>
      </c>
      <c r="FT671" s="2"/>
      <c r="FU671" s="2"/>
      <c r="FV671" s="2"/>
      <c r="FW671" s="2"/>
      <c r="FX671" s="2">
        <v>0</v>
      </c>
      <c r="FY671" s="2">
        <v>0</v>
      </c>
      <c r="FZ671" s="2"/>
      <c r="GA671" s="2" t="s">
        <v>895</v>
      </c>
      <c r="GB671" s="2"/>
      <c r="GC671" s="2"/>
      <c r="GD671" s="2">
        <v>1</v>
      </c>
      <c r="GE671" s="2"/>
      <c r="GF671" s="2">
        <v>-1476295234</v>
      </c>
      <c r="GG671" s="2">
        <v>2</v>
      </c>
      <c r="GH671" s="2">
        <v>4</v>
      </c>
      <c r="GI671" s="2">
        <v>-2</v>
      </c>
      <c r="GJ671" s="2">
        <v>0</v>
      </c>
      <c r="GK671" s="2">
        <v>0</v>
      </c>
      <c r="GL671" s="2">
        <f t="shared" si="787"/>
        <v>0</v>
      </c>
      <c r="GM671" s="2">
        <f t="shared" si="788"/>
        <v>1317.76</v>
      </c>
      <c r="GN671" s="2">
        <f t="shared" si="789"/>
        <v>0</v>
      </c>
      <c r="GO671" s="2">
        <f t="shared" si="790"/>
        <v>1317.76</v>
      </c>
      <c r="GP671" s="2">
        <f t="shared" si="791"/>
        <v>0</v>
      </c>
      <c r="GQ671" s="2"/>
      <c r="GR671" s="2">
        <v>0</v>
      </c>
      <c r="GS671" s="2">
        <v>2</v>
      </c>
      <c r="GT671" s="2">
        <v>0</v>
      </c>
      <c r="GU671" s="2" t="s">
        <v>3</v>
      </c>
      <c r="GV671" s="2">
        <f t="shared" si="792"/>
        <v>0</v>
      </c>
      <c r="GW671" s="2">
        <v>1</v>
      </c>
      <c r="GX671" s="2">
        <f t="shared" si="793"/>
        <v>0</v>
      </c>
      <c r="GY671" s="2"/>
      <c r="GZ671" s="2"/>
      <c r="HA671" s="2">
        <v>0</v>
      </c>
      <c r="HB671" s="2">
        <v>0</v>
      </c>
      <c r="HC671" s="2">
        <f t="shared" si="794"/>
        <v>0</v>
      </c>
      <c r="HD671" s="2"/>
      <c r="HE671" s="2" t="s">
        <v>389</v>
      </c>
      <c r="HF671" s="2" t="s">
        <v>34</v>
      </c>
      <c r="HG671" s="2"/>
      <c r="HH671" s="2"/>
      <c r="HI671" s="2"/>
      <c r="HJ671" s="2"/>
      <c r="HK671" s="2"/>
      <c r="HL671" s="2"/>
      <c r="HM671" s="2" t="s">
        <v>3</v>
      </c>
      <c r="HN671" s="2" t="s">
        <v>3</v>
      </c>
      <c r="HO671" s="2" t="s">
        <v>3</v>
      </c>
      <c r="HP671" s="2" t="s">
        <v>3</v>
      </c>
      <c r="HQ671" s="2" t="s">
        <v>3</v>
      </c>
      <c r="HR671" s="2"/>
      <c r="HS671" s="2">
        <v>0</v>
      </c>
      <c r="HT671" s="2"/>
      <c r="HU671" s="2"/>
      <c r="HV671" s="2"/>
      <c r="HW671" s="2"/>
      <c r="HX671" s="2"/>
      <c r="HY671" s="2"/>
      <c r="HZ671" s="2"/>
      <c r="IA671" s="2"/>
      <c r="IB671" s="2"/>
      <c r="IC671" s="2"/>
      <c r="ID671" s="2"/>
      <c r="IE671" s="2"/>
      <c r="IF671" s="2"/>
      <c r="IG671" s="2"/>
      <c r="IH671" s="2"/>
      <c r="II671" s="2"/>
      <c r="IJ671" s="2"/>
      <c r="IK671" s="2">
        <v>0</v>
      </c>
      <c r="IL671" s="2"/>
      <c r="IM671" s="2"/>
      <c r="IN671" s="2"/>
      <c r="IO671" s="2"/>
      <c r="IP671" s="2"/>
      <c r="IQ671" s="2"/>
      <c r="IR671" s="2"/>
      <c r="IS671" s="2"/>
      <c r="IT671" s="2"/>
      <c r="IU671" s="2"/>
    </row>
    <row r="672" spans="1:255" x14ac:dyDescent="0.2">
      <c r="A672">
        <v>17</v>
      </c>
      <c r="B672">
        <v>1</v>
      </c>
      <c r="E672" t="s">
        <v>892</v>
      </c>
      <c r="F672" t="s">
        <v>893</v>
      </c>
      <c r="G672" t="s">
        <v>894</v>
      </c>
      <c r="H672" t="s">
        <v>37</v>
      </c>
      <c r="I672">
        <v>232</v>
      </c>
      <c r="J672">
        <v>0</v>
      </c>
      <c r="K672">
        <v>232</v>
      </c>
      <c r="O672">
        <f t="shared" si="761"/>
        <v>13019.47</v>
      </c>
      <c r="P672">
        <f t="shared" si="762"/>
        <v>13019.47</v>
      </c>
      <c r="Q672">
        <f t="shared" si="801"/>
        <v>0</v>
      </c>
      <c r="R672">
        <f t="shared" si="763"/>
        <v>0</v>
      </c>
      <c r="S672">
        <f t="shared" si="764"/>
        <v>0</v>
      </c>
      <c r="T672">
        <f t="shared" si="765"/>
        <v>0</v>
      </c>
      <c r="U672">
        <f t="shared" si="766"/>
        <v>0</v>
      </c>
      <c r="V672">
        <f t="shared" si="767"/>
        <v>0</v>
      </c>
      <c r="W672">
        <f t="shared" si="768"/>
        <v>0</v>
      </c>
      <c r="X672">
        <f t="shared" si="769"/>
        <v>0</v>
      </c>
      <c r="Y672">
        <f t="shared" si="770"/>
        <v>0</v>
      </c>
      <c r="AA672">
        <v>60252775</v>
      </c>
      <c r="AB672">
        <f t="shared" si="771"/>
        <v>5.68</v>
      </c>
      <c r="AC672">
        <f t="shared" si="772"/>
        <v>5.68</v>
      </c>
      <c r="AD672">
        <f t="shared" si="802"/>
        <v>0</v>
      </c>
      <c r="AE672">
        <f t="shared" si="803"/>
        <v>0</v>
      </c>
      <c r="AF672">
        <f t="shared" si="803"/>
        <v>0</v>
      </c>
      <c r="AG672">
        <f t="shared" si="774"/>
        <v>0</v>
      </c>
      <c r="AH672">
        <f t="shared" si="804"/>
        <v>0</v>
      </c>
      <c r="AI672">
        <f t="shared" si="804"/>
        <v>0</v>
      </c>
      <c r="AJ672">
        <f t="shared" si="776"/>
        <v>0</v>
      </c>
      <c r="AK672">
        <v>5.6800000000000006</v>
      </c>
      <c r="AL672">
        <v>5.6800000000000006</v>
      </c>
      <c r="AM672">
        <v>0</v>
      </c>
      <c r="AN672">
        <v>0</v>
      </c>
      <c r="AO672">
        <v>0</v>
      </c>
      <c r="AP672">
        <v>0</v>
      </c>
      <c r="AQ672">
        <v>0</v>
      </c>
      <c r="AR672">
        <v>0</v>
      </c>
      <c r="AS672">
        <v>0</v>
      </c>
      <c r="AT672">
        <v>0</v>
      </c>
      <c r="AU672">
        <v>0</v>
      </c>
      <c r="AV672">
        <v>1</v>
      </c>
      <c r="AW672">
        <v>1</v>
      </c>
      <c r="AZ672">
        <v>1</v>
      </c>
      <c r="BA672">
        <v>1</v>
      </c>
      <c r="BB672">
        <v>1</v>
      </c>
      <c r="BC672">
        <v>9.8800000000000008</v>
      </c>
      <c r="BD672" t="s">
        <v>3</v>
      </c>
      <c r="BE672" t="s">
        <v>3</v>
      </c>
      <c r="BF672" t="s">
        <v>3</v>
      </c>
      <c r="BG672" t="s">
        <v>3</v>
      </c>
      <c r="BH672">
        <v>3</v>
      </c>
      <c r="BI672">
        <v>2</v>
      </c>
      <c r="BJ672" t="s">
        <v>3</v>
      </c>
      <c r="BM672">
        <v>400002</v>
      </c>
      <c r="BN672">
        <v>0</v>
      </c>
      <c r="BO672" t="s">
        <v>3</v>
      </c>
      <c r="BP672">
        <v>0</v>
      </c>
      <c r="BQ672">
        <v>202</v>
      </c>
      <c r="BR672">
        <v>0</v>
      </c>
      <c r="BS672">
        <v>1</v>
      </c>
      <c r="BT672">
        <v>1</v>
      </c>
      <c r="BU672">
        <v>1</v>
      </c>
      <c r="BV672">
        <v>1</v>
      </c>
      <c r="BW672">
        <v>1</v>
      </c>
      <c r="BX672">
        <v>1</v>
      </c>
      <c r="BY672" t="s">
        <v>3</v>
      </c>
      <c r="BZ672">
        <v>0</v>
      </c>
      <c r="CA672">
        <v>0</v>
      </c>
      <c r="CB672" t="s">
        <v>3</v>
      </c>
      <c r="CE672">
        <v>30</v>
      </c>
      <c r="CF672">
        <v>0</v>
      </c>
      <c r="CG672">
        <v>0</v>
      </c>
      <c r="CM672">
        <v>0</v>
      </c>
      <c r="CN672" t="s">
        <v>3</v>
      </c>
      <c r="CO672">
        <v>0</v>
      </c>
      <c r="CP672">
        <f t="shared" si="777"/>
        <v>13019.47</v>
      </c>
      <c r="CQ672">
        <f t="shared" si="778"/>
        <v>56.12</v>
      </c>
      <c r="CR672">
        <f t="shared" si="805"/>
        <v>0</v>
      </c>
      <c r="CS672">
        <f t="shared" si="779"/>
        <v>0</v>
      </c>
      <c r="CT672">
        <f t="shared" si="780"/>
        <v>0</v>
      </c>
      <c r="CU672">
        <f t="shared" si="781"/>
        <v>0</v>
      </c>
      <c r="CV672">
        <f t="shared" si="782"/>
        <v>0</v>
      </c>
      <c r="CW672">
        <f t="shared" si="783"/>
        <v>0</v>
      </c>
      <c r="CX672">
        <f t="shared" si="784"/>
        <v>0</v>
      </c>
      <c r="CY672">
        <f t="shared" si="785"/>
        <v>0</v>
      </c>
      <c r="CZ672">
        <f t="shared" si="786"/>
        <v>0</v>
      </c>
      <c r="DC672" t="s">
        <v>3</v>
      </c>
      <c r="DD672" t="s">
        <v>3</v>
      </c>
      <c r="DE672" t="s">
        <v>3</v>
      </c>
      <c r="DF672" t="s">
        <v>3</v>
      </c>
      <c r="DG672" t="s">
        <v>3</v>
      </c>
      <c r="DH672" t="s">
        <v>3</v>
      </c>
      <c r="DI672" t="s">
        <v>3</v>
      </c>
      <c r="DJ672" t="s">
        <v>3</v>
      </c>
      <c r="DK672" t="s">
        <v>3</v>
      </c>
      <c r="DL672" t="s">
        <v>3</v>
      </c>
      <c r="DM672" t="s">
        <v>3</v>
      </c>
      <c r="DN672">
        <v>0</v>
      </c>
      <c r="DO672">
        <v>0</v>
      </c>
      <c r="DP672">
        <v>1</v>
      </c>
      <c r="DQ672">
        <v>1</v>
      </c>
      <c r="DU672">
        <v>1013</v>
      </c>
      <c r="DV672" t="s">
        <v>37</v>
      </c>
      <c r="DW672" t="s">
        <v>37</v>
      </c>
      <c r="DX672">
        <v>1</v>
      </c>
      <c r="DZ672" t="s">
        <v>3</v>
      </c>
      <c r="EA672" t="s">
        <v>3</v>
      </c>
      <c r="EB672" t="s">
        <v>3</v>
      </c>
      <c r="EC672" t="s">
        <v>3</v>
      </c>
      <c r="EE672">
        <v>59540864</v>
      </c>
      <c r="EF672">
        <v>202</v>
      </c>
      <c r="EG672" t="s">
        <v>386</v>
      </c>
      <c r="EH672">
        <v>0</v>
      </c>
      <c r="EI672" t="s">
        <v>3</v>
      </c>
      <c r="EJ672">
        <v>1</v>
      </c>
      <c r="EK672">
        <v>400002</v>
      </c>
      <c r="EL672" t="s">
        <v>387</v>
      </c>
      <c r="EM672" t="s">
        <v>386</v>
      </c>
      <c r="EO672" t="s">
        <v>3</v>
      </c>
      <c r="EQ672">
        <v>0</v>
      </c>
      <c r="ER672">
        <v>5.6800000000000006</v>
      </c>
      <c r="ES672">
        <v>5.6800000000000006</v>
      </c>
      <c r="ET672">
        <v>0</v>
      </c>
      <c r="EU672">
        <v>0</v>
      </c>
      <c r="EV672">
        <v>0</v>
      </c>
      <c r="EW672">
        <v>0</v>
      </c>
      <c r="EX672">
        <v>0</v>
      </c>
      <c r="EY672">
        <v>0</v>
      </c>
      <c r="EZ672">
        <v>5</v>
      </c>
      <c r="FC672">
        <v>1</v>
      </c>
      <c r="FD672">
        <v>18</v>
      </c>
      <c r="FF672">
        <v>66</v>
      </c>
      <c r="FQ672">
        <v>0</v>
      </c>
      <c r="FR672">
        <v>0</v>
      </c>
      <c r="FS672">
        <v>0</v>
      </c>
      <c r="FX672">
        <v>0</v>
      </c>
      <c r="FY672">
        <v>0</v>
      </c>
      <c r="GA672" t="s">
        <v>895</v>
      </c>
      <c r="GD672">
        <v>1</v>
      </c>
      <c r="GF672">
        <v>-1476295234</v>
      </c>
      <c r="GG672">
        <v>2</v>
      </c>
      <c r="GH672">
        <v>3</v>
      </c>
      <c r="GI672">
        <v>5</v>
      </c>
      <c r="GJ672">
        <v>0</v>
      </c>
      <c r="GK672">
        <v>0</v>
      </c>
      <c r="GL672">
        <f t="shared" si="787"/>
        <v>0</v>
      </c>
      <c r="GM672">
        <f t="shared" si="788"/>
        <v>13019.47</v>
      </c>
      <c r="GN672">
        <f t="shared" si="789"/>
        <v>0</v>
      </c>
      <c r="GO672">
        <f t="shared" si="790"/>
        <v>13019.47</v>
      </c>
      <c r="GP672">
        <f t="shared" si="791"/>
        <v>0</v>
      </c>
      <c r="GR672">
        <v>1</v>
      </c>
      <c r="GS672">
        <v>1</v>
      </c>
      <c r="GT672">
        <v>0</v>
      </c>
      <c r="GU672" t="s">
        <v>3</v>
      </c>
      <c r="GV672">
        <f t="shared" si="792"/>
        <v>0</v>
      </c>
      <c r="GW672">
        <v>1</v>
      </c>
      <c r="GX672">
        <f t="shared" si="793"/>
        <v>0</v>
      </c>
      <c r="HA672">
        <v>0</v>
      </c>
      <c r="HB672">
        <v>0</v>
      </c>
      <c r="HC672">
        <f t="shared" si="794"/>
        <v>0</v>
      </c>
      <c r="HE672" t="s">
        <v>389</v>
      </c>
      <c r="HF672" t="s">
        <v>34</v>
      </c>
      <c r="HM672" t="s">
        <v>3</v>
      </c>
      <c r="HN672" t="s">
        <v>3</v>
      </c>
      <c r="HO672" t="s">
        <v>3</v>
      </c>
      <c r="HP672" t="s">
        <v>3</v>
      </c>
      <c r="HQ672" t="s">
        <v>3</v>
      </c>
      <c r="HS672">
        <v>0</v>
      </c>
      <c r="IK672">
        <v>0</v>
      </c>
    </row>
    <row r="673" spans="1:255" x14ac:dyDescent="0.2">
      <c r="A673" s="2">
        <v>17</v>
      </c>
      <c r="B673" s="2">
        <v>1</v>
      </c>
      <c r="C673" s="2"/>
      <c r="D673" s="2"/>
      <c r="E673" s="2" t="s">
        <v>896</v>
      </c>
      <c r="F673" s="2" t="s">
        <v>897</v>
      </c>
      <c r="G673" s="2" t="s">
        <v>898</v>
      </c>
      <c r="H673" s="2" t="s">
        <v>37</v>
      </c>
      <c r="I673" s="2">
        <v>51</v>
      </c>
      <c r="J673" s="2">
        <v>0</v>
      </c>
      <c r="K673" s="2">
        <v>51</v>
      </c>
      <c r="L673" s="2"/>
      <c r="M673" s="2"/>
      <c r="N673" s="2"/>
      <c r="O673" s="2">
        <f t="shared" si="761"/>
        <v>965.43</v>
      </c>
      <c r="P673" s="2">
        <f t="shared" si="762"/>
        <v>965.43</v>
      </c>
      <c r="Q673" s="2">
        <f t="shared" si="801"/>
        <v>0</v>
      </c>
      <c r="R673" s="2">
        <f t="shared" si="763"/>
        <v>0</v>
      </c>
      <c r="S673" s="2">
        <f t="shared" si="764"/>
        <v>0</v>
      </c>
      <c r="T673" s="2">
        <f t="shared" si="765"/>
        <v>0</v>
      </c>
      <c r="U673" s="2">
        <f t="shared" si="766"/>
        <v>0</v>
      </c>
      <c r="V673" s="2">
        <f t="shared" si="767"/>
        <v>0</v>
      </c>
      <c r="W673" s="2">
        <f t="shared" si="768"/>
        <v>0</v>
      </c>
      <c r="X673" s="2">
        <f t="shared" si="769"/>
        <v>0</v>
      </c>
      <c r="Y673" s="2">
        <f t="shared" si="770"/>
        <v>0</v>
      </c>
      <c r="Z673" s="2"/>
      <c r="AA673" s="2">
        <v>60252778</v>
      </c>
      <c r="AB673" s="2">
        <f t="shared" si="771"/>
        <v>18.93</v>
      </c>
      <c r="AC673" s="2">
        <f t="shared" si="772"/>
        <v>18.93</v>
      </c>
      <c r="AD673" s="2">
        <f t="shared" si="802"/>
        <v>0</v>
      </c>
      <c r="AE673" s="2">
        <f t="shared" si="803"/>
        <v>0</v>
      </c>
      <c r="AF673" s="2">
        <f t="shared" si="803"/>
        <v>0</v>
      </c>
      <c r="AG673" s="2">
        <f t="shared" si="774"/>
        <v>0</v>
      </c>
      <c r="AH673" s="2">
        <f t="shared" si="804"/>
        <v>0</v>
      </c>
      <c r="AI673" s="2">
        <f t="shared" si="804"/>
        <v>0</v>
      </c>
      <c r="AJ673" s="2">
        <f t="shared" si="776"/>
        <v>0</v>
      </c>
      <c r="AK673" s="2">
        <v>18.93</v>
      </c>
      <c r="AL673" s="2">
        <v>18.93</v>
      </c>
      <c r="AM673" s="2">
        <v>0</v>
      </c>
      <c r="AN673" s="2">
        <v>0</v>
      </c>
      <c r="AO673" s="2">
        <v>0</v>
      </c>
      <c r="AP673" s="2">
        <v>0</v>
      </c>
      <c r="AQ673" s="2">
        <v>0</v>
      </c>
      <c r="AR673" s="2">
        <v>0</v>
      </c>
      <c r="AS673" s="2">
        <v>0</v>
      </c>
      <c r="AT673" s="2">
        <v>0</v>
      </c>
      <c r="AU673" s="2">
        <v>0</v>
      </c>
      <c r="AV673" s="2">
        <v>1</v>
      </c>
      <c r="AW673" s="2">
        <v>1</v>
      </c>
      <c r="AX673" s="2"/>
      <c r="AY673" s="2"/>
      <c r="AZ673" s="2">
        <v>1</v>
      </c>
      <c r="BA673" s="2">
        <v>1</v>
      </c>
      <c r="BB673" s="2">
        <v>1</v>
      </c>
      <c r="BC673" s="2">
        <v>1</v>
      </c>
      <c r="BD673" s="2" t="s">
        <v>3</v>
      </c>
      <c r="BE673" s="2" t="s">
        <v>3</v>
      </c>
      <c r="BF673" s="2" t="s">
        <v>3</v>
      </c>
      <c r="BG673" s="2" t="s">
        <v>3</v>
      </c>
      <c r="BH673" s="2">
        <v>3</v>
      </c>
      <c r="BI673" s="2">
        <v>2</v>
      </c>
      <c r="BJ673" s="2" t="s">
        <v>3</v>
      </c>
      <c r="BK673" s="2"/>
      <c r="BL673" s="2"/>
      <c r="BM673" s="2">
        <v>400002</v>
      </c>
      <c r="BN673" s="2">
        <v>0</v>
      </c>
      <c r="BO673" s="2" t="s">
        <v>3</v>
      </c>
      <c r="BP673" s="2">
        <v>0</v>
      </c>
      <c r="BQ673" s="2">
        <v>202</v>
      </c>
      <c r="BR673" s="2">
        <v>0</v>
      </c>
      <c r="BS673" s="2">
        <v>1</v>
      </c>
      <c r="BT673" s="2">
        <v>1</v>
      </c>
      <c r="BU673" s="2">
        <v>1</v>
      </c>
      <c r="BV673" s="2">
        <v>1</v>
      </c>
      <c r="BW673" s="2">
        <v>1</v>
      </c>
      <c r="BX673" s="2">
        <v>1</v>
      </c>
      <c r="BY673" s="2" t="s">
        <v>3</v>
      </c>
      <c r="BZ673" s="2">
        <v>0</v>
      </c>
      <c r="CA673" s="2">
        <v>0</v>
      </c>
      <c r="CB673" s="2" t="s">
        <v>3</v>
      </c>
      <c r="CC673" s="2"/>
      <c r="CD673" s="2"/>
      <c r="CE673" s="2">
        <v>30</v>
      </c>
      <c r="CF673" s="2">
        <v>0</v>
      </c>
      <c r="CG673" s="2">
        <v>0</v>
      </c>
      <c r="CH673" s="2"/>
      <c r="CI673" s="2"/>
      <c r="CJ673" s="2"/>
      <c r="CK673" s="2"/>
      <c r="CL673" s="2"/>
      <c r="CM673" s="2">
        <v>0</v>
      </c>
      <c r="CN673" s="2" t="s">
        <v>3</v>
      </c>
      <c r="CO673" s="2">
        <v>0</v>
      </c>
      <c r="CP673" s="2">
        <f t="shared" si="777"/>
        <v>965.43</v>
      </c>
      <c r="CQ673" s="2">
        <f t="shared" si="778"/>
        <v>18.93</v>
      </c>
      <c r="CR673" s="2">
        <f t="shared" si="805"/>
        <v>0</v>
      </c>
      <c r="CS673" s="2">
        <f t="shared" si="779"/>
        <v>0</v>
      </c>
      <c r="CT673" s="2">
        <f t="shared" si="780"/>
        <v>0</v>
      </c>
      <c r="CU673" s="2">
        <f t="shared" si="781"/>
        <v>0</v>
      </c>
      <c r="CV673" s="2">
        <f t="shared" si="782"/>
        <v>0</v>
      </c>
      <c r="CW673" s="2">
        <f t="shared" si="783"/>
        <v>0</v>
      </c>
      <c r="CX673" s="2">
        <f t="shared" si="784"/>
        <v>0</v>
      </c>
      <c r="CY673" s="2">
        <f t="shared" si="785"/>
        <v>0</v>
      </c>
      <c r="CZ673" s="2">
        <f t="shared" si="786"/>
        <v>0</v>
      </c>
      <c r="DA673" s="2"/>
      <c r="DB673" s="2"/>
      <c r="DC673" s="2" t="s">
        <v>3</v>
      </c>
      <c r="DD673" s="2" t="s">
        <v>3</v>
      </c>
      <c r="DE673" s="2" t="s">
        <v>3</v>
      </c>
      <c r="DF673" s="2" t="s">
        <v>3</v>
      </c>
      <c r="DG673" s="2" t="s">
        <v>3</v>
      </c>
      <c r="DH673" s="2" t="s">
        <v>3</v>
      </c>
      <c r="DI673" s="2" t="s">
        <v>3</v>
      </c>
      <c r="DJ673" s="2" t="s">
        <v>3</v>
      </c>
      <c r="DK673" s="2" t="s">
        <v>3</v>
      </c>
      <c r="DL673" s="2" t="s">
        <v>3</v>
      </c>
      <c r="DM673" s="2" t="s">
        <v>3</v>
      </c>
      <c r="DN673" s="2">
        <v>0</v>
      </c>
      <c r="DO673" s="2">
        <v>0</v>
      </c>
      <c r="DP673" s="2">
        <v>1</v>
      </c>
      <c r="DQ673" s="2">
        <v>1</v>
      </c>
      <c r="DR673" s="2"/>
      <c r="DS673" s="2"/>
      <c r="DT673" s="2"/>
      <c r="DU673" s="2">
        <v>1013</v>
      </c>
      <c r="DV673" s="2" t="s">
        <v>37</v>
      </c>
      <c r="DW673" s="2" t="s">
        <v>37</v>
      </c>
      <c r="DX673" s="2">
        <v>1</v>
      </c>
      <c r="DY673" s="2"/>
      <c r="DZ673" s="2" t="s">
        <v>3</v>
      </c>
      <c r="EA673" s="2" t="s">
        <v>3</v>
      </c>
      <c r="EB673" s="2" t="s">
        <v>3</v>
      </c>
      <c r="EC673" s="2" t="s">
        <v>3</v>
      </c>
      <c r="ED673" s="2"/>
      <c r="EE673" s="2">
        <v>59540864</v>
      </c>
      <c r="EF673" s="2">
        <v>202</v>
      </c>
      <c r="EG673" s="2" t="s">
        <v>386</v>
      </c>
      <c r="EH673" s="2">
        <v>0</v>
      </c>
      <c r="EI673" s="2" t="s">
        <v>3</v>
      </c>
      <c r="EJ673" s="2">
        <v>1</v>
      </c>
      <c r="EK673" s="2">
        <v>400002</v>
      </c>
      <c r="EL673" s="2" t="s">
        <v>387</v>
      </c>
      <c r="EM673" s="2" t="s">
        <v>386</v>
      </c>
      <c r="EN673" s="2"/>
      <c r="EO673" s="2" t="s">
        <v>3</v>
      </c>
      <c r="EP673" s="2"/>
      <c r="EQ673" s="2">
        <v>0</v>
      </c>
      <c r="ER673" s="2">
        <v>0</v>
      </c>
      <c r="ES673" s="2">
        <v>18.93</v>
      </c>
      <c r="ET673" s="2">
        <v>0</v>
      </c>
      <c r="EU673" s="2">
        <v>0</v>
      </c>
      <c r="EV673" s="2">
        <v>0</v>
      </c>
      <c r="EW673" s="2">
        <v>0</v>
      </c>
      <c r="EX673" s="2">
        <v>0</v>
      </c>
      <c r="EY673" s="2">
        <v>0</v>
      </c>
      <c r="EZ673" s="2"/>
      <c r="FA673" s="2"/>
      <c r="FB673" s="2"/>
      <c r="FC673" s="2"/>
      <c r="FD673" s="2"/>
      <c r="FE673" s="2"/>
      <c r="FF673" s="2"/>
      <c r="FG673" s="2"/>
      <c r="FH673" s="2"/>
      <c r="FI673" s="2"/>
      <c r="FJ673" s="2"/>
      <c r="FK673" s="2"/>
      <c r="FL673" s="2"/>
      <c r="FM673" s="2"/>
      <c r="FN673" s="2"/>
      <c r="FO673" s="2"/>
      <c r="FP673" s="2"/>
      <c r="FQ673" s="2">
        <v>0</v>
      </c>
      <c r="FR673" s="2">
        <v>0</v>
      </c>
      <c r="FS673" s="2">
        <v>0</v>
      </c>
      <c r="FT673" s="2"/>
      <c r="FU673" s="2"/>
      <c r="FV673" s="2"/>
      <c r="FW673" s="2"/>
      <c r="FX673" s="2">
        <v>0</v>
      </c>
      <c r="FY673" s="2">
        <v>0</v>
      </c>
      <c r="FZ673" s="2"/>
      <c r="GA673" s="2" t="s">
        <v>899</v>
      </c>
      <c r="GB673" s="2"/>
      <c r="GC673" s="2"/>
      <c r="GD673" s="2">
        <v>1</v>
      </c>
      <c r="GE673" s="2"/>
      <c r="GF673" s="2">
        <v>-1119319837</v>
      </c>
      <c r="GG673" s="2">
        <v>2</v>
      </c>
      <c r="GH673" s="2">
        <v>4</v>
      </c>
      <c r="GI673" s="2">
        <v>-2</v>
      </c>
      <c r="GJ673" s="2">
        <v>0</v>
      </c>
      <c r="GK673" s="2">
        <v>0</v>
      </c>
      <c r="GL673" s="2">
        <f t="shared" si="787"/>
        <v>0</v>
      </c>
      <c r="GM673" s="2">
        <f t="shared" si="788"/>
        <v>965.43</v>
      </c>
      <c r="GN673" s="2">
        <f t="shared" si="789"/>
        <v>0</v>
      </c>
      <c r="GO673" s="2">
        <f t="shared" si="790"/>
        <v>965.43</v>
      </c>
      <c r="GP673" s="2">
        <f t="shared" si="791"/>
        <v>0</v>
      </c>
      <c r="GQ673" s="2"/>
      <c r="GR673" s="2">
        <v>0</v>
      </c>
      <c r="GS673" s="2">
        <v>2</v>
      </c>
      <c r="GT673" s="2">
        <v>0</v>
      </c>
      <c r="GU673" s="2" t="s">
        <v>3</v>
      </c>
      <c r="GV673" s="2">
        <f t="shared" si="792"/>
        <v>0</v>
      </c>
      <c r="GW673" s="2">
        <v>1</v>
      </c>
      <c r="GX673" s="2">
        <f t="shared" si="793"/>
        <v>0</v>
      </c>
      <c r="GY673" s="2"/>
      <c r="GZ673" s="2"/>
      <c r="HA673" s="2">
        <v>0</v>
      </c>
      <c r="HB673" s="2">
        <v>0</v>
      </c>
      <c r="HC673" s="2">
        <f t="shared" si="794"/>
        <v>0</v>
      </c>
      <c r="HD673" s="2"/>
      <c r="HE673" s="2" t="s">
        <v>389</v>
      </c>
      <c r="HF673" s="2" t="s">
        <v>34</v>
      </c>
      <c r="HG673" s="2"/>
      <c r="HH673" s="2"/>
      <c r="HI673" s="2"/>
      <c r="HJ673" s="2"/>
      <c r="HK673" s="2"/>
      <c r="HL673" s="2"/>
      <c r="HM673" s="2" t="s">
        <v>3</v>
      </c>
      <c r="HN673" s="2" t="s">
        <v>3</v>
      </c>
      <c r="HO673" s="2" t="s">
        <v>3</v>
      </c>
      <c r="HP673" s="2" t="s">
        <v>3</v>
      </c>
      <c r="HQ673" s="2" t="s">
        <v>3</v>
      </c>
      <c r="HR673" s="2"/>
      <c r="HS673" s="2">
        <v>0</v>
      </c>
      <c r="HT673" s="2"/>
      <c r="HU673" s="2"/>
      <c r="HV673" s="2"/>
      <c r="HW673" s="2"/>
      <c r="HX673" s="2"/>
      <c r="HY673" s="2"/>
      <c r="HZ673" s="2"/>
      <c r="IA673" s="2"/>
      <c r="IB673" s="2"/>
      <c r="IC673" s="2"/>
      <c r="ID673" s="2"/>
      <c r="IE673" s="2"/>
      <c r="IF673" s="2"/>
      <c r="IG673" s="2"/>
      <c r="IH673" s="2"/>
      <c r="II673" s="2"/>
      <c r="IJ673" s="2"/>
      <c r="IK673" s="2">
        <v>0</v>
      </c>
      <c r="IL673" s="2"/>
      <c r="IM673" s="2"/>
      <c r="IN673" s="2"/>
      <c r="IO673" s="2"/>
      <c r="IP673" s="2"/>
      <c r="IQ673" s="2"/>
      <c r="IR673" s="2"/>
      <c r="IS673" s="2"/>
      <c r="IT673" s="2"/>
      <c r="IU673" s="2"/>
    </row>
    <row r="674" spans="1:255" x14ac:dyDescent="0.2">
      <c r="A674">
        <v>17</v>
      </c>
      <c r="B674">
        <v>1</v>
      </c>
      <c r="E674" t="s">
        <v>896</v>
      </c>
      <c r="F674" t="s">
        <v>897</v>
      </c>
      <c r="G674" t="s">
        <v>898</v>
      </c>
      <c r="H674" t="s">
        <v>37</v>
      </c>
      <c r="I674">
        <v>51</v>
      </c>
      <c r="J674">
        <v>0</v>
      </c>
      <c r="K674">
        <v>51</v>
      </c>
      <c r="O674">
        <f t="shared" si="761"/>
        <v>9538.4500000000007</v>
      </c>
      <c r="P674">
        <f t="shared" si="762"/>
        <v>9538.4500000000007</v>
      </c>
      <c r="Q674">
        <f t="shared" si="801"/>
        <v>0</v>
      </c>
      <c r="R674">
        <f t="shared" si="763"/>
        <v>0</v>
      </c>
      <c r="S674">
        <f t="shared" si="764"/>
        <v>0</v>
      </c>
      <c r="T674">
        <f t="shared" si="765"/>
        <v>0</v>
      </c>
      <c r="U674">
        <f t="shared" si="766"/>
        <v>0</v>
      </c>
      <c r="V674">
        <f t="shared" si="767"/>
        <v>0</v>
      </c>
      <c r="W674">
        <f t="shared" si="768"/>
        <v>0</v>
      </c>
      <c r="X674">
        <f t="shared" si="769"/>
        <v>0</v>
      </c>
      <c r="Y674">
        <f t="shared" si="770"/>
        <v>0</v>
      </c>
      <c r="AA674">
        <v>60252775</v>
      </c>
      <c r="AB674">
        <f t="shared" si="771"/>
        <v>18.93</v>
      </c>
      <c r="AC674">
        <f t="shared" si="772"/>
        <v>18.93</v>
      </c>
      <c r="AD674">
        <f t="shared" si="802"/>
        <v>0</v>
      </c>
      <c r="AE674">
        <f t="shared" si="803"/>
        <v>0</v>
      </c>
      <c r="AF674">
        <f t="shared" si="803"/>
        <v>0</v>
      </c>
      <c r="AG674">
        <f t="shared" si="774"/>
        <v>0</v>
      </c>
      <c r="AH674">
        <f t="shared" si="804"/>
        <v>0</v>
      </c>
      <c r="AI674">
        <f t="shared" si="804"/>
        <v>0</v>
      </c>
      <c r="AJ674">
        <f t="shared" si="776"/>
        <v>0</v>
      </c>
      <c r="AK674">
        <v>18.93</v>
      </c>
      <c r="AL674">
        <v>18.93</v>
      </c>
      <c r="AM674">
        <v>0</v>
      </c>
      <c r="AN674">
        <v>0</v>
      </c>
      <c r="AO674">
        <v>0</v>
      </c>
      <c r="AP674">
        <v>0</v>
      </c>
      <c r="AQ674">
        <v>0</v>
      </c>
      <c r="AR674">
        <v>0</v>
      </c>
      <c r="AS674">
        <v>0</v>
      </c>
      <c r="AT674">
        <v>0</v>
      </c>
      <c r="AU674">
        <v>0</v>
      </c>
      <c r="AV674">
        <v>1</v>
      </c>
      <c r="AW674">
        <v>1</v>
      </c>
      <c r="AZ674">
        <v>1</v>
      </c>
      <c r="BA674">
        <v>1</v>
      </c>
      <c r="BB674">
        <v>1</v>
      </c>
      <c r="BC674">
        <v>9.8800000000000008</v>
      </c>
      <c r="BD674" t="s">
        <v>3</v>
      </c>
      <c r="BE674" t="s">
        <v>3</v>
      </c>
      <c r="BF674" t="s">
        <v>3</v>
      </c>
      <c r="BG674" t="s">
        <v>3</v>
      </c>
      <c r="BH674">
        <v>3</v>
      </c>
      <c r="BI674">
        <v>2</v>
      </c>
      <c r="BJ674" t="s">
        <v>3</v>
      </c>
      <c r="BM674">
        <v>400002</v>
      </c>
      <c r="BN674">
        <v>0</v>
      </c>
      <c r="BO674" t="s">
        <v>3</v>
      </c>
      <c r="BP674">
        <v>0</v>
      </c>
      <c r="BQ674">
        <v>202</v>
      </c>
      <c r="BR674">
        <v>0</v>
      </c>
      <c r="BS674">
        <v>1</v>
      </c>
      <c r="BT674">
        <v>1</v>
      </c>
      <c r="BU674">
        <v>1</v>
      </c>
      <c r="BV674">
        <v>1</v>
      </c>
      <c r="BW674">
        <v>1</v>
      </c>
      <c r="BX674">
        <v>1</v>
      </c>
      <c r="BY674" t="s">
        <v>3</v>
      </c>
      <c r="BZ674">
        <v>0</v>
      </c>
      <c r="CA674">
        <v>0</v>
      </c>
      <c r="CB674" t="s">
        <v>3</v>
      </c>
      <c r="CE674">
        <v>30</v>
      </c>
      <c r="CF674">
        <v>0</v>
      </c>
      <c r="CG674">
        <v>0</v>
      </c>
      <c r="CM674">
        <v>0</v>
      </c>
      <c r="CN674" t="s">
        <v>3</v>
      </c>
      <c r="CO674">
        <v>0</v>
      </c>
      <c r="CP674">
        <f t="shared" si="777"/>
        <v>9538.4500000000007</v>
      </c>
      <c r="CQ674">
        <f t="shared" si="778"/>
        <v>187.03</v>
      </c>
      <c r="CR674">
        <f t="shared" si="805"/>
        <v>0</v>
      </c>
      <c r="CS674">
        <f t="shared" si="779"/>
        <v>0</v>
      </c>
      <c r="CT674">
        <f t="shared" si="780"/>
        <v>0</v>
      </c>
      <c r="CU674">
        <f t="shared" si="781"/>
        <v>0</v>
      </c>
      <c r="CV674">
        <f t="shared" si="782"/>
        <v>0</v>
      </c>
      <c r="CW674">
        <f t="shared" si="783"/>
        <v>0</v>
      </c>
      <c r="CX674">
        <f t="shared" si="784"/>
        <v>0</v>
      </c>
      <c r="CY674">
        <f t="shared" si="785"/>
        <v>0</v>
      </c>
      <c r="CZ674">
        <f t="shared" si="786"/>
        <v>0</v>
      </c>
      <c r="DC674" t="s">
        <v>3</v>
      </c>
      <c r="DD674" t="s">
        <v>3</v>
      </c>
      <c r="DE674" t="s">
        <v>3</v>
      </c>
      <c r="DF674" t="s">
        <v>3</v>
      </c>
      <c r="DG674" t="s">
        <v>3</v>
      </c>
      <c r="DH674" t="s">
        <v>3</v>
      </c>
      <c r="DI674" t="s">
        <v>3</v>
      </c>
      <c r="DJ674" t="s">
        <v>3</v>
      </c>
      <c r="DK674" t="s">
        <v>3</v>
      </c>
      <c r="DL674" t="s">
        <v>3</v>
      </c>
      <c r="DM674" t="s">
        <v>3</v>
      </c>
      <c r="DN674">
        <v>0</v>
      </c>
      <c r="DO674">
        <v>0</v>
      </c>
      <c r="DP674">
        <v>1</v>
      </c>
      <c r="DQ674">
        <v>1</v>
      </c>
      <c r="DU674">
        <v>1013</v>
      </c>
      <c r="DV674" t="s">
        <v>37</v>
      </c>
      <c r="DW674" t="s">
        <v>37</v>
      </c>
      <c r="DX674">
        <v>1</v>
      </c>
      <c r="DZ674" t="s">
        <v>3</v>
      </c>
      <c r="EA674" t="s">
        <v>3</v>
      </c>
      <c r="EB674" t="s">
        <v>3</v>
      </c>
      <c r="EC674" t="s">
        <v>3</v>
      </c>
      <c r="EE674">
        <v>59540864</v>
      </c>
      <c r="EF674">
        <v>202</v>
      </c>
      <c r="EG674" t="s">
        <v>386</v>
      </c>
      <c r="EH674">
        <v>0</v>
      </c>
      <c r="EI674" t="s">
        <v>3</v>
      </c>
      <c r="EJ674">
        <v>1</v>
      </c>
      <c r="EK674">
        <v>400002</v>
      </c>
      <c r="EL674" t="s">
        <v>387</v>
      </c>
      <c r="EM674" t="s">
        <v>386</v>
      </c>
      <c r="EO674" t="s">
        <v>3</v>
      </c>
      <c r="EQ674">
        <v>0</v>
      </c>
      <c r="ER674">
        <v>18.93</v>
      </c>
      <c r="ES674">
        <v>18.93</v>
      </c>
      <c r="ET674">
        <v>0</v>
      </c>
      <c r="EU674">
        <v>0</v>
      </c>
      <c r="EV674">
        <v>0</v>
      </c>
      <c r="EW674">
        <v>0</v>
      </c>
      <c r="EX674">
        <v>0</v>
      </c>
      <c r="EY674">
        <v>0</v>
      </c>
      <c r="EZ674">
        <v>5</v>
      </c>
      <c r="FC674">
        <v>0</v>
      </c>
      <c r="FD674">
        <v>18</v>
      </c>
      <c r="FF674">
        <v>183.33</v>
      </c>
      <c r="FQ674">
        <v>0</v>
      </c>
      <c r="FR674">
        <v>0</v>
      </c>
      <c r="FS674">
        <v>0</v>
      </c>
      <c r="FX674">
        <v>0</v>
      </c>
      <c r="FY674">
        <v>0</v>
      </c>
      <c r="GA674" t="s">
        <v>899</v>
      </c>
      <c r="GD674">
        <v>1</v>
      </c>
      <c r="GF674">
        <v>-1119319837</v>
      </c>
      <c r="GG674">
        <v>2</v>
      </c>
      <c r="GH674">
        <v>3</v>
      </c>
      <c r="GI674">
        <v>5</v>
      </c>
      <c r="GJ674">
        <v>0</v>
      </c>
      <c r="GK674">
        <v>0</v>
      </c>
      <c r="GL674">
        <f t="shared" si="787"/>
        <v>0</v>
      </c>
      <c r="GM674">
        <f t="shared" si="788"/>
        <v>9538.4500000000007</v>
      </c>
      <c r="GN674">
        <f t="shared" si="789"/>
        <v>0</v>
      </c>
      <c r="GO674">
        <f t="shared" si="790"/>
        <v>9538.4500000000007</v>
      </c>
      <c r="GP674">
        <f t="shared" si="791"/>
        <v>0</v>
      </c>
      <c r="GR674">
        <v>1</v>
      </c>
      <c r="GS674">
        <v>1</v>
      </c>
      <c r="GT674">
        <v>0</v>
      </c>
      <c r="GU674" t="s">
        <v>3</v>
      </c>
      <c r="GV674">
        <f t="shared" si="792"/>
        <v>0</v>
      </c>
      <c r="GW674">
        <v>1</v>
      </c>
      <c r="GX674">
        <f t="shared" si="793"/>
        <v>0</v>
      </c>
      <c r="HA674">
        <v>0</v>
      </c>
      <c r="HB674">
        <v>0</v>
      </c>
      <c r="HC674">
        <f t="shared" si="794"/>
        <v>0</v>
      </c>
      <c r="HE674" t="s">
        <v>389</v>
      </c>
      <c r="HF674" t="s">
        <v>34</v>
      </c>
      <c r="HM674" t="s">
        <v>3</v>
      </c>
      <c r="HN674" t="s">
        <v>3</v>
      </c>
      <c r="HO674" t="s">
        <v>3</v>
      </c>
      <c r="HP674" t="s">
        <v>3</v>
      </c>
      <c r="HQ674" t="s">
        <v>3</v>
      </c>
      <c r="HS674">
        <v>0</v>
      </c>
      <c r="IK674">
        <v>0</v>
      </c>
    </row>
    <row r="675" spans="1:255" x14ac:dyDescent="0.2">
      <c r="A675" s="2">
        <v>17</v>
      </c>
      <c r="B675" s="2">
        <v>1</v>
      </c>
      <c r="C675" s="2">
        <f>ROW(SmtRes!A483)</f>
        <v>483</v>
      </c>
      <c r="D675" s="2">
        <f>ROW(EtalonRes!A559)</f>
        <v>559</v>
      </c>
      <c r="E675" s="2" t="s">
        <v>900</v>
      </c>
      <c r="F675" s="2" t="s">
        <v>765</v>
      </c>
      <c r="G675" s="2" t="s">
        <v>766</v>
      </c>
      <c r="H675" s="2" t="s">
        <v>631</v>
      </c>
      <c r="I675" s="2">
        <f>ROUND(8/100,9)</f>
        <v>0.08</v>
      </c>
      <c r="J675" s="2">
        <v>0</v>
      </c>
      <c r="K675" s="2">
        <f>ROUND(8/100,9)</f>
        <v>0.08</v>
      </c>
      <c r="L675" s="2"/>
      <c r="M675" s="2"/>
      <c r="N675" s="2"/>
      <c r="O675" s="2">
        <f t="shared" ref="O675:O686" si="806">ROUND(CP675,2)</f>
        <v>19.03</v>
      </c>
      <c r="P675" s="2">
        <f t="shared" ref="P675:P684" si="807">ROUND((ROUND((AC675*AW675*I675),2)*BC675),2)</f>
        <v>0</v>
      </c>
      <c r="Q675" s="2">
        <f>(ROUND((ROUND((((ET675*1.1))*AV675*I675),2)*BB675),2)+ROUND((ROUND(((AE675-((EU675*1.1)))*AV675*I675),2)*BS675),2))</f>
        <v>0.08</v>
      </c>
      <c r="R675" s="2">
        <f t="shared" ref="R675:R686" si="808">ROUND((ROUND((AE675*AV675*I675),2)*BS675),2)</f>
        <v>0.01</v>
      </c>
      <c r="S675" s="2">
        <f t="shared" ref="S675:S686" si="809">ROUND((ROUND((AF675*AV675*I675),2)*BA675),2)</f>
        <v>18.95</v>
      </c>
      <c r="T675" s="2">
        <f t="shared" ref="T675:T686" si="810">ROUND(CU675*I675,2)</f>
        <v>0</v>
      </c>
      <c r="U675" s="2">
        <f t="shared" ref="U675:U686" si="811">CV675*I675</f>
        <v>1.6953023999999997</v>
      </c>
      <c r="V675" s="2">
        <f t="shared" ref="V675:V686" si="812">CW675*I675</f>
        <v>0</v>
      </c>
      <c r="W675" s="2">
        <f t="shared" ref="W675:W686" si="813">ROUND(CX675*I675,2)</f>
        <v>0</v>
      </c>
      <c r="X675" s="2">
        <f t="shared" ref="X675:X686" si="814">ROUND(CY675,2)</f>
        <v>18.39</v>
      </c>
      <c r="Y675" s="2">
        <f t="shared" ref="Y675:Y686" si="815">ROUND(CZ675,2)</f>
        <v>9.67</v>
      </c>
      <c r="Z675" s="2"/>
      <c r="AA675" s="2">
        <v>60252778</v>
      </c>
      <c r="AB675" s="2">
        <f t="shared" ref="AB675:AB686" si="816">ROUND((AC675+AD675+AF675),6)</f>
        <v>227.11699999999999</v>
      </c>
      <c r="AC675" s="2">
        <f t="shared" ref="AC675:AC686" si="817">ROUND((ES675),6)</f>
        <v>0</v>
      </c>
      <c r="AD675" s="2">
        <f>ROUND(((((ET675*1.1))-((EU675*1.1)))+AE675),6)</f>
        <v>0.91300000000000003</v>
      </c>
      <c r="AE675" s="2">
        <f>ROUND(((EU675*1.1)),6)</f>
        <v>0.14299999999999999</v>
      </c>
      <c r="AF675" s="2">
        <f>ROUND(((EV675*1.1)),6)</f>
        <v>226.20400000000001</v>
      </c>
      <c r="AG675" s="2">
        <f t="shared" ref="AG675:AG686" si="818">ROUND((AP675),6)</f>
        <v>0</v>
      </c>
      <c r="AH675" s="2">
        <f>((EW675*1.1))</f>
        <v>20.239999999999998</v>
      </c>
      <c r="AI675" s="2">
        <f>((EX675*1.1))</f>
        <v>0</v>
      </c>
      <c r="AJ675" s="2">
        <f t="shared" ref="AJ675:AJ686" si="819">(AS675)</f>
        <v>0</v>
      </c>
      <c r="AK675" s="2">
        <v>206.47</v>
      </c>
      <c r="AL675" s="2">
        <v>0</v>
      </c>
      <c r="AM675" s="2">
        <v>0.83</v>
      </c>
      <c r="AN675" s="2">
        <v>0.13</v>
      </c>
      <c r="AO675" s="2">
        <v>205.64</v>
      </c>
      <c r="AP675" s="2">
        <v>0</v>
      </c>
      <c r="AQ675" s="2">
        <v>18.399999999999999</v>
      </c>
      <c r="AR675" s="2">
        <v>0</v>
      </c>
      <c r="AS675" s="2">
        <v>0</v>
      </c>
      <c r="AT675" s="2">
        <v>97</v>
      </c>
      <c r="AU675" s="2">
        <v>51</v>
      </c>
      <c r="AV675" s="2">
        <v>1.0469999999999999</v>
      </c>
      <c r="AW675" s="2">
        <v>1</v>
      </c>
      <c r="AX675" s="2"/>
      <c r="AY675" s="2"/>
      <c r="AZ675" s="2">
        <v>1</v>
      </c>
      <c r="BA675" s="2">
        <v>1</v>
      </c>
      <c r="BB675" s="2">
        <v>1</v>
      </c>
      <c r="BC675" s="2">
        <v>1</v>
      </c>
      <c r="BD675" s="2" t="s">
        <v>3</v>
      </c>
      <c r="BE675" s="2" t="s">
        <v>3</v>
      </c>
      <c r="BF675" s="2" t="s">
        <v>3</v>
      </c>
      <c r="BG675" s="2" t="s">
        <v>3</v>
      </c>
      <c r="BH675" s="2">
        <v>0</v>
      </c>
      <c r="BI675" s="2">
        <v>2</v>
      </c>
      <c r="BJ675" s="2" t="s">
        <v>767</v>
      </c>
      <c r="BK675" s="2"/>
      <c r="BL675" s="2"/>
      <c r="BM675" s="2">
        <v>67</v>
      </c>
      <c r="BN675" s="2">
        <v>0</v>
      </c>
      <c r="BO675" s="2" t="s">
        <v>765</v>
      </c>
      <c r="BP675" s="2">
        <v>1</v>
      </c>
      <c r="BQ675" s="2">
        <v>40</v>
      </c>
      <c r="BR675" s="2">
        <v>0</v>
      </c>
      <c r="BS675" s="2">
        <v>1</v>
      </c>
      <c r="BT675" s="2">
        <v>1</v>
      </c>
      <c r="BU675" s="2">
        <v>1</v>
      </c>
      <c r="BV675" s="2">
        <v>1</v>
      </c>
      <c r="BW675" s="2">
        <v>1</v>
      </c>
      <c r="BX675" s="2">
        <v>1</v>
      </c>
      <c r="BY675" s="2" t="s">
        <v>3</v>
      </c>
      <c r="BZ675" s="2">
        <v>97</v>
      </c>
      <c r="CA675" s="2">
        <v>51</v>
      </c>
      <c r="CB675" s="2" t="s">
        <v>3</v>
      </c>
      <c r="CC675" s="2"/>
      <c r="CD675" s="2"/>
      <c r="CE675" s="2">
        <v>30</v>
      </c>
      <c r="CF675" s="2">
        <v>0</v>
      </c>
      <c r="CG675" s="2">
        <v>0</v>
      </c>
      <c r="CH675" s="2"/>
      <c r="CI675" s="2"/>
      <c r="CJ675" s="2"/>
      <c r="CK675" s="2"/>
      <c r="CL675" s="2"/>
      <c r="CM675" s="2">
        <v>0</v>
      </c>
      <c r="CN675" s="2" t="s">
        <v>1289</v>
      </c>
      <c r="CO675" s="2">
        <v>0</v>
      </c>
      <c r="CP675" s="2">
        <f t="shared" ref="CP675:CP686" si="820">(P675+Q675+S675)</f>
        <v>19.029999999999998</v>
      </c>
      <c r="CQ675" s="2">
        <f t="shared" ref="CQ675:CQ684" si="821">ROUND((ROUND((AC675*AW675*1),2)*BC675),2)</f>
        <v>0</v>
      </c>
      <c r="CR675" s="2">
        <f>(ROUND((ROUND((((ET675*1.1))*AV675*1),2)*BB675),2)+ROUND((ROUND(((AE675-((EU675*1.1)))*AV675*1),2)*BS675),2))</f>
        <v>0.96</v>
      </c>
      <c r="CS675" s="2">
        <f t="shared" ref="CS675:CS686" si="822">ROUND((ROUND((AE675*AV675*1),2)*BS675),2)</f>
        <v>0.15</v>
      </c>
      <c r="CT675" s="2">
        <f t="shared" ref="CT675:CT686" si="823">ROUND((ROUND((AF675*AV675*1),2)*BA675),2)</f>
        <v>236.84</v>
      </c>
      <c r="CU675" s="2">
        <f t="shared" ref="CU675:CU686" si="824">AG675</f>
        <v>0</v>
      </c>
      <c r="CV675" s="2">
        <f t="shared" ref="CV675:CV686" si="825">(AH675*AV675)</f>
        <v>21.191279999999995</v>
      </c>
      <c r="CW675" s="2">
        <f t="shared" ref="CW675:CW686" si="826">AI675</f>
        <v>0</v>
      </c>
      <c r="CX675" s="2">
        <f t="shared" ref="CX675:CX686" si="827">AJ675</f>
        <v>0</v>
      </c>
      <c r="CY675" s="2">
        <f t="shared" ref="CY675:CY686" si="828">(((S675+R675)*AT675)/100)</f>
        <v>18.391200000000001</v>
      </c>
      <c r="CZ675" s="2">
        <f t="shared" ref="CZ675:CZ686" si="829">(((S675+R675)*AU675)/100)</f>
        <v>9.6696000000000009</v>
      </c>
      <c r="DA675" s="2"/>
      <c r="DB675" s="2">
        <v>67</v>
      </c>
      <c r="DC675" s="2" t="s">
        <v>3</v>
      </c>
      <c r="DD675" s="2" t="s">
        <v>3</v>
      </c>
      <c r="DE675" s="2" t="s">
        <v>24</v>
      </c>
      <c r="DF675" s="2" t="s">
        <v>24</v>
      </c>
      <c r="DG675" s="2" t="s">
        <v>24</v>
      </c>
      <c r="DH675" s="2" t="s">
        <v>3</v>
      </c>
      <c r="DI675" s="2" t="s">
        <v>24</v>
      </c>
      <c r="DJ675" s="2" t="s">
        <v>24</v>
      </c>
      <c r="DK675" s="2" t="s">
        <v>3</v>
      </c>
      <c r="DL675" s="2" t="s">
        <v>3</v>
      </c>
      <c r="DM675" s="2" t="s">
        <v>3</v>
      </c>
      <c r="DN675" s="2">
        <v>0</v>
      </c>
      <c r="DO675" s="2">
        <v>0</v>
      </c>
      <c r="DP675" s="2">
        <v>1</v>
      </c>
      <c r="DQ675" s="2">
        <v>1</v>
      </c>
      <c r="DR675" s="2"/>
      <c r="DS675" s="2"/>
      <c r="DT675" s="2"/>
      <c r="DU675" s="2">
        <v>1010</v>
      </c>
      <c r="DV675" s="2" t="s">
        <v>631</v>
      </c>
      <c r="DW675" s="2" t="s">
        <v>631</v>
      </c>
      <c r="DX675" s="2">
        <v>100</v>
      </c>
      <c r="DY675" s="2"/>
      <c r="DZ675" s="2" t="s">
        <v>3</v>
      </c>
      <c r="EA675" s="2" t="s">
        <v>3</v>
      </c>
      <c r="EB675" s="2" t="s">
        <v>3</v>
      </c>
      <c r="EC675" s="2" t="s">
        <v>3</v>
      </c>
      <c r="ED675" s="2"/>
      <c r="EE675" s="2">
        <v>59540733</v>
      </c>
      <c r="EF675" s="2">
        <v>40</v>
      </c>
      <c r="EG675" s="2" t="s">
        <v>25</v>
      </c>
      <c r="EH675" s="2">
        <v>0</v>
      </c>
      <c r="EI675" s="2" t="s">
        <v>3</v>
      </c>
      <c r="EJ675" s="2">
        <v>2</v>
      </c>
      <c r="EK675" s="2">
        <v>67</v>
      </c>
      <c r="EL675" s="2" t="s">
        <v>26</v>
      </c>
      <c r="EM675" s="2" t="s">
        <v>27</v>
      </c>
      <c r="EN675" s="2"/>
      <c r="EO675" s="2" t="s">
        <v>28</v>
      </c>
      <c r="EP675" s="2"/>
      <c r="EQ675" s="2">
        <v>0</v>
      </c>
      <c r="ER675" s="2">
        <v>206.47</v>
      </c>
      <c r="ES675" s="2">
        <v>0</v>
      </c>
      <c r="ET675" s="2">
        <v>0.83</v>
      </c>
      <c r="EU675" s="2">
        <v>0.13</v>
      </c>
      <c r="EV675" s="2">
        <v>205.64</v>
      </c>
      <c r="EW675" s="2">
        <v>18.399999999999999</v>
      </c>
      <c r="EX675" s="2">
        <v>0</v>
      </c>
      <c r="EY675" s="2">
        <v>0</v>
      </c>
      <c r="EZ675" s="2"/>
      <c r="FA675" s="2"/>
      <c r="FB675" s="2"/>
      <c r="FC675" s="2"/>
      <c r="FD675" s="2"/>
      <c r="FE675" s="2"/>
      <c r="FF675" s="2"/>
      <c r="FG675" s="2"/>
      <c r="FH675" s="2"/>
      <c r="FI675" s="2"/>
      <c r="FJ675" s="2"/>
      <c r="FK675" s="2"/>
      <c r="FL675" s="2"/>
      <c r="FM675" s="2"/>
      <c r="FN675" s="2"/>
      <c r="FO675" s="2"/>
      <c r="FP675" s="2"/>
      <c r="FQ675" s="2">
        <v>0</v>
      </c>
      <c r="FR675" s="2">
        <v>0</v>
      </c>
      <c r="FS675" s="2">
        <v>0</v>
      </c>
      <c r="FT675" s="2"/>
      <c r="FU675" s="2"/>
      <c r="FV675" s="2"/>
      <c r="FW675" s="2"/>
      <c r="FX675" s="2">
        <v>97</v>
      </c>
      <c r="FY675" s="2">
        <v>51</v>
      </c>
      <c r="FZ675" s="2"/>
      <c r="GA675" s="2" t="s">
        <v>3</v>
      </c>
      <c r="GB675" s="2"/>
      <c r="GC675" s="2"/>
      <c r="GD675" s="2">
        <v>1</v>
      </c>
      <c r="GE675" s="2"/>
      <c r="GF675" s="2">
        <v>1318745648</v>
      </c>
      <c r="GG675" s="2">
        <v>2</v>
      </c>
      <c r="GH675" s="2">
        <v>1</v>
      </c>
      <c r="GI675" s="2">
        <v>2</v>
      </c>
      <c r="GJ675" s="2">
        <v>0</v>
      </c>
      <c r="GK675" s="2">
        <v>0</v>
      </c>
      <c r="GL675" s="2">
        <f t="shared" ref="GL675:GL686" si="830">ROUND(IF(AND(BH675=3,BI675=3,FS675&lt;&gt;0),P675,0),2)</f>
        <v>0</v>
      </c>
      <c r="GM675" s="2">
        <f t="shared" ref="GM675:GM686" si="831">ROUND(O675+X675+Y675,2)+GX675</f>
        <v>47.09</v>
      </c>
      <c r="GN675" s="2">
        <f t="shared" ref="GN675:GN686" si="832">IF(OR(BI675=0,BI675=1),GM675-GX675,0)</f>
        <v>0</v>
      </c>
      <c r="GO675" s="2">
        <f t="shared" ref="GO675:GO686" si="833">IF(BI675=2,GM675-GX675,0)</f>
        <v>47.09</v>
      </c>
      <c r="GP675" s="2">
        <f t="shared" ref="GP675:GP686" si="834">IF(BI675=4,GM675-GX675,0)</f>
        <v>0</v>
      </c>
      <c r="GQ675" s="2"/>
      <c r="GR675" s="2">
        <v>0</v>
      </c>
      <c r="GS675" s="2">
        <v>3</v>
      </c>
      <c r="GT675" s="2">
        <v>0</v>
      </c>
      <c r="GU675" s="2" t="s">
        <v>3</v>
      </c>
      <c r="GV675" s="2">
        <f t="shared" ref="GV675:GV686" si="835">ROUND((GT675),6)</f>
        <v>0</v>
      </c>
      <c r="GW675" s="2">
        <v>1</v>
      </c>
      <c r="GX675" s="2">
        <f t="shared" ref="GX675:GX686" si="836">ROUND(HC675*I675,2)</f>
        <v>0</v>
      </c>
      <c r="GY675" s="2"/>
      <c r="GZ675" s="2"/>
      <c r="HA675" s="2">
        <v>0</v>
      </c>
      <c r="HB675" s="2">
        <v>0</v>
      </c>
      <c r="HC675" s="2">
        <f t="shared" ref="HC675:HC686" si="837">GV675*GW675</f>
        <v>0</v>
      </c>
      <c r="HD675" s="2"/>
      <c r="HE675" s="2" t="s">
        <v>3</v>
      </c>
      <c r="HF675" s="2" t="s">
        <v>3</v>
      </c>
      <c r="HG675" s="2"/>
      <c r="HH675" s="2"/>
      <c r="HI675" s="2"/>
      <c r="HJ675" s="2"/>
      <c r="HK675" s="2"/>
      <c r="HL675" s="2"/>
      <c r="HM675" s="2" t="s">
        <v>3</v>
      </c>
      <c r="HN675" s="2" t="s">
        <v>3</v>
      </c>
      <c r="HO675" s="2" t="s">
        <v>3</v>
      </c>
      <c r="HP675" s="2" t="s">
        <v>3</v>
      </c>
      <c r="HQ675" s="2" t="s">
        <v>3</v>
      </c>
      <c r="HR675" s="2"/>
      <c r="HS675" s="2">
        <v>0</v>
      </c>
      <c r="HT675" s="2"/>
      <c r="HU675" s="2"/>
      <c r="HV675" s="2"/>
      <c r="HW675" s="2"/>
      <c r="HX675" s="2"/>
      <c r="HY675" s="2"/>
      <c r="HZ675" s="2"/>
      <c r="IA675" s="2"/>
      <c r="IB675" s="2"/>
      <c r="IC675" s="2"/>
      <c r="ID675" s="2"/>
      <c r="IE675" s="2"/>
      <c r="IF675" s="2"/>
      <c r="IG675" s="2"/>
      <c r="IH675" s="2"/>
      <c r="II675" s="2"/>
      <c r="IJ675" s="2"/>
      <c r="IK675" s="2">
        <v>0</v>
      </c>
      <c r="IL675" s="2"/>
      <c r="IM675" s="2"/>
      <c r="IN675" s="2"/>
      <c r="IO675" s="2"/>
      <c r="IP675" s="2"/>
      <c r="IQ675" s="2"/>
      <c r="IR675" s="2"/>
      <c r="IS675" s="2"/>
      <c r="IT675" s="2"/>
      <c r="IU675" s="2"/>
    </row>
    <row r="676" spans="1:255" x14ac:dyDescent="0.2">
      <c r="A676">
        <v>17</v>
      </c>
      <c r="B676">
        <v>1</v>
      </c>
      <c r="C676">
        <f>ROW(SmtRes!A486)</f>
        <v>486</v>
      </c>
      <c r="D676">
        <f>ROW(EtalonRes!A562)</f>
        <v>562</v>
      </c>
      <c r="E676" t="s">
        <v>900</v>
      </c>
      <c r="F676" t="s">
        <v>765</v>
      </c>
      <c r="G676" t="s">
        <v>766</v>
      </c>
      <c r="H676" t="s">
        <v>631</v>
      </c>
      <c r="I676">
        <f>ROUND(8/100,9)</f>
        <v>0.08</v>
      </c>
      <c r="J676">
        <v>0</v>
      </c>
      <c r="K676">
        <f>ROUND(8/100,9)</f>
        <v>0.08</v>
      </c>
      <c r="O676">
        <f t="shared" si="806"/>
        <v>1043.3699999999999</v>
      </c>
      <c r="P676">
        <f t="shared" si="807"/>
        <v>0</v>
      </c>
      <c r="Q676">
        <f>(ROUND((ROUND((((ET676*1.1))*AV676*I676),2)*BB676),2)+ROUND((ROUND(((AE676-((EU676*1.1)))*AV676*I676),2)*BS676),2))</f>
        <v>1.31</v>
      </c>
      <c r="R676">
        <f t="shared" si="808"/>
        <v>0.55000000000000004</v>
      </c>
      <c r="S676">
        <f t="shared" si="809"/>
        <v>1042.06</v>
      </c>
      <c r="T676">
        <f t="shared" si="810"/>
        <v>0</v>
      </c>
      <c r="U676">
        <f t="shared" si="811"/>
        <v>1.6953023999999997</v>
      </c>
      <c r="V676">
        <f t="shared" si="812"/>
        <v>0</v>
      </c>
      <c r="W676">
        <f t="shared" si="813"/>
        <v>0</v>
      </c>
      <c r="X676">
        <f t="shared" si="814"/>
        <v>1011.33</v>
      </c>
      <c r="Y676">
        <f t="shared" si="815"/>
        <v>531.73</v>
      </c>
      <c r="AA676">
        <v>60252775</v>
      </c>
      <c r="AB676">
        <f t="shared" si="816"/>
        <v>227.11699999999999</v>
      </c>
      <c r="AC676">
        <f t="shared" si="817"/>
        <v>0</v>
      </c>
      <c r="AD676">
        <f>ROUND(((((ET676*1.1))-((EU676*1.1)))+AE676),6)</f>
        <v>0.91300000000000003</v>
      </c>
      <c r="AE676">
        <f>ROUND(((EU676*1.1)),6)</f>
        <v>0.14299999999999999</v>
      </c>
      <c r="AF676">
        <f>ROUND(((EV676*1.1)),6)</f>
        <v>226.20400000000001</v>
      </c>
      <c r="AG676">
        <f t="shared" si="818"/>
        <v>0</v>
      </c>
      <c r="AH676">
        <f>((EW676*1.1))</f>
        <v>20.239999999999998</v>
      </c>
      <c r="AI676">
        <f>((EX676*1.1))</f>
        <v>0</v>
      </c>
      <c r="AJ676">
        <f t="shared" si="819"/>
        <v>0</v>
      </c>
      <c r="AK676">
        <v>206.47</v>
      </c>
      <c r="AL676">
        <v>0</v>
      </c>
      <c r="AM676">
        <v>0.83</v>
      </c>
      <c r="AN676">
        <v>0.13</v>
      </c>
      <c r="AO676">
        <v>205.64</v>
      </c>
      <c r="AP676">
        <v>0</v>
      </c>
      <c r="AQ676">
        <v>18.399999999999999</v>
      </c>
      <c r="AR676">
        <v>0</v>
      </c>
      <c r="AS676">
        <v>0</v>
      </c>
      <c r="AT676">
        <v>97</v>
      </c>
      <c r="AU676">
        <v>51</v>
      </c>
      <c r="AV676">
        <v>1.0469999999999999</v>
      </c>
      <c r="AW676">
        <v>1</v>
      </c>
      <c r="AZ676">
        <v>1</v>
      </c>
      <c r="BA676">
        <v>54.99</v>
      </c>
      <c r="BB676">
        <v>16.329999999999998</v>
      </c>
      <c r="BC676">
        <v>1</v>
      </c>
      <c r="BD676" t="s">
        <v>3</v>
      </c>
      <c r="BE676" t="s">
        <v>3</v>
      </c>
      <c r="BF676" t="s">
        <v>3</v>
      </c>
      <c r="BG676" t="s">
        <v>3</v>
      </c>
      <c r="BH676">
        <v>0</v>
      </c>
      <c r="BI676">
        <v>2</v>
      </c>
      <c r="BJ676" t="s">
        <v>767</v>
      </c>
      <c r="BM676">
        <v>67</v>
      </c>
      <c r="BN676">
        <v>0</v>
      </c>
      <c r="BO676" t="s">
        <v>765</v>
      </c>
      <c r="BP676">
        <v>1</v>
      </c>
      <c r="BQ676">
        <v>40</v>
      </c>
      <c r="BR676">
        <v>0</v>
      </c>
      <c r="BS676">
        <v>54.99</v>
      </c>
      <c r="BT676">
        <v>1</v>
      </c>
      <c r="BU676">
        <v>1</v>
      </c>
      <c r="BV676">
        <v>1</v>
      </c>
      <c r="BW676">
        <v>1</v>
      </c>
      <c r="BX676">
        <v>1</v>
      </c>
      <c r="BY676" t="s">
        <v>3</v>
      </c>
      <c r="BZ676">
        <v>97</v>
      </c>
      <c r="CA676">
        <v>51</v>
      </c>
      <c r="CB676" t="s">
        <v>3</v>
      </c>
      <c r="CE676">
        <v>30</v>
      </c>
      <c r="CF676">
        <v>0</v>
      </c>
      <c r="CG676">
        <v>0</v>
      </c>
      <c r="CM676">
        <v>0</v>
      </c>
      <c r="CN676" t="s">
        <v>1289</v>
      </c>
      <c r="CO676">
        <v>0</v>
      </c>
      <c r="CP676">
        <f t="shared" si="820"/>
        <v>1043.3699999999999</v>
      </c>
      <c r="CQ676">
        <f t="shared" si="821"/>
        <v>0</v>
      </c>
      <c r="CR676">
        <f>(ROUND((ROUND((((ET676*1.1))*AV676*1),2)*BB676),2)+ROUND((ROUND(((AE676-((EU676*1.1)))*AV676*1),2)*BS676),2))</f>
        <v>15.68</v>
      </c>
      <c r="CS676">
        <f t="shared" si="822"/>
        <v>8.25</v>
      </c>
      <c r="CT676">
        <f t="shared" si="823"/>
        <v>13023.83</v>
      </c>
      <c r="CU676">
        <f t="shared" si="824"/>
        <v>0</v>
      </c>
      <c r="CV676">
        <f t="shared" si="825"/>
        <v>21.191279999999995</v>
      </c>
      <c r="CW676">
        <f t="shared" si="826"/>
        <v>0</v>
      </c>
      <c r="CX676">
        <f t="shared" si="827"/>
        <v>0</v>
      </c>
      <c r="CY676">
        <f t="shared" si="828"/>
        <v>1011.3316999999998</v>
      </c>
      <c r="CZ676">
        <f t="shared" si="829"/>
        <v>531.73109999999997</v>
      </c>
      <c r="DB676">
        <v>68</v>
      </c>
      <c r="DC676" t="s">
        <v>3</v>
      </c>
      <c r="DD676" t="s">
        <v>3</v>
      </c>
      <c r="DE676" t="s">
        <v>24</v>
      </c>
      <c r="DF676" t="s">
        <v>24</v>
      </c>
      <c r="DG676" t="s">
        <v>24</v>
      </c>
      <c r="DH676" t="s">
        <v>3</v>
      </c>
      <c r="DI676" t="s">
        <v>24</v>
      </c>
      <c r="DJ676" t="s">
        <v>24</v>
      </c>
      <c r="DK676" t="s">
        <v>3</v>
      </c>
      <c r="DL676" t="s">
        <v>3</v>
      </c>
      <c r="DM676" t="s">
        <v>3</v>
      </c>
      <c r="DN676">
        <v>0</v>
      </c>
      <c r="DO676">
        <v>0</v>
      </c>
      <c r="DP676">
        <v>1</v>
      </c>
      <c r="DQ676">
        <v>1</v>
      </c>
      <c r="DU676">
        <v>1010</v>
      </c>
      <c r="DV676" t="s">
        <v>631</v>
      </c>
      <c r="DW676" t="s">
        <v>631</v>
      </c>
      <c r="DX676">
        <v>100</v>
      </c>
      <c r="DZ676" t="s">
        <v>3</v>
      </c>
      <c r="EA676" t="s">
        <v>3</v>
      </c>
      <c r="EB676" t="s">
        <v>3</v>
      </c>
      <c r="EC676" t="s">
        <v>3</v>
      </c>
      <c r="EE676">
        <v>59540733</v>
      </c>
      <c r="EF676">
        <v>40</v>
      </c>
      <c r="EG676" t="s">
        <v>25</v>
      </c>
      <c r="EH676">
        <v>0</v>
      </c>
      <c r="EI676" t="s">
        <v>3</v>
      </c>
      <c r="EJ676">
        <v>2</v>
      </c>
      <c r="EK676">
        <v>67</v>
      </c>
      <c r="EL676" t="s">
        <v>26</v>
      </c>
      <c r="EM676" t="s">
        <v>27</v>
      </c>
      <c r="EO676" t="s">
        <v>28</v>
      </c>
      <c r="EQ676">
        <v>0</v>
      </c>
      <c r="ER676">
        <v>206.47</v>
      </c>
      <c r="ES676">
        <v>0</v>
      </c>
      <c r="ET676">
        <v>0.83</v>
      </c>
      <c r="EU676">
        <v>0.13</v>
      </c>
      <c r="EV676">
        <v>205.64</v>
      </c>
      <c r="EW676">
        <v>18.399999999999999</v>
      </c>
      <c r="EX676">
        <v>0</v>
      </c>
      <c r="EY676">
        <v>0</v>
      </c>
      <c r="FQ676">
        <v>0</v>
      </c>
      <c r="FR676">
        <v>0</v>
      </c>
      <c r="FS676">
        <v>0</v>
      </c>
      <c r="FX676">
        <v>97</v>
      </c>
      <c r="FY676">
        <v>51</v>
      </c>
      <c r="GA676" t="s">
        <v>3</v>
      </c>
      <c r="GD676">
        <v>1</v>
      </c>
      <c r="GF676">
        <v>1318745648</v>
      </c>
      <c r="GG676">
        <v>2</v>
      </c>
      <c r="GH676">
        <v>1</v>
      </c>
      <c r="GI676">
        <v>2</v>
      </c>
      <c r="GJ676">
        <v>0</v>
      </c>
      <c r="GK676">
        <v>0</v>
      </c>
      <c r="GL676">
        <f t="shared" si="830"/>
        <v>0</v>
      </c>
      <c r="GM676">
        <f t="shared" si="831"/>
        <v>2586.4299999999998</v>
      </c>
      <c r="GN676">
        <f t="shared" si="832"/>
        <v>0</v>
      </c>
      <c r="GO676">
        <f t="shared" si="833"/>
        <v>2586.4299999999998</v>
      </c>
      <c r="GP676">
        <f t="shared" si="834"/>
        <v>0</v>
      </c>
      <c r="GR676">
        <v>0</v>
      </c>
      <c r="GS676">
        <v>3</v>
      </c>
      <c r="GT676">
        <v>0</v>
      </c>
      <c r="GU676" t="s">
        <v>3</v>
      </c>
      <c r="GV676">
        <f t="shared" si="835"/>
        <v>0</v>
      </c>
      <c r="GW676">
        <v>1</v>
      </c>
      <c r="GX676">
        <f t="shared" si="836"/>
        <v>0</v>
      </c>
      <c r="HA676">
        <v>0</v>
      </c>
      <c r="HB676">
        <v>0</v>
      </c>
      <c r="HC676">
        <f t="shared" si="837"/>
        <v>0</v>
      </c>
      <c r="HE676" t="s">
        <v>3</v>
      </c>
      <c r="HF676" t="s">
        <v>3</v>
      </c>
      <c r="HM676" t="s">
        <v>3</v>
      </c>
      <c r="HN676" t="s">
        <v>3</v>
      </c>
      <c r="HO676" t="s">
        <v>3</v>
      </c>
      <c r="HP676" t="s">
        <v>3</v>
      </c>
      <c r="HQ676" t="s">
        <v>3</v>
      </c>
      <c r="HS676">
        <v>0</v>
      </c>
      <c r="IK676">
        <v>0</v>
      </c>
    </row>
    <row r="677" spans="1:255" x14ac:dyDescent="0.2">
      <c r="A677" s="2">
        <v>18</v>
      </c>
      <c r="B677" s="2">
        <v>1</v>
      </c>
      <c r="C677" s="2">
        <v>483</v>
      </c>
      <c r="D677" s="2"/>
      <c r="E677" s="2" t="s">
        <v>901</v>
      </c>
      <c r="F677" s="2" t="s">
        <v>902</v>
      </c>
      <c r="G677" s="2" t="s">
        <v>903</v>
      </c>
      <c r="H677" s="2" t="s">
        <v>37</v>
      </c>
      <c r="I677" s="2">
        <f>I675*J677</f>
        <v>8</v>
      </c>
      <c r="J677" s="2">
        <v>100</v>
      </c>
      <c r="K677" s="2">
        <v>100</v>
      </c>
      <c r="L677" s="2"/>
      <c r="M677" s="2"/>
      <c r="N677" s="2"/>
      <c r="O677" s="2">
        <f t="shared" si="806"/>
        <v>632.48</v>
      </c>
      <c r="P677" s="2">
        <f t="shared" si="807"/>
        <v>632.48</v>
      </c>
      <c r="Q677" s="2">
        <f t="shared" ref="Q677:Q682" si="838">(ROUND((ROUND(((ET677)*AV677*I677),2)*BB677),2)+ROUND((ROUND(((AE677-(EU677))*AV677*I677),2)*BS677),2))</f>
        <v>0</v>
      </c>
      <c r="R677" s="2">
        <f t="shared" si="808"/>
        <v>0</v>
      </c>
      <c r="S677" s="2">
        <f t="shared" si="809"/>
        <v>0</v>
      </c>
      <c r="T677" s="2">
        <f t="shared" si="810"/>
        <v>0</v>
      </c>
      <c r="U677" s="2">
        <f t="shared" si="811"/>
        <v>0</v>
      </c>
      <c r="V677" s="2">
        <f t="shared" si="812"/>
        <v>0</v>
      </c>
      <c r="W677" s="2">
        <f t="shared" si="813"/>
        <v>0</v>
      </c>
      <c r="X677" s="2">
        <f t="shared" si="814"/>
        <v>0</v>
      </c>
      <c r="Y677" s="2">
        <f t="shared" si="815"/>
        <v>0</v>
      </c>
      <c r="Z677" s="2"/>
      <c r="AA677" s="2">
        <v>60252778</v>
      </c>
      <c r="AB677" s="2">
        <f t="shared" si="816"/>
        <v>79.06</v>
      </c>
      <c r="AC677" s="2">
        <f t="shared" si="817"/>
        <v>79.06</v>
      </c>
      <c r="AD677" s="2">
        <f t="shared" ref="AD677:AD682" si="839">ROUND((((ET677)-(EU677))+AE677),6)</f>
        <v>0</v>
      </c>
      <c r="AE677" s="2">
        <f t="shared" ref="AE677:AF682" si="840">ROUND((EU677),6)</f>
        <v>0</v>
      </c>
      <c r="AF677" s="2">
        <f t="shared" si="840"/>
        <v>0</v>
      </c>
      <c r="AG677" s="2">
        <f t="shared" si="818"/>
        <v>0</v>
      </c>
      <c r="AH677" s="2">
        <f t="shared" ref="AH677:AI682" si="841">(EW677)</f>
        <v>0</v>
      </c>
      <c r="AI677" s="2">
        <f t="shared" si="841"/>
        <v>0</v>
      </c>
      <c r="AJ677" s="2">
        <f t="shared" si="819"/>
        <v>0</v>
      </c>
      <c r="AK677" s="2">
        <v>79.06</v>
      </c>
      <c r="AL677" s="2">
        <v>79.06</v>
      </c>
      <c r="AM677" s="2">
        <v>0</v>
      </c>
      <c r="AN677" s="2">
        <v>0</v>
      </c>
      <c r="AO677" s="2">
        <v>0</v>
      </c>
      <c r="AP677" s="2">
        <v>0</v>
      </c>
      <c r="AQ677" s="2">
        <v>0</v>
      </c>
      <c r="AR677" s="2">
        <v>0</v>
      </c>
      <c r="AS677" s="2">
        <v>0</v>
      </c>
      <c r="AT677" s="2">
        <v>97</v>
      </c>
      <c r="AU677" s="2">
        <v>51</v>
      </c>
      <c r="AV677" s="2">
        <v>1</v>
      </c>
      <c r="AW677" s="2">
        <v>1</v>
      </c>
      <c r="AX677" s="2"/>
      <c r="AY677" s="2"/>
      <c r="AZ677" s="2">
        <v>1</v>
      </c>
      <c r="BA677" s="2">
        <v>1</v>
      </c>
      <c r="BB677" s="2">
        <v>1</v>
      </c>
      <c r="BC677" s="2">
        <v>1</v>
      </c>
      <c r="BD677" s="2" t="s">
        <v>3</v>
      </c>
      <c r="BE677" s="2" t="s">
        <v>3</v>
      </c>
      <c r="BF677" s="2" t="s">
        <v>3</v>
      </c>
      <c r="BG677" s="2" t="s">
        <v>3</v>
      </c>
      <c r="BH677" s="2">
        <v>3</v>
      </c>
      <c r="BI677" s="2">
        <v>2</v>
      </c>
      <c r="BJ677" s="2" t="s">
        <v>3</v>
      </c>
      <c r="BK677" s="2"/>
      <c r="BL677" s="2"/>
      <c r="BM677" s="2">
        <v>67</v>
      </c>
      <c r="BN677" s="2">
        <v>0</v>
      </c>
      <c r="BO677" s="2" t="s">
        <v>3</v>
      </c>
      <c r="BP677" s="2">
        <v>0</v>
      </c>
      <c r="BQ677" s="2">
        <v>40</v>
      </c>
      <c r="BR677" s="2">
        <v>0</v>
      </c>
      <c r="BS677" s="2">
        <v>1</v>
      </c>
      <c r="BT677" s="2">
        <v>1</v>
      </c>
      <c r="BU677" s="2">
        <v>1</v>
      </c>
      <c r="BV677" s="2">
        <v>1</v>
      </c>
      <c r="BW677" s="2">
        <v>1</v>
      </c>
      <c r="BX677" s="2">
        <v>1</v>
      </c>
      <c r="BY677" s="2" t="s">
        <v>3</v>
      </c>
      <c r="BZ677" s="2">
        <v>97</v>
      </c>
      <c r="CA677" s="2">
        <v>51</v>
      </c>
      <c r="CB677" s="2" t="s">
        <v>3</v>
      </c>
      <c r="CC677" s="2"/>
      <c r="CD677" s="2"/>
      <c r="CE677" s="2">
        <v>30</v>
      </c>
      <c r="CF677" s="2">
        <v>0</v>
      </c>
      <c r="CG677" s="2">
        <v>0</v>
      </c>
      <c r="CH677" s="2"/>
      <c r="CI677" s="2"/>
      <c r="CJ677" s="2"/>
      <c r="CK677" s="2"/>
      <c r="CL677" s="2"/>
      <c r="CM677" s="2">
        <v>0</v>
      </c>
      <c r="CN677" s="2" t="s">
        <v>1290</v>
      </c>
      <c r="CO677" s="2">
        <v>0</v>
      </c>
      <c r="CP677" s="2">
        <f t="shared" si="820"/>
        <v>632.48</v>
      </c>
      <c r="CQ677" s="2">
        <f t="shared" si="821"/>
        <v>79.06</v>
      </c>
      <c r="CR677" s="2">
        <f t="shared" ref="CR677:CR682" si="842">(ROUND((ROUND(((ET677)*AV677*1),2)*BB677),2)+ROUND((ROUND(((AE677-(EU677))*AV677*1),2)*BS677),2))</f>
        <v>0</v>
      </c>
      <c r="CS677" s="2">
        <f t="shared" si="822"/>
        <v>0</v>
      </c>
      <c r="CT677" s="2">
        <f t="shared" si="823"/>
        <v>0</v>
      </c>
      <c r="CU677" s="2">
        <f t="shared" si="824"/>
        <v>0</v>
      </c>
      <c r="CV677" s="2">
        <f t="shared" si="825"/>
        <v>0</v>
      </c>
      <c r="CW677" s="2">
        <f t="shared" si="826"/>
        <v>0</v>
      </c>
      <c r="CX677" s="2">
        <f t="shared" si="827"/>
        <v>0</v>
      </c>
      <c r="CY677" s="2">
        <f t="shared" si="828"/>
        <v>0</v>
      </c>
      <c r="CZ677" s="2">
        <f t="shared" si="829"/>
        <v>0</v>
      </c>
      <c r="DA677" s="2"/>
      <c r="DB677" s="2"/>
      <c r="DC677" s="2" t="s">
        <v>3</v>
      </c>
      <c r="DD677" s="2" t="s">
        <v>3</v>
      </c>
      <c r="DE677" s="2" t="s">
        <v>3</v>
      </c>
      <c r="DF677" s="2" t="s">
        <v>3</v>
      </c>
      <c r="DG677" s="2" t="s">
        <v>3</v>
      </c>
      <c r="DH677" s="2" t="s">
        <v>3</v>
      </c>
      <c r="DI677" s="2" t="s">
        <v>3</v>
      </c>
      <c r="DJ677" s="2" t="s">
        <v>3</v>
      </c>
      <c r="DK677" s="2" t="s">
        <v>3</v>
      </c>
      <c r="DL677" s="2" t="s">
        <v>3</v>
      </c>
      <c r="DM677" s="2" t="s">
        <v>3</v>
      </c>
      <c r="DN677" s="2">
        <v>0</v>
      </c>
      <c r="DO677" s="2">
        <v>0</v>
      </c>
      <c r="DP677" s="2">
        <v>1</v>
      </c>
      <c r="DQ677" s="2">
        <v>1</v>
      </c>
      <c r="DR677" s="2"/>
      <c r="DS677" s="2"/>
      <c r="DT677" s="2"/>
      <c r="DU677" s="2">
        <v>1013</v>
      </c>
      <c r="DV677" s="2" t="s">
        <v>37</v>
      </c>
      <c r="DW677" s="2" t="s">
        <v>37</v>
      </c>
      <c r="DX677" s="2">
        <v>1</v>
      </c>
      <c r="DY677" s="2"/>
      <c r="DZ677" s="2" t="s">
        <v>3</v>
      </c>
      <c r="EA677" s="2" t="s">
        <v>3</v>
      </c>
      <c r="EB677" s="2" t="s">
        <v>3</v>
      </c>
      <c r="EC677" s="2" t="s">
        <v>3</v>
      </c>
      <c r="ED677" s="2"/>
      <c r="EE677" s="2">
        <v>59540733</v>
      </c>
      <c r="EF677" s="2">
        <v>40</v>
      </c>
      <c r="EG677" s="2" t="s">
        <v>25</v>
      </c>
      <c r="EH677" s="2">
        <v>0</v>
      </c>
      <c r="EI677" s="2" t="s">
        <v>3</v>
      </c>
      <c r="EJ677" s="2">
        <v>2</v>
      </c>
      <c r="EK677" s="2">
        <v>67</v>
      </c>
      <c r="EL677" s="2" t="s">
        <v>26</v>
      </c>
      <c r="EM677" s="2" t="s">
        <v>27</v>
      </c>
      <c r="EN677" s="2"/>
      <c r="EO677" s="2" t="s">
        <v>76</v>
      </c>
      <c r="EP677" s="2"/>
      <c r="EQ677" s="2">
        <v>0</v>
      </c>
      <c r="ER677" s="2">
        <v>0</v>
      </c>
      <c r="ES677" s="2">
        <v>79.06</v>
      </c>
      <c r="ET677" s="2">
        <v>0</v>
      </c>
      <c r="EU677" s="2">
        <v>0</v>
      </c>
      <c r="EV677" s="2">
        <v>0</v>
      </c>
      <c r="EW677" s="2">
        <v>0</v>
      </c>
      <c r="EX677" s="2">
        <v>0</v>
      </c>
      <c r="EY677" s="2"/>
      <c r="EZ677" s="2"/>
      <c r="FA677" s="2"/>
      <c r="FB677" s="2"/>
      <c r="FC677" s="2"/>
      <c r="FD677" s="2"/>
      <c r="FE677" s="2"/>
      <c r="FF677" s="2"/>
      <c r="FG677" s="2"/>
      <c r="FH677" s="2"/>
      <c r="FI677" s="2"/>
      <c r="FJ677" s="2"/>
      <c r="FK677" s="2"/>
      <c r="FL677" s="2"/>
      <c r="FM677" s="2"/>
      <c r="FN677" s="2"/>
      <c r="FO677" s="2"/>
      <c r="FP677" s="2"/>
      <c r="FQ677" s="2">
        <v>0</v>
      </c>
      <c r="FR677" s="2">
        <v>0</v>
      </c>
      <c r="FS677" s="2">
        <v>0</v>
      </c>
      <c r="FT677" s="2"/>
      <c r="FU677" s="2"/>
      <c r="FV677" s="2"/>
      <c r="FW677" s="2"/>
      <c r="FX677" s="2">
        <v>97</v>
      </c>
      <c r="FY677" s="2">
        <v>51</v>
      </c>
      <c r="FZ677" s="2"/>
      <c r="GA677" s="2" t="s">
        <v>904</v>
      </c>
      <c r="GB677" s="2"/>
      <c r="GC677" s="2"/>
      <c r="GD677" s="2">
        <v>1</v>
      </c>
      <c r="GE677" s="2"/>
      <c r="GF677" s="2">
        <v>1464265873</v>
      </c>
      <c r="GG677" s="2">
        <v>2</v>
      </c>
      <c r="GH677" s="2">
        <v>4</v>
      </c>
      <c r="GI677" s="2">
        <v>-2</v>
      </c>
      <c r="GJ677" s="2">
        <v>0</v>
      </c>
      <c r="GK677" s="2">
        <v>0</v>
      </c>
      <c r="GL677" s="2">
        <f t="shared" si="830"/>
        <v>0</v>
      </c>
      <c r="GM677" s="2">
        <f t="shared" si="831"/>
        <v>632.48</v>
      </c>
      <c r="GN677" s="2">
        <f t="shared" si="832"/>
        <v>0</v>
      </c>
      <c r="GO677" s="2">
        <f t="shared" si="833"/>
        <v>632.48</v>
      </c>
      <c r="GP677" s="2">
        <f t="shared" si="834"/>
        <v>0</v>
      </c>
      <c r="GQ677" s="2"/>
      <c r="GR677" s="2">
        <v>0</v>
      </c>
      <c r="GS677" s="2">
        <v>2</v>
      </c>
      <c r="GT677" s="2">
        <v>0</v>
      </c>
      <c r="GU677" s="2" t="s">
        <v>3</v>
      </c>
      <c r="GV677" s="2">
        <f t="shared" si="835"/>
        <v>0</v>
      </c>
      <c r="GW677" s="2">
        <v>1</v>
      </c>
      <c r="GX677" s="2">
        <f t="shared" si="836"/>
        <v>0</v>
      </c>
      <c r="GY677" s="2"/>
      <c r="GZ677" s="2"/>
      <c r="HA677" s="2">
        <v>0</v>
      </c>
      <c r="HB677" s="2">
        <v>0</v>
      </c>
      <c r="HC677" s="2">
        <f t="shared" si="837"/>
        <v>0</v>
      </c>
      <c r="HD677" s="2"/>
      <c r="HE677" s="2" t="s">
        <v>389</v>
      </c>
      <c r="HF677" s="2" t="s">
        <v>34</v>
      </c>
      <c r="HG677" s="2"/>
      <c r="HH677" s="2"/>
      <c r="HI677" s="2"/>
      <c r="HJ677" s="2"/>
      <c r="HK677" s="2"/>
      <c r="HL677" s="2"/>
      <c r="HM677" s="2" t="s">
        <v>3</v>
      </c>
      <c r="HN677" s="2" t="s">
        <v>3</v>
      </c>
      <c r="HO677" s="2" t="s">
        <v>3</v>
      </c>
      <c r="HP677" s="2" t="s">
        <v>3</v>
      </c>
      <c r="HQ677" s="2" t="s">
        <v>3</v>
      </c>
      <c r="HR677" s="2"/>
      <c r="HS677" s="2">
        <v>0</v>
      </c>
      <c r="HT677" s="2"/>
      <c r="HU677" s="2"/>
      <c r="HV677" s="2"/>
      <c r="HW677" s="2"/>
      <c r="HX677" s="2"/>
      <c r="HY677" s="2"/>
      <c r="HZ677" s="2"/>
      <c r="IA677" s="2"/>
      <c r="IB677" s="2"/>
      <c r="IC677" s="2"/>
      <c r="ID677" s="2"/>
      <c r="IE677" s="2"/>
      <c r="IF677" s="2"/>
      <c r="IG677" s="2"/>
      <c r="IH677" s="2"/>
      <c r="II677" s="2"/>
      <c r="IJ677" s="2"/>
      <c r="IK677" s="2">
        <v>0</v>
      </c>
      <c r="IL677" s="2"/>
      <c r="IM677" s="2"/>
      <c r="IN677" s="2"/>
      <c r="IO677" s="2"/>
      <c r="IP677" s="2"/>
      <c r="IQ677" s="2"/>
      <c r="IR677" s="2"/>
      <c r="IS677" s="2"/>
      <c r="IT677" s="2"/>
      <c r="IU677" s="2"/>
    </row>
    <row r="678" spans="1:255" x14ac:dyDescent="0.2">
      <c r="A678">
        <v>18</v>
      </c>
      <c r="B678">
        <v>1</v>
      </c>
      <c r="C678">
        <v>486</v>
      </c>
      <c r="E678" t="s">
        <v>901</v>
      </c>
      <c r="F678" t="s">
        <v>902</v>
      </c>
      <c r="G678" t="s">
        <v>903</v>
      </c>
      <c r="H678" t="s">
        <v>37</v>
      </c>
      <c r="I678">
        <f>I676*J678</f>
        <v>8</v>
      </c>
      <c r="J678">
        <v>100</v>
      </c>
      <c r="K678">
        <v>100</v>
      </c>
      <c r="O678">
        <f t="shared" si="806"/>
        <v>6248.9</v>
      </c>
      <c r="P678">
        <f t="shared" si="807"/>
        <v>6248.9</v>
      </c>
      <c r="Q678">
        <f t="shared" si="838"/>
        <v>0</v>
      </c>
      <c r="R678">
        <f t="shared" si="808"/>
        <v>0</v>
      </c>
      <c r="S678">
        <f t="shared" si="809"/>
        <v>0</v>
      </c>
      <c r="T678">
        <f t="shared" si="810"/>
        <v>0</v>
      </c>
      <c r="U678">
        <f t="shared" si="811"/>
        <v>0</v>
      </c>
      <c r="V678">
        <f t="shared" si="812"/>
        <v>0</v>
      </c>
      <c r="W678">
        <f t="shared" si="813"/>
        <v>0</v>
      </c>
      <c r="X678">
        <f t="shared" si="814"/>
        <v>0</v>
      </c>
      <c r="Y678">
        <f t="shared" si="815"/>
        <v>0</v>
      </c>
      <c r="AA678">
        <v>60252775</v>
      </c>
      <c r="AB678">
        <f t="shared" si="816"/>
        <v>79.06</v>
      </c>
      <c r="AC678">
        <f t="shared" si="817"/>
        <v>79.06</v>
      </c>
      <c r="AD678">
        <f t="shared" si="839"/>
        <v>0</v>
      </c>
      <c r="AE678">
        <f t="shared" si="840"/>
        <v>0</v>
      </c>
      <c r="AF678">
        <f t="shared" si="840"/>
        <v>0</v>
      </c>
      <c r="AG678">
        <f t="shared" si="818"/>
        <v>0</v>
      </c>
      <c r="AH678">
        <f t="shared" si="841"/>
        <v>0</v>
      </c>
      <c r="AI678">
        <f t="shared" si="841"/>
        <v>0</v>
      </c>
      <c r="AJ678">
        <f t="shared" si="819"/>
        <v>0</v>
      </c>
      <c r="AK678">
        <v>79.06</v>
      </c>
      <c r="AL678">
        <v>79.06</v>
      </c>
      <c r="AM678">
        <v>0</v>
      </c>
      <c r="AN678">
        <v>0</v>
      </c>
      <c r="AO678">
        <v>0</v>
      </c>
      <c r="AP678">
        <v>0</v>
      </c>
      <c r="AQ678">
        <v>0</v>
      </c>
      <c r="AR678">
        <v>0</v>
      </c>
      <c r="AS678">
        <v>0</v>
      </c>
      <c r="AT678">
        <v>97</v>
      </c>
      <c r="AU678">
        <v>51</v>
      </c>
      <c r="AV678">
        <v>1</v>
      </c>
      <c r="AW678">
        <v>1</v>
      </c>
      <c r="AZ678">
        <v>1</v>
      </c>
      <c r="BA678">
        <v>1</v>
      </c>
      <c r="BB678">
        <v>1</v>
      </c>
      <c r="BC678">
        <v>9.8800000000000008</v>
      </c>
      <c r="BD678" t="s">
        <v>3</v>
      </c>
      <c r="BE678" t="s">
        <v>3</v>
      </c>
      <c r="BF678" t="s">
        <v>3</v>
      </c>
      <c r="BG678" t="s">
        <v>3</v>
      </c>
      <c r="BH678">
        <v>3</v>
      </c>
      <c r="BI678">
        <v>2</v>
      </c>
      <c r="BJ678" t="s">
        <v>3</v>
      </c>
      <c r="BM678">
        <v>67</v>
      </c>
      <c r="BN678">
        <v>0</v>
      </c>
      <c r="BO678" t="s">
        <v>3</v>
      </c>
      <c r="BP678">
        <v>0</v>
      </c>
      <c r="BQ678">
        <v>40</v>
      </c>
      <c r="BR678">
        <v>0</v>
      </c>
      <c r="BS678">
        <v>1</v>
      </c>
      <c r="BT678">
        <v>1</v>
      </c>
      <c r="BU678">
        <v>1</v>
      </c>
      <c r="BV678">
        <v>1</v>
      </c>
      <c r="BW678">
        <v>1</v>
      </c>
      <c r="BX678">
        <v>1</v>
      </c>
      <c r="BY678" t="s">
        <v>3</v>
      </c>
      <c r="BZ678">
        <v>97</v>
      </c>
      <c r="CA678">
        <v>51</v>
      </c>
      <c r="CB678" t="s">
        <v>3</v>
      </c>
      <c r="CE678">
        <v>30</v>
      </c>
      <c r="CF678">
        <v>0</v>
      </c>
      <c r="CG678">
        <v>0</v>
      </c>
      <c r="CM678">
        <v>0</v>
      </c>
      <c r="CN678" t="s">
        <v>1290</v>
      </c>
      <c r="CO678">
        <v>0</v>
      </c>
      <c r="CP678">
        <f t="shared" si="820"/>
        <v>6248.9</v>
      </c>
      <c r="CQ678">
        <f t="shared" si="821"/>
        <v>781.11</v>
      </c>
      <c r="CR678">
        <f t="shared" si="842"/>
        <v>0</v>
      </c>
      <c r="CS678">
        <f t="shared" si="822"/>
        <v>0</v>
      </c>
      <c r="CT678">
        <f t="shared" si="823"/>
        <v>0</v>
      </c>
      <c r="CU678">
        <f t="shared" si="824"/>
        <v>0</v>
      </c>
      <c r="CV678">
        <f t="shared" si="825"/>
        <v>0</v>
      </c>
      <c r="CW678">
        <f t="shared" si="826"/>
        <v>0</v>
      </c>
      <c r="CX678">
        <f t="shared" si="827"/>
        <v>0</v>
      </c>
      <c r="CY678">
        <f t="shared" si="828"/>
        <v>0</v>
      </c>
      <c r="CZ678">
        <f t="shared" si="829"/>
        <v>0</v>
      </c>
      <c r="DC678" t="s">
        <v>3</v>
      </c>
      <c r="DD678" t="s">
        <v>3</v>
      </c>
      <c r="DE678" t="s">
        <v>3</v>
      </c>
      <c r="DF678" t="s">
        <v>3</v>
      </c>
      <c r="DG678" t="s">
        <v>3</v>
      </c>
      <c r="DH678" t="s">
        <v>3</v>
      </c>
      <c r="DI678" t="s">
        <v>3</v>
      </c>
      <c r="DJ678" t="s">
        <v>3</v>
      </c>
      <c r="DK678" t="s">
        <v>3</v>
      </c>
      <c r="DL678" t="s">
        <v>3</v>
      </c>
      <c r="DM678" t="s">
        <v>3</v>
      </c>
      <c r="DN678">
        <v>0</v>
      </c>
      <c r="DO678">
        <v>0</v>
      </c>
      <c r="DP678">
        <v>1</v>
      </c>
      <c r="DQ678">
        <v>1</v>
      </c>
      <c r="DU678">
        <v>1013</v>
      </c>
      <c r="DV678" t="s">
        <v>37</v>
      </c>
      <c r="DW678" t="s">
        <v>37</v>
      </c>
      <c r="DX678">
        <v>1</v>
      </c>
      <c r="DZ678" t="s">
        <v>3</v>
      </c>
      <c r="EA678" t="s">
        <v>3</v>
      </c>
      <c r="EB678" t="s">
        <v>3</v>
      </c>
      <c r="EC678" t="s">
        <v>3</v>
      </c>
      <c r="EE678">
        <v>59540733</v>
      </c>
      <c r="EF678">
        <v>40</v>
      </c>
      <c r="EG678" t="s">
        <v>25</v>
      </c>
      <c r="EH678">
        <v>0</v>
      </c>
      <c r="EI678" t="s">
        <v>3</v>
      </c>
      <c r="EJ678">
        <v>2</v>
      </c>
      <c r="EK678">
        <v>67</v>
      </c>
      <c r="EL678" t="s">
        <v>26</v>
      </c>
      <c r="EM678" t="s">
        <v>27</v>
      </c>
      <c r="EO678" t="s">
        <v>76</v>
      </c>
      <c r="EQ678">
        <v>0</v>
      </c>
      <c r="ER678">
        <v>79.06</v>
      </c>
      <c r="ES678">
        <v>79.06</v>
      </c>
      <c r="ET678">
        <v>0</v>
      </c>
      <c r="EU678">
        <v>0</v>
      </c>
      <c r="EV678">
        <v>0</v>
      </c>
      <c r="EW678">
        <v>0</v>
      </c>
      <c r="EX678">
        <v>0</v>
      </c>
      <c r="EZ678">
        <v>5</v>
      </c>
      <c r="FC678">
        <v>1</v>
      </c>
      <c r="FD678">
        <v>18</v>
      </c>
      <c r="FF678">
        <v>919</v>
      </c>
      <c r="FQ678">
        <v>0</v>
      </c>
      <c r="FR678">
        <v>0</v>
      </c>
      <c r="FS678">
        <v>0</v>
      </c>
      <c r="FX678">
        <v>97</v>
      </c>
      <c r="FY678">
        <v>51</v>
      </c>
      <c r="GA678" t="s">
        <v>904</v>
      </c>
      <c r="GD678">
        <v>1</v>
      </c>
      <c r="GF678">
        <v>1464265873</v>
      </c>
      <c r="GG678">
        <v>2</v>
      </c>
      <c r="GH678">
        <v>3</v>
      </c>
      <c r="GI678">
        <v>5</v>
      </c>
      <c r="GJ678">
        <v>0</v>
      </c>
      <c r="GK678">
        <v>0</v>
      </c>
      <c r="GL678">
        <f t="shared" si="830"/>
        <v>0</v>
      </c>
      <c r="GM678">
        <f t="shared" si="831"/>
        <v>6248.9</v>
      </c>
      <c r="GN678">
        <f t="shared" si="832"/>
        <v>0</v>
      </c>
      <c r="GO678">
        <f t="shared" si="833"/>
        <v>6248.9</v>
      </c>
      <c r="GP678">
        <f t="shared" si="834"/>
        <v>0</v>
      </c>
      <c r="GR678">
        <v>1</v>
      </c>
      <c r="GS678">
        <v>1</v>
      </c>
      <c r="GT678">
        <v>0</v>
      </c>
      <c r="GU678" t="s">
        <v>3</v>
      </c>
      <c r="GV678">
        <f t="shared" si="835"/>
        <v>0</v>
      </c>
      <c r="GW678">
        <v>1</v>
      </c>
      <c r="GX678">
        <f t="shared" si="836"/>
        <v>0</v>
      </c>
      <c r="HA678">
        <v>0</v>
      </c>
      <c r="HB678">
        <v>0</v>
      </c>
      <c r="HC678">
        <f t="shared" si="837"/>
        <v>0</v>
      </c>
      <c r="HE678" t="s">
        <v>389</v>
      </c>
      <c r="HF678" t="s">
        <v>34</v>
      </c>
      <c r="HM678" t="s">
        <v>3</v>
      </c>
      <c r="HN678" t="s">
        <v>3</v>
      </c>
      <c r="HO678" t="s">
        <v>3</v>
      </c>
      <c r="HP678" t="s">
        <v>3</v>
      </c>
      <c r="HQ678" t="s">
        <v>3</v>
      </c>
      <c r="HS678">
        <v>0</v>
      </c>
      <c r="IK678">
        <v>0</v>
      </c>
    </row>
    <row r="679" spans="1:255" x14ac:dyDescent="0.2">
      <c r="A679" s="2">
        <v>17</v>
      </c>
      <c r="B679" s="2">
        <v>1</v>
      </c>
      <c r="C679" s="2"/>
      <c r="D679" s="2"/>
      <c r="E679" s="2" t="s">
        <v>905</v>
      </c>
      <c r="F679" s="2" t="s">
        <v>782</v>
      </c>
      <c r="G679" s="2" t="s">
        <v>783</v>
      </c>
      <c r="H679" s="2" t="s">
        <v>457</v>
      </c>
      <c r="I679" s="2">
        <v>825</v>
      </c>
      <c r="J679" s="2">
        <v>0</v>
      </c>
      <c r="K679" s="2">
        <v>825</v>
      </c>
      <c r="L679" s="2"/>
      <c r="M679" s="2"/>
      <c r="N679" s="2"/>
      <c r="O679" s="2">
        <f t="shared" si="806"/>
        <v>874.5</v>
      </c>
      <c r="P679" s="2">
        <f t="shared" si="807"/>
        <v>874.5</v>
      </c>
      <c r="Q679" s="2">
        <f t="shared" si="838"/>
        <v>0</v>
      </c>
      <c r="R679" s="2">
        <f t="shared" si="808"/>
        <v>0</v>
      </c>
      <c r="S679" s="2">
        <f t="shared" si="809"/>
        <v>0</v>
      </c>
      <c r="T679" s="2">
        <f t="shared" si="810"/>
        <v>0</v>
      </c>
      <c r="U679" s="2">
        <f t="shared" si="811"/>
        <v>0</v>
      </c>
      <c r="V679" s="2">
        <f t="shared" si="812"/>
        <v>0</v>
      </c>
      <c r="W679" s="2">
        <f t="shared" si="813"/>
        <v>0</v>
      </c>
      <c r="X679" s="2">
        <f t="shared" si="814"/>
        <v>0</v>
      </c>
      <c r="Y679" s="2">
        <f t="shared" si="815"/>
        <v>0</v>
      </c>
      <c r="Z679" s="2"/>
      <c r="AA679" s="2">
        <v>60252778</v>
      </c>
      <c r="AB679" s="2">
        <f t="shared" si="816"/>
        <v>1.06</v>
      </c>
      <c r="AC679" s="2">
        <f t="shared" si="817"/>
        <v>1.06</v>
      </c>
      <c r="AD679" s="2">
        <f t="shared" si="839"/>
        <v>0</v>
      </c>
      <c r="AE679" s="2">
        <f t="shared" si="840"/>
        <v>0</v>
      </c>
      <c r="AF679" s="2">
        <f t="shared" si="840"/>
        <v>0</v>
      </c>
      <c r="AG679" s="2">
        <f t="shared" si="818"/>
        <v>0</v>
      </c>
      <c r="AH679" s="2">
        <f t="shared" si="841"/>
        <v>0</v>
      </c>
      <c r="AI679" s="2">
        <f t="shared" si="841"/>
        <v>0</v>
      </c>
      <c r="AJ679" s="2">
        <f t="shared" si="819"/>
        <v>0</v>
      </c>
      <c r="AK679" s="2">
        <v>1.06</v>
      </c>
      <c r="AL679" s="2">
        <v>1.06</v>
      </c>
      <c r="AM679" s="2">
        <v>0</v>
      </c>
      <c r="AN679" s="2">
        <v>0</v>
      </c>
      <c r="AO679" s="2">
        <v>0</v>
      </c>
      <c r="AP679" s="2">
        <v>0</v>
      </c>
      <c r="AQ679" s="2">
        <v>0</v>
      </c>
      <c r="AR679" s="2">
        <v>0</v>
      </c>
      <c r="AS679" s="2">
        <v>0</v>
      </c>
      <c r="AT679" s="2">
        <v>0</v>
      </c>
      <c r="AU679" s="2">
        <v>0</v>
      </c>
      <c r="AV679" s="2">
        <v>1</v>
      </c>
      <c r="AW679" s="2">
        <v>1</v>
      </c>
      <c r="AX679" s="2"/>
      <c r="AY679" s="2"/>
      <c r="AZ679" s="2">
        <v>1</v>
      </c>
      <c r="BA679" s="2">
        <v>1</v>
      </c>
      <c r="BB679" s="2">
        <v>1</v>
      </c>
      <c r="BC679" s="2">
        <v>1</v>
      </c>
      <c r="BD679" s="2" t="s">
        <v>3</v>
      </c>
      <c r="BE679" s="2" t="s">
        <v>3</v>
      </c>
      <c r="BF679" s="2" t="s">
        <v>3</v>
      </c>
      <c r="BG679" s="2" t="s">
        <v>3</v>
      </c>
      <c r="BH679" s="2">
        <v>3</v>
      </c>
      <c r="BI679" s="2">
        <v>2</v>
      </c>
      <c r="BJ679" s="2" t="s">
        <v>784</v>
      </c>
      <c r="BK679" s="2"/>
      <c r="BL679" s="2"/>
      <c r="BM679" s="2">
        <v>1618</v>
      </c>
      <c r="BN679" s="2">
        <v>59540665</v>
      </c>
      <c r="BO679" s="2" t="s">
        <v>3</v>
      </c>
      <c r="BP679" s="2">
        <v>0</v>
      </c>
      <c r="BQ679" s="2">
        <v>201</v>
      </c>
      <c r="BR679" s="2">
        <v>0</v>
      </c>
      <c r="BS679" s="2">
        <v>1</v>
      </c>
      <c r="BT679" s="2">
        <v>1</v>
      </c>
      <c r="BU679" s="2">
        <v>1</v>
      </c>
      <c r="BV679" s="2">
        <v>1</v>
      </c>
      <c r="BW679" s="2">
        <v>1</v>
      </c>
      <c r="BX679" s="2">
        <v>1</v>
      </c>
      <c r="BY679" s="2" t="s">
        <v>3</v>
      </c>
      <c r="BZ679" s="2">
        <v>0</v>
      </c>
      <c r="CA679" s="2">
        <v>0</v>
      </c>
      <c r="CB679" s="2" t="s">
        <v>3</v>
      </c>
      <c r="CC679" s="2"/>
      <c r="CD679" s="2"/>
      <c r="CE679" s="2">
        <v>30</v>
      </c>
      <c r="CF679" s="2">
        <v>0</v>
      </c>
      <c r="CG679" s="2">
        <v>0</v>
      </c>
      <c r="CH679" s="2"/>
      <c r="CI679" s="2"/>
      <c r="CJ679" s="2"/>
      <c r="CK679" s="2"/>
      <c r="CL679" s="2"/>
      <c r="CM679" s="2">
        <v>0</v>
      </c>
      <c r="CN679" s="2" t="s">
        <v>3</v>
      </c>
      <c r="CO679" s="2">
        <v>0</v>
      </c>
      <c r="CP679" s="2">
        <f t="shared" si="820"/>
        <v>874.5</v>
      </c>
      <c r="CQ679" s="2">
        <f t="shared" si="821"/>
        <v>1.06</v>
      </c>
      <c r="CR679" s="2">
        <f t="shared" si="842"/>
        <v>0</v>
      </c>
      <c r="CS679" s="2">
        <f t="shared" si="822"/>
        <v>0</v>
      </c>
      <c r="CT679" s="2">
        <f t="shared" si="823"/>
        <v>0</v>
      </c>
      <c r="CU679" s="2">
        <f t="shared" si="824"/>
        <v>0</v>
      </c>
      <c r="CV679" s="2">
        <f t="shared" si="825"/>
        <v>0</v>
      </c>
      <c r="CW679" s="2">
        <f t="shared" si="826"/>
        <v>0</v>
      </c>
      <c r="CX679" s="2">
        <f t="shared" si="827"/>
        <v>0</v>
      </c>
      <c r="CY679" s="2">
        <f t="shared" si="828"/>
        <v>0</v>
      </c>
      <c r="CZ679" s="2">
        <f t="shared" si="829"/>
        <v>0</v>
      </c>
      <c r="DA679" s="2"/>
      <c r="DB679" s="2"/>
      <c r="DC679" s="2" t="s">
        <v>3</v>
      </c>
      <c r="DD679" s="2" t="s">
        <v>3</v>
      </c>
      <c r="DE679" s="2" t="s">
        <v>3</v>
      </c>
      <c r="DF679" s="2" t="s">
        <v>3</v>
      </c>
      <c r="DG679" s="2" t="s">
        <v>3</v>
      </c>
      <c r="DH679" s="2" t="s">
        <v>3</v>
      </c>
      <c r="DI679" s="2" t="s">
        <v>3</v>
      </c>
      <c r="DJ679" s="2" t="s">
        <v>3</v>
      </c>
      <c r="DK679" s="2" t="s">
        <v>3</v>
      </c>
      <c r="DL679" s="2" t="s">
        <v>3</v>
      </c>
      <c r="DM679" s="2" t="s">
        <v>3</v>
      </c>
      <c r="DN679" s="2">
        <v>0</v>
      </c>
      <c r="DO679" s="2">
        <v>0</v>
      </c>
      <c r="DP679" s="2">
        <v>1</v>
      </c>
      <c r="DQ679" s="2">
        <v>1</v>
      </c>
      <c r="DR679" s="2"/>
      <c r="DS679" s="2"/>
      <c r="DT679" s="2"/>
      <c r="DU679" s="2">
        <v>1010</v>
      </c>
      <c r="DV679" s="2" t="s">
        <v>457</v>
      </c>
      <c r="DW679" s="2" t="s">
        <v>457</v>
      </c>
      <c r="DX679" s="2">
        <v>1</v>
      </c>
      <c r="DY679" s="2"/>
      <c r="DZ679" s="2" t="s">
        <v>3</v>
      </c>
      <c r="EA679" s="2" t="s">
        <v>3</v>
      </c>
      <c r="EB679" s="2" t="s">
        <v>3</v>
      </c>
      <c r="EC679" s="2" t="s">
        <v>3</v>
      </c>
      <c r="ED679" s="2"/>
      <c r="EE679" s="2">
        <v>59540856</v>
      </c>
      <c r="EF679" s="2">
        <v>201</v>
      </c>
      <c r="EG679" s="2" t="s">
        <v>377</v>
      </c>
      <c r="EH679" s="2">
        <v>0</v>
      </c>
      <c r="EI679" s="2" t="s">
        <v>3</v>
      </c>
      <c r="EJ679" s="2">
        <v>2</v>
      </c>
      <c r="EK679" s="2">
        <v>1618</v>
      </c>
      <c r="EL679" s="2" t="s">
        <v>378</v>
      </c>
      <c r="EM679" s="2" t="s">
        <v>379</v>
      </c>
      <c r="EN679" s="2"/>
      <c r="EO679" s="2" t="s">
        <v>3</v>
      </c>
      <c r="EP679" s="2"/>
      <c r="EQ679" s="2">
        <v>0</v>
      </c>
      <c r="ER679" s="2">
        <v>1.06</v>
      </c>
      <c r="ES679" s="2">
        <v>1.06</v>
      </c>
      <c r="ET679" s="2">
        <v>0</v>
      </c>
      <c r="EU679" s="2">
        <v>0</v>
      </c>
      <c r="EV679" s="2">
        <v>0</v>
      </c>
      <c r="EW679" s="2">
        <v>0</v>
      </c>
      <c r="EX679" s="2">
        <v>0</v>
      </c>
      <c r="EY679" s="2">
        <v>0</v>
      </c>
      <c r="EZ679" s="2"/>
      <c r="FA679" s="2"/>
      <c r="FB679" s="2"/>
      <c r="FC679" s="2"/>
      <c r="FD679" s="2"/>
      <c r="FE679" s="2"/>
      <c r="FF679" s="2"/>
      <c r="FG679" s="2"/>
      <c r="FH679" s="2"/>
      <c r="FI679" s="2"/>
      <c r="FJ679" s="2"/>
      <c r="FK679" s="2"/>
      <c r="FL679" s="2"/>
      <c r="FM679" s="2"/>
      <c r="FN679" s="2"/>
      <c r="FO679" s="2"/>
      <c r="FP679" s="2"/>
      <c r="FQ679" s="2">
        <v>0</v>
      </c>
      <c r="FR679" s="2">
        <v>0</v>
      </c>
      <c r="FS679" s="2">
        <v>0</v>
      </c>
      <c r="FT679" s="2"/>
      <c r="FU679" s="2"/>
      <c r="FV679" s="2"/>
      <c r="FW679" s="2"/>
      <c r="FX679" s="2">
        <v>0</v>
      </c>
      <c r="FY679" s="2">
        <v>0</v>
      </c>
      <c r="FZ679" s="2"/>
      <c r="GA679" s="2" t="s">
        <v>3</v>
      </c>
      <c r="GB679" s="2"/>
      <c r="GC679" s="2"/>
      <c r="GD679" s="2">
        <v>1</v>
      </c>
      <c r="GE679" s="2"/>
      <c r="GF679" s="2">
        <v>-2026322809</v>
      </c>
      <c r="GG679" s="2">
        <v>2</v>
      </c>
      <c r="GH679" s="2">
        <v>1</v>
      </c>
      <c r="GI679" s="2">
        <v>-2</v>
      </c>
      <c r="GJ679" s="2">
        <v>0</v>
      </c>
      <c r="GK679" s="2">
        <v>0</v>
      </c>
      <c r="GL679" s="2">
        <f t="shared" si="830"/>
        <v>0</v>
      </c>
      <c r="GM679" s="2">
        <f t="shared" si="831"/>
        <v>874.5</v>
      </c>
      <c r="GN679" s="2">
        <f t="shared" si="832"/>
        <v>0</v>
      </c>
      <c r="GO679" s="2">
        <f t="shared" si="833"/>
        <v>874.5</v>
      </c>
      <c r="GP679" s="2">
        <f t="shared" si="834"/>
        <v>0</v>
      </c>
      <c r="GQ679" s="2"/>
      <c r="GR679" s="2">
        <v>0</v>
      </c>
      <c r="GS679" s="2">
        <v>3</v>
      </c>
      <c r="GT679" s="2">
        <v>0</v>
      </c>
      <c r="GU679" s="2" t="s">
        <v>3</v>
      </c>
      <c r="GV679" s="2">
        <f t="shared" si="835"/>
        <v>0</v>
      </c>
      <c r="GW679" s="2">
        <v>1</v>
      </c>
      <c r="GX679" s="2">
        <f t="shared" si="836"/>
        <v>0</v>
      </c>
      <c r="GY679" s="2"/>
      <c r="GZ679" s="2"/>
      <c r="HA679" s="2">
        <v>0</v>
      </c>
      <c r="HB679" s="2">
        <v>0</v>
      </c>
      <c r="HC679" s="2">
        <f t="shared" si="837"/>
        <v>0</v>
      </c>
      <c r="HD679" s="2"/>
      <c r="HE679" s="2" t="s">
        <v>3</v>
      </c>
      <c r="HF679" s="2" t="s">
        <v>3</v>
      </c>
      <c r="HG679" s="2"/>
      <c r="HH679" s="2"/>
      <c r="HI679" s="2"/>
      <c r="HJ679" s="2"/>
      <c r="HK679" s="2"/>
      <c r="HL679" s="2"/>
      <c r="HM679" s="2" t="s">
        <v>3</v>
      </c>
      <c r="HN679" s="2" t="s">
        <v>3</v>
      </c>
      <c r="HO679" s="2" t="s">
        <v>3</v>
      </c>
      <c r="HP679" s="2" t="s">
        <v>3</v>
      </c>
      <c r="HQ679" s="2" t="s">
        <v>3</v>
      </c>
      <c r="HR679" s="2"/>
      <c r="HS679" s="2">
        <v>0</v>
      </c>
      <c r="HT679" s="2"/>
      <c r="HU679" s="2"/>
      <c r="HV679" s="2"/>
      <c r="HW679" s="2"/>
      <c r="HX679" s="2"/>
      <c r="HY679" s="2"/>
      <c r="HZ679" s="2"/>
      <c r="IA679" s="2"/>
      <c r="IB679" s="2"/>
      <c r="IC679" s="2"/>
      <c r="ID679" s="2"/>
      <c r="IE679" s="2"/>
      <c r="IF679" s="2"/>
      <c r="IG679" s="2"/>
      <c r="IH679" s="2"/>
      <c r="II679" s="2"/>
      <c r="IJ679" s="2"/>
      <c r="IK679" s="2">
        <v>0</v>
      </c>
      <c r="IL679" s="2"/>
      <c r="IM679" s="2"/>
      <c r="IN679" s="2"/>
      <c r="IO679" s="2"/>
      <c r="IP679" s="2"/>
      <c r="IQ679" s="2"/>
      <c r="IR679" s="2"/>
      <c r="IS679" s="2"/>
      <c r="IT679" s="2"/>
      <c r="IU679" s="2"/>
    </row>
    <row r="680" spans="1:255" x14ac:dyDescent="0.2">
      <c r="A680">
        <v>17</v>
      </c>
      <c r="B680">
        <v>1</v>
      </c>
      <c r="E680" t="s">
        <v>905</v>
      </c>
      <c r="F680" t="s">
        <v>782</v>
      </c>
      <c r="G680" t="s">
        <v>783</v>
      </c>
      <c r="H680" t="s">
        <v>457</v>
      </c>
      <c r="I680">
        <v>825</v>
      </c>
      <c r="J680">
        <v>0</v>
      </c>
      <c r="K680">
        <v>825</v>
      </c>
      <c r="O680">
        <f t="shared" si="806"/>
        <v>5185.79</v>
      </c>
      <c r="P680">
        <f t="shared" si="807"/>
        <v>5185.79</v>
      </c>
      <c r="Q680">
        <f t="shared" si="838"/>
        <v>0</v>
      </c>
      <c r="R680">
        <f t="shared" si="808"/>
        <v>0</v>
      </c>
      <c r="S680">
        <f t="shared" si="809"/>
        <v>0</v>
      </c>
      <c r="T680">
        <f t="shared" si="810"/>
        <v>0</v>
      </c>
      <c r="U680">
        <f t="shared" si="811"/>
        <v>0</v>
      </c>
      <c r="V680">
        <f t="shared" si="812"/>
        <v>0</v>
      </c>
      <c r="W680">
        <f t="shared" si="813"/>
        <v>0</v>
      </c>
      <c r="X680">
        <f t="shared" si="814"/>
        <v>0</v>
      </c>
      <c r="Y680">
        <f t="shared" si="815"/>
        <v>0</v>
      </c>
      <c r="AA680">
        <v>60252775</v>
      </c>
      <c r="AB680">
        <f t="shared" si="816"/>
        <v>1.06</v>
      </c>
      <c r="AC680">
        <f t="shared" si="817"/>
        <v>1.06</v>
      </c>
      <c r="AD680">
        <f t="shared" si="839"/>
        <v>0</v>
      </c>
      <c r="AE680">
        <f t="shared" si="840"/>
        <v>0</v>
      </c>
      <c r="AF680">
        <f t="shared" si="840"/>
        <v>0</v>
      </c>
      <c r="AG680">
        <f t="shared" si="818"/>
        <v>0</v>
      </c>
      <c r="AH680">
        <f t="shared" si="841"/>
        <v>0</v>
      </c>
      <c r="AI680">
        <f t="shared" si="841"/>
        <v>0</v>
      </c>
      <c r="AJ680">
        <f t="shared" si="819"/>
        <v>0</v>
      </c>
      <c r="AK680">
        <v>1.06</v>
      </c>
      <c r="AL680">
        <v>1.06</v>
      </c>
      <c r="AM680">
        <v>0</v>
      </c>
      <c r="AN680">
        <v>0</v>
      </c>
      <c r="AO680">
        <v>0</v>
      </c>
      <c r="AP680">
        <v>0</v>
      </c>
      <c r="AQ680">
        <v>0</v>
      </c>
      <c r="AR680">
        <v>0</v>
      </c>
      <c r="AS680">
        <v>0</v>
      </c>
      <c r="AT680">
        <v>0</v>
      </c>
      <c r="AU680">
        <v>0</v>
      </c>
      <c r="AV680">
        <v>1</v>
      </c>
      <c r="AW680">
        <v>1</v>
      </c>
      <c r="AZ680">
        <v>1</v>
      </c>
      <c r="BA680">
        <v>1</v>
      </c>
      <c r="BB680">
        <v>1</v>
      </c>
      <c r="BC680">
        <v>5.93</v>
      </c>
      <c r="BD680" t="s">
        <v>3</v>
      </c>
      <c r="BE680" t="s">
        <v>3</v>
      </c>
      <c r="BF680" t="s">
        <v>3</v>
      </c>
      <c r="BG680" t="s">
        <v>3</v>
      </c>
      <c r="BH680">
        <v>3</v>
      </c>
      <c r="BI680">
        <v>2</v>
      </c>
      <c r="BJ680" t="s">
        <v>784</v>
      </c>
      <c r="BM680">
        <v>1618</v>
      </c>
      <c r="BN680">
        <v>59540665</v>
      </c>
      <c r="BO680" t="s">
        <v>782</v>
      </c>
      <c r="BP680">
        <v>1</v>
      </c>
      <c r="BQ680">
        <v>201</v>
      </c>
      <c r="BR680">
        <v>0</v>
      </c>
      <c r="BS680">
        <v>1</v>
      </c>
      <c r="BT680">
        <v>1</v>
      </c>
      <c r="BU680">
        <v>1</v>
      </c>
      <c r="BV680">
        <v>1</v>
      </c>
      <c r="BW680">
        <v>1</v>
      </c>
      <c r="BX680">
        <v>1</v>
      </c>
      <c r="BY680" t="s">
        <v>3</v>
      </c>
      <c r="BZ680">
        <v>0</v>
      </c>
      <c r="CA680">
        <v>0</v>
      </c>
      <c r="CB680" t="s">
        <v>3</v>
      </c>
      <c r="CE680">
        <v>30</v>
      </c>
      <c r="CF680">
        <v>0</v>
      </c>
      <c r="CG680">
        <v>0</v>
      </c>
      <c r="CM680">
        <v>0</v>
      </c>
      <c r="CN680" t="s">
        <v>3</v>
      </c>
      <c r="CO680">
        <v>0</v>
      </c>
      <c r="CP680">
        <f t="shared" si="820"/>
        <v>5185.79</v>
      </c>
      <c r="CQ680">
        <f t="shared" si="821"/>
        <v>6.29</v>
      </c>
      <c r="CR680">
        <f t="shared" si="842"/>
        <v>0</v>
      </c>
      <c r="CS680">
        <f t="shared" si="822"/>
        <v>0</v>
      </c>
      <c r="CT680">
        <f t="shared" si="823"/>
        <v>0</v>
      </c>
      <c r="CU680">
        <f t="shared" si="824"/>
        <v>0</v>
      </c>
      <c r="CV680">
        <f t="shared" si="825"/>
        <v>0</v>
      </c>
      <c r="CW680">
        <f t="shared" si="826"/>
        <v>0</v>
      </c>
      <c r="CX680">
        <f t="shared" si="827"/>
        <v>0</v>
      </c>
      <c r="CY680">
        <f t="shared" si="828"/>
        <v>0</v>
      </c>
      <c r="CZ680">
        <f t="shared" si="829"/>
        <v>0</v>
      </c>
      <c r="DC680" t="s">
        <v>3</v>
      </c>
      <c r="DD680" t="s">
        <v>3</v>
      </c>
      <c r="DE680" t="s">
        <v>3</v>
      </c>
      <c r="DF680" t="s">
        <v>3</v>
      </c>
      <c r="DG680" t="s">
        <v>3</v>
      </c>
      <c r="DH680" t="s">
        <v>3</v>
      </c>
      <c r="DI680" t="s">
        <v>3</v>
      </c>
      <c r="DJ680" t="s">
        <v>3</v>
      </c>
      <c r="DK680" t="s">
        <v>3</v>
      </c>
      <c r="DL680" t="s">
        <v>3</v>
      </c>
      <c r="DM680" t="s">
        <v>3</v>
      </c>
      <c r="DN680">
        <v>0</v>
      </c>
      <c r="DO680">
        <v>0</v>
      </c>
      <c r="DP680">
        <v>1</v>
      </c>
      <c r="DQ680">
        <v>1</v>
      </c>
      <c r="DU680">
        <v>1010</v>
      </c>
      <c r="DV680" t="s">
        <v>457</v>
      </c>
      <c r="DW680" t="s">
        <v>457</v>
      </c>
      <c r="DX680">
        <v>1</v>
      </c>
      <c r="DZ680" t="s">
        <v>3</v>
      </c>
      <c r="EA680" t="s">
        <v>3</v>
      </c>
      <c r="EB680" t="s">
        <v>3</v>
      </c>
      <c r="EC680" t="s">
        <v>3</v>
      </c>
      <c r="EE680">
        <v>59540856</v>
      </c>
      <c r="EF680">
        <v>201</v>
      </c>
      <c r="EG680" t="s">
        <v>377</v>
      </c>
      <c r="EH680">
        <v>0</v>
      </c>
      <c r="EI680" t="s">
        <v>3</v>
      </c>
      <c r="EJ680">
        <v>2</v>
      </c>
      <c r="EK680">
        <v>1618</v>
      </c>
      <c r="EL680" t="s">
        <v>378</v>
      </c>
      <c r="EM680" t="s">
        <v>379</v>
      </c>
      <c r="EO680" t="s">
        <v>3</v>
      </c>
      <c r="EQ680">
        <v>0</v>
      </c>
      <c r="ER680">
        <v>1.06</v>
      </c>
      <c r="ES680">
        <v>1.06</v>
      </c>
      <c r="ET680">
        <v>0</v>
      </c>
      <c r="EU680">
        <v>0</v>
      </c>
      <c r="EV680">
        <v>0</v>
      </c>
      <c r="EW680">
        <v>0</v>
      </c>
      <c r="EX680">
        <v>0</v>
      </c>
      <c r="EY680">
        <v>0</v>
      </c>
      <c r="FQ680">
        <v>0</v>
      </c>
      <c r="FR680">
        <v>0</v>
      </c>
      <c r="FS680">
        <v>0</v>
      </c>
      <c r="FX680">
        <v>0</v>
      </c>
      <c r="FY680">
        <v>0</v>
      </c>
      <c r="GA680" t="s">
        <v>3</v>
      </c>
      <c r="GD680">
        <v>1</v>
      </c>
      <c r="GF680">
        <v>-2026322809</v>
      </c>
      <c r="GG680">
        <v>2</v>
      </c>
      <c r="GH680">
        <v>1</v>
      </c>
      <c r="GI680">
        <v>2</v>
      </c>
      <c r="GJ680">
        <v>0</v>
      </c>
      <c r="GK680">
        <v>0</v>
      </c>
      <c r="GL680">
        <f t="shared" si="830"/>
        <v>0</v>
      </c>
      <c r="GM680">
        <f t="shared" si="831"/>
        <v>5185.79</v>
      </c>
      <c r="GN680">
        <f t="shared" si="832"/>
        <v>0</v>
      </c>
      <c r="GO680">
        <f t="shared" si="833"/>
        <v>5185.79</v>
      </c>
      <c r="GP680">
        <f t="shared" si="834"/>
        <v>0</v>
      </c>
      <c r="GR680">
        <v>0</v>
      </c>
      <c r="GS680">
        <v>3</v>
      </c>
      <c r="GT680">
        <v>0</v>
      </c>
      <c r="GU680" t="s">
        <v>3</v>
      </c>
      <c r="GV680">
        <f t="shared" si="835"/>
        <v>0</v>
      </c>
      <c r="GW680">
        <v>1</v>
      </c>
      <c r="GX680">
        <f t="shared" si="836"/>
        <v>0</v>
      </c>
      <c r="HA680">
        <v>0</v>
      </c>
      <c r="HB680">
        <v>0</v>
      </c>
      <c r="HC680">
        <f t="shared" si="837"/>
        <v>0</v>
      </c>
      <c r="HE680" t="s">
        <v>3</v>
      </c>
      <c r="HF680" t="s">
        <v>3</v>
      </c>
      <c r="HM680" t="s">
        <v>3</v>
      </c>
      <c r="HN680" t="s">
        <v>3</v>
      </c>
      <c r="HO680" t="s">
        <v>3</v>
      </c>
      <c r="HP680" t="s">
        <v>3</v>
      </c>
      <c r="HQ680" t="s">
        <v>3</v>
      </c>
      <c r="HS680">
        <v>0</v>
      </c>
      <c r="IK680">
        <v>0</v>
      </c>
    </row>
    <row r="681" spans="1:255" x14ac:dyDescent="0.2">
      <c r="A681" s="2">
        <v>17</v>
      </c>
      <c r="B681" s="2">
        <v>1</v>
      </c>
      <c r="C681" s="2"/>
      <c r="D681" s="2"/>
      <c r="E681" s="2" t="s">
        <v>906</v>
      </c>
      <c r="F681" s="2" t="s">
        <v>907</v>
      </c>
      <c r="G681" s="2" t="s">
        <v>908</v>
      </c>
      <c r="H681" s="2" t="s">
        <v>457</v>
      </c>
      <c r="I681" s="2">
        <v>650</v>
      </c>
      <c r="J681" s="2">
        <v>0</v>
      </c>
      <c r="K681" s="2">
        <v>650</v>
      </c>
      <c r="L681" s="2"/>
      <c r="M681" s="2"/>
      <c r="N681" s="2"/>
      <c r="O681" s="2">
        <f t="shared" si="806"/>
        <v>10569</v>
      </c>
      <c r="P681" s="2">
        <f t="shared" si="807"/>
        <v>10569</v>
      </c>
      <c r="Q681" s="2">
        <f t="shared" si="838"/>
        <v>0</v>
      </c>
      <c r="R681" s="2">
        <f t="shared" si="808"/>
        <v>0</v>
      </c>
      <c r="S681" s="2">
        <f t="shared" si="809"/>
        <v>0</v>
      </c>
      <c r="T681" s="2">
        <f t="shared" si="810"/>
        <v>0</v>
      </c>
      <c r="U681" s="2">
        <f t="shared" si="811"/>
        <v>0</v>
      </c>
      <c r="V681" s="2">
        <f t="shared" si="812"/>
        <v>0</v>
      </c>
      <c r="W681" s="2">
        <f t="shared" si="813"/>
        <v>0</v>
      </c>
      <c r="X681" s="2">
        <f t="shared" si="814"/>
        <v>0</v>
      </c>
      <c r="Y681" s="2">
        <f t="shared" si="815"/>
        <v>0</v>
      </c>
      <c r="Z681" s="2"/>
      <c r="AA681" s="2">
        <v>60252778</v>
      </c>
      <c r="AB681" s="2">
        <f t="shared" si="816"/>
        <v>16.260000000000002</v>
      </c>
      <c r="AC681" s="2">
        <f t="shared" si="817"/>
        <v>16.260000000000002</v>
      </c>
      <c r="AD681" s="2">
        <f t="shared" si="839"/>
        <v>0</v>
      </c>
      <c r="AE681" s="2">
        <f t="shared" si="840"/>
        <v>0</v>
      </c>
      <c r="AF681" s="2">
        <f t="shared" si="840"/>
        <v>0</v>
      </c>
      <c r="AG681" s="2">
        <f t="shared" si="818"/>
        <v>0</v>
      </c>
      <c r="AH681" s="2">
        <f t="shared" si="841"/>
        <v>0</v>
      </c>
      <c r="AI681" s="2">
        <f t="shared" si="841"/>
        <v>0</v>
      </c>
      <c r="AJ681" s="2">
        <f t="shared" si="819"/>
        <v>0</v>
      </c>
      <c r="AK681" s="2">
        <v>16.260000000000002</v>
      </c>
      <c r="AL681" s="2">
        <v>16.260000000000002</v>
      </c>
      <c r="AM681" s="2">
        <v>0</v>
      </c>
      <c r="AN681" s="2">
        <v>0</v>
      </c>
      <c r="AO681" s="2">
        <v>0</v>
      </c>
      <c r="AP681" s="2">
        <v>0</v>
      </c>
      <c r="AQ681" s="2">
        <v>0</v>
      </c>
      <c r="AR681" s="2">
        <v>0</v>
      </c>
      <c r="AS681" s="2">
        <v>0</v>
      </c>
      <c r="AT681" s="2">
        <v>0</v>
      </c>
      <c r="AU681" s="2">
        <v>0</v>
      </c>
      <c r="AV681" s="2">
        <v>1</v>
      </c>
      <c r="AW681" s="2">
        <v>1</v>
      </c>
      <c r="AX681" s="2"/>
      <c r="AY681" s="2"/>
      <c r="AZ681" s="2">
        <v>1</v>
      </c>
      <c r="BA681" s="2">
        <v>1</v>
      </c>
      <c r="BB681" s="2">
        <v>1</v>
      </c>
      <c r="BC681" s="2">
        <v>1</v>
      </c>
      <c r="BD681" s="2" t="s">
        <v>3</v>
      </c>
      <c r="BE681" s="2" t="s">
        <v>3</v>
      </c>
      <c r="BF681" s="2" t="s">
        <v>3</v>
      </c>
      <c r="BG681" s="2" t="s">
        <v>3</v>
      </c>
      <c r="BH681" s="2">
        <v>3</v>
      </c>
      <c r="BI681" s="2">
        <v>2</v>
      </c>
      <c r="BJ681" s="2" t="s">
        <v>909</v>
      </c>
      <c r="BK681" s="2"/>
      <c r="BL681" s="2"/>
      <c r="BM681" s="2">
        <v>1618</v>
      </c>
      <c r="BN681" s="2">
        <v>59540665</v>
      </c>
      <c r="BO681" s="2" t="s">
        <v>3</v>
      </c>
      <c r="BP681" s="2">
        <v>0</v>
      </c>
      <c r="BQ681" s="2">
        <v>201</v>
      </c>
      <c r="BR681" s="2">
        <v>0</v>
      </c>
      <c r="BS681" s="2">
        <v>1</v>
      </c>
      <c r="BT681" s="2">
        <v>1</v>
      </c>
      <c r="BU681" s="2">
        <v>1</v>
      </c>
      <c r="BV681" s="2">
        <v>1</v>
      </c>
      <c r="BW681" s="2">
        <v>1</v>
      </c>
      <c r="BX681" s="2">
        <v>1</v>
      </c>
      <c r="BY681" s="2" t="s">
        <v>3</v>
      </c>
      <c r="BZ681" s="2">
        <v>0</v>
      </c>
      <c r="CA681" s="2">
        <v>0</v>
      </c>
      <c r="CB681" s="2" t="s">
        <v>3</v>
      </c>
      <c r="CC681" s="2"/>
      <c r="CD681" s="2"/>
      <c r="CE681" s="2">
        <v>30</v>
      </c>
      <c r="CF681" s="2">
        <v>0</v>
      </c>
      <c r="CG681" s="2">
        <v>0</v>
      </c>
      <c r="CH681" s="2"/>
      <c r="CI681" s="2"/>
      <c r="CJ681" s="2"/>
      <c r="CK681" s="2"/>
      <c r="CL681" s="2"/>
      <c r="CM681" s="2">
        <v>0</v>
      </c>
      <c r="CN681" s="2" t="s">
        <v>3</v>
      </c>
      <c r="CO681" s="2">
        <v>0</v>
      </c>
      <c r="CP681" s="2">
        <f t="shared" si="820"/>
        <v>10569</v>
      </c>
      <c r="CQ681" s="2">
        <f t="shared" si="821"/>
        <v>16.260000000000002</v>
      </c>
      <c r="CR681" s="2">
        <f t="shared" si="842"/>
        <v>0</v>
      </c>
      <c r="CS681" s="2">
        <f t="shared" si="822"/>
        <v>0</v>
      </c>
      <c r="CT681" s="2">
        <f t="shared" si="823"/>
        <v>0</v>
      </c>
      <c r="CU681" s="2">
        <f t="shared" si="824"/>
        <v>0</v>
      </c>
      <c r="CV681" s="2">
        <f t="shared" si="825"/>
        <v>0</v>
      </c>
      <c r="CW681" s="2">
        <f t="shared" si="826"/>
        <v>0</v>
      </c>
      <c r="CX681" s="2">
        <f t="shared" si="827"/>
        <v>0</v>
      </c>
      <c r="CY681" s="2">
        <f t="shared" si="828"/>
        <v>0</v>
      </c>
      <c r="CZ681" s="2">
        <f t="shared" si="829"/>
        <v>0</v>
      </c>
      <c r="DA681" s="2"/>
      <c r="DB681" s="2"/>
      <c r="DC681" s="2" t="s">
        <v>3</v>
      </c>
      <c r="DD681" s="2" t="s">
        <v>3</v>
      </c>
      <c r="DE681" s="2" t="s">
        <v>3</v>
      </c>
      <c r="DF681" s="2" t="s">
        <v>3</v>
      </c>
      <c r="DG681" s="2" t="s">
        <v>3</v>
      </c>
      <c r="DH681" s="2" t="s">
        <v>3</v>
      </c>
      <c r="DI681" s="2" t="s">
        <v>3</v>
      </c>
      <c r="DJ681" s="2" t="s">
        <v>3</v>
      </c>
      <c r="DK681" s="2" t="s">
        <v>3</v>
      </c>
      <c r="DL681" s="2" t="s">
        <v>3</v>
      </c>
      <c r="DM681" s="2" t="s">
        <v>3</v>
      </c>
      <c r="DN681" s="2">
        <v>0</v>
      </c>
      <c r="DO681" s="2">
        <v>0</v>
      </c>
      <c r="DP681" s="2">
        <v>1</v>
      </c>
      <c r="DQ681" s="2">
        <v>1</v>
      </c>
      <c r="DR681" s="2"/>
      <c r="DS681" s="2"/>
      <c r="DT681" s="2"/>
      <c r="DU681" s="2">
        <v>1010</v>
      </c>
      <c r="DV681" s="2" t="s">
        <v>457</v>
      </c>
      <c r="DW681" s="2" t="s">
        <v>457</v>
      </c>
      <c r="DX681" s="2">
        <v>1</v>
      </c>
      <c r="DY681" s="2"/>
      <c r="DZ681" s="2" t="s">
        <v>3</v>
      </c>
      <c r="EA681" s="2" t="s">
        <v>3</v>
      </c>
      <c r="EB681" s="2" t="s">
        <v>3</v>
      </c>
      <c r="EC681" s="2" t="s">
        <v>3</v>
      </c>
      <c r="ED681" s="2"/>
      <c r="EE681" s="2">
        <v>59540856</v>
      </c>
      <c r="EF681" s="2">
        <v>201</v>
      </c>
      <c r="EG681" s="2" t="s">
        <v>377</v>
      </c>
      <c r="EH681" s="2">
        <v>0</v>
      </c>
      <c r="EI681" s="2" t="s">
        <v>3</v>
      </c>
      <c r="EJ681" s="2">
        <v>2</v>
      </c>
      <c r="EK681" s="2">
        <v>1618</v>
      </c>
      <c r="EL681" s="2" t="s">
        <v>378</v>
      </c>
      <c r="EM681" s="2" t="s">
        <v>379</v>
      </c>
      <c r="EN681" s="2"/>
      <c r="EO681" s="2" t="s">
        <v>3</v>
      </c>
      <c r="EP681" s="2"/>
      <c r="EQ681" s="2">
        <v>0</v>
      </c>
      <c r="ER681" s="2">
        <v>16.260000000000002</v>
      </c>
      <c r="ES681" s="2">
        <v>16.260000000000002</v>
      </c>
      <c r="ET681" s="2">
        <v>0</v>
      </c>
      <c r="EU681" s="2">
        <v>0</v>
      </c>
      <c r="EV681" s="2">
        <v>0</v>
      </c>
      <c r="EW681" s="2">
        <v>0</v>
      </c>
      <c r="EX681" s="2">
        <v>0</v>
      </c>
      <c r="EY681" s="2">
        <v>0</v>
      </c>
      <c r="EZ681" s="2"/>
      <c r="FA681" s="2"/>
      <c r="FB681" s="2"/>
      <c r="FC681" s="2"/>
      <c r="FD681" s="2"/>
      <c r="FE681" s="2"/>
      <c r="FF681" s="2"/>
      <c r="FG681" s="2"/>
      <c r="FH681" s="2"/>
      <c r="FI681" s="2"/>
      <c r="FJ681" s="2"/>
      <c r="FK681" s="2"/>
      <c r="FL681" s="2"/>
      <c r="FM681" s="2"/>
      <c r="FN681" s="2"/>
      <c r="FO681" s="2"/>
      <c r="FP681" s="2"/>
      <c r="FQ681" s="2">
        <v>0</v>
      </c>
      <c r="FR681" s="2">
        <v>0</v>
      </c>
      <c r="FS681" s="2">
        <v>0</v>
      </c>
      <c r="FT681" s="2"/>
      <c r="FU681" s="2"/>
      <c r="FV681" s="2"/>
      <c r="FW681" s="2"/>
      <c r="FX681" s="2">
        <v>0</v>
      </c>
      <c r="FY681" s="2">
        <v>0</v>
      </c>
      <c r="FZ681" s="2"/>
      <c r="GA681" s="2" t="s">
        <v>3</v>
      </c>
      <c r="GB681" s="2"/>
      <c r="GC681" s="2"/>
      <c r="GD681" s="2">
        <v>1</v>
      </c>
      <c r="GE681" s="2"/>
      <c r="GF681" s="2">
        <v>-1499525538</v>
      </c>
      <c r="GG681" s="2">
        <v>2</v>
      </c>
      <c r="GH681" s="2">
        <v>1</v>
      </c>
      <c r="GI681" s="2">
        <v>-2</v>
      </c>
      <c r="GJ681" s="2">
        <v>0</v>
      </c>
      <c r="GK681" s="2">
        <v>0</v>
      </c>
      <c r="GL681" s="2">
        <f t="shared" si="830"/>
        <v>0</v>
      </c>
      <c r="GM681" s="2">
        <f t="shared" si="831"/>
        <v>10569</v>
      </c>
      <c r="GN681" s="2">
        <f t="shared" si="832"/>
        <v>0</v>
      </c>
      <c r="GO681" s="2">
        <f t="shared" si="833"/>
        <v>10569</v>
      </c>
      <c r="GP681" s="2">
        <f t="shared" si="834"/>
        <v>0</v>
      </c>
      <c r="GQ681" s="2"/>
      <c r="GR681" s="2">
        <v>0</v>
      </c>
      <c r="GS681" s="2">
        <v>3</v>
      </c>
      <c r="GT681" s="2">
        <v>0</v>
      </c>
      <c r="GU681" s="2" t="s">
        <v>3</v>
      </c>
      <c r="GV681" s="2">
        <f t="shared" si="835"/>
        <v>0</v>
      </c>
      <c r="GW681" s="2">
        <v>1</v>
      </c>
      <c r="GX681" s="2">
        <f t="shared" si="836"/>
        <v>0</v>
      </c>
      <c r="GY681" s="2"/>
      <c r="GZ681" s="2"/>
      <c r="HA681" s="2">
        <v>0</v>
      </c>
      <c r="HB681" s="2">
        <v>0</v>
      </c>
      <c r="HC681" s="2">
        <f t="shared" si="837"/>
        <v>0</v>
      </c>
      <c r="HD681" s="2"/>
      <c r="HE681" s="2" t="s">
        <v>3</v>
      </c>
      <c r="HF681" s="2" t="s">
        <v>3</v>
      </c>
      <c r="HG681" s="2"/>
      <c r="HH681" s="2"/>
      <c r="HI681" s="2"/>
      <c r="HJ681" s="2"/>
      <c r="HK681" s="2"/>
      <c r="HL681" s="2"/>
      <c r="HM681" s="2" t="s">
        <v>3</v>
      </c>
      <c r="HN681" s="2" t="s">
        <v>3</v>
      </c>
      <c r="HO681" s="2" t="s">
        <v>3</v>
      </c>
      <c r="HP681" s="2" t="s">
        <v>3</v>
      </c>
      <c r="HQ681" s="2" t="s">
        <v>3</v>
      </c>
      <c r="HR681" s="2"/>
      <c r="HS681" s="2">
        <v>0</v>
      </c>
      <c r="HT681" s="2"/>
      <c r="HU681" s="2"/>
      <c r="HV681" s="2"/>
      <c r="HW681" s="2"/>
      <c r="HX681" s="2"/>
      <c r="HY681" s="2"/>
      <c r="HZ681" s="2"/>
      <c r="IA681" s="2"/>
      <c r="IB681" s="2"/>
      <c r="IC681" s="2"/>
      <c r="ID681" s="2"/>
      <c r="IE681" s="2"/>
      <c r="IF681" s="2"/>
      <c r="IG681" s="2"/>
      <c r="IH681" s="2"/>
      <c r="II681" s="2"/>
      <c r="IJ681" s="2"/>
      <c r="IK681" s="2">
        <v>0</v>
      </c>
      <c r="IL681" s="2"/>
      <c r="IM681" s="2"/>
      <c r="IN681" s="2"/>
      <c r="IO681" s="2"/>
      <c r="IP681" s="2"/>
      <c r="IQ681" s="2"/>
      <c r="IR681" s="2"/>
      <c r="IS681" s="2"/>
      <c r="IT681" s="2"/>
      <c r="IU681" s="2"/>
    </row>
    <row r="682" spans="1:255" x14ac:dyDescent="0.2">
      <c r="A682">
        <v>17</v>
      </c>
      <c r="B682">
        <v>1</v>
      </c>
      <c r="E682" t="s">
        <v>906</v>
      </c>
      <c r="F682" t="s">
        <v>907</v>
      </c>
      <c r="G682" t="s">
        <v>908</v>
      </c>
      <c r="H682" t="s">
        <v>457</v>
      </c>
      <c r="I682">
        <v>650</v>
      </c>
      <c r="J682">
        <v>0</v>
      </c>
      <c r="K682">
        <v>650</v>
      </c>
      <c r="O682">
        <f t="shared" si="806"/>
        <v>54324.66</v>
      </c>
      <c r="P682">
        <f t="shared" si="807"/>
        <v>54324.66</v>
      </c>
      <c r="Q682">
        <f t="shared" si="838"/>
        <v>0</v>
      </c>
      <c r="R682">
        <f t="shared" si="808"/>
        <v>0</v>
      </c>
      <c r="S682">
        <f t="shared" si="809"/>
        <v>0</v>
      </c>
      <c r="T682">
        <f t="shared" si="810"/>
        <v>0</v>
      </c>
      <c r="U682">
        <f t="shared" si="811"/>
        <v>0</v>
      </c>
      <c r="V682">
        <f t="shared" si="812"/>
        <v>0</v>
      </c>
      <c r="W682">
        <f t="shared" si="813"/>
        <v>0</v>
      </c>
      <c r="X682">
        <f t="shared" si="814"/>
        <v>0</v>
      </c>
      <c r="Y682">
        <f t="shared" si="815"/>
        <v>0</v>
      </c>
      <c r="AA682">
        <v>60252775</v>
      </c>
      <c r="AB682">
        <f t="shared" si="816"/>
        <v>16.260000000000002</v>
      </c>
      <c r="AC682">
        <f t="shared" si="817"/>
        <v>16.260000000000002</v>
      </c>
      <c r="AD682">
        <f t="shared" si="839"/>
        <v>0</v>
      </c>
      <c r="AE682">
        <f t="shared" si="840"/>
        <v>0</v>
      </c>
      <c r="AF682">
        <f t="shared" si="840"/>
        <v>0</v>
      </c>
      <c r="AG682">
        <f t="shared" si="818"/>
        <v>0</v>
      </c>
      <c r="AH682">
        <f t="shared" si="841"/>
        <v>0</v>
      </c>
      <c r="AI682">
        <f t="shared" si="841"/>
        <v>0</v>
      </c>
      <c r="AJ682">
        <f t="shared" si="819"/>
        <v>0</v>
      </c>
      <c r="AK682">
        <v>16.260000000000002</v>
      </c>
      <c r="AL682">
        <v>16.260000000000002</v>
      </c>
      <c r="AM682">
        <v>0</v>
      </c>
      <c r="AN682">
        <v>0</v>
      </c>
      <c r="AO682">
        <v>0</v>
      </c>
      <c r="AP682">
        <v>0</v>
      </c>
      <c r="AQ682">
        <v>0</v>
      </c>
      <c r="AR682">
        <v>0</v>
      </c>
      <c r="AS682">
        <v>0</v>
      </c>
      <c r="AT682">
        <v>0</v>
      </c>
      <c r="AU682">
        <v>0</v>
      </c>
      <c r="AV682">
        <v>1</v>
      </c>
      <c r="AW682">
        <v>1</v>
      </c>
      <c r="AZ682">
        <v>1</v>
      </c>
      <c r="BA682">
        <v>1</v>
      </c>
      <c r="BB682">
        <v>1</v>
      </c>
      <c r="BC682">
        <v>5.14</v>
      </c>
      <c r="BD682" t="s">
        <v>3</v>
      </c>
      <c r="BE682" t="s">
        <v>3</v>
      </c>
      <c r="BF682" t="s">
        <v>3</v>
      </c>
      <c r="BG682" t="s">
        <v>3</v>
      </c>
      <c r="BH682">
        <v>3</v>
      </c>
      <c r="BI682">
        <v>2</v>
      </c>
      <c r="BJ682" t="s">
        <v>909</v>
      </c>
      <c r="BM682">
        <v>1618</v>
      </c>
      <c r="BN682">
        <v>59540665</v>
      </c>
      <c r="BO682" t="s">
        <v>907</v>
      </c>
      <c r="BP682">
        <v>1</v>
      </c>
      <c r="BQ682">
        <v>201</v>
      </c>
      <c r="BR682">
        <v>0</v>
      </c>
      <c r="BS682">
        <v>1</v>
      </c>
      <c r="BT682">
        <v>1</v>
      </c>
      <c r="BU682">
        <v>1</v>
      </c>
      <c r="BV682">
        <v>1</v>
      </c>
      <c r="BW682">
        <v>1</v>
      </c>
      <c r="BX682">
        <v>1</v>
      </c>
      <c r="BY682" t="s">
        <v>3</v>
      </c>
      <c r="BZ682">
        <v>0</v>
      </c>
      <c r="CA682">
        <v>0</v>
      </c>
      <c r="CB682" t="s">
        <v>3</v>
      </c>
      <c r="CE682">
        <v>30</v>
      </c>
      <c r="CF682">
        <v>0</v>
      </c>
      <c r="CG682">
        <v>0</v>
      </c>
      <c r="CM682">
        <v>0</v>
      </c>
      <c r="CN682" t="s">
        <v>3</v>
      </c>
      <c r="CO682">
        <v>0</v>
      </c>
      <c r="CP682">
        <f t="shared" si="820"/>
        <v>54324.66</v>
      </c>
      <c r="CQ682">
        <f t="shared" si="821"/>
        <v>83.58</v>
      </c>
      <c r="CR682">
        <f t="shared" si="842"/>
        <v>0</v>
      </c>
      <c r="CS682">
        <f t="shared" si="822"/>
        <v>0</v>
      </c>
      <c r="CT682">
        <f t="shared" si="823"/>
        <v>0</v>
      </c>
      <c r="CU682">
        <f t="shared" si="824"/>
        <v>0</v>
      </c>
      <c r="CV682">
        <f t="shared" si="825"/>
        <v>0</v>
      </c>
      <c r="CW682">
        <f t="shared" si="826"/>
        <v>0</v>
      </c>
      <c r="CX682">
        <f t="shared" si="827"/>
        <v>0</v>
      </c>
      <c r="CY682">
        <f t="shared" si="828"/>
        <v>0</v>
      </c>
      <c r="CZ682">
        <f t="shared" si="829"/>
        <v>0</v>
      </c>
      <c r="DC682" t="s">
        <v>3</v>
      </c>
      <c r="DD682" t="s">
        <v>3</v>
      </c>
      <c r="DE682" t="s">
        <v>3</v>
      </c>
      <c r="DF682" t="s">
        <v>3</v>
      </c>
      <c r="DG682" t="s">
        <v>3</v>
      </c>
      <c r="DH682" t="s">
        <v>3</v>
      </c>
      <c r="DI682" t="s">
        <v>3</v>
      </c>
      <c r="DJ682" t="s">
        <v>3</v>
      </c>
      <c r="DK682" t="s">
        <v>3</v>
      </c>
      <c r="DL682" t="s">
        <v>3</v>
      </c>
      <c r="DM682" t="s">
        <v>3</v>
      </c>
      <c r="DN682">
        <v>0</v>
      </c>
      <c r="DO682">
        <v>0</v>
      </c>
      <c r="DP682">
        <v>1</v>
      </c>
      <c r="DQ682">
        <v>1</v>
      </c>
      <c r="DU682">
        <v>1010</v>
      </c>
      <c r="DV682" t="s">
        <v>457</v>
      </c>
      <c r="DW682" t="s">
        <v>457</v>
      </c>
      <c r="DX682">
        <v>1</v>
      </c>
      <c r="DZ682" t="s">
        <v>3</v>
      </c>
      <c r="EA682" t="s">
        <v>3</v>
      </c>
      <c r="EB682" t="s">
        <v>3</v>
      </c>
      <c r="EC682" t="s">
        <v>3</v>
      </c>
      <c r="EE682">
        <v>59540856</v>
      </c>
      <c r="EF682">
        <v>201</v>
      </c>
      <c r="EG682" t="s">
        <v>377</v>
      </c>
      <c r="EH682">
        <v>0</v>
      </c>
      <c r="EI682" t="s">
        <v>3</v>
      </c>
      <c r="EJ682">
        <v>2</v>
      </c>
      <c r="EK682">
        <v>1618</v>
      </c>
      <c r="EL682" t="s">
        <v>378</v>
      </c>
      <c r="EM682" t="s">
        <v>379</v>
      </c>
      <c r="EO682" t="s">
        <v>3</v>
      </c>
      <c r="EQ682">
        <v>0</v>
      </c>
      <c r="ER682">
        <v>16.260000000000002</v>
      </c>
      <c r="ES682">
        <v>16.260000000000002</v>
      </c>
      <c r="ET682">
        <v>0</v>
      </c>
      <c r="EU682">
        <v>0</v>
      </c>
      <c r="EV682">
        <v>0</v>
      </c>
      <c r="EW682">
        <v>0</v>
      </c>
      <c r="EX682">
        <v>0</v>
      </c>
      <c r="EY682">
        <v>0</v>
      </c>
      <c r="FQ682">
        <v>0</v>
      </c>
      <c r="FR682">
        <v>0</v>
      </c>
      <c r="FS682">
        <v>0</v>
      </c>
      <c r="FX682">
        <v>0</v>
      </c>
      <c r="FY682">
        <v>0</v>
      </c>
      <c r="GA682" t="s">
        <v>3</v>
      </c>
      <c r="GD682">
        <v>1</v>
      </c>
      <c r="GF682">
        <v>-1499525538</v>
      </c>
      <c r="GG682">
        <v>2</v>
      </c>
      <c r="GH682">
        <v>1</v>
      </c>
      <c r="GI682">
        <v>2</v>
      </c>
      <c r="GJ682">
        <v>0</v>
      </c>
      <c r="GK682">
        <v>0</v>
      </c>
      <c r="GL682">
        <f t="shared" si="830"/>
        <v>0</v>
      </c>
      <c r="GM682">
        <f t="shared" si="831"/>
        <v>54324.66</v>
      </c>
      <c r="GN682">
        <f t="shared" si="832"/>
        <v>0</v>
      </c>
      <c r="GO682">
        <f t="shared" si="833"/>
        <v>54324.66</v>
      </c>
      <c r="GP682">
        <f t="shared" si="834"/>
        <v>0</v>
      </c>
      <c r="GR682">
        <v>0</v>
      </c>
      <c r="GS682">
        <v>3</v>
      </c>
      <c r="GT682">
        <v>0</v>
      </c>
      <c r="GU682" t="s">
        <v>3</v>
      </c>
      <c r="GV682">
        <f t="shared" si="835"/>
        <v>0</v>
      </c>
      <c r="GW682">
        <v>1</v>
      </c>
      <c r="GX682">
        <f t="shared" si="836"/>
        <v>0</v>
      </c>
      <c r="HA682">
        <v>0</v>
      </c>
      <c r="HB682">
        <v>0</v>
      </c>
      <c r="HC682">
        <f t="shared" si="837"/>
        <v>0</v>
      </c>
      <c r="HE682" t="s">
        <v>3</v>
      </c>
      <c r="HF682" t="s">
        <v>3</v>
      </c>
      <c r="HM682" t="s">
        <v>3</v>
      </c>
      <c r="HN682" t="s">
        <v>3</v>
      </c>
      <c r="HO682" t="s">
        <v>3</v>
      </c>
      <c r="HP682" t="s">
        <v>3</v>
      </c>
      <c r="HQ682" t="s">
        <v>3</v>
      </c>
      <c r="HS682">
        <v>0</v>
      </c>
      <c r="IK682">
        <v>0</v>
      </c>
    </row>
    <row r="683" spans="1:255" x14ac:dyDescent="0.2">
      <c r="A683" s="2">
        <v>17</v>
      </c>
      <c r="B683" s="2">
        <v>1</v>
      </c>
      <c r="C683" s="2">
        <f>ROW(SmtRes!A487)</f>
        <v>487</v>
      </c>
      <c r="D683" s="2">
        <f>ROW(EtalonRes!A563)</f>
        <v>563</v>
      </c>
      <c r="E683" s="2" t="s">
        <v>910</v>
      </c>
      <c r="F683" s="2" t="s">
        <v>799</v>
      </c>
      <c r="G683" s="2" t="s">
        <v>800</v>
      </c>
      <c r="H683" s="2" t="s">
        <v>74</v>
      </c>
      <c r="I683" s="2">
        <v>1</v>
      </c>
      <c r="J683" s="2">
        <v>0</v>
      </c>
      <c r="K683" s="2">
        <v>1</v>
      </c>
      <c r="L683" s="2"/>
      <c r="M683" s="2"/>
      <c r="N683" s="2"/>
      <c r="O683" s="2">
        <f t="shared" si="806"/>
        <v>25.75</v>
      </c>
      <c r="P683" s="2">
        <f t="shared" si="807"/>
        <v>1.26</v>
      </c>
      <c r="Q683" s="2">
        <f>(ROUND((ROUND((((ET683*1.1))*AV683*I683),2)*BB683),2)+ROUND((ROUND(((AE683-((EU683*1.1)))*AV683*I683),2)*BS683),2))</f>
        <v>7.0000000000000007E-2</v>
      </c>
      <c r="R683" s="2">
        <f t="shared" si="808"/>
        <v>0.01</v>
      </c>
      <c r="S683" s="2">
        <f t="shared" si="809"/>
        <v>24.42</v>
      </c>
      <c r="T683" s="2">
        <f t="shared" si="810"/>
        <v>0</v>
      </c>
      <c r="U683" s="2">
        <f t="shared" si="811"/>
        <v>1.9348559999999999</v>
      </c>
      <c r="V683" s="2">
        <f t="shared" si="812"/>
        <v>0</v>
      </c>
      <c r="W683" s="2">
        <f t="shared" si="813"/>
        <v>0</v>
      </c>
      <c r="X683" s="2">
        <f t="shared" si="814"/>
        <v>21.99</v>
      </c>
      <c r="Y683" s="2">
        <f t="shared" si="815"/>
        <v>11.24</v>
      </c>
      <c r="Z683" s="2"/>
      <c r="AA683" s="2">
        <v>60252778</v>
      </c>
      <c r="AB683" s="2">
        <f t="shared" si="816"/>
        <v>24.646000000000001</v>
      </c>
      <c r="AC683" s="2">
        <f t="shared" si="817"/>
        <v>1.26</v>
      </c>
      <c r="AD683" s="2">
        <f>ROUND(((((ET683*1.1))-((EU683*1.1)))+AE683),6)</f>
        <v>6.6000000000000003E-2</v>
      </c>
      <c r="AE683" s="2">
        <f>ROUND(((EU683*1.1)),6)</f>
        <v>1.0999999999999999E-2</v>
      </c>
      <c r="AF683" s="2">
        <f>ROUND(((EV683*1.1)),6)</f>
        <v>23.32</v>
      </c>
      <c r="AG683" s="2">
        <f t="shared" si="818"/>
        <v>0</v>
      </c>
      <c r="AH683" s="2">
        <f>((EW683*1.1))</f>
        <v>1.8480000000000001</v>
      </c>
      <c r="AI683" s="2">
        <f>((EX683*1.1))</f>
        <v>0</v>
      </c>
      <c r="AJ683" s="2">
        <f t="shared" si="819"/>
        <v>0</v>
      </c>
      <c r="AK683" s="2">
        <v>22.52</v>
      </c>
      <c r="AL683" s="2">
        <v>1.26</v>
      </c>
      <c r="AM683" s="2">
        <v>0.06</v>
      </c>
      <c r="AN683" s="2">
        <v>0.01</v>
      </c>
      <c r="AO683" s="2">
        <v>21.2</v>
      </c>
      <c r="AP683" s="2">
        <v>0</v>
      </c>
      <c r="AQ683" s="2">
        <v>1.68</v>
      </c>
      <c r="AR683" s="2">
        <v>0</v>
      </c>
      <c r="AS683" s="2">
        <v>0</v>
      </c>
      <c r="AT683" s="2">
        <v>90</v>
      </c>
      <c r="AU683" s="2">
        <v>46</v>
      </c>
      <c r="AV683" s="2">
        <v>1.0469999999999999</v>
      </c>
      <c r="AW683" s="2">
        <v>1</v>
      </c>
      <c r="AX683" s="2"/>
      <c r="AY683" s="2"/>
      <c r="AZ683" s="2">
        <v>1</v>
      </c>
      <c r="BA683" s="2">
        <v>1</v>
      </c>
      <c r="BB683" s="2">
        <v>1</v>
      </c>
      <c r="BC683" s="2">
        <v>1</v>
      </c>
      <c r="BD683" s="2" t="s">
        <v>3</v>
      </c>
      <c r="BE683" s="2" t="s">
        <v>3</v>
      </c>
      <c r="BF683" s="2" t="s">
        <v>3</v>
      </c>
      <c r="BG683" s="2" t="s">
        <v>3</v>
      </c>
      <c r="BH683" s="2">
        <v>0</v>
      </c>
      <c r="BI683" s="2">
        <v>2</v>
      </c>
      <c r="BJ683" s="2" t="s">
        <v>801</v>
      </c>
      <c r="BK683" s="2"/>
      <c r="BL683" s="2"/>
      <c r="BM683" s="2">
        <v>68</v>
      </c>
      <c r="BN683" s="2">
        <v>59540665</v>
      </c>
      <c r="BO683" s="2" t="s">
        <v>799</v>
      </c>
      <c r="BP683" s="2">
        <v>1</v>
      </c>
      <c r="BQ683" s="2">
        <v>40</v>
      </c>
      <c r="BR683" s="2">
        <v>0</v>
      </c>
      <c r="BS683" s="2">
        <v>1</v>
      </c>
      <c r="BT683" s="2">
        <v>1</v>
      </c>
      <c r="BU683" s="2">
        <v>1</v>
      </c>
      <c r="BV683" s="2">
        <v>1</v>
      </c>
      <c r="BW683" s="2">
        <v>1</v>
      </c>
      <c r="BX683" s="2">
        <v>1</v>
      </c>
      <c r="BY683" s="2" t="s">
        <v>3</v>
      </c>
      <c r="BZ683" s="2">
        <v>90</v>
      </c>
      <c r="CA683" s="2">
        <v>46</v>
      </c>
      <c r="CB683" s="2" t="s">
        <v>3</v>
      </c>
      <c r="CC683" s="2"/>
      <c r="CD683" s="2"/>
      <c r="CE683" s="2">
        <v>30</v>
      </c>
      <c r="CF683" s="2">
        <v>0</v>
      </c>
      <c r="CG683" s="2">
        <v>0</v>
      </c>
      <c r="CH683" s="2"/>
      <c r="CI683" s="2"/>
      <c r="CJ683" s="2"/>
      <c r="CK683" s="2"/>
      <c r="CL683" s="2"/>
      <c r="CM683" s="2">
        <v>0</v>
      </c>
      <c r="CN683" s="2" t="s">
        <v>1290</v>
      </c>
      <c r="CO683" s="2">
        <v>0</v>
      </c>
      <c r="CP683" s="2">
        <f t="shared" si="820"/>
        <v>25.75</v>
      </c>
      <c r="CQ683" s="2">
        <f t="shared" si="821"/>
        <v>1.26</v>
      </c>
      <c r="CR683" s="2">
        <f>(ROUND((ROUND((((ET683*1.1))*AV683*1),2)*BB683),2)+ROUND((ROUND(((AE683-((EU683*1.1)))*AV683*1),2)*BS683),2))</f>
        <v>7.0000000000000007E-2</v>
      </c>
      <c r="CS683" s="2">
        <f t="shared" si="822"/>
        <v>0.01</v>
      </c>
      <c r="CT683" s="2">
        <f t="shared" si="823"/>
        <v>24.42</v>
      </c>
      <c r="CU683" s="2">
        <f t="shared" si="824"/>
        <v>0</v>
      </c>
      <c r="CV683" s="2">
        <f t="shared" si="825"/>
        <v>1.9348559999999999</v>
      </c>
      <c r="CW683" s="2">
        <f t="shared" si="826"/>
        <v>0</v>
      </c>
      <c r="CX683" s="2">
        <f t="shared" si="827"/>
        <v>0</v>
      </c>
      <c r="CY683" s="2">
        <f t="shared" si="828"/>
        <v>21.987000000000002</v>
      </c>
      <c r="CZ683" s="2">
        <f t="shared" si="829"/>
        <v>11.237800000000002</v>
      </c>
      <c r="DA683" s="2"/>
      <c r="DB683" s="2"/>
      <c r="DC683" s="2" t="s">
        <v>3</v>
      </c>
      <c r="DD683" s="2" t="s">
        <v>3</v>
      </c>
      <c r="DE683" s="2" t="s">
        <v>24</v>
      </c>
      <c r="DF683" s="2" t="s">
        <v>24</v>
      </c>
      <c r="DG683" s="2" t="s">
        <v>24</v>
      </c>
      <c r="DH683" s="2" t="s">
        <v>3</v>
      </c>
      <c r="DI683" s="2" t="s">
        <v>24</v>
      </c>
      <c r="DJ683" s="2" t="s">
        <v>24</v>
      </c>
      <c r="DK683" s="2" t="s">
        <v>3</v>
      </c>
      <c r="DL683" s="2" t="s">
        <v>3</v>
      </c>
      <c r="DM683" s="2" t="s">
        <v>3</v>
      </c>
      <c r="DN683" s="2">
        <v>0</v>
      </c>
      <c r="DO683" s="2">
        <v>0</v>
      </c>
      <c r="DP683" s="2">
        <v>1</v>
      </c>
      <c r="DQ683" s="2">
        <v>1</v>
      </c>
      <c r="DR683" s="2"/>
      <c r="DS683" s="2"/>
      <c r="DT683" s="2"/>
      <c r="DU683" s="2">
        <v>1013</v>
      </c>
      <c r="DV683" s="2" t="s">
        <v>74</v>
      </c>
      <c r="DW683" s="2" t="s">
        <v>74</v>
      </c>
      <c r="DX683" s="2">
        <v>1</v>
      </c>
      <c r="DY683" s="2"/>
      <c r="DZ683" s="2" t="s">
        <v>3</v>
      </c>
      <c r="EA683" s="2" t="s">
        <v>3</v>
      </c>
      <c r="EB683" s="2" t="s">
        <v>3</v>
      </c>
      <c r="EC683" s="2" t="s">
        <v>3</v>
      </c>
      <c r="ED683" s="2"/>
      <c r="EE683" s="2">
        <v>59540734</v>
      </c>
      <c r="EF683" s="2">
        <v>40</v>
      </c>
      <c r="EG683" s="2" t="s">
        <v>25</v>
      </c>
      <c r="EH683" s="2">
        <v>0</v>
      </c>
      <c r="EI683" s="2" t="s">
        <v>3</v>
      </c>
      <c r="EJ683" s="2">
        <v>2</v>
      </c>
      <c r="EK683" s="2">
        <v>68</v>
      </c>
      <c r="EL683" s="2" t="s">
        <v>803</v>
      </c>
      <c r="EM683" s="2" t="s">
        <v>804</v>
      </c>
      <c r="EN683" s="2"/>
      <c r="EO683" s="2" t="s">
        <v>76</v>
      </c>
      <c r="EP683" s="2"/>
      <c r="EQ683" s="2">
        <v>0</v>
      </c>
      <c r="ER683" s="2">
        <v>22.52</v>
      </c>
      <c r="ES683" s="2">
        <v>1.26</v>
      </c>
      <c r="ET683" s="2">
        <v>0.06</v>
      </c>
      <c r="EU683" s="2">
        <v>0.01</v>
      </c>
      <c r="EV683" s="2">
        <v>21.2</v>
      </c>
      <c r="EW683" s="2">
        <v>1.68</v>
      </c>
      <c r="EX683" s="2">
        <v>0</v>
      </c>
      <c r="EY683" s="2">
        <v>0</v>
      </c>
      <c r="EZ683" s="2"/>
      <c r="FA683" s="2"/>
      <c r="FB683" s="2"/>
      <c r="FC683" s="2"/>
      <c r="FD683" s="2"/>
      <c r="FE683" s="2"/>
      <c r="FF683" s="2"/>
      <c r="FG683" s="2"/>
      <c r="FH683" s="2"/>
      <c r="FI683" s="2"/>
      <c r="FJ683" s="2"/>
      <c r="FK683" s="2"/>
      <c r="FL683" s="2"/>
      <c r="FM683" s="2"/>
      <c r="FN683" s="2"/>
      <c r="FO683" s="2"/>
      <c r="FP683" s="2"/>
      <c r="FQ683" s="2">
        <v>0</v>
      </c>
      <c r="FR683" s="2">
        <v>0</v>
      </c>
      <c r="FS683" s="2">
        <v>0</v>
      </c>
      <c r="FT683" s="2"/>
      <c r="FU683" s="2"/>
      <c r="FV683" s="2"/>
      <c r="FW683" s="2"/>
      <c r="FX683" s="2">
        <v>90</v>
      </c>
      <c r="FY683" s="2">
        <v>46</v>
      </c>
      <c r="FZ683" s="2"/>
      <c r="GA683" s="2" t="s">
        <v>3</v>
      </c>
      <c r="GB683" s="2"/>
      <c r="GC683" s="2"/>
      <c r="GD683" s="2">
        <v>1</v>
      </c>
      <c r="GE683" s="2"/>
      <c r="GF683" s="2">
        <v>-1912799884</v>
      </c>
      <c r="GG683" s="2">
        <v>2</v>
      </c>
      <c r="GH683" s="2">
        <v>1</v>
      </c>
      <c r="GI683" s="2">
        <v>2</v>
      </c>
      <c r="GJ683" s="2">
        <v>0</v>
      </c>
      <c r="GK683" s="2">
        <v>0</v>
      </c>
      <c r="GL683" s="2">
        <f t="shared" si="830"/>
        <v>0</v>
      </c>
      <c r="GM683" s="2">
        <f t="shared" si="831"/>
        <v>58.98</v>
      </c>
      <c r="GN683" s="2">
        <f t="shared" si="832"/>
        <v>0</v>
      </c>
      <c r="GO683" s="2">
        <f t="shared" si="833"/>
        <v>58.98</v>
      </c>
      <c r="GP683" s="2">
        <f t="shared" si="834"/>
        <v>0</v>
      </c>
      <c r="GQ683" s="2"/>
      <c r="GR683" s="2">
        <v>0</v>
      </c>
      <c r="GS683" s="2">
        <v>3</v>
      </c>
      <c r="GT683" s="2">
        <v>0</v>
      </c>
      <c r="GU683" s="2" t="s">
        <v>3</v>
      </c>
      <c r="GV683" s="2">
        <f t="shared" si="835"/>
        <v>0</v>
      </c>
      <c r="GW683" s="2">
        <v>1</v>
      </c>
      <c r="GX683" s="2">
        <f t="shared" si="836"/>
        <v>0</v>
      </c>
      <c r="GY683" s="2"/>
      <c r="GZ683" s="2"/>
      <c r="HA683" s="2">
        <v>0</v>
      </c>
      <c r="HB683" s="2">
        <v>0</v>
      </c>
      <c r="HC683" s="2">
        <f t="shared" si="837"/>
        <v>0</v>
      </c>
      <c r="HD683" s="2"/>
      <c r="HE683" s="2" t="s">
        <v>3</v>
      </c>
      <c r="HF683" s="2" t="s">
        <v>3</v>
      </c>
      <c r="HG683" s="2"/>
      <c r="HH683" s="2"/>
      <c r="HI683" s="2"/>
      <c r="HJ683" s="2"/>
      <c r="HK683" s="2"/>
      <c r="HL683" s="2"/>
      <c r="HM683" s="2" t="s">
        <v>3</v>
      </c>
      <c r="HN683" s="2" t="s">
        <v>3</v>
      </c>
      <c r="HO683" s="2" t="s">
        <v>3</v>
      </c>
      <c r="HP683" s="2" t="s">
        <v>3</v>
      </c>
      <c r="HQ683" s="2" t="s">
        <v>3</v>
      </c>
      <c r="HR683" s="2"/>
      <c r="HS683" s="2">
        <v>0</v>
      </c>
      <c r="HT683" s="2"/>
      <c r="HU683" s="2"/>
      <c r="HV683" s="2"/>
      <c r="HW683" s="2"/>
      <c r="HX683" s="2"/>
      <c r="HY683" s="2"/>
      <c r="HZ683" s="2"/>
      <c r="IA683" s="2"/>
      <c r="IB683" s="2"/>
      <c r="IC683" s="2"/>
      <c r="ID683" s="2"/>
      <c r="IE683" s="2"/>
      <c r="IF683" s="2"/>
      <c r="IG683" s="2"/>
      <c r="IH683" s="2"/>
      <c r="II683" s="2"/>
      <c r="IJ683" s="2"/>
      <c r="IK683" s="2">
        <v>0</v>
      </c>
      <c r="IL683" s="2"/>
      <c r="IM683" s="2"/>
      <c r="IN683" s="2"/>
      <c r="IO683" s="2"/>
      <c r="IP683" s="2"/>
      <c r="IQ683" s="2"/>
      <c r="IR683" s="2"/>
      <c r="IS683" s="2"/>
      <c r="IT683" s="2"/>
      <c r="IU683" s="2"/>
    </row>
    <row r="684" spans="1:255" x14ac:dyDescent="0.2">
      <c r="A684">
        <v>17</v>
      </c>
      <c r="B684">
        <v>1</v>
      </c>
      <c r="C684">
        <f>ROW(SmtRes!A488)</f>
        <v>488</v>
      </c>
      <c r="D684">
        <f>ROW(EtalonRes!A564)</f>
        <v>564</v>
      </c>
      <c r="E684" t="s">
        <v>910</v>
      </c>
      <c r="F684" t="s">
        <v>799</v>
      </c>
      <c r="G684" t="s">
        <v>800</v>
      </c>
      <c r="H684" t="s">
        <v>74</v>
      </c>
      <c r="I684">
        <v>1</v>
      </c>
      <c r="J684">
        <v>0</v>
      </c>
      <c r="K684">
        <v>1</v>
      </c>
      <c r="O684">
        <f t="shared" si="806"/>
        <v>1356.55</v>
      </c>
      <c r="P684">
        <f t="shared" si="807"/>
        <v>12.46</v>
      </c>
      <c r="Q684">
        <f>(ROUND((ROUND((((ET684*1.1))*AV684*I684),2)*BB684),2)+ROUND((ROUND(((AE684-((EU684*1.1)))*AV684*I684),2)*BS684),2))</f>
        <v>1.23</v>
      </c>
      <c r="R684">
        <f t="shared" si="808"/>
        <v>0.55000000000000004</v>
      </c>
      <c r="S684">
        <f t="shared" si="809"/>
        <v>1342.86</v>
      </c>
      <c r="T684">
        <f t="shared" si="810"/>
        <v>0</v>
      </c>
      <c r="U684">
        <f t="shared" si="811"/>
        <v>1.9348559999999999</v>
      </c>
      <c r="V684">
        <f t="shared" si="812"/>
        <v>0</v>
      </c>
      <c r="W684">
        <f t="shared" si="813"/>
        <v>0</v>
      </c>
      <c r="X684">
        <f t="shared" si="814"/>
        <v>1209.07</v>
      </c>
      <c r="Y684">
        <f t="shared" si="815"/>
        <v>617.97</v>
      </c>
      <c r="AA684">
        <v>60252775</v>
      </c>
      <c r="AB684">
        <f t="shared" si="816"/>
        <v>24.646000000000001</v>
      </c>
      <c r="AC684">
        <f t="shared" si="817"/>
        <v>1.26</v>
      </c>
      <c r="AD684">
        <f>ROUND(((((ET684*1.1))-((EU684*1.1)))+AE684),6)</f>
        <v>6.6000000000000003E-2</v>
      </c>
      <c r="AE684">
        <f>ROUND(((EU684*1.1)),6)</f>
        <v>1.0999999999999999E-2</v>
      </c>
      <c r="AF684">
        <f>ROUND(((EV684*1.1)),6)</f>
        <v>23.32</v>
      </c>
      <c r="AG684">
        <f t="shared" si="818"/>
        <v>0</v>
      </c>
      <c r="AH684">
        <f>((EW684*1.1))</f>
        <v>1.8480000000000001</v>
      </c>
      <c r="AI684">
        <f>((EX684*1.1))</f>
        <v>0</v>
      </c>
      <c r="AJ684">
        <f t="shared" si="819"/>
        <v>0</v>
      </c>
      <c r="AK684">
        <v>22.52</v>
      </c>
      <c r="AL684">
        <v>1.26</v>
      </c>
      <c r="AM684">
        <v>0.06</v>
      </c>
      <c r="AN684">
        <v>0.01</v>
      </c>
      <c r="AO684">
        <v>21.2</v>
      </c>
      <c r="AP684">
        <v>0</v>
      </c>
      <c r="AQ684">
        <v>1.68</v>
      </c>
      <c r="AR684">
        <v>0</v>
      </c>
      <c r="AS684">
        <v>0</v>
      </c>
      <c r="AT684">
        <v>90</v>
      </c>
      <c r="AU684">
        <v>46</v>
      </c>
      <c r="AV684">
        <v>1.0469999999999999</v>
      </c>
      <c r="AW684">
        <v>1</v>
      </c>
      <c r="AZ684">
        <v>1</v>
      </c>
      <c r="BA684">
        <v>54.99</v>
      </c>
      <c r="BB684">
        <v>17.5</v>
      </c>
      <c r="BC684">
        <v>9.89</v>
      </c>
      <c r="BD684" t="s">
        <v>3</v>
      </c>
      <c r="BE684" t="s">
        <v>3</v>
      </c>
      <c r="BF684" t="s">
        <v>3</v>
      </c>
      <c r="BG684" t="s">
        <v>3</v>
      </c>
      <c r="BH684">
        <v>0</v>
      </c>
      <c r="BI684">
        <v>2</v>
      </c>
      <c r="BJ684" t="s">
        <v>801</v>
      </c>
      <c r="BM684">
        <v>68</v>
      </c>
      <c r="BN684">
        <v>59540665</v>
      </c>
      <c r="BO684" t="s">
        <v>799</v>
      </c>
      <c r="BP684">
        <v>1</v>
      </c>
      <c r="BQ684">
        <v>40</v>
      </c>
      <c r="BR684">
        <v>0</v>
      </c>
      <c r="BS684">
        <v>54.99</v>
      </c>
      <c r="BT684">
        <v>1</v>
      </c>
      <c r="BU684">
        <v>1</v>
      </c>
      <c r="BV684">
        <v>1</v>
      </c>
      <c r="BW684">
        <v>1</v>
      </c>
      <c r="BX684">
        <v>1</v>
      </c>
      <c r="BY684" t="s">
        <v>3</v>
      </c>
      <c r="BZ684">
        <v>90</v>
      </c>
      <c r="CA684">
        <v>46</v>
      </c>
      <c r="CB684" t="s">
        <v>3</v>
      </c>
      <c r="CE684">
        <v>30</v>
      </c>
      <c r="CF684">
        <v>0</v>
      </c>
      <c r="CG684">
        <v>0</v>
      </c>
      <c r="CM684">
        <v>0</v>
      </c>
      <c r="CN684" t="s">
        <v>1290</v>
      </c>
      <c r="CO684">
        <v>0</v>
      </c>
      <c r="CP684">
        <f t="shared" si="820"/>
        <v>1356.55</v>
      </c>
      <c r="CQ684">
        <f t="shared" si="821"/>
        <v>12.46</v>
      </c>
      <c r="CR684">
        <f>(ROUND((ROUND((((ET684*1.1))*AV684*1),2)*BB684),2)+ROUND((ROUND(((AE684-((EU684*1.1)))*AV684*1),2)*BS684),2))</f>
        <v>1.23</v>
      </c>
      <c r="CS684">
        <f t="shared" si="822"/>
        <v>0.55000000000000004</v>
      </c>
      <c r="CT684">
        <f t="shared" si="823"/>
        <v>1342.86</v>
      </c>
      <c r="CU684">
        <f t="shared" si="824"/>
        <v>0</v>
      </c>
      <c r="CV684">
        <f t="shared" si="825"/>
        <v>1.9348559999999999</v>
      </c>
      <c r="CW684">
        <f t="shared" si="826"/>
        <v>0</v>
      </c>
      <c r="CX684">
        <f t="shared" si="827"/>
        <v>0</v>
      </c>
      <c r="CY684">
        <f t="shared" si="828"/>
        <v>1209.069</v>
      </c>
      <c r="CZ684">
        <f t="shared" si="829"/>
        <v>617.96859999999992</v>
      </c>
      <c r="DC684" t="s">
        <v>3</v>
      </c>
      <c r="DD684" t="s">
        <v>3</v>
      </c>
      <c r="DE684" t="s">
        <v>24</v>
      </c>
      <c r="DF684" t="s">
        <v>24</v>
      </c>
      <c r="DG684" t="s">
        <v>24</v>
      </c>
      <c r="DH684" t="s">
        <v>3</v>
      </c>
      <c r="DI684" t="s">
        <v>24</v>
      </c>
      <c r="DJ684" t="s">
        <v>24</v>
      </c>
      <c r="DK684" t="s">
        <v>3</v>
      </c>
      <c r="DL684" t="s">
        <v>3</v>
      </c>
      <c r="DM684" t="s">
        <v>3</v>
      </c>
      <c r="DN684">
        <v>0</v>
      </c>
      <c r="DO684">
        <v>0</v>
      </c>
      <c r="DP684">
        <v>1</v>
      </c>
      <c r="DQ684">
        <v>1</v>
      </c>
      <c r="DU684">
        <v>1013</v>
      </c>
      <c r="DV684" t="s">
        <v>74</v>
      </c>
      <c r="DW684" t="s">
        <v>74</v>
      </c>
      <c r="DX684">
        <v>1</v>
      </c>
      <c r="DZ684" t="s">
        <v>3</v>
      </c>
      <c r="EA684" t="s">
        <v>3</v>
      </c>
      <c r="EB684" t="s">
        <v>3</v>
      </c>
      <c r="EC684" t="s">
        <v>3</v>
      </c>
      <c r="EE684">
        <v>59540734</v>
      </c>
      <c r="EF684">
        <v>40</v>
      </c>
      <c r="EG684" t="s">
        <v>25</v>
      </c>
      <c r="EH684">
        <v>0</v>
      </c>
      <c r="EI684" t="s">
        <v>3</v>
      </c>
      <c r="EJ684">
        <v>2</v>
      </c>
      <c r="EK684">
        <v>68</v>
      </c>
      <c r="EL684" t="s">
        <v>803</v>
      </c>
      <c r="EM684" t="s">
        <v>804</v>
      </c>
      <c r="EO684" t="s">
        <v>76</v>
      </c>
      <c r="EQ684">
        <v>0</v>
      </c>
      <c r="ER684">
        <v>22.52</v>
      </c>
      <c r="ES684">
        <v>1.26</v>
      </c>
      <c r="ET684">
        <v>0.06</v>
      </c>
      <c r="EU684">
        <v>0.01</v>
      </c>
      <c r="EV684">
        <v>21.2</v>
      </c>
      <c r="EW684">
        <v>1.68</v>
      </c>
      <c r="EX684">
        <v>0</v>
      </c>
      <c r="EY684">
        <v>0</v>
      </c>
      <c r="FQ684">
        <v>0</v>
      </c>
      <c r="FR684">
        <v>0</v>
      </c>
      <c r="FS684">
        <v>0</v>
      </c>
      <c r="FX684">
        <v>90</v>
      </c>
      <c r="FY684">
        <v>46</v>
      </c>
      <c r="GA684" t="s">
        <v>3</v>
      </c>
      <c r="GD684">
        <v>1</v>
      </c>
      <c r="GF684">
        <v>-1912799884</v>
      </c>
      <c r="GG684">
        <v>2</v>
      </c>
      <c r="GH684">
        <v>1</v>
      </c>
      <c r="GI684">
        <v>2</v>
      </c>
      <c r="GJ684">
        <v>0</v>
      </c>
      <c r="GK684">
        <v>0</v>
      </c>
      <c r="GL684">
        <f t="shared" si="830"/>
        <v>0</v>
      </c>
      <c r="GM684">
        <f t="shared" si="831"/>
        <v>3183.59</v>
      </c>
      <c r="GN684">
        <f t="shared" si="832"/>
        <v>0</v>
      </c>
      <c r="GO684">
        <f t="shared" si="833"/>
        <v>3183.59</v>
      </c>
      <c r="GP684">
        <f t="shared" si="834"/>
        <v>0</v>
      </c>
      <c r="GR684">
        <v>0</v>
      </c>
      <c r="GS684">
        <v>3</v>
      </c>
      <c r="GT684">
        <v>0</v>
      </c>
      <c r="GU684" t="s">
        <v>3</v>
      </c>
      <c r="GV684">
        <f t="shared" si="835"/>
        <v>0</v>
      </c>
      <c r="GW684">
        <v>1</v>
      </c>
      <c r="GX684">
        <f t="shared" si="836"/>
        <v>0</v>
      </c>
      <c r="HA684">
        <v>0</v>
      </c>
      <c r="HB684">
        <v>0</v>
      </c>
      <c r="HC684">
        <f t="shared" si="837"/>
        <v>0</v>
      </c>
      <c r="HE684" t="s">
        <v>3</v>
      </c>
      <c r="HF684" t="s">
        <v>3</v>
      </c>
      <c r="HM684" t="s">
        <v>3</v>
      </c>
      <c r="HN684" t="s">
        <v>3</v>
      </c>
      <c r="HO684" t="s">
        <v>3</v>
      </c>
      <c r="HP684" t="s">
        <v>3</v>
      </c>
      <c r="HQ684" t="s">
        <v>3</v>
      </c>
      <c r="HS684">
        <v>0</v>
      </c>
      <c r="IK684">
        <v>0</v>
      </c>
    </row>
    <row r="685" spans="1:255" x14ac:dyDescent="0.2">
      <c r="A685" s="2">
        <v>17</v>
      </c>
      <c r="B685" s="2">
        <v>1</v>
      </c>
      <c r="C685" s="2"/>
      <c r="D685" s="2"/>
      <c r="E685" s="2" t="s">
        <v>911</v>
      </c>
      <c r="F685" s="2" t="s">
        <v>912</v>
      </c>
      <c r="G685" s="2" t="s">
        <v>913</v>
      </c>
      <c r="H685" s="2" t="s">
        <v>37</v>
      </c>
      <c r="I685" s="2">
        <v>1</v>
      </c>
      <c r="J685" s="2">
        <v>0</v>
      </c>
      <c r="K685" s="2">
        <v>1</v>
      </c>
      <c r="L685" s="2"/>
      <c r="M685" s="2"/>
      <c r="N685" s="2"/>
      <c r="O685" s="2">
        <f t="shared" si="806"/>
        <v>327.81</v>
      </c>
      <c r="P685" s="2">
        <f>ROUND((ROUND((AC685*I685),2)*BC685),2)</f>
        <v>327.81</v>
      </c>
      <c r="Q685" s="2">
        <f>(ROUND((ROUND(((ET685)*AV685*I685),2)*BB685),2)+ROUND((ROUND(((AE685-(EU685))*AV685*I685),2)*BS685),2))</f>
        <v>0</v>
      </c>
      <c r="R685" s="2">
        <f t="shared" si="808"/>
        <v>0</v>
      </c>
      <c r="S685" s="2">
        <f t="shared" si="809"/>
        <v>0</v>
      </c>
      <c r="T685" s="2">
        <f t="shared" si="810"/>
        <v>0</v>
      </c>
      <c r="U685" s="2">
        <f t="shared" si="811"/>
        <v>0</v>
      </c>
      <c r="V685" s="2">
        <f t="shared" si="812"/>
        <v>0</v>
      </c>
      <c r="W685" s="2">
        <f t="shared" si="813"/>
        <v>0</v>
      </c>
      <c r="X685" s="2">
        <f t="shared" si="814"/>
        <v>0</v>
      </c>
      <c r="Y685" s="2">
        <f t="shared" si="815"/>
        <v>0</v>
      </c>
      <c r="Z685" s="2"/>
      <c r="AA685" s="2">
        <v>60252778</v>
      </c>
      <c r="AB685" s="2">
        <f t="shared" si="816"/>
        <v>327.81</v>
      </c>
      <c r="AC685" s="2">
        <f t="shared" si="817"/>
        <v>327.81</v>
      </c>
      <c r="AD685" s="2">
        <f>ROUND((((ET685)-(EU685))+AE685),6)</f>
        <v>0</v>
      </c>
      <c r="AE685" s="2">
        <f>ROUND((EU685),6)</f>
        <v>0</v>
      </c>
      <c r="AF685" s="2">
        <f>ROUND((EV685),6)</f>
        <v>0</v>
      </c>
      <c r="AG685" s="2">
        <f t="shared" si="818"/>
        <v>0</v>
      </c>
      <c r="AH685" s="2">
        <f>(EW685)</f>
        <v>0</v>
      </c>
      <c r="AI685" s="2">
        <f>(EX685)</f>
        <v>0</v>
      </c>
      <c r="AJ685" s="2">
        <f t="shared" si="819"/>
        <v>0</v>
      </c>
      <c r="AK685" s="2">
        <v>327.81</v>
      </c>
      <c r="AL685" s="2">
        <v>327.81</v>
      </c>
      <c r="AM685" s="2">
        <v>0</v>
      </c>
      <c r="AN685" s="2">
        <v>0</v>
      </c>
      <c r="AO685" s="2">
        <v>0</v>
      </c>
      <c r="AP685" s="2">
        <v>0</v>
      </c>
      <c r="AQ685" s="2">
        <v>0</v>
      </c>
      <c r="AR685" s="2">
        <v>0</v>
      </c>
      <c r="AS685" s="2">
        <v>0</v>
      </c>
      <c r="AT685" s="2">
        <v>0</v>
      </c>
      <c r="AU685" s="2">
        <v>0</v>
      </c>
      <c r="AV685" s="2">
        <v>1</v>
      </c>
      <c r="AW685" s="2">
        <v>1</v>
      </c>
      <c r="AX685" s="2"/>
      <c r="AY685" s="2"/>
      <c r="AZ685" s="2">
        <v>1</v>
      </c>
      <c r="BA685" s="2">
        <v>1</v>
      </c>
      <c r="BB685" s="2">
        <v>1</v>
      </c>
      <c r="BC685" s="2">
        <v>1</v>
      </c>
      <c r="BD685" s="2" t="s">
        <v>3</v>
      </c>
      <c r="BE685" s="2" t="s">
        <v>3</v>
      </c>
      <c r="BF685" s="2" t="s">
        <v>3</v>
      </c>
      <c r="BG685" s="2" t="s">
        <v>3</v>
      </c>
      <c r="BH685" s="2">
        <v>3</v>
      </c>
      <c r="BI685" s="2">
        <v>3</v>
      </c>
      <c r="BJ685" s="2" t="s">
        <v>3</v>
      </c>
      <c r="BK685" s="2"/>
      <c r="BL685" s="2"/>
      <c r="BM685" s="2">
        <v>746</v>
      </c>
      <c r="BN685" s="2">
        <v>0</v>
      </c>
      <c r="BO685" s="2" t="s">
        <v>3</v>
      </c>
      <c r="BP685" s="2">
        <v>0</v>
      </c>
      <c r="BQ685" s="2">
        <v>130</v>
      </c>
      <c r="BR685" s="2">
        <v>0</v>
      </c>
      <c r="BS685" s="2">
        <v>1</v>
      </c>
      <c r="BT685" s="2">
        <v>1</v>
      </c>
      <c r="BU685" s="2">
        <v>1</v>
      </c>
      <c r="BV685" s="2">
        <v>1</v>
      </c>
      <c r="BW685" s="2">
        <v>1</v>
      </c>
      <c r="BX685" s="2">
        <v>1</v>
      </c>
      <c r="BY685" s="2" t="s">
        <v>3</v>
      </c>
      <c r="BZ685" s="2">
        <v>0</v>
      </c>
      <c r="CA685" s="2">
        <v>0</v>
      </c>
      <c r="CB685" s="2" t="s">
        <v>3</v>
      </c>
      <c r="CC685" s="2"/>
      <c r="CD685" s="2"/>
      <c r="CE685" s="2">
        <v>30</v>
      </c>
      <c r="CF685" s="2">
        <v>0</v>
      </c>
      <c r="CG685" s="2">
        <v>0</v>
      </c>
      <c r="CH685" s="2"/>
      <c r="CI685" s="2"/>
      <c r="CJ685" s="2"/>
      <c r="CK685" s="2"/>
      <c r="CL685" s="2"/>
      <c r="CM685" s="2">
        <v>0</v>
      </c>
      <c r="CN685" s="2" t="s">
        <v>3</v>
      </c>
      <c r="CO685" s="2">
        <v>0</v>
      </c>
      <c r="CP685" s="2">
        <f t="shared" si="820"/>
        <v>327.81</v>
      </c>
      <c r="CQ685" s="2">
        <f>ROUND((ROUND((AC685*1),2)*BC685),2)</f>
        <v>327.81</v>
      </c>
      <c r="CR685" s="2">
        <f>(ROUND((ROUND(((ET685)*AV685*1),2)*BB685),2)+ROUND((ROUND(((AE685-(EU685))*AV685*1),2)*BS685),2))</f>
        <v>0</v>
      </c>
      <c r="CS685" s="2">
        <f t="shared" si="822"/>
        <v>0</v>
      </c>
      <c r="CT685" s="2">
        <f t="shared" si="823"/>
        <v>0</v>
      </c>
      <c r="CU685" s="2">
        <f t="shared" si="824"/>
        <v>0</v>
      </c>
      <c r="CV685" s="2">
        <f t="shared" si="825"/>
        <v>0</v>
      </c>
      <c r="CW685" s="2">
        <f t="shared" si="826"/>
        <v>0</v>
      </c>
      <c r="CX685" s="2">
        <f t="shared" si="827"/>
        <v>0</v>
      </c>
      <c r="CY685" s="2">
        <f t="shared" si="828"/>
        <v>0</v>
      </c>
      <c r="CZ685" s="2">
        <f t="shared" si="829"/>
        <v>0</v>
      </c>
      <c r="DA685" s="2"/>
      <c r="DB685" s="2"/>
      <c r="DC685" s="2" t="s">
        <v>3</v>
      </c>
      <c r="DD685" s="2" t="s">
        <v>3</v>
      </c>
      <c r="DE685" s="2" t="s">
        <v>3</v>
      </c>
      <c r="DF685" s="2" t="s">
        <v>3</v>
      </c>
      <c r="DG685" s="2" t="s">
        <v>3</v>
      </c>
      <c r="DH685" s="2" t="s">
        <v>3</v>
      </c>
      <c r="DI685" s="2" t="s">
        <v>3</v>
      </c>
      <c r="DJ685" s="2" t="s">
        <v>3</v>
      </c>
      <c r="DK685" s="2" t="s">
        <v>3</v>
      </c>
      <c r="DL685" s="2" t="s">
        <v>3</v>
      </c>
      <c r="DM685" s="2" t="s">
        <v>3</v>
      </c>
      <c r="DN685" s="2">
        <v>0</v>
      </c>
      <c r="DO685" s="2">
        <v>0</v>
      </c>
      <c r="DP685" s="2">
        <v>1</v>
      </c>
      <c r="DQ685" s="2">
        <v>1</v>
      </c>
      <c r="DR685" s="2"/>
      <c r="DS685" s="2"/>
      <c r="DT685" s="2"/>
      <c r="DU685" s="2">
        <v>1013</v>
      </c>
      <c r="DV685" s="2" t="s">
        <v>37</v>
      </c>
      <c r="DW685" s="2" t="s">
        <v>37</v>
      </c>
      <c r="DX685" s="2">
        <v>1</v>
      </c>
      <c r="DY685" s="2"/>
      <c r="DZ685" s="2" t="s">
        <v>3</v>
      </c>
      <c r="EA685" s="2" t="s">
        <v>3</v>
      </c>
      <c r="EB685" s="2" t="s">
        <v>3</v>
      </c>
      <c r="EC685" s="2" t="s">
        <v>3</v>
      </c>
      <c r="ED685" s="2"/>
      <c r="EE685" s="2">
        <v>59540854</v>
      </c>
      <c r="EF685" s="2">
        <v>130</v>
      </c>
      <c r="EG685" s="2" t="s">
        <v>38</v>
      </c>
      <c r="EH685" s="2">
        <v>0</v>
      </c>
      <c r="EI685" s="2" t="s">
        <v>3</v>
      </c>
      <c r="EJ685" s="2">
        <v>3</v>
      </c>
      <c r="EK685" s="2">
        <v>746</v>
      </c>
      <c r="EL685" s="2" t="s">
        <v>39</v>
      </c>
      <c r="EM685" s="2" t="s">
        <v>40</v>
      </c>
      <c r="EN685" s="2"/>
      <c r="EO685" s="2" t="s">
        <v>3</v>
      </c>
      <c r="EP685" s="2"/>
      <c r="EQ685" s="2">
        <v>0</v>
      </c>
      <c r="ER685" s="2">
        <v>327.81</v>
      </c>
      <c r="ES685" s="2">
        <v>327.81</v>
      </c>
      <c r="ET685" s="2">
        <v>0</v>
      </c>
      <c r="EU685" s="2">
        <v>0</v>
      </c>
      <c r="EV685" s="2">
        <v>0</v>
      </c>
      <c r="EW685" s="2">
        <v>0</v>
      </c>
      <c r="EX685" s="2">
        <v>0</v>
      </c>
      <c r="EY685" s="2">
        <v>0</v>
      </c>
      <c r="EZ685" s="2"/>
      <c r="FA685" s="2"/>
      <c r="FB685" s="2"/>
      <c r="FC685" s="2"/>
      <c r="FD685" s="2"/>
      <c r="FE685" s="2"/>
      <c r="FF685" s="2"/>
      <c r="FG685" s="2"/>
      <c r="FH685" s="2"/>
      <c r="FI685" s="2"/>
      <c r="FJ685" s="2"/>
      <c r="FK685" s="2"/>
      <c r="FL685" s="2"/>
      <c r="FM685" s="2"/>
      <c r="FN685" s="2"/>
      <c r="FO685" s="2"/>
      <c r="FP685" s="2"/>
      <c r="FQ685" s="2">
        <v>0</v>
      </c>
      <c r="FR685" s="2">
        <f>P685</f>
        <v>327.81</v>
      </c>
      <c r="FS685" s="2">
        <v>0</v>
      </c>
      <c r="FT685" s="2"/>
      <c r="FU685" s="2"/>
      <c r="FV685" s="2"/>
      <c r="FW685" s="2"/>
      <c r="FX685" s="2">
        <v>0</v>
      </c>
      <c r="FY685" s="2">
        <v>0</v>
      </c>
      <c r="FZ685" s="2"/>
      <c r="GA685" s="2" t="s">
        <v>914</v>
      </c>
      <c r="GB685" s="2"/>
      <c r="GC685" s="2"/>
      <c r="GD685" s="2">
        <v>1</v>
      </c>
      <c r="GE685" s="2"/>
      <c r="GF685" s="2">
        <v>-181969459</v>
      </c>
      <c r="GG685" s="2">
        <v>2</v>
      </c>
      <c r="GH685" s="2">
        <v>4</v>
      </c>
      <c r="GI685" s="2">
        <v>-2</v>
      </c>
      <c r="GJ685" s="2">
        <v>0</v>
      </c>
      <c r="GK685" s="2">
        <v>0</v>
      </c>
      <c r="GL685" s="2">
        <f t="shared" si="830"/>
        <v>0</v>
      </c>
      <c r="GM685" s="2">
        <f t="shared" si="831"/>
        <v>327.81</v>
      </c>
      <c r="GN685" s="2">
        <f t="shared" si="832"/>
        <v>0</v>
      </c>
      <c r="GO685" s="2">
        <f t="shared" si="833"/>
        <v>0</v>
      </c>
      <c r="GP685" s="2">
        <f t="shared" si="834"/>
        <v>0</v>
      </c>
      <c r="GQ685" s="2"/>
      <c r="GR685" s="2">
        <v>0</v>
      </c>
      <c r="GS685" s="2">
        <v>2</v>
      </c>
      <c r="GT685" s="2">
        <v>0</v>
      </c>
      <c r="GU685" s="2" t="s">
        <v>3</v>
      </c>
      <c r="GV685" s="2">
        <f t="shared" si="835"/>
        <v>0</v>
      </c>
      <c r="GW685" s="2">
        <v>1</v>
      </c>
      <c r="GX685" s="2">
        <f t="shared" si="836"/>
        <v>0</v>
      </c>
      <c r="GY685" s="2"/>
      <c r="GZ685" s="2"/>
      <c r="HA685" s="2">
        <v>0</v>
      </c>
      <c r="HB685" s="2">
        <v>0</v>
      </c>
      <c r="HC685" s="2">
        <f t="shared" si="837"/>
        <v>0</v>
      </c>
      <c r="HD685" s="2"/>
      <c r="HE685" s="2" t="s">
        <v>42</v>
      </c>
      <c r="HF685" s="2" t="s">
        <v>43</v>
      </c>
      <c r="HG685" s="2"/>
      <c r="HH685" s="2"/>
      <c r="HI685" s="2"/>
      <c r="HJ685" s="2"/>
      <c r="HK685" s="2"/>
      <c r="HL685" s="2"/>
      <c r="HM685" s="2" t="s">
        <v>3</v>
      </c>
      <c r="HN685" s="2" t="s">
        <v>3</v>
      </c>
      <c r="HO685" s="2" t="s">
        <v>3</v>
      </c>
      <c r="HP685" s="2" t="s">
        <v>3</v>
      </c>
      <c r="HQ685" s="2" t="s">
        <v>3</v>
      </c>
      <c r="HR685" s="2"/>
      <c r="HS685" s="2">
        <v>0</v>
      </c>
      <c r="HT685" s="2"/>
      <c r="HU685" s="2"/>
      <c r="HV685" s="2"/>
      <c r="HW685" s="2"/>
      <c r="HX685" s="2"/>
      <c r="HY685" s="2"/>
      <c r="HZ685" s="2"/>
      <c r="IA685" s="2"/>
      <c r="IB685" s="2"/>
      <c r="IC685" s="2"/>
      <c r="ID685" s="2"/>
      <c r="IE685" s="2"/>
      <c r="IF685" s="2"/>
      <c r="IG685" s="2"/>
      <c r="IH685" s="2"/>
      <c r="II685" s="2"/>
      <c r="IJ685" s="2"/>
      <c r="IK685" s="2">
        <v>0</v>
      </c>
      <c r="IL685" s="2"/>
      <c r="IM685" s="2"/>
      <c r="IN685" s="2"/>
      <c r="IO685" s="2"/>
      <c r="IP685" s="2"/>
      <c r="IQ685" s="2"/>
      <c r="IR685" s="2"/>
      <c r="IS685" s="2"/>
      <c r="IT685" s="2"/>
      <c r="IU685" s="2"/>
    </row>
    <row r="686" spans="1:255" x14ac:dyDescent="0.2">
      <c r="A686">
        <v>17</v>
      </c>
      <c r="B686">
        <v>1</v>
      </c>
      <c r="E686" t="s">
        <v>911</v>
      </c>
      <c r="F686" t="s">
        <v>912</v>
      </c>
      <c r="G686" t="s">
        <v>913</v>
      </c>
      <c r="H686" t="s">
        <v>37</v>
      </c>
      <c r="I686">
        <v>1</v>
      </c>
      <c r="J686">
        <v>0</v>
      </c>
      <c r="K686">
        <v>1</v>
      </c>
      <c r="O686">
        <f t="shared" si="806"/>
        <v>2511.02</v>
      </c>
      <c r="P686">
        <f>ROUND((ROUND((AC686*I686),2)*BC686),2)</f>
        <v>2511.02</v>
      </c>
      <c r="Q686">
        <f>(ROUND((ROUND(((ET686)*AV686*I686),2)*BB686),2)+ROUND((ROUND(((AE686-(EU686))*AV686*I686),2)*BS686),2))</f>
        <v>0</v>
      </c>
      <c r="R686">
        <f t="shared" si="808"/>
        <v>0</v>
      </c>
      <c r="S686">
        <f t="shared" si="809"/>
        <v>0</v>
      </c>
      <c r="T686">
        <f t="shared" si="810"/>
        <v>0</v>
      </c>
      <c r="U686">
        <f t="shared" si="811"/>
        <v>0</v>
      </c>
      <c r="V686">
        <f t="shared" si="812"/>
        <v>0</v>
      </c>
      <c r="W686">
        <f t="shared" si="813"/>
        <v>0</v>
      </c>
      <c r="X686">
        <f t="shared" si="814"/>
        <v>0</v>
      </c>
      <c r="Y686">
        <f t="shared" si="815"/>
        <v>0</v>
      </c>
      <c r="AA686">
        <v>60252775</v>
      </c>
      <c r="AB686">
        <f t="shared" si="816"/>
        <v>327.81</v>
      </c>
      <c r="AC686">
        <f t="shared" si="817"/>
        <v>327.81</v>
      </c>
      <c r="AD686">
        <f>ROUND((((ET686)-(EU686))+AE686),6)</f>
        <v>0</v>
      </c>
      <c r="AE686">
        <f>ROUND((EU686),6)</f>
        <v>0</v>
      </c>
      <c r="AF686">
        <f>ROUND((EV686),6)</f>
        <v>0</v>
      </c>
      <c r="AG686">
        <f t="shared" si="818"/>
        <v>0</v>
      </c>
      <c r="AH686">
        <f>(EW686)</f>
        <v>0</v>
      </c>
      <c r="AI686">
        <f>(EX686)</f>
        <v>0</v>
      </c>
      <c r="AJ686">
        <f t="shared" si="819"/>
        <v>0</v>
      </c>
      <c r="AK686">
        <v>327.81</v>
      </c>
      <c r="AL686">
        <v>327.81</v>
      </c>
      <c r="AM686">
        <v>0</v>
      </c>
      <c r="AN686">
        <v>0</v>
      </c>
      <c r="AO686">
        <v>0</v>
      </c>
      <c r="AP686">
        <v>0</v>
      </c>
      <c r="AQ686">
        <v>0</v>
      </c>
      <c r="AR686">
        <v>0</v>
      </c>
      <c r="AS686">
        <v>0</v>
      </c>
      <c r="AT686">
        <v>0</v>
      </c>
      <c r="AU686">
        <v>0</v>
      </c>
      <c r="AV686">
        <v>1</v>
      </c>
      <c r="AW686">
        <v>1</v>
      </c>
      <c r="AZ686">
        <v>1</v>
      </c>
      <c r="BA686">
        <v>1</v>
      </c>
      <c r="BB686">
        <v>1</v>
      </c>
      <c r="BC686">
        <v>7.66</v>
      </c>
      <c r="BD686" t="s">
        <v>3</v>
      </c>
      <c r="BE686" t="s">
        <v>3</v>
      </c>
      <c r="BF686" t="s">
        <v>3</v>
      </c>
      <c r="BG686" t="s">
        <v>3</v>
      </c>
      <c r="BH686">
        <v>3</v>
      </c>
      <c r="BI686">
        <v>3</v>
      </c>
      <c r="BJ686" t="s">
        <v>3</v>
      </c>
      <c r="BM686">
        <v>746</v>
      </c>
      <c r="BN686">
        <v>0</v>
      </c>
      <c r="BO686" t="s">
        <v>3</v>
      </c>
      <c r="BP686">
        <v>0</v>
      </c>
      <c r="BQ686">
        <v>130</v>
      </c>
      <c r="BR686">
        <v>0</v>
      </c>
      <c r="BS686">
        <v>1</v>
      </c>
      <c r="BT686">
        <v>1</v>
      </c>
      <c r="BU686">
        <v>1</v>
      </c>
      <c r="BV686">
        <v>1</v>
      </c>
      <c r="BW686">
        <v>1</v>
      </c>
      <c r="BX686">
        <v>1</v>
      </c>
      <c r="BY686" t="s">
        <v>3</v>
      </c>
      <c r="BZ686">
        <v>0</v>
      </c>
      <c r="CA686">
        <v>0</v>
      </c>
      <c r="CB686" t="s">
        <v>3</v>
      </c>
      <c r="CE686">
        <v>30</v>
      </c>
      <c r="CF686">
        <v>0</v>
      </c>
      <c r="CG686">
        <v>0</v>
      </c>
      <c r="CM686">
        <v>0</v>
      </c>
      <c r="CN686" t="s">
        <v>3</v>
      </c>
      <c r="CO686">
        <v>0</v>
      </c>
      <c r="CP686">
        <f t="shared" si="820"/>
        <v>2511.02</v>
      </c>
      <c r="CQ686">
        <f>ROUND((ROUND((AC686*1),2)*BC686),2)</f>
        <v>2511.02</v>
      </c>
      <c r="CR686">
        <f>(ROUND((ROUND(((ET686)*AV686*1),2)*BB686),2)+ROUND((ROUND(((AE686-(EU686))*AV686*1),2)*BS686),2))</f>
        <v>0</v>
      </c>
      <c r="CS686">
        <f t="shared" si="822"/>
        <v>0</v>
      </c>
      <c r="CT686">
        <f t="shared" si="823"/>
        <v>0</v>
      </c>
      <c r="CU686">
        <f t="shared" si="824"/>
        <v>0</v>
      </c>
      <c r="CV686">
        <f t="shared" si="825"/>
        <v>0</v>
      </c>
      <c r="CW686">
        <f t="shared" si="826"/>
        <v>0</v>
      </c>
      <c r="CX686">
        <f t="shared" si="827"/>
        <v>0</v>
      </c>
      <c r="CY686">
        <f t="shared" si="828"/>
        <v>0</v>
      </c>
      <c r="CZ686">
        <f t="shared" si="829"/>
        <v>0</v>
      </c>
      <c r="DC686" t="s">
        <v>3</v>
      </c>
      <c r="DD686" t="s">
        <v>3</v>
      </c>
      <c r="DE686" t="s">
        <v>3</v>
      </c>
      <c r="DF686" t="s">
        <v>3</v>
      </c>
      <c r="DG686" t="s">
        <v>3</v>
      </c>
      <c r="DH686" t="s">
        <v>3</v>
      </c>
      <c r="DI686" t="s">
        <v>3</v>
      </c>
      <c r="DJ686" t="s">
        <v>3</v>
      </c>
      <c r="DK686" t="s">
        <v>3</v>
      </c>
      <c r="DL686" t="s">
        <v>3</v>
      </c>
      <c r="DM686" t="s">
        <v>3</v>
      </c>
      <c r="DN686">
        <v>0</v>
      </c>
      <c r="DO686">
        <v>0</v>
      </c>
      <c r="DP686">
        <v>1</v>
      </c>
      <c r="DQ686">
        <v>1</v>
      </c>
      <c r="DU686">
        <v>1013</v>
      </c>
      <c r="DV686" t="s">
        <v>37</v>
      </c>
      <c r="DW686" t="s">
        <v>37</v>
      </c>
      <c r="DX686">
        <v>1</v>
      </c>
      <c r="DZ686" t="s">
        <v>3</v>
      </c>
      <c r="EA686" t="s">
        <v>3</v>
      </c>
      <c r="EB686" t="s">
        <v>3</v>
      </c>
      <c r="EC686" t="s">
        <v>3</v>
      </c>
      <c r="EE686">
        <v>59540854</v>
      </c>
      <c r="EF686">
        <v>130</v>
      </c>
      <c r="EG686" t="s">
        <v>38</v>
      </c>
      <c r="EH686">
        <v>0</v>
      </c>
      <c r="EI686" t="s">
        <v>3</v>
      </c>
      <c r="EJ686">
        <v>3</v>
      </c>
      <c r="EK686">
        <v>746</v>
      </c>
      <c r="EL686" t="s">
        <v>39</v>
      </c>
      <c r="EM686" t="s">
        <v>40</v>
      </c>
      <c r="EO686" t="s">
        <v>3</v>
      </c>
      <c r="EQ686">
        <v>0</v>
      </c>
      <c r="ER686">
        <v>327.81</v>
      </c>
      <c r="ES686">
        <v>327.81</v>
      </c>
      <c r="ET686">
        <v>0</v>
      </c>
      <c r="EU686">
        <v>0</v>
      </c>
      <c r="EV686">
        <v>0</v>
      </c>
      <c r="EW686">
        <v>0</v>
      </c>
      <c r="EX686">
        <v>0</v>
      </c>
      <c r="EY686">
        <v>0</v>
      </c>
      <c r="EZ686">
        <v>5</v>
      </c>
      <c r="FC686">
        <v>1</v>
      </c>
      <c r="FD686">
        <v>18</v>
      </c>
      <c r="FF686">
        <v>2890.76</v>
      </c>
      <c r="FQ686">
        <v>0</v>
      </c>
      <c r="FR686">
        <f>P686</f>
        <v>2511.02</v>
      </c>
      <c r="FS686">
        <v>0</v>
      </c>
      <c r="FX686">
        <v>0</v>
      </c>
      <c r="FY686">
        <v>0</v>
      </c>
      <c r="GA686" t="s">
        <v>914</v>
      </c>
      <c r="GD686">
        <v>1</v>
      </c>
      <c r="GF686">
        <v>-181969459</v>
      </c>
      <c r="GG686">
        <v>2</v>
      </c>
      <c r="GH686">
        <v>3</v>
      </c>
      <c r="GI686">
        <v>5</v>
      </c>
      <c r="GJ686">
        <v>0</v>
      </c>
      <c r="GK686">
        <v>0</v>
      </c>
      <c r="GL686">
        <f t="shared" si="830"/>
        <v>0</v>
      </c>
      <c r="GM686">
        <f t="shared" si="831"/>
        <v>2511.02</v>
      </c>
      <c r="GN686">
        <f t="shared" si="832"/>
        <v>0</v>
      </c>
      <c r="GO686">
        <f t="shared" si="833"/>
        <v>0</v>
      </c>
      <c r="GP686">
        <f t="shared" si="834"/>
        <v>0</v>
      </c>
      <c r="GR686">
        <v>1</v>
      </c>
      <c r="GS686">
        <v>1</v>
      </c>
      <c r="GT686">
        <v>0</v>
      </c>
      <c r="GU686" t="s">
        <v>3</v>
      </c>
      <c r="GV686">
        <f t="shared" si="835"/>
        <v>0</v>
      </c>
      <c r="GW686">
        <v>1</v>
      </c>
      <c r="GX686">
        <f t="shared" si="836"/>
        <v>0</v>
      </c>
      <c r="HA686">
        <v>0</v>
      </c>
      <c r="HB686">
        <v>0</v>
      </c>
      <c r="HC686">
        <f t="shared" si="837"/>
        <v>0</v>
      </c>
      <c r="HE686" t="s">
        <v>42</v>
      </c>
      <c r="HF686" t="s">
        <v>43</v>
      </c>
      <c r="HM686" t="s">
        <v>3</v>
      </c>
      <c r="HN686" t="s">
        <v>3</v>
      </c>
      <c r="HO686" t="s">
        <v>3</v>
      </c>
      <c r="HP686" t="s">
        <v>3</v>
      </c>
      <c r="HQ686" t="s">
        <v>3</v>
      </c>
      <c r="HS686">
        <v>0</v>
      </c>
      <c r="IK686">
        <v>0</v>
      </c>
    </row>
    <row r="688" spans="1:255" x14ac:dyDescent="0.2">
      <c r="A688" s="3">
        <v>51</v>
      </c>
      <c r="B688" s="3">
        <f>B607</f>
        <v>1</v>
      </c>
      <c r="C688" s="3">
        <f>A607</f>
        <v>4</v>
      </c>
      <c r="D688" s="3">
        <f>ROW(A607)</f>
        <v>607</v>
      </c>
      <c r="E688" s="3"/>
      <c r="F688" s="3" t="str">
        <f>IF(F607&lt;&gt;"",F607,"")</f>
        <v/>
      </c>
      <c r="G688" s="3" t="str">
        <f>IF(G607&lt;&gt;"",G607,"")</f>
        <v>Электро-установочные изделия розеточной сети</v>
      </c>
      <c r="H688" s="3">
        <v>0</v>
      </c>
      <c r="I688" s="3"/>
      <c r="J688" s="3"/>
      <c r="K688" s="3"/>
      <c r="L688" s="3"/>
      <c r="M688" s="3"/>
      <c r="N688" s="3"/>
      <c r="O688" s="3">
        <f t="shared" ref="O688:T688" si="843">ROUND(AB688,2)</f>
        <v>357691.85</v>
      </c>
      <c r="P688" s="3">
        <f t="shared" si="843"/>
        <v>349519.21</v>
      </c>
      <c r="Q688" s="3">
        <f t="shared" si="843"/>
        <v>209.47</v>
      </c>
      <c r="R688" s="3">
        <f t="shared" si="843"/>
        <v>2.97</v>
      </c>
      <c r="S688" s="3">
        <f t="shared" si="843"/>
        <v>7963.17</v>
      </c>
      <c r="T688" s="3">
        <f t="shared" si="843"/>
        <v>0</v>
      </c>
      <c r="U688" s="3">
        <f>AH688</f>
        <v>683.43444311999997</v>
      </c>
      <c r="V688" s="3">
        <f>AI688</f>
        <v>0</v>
      </c>
      <c r="W688" s="3">
        <f>ROUND(AJ688,2)</f>
        <v>0</v>
      </c>
      <c r="X688" s="3">
        <f>ROUND(AK688,2)</f>
        <v>7725.44</v>
      </c>
      <c r="Y688" s="3">
        <f>ROUND(AL688,2)</f>
        <v>4061.51</v>
      </c>
      <c r="Z688" s="3"/>
      <c r="AA688" s="3"/>
      <c r="AB688" s="3">
        <f>ROUND(SUMIF(AA611:AA686,"=60252778",O611:O686),2)</f>
        <v>357691.85</v>
      </c>
      <c r="AC688" s="3">
        <f>ROUND(SUMIF(AA611:AA686,"=60252778",P611:P686),2)</f>
        <v>349519.21</v>
      </c>
      <c r="AD688" s="3">
        <f>ROUND(SUMIF(AA611:AA686,"=60252778",Q611:Q686),2)</f>
        <v>209.47</v>
      </c>
      <c r="AE688" s="3">
        <f>ROUND(SUMIF(AA611:AA686,"=60252778",R611:R686),2)</f>
        <v>2.97</v>
      </c>
      <c r="AF688" s="3">
        <f>ROUND(SUMIF(AA611:AA686,"=60252778",S611:S686),2)</f>
        <v>7963.17</v>
      </c>
      <c r="AG688" s="3">
        <f>ROUND(SUMIF(AA611:AA686,"=60252778",T611:T686),2)</f>
        <v>0</v>
      </c>
      <c r="AH688" s="3">
        <f>SUMIF(AA611:AA686,"=60252778",U611:U686)</f>
        <v>683.43444311999997</v>
      </c>
      <c r="AI688" s="3">
        <f>SUMIF(AA611:AA686,"=60252778",V611:V686)</f>
        <v>0</v>
      </c>
      <c r="AJ688" s="3">
        <f>ROUND(SUMIF(AA611:AA686,"=60252778",W611:W686),2)</f>
        <v>0</v>
      </c>
      <c r="AK688" s="3">
        <f>ROUND(SUMIF(AA611:AA686,"=60252778",X611:X686),2)</f>
        <v>7725.44</v>
      </c>
      <c r="AL688" s="3">
        <f>ROUND(SUMIF(AA611:AA686,"=60252778",Y611:Y686),2)</f>
        <v>4061.51</v>
      </c>
      <c r="AM688" s="3"/>
      <c r="AN688" s="3"/>
      <c r="AO688" s="3">
        <f t="shared" ref="AO688:BD688" si="844">ROUND(BX688,2)</f>
        <v>0</v>
      </c>
      <c r="AP688" s="3">
        <f t="shared" si="844"/>
        <v>327.81</v>
      </c>
      <c r="AQ688" s="3">
        <f t="shared" si="844"/>
        <v>0</v>
      </c>
      <c r="AR688" s="3">
        <f t="shared" si="844"/>
        <v>369478.8</v>
      </c>
      <c r="AS688" s="3">
        <f t="shared" si="844"/>
        <v>0</v>
      </c>
      <c r="AT688" s="3">
        <f t="shared" si="844"/>
        <v>369150.99</v>
      </c>
      <c r="AU688" s="3">
        <f t="shared" si="844"/>
        <v>0</v>
      </c>
      <c r="AV688" s="3">
        <f t="shared" si="844"/>
        <v>349519.21</v>
      </c>
      <c r="AW688" s="3">
        <f t="shared" si="844"/>
        <v>349191.4</v>
      </c>
      <c r="AX688" s="3">
        <f t="shared" si="844"/>
        <v>0</v>
      </c>
      <c r="AY688" s="3">
        <f t="shared" si="844"/>
        <v>349191.4</v>
      </c>
      <c r="AZ688" s="3">
        <f t="shared" si="844"/>
        <v>327.81</v>
      </c>
      <c r="BA688" s="3">
        <f t="shared" si="844"/>
        <v>0</v>
      </c>
      <c r="BB688" s="3">
        <f t="shared" si="844"/>
        <v>0</v>
      </c>
      <c r="BC688" s="3">
        <f t="shared" si="844"/>
        <v>0</v>
      </c>
      <c r="BD688" s="3">
        <f t="shared" si="844"/>
        <v>0</v>
      </c>
      <c r="BE688" s="3"/>
      <c r="BF688" s="3"/>
      <c r="BG688" s="3"/>
      <c r="BH688" s="3"/>
      <c r="BI688" s="3"/>
      <c r="BJ688" s="3"/>
      <c r="BK688" s="3"/>
      <c r="BL688" s="3"/>
      <c r="BM688" s="3"/>
      <c r="BN688" s="3"/>
      <c r="BO688" s="3"/>
      <c r="BP688" s="3"/>
      <c r="BQ688" s="3"/>
      <c r="BR688" s="3"/>
      <c r="BS688" s="3"/>
      <c r="BT688" s="3"/>
      <c r="BU688" s="3"/>
      <c r="BV688" s="3"/>
      <c r="BW688" s="3"/>
      <c r="BX688" s="3">
        <f>ROUND(SUMIF(AA611:AA686,"=60252778",FQ611:FQ686),2)</f>
        <v>0</v>
      </c>
      <c r="BY688" s="3">
        <f>ROUND(SUMIF(AA611:AA686,"=60252778",FR611:FR686),2)</f>
        <v>327.81</v>
      </c>
      <c r="BZ688" s="3">
        <f>ROUND(SUMIF(AA611:AA686,"=60252778",GL611:GL686),2)</f>
        <v>0</v>
      </c>
      <c r="CA688" s="3">
        <f>ROUND(SUMIF(AA611:AA686,"=60252778",GM611:GM686),2)</f>
        <v>369478.8</v>
      </c>
      <c r="CB688" s="3">
        <f>ROUND(SUMIF(AA611:AA686,"=60252778",GN611:GN686),2)</f>
        <v>0</v>
      </c>
      <c r="CC688" s="3">
        <f>ROUND(SUMIF(AA611:AA686,"=60252778",GO611:GO686),2)</f>
        <v>369150.99</v>
      </c>
      <c r="CD688" s="3">
        <f>ROUND(SUMIF(AA611:AA686,"=60252778",GP611:GP686),2)</f>
        <v>0</v>
      </c>
      <c r="CE688" s="3">
        <f>AC688-BX688</f>
        <v>349519.21</v>
      </c>
      <c r="CF688" s="3">
        <f>AC688-BY688</f>
        <v>349191.4</v>
      </c>
      <c r="CG688" s="3">
        <f>BX688-BZ688</f>
        <v>0</v>
      </c>
      <c r="CH688" s="3">
        <f>AC688-BX688-BY688+BZ688</f>
        <v>349191.4</v>
      </c>
      <c r="CI688" s="3">
        <f>BY688-BZ688</f>
        <v>327.81</v>
      </c>
      <c r="CJ688" s="3">
        <f>ROUND(SUMIF(AA611:AA686,"=60252778",GX611:GX686),2)</f>
        <v>0</v>
      </c>
      <c r="CK688" s="3">
        <f>ROUND(SUMIF(AA611:AA686,"=60252778",GY611:GY686),2)</f>
        <v>0</v>
      </c>
      <c r="CL688" s="3">
        <f>ROUND(SUMIF(AA611:AA686,"=60252778",GZ611:GZ686),2)</f>
        <v>0</v>
      </c>
      <c r="CM688" s="3">
        <f>ROUND(SUMIF(AA611:AA686,"=60252778",HD611:HD686),2)</f>
        <v>0</v>
      </c>
      <c r="CN688" s="3"/>
      <c r="CO688" s="3"/>
      <c r="CP688" s="3"/>
      <c r="CQ688" s="3"/>
      <c r="CR688" s="3"/>
      <c r="CS688" s="3"/>
      <c r="CT688" s="3"/>
      <c r="CU688" s="3"/>
      <c r="CV688" s="3"/>
      <c r="CW688" s="3"/>
      <c r="CX688" s="3"/>
      <c r="CY688" s="3"/>
      <c r="CZ688" s="3"/>
      <c r="DA688" s="3"/>
      <c r="DB688" s="3"/>
      <c r="DC688" s="3"/>
      <c r="DD688" s="3"/>
      <c r="DE688" s="3"/>
      <c r="DF688" s="3"/>
      <c r="DG688" s="4">
        <f t="shared" ref="DG688:DL688" si="845">ROUND(DT688,2)</f>
        <v>3570005.77</v>
      </c>
      <c r="DH688" s="4">
        <f t="shared" si="845"/>
        <v>3129598.71</v>
      </c>
      <c r="DI688" s="4">
        <f t="shared" si="845"/>
        <v>2512.34</v>
      </c>
      <c r="DJ688" s="4">
        <f t="shared" si="845"/>
        <v>163.32</v>
      </c>
      <c r="DK688" s="4">
        <f t="shared" si="845"/>
        <v>437894.72</v>
      </c>
      <c r="DL688" s="4">
        <f t="shared" si="845"/>
        <v>0</v>
      </c>
      <c r="DM688" s="4">
        <f>DZ688</f>
        <v>683.43444311999997</v>
      </c>
      <c r="DN688" s="4">
        <f>EA688</f>
        <v>0</v>
      </c>
      <c r="DO688" s="4">
        <f>ROUND(EB688,2)</f>
        <v>0</v>
      </c>
      <c r="DP688" s="4">
        <f>ROUND(EC688,2)</f>
        <v>424822.26</v>
      </c>
      <c r="DQ688" s="4">
        <f>ROUND(ED688,2)</f>
        <v>223342.42</v>
      </c>
      <c r="DR688" s="4"/>
      <c r="DS688" s="4"/>
      <c r="DT688" s="4">
        <f>ROUND(SUMIF(AA611:AA686,"=60252775",O611:O686),2)</f>
        <v>3570005.77</v>
      </c>
      <c r="DU688" s="4">
        <f>ROUND(SUMIF(AA611:AA686,"=60252775",P611:P686),2)</f>
        <v>3129598.71</v>
      </c>
      <c r="DV688" s="4">
        <f>ROUND(SUMIF(AA611:AA686,"=60252775",Q611:Q686),2)</f>
        <v>2512.34</v>
      </c>
      <c r="DW688" s="4">
        <f>ROUND(SUMIF(AA611:AA686,"=60252775",R611:R686),2)</f>
        <v>163.32</v>
      </c>
      <c r="DX688" s="4">
        <f>ROUND(SUMIF(AA611:AA686,"=60252775",S611:S686),2)</f>
        <v>437894.72</v>
      </c>
      <c r="DY688" s="4">
        <f>ROUND(SUMIF(AA611:AA686,"=60252775",T611:T686),2)</f>
        <v>0</v>
      </c>
      <c r="DZ688" s="4">
        <f>SUMIF(AA611:AA686,"=60252775",U611:U686)</f>
        <v>683.43444311999997</v>
      </c>
      <c r="EA688" s="4">
        <f>SUMIF(AA611:AA686,"=60252775",V611:V686)</f>
        <v>0</v>
      </c>
      <c r="EB688" s="4">
        <f>ROUND(SUMIF(AA611:AA686,"=60252775",W611:W686),2)</f>
        <v>0</v>
      </c>
      <c r="EC688" s="4">
        <f>ROUND(SUMIF(AA611:AA686,"=60252775",X611:X686),2)</f>
        <v>424822.26</v>
      </c>
      <c r="ED688" s="4">
        <f>ROUND(SUMIF(AA611:AA686,"=60252775",Y611:Y686),2)</f>
        <v>223342.42</v>
      </c>
      <c r="EE688" s="4"/>
      <c r="EF688" s="4"/>
      <c r="EG688" s="4">
        <f t="shared" ref="EG688:EV688" si="846">ROUND(FP688,2)</f>
        <v>0</v>
      </c>
      <c r="EH688" s="4">
        <f t="shared" si="846"/>
        <v>2511.02</v>
      </c>
      <c r="EI688" s="4">
        <f t="shared" si="846"/>
        <v>0</v>
      </c>
      <c r="EJ688" s="4">
        <f t="shared" si="846"/>
        <v>4218170.45</v>
      </c>
      <c r="EK688" s="4">
        <f t="shared" si="846"/>
        <v>0</v>
      </c>
      <c r="EL688" s="4">
        <f t="shared" si="846"/>
        <v>4215659.43</v>
      </c>
      <c r="EM688" s="4">
        <f t="shared" si="846"/>
        <v>0</v>
      </c>
      <c r="EN688" s="4">
        <f t="shared" si="846"/>
        <v>3129598.71</v>
      </c>
      <c r="EO688" s="4">
        <f t="shared" si="846"/>
        <v>3127087.69</v>
      </c>
      <c r="EP688" s="4">
        <f t="shared" si="846"/>
        <v>0</v>
      </c>
      <c r="EQ688" s="4">
        <f t="shared" si="846"/>
        <v>3127087.69</v>
      </c>
      <c r="ER688" s="4">
        <f t="shared" si="846"/>
        <v>2511.02</v>
      </c>
      <c r="ES688" s="4">
        <f t="shared" si="846"/>
        <v>0</v>
      </c>
      <c r="ET688" s="4">
        <f t="shared" si="846"/>
        <v>0</v>
      </c>
      <c r="EU688" s="4">
        <f t="shared" si="846"/>
        <v>0</v>
      </c>
      <c r="EV688" s="4">
        <f t="shared" si="846"/>
        <v>0</v>
      </c>
      <c r="EW688" s="4"/>
      <c r="EX688" s="4"/>
      <c r="EY688" s="4"/>
      <c r="EZ688" s="4"/>
      <c r="FA688" s="4"/>
      <c r="FB688" s="4"/>
      <c r="FC688" s="4"/>
      <c r="FD688" s="4"/>
      <c r="FE688" s="4"/>
      <c r="FF688" s="4"/>
      <c r="FG688" s="4"/>
      <c r="FH688" s="4"/>
      <c r="FI688" s="4"/>
      <c r="FJ688" s="4"/>
      <c r="FK688" s="4"/>
      <c r="FL688" s="4"/>
      <c r="FM688" s="4"/>
      <c r="FN688" s="4"/>
      <c r="FO688" s="4"/>
      <c r="FP688" s="4">
        <f>ROUND(SUMIF(AA611:AA686,"=60252775",FQ611:FQ686),2)</f>
        <v>0</v>
      </c>
      <c r="FQ688" s="4">
        <f>ROUND(SUMIF(AA611:AA686,"=60252775",FR611:FR686),2)</f>
        <v>2511.02</v>
      </c>
      <c r="FR688" s="4">
        <f>ROUND(SUMIF(AA611:AA686,"=60252775",GL611:GL686),2)</f>
        <v>0</v>
      </c>
      <c r="FS688" s="4">
        <f>ROUND(SUMIF(AA611:AA686,"=60252775",GM611:GM686),2)</f>
        <v>4218170.45</v>
      </c>
      <c r="FT688" s="4">
        <f>ROUND(SUMIF(AA611:AA686,"=60252775",GN611:GN686),2)</f>
        <v>0</v>
      </c>
      <c r="FU688" s="4">
        <f>ROUND(SUMIF(AA611:AA686,"=60252775",GO611:GO686),2)</f>
        <v>4215659.43</v>
      </c>
      <c r="FV688" s="4">
        <f>ROUND(SUMIF(AA611:AA686,"=60252775",GP611:GP686),2)</f>
        <v>0</v>
      </c>
      <c r="FW688" s="4">
        <f>DU688-FP688</f>
        <v>3129598.71</v>
      </c>
      <c r="FX688" s="4">
        <f>DU688-FQ688</f>
        <v>3127087.69</v>
      </c>
      <c r="FY688" s="4">
        <f>FP688-FR688</f>
        <v>0</v>
      </c>
      <c r="FZ688" s="4">
        <f>DU688-FP688-FQ688+FR688</f>
        <v>3127087.69</v>
      </c>
      <c r="GA688" s="4">
        <f>FQ688-FR688</f>
        <v>2511.02</v>
      </c>
      <c r="GB688" s="4">
        <f>ROUND(SUMIF(AA611:AA686,"=60252775",GX611:GX686),2)</f>
        <v>0</v>
      </c>
      <c r="GC688" s="4">
        <f>ROUND(SUMIF(AA611:AA686,"=60252775",GY611:GY686),2)</f>
        <v>0</v>
      </c>
      <c r="GD688" s="4">
        <f>ROUND(SUMIF(AA611:AA686,"=60252775",GZ611:GZ686),2)</f>
        <v>0</v>
      </c>
      <c r="GE688" s="4">
        <f>ROUND(SUMIF(AA611:AA686,"=60252775",HD611:HD686),2)</f>
        <v>0</v>
      </c>
      <c r="GF688" s="4"/>
      <c r="GG688" s="4"/>
      <c r="GH688" s="4"/>
      <c r="GI688" s="4"/>
      <c r="GJ688" s="4"/>
      <c r="GK688" s="4"/>
      <c r="GL688" s="4"/>
      <c r="GM688" s="4"/>
      <c r="GN688" s="4"/>
      <c r="GO688" s="4"/>
      <c r="GP688" s="4"/>
      <c r="GQ688" s="4"/>
      <c r="GR688" s="4"/>
      <c r="GS688" s="4"/>
      <c r="GT688" s="4"/>
      <c r="GU688" s="4"/>
      <c r="GV688" s="4"/>
      <c r="GW688" s="4"/>
      <c r="GX688" s="4">
        <v>0</v>
      </c>
    </row>
    <row r="690" spans="1:28" x14ac:dyDescent="0.2">
      <c r="A690" s="5">
        <v>50</v>
      </c>
      <c r="B690" s="5">
        <v>0</v>
      </c>
      <c r="C690" s="5">
        <v>0</v>
      </c>
      <c r="D690" s="5">
        <v>1</v>
      </c>
      <c r="E690" s="5">
        <v>201</v>
      </c>
      <c r="F690" s="5">
        <f>ROUND(Source!O688,O690)</f>
        <v>357691.85</v>
      </c>
      <c r="G690" s="5" t="s">
        <v>313</v>
      </c>
      <c r="H690" s="5" t="s">
        <v>314</v>
      </c>
      <c r="I690" s="5"/>
      <c r="J690" s="5"/>
      <c r="K690" s="5">
        <v>201</v>
      </c>
      <c r="L690" s="5">
        <v>1</v>
      </c>
      <c r="M690" s="5">
        <v>3</v>
      </c>
      <c r="N690" s="5" t="s">
        <v>3</v>
      </c>
      <c r="O690" s="5">
        <v>2</v>
      </c>
      <c r="P690" s="5">
        <f>ROUND(Source!DG688,O690)</f>
        <v>3570005.77</v>
      </c>
      <c r="Q690" s="5"/>
      <c r="R690" s="5"/>
      <c r="S690" s="5"/>
      <c r="T690" s="5"/>
      <c r="U690" s="5"/>
      <c r="V690" s="5"/>
      <c r="W690" s="5">
        <v>357691.85</v>
      </c>
      <c r="X690" s="5">
        <v>1</v>
      </c>
      <c r="Y690" s="5">
        <v>357691.85</v>
      </c>
      <c r="Z690" s="5">
        <v>3570005.77</v>
      </c>
      <c r="AA690" s="5">
        <v>1</v>
      </c>
      <c r="AB690" s="5">
        <v>3570005.77</v>
      </c>
    </row>
    <row r="691" spans="1:28" x14ac:dyDescent="0.2">
      <c r="A691" s="5">
        <v>50</v>
      </c>
      <c r="B691" s="5">
        <v>0</v>
      </c>
      <c r="C691" s="5">
        <v>0</v>
      </c>
      <c r="D691" s="5">
        <v>1</v>
      </c>
      <c r="E691" s="5">
        <v>202</v>
      </c>
      <c r="F691" s="5">
        <f>ROUND(Source!P688,O691)</f>
        <v>349519.21</v>
      </c>
      <c r="G691" s="5" t="s">
        <v>315</v>
      </c>
      <c r="H691" s="5" t="s">
        <v>316</v>
      </c>
      <c r="I691" s="5"/>
      <c r="J691" s="5"/>
      <c r="K691" s="5">
        <v>202</v>
      </c>
      <c r="L691" s="5">
        <v>2</v>
      </c>
      <c r="M691" s="5">
        <v>3</v>
      </c>
      <c r="N691" s="5" t="s">
        <v>3</v>
      </c>
      <c r="O691" s="5">
        <v>2</v>
      </c>
      <c r="P691" s="5">
        <f>ROUND(Source!DH688,O691)</f>
        <v>3129598.71</v>
      </c>
      <c r="Q691" s="5"/>
      <c r="R691" s="5"/>
      <c r="S691" s="5"/>
      <c r="T691" s="5"/>
      <c r="U691" s="5"/>
      <c r="V691" s="5"/>
      <c r="W691" s="5">
        <v>349519.21</v>
      </c>
      <c r="X691" s="5">
        <v>1</v>
      </c>
      <c r="Y691" s="5">
        <v>349519.21</v>
      </c>
      <c r="Z691" s="5">
        <v>3129598.71</v>
      </c>
      <c r="AA691" s="5">
        <v>1</v>
      </c>
      <c r="AB691" s="5">
        <v>3129598.71</v>
      </c>
    </row>
    <row r="692" spans="1:28" x14ac:dyDescent="0.2">
      <c r="A692" s="5">
        <v>50</v>
      </c>
      <c r="B692" s="5">
        <v>0</v>
      </c>
      <c r="C692" s="5">
        <v>0</v>
      </c>
      <c r="D692" s="5">
        <v>1</v>
      </c>
      <c r="E692" s="5">
        <v>222</v>
      </c>
      <c r="F692" s="5">
        <f>ROUND(Source!AO688,O692)</f>
        <v>0</v>
      </c>
      <c r="G692" s="5" t="s">
        <v>317</v>
      </c>
      <c r="H692" s="5" t="s">
        <v>318</v>
      </c>
      <c r="I692" s="5"/>
      <c r="J692" s="5"/>
      <c r="K692" s="5">
        <v>222</v>
      </c>
      <c r="L692" s="5">
        <v>3</v>
      </c>
      <c r="M692" s="5">
        <v>3</v>
      </c>
      <c r="N692" s="5" t="s">
        <v>3</v>
      </c>
      <c r="O692" s="5">
        <v>2</v>
      </c>
      <c r="P692" s="5">
        <f>ROUND(Source!EG688,O692)</f>
        <v>0</v>
      </c>
      <c r="Q692" s="5"/>
      <c r="R692" s="5"/>
      <c r="S692" s="5"/>
      <c r="T692" s="5"/>
      <c r="U692" s="5"/>
      <c r="V692" s="5"/>
      <c r="W692" s="5">
        <v>0</v>
      </c>
      <c r="X692" s="5">
        <v>1</v>
      </c>
      <c r="Y692" s="5">
        <v>0</v>
      </c>
      <c r="Z692" s="5">
        <v>0</v>
      </c>
      <c r="AA692" s="5">
        <v>1</v>
      </c>
      <c r="AB692" s="5">
        <v>0</v>
      </c>
    </row>
    <row r="693" spans="1:28" x14ac:dyDescent="0.2">
      <c r="A693" s="5">
        <v>50</v>
      </c>
      <c r="B693" s="5">
        <v>0</v>
      </c>
      <c r="C693" s="5">
        <v>0</v>
      </c>
      <c r="D693" s="5">
        <v>1</v>
      </c>
      <c r="E693" s="5">
        <v>225</v>
      </c>
      <c r="F693" s="5">
        <f>ROUND(Source!AV688,O693)</f>
        <v>349519.21</v>
      </c>
      <c r="G693" s="5" t="s">
        <v>319</v>
      </c>
      <c r="H693" s="5" t="s">
        <v>320</v>
      </c>
      <c r="I693" s="5"/>
      <c r="J693" s="5"/>
      <c r="K693" s="5">
        <v>225</v>
      </c>
      <c r="L693" s="5">
        <v>4</v>
      </c>
      <c r="M693" s="5">
        <v>3</v>
      </c>
      <c r="N693" s="5" t="s">
        <v>3</v>
      </c>
      <c r="O693" s="5">
        <v>2</v>
      </c>
      <c r="P693" s="5">
        <f>ROUND(Source!EN688,O693)</f>
        <v>3129598.71</v>
      </c>
      <c r="Q693" s="5"/>
      <c r="R693" s="5"/>
      <c r="S693" s="5"/>
      <c r="T693" s="5"/>
      <c r="U693" s="5"/>
      <c r="V693" s="5"/>
      <c r="W693" s="5">
        <v>349519.21</v>
      </c>
      <c r="X693" s="5">
        <v>1</v>
      </c>
      <c r="Y693" s="5">
        <v>349519.21</v>
      </c>
      <c r="Z693" s="5">
        <v>3129598.71</v>
      </c>
      <c r="AA693" s="5">
        <v>1</v>
      </c>
      <c r="AB693" s="5">
        <v>3129598.71</v>
      </c>
    </row>
    <row r="694" spans="1:28" x14ac:dyDescent="0.2">
      <c r="A694" s="5">
        <v>50</v>
      </c>
      <c r="B694" s="5">
        <v>0</v>
      </c>
      <c r="C694" s="5">
        <v>0</v>
      </c>
      <c r="D694" s="5">
        <v>1</v>
      </c>
      <c r="E694" s="5">
        <v>226</v>
      </c>
      <c r="F694" s="5">
        <f>ROUND(Source!AW688,O694)</f>
        <v>349191.4</v>
      </c>
      <c r="G694" s="5" t="s">
        <v>321</v>
      </c>
      <c r="H694" s="5" t="s">
        <v>322</v>
      </c>
      <c r="I694" s="5"/>
      <c r="J694" s="5"/>
      <c r="K694" s="5">
        <v>226</v>
      </c>
      <c r="L694" s="5">
        <v>5</v>
      </c>
      <c r="M694" s="5">
        <v>3</v>
      </c>
      <c r="N694" s="5" t="s">
        <v>3</v>
      </c>
      <c r="O694" s="5">
        <v>2</v>
      </c>
      <c r="P694" s="5">
        <f>ROUND(Source!EO688,O694)</f>
        <v>3127087.69</v>
      </c>
      <c r="Q694" s="5"/>
      <c r="R694" s="5"/>
      <c r="S694" s="5"/>
      <c r="T694" s="5"/>
      <c r="U694" s="5"/>
      <c r="V694" s="5"/>
      <c r="W694" s="5">
        <v>349191.4</v>
      </c>
      <c r="X694" s="5">
        <v>1</v>
      </c>
      <c r="Y694" s="5">
        <v>349191.4</v>
      </c>
      <c r="Z694" s="5">
        <v>3127087.69</v>
      </c>
      <c r="AA694" s="5">
        <v>1</v>
      </c>
      <c r="AB694" s="5">
        <v>3127087.69</v>
      </c>
    </row>
    <row r="695" spans="1:28" x14ac:dyDescent="0.2">
      <c r="A695" s="5">
        <v>50</v>
      </c>
      <c r="B695" s="5">
        <v>0</v>
      </c>
      <c r="C695" s="5">
        <v>0</v>
      </c>
      <c r="D695" s="5">
        <v>1</v>
      </c>
      <c r="E695" s="5">
        <v>227</v>
      </c>
      <c r="F695" s="5">
        <f>ROUND(Source!AX688,O695)</f>
        <v>0</v>
      </c>
      <c r="G695" s="5" t="s">
        <v>323</v>
      </c>
      <c r="H695" s="5" t="s">
        <v>324</v>
      </c>
      <c r="I695" s="5"/>
      <c r="J695" s="5"/>
      <c r="K695" s="5">
        <v>227</v>
      </c>
      <c r="L695" s="5">
        <v>6</v>
      </c>
      <c r="M695" s="5">
        <v>3</v>
      </c>
      <c r="N695" s="5" t="s">
        <v>3</v>
      </c>
      <c r="O695" s="5">
        <v>2</v>
      </c>
      <c r="P695" s="5">
        <f>ROUND(Source!EP688,O695)</f>
        <v>0</v>
      </c>
      <c r="Q695" s="5"/>
      <c r="R695" s="5"/>
      <c r="S695" s="5"/>
      <c r="T695" s="5"/>
      <c r="U695" s="5"/>
      <c r="V695" s="5"/>
      <c r="W695" s="5">
        <v>0</v>
      </c>
      <c r="X695" s="5">
        <v>1</v>
      </c>
      <c r="Y695" s="5">
        <v>0</v>
      </c>
      <c r="Z695" s="5">
        <v>0</v>
      </c>
      <c r="AA695" s="5">
        <v>1</v>
      </c>
      <c r="AB695" s="5">
        <v>0</v>
      </c>
    </row>
    <row r="696" spans="1:28" x14ac:dyDescent="0.2">
      <c r="A696" s="5">
        <v>50</v>
      </c>
      <c r="B696" s="5">
        <v>0</v>
      </c>
      <c r="C696" s="5">
        <v>0</v>
      </c>
      <c r="D696" s="5">
        <v>1</v>
      </c>
      <c r="E696" s="5">
        <v>228</v>
      </c>
      <c r="F696" s="5">
        <f>ROUND(Source!AY688,O696)</f>
        <v>349191.4</v>
      </c>
      <c r="G696" s="5" t="s">
        <v>325</v>
      </c>
      <c r="H696" s="5" t="s">
        <v>326</v>
      </c>
      <c r="I696" s="5"/>
      <c r="J696" s="5"/>
      <c r="K696" s="5">
        <v>228</v>
      </c>
      <c r="L696" s="5">
        <v>7</v>
      </c>
      <c r="M696" s="5">
        <v>3</v>
      </c>
      <c r="N696" s="5" t="s">
        <v>3</v>
      </c>
      <c r="O696" s="5">
        <v>2</v>
      </c>
      <c r="P696" s="5">
        <f>ROUND(Source!EQ688,O696)</f>
        <v>3127087.69</v>
      </c>
      <c r="Q696" s="5"/>
      <c r="R696" s="5"/>
      <c r="S696" s="5"/>
      <c r="T696" s="5"/>
      <c r="U696" s="5"/>
      <c r="V696" s="5"/>
      <c r="W696" s="5">
        <v>349191.4</v>
      </c>
      <c r="X696" s="5">
        <v>1</v>
      </c>
      <c r="Y696" s="5">
        <v>349191.4</v>
      </c>
      <c r="Z696" s="5">
        <v>3127087.69</v>
      </c>
      <c r="AA696" s="5">
        <v>1</v>
      </c>
      <c r="AB696" s="5">
        <v>3127087.69</v>
      </c>
    </row>
    <row r="697" spans="1:28" x14ac:dyDescent="0.2">
      <c r="A697" s="5">
        <v>50</v>
      </c>
      <c r="B697" s="5">
        <v>0</v>
      </c>
      <c r="C697" s="5">
        <v>0</v>
      </c>
      <c r="D697" s="5">
        <v>1</v>
      </c>
      <c r="E697" s="5">
        <v>216</v>
      </c>
      <c r="F697" s="5">
        <f>ROUND(Source!AP688,O697)</f>
        <v>327.81</v>
      </c>
      <c r="G697" s="5" t="s">
        <v>327</v>
      </c>
      <c r="H697" s="5" t="s">
        <v>328</v>
      </c>
      <c r="I697" s="5"/>
      <c r="J697" s="5"/>
      <c r="K697" s="5">
        <v>216</v>
      </c>
      <c r="L697" s="5">
        <v>8</v>
      </c>
      <c r="M697" s="5">
        <v>3</v>
      </c>
      <c r="N697" s="5" t="s">
        <v>3</v>
      </c>
      <c r="O697" s="5">
        <v>2</v>
      </c>
      <c r="P697" s="5">
        <f>ROUND(Source!EH688,O697)</f>
        <v>2511.02</v>
      </c>
      <c r="Q697" s="5"/>
      <c r="R697" s="5"/>
      <c r="S697" s="5"/>
      <c r="T697" s="5"/>
      <c r="U697" s="5"/>
      <c r="V697" s="5"/>
      <c r="W697" s="5">
        <v>327.81</v>
      </c>
      <c r="X697" s="5">
        <v>1</v>
      </c>
      <c r="Y697" s="5">
        <v>327.81</v>
      </c>
      <c r="Z697" s="5">
        <v>2511.02</v>
      </c>
      <c r="AA697" s="5">
        <v>1</v>
      </c>
      <c r="AB697" s="5">
        <v>2511.02</v>
      </c>
    </row>
    <row r="698" spans="1:28" x14ac:dyDescent="0.2">
      <c r="A698" s="5">
        <v>50</v>
      </c>
      <c r="B698" s="5">
        <v>0</v>
      </c>
      <c r="C698" s="5">
        <v>0</v>
      </c>
      <c r="D698" s="5">
        <v>1</v>
      </c>
      <c r="E698" s="5">
        <v>223</v>
      </c>
      <c r="F698" s="5">
        <f>ROUND(Source!AQ688,O698)</f>
        <v>0</v>
      </c>
      <c r="G698" s="5" t="s">
        <v>329</v>
      </c>
      <c r="H698" s="5" t="s">
        <v>330</v>
      </c>
      <c r="I698" s="5"/>
      <c r="J698" s="5"/>
      <c r="K698" s="5">
        <v>223</v>
      </c>
      <c r="L698" s="5">
        <v>9</v>
      </c>
      <c r="M698" s="5">
        <v>3</v>
      </c>
      <c r="N698" s="5" t="s">
        <v>3</v>
      </c>
      <c r="O698" s="5">
        <v>2</v>
      </c>
      <c r="P698" s="5">
        <f>ROUND(Source!EI688,O698)</f>
        <v>0</v>
      </c>
      <c r="Q698" s="5"/>
      <c r="R698" s="5"/>
      <c r="S698" s="5"/>
      <c r="T698" s="5"/>
      <c r="U698" s="5"/>
      <c r="V698" s="5"/>
      <c r="W698" s="5">
        <v>0</v>
      </c>
      <c r="X698" s="5">
        <v>1</v>
      </c>
      <c r="Y698" s="5">
        <v>0</v>
      </c>
      <c r="Z698" s="5">
        <v>0</v>
      </c>
      <c r="AA698" s="5">
        <v>1</v>
      </c>
      <c r="AB698" s="5">
        <v>0</v>
      </c>
    </row>
    <row r="699" spans="1:28" x14ac:dyDescent="0.2">
      <c r="A699" s="5">
        <v>50</v>
      </c>
      <c r="B699" s="5">
        <v>0</v>
      </c>
      <c r="C699" s="5">
        <v>0</v>
      </c>
      <c r="D699" s="5">
        <v>1</v>
      </c>
      <c r="E699" s="5">
        <v>229</v>
      </c>
      <c r="F699" s="5">
        <f>ROUND(Source!AZ688,O699)</f>
        <v>327.81</v>
      </c>
      <c r="G699" s="5" t="s">
        <v>331</v>
      </c>
      <c r="H699" s="5" t="s">
        <v>332</v>
      </c>
      <c r="I699" s="5"/>
      <c r="J699" s="5"/>
      <c r="K699" s="5">
        <v>229</v>
      </c>
      <c r="L699" s="5">
        <v>10</v>
      </c>
      <c r="M699" s="5">
        <v>3</v>
      </c>
      <c r="N699" s="5" t="s">
        <v>3</v>
      </c>
      <c r="O699" s="5">
        <v>2</v>
      </c>
      <c r="P699" s="5">
        <f>ROUND(Source!ER688,O699)</f>
        <v>2511.02</v>
      </c>
      <c r="Q699" s="5"/>
      <c r="R699" s="5"/>
      <c r="S699" s="5"/>
      <c r="T699" s="5"/>
      <c r="U699" s="5"/>
      <c r="V699" s="5"/>
      <c r="W699" s="5">
        <v>327.81</v>
      </c>
      <c r="X699" s="5">
        <v>1</v>
      </c>
      <c r="Y699" s="5">
        <v>327.81</v>
      </c>
      <c r="Z699" s="5">
        <v>2511.02</v>
      </c>
      <c r="AA699" s="5">
        <v>1</v>
      </c>
      <c r="AB699" s="5">
        <v>2511.02</v>
      </c>
    </row>
    <row r="700" spans="1:28" x14ac:dyDescent="0.2">
      <c r="A700" s="5">
        <v>50</v>
      </c>
      <c r="B700" s="5">
        <v>0</v>
      </c>
      <c r="C700" s="5">
        <v>0</v>
      </c>
      <c r="D700" s="5">
        <v>1</v>
      </c>
      <c r="E700" s="5">
        <v>203</v>
      </c>
      <c r="F700" s="5">
        <f>ROUND(Source!Q688,O700)</f>
        <v>209.47</v>
      </c>
      <c r="G700" s="5" t="s">
        <v>333</v>
      </c>
      <c r="H700" s="5" t="s">
        <v>334</v>
      </c>
      <c r="I700" s="5"/>
      <c r="J700" s="5"/>
      <c r="K700" s="5">
        <v>203</v>
      </c>
      <c r="L700" s="5">
        <v>11</v>
      </c>
      <c r="M700" s="5">
        <v>3</v>
      </c>
      <c r="N700" s="5" t="s">
        <v>3</v>
      </c>
      <c r="O700" s="5">
        <v>2</v>
      </c>
      <c r="P700" s="5">
        <f>ROUND(Source!DI688,O700)</f>
        <v>2512.34</v>
      </c>
      <c r="Q700" s="5"/>
      <c r="R700" s="5"/>
      <c r="S700" s="5"/>
      <c r="T700" s="5"/>
      <c r="U700" s="5"/>
      <c r="V700" s="5"/>
      <c r="W700" s="5">
        <v>209.47</v>
      </c>
      <c r="X700" s="5">
        <v>1</v>
      </c>
      <c r="Y700" s="5">
        <v>209.47</v>
      </c>
      <c r="Z700" s="5">
        <v>2512.34</v>
      </c>
      <c r="AA700" s="5">
        <v>1</v>
      </c>
      <c r="AB700" s="5">
        <v>2512.34</v>
      </c>
    </row>
    <row r="701" spans="1:28" x14ac:dyDescent="0.2">
      <c r="A701" s="5">
        <v>50</v>
      </c>
      <c r="B701" s="5">
        <v>0</v>
      </c>
      <c r="C701" s="5">
        <v>0</v>
      </c>
      <c r="D701" s="5">
        <v>1</v>
      </c>
      <c r="E701" s="5">
        <v>231</v>
      </c>
      <c r="F701" s="5">
        <f>ROUND(Source!BB688,O701)</f>
        <v>0</v>
      </c>
      <c r="G701" s="5" t="s">
        <v>335</v>
      </c>
      <c r="H701" s="5" t="s">
        <v>336</v>
      </c>
      <c r="I701" s="5"/>
      <c r="J701" s="5"/>
      <c r="K701" s="5">
        <v>231</v>
      </c>
      <c r="L701" s="5">
        <v>12</v>
      </c>
      <c r="M701" s="5">
        <v>3</v>
      </c>
      <c r="N701" s="5" t="s">
        <v>3</v>
      </c>
      <c r="O701" s="5">
        <v>2</v>
      </c>
      <c r="P701" s="5">
        <f>ROUND(Source!ET688,O701)</f>
        <v>0</v>
      </c>
      <c r="Q701" s="5"/>
      <c r="R701" s="5"/>
      <c r="S701" s="5"/>
      <c r="T701" s="5"/>
      <c r="U701" s="5"/>
      <c r="V701" s="5"/>
      <c r="W701" s="5">
        <v>0</v>
      </c>
      <c r="X701" s="5">
        <v>1</v>
      </c>
      <c r="Y701" s="5">
        <v>0</v>
      </c>
      <c r="Z701" s="5">
        <v>0</v>
      </c>
      <c r="AA701" s="5">
        <v>1</v>
      </c>
      <c r="AB701" s="5">
        <v>0</v>
      </c>
    </row>
    <row r="702" spans="1:28" x14ac:dyDescent="0.2">
      <c r="A702" s="5">
        <v>50</v>
      </c>
      <c r="B702" s="5">
        <v>0</v>
      </c>
      <c r="C702" s="5">
        <v>0</v>
      </c>
      <c r="D702" s="5">
        <v>1</v>
      </c>
      <c r="E702" s="5">
        <v>204</v>
      </c>
      <c r="F702" s="5">
        <f>ROUND(Source!R688,O702)</f>
        <v>2.97</v>
      </c>
      <c r="G702" s="5" t="s">
        <v>337</v>
      </c>
      <c r="H702" s="5" t="s">
        <v>338</v>
      </c>
      <c r="I702" s="5"/>
      <c r="J702" s="5"/>
      <c r="K702" s="5">
        <v>204</v>
      </c>
      <c r="L702" s="5">
        <v>13</v>
      </c>
      <c r="M702" s="5">
        <v>3</v>
      </c>
      <c r="N702" s="5" t="s">
        <v>3</v>
      </c>
      <c r="O702" s="5">
        <v>2</v>
      </c>
      <c r="P702" s="5">
        <f>ROUND(Source!DJ688,O702)</f>
        <v>163.32</v>
      </c>
      <c r="Q702" s="5"/>
      <c r="R702" s="5"/>
      <c r="S702" s="5"/>
      <c r="T702" s="5"/>
      <c r="U702" s="5"/>
      <c r="V702" s="5"/>
      <c r="W702" s="5">
        <v>2.97</v>
      </c>
      <c r="X702" s="5">
        <v>1</v>
      </c>
      <c r="Y702" s="5">
        <v>2.97</v>
      </c>
      <c r="Z702" s="5">
        <v>163.32</v>
      </c>
      <c r="AA702" s="5">
        <v>1</v>
      </c>
      <c r="AB702" s="5">
        <v>163.32</v>
      </c>
    </row>
    <row r="703" spans="1:28" x14ac:dyDescent="0.2">
      <c r="A703" s="5">
        <v>50</v>
      </c>
      <c r="B703" s="5">
        <v>0</v>
      </c>
      <c r="C703" s="5">
        <v>0</v>
      </c>
      <c r="D703" s="5">
        <v>1</v>
      </c>
      <c r="E703" s="5">
        <v>205</v>
      </c>
      <c r="F703" s="5">
        <f>ROUND(Source!S688,O703)</f>
        <v>7963.17</v>
      </c>
      <c r="G703" s="5" t="s">
        <v>339</v>
      </c>
      <c r="H703" s="5" t="s">
        <v>340</v>
      </c>
      <c r="I703" s="5"/>
      <c r="J703" s="5"/>
      <c r="K703" s="5">
        <v>205</v>
      </c>
      <c r="L703" s="5">
        <v>14</v>
      </c>
      <c r="M703" s="5">
        <v>3</v>
      </c>
      <c r="N703" s="5" t="s">
        <v>3</v>
      </c>
      <c r="O703" s="5">
        <v>2</v>
      </c>
      <c r="P703" s="5">
        <f>ROUND(Source!DK688,O703)</f>
        <v>437894.72</v>
      </c>
      <c r="Q703" s="5"/>
      <c r="R703" s="5"/>
      <c r="S703" s="5"/>
      <c r="T703" s="5"/>
      <c r="U703" s="5"/>
      <c r="V703" s="5"/>
      <c r="W703" s="5">
        <v>7963.17</v>
      </c>
      <c r="X703" s="5">
        <v>1</v>
      </c>
      <c r="Y703" s="5">
        <v>7963.17</v>
      </c>
      <c r="Z703" s="5">
        <v>437894.72</v>
      </c>
      <c r="AA703" s="5">
        <v>1</v>
      </c>
      <c r="AB703" s="5">
        <v>437894.72</v>
      </c>
    </row>
    <row r="704" spans="1:28" x14ac:dyDescent="0.2">
      <c r="A704" s="5">
        <v>50</v>
      </c>
      <c r="B704" s="5">
        <v>0</v>
      </c>
      <c r="C704" s="5">
        <v>0</v>
      </c>
      <c r="D704" s="5">
        <v>1</v>
      </c>
      <c r="E704" s="5">
        <v>232</v>
      </c>
      <c r="F704" s="5">
        <f>ROUND(Source!BC688,O704)</f>
        <v>0</v>
      </c>
      <c r="G704" s="5" t="s">
        <v>341</v>
      </c>
      <c r="H704" s="5" t="s">
        <v>342</v>
      </c>
      <c r="I704" s="5"/>
      <c r="J704" s="5"/>
      <c r="K704" s="5">
        <v>232</v>
      </c>
      <c r="L704" s="5">
        <v>15</v>
      </c>
      <c r="M704" s="5">
        <v>3</v>
      </c>
      <c r="N704" s="5" t="s">
        <v>3</v>
      </c>
      <c r="O704" s="5">
        <v>2</v>
      </c>
      <c r="P704" s="5">
        <f>ROUND(Source!EU688,O704)</f>
        <v>0</v>
      </c>
      <c r="Q704" s="5"/>
      <c r="R704" s="5"/>
      <c r="S704" s="5"/>
      <c r="T704" s="5"/>
      <c r="U704" s="5"/>
      <c r="V704" s="5"/>
      <c r="W704" s="5">
        <v>0</v>
      </c>
      <c r="X704" s="5">
        <v>1</v>
      </c>
      <c r="Y704" s="5">
        <v>0</v>
      </c>
      <c r="Z704" s="5">
        <v>0</v>
      </c>
      <c r="AA704" s="5">
        <v>1</v>
      </c>
      <c r="AB704" s="5">
        <v>0</v>
      </c>
    </row>
    <row r="705" spans="1:206" x14ac:dyDescent="0.2">
      <c r="A705" s="5">
        <v>50</v>
      </c>
      <c r="B705" s="5">
        <v>0</v>
      </c>
      <c r="C705" s="5">
        <v>0</v>
      </c>
      <c r="D705" s="5">
        <v>1</v>
      </c>
      <c r="E705" s="5">
        <v>214</v>
      </c>
      <c r="F705" s="5">
        <f>ROUND(Source!AS688,O705)</f>
        <v>0</v>
      </c>
      <c r="G705" s="5" t="s">
        <v>343</v>
      </c>
      <c r="H705" s="5" t="s">
        <v>344</v>
      </c>
      <c r="I705" s="5"/>
      <c r="J705" s="5"/>
      <c r="K705" s="5">
        <v>214</v>
      </c>
      <c r="L705" s="5">
        <v>16</v>
      </c>
      <c r="M705" s="5">
        <v>3</v>
      </c>
      <c r="N705" s="5" t="s">
        <v>3</v>
      </c>
      <c r="O705" s="5">
        <v>2</v>
      </c>
      <c r="P705" s="5">
        <f>ROUND(Source!EK688,O705)</f>
        <v>0</v>
      </c>
      <c r="Q705" s="5"/>
      <c r="R705" s="5"/>
      <c r="S705" s="5"/>
      <c r="T705" s="5"/>
      <c r="U705" s="5"/>
      <c r="V705" s="5"/>
      <c r="W705" s="5">
        <v>0</v>
      </c>
      <c r="X705" s="5">
        <v>1</v>
      </c>
      <c r="Y705" s="5">
        <v>0</v>
      </c>
      <c r="Z705" s="5">
        <v>0</v>
      </c>
      <c r="AA705" s="5">
        <v>1</v>
      </c>
      <c r="AB705" s="5">
        <v>0</v>
      </c>
    </row>
    <row r="706" spans="1:206" x14ac:dyDescent="0.2">
      <c r="A706" s="5">
        <v>50</v>
      </c>
      <c r="B706" s="5">
        <v>0</v>
      </c>
      <c r="C706" s="5">
        <v>0</v>
      </c>
      <c r="D706" s="5">
        <v>1</v>
      </c>
      <c r="E706" s="5">
        <v>215</v>
      </c>
      <c r="F706" s="5">
        <f>ROUND(Source!AT688,O706)</f>
        <v>369150.99</v>
      </c>
      <c r="G706" s="5" t="s">
        <v>345</v>
      </c>
      <c r="H706" s="5" t="s">
        <v>346</v>
      </c>
      <c r="I706" s="5"/>
      <c r="J706" s="5"/>
      <c r="K706" s="5">
        <v>215</v>
      </c>
      <c r="L706" s="5">
        <v>17</v>
      </c>
      <c r="M706" s="5">
        <v>3</v>
      </c>
      <c r="N706" s="5" t="s">
        <v>3</v>
      </c>
      <c r="O706" s="5">
        <v>2</v>
      </c>
      <c r="P706" s="5">
        <f>ROUND(Source!EL688,O706)</f>
        <v>4215659.43</v>
      </c>
      <c r="Q706" s="5"/>
      <c r="R706" s="5"/>
      <c r="S706" s="5"/>
      <c r="T706" s="5"/>
      <c r="U706" s="5"/>
      <c r="V706" s="5"/>
      <c r="W706" s="5">
        <v>369150.99</v>
      </c>
      <c r="X706" s="5">
        <v>1</v>
      </c>
      <c r="Y706" s="5">
        <v>369150.99</v>
      </c>
      <c r="Z706" s="5">
        <v>4215659.43</v>
      </c>
      <c r="AA706" s="5">
        <v>1</v>
      </c>
      <c r="AB706" s="5">
        <v>4215659.43</v>
      </c>
    </row>
    <row r="707" spans="1:206" x14ac:dyDescent="0.2">
      <c r="A707" s="5">
        <v>50</v>
      </c>
      <c r="B707" s="5">
        <v>0</v>
      </c>
      <c r="C707" s="5">
        <v>0</v>
      </c>
      <c r="D707" s="5">
        <v>1</v>
      </c>
      <c r="E707" s="5">
        <v>217</v>
      </c>
      <c r="F707" s="5">
        <f>ROUND(Source!AU688,O707)</f>
        <v>0</v>
      </c>
      <c r="G707" s="5" t="s">
        <v>347</v>
      </c>
      <c r="H707" s="5" t="s">
        <v>348</v>
      </c>
      <c r="I707" s="5"/>
      <c r="J707" s="5"/>
      <c r="K707" s="5">
        <v>217</v>
      </c>
      <c r="L707" s="5">
        <v>18</v>
      </c>
      <c r="M707" s="5">
        <v>3</v>
      </c>
      <c r="N707" s="5" t="s">
        <v>3</v>
      </c>
      <c r="O707" s="5">
        <v>2</v>
      </c>
      <c r="P707" s="5">
        <f>ROUND(Source!EM688,O707)</f>
        <v>0</v>
      </c>
      <c r="Q707" s="5"/>
      <c r="R707" s="5"/>
      <c r="S707" s="5"/>
      <c r="T707" s="5"/>
      <c r="U707" s="5"/>
      <c r="V707" s="5"/>
      <c r="W707" s="5">
        <v>0</v>
      </c>
      <c r="X707" s="5">
        <v>1</v>
      </c>
      <c r="Y707" s="5">
        <v>0</v>
      </c>
      <c r="Z707" s="5">
        <v>0</v>
      </c>
      <c r="AA707" s="5">
        <v>1</v>
      </c>
      <c r="AB707" s="5">
        <v>0</v>
      </c>
    </row>
    <row r="708" spans="1:206" x14ac:dyDescent="0.2">
      <c r="A708" s="5">
        <v>50</v>
      </c>
      <c r="B708" s="5">
        <v>0</v>
      </c>
      <c r="C708" s="5">
        <v>0</v>
      </c>
      <c r="D708" s="5">
        <v>1</v>
      </c>
      <c r="E708" s="5">
        <v>230</v>
      </c>
      <c r="F708" s="5">
        <f>ROUND(Source!BA688,O708)</f>
        <v>0</v>
      </c>
      <c r="G708" s="5" t="s">
        <v>349</v>
      </c>
      <c r="H708" s="5" t="s">
        <v>350</v>
      </c>
      <c r="I708" s="5"/>
      <c r="J708" s="5"/>
      <c r="K708" s="5">
        <v>230</v>
      </c>
      <c r="L708" s="5">
        <v>19</v>
      </c>
      <c r="M708" s="5">
        <v>3</v>
      </c>
      <c r="N708" s="5" t="s">
        <v>3</v>
      </c>
      <c r="O708" s="5">
        <v>2</v>
      </c>
      <c r="P708" s="5">
        <f>ROUND(Source!ES688,O708)</f>
        <v>0</v>
      </c>
      <c r="Q708" s="5"/>
      <c r="R708" s="5"/>
      <c r="S708" s="5"/>
      <c r="T708" s="5"/>
      <c r="U708" s="5"/>
      <c r="V708" s="5"/>
      <c r="W708" s="5">
        <v>0</v>
      </c>
      <c r="X708" s="5">
        <v>1</v>
      </c>
      <c r="Y708" s="5">
        <v>0</v>
      </c>
      <c r="Z708" s="5">
        <v>0</v>
      </c>
      <c r="AA708" s="5">
        <v>1</v>
      </c>
      <c r="AB708" s="5">
        <v>0</v>
      </c>
    </row>
    <row r="709" spans="1:206" x14ac:dyDescent="0.2">
      <c r="A709" s="5">
        <v>50</v>
      </c>
      <c r="B709" s="5">
        <v>0</v>
      </c>
      <c r="C709" s="5">
        <v>0</v>
      </c>
      <c r="D709" s="5">
        <v>1</v>
      </c>
      <c r="E709" s="5">
        <v>206</v>
      </c>
      <c r="F709" s="5">
        <f>ROUND(Source!T688,O709)</f>
        <v>0</v>
      </c>
      <c r="G709" s="5" t="s">
        <v>351</v>
      </c>
      <c r="H709" s="5" t="s">
        <v>352</v>
      </c>
      <c r="I709" s="5"/>
      <c r="J709" s="5"/>
      <c r="K709" s="5">
        <v>206</v>
      </c>
      <c r="L709" s="5">
        <v>20</v>
      </c>
      <c r="M709" s="5">
        <v>3</v>
      </c>
      <c r="N709" s="5" t="s">
        <v>3</v>
      </c>
      <c r="O709" s="5">
        <v>2</v>
      </c>
      <c r="P709" s="5">
        <f>ROUND(Source!DL688,O709)</f>
        <v>0</v>
      </c>
      <c r="Q709" s="5"/>
      <c r="R709" s="5"/>
      <c r="S709" s="5"/>
      <c r="T709" s="5"/>
      <c r="U709" s="5"/>
      <c r="V709" s="5"/>
      <c r="W709" s="5">
        <v>0</v>
      </c>
      <c r="X709" s="5">
        <v>1</v>
      </c>
      <c r="Y709" s="5">
        <v>0</v>
      </c>
      <c r="Z709" s="5">
        <v>0</v>
      </c>
      <c r="AA709" s="5">
        <v>1</v>
      </c>
      <c r="AB709" s="5">
        <v>0</v>
      </c>
    </row>
    <row r="710" spans="1:206" x14ac:dyDescent="0.2">
      <c r="A710" s="5">
        <v>50</v>
      </c>
      <c r="B710" s="5">
        <v>0</v>
      </c>
      <c r="C710" s="5">
        <v>0</v>
      </c>
      <c r="D710" s="5">
        <v>1</v>
      </c>
      <c r="E710" s="5">
        <v>207</v>
      </c>
      <c r="F710" s="5">
        <f>Source!U688</f>
        <v>683.43444311999997</v>
      </c>
      <c r="G710" s="5" t="s">
        <v>353</v>
      </c>
      <c r="H710" s="5" t="s">
        <v>354</v>
      </c>
      <c r="I710" s="5"/>
      <c r="J710" s="5"/>
      <c r="K710" s="5">
        <v>207</v>
      </c>
      <c r="L710" s="5">
        <v>21</v>
      </c>
      <c r="M710" s="5">
        <v>3</v>
      </c>
      <c r="N710" s="5" t="s">
        <v>3</v>
      </c>
      <c r="O710" s="5">
        <v>-1</v>
      </c>
      <c r="P710" s="5">
        <f>Source!DM688</f>
        <v>683.43444311999997</v>
      </c>
      <c r="Q710" s="5"/>
      <c r="R710" s="5"/>
      <c r="S710" s="5"/>
      <c r="T710" s="5"/>
      <c r="U710" s="5"/>
      <c r="V710" s="5"/>
      <c r="W710" s="5">
        <v>683.43444311999997</v>
      </c>
      <c r="X710" s="5">
        <v>1</v>
      </c>
      <c r="Y710" s="5">
        <v>683.43444311999997</v>
      </c>
      <c r="Z710" s="5">
        <v>683.43444311999997</v>
      </c>
      <c r="AA710" s="5">
        <v>1</v>
      </c>
      <c r="AB710" s="5">
        <v>683.43444311999997</v>
      </c>
    </row>
    <row r="711" spans="1:206" x14ac:dyDescent="0.2">
      <c r="A711" s="5">
        <v>50</v>
      </c>
      <c r="B711" s="5">
        <v>0</v>
      </c>
      <c r="C711" s="5">
        <v>0</v>
      </c>
      <c r="D711" s="5">
        <v>1</v>
      </c>
      <c r="E711" s="5">
        <v>208</v>
      </c>
      <c r="F711" s="5">
        <f>Source!V688</f>
        <v>0</v>
      </c>
      <c r="G711" s="5" t="s">
        <v>355</v>
      </c>
      <c r="H711" s="5" t="s">
        <v>356</v>
      </c>
      <c r="I711" s="5"/>
      <c r="J711" s="5"/>
      <c r="K711" s="5">
        <v>208</v>
      </c>
      <c r="L711" s="5">
        <v>22</v>
      </c>
      <c r="M711" s="5">
        <v>3</v>
      </c>
      <c r="N711" s="5" t="s">
        <v>3</v>
      </c>
      <c r="O711" s="5">
        <v>-1</v>
      </c>
      <c r="P711" s="5">
        <f>Source!DN688</f>
        <v>0</v>
      </c>
      <c r="Q711" s="5"/>
      <c r="R711" s="5"/>
      <c r="S711" s="5"/>
      <c r="T711" s="5"/>
      <c r="U711" s="5"/>
      <c r="V711" s="5"/>
      <c r="W711" s="5">
        <v>0</v>
      </c>
      <c r="X711" s="5">
        <v>1</v>
      </c>
      <c r="Y711" s="5">
        <v>0</v>
      </c>
      <c r="Z711" s="5">
        <v>0</v>
      </c>
      <c r="AA711" s="5">
        <v>1</v>
      </c>
      <c r="AB711" s="5">
        <v>0</v>
      </c>
    </row>
    <row r="712" spans="1:206" x14ac:dyDescent="0.2">
      <c r="A712" s="5">
        <v>50</v>
      </c>
      <c r="B712" s="5">
        <v>0</v>
      </c>
      <c r="C712" s="5">
        <v>0</v>
      </c>
      <c r="D712" s="5">
        <v>1</v>
      </c>
      <c r="E712" s="5">
        <v>209</v>
      </c>
      <c r="F712" s="5">
        <f>ROUND(Source!W688,O712)</f>
        <v>0</v>
      </c>
      <c r="G712" s="5" t="s">
        <v>357</v>
      </c>
      <c r="H712" s="5" t="s">
        <v>358</v>
      </c>
      <c r="I712" s="5"/>
      <c r="J712" s="5"/>
      <c r="K712" s="5">
        <v>209</v>
      </c>
      <c r="L712" s="5">
        <v>23</v>
      </c>
      <c r="M712" s="5">
        <v>3</v>
      </c>
      <c r="N712" s="5" t="s">
        <v>3</v>
      </c>
      <c r="O712" s="5">
        <v>2</v>
      </c>
      <c r="P712" s="5">
        <f>ROUND(Source!DO688,O712)</f>
        <v>0</v>
      </c>
      <c r="Q712" s="5"/>
      <c r="R712" s="5"/>
      <c r="S712" s="5"/>
      <c r="T712" s="5"/>
      <c r="U712" s="5"/>
      <c r="V712" s="5"/>
      <c r="W712" s="5">
        <v>0</v>
      </c>
      <c r="X712" s="5">
        <v>1</v>
      </c>
      <c r="Y712" s="5">
        <v>0</v>
      </c>
      <c r="Z712" s="5">
        <v>0</v>
      </c>
      <c r="AA712" s="5">
        <v>1</v>
      </c>
      <c r="AB712" s="5">
        <v>0</v>
      </c>
    </row>
    <row r="713" spans="1:206" x14ac:dyDescent="0.2">
      <c r="A713" s="5">
        <v>50</v>
      </c>
      <c r="B713" s="5">
        <v>0</v>
      </c>
      <c r="C713" s="5">
        <v>0</v>
      </c>
      <c r="D713" s="5">
        <v>1</v>
      </c>
      <c r="E713" s="5">
        <v>233</v>
      </c>
      <c r="F713" s="5">
        <f>ROUND(Source!BD688,O713)</f>
        <v>0</v>
      </c>
      <c r="G713" s="5" t="s">
        <v>359</v>
      </c>
      <c r="H713" s="5" t="s">
        <v>360</v>
      </c>
      <c r="I713" s="5"/>
      <c r="J713" s="5"/>
      <c r="K713" s="5">
        <v>233</v>
      </c>
      <c r="L713" s="5">
        <v>24</v>
      </c>
      <c r="M713" s="5">
        <v>3</v>
      </c>
      <c r="N713" s="5" t="s">
        <v>3</v>
      </c>
      <c r="O713" s="5">
        <v>2</v>
      </c>
      <c r="P713" s="5">
        <f>ROUND(Source!EV688,O713)</f>
        <v>0</v>
      </c>
      <c r="Q713" s="5"/>
      <c r="R713" s="5"/>
      <c r="S713" s="5"/>
      <c r="T713" s="5"/>
      <c r="U713" s="5"/>
      <c r="V713" s="5"/>
      <c r="W713" s="5">
        <v>0</v>
      </c>
      <c r="X713" s="5">
        <v>1</v>
      </c>
      <c r="Y713" s="5">
        <v>0</v>
      </c>
      <c r="Z713" s="5">
        <v>0</v>
      </c>
      <c r="AA713" s="5">
        <v>1</v>
      </c>
      <c r="AB713" s="5">
        <v>0</v>
      </c>
    </row>
    <row r="714" spans="1:206" x14ac:dyDescent="0.2">
      <c r="A714" s="5">
        <v>50</v>
      </c>
      <c r="B714" s="5">
        <v>0</v>
      </c>
      <c r="C714" s="5">
        <v>0</v>
      </c>
      <c r="D714" s="5">
        <v>1</v>
      </c>
      <c r="E714" s="5">
        <v>210</v>
      </c>
      <c r="F714" s="5">
        <f>ROUND(Source!X688,O714)</f>
        <v>7725.44</v>
      </c>
      <c r="G714" s="5" t="s">
        <v>361</v>
      </c>
      <c r="H714" s="5" t="s">
        <v>362</v>
      </c>
      <c r="I714" s="5"/>
      <c r="J714" s="5"/>
      <c r="K714" s="5">
        <v>210</v>
      </c>
      <c r="L714" s="5">
        <v>25</v>
      </c>
      <c r="M714" s="5">
        <v>3</v>
      </c>
      <c r="N714" s="5" t="s">
        <v>3</v>
      </c>
      <c r="O714" s="5">
        <v>2</v>
      </c>
      <c r="P714" s="5">
        <f>ROUND(Source!DP688,O714)</f>
        <v>424822.26</v>
      </c>
      <c r="Q714" s="5"/>
      <c r="R714" s="5"/>
      <c r="S714" s="5"/>
      <c r="T714" s="5"/>
      <c r="U714" s="5"/>
      <c r="V714" s="5"/>
      <c r="W714" s="5">
        <v>7725.44</v>
      </c>
      <c r="X714" s="5">
        <v>1</v>
      </c>
      <c r="Y714" s="5">
        <v>7725.44</v>
      </c>
      <c r="Z714" s="5">
        <v>424822.26</v>
      </c>
      <c r="AA714" s="5">
        <v>1</v>
      </c>
      <c r="AB714" s="5">
        <v>424822.26</v>
      </c>
    </row>
    <row r="715" spans="1:206" x14ac:dyDescent="0.2">
      <c r="A715" s="5">
        <v>50</v>
      </c>
      <c r="B715" s="5">
        <v>0</v>
      </c>
      <c r="C715" s="5">
        <v>0</v>
      </c>
      <c r="D715" s="5">
        <v>1</v>
      </c>
      <c r="E715" s="5">
        <v>211</v>
      </c>
      <c r="F715" s="5">
        <f>ROUND(Source!Y688,O715)</f>
        <v>4061.51</v>
      </c>
      <c r="G715" s="5" t="s">
        <v>363</v>
      </c>
      <c r="H715" s="5" t="s">
        <v>364</v>
      </c>
      <c r="I715" s="5"/>
      <c r="J715" s="5"/>
      <c r="K715" s="5">
        <v>211</v>
      </c>
      <c r="L715" s="5">
        <v>26</v>
      </c>
      <c r="M715" s="5">
        <v>3</v>
      </c>
      <c r="N715" s="5" t="s">
        <v>3</v>
      </c>
      <c r="O715" s="5">
        <v>2</v>
      </c>
      <c r="P715" s="5">
        <f>ROUND(Source!DQ688,O715)</f>
        <v>223342.42</v>
      </c>
      <c r="Q715" s="5"/>
      <c r="R715" s="5"/>
      <c r="S715" s="5"/>
      <c r="T715" s="5"/>
      <c r="U715" s="5"/>
      <c r="V715" s="5"/>
      <c r="W715" s="5">
        <v>4061.51</v>
      </c>
      <c r="X715" s="5">
        <v>1</v>
      </c>
      <c r="Y715" s="5">
        <v>4061.51</v>
      </c>
      <c r="Z715" s="5">
        <v>223342.42</v>
      </c>
      <c r="AA715" s="5">
        <v>1</v>
      </c>
      <c r="AB715" s="5">
        <v>223342.42</v>
      </c>
    </row>
    <row r="716" spans="1:206" x14ac:dyDescent="0.2">
      <c r="A716" s="5">
        <v>50</v>
      </c>
      <c r="B716" s="5">
        <v>0</v>
      </c>
      <c r="C716" s="5">
        <v>0</v>
      </c>
      <c r="D716" s="5">
        <v>1</v>
      </c>
      <c r="E716" s="5">
        <v>224</v>
      </c>
      <c r="F716" s="5">
        <f>ROUND(Source!AR688,O716)</f>
        <v>369478.8</v>
      </c>
      <c r="G716" s="5" t="s">
        <v>365</v>
      </c>
      <c r="H716" s="5" t="s">
        <v>366</v>
      </c>
      <c r="I716" s="5"/>
      <c r="J716" s="5"/>
      <c r="K716" s="5">
        <v>224</v>
      </c>
      <c r="L716" s="5">
        <v>27</v>
      </c>
      <c r="M716" s="5">
        <v>3</v>
      </c>
      <c r="N716" s="5" t="s">
        <v>3</v>
      </c>
      <c r="O716" s="5">
        <v>2</v>
      </c>
      <c r="P716" s="5">
        <f>ROUND(Source!EJ688,O716)</f>
        <v>4218170.45</v>
      </c>
      <c r="Q716" s="5"/>
      <c r="R716" s="5"/>
      <c r="S716" s="5"/>
      <c r="T716" s="5"/>
      <c r="U716" s="5"/>
      <c r="V716" s="5"/>
      <c r="W716" s="5">
        <v>369478.8</v>
      </c>
      <c r="X716" s="5">
        <v>1</v>
      </c>
      <c r="Y716" s="5">
        <v>369478.8</v>
      </c>
      <c r="Z716" s="5">
        <v>4218170.45</v>
      </c>
      <c r="AA716" s="5">
        <v>1</v>
      </c>
      <c r="AB716" s="5">
        <v>4218170.45</v>
      </c>
    </row>
    <row r="718" spans="1:206" x14ac:dyDescent="0.2">
      <c r="A718" s="1">
        <v>4</v>
      </c>
      <c r="B718" s="1">
        <v>1</v>
      </c>
      <c r="C718" s="1"/>
      <c r="D718" s="1">
        <f>ROW(A769)</f>
        <v>769</v>
      </c>
      <c r="E718" s="1"/>
      <c r="F718" s="1" t="s">
        <v>3</v>
      </c>
      <c r="G718" s="1" t="s">
        <v>915</v>
      </c>
      <c r="H718" s="1" t="s">
        <v>3</v>
      </c>
      <c r="I718" s="1">
        <v>0</v>
      </c>
      <c r="J718" s="1"/>
      <c r="K718" s="1">
        <v>-1</v>
      </c>
      <c r="L718" s="1"/>
      <c r="M718" s="1" t="s">
        <v>3</v>
      </c>
      <c r="N718" s="1"/>
      <c r="O718" s="1"/>
      <c r="P718" s="1"/>
      <c r="Q718" s="1"/>
      <c r="R718" s="1"/>
      <c r="S718" s="1">
        <v>0</v>
      </c>
      <c r="T718" s="1">
        <v>0</v>
      </c>
      <c r="U718" s="1" t="s">
        <v>3</v>
      </c>
      <c r="V718" s="1">
        <v>2</v>
      </c>
      <c r="W718" s="1"/>
      <c r="X718" s="1"/>
      <c r="Y718" s="1"/>
      <c r="Z718" s="1"/>
      <c r="AA718" s="1"/>
      <c r="AB718" s="1" t="s">
        <v>3</v>
      </c>
      <c r="AC718" s="1" t="s">
        <v>3</v>
      </c>
      <c r="AD718" s="1" t="s">
        <v>3</v>
      </c>
      <c r="AE718" s="1" t="s">
        <v>3</v>
      </c>
      <c r="AF718" s="1" t="s">
        <v>3</v>
      </c>
      <c r="AG718" s="1" t="s">
        <v>3</v>
      </c>
      <c r="AH718" s="1"/>
      <c r="AI718" s="1"/>
      <c r="AJ718" s="1"/>
      <c r="AK718" s="1"/>
      <c r="AL718" s="1"/>
      <c r="AM718" s="1"/>
      <c r="AN718" s="1"/>
      <c r="AO718" s="1"/>
      <c r="AP718" s="1" t="s">
        <v>3</v>
      </c>
      <c r="AQ718" s="1" t="s">
        <v>3</v>
      </c>
      <c r="AR718" s="1" t="s">
        <v>3</v>
      </c>
      <c r="AS718" s="1"/>
      <c r="AT718" s="1"/>
      <c r="AU718" s="1"/>
      <c r="AV718" s="1"/>
      <c r="AW718" s="1"/>
      <c r="AX718" s="1"/>
      <c r="AY718" s="1"/>
      <c r="AZ718" s="1" t="s">
        <v>3</v>
      </c>
      <c r="BA718" s="1"/>
      <c r="BB718" s="1" t="s">
        <v>3</v>
      </c>
      <c r="BC718" s="1" t="s">
        <v>3</v>
      </c>
      <c r="BD718" s="1" t="s">
        <v>3</v>
      </c>
      <c r="BE718" s="1" t="s">
        <v>3</v>
      </c>
      <c r="BF718" s="1" t="s">
        <v>3</v>
      </c>
      <c r="BG718" s="1" t="s">
        <v>3</v>
      </c>
      <c r="BH718" s="1" t="s">
        <v>3</v>
      </c>
      <c r="BI718" s="1" t="s">
        <v>3</v>
      </c>
      <c r="BJ718" s="1" t="s">
        <v>3</v>
      </c>
      <c r="BK718" s="1" t="s">
        <v>3</v>
      </c>
      <c r="BL718" s="1" t="s">
        <v>3</v>
      </c>
      <c r="BM718" s="1" t="s">
        <v>3</v>
      </c>
      <c r="BN718" s="1" t="s">
        <v>3</v>
      </c>
      <c r="BO718" s="1" t="s">
        <v>3</v>
      </c>
      <c r="BP718" s="1" t="s">
        <v>3</v>
      </c>
      <c r="BQ718" s="1"/>
      <c r="BR718" s="1"/>
      <c r="BS718" s="1"/>
      <c r="BT718" s="1"/>
      <c r="BU718" s="1"/>
      <c r="BV718" s="1"/>
      <c r="BW718" s="1"/>
      <c r="BX718" s="1">
        <v>0</v>
      </c>
      <c r="BY718" s="1"/>
      <c r="BZ718" s="1"/>
      <c r="CA718" s="1"/>
      <c r="CB718" s="1"/>
      <c r="CC718" s="1"/>
      <c r="CD718" s="1"/>
      <c r="CE718" s="1"/>
      <c r="CF718" s="1"/>
      <c r="CG718" s="1"/>
      <c r="CH718" s="1"/>
      <c r="CI718" s="1"/>
      <c r="CJ718" s="1">
        <v>0</v>
      </c>
    </row>
    <row r="720" spans="1:206" x14ac:dyDescent="0.2">
      <c r="A720" s="3">
        <v>52</v>
      </c>
      <c r="B720" s="3">
        <f t="shared" ref="B720:G720" si="847">B769</f>
        <v>1</v>
      </c>
      <c r="C720" s="3">
        <f t="shared" si="847"/>
        <v>4</v>
      </c>
      <c r="D720" s="3">
        <f t="shared" si="847"/>
        <v>718</v>
      </c>
      <c r="E720" s="3">
        <f t="shared" si="847"/>
        <v>0</v>
      </c>
      <c r="F720" s="3" t="str">
        <f t="shared" si="847"/>
        <v/>
      </c>
      <c r="G720" s="3" t="str">
        <f t="shared" si="847"/>
        <v>Заземление и молниезащита</v>
      </c>
      <c r="H720" s="3"/>
      <c r="I720" s="3"/>
      <c r="J720" s="3"/>
      <c r="K720" s="3"/>
      <c r="L720" s="3"/>
      <c r="M720" s="3"/>
      <c r="N720" s="3"/>
      <c r="O720" s="3">
        <f t="shared" ref="O720:AT720" si="848">O769</f>
        <v>83266.460000000006</v>
      </c>
      <c r="P720" s="3">
        <f t="shared" si="848"/>
        <v>75850.09</v>
      </c>
      <c r="Q720" s="3">
        <f t="shared" si="848"/>
        <v>938.09</v>
      </c>
      <c r="R720" s="3">
        <f t="shared" si="848"/>
        <v>58</v>
      </c>
      <c r="S720" s="3">
        <f t="shared" si="848"/>
        <v>6478.28</v>
      </c>
      <c r="T720" s="3">
        <f t="shared" si="848"/>
        <v>0</v>
      </c>
      <c r="U720" s="3">
        <f t="shared" si="848"/>
        <v>513.43704170000001</v>
      </c>
      <c r="V720" s="3">
        <f t="shared" si="848"/>
        <v>0</v>
      </c>
      <c r="W720" s="3">
        <f t="shared" si="848"/>
        <v>0</v>
      </c>
      <c r="X720" s="3">
        <f t="shared" si="848"/>
        <v>6340.2</v>
      </c>
      <c r="Y720" s="3">
        <f t="shared" si="848"/>
        <v>3333.5</v>
      </c>
      <c r="Z720" s="3">
        <f t="shared" si="848"/>
        <v>0</v>
      </c>
      <c r="AA720" s="3">
        <f t="shared" si="848"/>
        <v>0</v>
      </c>
      <c r="AB720" s="3">
        <f t="shared" si="848"/>
        <v>83266.460000000006</v>
      </c>
      <c r="AC720" s="3">
        <f t="shared" si="848"/>
        <v>75850.09</v>
      </c>
      <c r="AD720" s="3">
        <f t="shared" si="848"/>
        <v>938.09</v>
      </c>
      <c r="AE720" s="3">
        <f t="shared" si="848"/>
        <v>58</v>
      </c>
      <c r="AF720" s="3">
        <f t="shared" si="848"/>
        <v>6478.28</v>
      </c>
      <c r="AG720" s="3">
        <f t="shared" si="848"/>
        <v>0</v>
      </c>
      <c r="AH720" s="3">
        <f t="shared" si="848"/>
        <v>513.43704170000001</v>
      </c>
      <c r="AI720" s="3">
        <f t="shared" si="848"/>
        <v>0</v>
      </c>
      <c r="AJ720" s="3">
        <f t="shared" si="848"/>
        <v>0</v>
      </c>
      <c r="AK720" s="3">
        <f t="shared" si="848"/>
        <v>6340.2</v>
      </c>
      <c r="AL720" s="3">
        <f t="shared" si="848"/>
        <v>3333.5</v>
      </c>
      <c r="AM720" s="3">
        <f t="shared" si="848"/>
        <v>0</v>
      </c>
      <c r="AN720" s="3">
        <f t="shared" si="848"/>
        <v>0</v>
      </c>
      <c r="AO720" s="3">
        <f t="shared" si="848"/>
        <v>0</v>
      </c>
      <c r="AP720" s="3">
        <f t="shared" si="848"/>
        <v>0</v>
      </c>
      <c r="AQ720" s="3">
        <f t="shared" si="848"/>
        <v>0</v>
      </c>
      <c r="AR720" s="3">
        <f t="shared" si="848"/>
        <v>92940.160000000003</v>
      </c>
      <c r="AS720" s="3">
        <f t="shared" si="848"/>
        <v>0</v>
      </c>
      <c r="AT720" s="3">
        <f t="shared" si="848"/>
        <v>92940.160000000003</v>
      </c>
      <c r="AU720" s="3">
        <f t="shared" ref="AU720:BZ720" si="849">AU769</f>
        <v>0</v>
      </c>
      <c r="AV720" s="3">
        <f t="shared" si="849"/>
        <v>75850.09</v>
      </c>
      <c r="AW720" s="3">
        <f t="shared" si="849"/>
        <v>75850.09</v>
      </c>
      <c r="AX720" s="3">
        <f t="shared" si="849"/>
        <v>0</v>
      </c>
      <c r="AY720" s="3">
        <f t="shared" si="849"/>
        <v>75850.09</v>
      </c>
      <c r="AZ720" s="3">
        <f t="shared" si="849"/>
        <v>0</v>
      </c>
      <c r="BA720" s="3">
        <f t="shared" si="849"/>
        <v>0</v>
      </c>
      <c r="BB720" s="3">
        <f t="shared" si="849"/>
        <v>0</v>
      </c>
      <c r="BC720" s="3">
        <f t="shared" si="849"/>
        <v>0</v>
      </c>
      <c r="BD720" s="3">
        <f t="shared" si="849"/>
        <v>0</v>
      </c>
      <c r="BE720" s="3">
        <f t="shared" si="849"/>
        <v>0</v>
      </c>
      <c r="BF720" s="3">
        <f t="shared" si="849"/>
        <v>0</v>
      </c>
      <c r="BG720" s="3">
        <f t="shared" si="849"/>
        <v>0</v>
      </c>
      <c r="BH720" s="3">
        <f t="shared" si="849"/>
        <v>0</v>
      </c>
      <c r="BI720" s="3">
        <f t="shared" si="849"/>
        <v>0</v>
      </c>
      <c r="BJ720" s="3">
        <f t="shared" si="849"/>
        <v>0</v>
      </c>
      <c r="BK720" s="3">
        <f t="shared" si="849"/>
        <v>0</v>
      </c>
      <c r="BL720" s="3">
        <f t="shared" si="849"/>
        <v>0</v>
      </c>
      <c r="BM720" s="3">
        <f t="shared" si="849"/>
        <v>0</v>
      </c>
      <c r="BN720" s="3">
        <f t="shared" si="849"/>
        <v>0</v>
      </c>
      <c r="BO720" s="3">
        <f t="shared" si="849"/>
        <v>0</v>
      </c>
      <c r="BP720" s="3">
        <f t="shared" si="849"/>
        <v>0</v>
      </c>
      <c r="BQ720" s="3">
        <f t="shared" si="849"/>
        <v>0</v>
      </c>
      <c r="BR720" s="3">
        <f t="shared" si="849"/>
        <v>0</v>
      </c>
      <c r="BS720" s="3">
        <f t="shared" si="849"/>
        <v>0</v>
      </c>
      <c r="BT720" s="3">
        <f t="shared" si="849"/>
        <v>0</v>
      </c>
      <c r="BU720" s="3">
        <f t="shared" si="849"/>
        <v>0</v>
      </c>
      <c r="BV720" s="3">
        <f t="shared" si="849"/>
        <v>0</v>
      </c>
      <c r="BW720" s="3">
        <f t="shared" si="849"/>
        <v>0</v>
      </c>
      <c r="BX720" s="3">
        <f t="shared" si="849"/>
        <v>0</v>
      </c>
      <c r="BY720" s="3">
        <f t="shared" si="849"/>
        <v>0</v>
      </c>
      <c r="BZ720" s="3">
        <f t="shared" si="849"/>
        <v>0</v>
      </c>
      <c r="CA720" s="3">
        <f t="shared" ref="CA720:DF720" si="850">CA769</f>
        <v>92940.160000000003</v>
      </c>
      <c r="CB720" s="3">
        <f t="shared" si="850"/>
        <v>0</v>
      </c>
      <c r="CC720" s="3">
        <f t="shared" si="850"/>
        <v>92940.160000000003</v>
      </c>
      <c r="CD720" s="3">
        <f t="shared" si="850"/>
        <v>0</v>
      </c>
      <c r="CE720" s="3">
        <f t="shared" si="850"/>
        <v>75850.09</v>
      </c>
      <c r="CF720" s="3">
        <f t="shared" si="850"/>
        <v>75850.09</v>
      </c>
      <c r="CG720" s="3">
        <f t="shared" si="850"/>
        <v>0</v>
      </c>
      <c r="CH720" s="3">
        <f t="shared" si="850"/>
        <v>75850.09</v>
      </c>
      <c r="CI720" s="3">
        <f t="shared" si="850"/>
        <v>0</v>
      </c>
      <c r="CJ720" s="3">
        <f t="shared" si="850"/>
        <v>0</v>
      </c>
      <c r="CK720" s="3">
        <f t="shared" si="850"/>
        <v>0</v>
      </c>
      <c r="CL720" s="3">
        <f t="shared" si="850"/>
        <v>0</v>
      </c>
      <c r="CM720" s="3">
        <f t="shared" si="850"/>
        <v>0</v>
      </c>
      <c r="CN720" s="3">
        <f t="shared" si="850"/>
        <v>0</v>
      </c>
      <c r="CO720" s="3">
        <f t="shared" si="850"/>
        <v>0</v>
      </c>
      <c r="CP720" s="3">
        <f t="shared" si="850"/>
        <v>0</v>
      </c>
      <c r="CQ720" s="3">
        <f t="shared" si="850"/>
        <v>0</v>
      </c>
      <c r="CR720" s="3">
        <f t="shared" si="850"/>
        <v>0</v>
      </c>
      <c r="CS720" s="3">
        <f t="shared" si="850"/>
        <v>0</v>
      </c>
      <c r="CT720" s="3">
        <f t="shared" si="850"/>
        <v>0</v>
      </c>
      <c r="CU720" s="3">
        <f t="shared" si="850"/>
        <v>0</v>
      </c>
      <c r="CV720" s="3">
        <f t="shared" si="850"/>
        <v>0</v>
      </c>
      <c r="CW720" s="3">
        <f t="shared" si="850"/>
        <v>0</v>
      </c>
      <c r="CX720" s="3">
        <f t="shared" si="850"/>
        <v>0</v>
      </c>
      <c r="CY720" s="3">
        <f t="shared" si="850"/>
        <v>0</v>
      </c>
      <c r="CZ720" s="3">
        <f t="shared" si="850"/>
        <v>0</v>
      </c>
      <c r="DA720" s="3">
        <f t="shared" si="850"/>
        <v>0</v>
      </c>
      <c r="DB720" s="3">
        <f t="shared" si="850"/>
        <v>0</v>
      </c>
      <c r="DC720" s="3">
        <f t="shared" si="850"/>
        <v>0</v>
      </c>
      <c r="DD720" s="3">
        <f t="shared" si="850"/>
        <v>0</v>
      </c>
      <c r="DE720" s="3">
        <f t="shared" si="850"/>
        <v>0</v>
      </c>
      <c r="DF720" s="3">
        <f t="shared" si="850"/>
        <v>0</v>
      </c>
      <c r="DG720" s="4">
        <f t="shared" ref="DG720:EL720" si="851">DG769</f>
        <v>1095160.1200000001</v>
      </c>
      <c r="DH720" s="4">
        <f t="shared" si="851"/>
        <v>726284.62</v>
      </c>
      <c r="DI720" s="4">
        <f t="shared" si="851"/>
        <v>12634.89</v>
      </c>
      <c r="DJ720" s="4">
        <f t="shared" si="851"/>
        <v>3189.43</v>
      </c>
      <c r="DK720" s="4">
        <f t="shared" si="851"/>
        <v>356240.61</v>
      </c>
      <c r="DL720" s="4">
        <f t="shared" si="851"/>
        <v>0</v>
      </c>
      <c r="DM720" s="4">
        <f t="shared" si="851"/>
        <v>513.43704170000001</v>
      </c>
      <c r="DN720" s="4">
        <f t="shared" si="851"/>
        <v>0</v>
      </c>
      <c r="DO720" s="4">
        <f t="shared" si="851"/>
        <v>0</v>
      </c>
      <c r="DP720" s="4">
        <f t="shared" si="851"/>
        <v>348647.14</v>
      </c>
      <c r="DQ720" s="4">
        <f t="shared" si="851"/>
        <v>183309.33</v>
      </c>
      <c r="DR720" s="4">
        <f t="shared" si="851"/>
        <v>0</v>
      </c>
      <c r="DS720" s="4">
        <f t="shared" si="851"/>
        <v>0</v>
      </c>
      <c r="DT720" s="4">
        <f t="shared" si="851"/>
        <v>1095160.1200000001</v>
      </c>
      <c r="DU720" s="4">
        <f t="shared" si="851"/>
        <v>726284.62</v>
      </c>
      <c r="DV720" s="4">
        <f t="shared" si="851"/>
        <v>12634.89</v>
      </c>
      <c r="DW720" s="4">
        <f t="shared" si="851"/>
        <v>3189.43</v>
      </c>
      <c r="DX720" s="4">
        <f t="shared" si="851"/>
        <v>356240.61</v>
      </c>
      <c r="DY720" s="4">
        <f t="shared" si="851"/>
        <v>0</v>
      </c>
      <c r="DZ720" s="4">
        <f t="shared" si="851"/>
        <v>513.43704170000001</v>
      </c>
      <c r="EA720" s="4">
        <f t="shared" si="851"/>
        <v>0</v>
      </c>
      <c r="EB720" s="4">
        <f t="shared" si="851"/>
        <v>0</v>
      </c>
      <c r="EC720" s="4">
        <f t="shared" si="851"/>
        <v>348647.14</v>
      </c>
      <c r="ED720" s="4">
        <f t="shared" si="851"/>
        <v>183309.33</v>
      </c>
      <c r="EE720" s="4">
        <f t="shared" si="851"/>
        <v>0</v>
      </c>
      <c r="EF720" s="4">
        <f t="shared" si="851"/>
        <v>0</v>
      </c>
      <c r="EG720" s="4">
        <f t="shared" si="851"/>
        <v>0</v>
      </c>
      <c r="EH720" s="4">
        <f t="shared" si="851"/>
        <v>0</v>
      </c>
      <c r="EI720" s="4">
        <f t="shared" si="851"/>
        <v>0</v>
      </c>
      <c r="EJ720" s="4">
        <f t="shared" si="851"/>
        <v>1627116.59</v>
      </c>
      <c r="EK720" s="4">
        <f t="shared" si="851"/>
        <v>0</v>
      </c>
      <c r="EL720" s="4">
        <f t="shared" si="851"/>
        <v>1627116.59</v>
      </c>
      <c r="EM720" s="4">
        <f t="shared" ref="EM720:FR720" si="852">EM769</f>
        <v>0</v>
      </c>
      <c r="EN720" s="4">
        <f t="shared" si="852"/>
        <v>726284.62</v>
      </c>
      <c r="EO720" s="4">
        <f t="shared" si="852"/>
        <v>726284.62</v>
      </c>
      <c r="EP720" s="4">
        <f t="shared" si="852"/>
        <v>0</v>
      </c>
      <c r="EQ720" s="4">
        <f t="shared" si="852"/>
        <v>726284.62</v>
      </c>
      <c r="ER720" s="4">
        <f t="shared" si="852"/>
        <v>0</v>
      </c>
      <c r="ES720" s="4">
        <f t="shared" si="852"/>
        <v>0</v>
      </c>
      <c r="ET720" s="4">
        <f t="shared" si="852"/>
        <v>0</v>
      </c>
      <c r="EU720" s="4">
        <f t="shared" si="852"/>
        <v>0</v>
      </c>
      <c r="EV720" s="4">
        <f t="shared" si="852"/>
        <v>0</v>
      </c>
      <c r="EW720" s="4">
        <f t="shared" si="852"/>
        <v>0</v>
      </c>
      <c r="EX720" s="4">
        <f t="shared" si="852"/>
        <v>0</v>
      </c>
      <c r="EY720" s="4">
        <f t="shared" si="852"/>
        <v>0</v>
      </c>
      <c r="EZ720" s="4">
        <f t="shared" si="852"/>
        <v>0</v>
      </c>
      <c r="FA720" s="4">
        <f t="shared" si="852"/>
        <v>0</v>
      </c>
      <c r="FB720" s="4">
        <f t="shared" si="852"/>
        <v>0</v>
      </c>
      <c r="FC720" s="4">
        <f t="shared" si="852"/>
        <v>0</v>
      </c>
      <c r="FD720" s="4">
        <f t="shared" si="852"/>
        <v>0</v>
      </c>
      <c r="FE720" s="4">
        <f t="shared" si="852"/>
        <v>0</v>
      </c>
      <c r="FF720" s="4">
        <f t="shared" si="852"/>
        <v>0</v>
      </c>
      <c r="FG720" s="4">
        <f t="shared" si="852"/>
        <v>0</v>
      </c>
      <c r="FH720" s="4">
        <f t="shared" si="852"/>
        <v>0</v>
      </c>
      <c r="FI720" s="4">
        <f t="shared" si="852"/>
        <v>0</v>
      </c>
      <c r="FJ720" s="4">
        <f t="shared" si="852"/>
        <v>0</v>
      </c>
      <c r="FK720" s="4">
        <f t="shared" si="852"/>
        <v>0</v>
      </c>
      <c r="FL720" s="4">
        <f t="shared" si="852"/>
        <v>0</v>
      </c>
      <c r="FM720" s="4">
        <f t="shared" si="852"/>
        <v>0</v>
      </c>
      <c r="FN720" s="4">
        <f t="shared" si="852"/>
        <v>0</v>
      </c>
      <c r="FO720" s="4">
        <f t="shared" si="852"/>
        <v>0</v>
      </c>
      <c r="FP720" s="4">
        <f t="shared" si="852"/>
        <v>0</v>
      </c>
      <c r="FQ720" s="4">
        <f t="shared" si="852"/>
        <v>0</v>
      </c>
      <c r="FR720" s="4">
        <f t="shared" si="852"/>
        <v>0</v>
      </c>
      <c r="FS720" s="4">
        <f t="shared" ref="FS720:GX720" si="853">FS769</f>
        <v>1627116.59</v>
      </c>
      <c r="FT720" s="4">
        <f t="shared" si="853"/>
        <v>0</v>
      </c>
      <c r="FU720" s="4">
        <f t="shared" si="853"/>
        <v>1627116.59</v>
      </c>
      <c r="FV720" s="4">
        <f t="shared" si="853"/>
        <v>0</v>
      </c>
      <c r="FW720" s="4">
        <f t="shared" si="853"/>
        <v>726284.62</v>
      </c>
      <c r="FX720" s="4">
        <f t="shared" si="853"/>
        <v>726284.62</v>
      </c>
      <c r="FY720" s="4">
        <f t="shared" si="853"/>
        <v>0</v>
      </c>
      <c r="FZ720" s="4">
        <f t="shared" si="853"/>
        <v>726284.62</v>
      </c>
      <c r="GA720" s="4">
        <f t="shared" si="853"/>
        <v>0</v>
      </c>
      <c r="GB720" s="4">
        <f t="shared" si="853"/>
        <v>0</v>
      </c>
      <c r="GC720" s="4">
        <f t="shared" si="853"/>
        <v>0</v>
      </c>
      <c r="GD720" s="4">
        <f t="shared" si="853"/>
        <v>0</v>
      </c>
      <c r="GE720" s="4">
        <f t="shared" si="853"/>
        <v>0</v>
      </c>
      <c r="GF720" s="4">
        <f t="shared" si="853"/>
        <v>0</v>
      </c>
      <c r="GG720" s="4">
        <f t="shared" si="853"/>
        <v>0</v>
      </c>
      <c r="GH720" s="4">
        <f t="shared" si="853"/>
        <v>0</v>
      </c>
      <c r="GI720" s="4">
        <f t="shared" si="853"/>
        <v>0</v>
      </c>
      <c r="GJ720" s="4">
        <f t="shared" si="853"/>
        <v>0</v>
      </c>
      <c r="GK720" s="4">
        <f t="shared" si="853"/>
        <v>0</v>
      </c>
      <c r="GL720" s="4">
        <f t="shared" si="853"/>
        <v>0</v>
      </c>
      <c r="GM720" s="4">
        <f t="shared" si="853"/>
        <v>0</v>
      </c>
      <c r="GN720" s="4">
        <f t="shared" si="853"/>
        <v>0</v>
      </c>
      <c r="GO720" s="4">
        <f t="shared" si="853"/>
        <v>0</v>
      </c>
      <c r="GP720" s="4">
        <f t="shared" si="853"/>
        <v>0</v>
      </c>
      <c r="GQ720" s="4">
        <f t="shared" si="853"/>
        <v>0</v>
      </c>
      <c r="GR720" s="4">
        <f t="shared" si="853"/>
        <v>0</v>
      </c>
      <c r="GS720" s="4">
        <f t="shared" si="853"/>
        <v>0</v>
      </c>
      <c r="GT720" s="4">
        <f t="shared" si="853"/>
        <v>0</v>
      </c>
      <c r="GU720" s="4">
        <f t="shared" si="853"/>
        <v>0</v>
      </c>
      <c r="GV720" s="4">
        <f t="shared" si="853"/>
        <v>0</v>
      </c>
      <c r="GW720" s="4">
        <f t="shared" si="853"/>
        <v>0</v>
      </c>
      <c r="GX720" s="4">
        <f t="shared" si="853"/>
        <v>0</v>
      </c>
    </row>
    <row r="722" spans="1:255" x14ac:dyDescent="0.2">
      <c r="A722" s="2">
        <v>17</v>
      </c>
      <c r="B722" s="2">
        <v>1</v>
      </c>
      <c r="C722" s="2">
        <f>ROW(SmtRes!A497)</f>
        <v>497</v>
      </c>
      <c r="D722" s="2">
        <f>ROW(EtalonRes!A574)</f>
        <v>574</v>
      </c>
      <c r="E722" s="2" t="s">
        <v>916</v>
      </c>
      <c r="F722" s="2" t="s">
        <v>917</v>
      </c>
      <c r="G722" s="2" t="s">
        <v>918</v>
      </c>
      <c r="H722" s="2" t="s">
        <v>371</v>
      </c>
      <c r="I722" s="2">
        <f>ROUND(1500/100,9)</f>
        <v>15</v>
      </c>
      <c r="J722" s="2">
        <v>0</v>
      </c>
      <c r="K722" s="2">
        <f>ROUND(1500/100,9)</f>
        <v>15</v>
      </c>
      <c r="L722" s="2"/>
      <c r="M722" s="2"/>
      <c r="N722" s="2"/>
      <c r="O722" s="2">
        <f t="shared" ref="O722:O767" si="854">ROUND(CP722,2)</f>
        <v>11057.03</v>
      </c>
      <c r="P722" s="2">
        <f t="shared" ref="P722:P767" si="855">ROUND((ROUND((AC722*AW722*I722),2)*BC722),2)</f>
        <v>6176.62</v>
      </c>
      <c r="Q722" s="2">
        <f>(ROUND((ROUND(((((ET722*1.25)*1.1))*AV722*I722),2)*BB722),2)+ROUND((ROUND(((AE722-(((EU722*1.25)*1.1)))*AV722*I722),2)*BS722),2))</f>
        <v>764.74</v>
      </c>
      <c r="R722" s="2">
        <f t="shared" ref="R722:R767" si="856">ROUND((ROUND((AE722*AV722*I722),2)*BS722),2)</f>
        <v>47.31</v>
      </c>
      <c r="S722" s="2">
        <f t="shared" ref="S722:S767" si="857">ROUND((ROUND((AF722*AV722*I722),2)*BA722),2)</f>
        <v>4115.67</v>
      </c>
      <c r="T722" s="2">
        <f t="shared" ref="T722:T767" si="858">ROUND(CU722*I722,2)</f>
        <v>0</v>
      </c>
      <c r="U722" s="2">
        <f t="shared" ref="U722:U767" si="859">CV722*I722</f>
        <v>334.06436249999996</v>
      </c>
      <c r="V722" s="2">
        <f t="shared" ref="V722:V767" si="860">CW722*I722</f>
        <v>0</v>
      </c>
      <c r="W722" s="2">
        <f t="shared" ref="W722:W767" si="861">ROUND(CX722*I722,2)</f>
        <v>0</v>
      </c>
      <c r="X722" s="2">
        <f t="shared" ref="X722:X767" si="862">ROUND(CY722,2)</f>
        <v>4038.09</v>
      </c>
      <c r="Y722" s="2">
        <f t="shared" ref="Y722:Y767" si="863">ROUND(CZ722,2)</f>
        <v>2123.12</v>
      </c>
      <c r="Z722" s="2"/>
      <c r="AA722" s="2">
        <v>60252778</v>
      </c>
      <c r="AB722" s="2">
        <f t="shared" ref="AB722:AB767" si="864">ROUND((AC722+AD722+AF722),6)</f>
        <v>685.85045000000002</v>
      </c>
      <c r="AC722" s="2">
        <f t="shared" ref="AC722:AC767" si="865">ROUND((ES722),6)</f>
        <v>380.92</v>
      </c>
      <c r="AD722" s="2">
        <f>ROUND((((((ET722*1.25)*1.1))-(((EU722*1.25)*1.1)))+AE722),6)</f>
        <v>47.78125</v>
      </c>
      <c r="AE722" s="2">
        <f>ROUND((((EU722*1.25)*1.1)),6)</f>
        <v>2.9562499999999998</v>
      </c>
      <c r="AF722" s="2">
        <f>ROUND((((EV722*1.15)*1.1)),6)</f>
        <v>257.14920000000001</v>
      </c>
      <c r="AG722" s="2">
        <f t="shared" ref="AG722:AG767" si="866">ROUND((AP722),6)</f>
        <v>0</v>
      </c>
      <c r="AH722" s="2">
        <f>(((EW722*1.15)*1.1))</f>
        <v>20.872499999999999</v>
      </c>
      <c r="AI722" s="2">
        <f>(((EX722*1.25)*1.1))</f>
        <v>0</v>
      </c>
      <c r="AJ722" s="2">
        <f t="shared" ref="AJ722:AJ767" si="867">(AS722)</f>
        <v>0</v>
      </c>
      <c r="AK722" s="2">
        <v>618.95000000000005</v>
      </c>
      <c r="AL722" s="2">
        <v>380.92</v>
      </c>
      <c r="AM722" s="2">
        <v>34.75</v>
      </c>
      <c r="AN722" s="2">
        <v>2.15</v>
      </c>
      <c r="AO722" s="2">
        <v>203.28</v>
      </c>
      <c r="AP722" s="2">
        <v>0</v>
      </c>
      <c r="AQ722" s="2">
        <v>16.5</v>
      </c>
      <c r="AR722" s="2">
        <v>0</v>
      </c>
      <c r="AS722" s="2">
        <v>0</v>
      </c>
      <c r="AT722" s="2">
        <v>97</v>
      </c>
      <c r="AU722" s="2">
        <v>51</v>
      </c>
      <c r="AV722" s="2">
        <v>1.0669999999999999</v>
      </c>
      <c r="AW722" s="2">
        <v>1.081</v>
      </c>
      <c r="AX722" s="2"/>
      <c r="AY722" s="2"/>
      <c r="AZ722" s="2">
        <v>1</v>
      </c>
      <c r="BA722" s="2">
        <v>1</v>
      </c>
      <c r="BB722" s="2">
        <v>1</v>
      </c>
      <c r="BC722" s="2">
        <v>1</v>
      </c>
      <c r="BD722" s="2" t="s">
        <v>3</v>
      </c>
      <c r="BE722" s="2" t="s">
        <v>3</v>
      </c>
      <c r="BF722" s="2" t="s">
        <v>3</v>
      </c>
      <c r="BG722" s="2" t="s">
        <v>3</v>
      </c>
      <c r="BH722" s="2">
        <v>0</v>
      </c>
      <c r="BI722" s="2">
        <v>2</v>
      </c>
      <c r="BJ722" s="2" t="s">
        <v>919</v>
      </c>
      <c r="BK722" s="2"/>
      <c r="BL722" s="2"/>
      <c r="BM722" s="2">
        <v>67</v>
      </c>
      <c r="BN722" s="2">
        <v>59540665</v>
      </c>
      <c r="BO722" s="2" t="s">
        <v>917</v>
      </c>
      <c r="BP722" s="2">
        <v>1</v>
      </c>
      <c r="BQ722" s="2">
        <v>40</v>
      </c>
      <c r="BR722" s="2">
        <v>0</v>
      </c>
      <c r="BS722" s="2">
        <v>1</v>
      </c>
      <c r="BT722" s="2">
        <v>1</v>
      </c>
      <c r="BU722" s="2">
        <v>1</v>
      </c>
      <c r="BV722" s="2">
        <v>1</v>
      </c>
      <c r="BW722" s="2">
        <v>1</v>
      </c>
      <c r="BX722" s="2">
        <v>1</v>
      </c>
      <c r="BY722" s="2" t="s">
        <v>3</v>
      </c>
      <c r="BZ722" s="2">
        <v>97</v>
      </c>
      <c r="CA722" s="2">
        <v>51</v>
      </c>
      <c r="CB722" s="2" t="s">
        <v>3</v>
      </c>
      <c r="CC722" s="2"/>
      <c r="CD722" s="2"/>
      <c r="CE722" s="2">
        <v>30</v>
      </c>
      <c r="CF722" s="2">
        <v>0</v>
      </c>
      <c r="CG722" s="2">
        <v>0</v>
      </c>
      <c r="CH722" s="2"/>
      <c r="CI722" s="2"/>
      <c r="CJ722" s="2"/>
      <c r="CK722" s="2"/>
      <c r="CL722" s="2"/>
      <c r="CM722" s="2">
        <v>0</v>
      </c>
      <c r="CN722" s="2" t="s">
        <v>1300</v>
      </c>
      <c r="CO722" s="2">
        <v>0</v>
      </c>
      <c r="CP722" s="2">
        <f t="shared" ref="CP722:CP767" si="868">(P722+Q722+S722)</f>
        <v>11057.029999999999</v>
      </c>
      <c r="CQ722" s="2">
        <f t="shared" ref="CQ722:CQ767" si="869">ROUND((ROUND((AC722*AW722*1),2)*BC722),2)</f>
        <v>411.77</v>
      </c>
      <c r="CR722" s="2">
        <f>(ROUND((ROUND(((((ET722*1.25)*1.1))*AV722*1),2)*BB722),2)+ROUND((ROUND(((AE722-(((EU722*1.25)*1.1)))*AV722*1),2)*BS722),2))</f>
        <v>50.98</v>
      </c>
      <c r="CS722" s="2">
        <f t="shared" ref="CS722:CS767" si="870">ROUND((ROUND((AE722*AV722*1),2)*BS722),2)</f>
        <v>3.15</v>
      </c>
      <c r="CT722" s="2">
        <f t="shared" ref="CT722:CT767" si="871">ROUND((ROUND((AF722*AV722*1),2)*BA722),2)</f>
        <v>274.38</v>
      </c>
      <c r="CU722" s="2">
        <f t="shared" ref="CU722:CU767" si="872">AG722</f>
        <v>0</v>
      </c>
      <c r="CV722" s="2">
        <f t="shared" ref="CV722:CV767" si="873">(AH722*AV722)</f>
        <v>22.270957499999998</v>
      </c>
      <c r="CW722" s="2">
        <f t="shared" ref="CW722:CW767" si="874">AI722</f>
        <v>0</v>
      </c>
      <c r="CX722" s="2">
        <f t="shared" ref="CX722:CX767" si="875">AJ722</f>
        <v>0</v>
      </c>
      <c r="CY722" s="2">
        <f t="shared" ref="CY722:CY767" si="876">(((S722+R722)*AT722)/100)</f>
        <v>4038.0906000000004</v>
      </c>
      <c r="CZ722" s="2">
        <f t="shared" ref="CZ722:CZ767" si="877">(((S722+R722)*AU722)/100)</f>
        <v>2123.1197999999999</v>
      </c>
      <c r="DA722" s="2"/>
      <c r="DB722" s="2">
        <v>69</v>
      </c>
      <c r="DC722" s="2" t="s">
        <v>3</v>
      </c>
      <c r="DD722" s="2" t="s">
        <v>3</v>
      </c>
      <c r="DE722" s="2" t="s">
        <v>546</v>
      </c>
      <c r="DF722" s="2" t="s">
        <v>546</v>
      </c>
      <c r="DG722" s="2" t="s">
        <v>547</v>
      </c>
      <c r="DH722" s="2" t="s">
        <v>3</v>
      </c>
      <c r="DI722" s="2" t="s">
        <v>547</v>
      </c>
      <c r="DJ722" s="2" t="s">
        <v>546</v>
      </c>
      <c r="DK722" s="2" t="s">
        <v>3</v>
      </c>
      <c r="DL722" s="2" t="s">
        <v>3</v>
      </c>
      <c r="DM722" s="2" t="s">
        <v>3</v>
      </c>
      <c r="DN722" s="2">
        <v>0</v>
      </c>
      <c r="DO722" s="2">
        <v>0</v>
      </c>
      <c r="DP722" s="2">
        <v>1</v>
      </c>
      <c r="DQ722" s="2">
        <v>1</v>
      </c>
      <c r="DR722" s="2"/>
      <c r="DS722" s="2"/>
      <c r="DT722" s="2"/>
      <c r="DU722" s="2">
        <v>1003</v>
      </c>
      <c r="DV722" s="2" t="s">
        <v>371</v>
      </c>
      <c r="DW722" s="2" t="s">
        <v>371</v>
      </c>
      <c r="DX722" s="2">
        <v>100</v>
      </c>
      <c r="DY722" s="2"/>
      <c r="DZ722" s="2" t="s">
        <v>3</v>
      </c>
      <c r="EA722" s="2" t="s">
        <v>3</v>
      </c>
      <c r="EB722" s="2" t="s">
        <v>3</v>
      </c>
      <c r="EC722" s="2" t="s">
        <v>3</v>
      </c>
      <c r="ED722" s="2"/>
      <c r="EE722" s="2">
        <v>59540733</v>
      </c>
      <c r="EF722" s="2">
        <v>40</v>
      </c>
      <c r="EG722" s="2" t="s">
        <v>25</v>
      </c>
      <c r="EH722" s="2">
        <v>0</v>
      </c>
      <c r="EI722" s="2" t="s">
        <v>3</v>
      </c>
      <c r="EJ722" s="2">
        <v>2</v>
      </c>
      <c r="EK722" s="2">
        <v>67</v>
      </c>
      <c r="EL722" s="2" t="s">
        <v>26</v>
      </c>
      <c r="EM722" s="2" t="s">
        <v>27</v>
      </c>
      <c r="EN722" s="2"/>
      <c r="EO722" s="2" t="s">
        <v>548</v>
      </c>
      <c r="EP722" s="2"/>
      <c r="EQ722" s="2">
        <v>0</v>
      </c>
      <c r="ER722" s="2">
        <v>618.95000000000005</v>
      </c>
      <c r="ES722" s="2">
        <v>380.92</v>
      </c>
      <c r="ET722" s="2">
        <v>34.75</v>
      </c>
      <c r="EU722" s="2">
        <v>2.15</v>
      </c>
      <c r="EV722" s="2">
        <v>203.28</v>
      </c>
      <c r="EW722" s="2">
        <v>16.5</v>
      </c>
      <c r="EX722" s="2">
        <v>0</v>
      </c>
      <c r="EY722" s="2">
        <v>0</v>
      </c>
      <c r="EZ722" s="2"/>
      <c r="FA722" s="2"/>
      <c r="FB722" s="2"/>
      <c r="FC722" s="2"/>
      <c r="FD722" s="2"/>
      <c r="FE722" s="2"/>
      <c r="FF722" s="2"/>
      <c r="FG722" s="2"/>
      <c r="FH722" s="2"/>
      <c r="FI722" s="2"/>
      <c r="FJ722" s="2"/>
      <c r="FK722" s="2"/>
      <c r="FL722" s="2"/>
      <c r="FM722" s="2"/>
      <c r="FN722" s="2"/>
      <c r="FO722" s="2"/>
      <c r="FP722" s="2"/>
      <c r="FQ722" s="2">
        <v>0</v>
      </c>
      <c r="FR722" s="2">
        <v>0</v>
      </c>
      <c r="FS722" s="2">
        <v>0</v>
      </c>
      <c r="FT722" s="2"/>
      <c r="FU722" s="2"/>
      <c r="FV722" s="2"/>
      <c r="FW722" s="2"/>
      <c r="FX722" s="2">
        <v>97</v>
      </c>
      <c r="FY722" s="2">
        <v>51</v>
      </c>
      <c r="FZ722" s="2"/>
      <c r="GA722" s="2" t="s">
        <v>3</v>
      </c>
      <c r="GB722" s="2"/>
      <c r="GC722" s="2"/>
      <c r="GD722" s="2">
        <v>1</v>
      </c>
      <c r="GE722" s="2"/>
      <c r="GF722" s="2">
        <v>-2063569780</v>
      </c>
      <c r="GG722" s="2">
        <v>2</v>
      </c>
      <c r="GH722" s="2">
        <v>1</v>
      </c>
      <c r="GI722" s="2">
        <v>2</v>
      </c>
      <c r="GJ722" s="2">
        <v>0</v>
      </c>
      <c r="GK722" s="2">
        <v>0</v>
      </c>
      <c r="GL722" s="2">
        <f t="shared" ref="GL722:GL767" si="878">ROUND(IF(AND(BH722=3,BI722=3,FS722&lt;&gt;0),P722,0),2)</f>
        <v>0</v>
      </c>
      <c r="GM722" s="2">
        <f t="shared" ref="GM722:GM767" si="879">ROUND(O722+X722+Y722,2)+GX722</f>
        <v>17218.240000000002</v>
      </c>
      <c r="GN722" s="2">
        <f t="shared" ref="GN722:GN767" si="880">IF(OR(BI722=0,BI722=1),GM722-GX722,0)</f>
        <v>0</v>
      </c>
      <c r="GO722" s="2">
        <f t="shared" ref="GO722:GO767" si="881">IF(BI722=2,GM722-GX722,0)</f>
        <v>17218.240000000002</v>
      </c>
      <c r="GP722" s="2">
        <f t="shared" ref="GP722:GP767" si="882">IF(BI722=4,GM722-GX722,0)</f>
        <v>0</v>
      </c>
      <c r="GQ722" s="2"/>
      <c r="GR722" s="2">
        <v>0</v>
      </c>
      <c r="GS722" s="2">
        <v>3</v>
      </c>
      <c r="GT722" s="2">
        <v>0</v>
      </c>
      <c r="GU722" s="2" t="s">
        <v>3</v>
      </c>
      <c r="GV722" s="2">
        <f t="shared" ref="GV722:GV767" si="883">ROUND((GT722),6)</f>
        <v>0</v>
      </c>
      <c r="GW722" s="2">
        <v>1</v>
      </c>
      <c r="GX722" s="2">
        <f t="shared" ref="GX722:GX767" si="884">ROUND(HC722*I722,2)</f>
        <v>0</v>
      </c>
      <c r="GY722" s="2"/>
      <c r="GZ722" s="2"/>
      <c r="HA722" s="2">
        <v>0</v>
      </c>
      <c r="HB722" s="2">
        <v>0</v>
      </c>
      <c r="HC722" s="2">
        <f t="shared" ref="HC722:HC767" si="885">GV722*GW722</f>
        <v>0</v>
      </c>
      <c r="HD722" s="2"/>
      <c r="HE722" s="2" t="s">
        <v>3</v>
      </c>
      <c r="HF722" s="2" t="s">
        <v>3</v>
      </c>
      <c r="HG722" s="2"/>
      <c r="HH722" s="2"/>
      <c r="HI722" s="2"/>
      <c r="HJ722" s="2"/>
      <c r="HK722" s="2"/>
      <c r="HL722" s="2"/>
      <c r="HM722" s="2" t="s">
        <v>3</v>
      </c>
      <c r="HN722" s="2" t="s">
        <v>3</v>
      </c>
      <c r="HO722" s="2" t="s">
        <v>3</v>
      </c>
      <c r="HP722" s="2" t="s">
        <v>3</v>
      </c>
      <c r="HQ722" s="2" t="s">
        <v>3</v>
      </c>
      <c r="HR722" s="2"/>
      <c r="HS722" s="2">
        <v>0</v>
      </c>
      <c r="HT722" s="2"/>
      <c r="HU722" s="2"/>
      <c r="HV722" s="2"/>
      <c r="HW722" s="2"/>
      <c r="HX722" s="2"/>
      <c r="HY722" s="2"/>
      <c r="HZ722" s="2"/>
      <c r="IA722" s="2"/>
      <c r="IB722" s="2"/>
      <c r="IC722" s="2"/>
      <c r="ID722" s="2"/>
      <c r="IE722" s="2"/>
      <c r="IF722" s="2"/>
      <c r="IG722" s="2"/>
      <c r="IH722" s="2"/>
      <c r="II722" s="2"/>
      <c r="IJ722" s="2"/>
      <c r="IK722" s="2">
        <v>0</v>
      </c>
      <c r="IL722" s="2"/>
      <c r="IM722" s="2"/>
      <c r="IN722" s="2"/>
      <c r="IO722" s="2"/>
      <c r="IP722" s="2"/>
      <c r="IQ722" s="2"/>
      <c r="IR722" s="2"/>
      <c r="IS722" s="2"/>
      <c r="IT722" s="2"/>
      <c r="IU722" s="2"/>
    </row>
    <row r="723" spans="1:255" x14ac:dyDescent="0.2">
      <c r="A723">
        <v>17</v>
      </c>
      <c r="B723">
        <v>1</v>
      </c>
      <c r="C723">
        <f>ROW(SmtRes!A506)</f>
        <v>506</v>
      </c>
      <c r="D723">
        <f>ROW(EtalonRes!A584)</f>
        <v>584</v>
      </c>
      <c r="E723" t="s">
        <v>916</v>
      </c>
      <c r="F723" t="s">
        <v>917</v>
      </c>
      <c r="G723" t="s">
        <v>918</v>
      </c>
      <c r="H723" t="s">
        <v>371</v>
      </c>
      <c r="I723">
        <f>ROUND(1500/100,9)</f>
        <v>15</v>
      </c>
      <c r="J723">
        <v>0</v>
      </c>
      <c r="K723">
        <f>ROUND(1500/100,9)</f>
        <v>15</v>
      </c>
      <c r="O723">
        <f t="shared" si="854"/>
        <v>255645.73</v>
      </c>
      <c r="P723">
        <f t="shared" si="855"/>
        <v>19023.990000000002</v>
      </c>
      <c r="Q723">
        <f>(ROUND((ROUND(((((ET723*1.25)*1.1))*AV723*I723),2)*BB723),2)+ROUND((ROUND(((AE723-(((EU723*1.25)*1.1)))*AV723*I723),2)*BS723),2))</f>
        <v>10301.049999999999</v>
      </c>
      <c r="R723">
        <f t="shared" si="856"/>
        <v>2601.58</v>
      </c>
      <c r="S723">
        <f t="shared" si="857"/>
        <v>226320.69</v>
      </c>
      <c r="T723">
        <f t="shared" si="858"/>
        <v>0</v>
      </c>
      <c r="U723">
        <f t="shared" si="859"/>
        <v>334.06436249999996</v>
      </c>
      <c r="V723">
        <f t="shared" si="860"/>
        <v>0</v>
      </c>
      <c r="W723">
        <f t="shared" si="861"/>
        <v>0</v>
      </c>
      <c r="X723">
        <f t="shared" si="862"/>
        <v>222054.6</v>
      </c>
      <c r="Y723">
        <f t="shared" si="863"/>
        <v>116750.36</v>
      </c>
      <c r="AA723">
        <v>60252775</v>
      </c>
      <c r="AB723">
        <f t="shared" si="864"/>
        <v>685.85045000000002</v>
      </c>
      <c r="AC723">
        <f t="shared" si="865"/>
        <v>380.92</v>
      </c>
      <c r="AD723">
        <f>ROUND((((((ET723*1.25)*1.1))-(((EU723*1.25)*1.1)))+AE723),6)</f>
        <v>47.78125</v>
      </c>
      <c r="AE723">
        <f>ROUND((((EU723*1.25)*1.1)),6)</f>
        <v>2.9562499999999998</v>
      </c>
      <c r="AF723">
        <f>ROUND((((EV723*1.15)*1.1)),6)</f>
        <v>257.14920000000001</v>
      </c>
      <c r="AG723">
        <f t="shared" si="866"/>
        <v>0</v>
      </c>
      <c r="AH723">
        <f>(((EW723*1.15)*1.1))</f>
        <v>20.872499999999999</v>
      </c>
      <c r="AI723">
        <f>(((EX723*1.25)*1.1))</f>
        <v>0</v>
      </c>
      <c r="AJ723">
        <f t="shared" si="867"/>
        <v>0</v>
      </c>
      <c r="AK723">
        <v>618.95000000000005</v>
      </c>
      <c r="AL723">
        <v>380.92</v>
      </c>
      <c r="AM723">
        <v>34.75</v>
      </c>
      <c r="AN723">
        <v>2.15</v>
      </c>
      <c r="AO723">
        <v>203.28</v>
      </c>
      <c r="AP723">
        <v>0</v>
      </c>
      <c r="AQ723">
        <v>16.5</v>
      </c>
      <c r="AR723">
        <v>0</v>
      </c>
      <c r="AS723">
        <v>0</v>
      </c>
      <c r="AT723">
        <v>97</v>
      </c>
      <c r="AU723">
        <v>51</v>
      </c>
      <c r="AV723">
        <v>1.0669999999999999</v>
      </c>
      <c r="AW723">
        <v>1.081</v>
      </c>
      <c r="AZ723">
        <v>1</v>
      </c>
      <c r="BA723">
        <v>54.99</v>
      </c>
      <c r="BB723">
        <v>13.47</v>
      </c>
      <c r="BC723">
        <v>3.08</v>
      </c>
      <c r="BD723" t="s">
        <v>3</v>
      </c>
      <c r="BE723" t="s">
        <v>3</v>
      </c>
      <c r="BF723" t="s">
        <v>3</v>
      </c>
      <c r="BG723" t="s">
        <v>3</v>
      </c>
      <c r="BH723">
        <v>0</v>
      </c>
      <c r="BI723">
        <v>2</v>
      </c>
      <c r="BJ723" t="s">
        <v>919</v>
      </c>
      <c r="BM723">
        <v>67</v>
      </c>
      <c r="BN723">
        <v>59540665</v>
      </c>
      <c r="BO723" t="s">
        <v>917</v>
      </c>
      <c r="BP723">
        <v>1</v>
      </c>
      <c r="BQ723">
        <v>40</v>
      </c>
      <c r="BR723">
        <v>0</v>
      </c>
      <c r="BS723">
        <v>54.99</v>
      </c>
      <c r="BT723">
        <v>1</v>
      </c>
      <c r="BU723">
        <v>1</v>
      </c>
      <c r="BV723">
        <v>1</v>
      </c>
      <c r="BW723">
        <v>1</v>
      </c>
      <c r="BX723">
        <v>1</v>
      </c>
      <c r="BY723" t="s">
        <v>3</v>
      </c>
      <c r="BZ723">
        <v>97</v>
      </c>
      <c r="CA723">
        <v>51</v>
      </c>
      <c r="CB723" t="s">
        <v>3</v>
      </c>
      <c r="CE723">
        <v>30</v>
      </c>
      <c r="CF723">
        <v>0</v>
      </c>
      <c r="CG723">
        <v>0</v>
      </c>
      <c r="CM723">
        <v>0</v>
      </c>
      <c r="CN723" t="s">
        <v>1300</v>
      </c>
      <c r="CO723">
        <v>0</v>
      </c>
      <c r="CP723">
        <f t="shared" si="868"/>
        <v>255645.73</v>
      </c>
      <c r="CQ723">
        <f t="shared" si="869"/>
        <v>1268.25</v>
      </c>
      <c r="CR723">
        <f>(ROUND((ROUND(((((ET723*1.25)*1.1))*AV723*1),2)*BB723),2)+ROUND((ROUND(((AE723-(((EU723*1.25)*1.1)))*AV723*1),2)*BS723),2))</f>
        <v>686.7</v>
      </c>
      <c r="CS723">
        <f t="shared" si="870"/>
        <v>173.22</v>
      </c>
      <c r="CT723">
        <f t="shared" si="871"/>
        <v>15088.16</v>
      </c>
      <c r="CU723">
        <f t="shared" si="872"/>
        <v>0</v>
      </c>
      <c r="CV723">
        <f t="shared" si="873"/>
        <v>22.270957499999998</v>
      </c>
      <c r="CW723">
        <f t="shared" si="874"/>
        <v>0</v>
      </c>
      <c r="CX723">
        <f t="shared" si="875"/>
        <v>0</v>
      </c>
      <c r="CY723">
        <f t="shared" si="876"/>
        <v>222054.60189999998</v>
      </c>
      <c r="CZ723">
        <f t="shared" si="877"/>
        <v>116750.35769999999</v>
      </c>
      <c r="DB723">
        <v>71</v>
      </c>
      <c r="DC723" t="s">
        <v>3</v>
      </c>
      <c r="DD723" t="s">
        <v>3</v>
      </c>
      <c r="DE723" t="s">
        <v>546</v>
      </c>
      <c r="DF723" t="s">
        <v>546</v>
      </c>
      <c r="DG723" t="s">
        <v>547</v>
      </c>
      <c r="DH723" t="s">
        <v>3</v>
      </c>
      <c r="DI723" t="s">
        <v>547</v>
      </c>
      <c r="DJ723" t="s">
        <v>546</v>
      </c>
      <c r="DK723" t="s">
        <v>3</v>
      </c>
      <c r="DL723" t="s">
        <v>3</v>
      </c>
      <c r="DM723" t="s">
        <v>3</v>
      </c>
      <c r="DN723">
        <v>0</v>
      </c>
      <c r="DO723">
        <v>0</v>
      </c>
      <c r="DP723">
        <v>1</v>
      </c>
      <c r="DQ723">
        <v>1</v>
      </c>
      <c r="DU723">
        <v>1003</v>
      </c>
      <c r="DV723" t="s">
        <v>371</v>
      </c>
      <c r="DW723" t="s">
        <v>371</v>
      </c>
      <c r="DX723">
        <v>100</v>
      </c>
      <c r="DZ723" t="s">
        <v>3</v>
      </c>
      <c r="EA723" t="s">
        <v>3</v>
      </c>
      <c r="EB723" t="s">
        <v>3</v>
      </c>
      <c r="EC723" t="s">
        <v>3</v>
      </c>
      <c r="EE723">
        <v>59540733</v>
      </c>
      <c r="EF723">
        <v>40</v>
      </c>
      <c r="EG723" t="s">
        <v>25</v>
      </c>
      <c r="EH723">
        <v>0</v>
      </c>
      <c r="EI723" t="s">
        <v>3</v>
      </c>
      <c r="EJ723">
        <v>2</v>
      </c>
      <c r="EK723">
        <v>67</v>
      </c>
      <c r="EL723" t="s">
        <v>26</v>
      </c>
      <c r="EM723" t="s">
        <v>27</v>
      </c>
      <c r="EO723" t="s">
        <v>548</v>
      </c>
      <c r="EQ723">
        <v>0</v>
      </c>
      <c r="ER723">
        <v>618.95000000000005</v>
      </c>
      <c r="ES723">
        <v>380.92</v>
      </c>
      <c r="ET723">
        <v>34.75</v>
      </c>
      <c r="EU723">
        <v>2.15</v>
      </c>
      <c r="EV723">
        <v>203.28</v>
      </c>
      <c r="EW723">
        <v>16.5</v>
      </c>
      <c r="EX723">
        <v>0</v>
      </c>
      <c r="EY723">
        <v>0</v>
      </c>
      <c r="FQ723">
        <v>0</v>
      </c>
      <c r="FR723">
        <v>0</v>
      </c>
      <c r="FS723">
        <v>0</v>
      </c>
      <c r="FX723">
        <v>97</v>
      </c>
      <c r="FY723">
        <v>51</v>
      </c>
      <c r="GA723" t="s">
        <v>3</v>
      </c>
      <c r="GD723">
        <v>1</v>
      </c>
      <c r="GF723">
        <v>-2063569780</v>
      </c>
      <c r="GG723">
        <v>2</v>
      </c>
      <c r="GH723">
        <v>1</v>
      </c>
      <c r="GI723">
        <v>2</v>
      </c>
      <c r="GJ723">
        <v>0</v>
      </c>
      <c r="GK723">
        <v>0</v>
      </c>
      <c r="GL723">
        <f t="shared" si="878"/>
        <v>0</v>
      </c>
      <c r="GM723">
        <f t="shared" si="879"/>
        <v>594450.68999999994</v>
      </c>
      <c r="GN723">
        <f t="shared" si="880"/>
        <v>0</v>
      </c>
      <c r="GO723">
        <f t="shared" si="881"/>
        <v>594450.68999999994</v>
      </c>
      <c r="GP723">
        <f t="shared" si="882"/>
        <v>0</v>
      </c>
      <c r="GR723">
        <v>0</v>
      </c>
      <c r="GS723">
        <v>3</v>
      </c>
      <c r="GT723">
        <v>0</v>
      </c>
      <c r="GU723" t="s">
        <v>3</v>
      </c>
      <c r="GV723">
        <f t="shared" si="883"/>
        <v>0</v>
      </c>
      <c r="GW723">
        <v>1</v>
      </c>
      <c r="GX723">
        <f t="shared" si="884"/>
        <v>0</v>
      </c>
      <c r="HA723">
        <v>0</v>
      </c>
      <c r="HB723">
        <v>0</v>
      </c>
      <c r="HC723">
        <f t="shared" si="885"/>
        <v>0</v>
      </c>
      <c r="HE723" t="s">
        <v>3</v>
      </c>
      <c r="HF723" t="s">
        <v>3</v>
      </c>
      <c r="HM723" t="s">
        <v>3</v>
      </c>
      <c r="HN723" t="s">
        <v>3</v>
      </c>
      <c r="HO723" t="s">
        <v>3</v>
      </c>
      <c r="HP723" t="s">
        <v>3</v>
      </c>
      <c r="HQ723" t="s">
        <v>3</v>
      </c>
      <c r="HS723">
        <v>0</v>
      </c>
      <c r="IK723">
        <v>0</v>
      </c>
    </row>
    <row r="724" spans="1:255" x14ac:dyDescent="0.2">
      <c r="A724" s="2">
        <v>18</v>
      </c>
      <c r="B724" s="2">
        <v>1</v>
      </c>
      <c r="C724" s="2">
        <v>497</v>
      </c>
      <c r="D724" s="2"/>
      <c r="E724" s="2" t="s">
        <v>920</v>
      </c>
      <c r="F724" s="2" t="s">
        <v>921</v>
      </c>
      <c r="G724" s="2" t="s">
        <v>922</v>
      </c>
      <c r="H724" s="2" t="s">
        <v>37</v>
      </c>
      <c r="I724" s="2">
        <f>I722*J724</f>
        <v>50</v>
      </c>
      <c r="J724" s="2">
        <v>3.3333333333333335</v>
      </c>
      <c r="K724" s="2">
        <v>3.3333333000000001</v>
      </c>
      <c r="L724" s="2"/>
      <c r="M724" s="2"/>
      <c r="N724" s="2"/>
      <c r="O724" s="2">
        <f t="shared" si="854"/>
        <v>1355</v>
      </c>
      <c r="P724" s="2">
        <f t="shared" si="855"/>
        <v>1355</v>
      </c>
      <c r="Q724" s="2">
        <f>(ROUND((ROUND(((ET724)*AV724*I724),2)*BB724),2)+ROUND((ROUND(((AE724-(EU724))*AV724*I724),2)*BS724),2))</f>
        <v>0</v>
      </c>
      <c r="R724" s="2">
        <f t="shared" si="856"/>
        <v>0</v>
      </c>
      <c r="S724" s="2">
        <f t="shared" si="857"/>
        <v>0</v>
      </c>
      <c r="T724" s="2">
        <f t="shared" si="858"/>
        <v>0</v>
      </c>
      <c r="U724" s="2">
        <f t="shared" si="859"/>
        <v>0</v>
      </c>
      <c r="V724" s="2">
        <f t="shared" si="860"/>
        <v>0</v>
      </c>
      <c r="W724" s="2">
        <f t="shared" si="861"/>
        <v>0</v>
      </c>
      <c r="X724" s="2">
        <f t="shared" si="862"/>
        <v>0</v>
      </c>
      <c r="Y724" s="2">
        <f t="shared" si="863"/>
        <v>0</v>
      </c>
      <c r="Z724" s="2"/>
      <c r="AA724" s="2">
        <v>60252778</v>
      </c>
      <c r="AB724" s="2">
        <f t="shared" si="864"/>
        <v>27.1</v>
      </c>
      <c r="AC724" s="2">
        <f t="shared" si="865"/>
        <v>27.1</v>
      </c>
      <c r="AD724" s="2">
        <f>ROUND((((ET724)-(EU724))+AE724),6)</f>
        <v>0</v>
      </c>
      <c r="AE724" s="2">
        <f t="shared" ref="AE724:AF727" si="886">ROUND((EU724),6)</f>
        <v>0</v>
      </c>
      <c r="AF724" s="2">
        <f t="shared" si="886"/>
        <v>0</v>
      </c>
      <c r="AG724" s="2">
        <f t="shared" si="866"/>
        <v>0</v>
      </c>
      <c r="AH724" s="2">
        <f t="shared" ref="AH724:AI727" si="887">(EW724)</f>
        <v>0</v>
      </c>
      <c r="AI724" s="2">
        <f t="shared" si="887"/>
        <v>0</v>
      </c>
      <c r="AJ724" s="2">
        <f t="shared" si="867"/>
        <v>0</v>
      </c>
      <c r="AK724" s="2">
        <v>27.1</v>
      </c>
      <c r="AL724" s="2">
        <v>27.1</v>
      </c>
      <c r="AM724" s="2">
        <v>0</v>
      </c>
      <c r="AN724" s="2">
        <v>0</v>
      </c>
      <c r="AO724" s="2">
        <v>0</v>
      </c>
      <c r="AP724" s="2">
        <v>0</v>
      </c>
      <c r="AQ724" s="2">
        <v>0</v>
      </c>
      <c r="AR724" s="2">
        <v>0</v>
      </c>
      <c r="AS724" s="2">
        <v>0</v>
      </c>
      <c r="AT724" s="2">
        <v>97</v>
      </c>
      <c r="AU724" s="2">
        <v>51</v>
      </c>
      <c r="AV724" s="2">
        <v>1</v>
      </c>
      <c r="AW724" s="2">
        <v>1</v>
      </c>
      <c r="AX724" s="2"/>
      <c r="AY724" s="2"/>
      <c r="AZ724" s="2">
        <v>1</v>
      </c>
      <c r="BA724" s="2">
        <v>1</v>
      </c>
      <c r="BB724" s="2">
        <v>1</v>
      </c>
      <c r="BC724" s="2">
        <v>1</v>
      </c>
      <c r="BD724" s="2" t="s">
        <v>3</v>
      </c>
      <c r="BE724" s="2" t="s">
        <v>3</v>
      </c>
      <c r="BF724" s="2" t="s">
        <v>3</v>
      </c>
      <c r="BG724" s="2" t="s">
        <v>3</v>
      </c>
      <c r="BH724" s="2">
        <v>3</v>
      </c>
      <c r="BI724" s="2">
        <v>2</v>
      </c>
      <c r="BJ724" s="2" t="s">
        <v>3</v>
      </c>
      <c r="BK724" s="2"/>
      <c r="BL724" s="2"/>
      <c r="BM724" s="2">
        <v>67</v>
      </c>
      <c r="BN724" s="2">
        <v>0</v>
      </c>
      <c r="BO724" s="2" t="s">
        <v>3</v>
      </c>
      <c r="BP724" s="2">
        <v>0</v>
      </c>
      <c r="BQ724" s="2">
        <v>40</v>
      </c>
      <c r="BR724" s="2">
        <v>0</v>
      </c>
      <c r="BS724" s="2">
        <v>1</v>
      </c>
      <c r="BT724" s="2">
        <v>1</v>
      </c>
      <c r="BU724" s="2">
        <v>1</v>
      </c>
      <c r="BV724" s="2">
        <v>1</v>
      </c>
      <c r="BW724" s="2">
        <v>1</v>
      </c>
      <c r="BX724" s="2">
        <v>1</v>
      </c>
      <c r="BY724" s="2" t="s">
        <v>3</v>
      </c>
      <c r="BZ724" s="2">
        <v>97</v>
      </c>
      <c r="CA724" s="2">
        <v>51</v>
      </c>
      <c r="CB724" s="2" t="s">
        <v>3</v>
      </c>
      <c r="CC724" s="2"/>
      <c r="CD724" s="2"/>
      <c r="CE724" s="2">
        <v>30</v>
      </c>
      <c r="CF724" s="2">
        <v>0</v>
      </c>
      <c r="CG724" s="2">
        <v>0</v>
      </c>
      <c r="CH724" s="2"/>
      <c r="CI724" s="2"/>
      <c r="CJ724" s="2"/>
      <c r="CK724" s="2"/>
      <c r="CL724" s="2"/>
      <c r="CM724" s="2">
        <v>0</v>
      </c>
      <c r="CN724" s="2" t="s">
        <v>1290</v>
      </c>
      <c r="CO724" s="2">
        <v>0</v>
      </c>
      <c r="CP724" s="2">
        <f t="shared" si="868"/>
        <v>1355</v>
      </c>
      <c r="CQ724" s="2">
        <f t="shared" si="869"/>
        <v>27.1</v>
      </c>
      <c r="CR724" s="2">
        <f>(ROUND((ROUND(((ET724)*AV724*1),2)*BB724),2)+ROUND((ROUND(((AE724-(EU724))*AV724*1),2)*BS724),2))</f>
        <v>0</v>
      </c>
      <c r="CS724" s="2">
        <f t="shared" si="870"/>
        <v>0</v>
      </c>
      <c r="CT724" s="2">
        <f t="shared" si="871"/>
        <v>0</v>
      </c>
      <c r="CU724" s="2">
        <f t="shared" si="872"/>
        <v>0</v>
      </c>
      <c r="CV724" s="2">
        <f t="shared" si="873"/>
        <v>0</v>
      </c>
      <c r="CW724" s="2">
        <f t="shared" si="874"/>
        <v>0</v>
      </c>
      <c r="CX724" s="2">
        <f t="shared" si="875"/>
        <v>0</v>
      </c>
      <c r="CY724" s="2">
        <f t="shared" si="876"/>
        <v>0</v>
      </c>
      <c r="CZ724" s="2">
        <f t="shared" si="877"/>
        <v>0</v>
      </c>
      <c r="DA724" s="2"/>
      <c r="DB724" s="2"/>
      <c r="DC724" s="2" t="s">
        <v>3</v>
      </c>
      <c r="DD724" s="2" t="s">
        <v>3</v>
      </c>
      <c r="DE724" s="2" t="s">
        <v>3</v>
      </c>
      <c r="DF724" s="2" t="s">
        <v>3</v>
      </c>
      <c r="DG724" s="2" t="s">
        <v>3</v>
      </c>
      <c r="DH724" s="2" t="s">
        <v>3</v>
      </c>
      <c r="DI724" s="2" t="s">
        <v>3</v>
      </c>
      <c r="DJ724" s="2" t="s">
        <v>3</v>
      </c>
      <c r="DK724" s="2" t="s">
        <v>3</v>
      </c>
      <c r="DL724" s="2" t="s">
        <v>3</v>
      </c>
      <c r="DM724" s="2" t="s">
        <v>3</v>
      </c>
      <c r="DN724" s="2">
        <v>0</v>
      </c>
      <c r="DO724" s="2">
        <v>0</v>
      </c>
      <c r="DP724" s="2">
        <v>1</v>
      </c>
      <c r="DQ724" s="2">
        <v>1</v>
      </c>
      <c r="DR724" s="2"/>
      <c r="DS724" s="2"/>
      <c r="DT724" s="2"/>
      <c r="DU724" s="2">
        <v>1013</v>
      </c>
      <c r="DV724" s="2" t="s">
        <v>37</v>
      </c>
      <c r="DW724" s="2" t="s">
        <v>37</v>
      </c>
      <c r="DX724" s="2">
        <v>1</v>
      </c>
      <c r="DY724" s="2"/>
      <c r="DZ724" s="2" t="s">
        <v>3</v>
      </c>
      <c r="EA724" s="2" t="s">
        <v>3</v>
      </c>
      <c r="EB724" s="2" t="s">
        <v>3</v>
      </c>
      <c r="EC724" s="2" t="s">
        <v>3</v>
      </c>
      <c r="ED724" s="2"/>
      <c r="EE724" s="2">
        <v>59540733</v>
      </c>
      <c r="EF724" s="2">
        <v>40</v>
      </c>
      <c r="EG724" s="2" t="s">
        <v>25</v>
      </c>
      <c r="EH724" s="2">
        <v>0</v>
      </c>
      <c r="EI724" s="2" t="s">
        <v>3</v>
      </c>
      <c r="EJ724" s="2">
        <v>2</v>
      </c>
      <c r="EK724" s="2">
        <v>67</v>
      </c>
      <c r="EL724" s="2" t="s">
        <v>26</v>
      </c>
      <c r="EM724" s="2" t="s">
        <v>27</v>
      </c>
      <c r="EN724" s="2"/>
      <c r="EO724" s="2" t="s">
        <v>76</v>
      </c>
      <c r="EP724" s="2"/>
      <c r="EQ724" s="2">
        <v>0</v>
      </c>
      <c r="ER724" s="2">
        <v>0</v>
      </c>
      <c r="ES724" s="2">
        <v>27.1</v>
      </c>
      <c r="ET724" s="2">
        <v>0</v>
      </c>
      <c r="EU724" s="2">
        <v>0</v>
      </c>
      <c r="EV724" s="2">
        <v>0</v>
      </c>
      <c r="EW724" s="2">
        <v>0</v>
      </c>
      <c r="EX724" s="2">
        <v>0</v>
      </c>
      <c r="EY724" s="2"/>
      <c r="EZ724" s="2"/>
      <c r="FA724" s="2"/>
      <c r="FB724" s="2"/>
      <c r="FC724" s="2"/>
      <c r="FD724" s="2"/>
      <c r="FE724" s="2"/>
      <c r="FF724" s="2"/>
      <c r="FG724" s="2"/>
      <c r="FH724" s="2"/>
      <c r="FI724" s="2"/>
      <c r="FJ724" s="2"/>
      <c r="FK724" s="2"/>
      <c r="FL724" s="2"/>
      <c r="FM724" s="2"/>
      <c r="FN724" s="2"/>
      <c r="FO724" s="2"/>
      <c r="FP724" s="2"/>
      <c r="FQ724" s="2">
        <v>0</v>
      </c>
      <c r="FR724" s="2">
        <v>0</v>
      </c>
      <c r="FS724" s="2">
        <v>0</v>
      </c>
      <c r="FT724" s="2"/>
      <c r="FU724" s="2"/>
      <c r="FV724" s="2"/>
      <c r="FW724" s="2"/>
      <c r="FX724" s="2">
        <v>97</v>
      </c>
      <c r="FY724" s="2">
        <v>51</v>
      </c>
      <c r="FZ724" s="2"/>
      <c r="GA724" s="2" t="s">
        <v>923</v>
      </c>
      <c r="GB724" s="2"/>
      <c r="GC724" s="2"/>
      <c r="GD724" s="2">
        <v>1</v>
      </c>
      <c r="GE724" s="2"/>
      <c r="GF724" s="2">
        <v>-755341301</v>
      </c>
      <c r="GG724" s="2">
        <v>2</v>
      </c>
      <c r="GH724" s="2">
        <v>4</v>
      </c>
      <c r="GI724" s="2">
        <v>-2</v>
      </c>
      <c r="GJ724" s="2">
        <v>0</v>
      </c>
      <c r="GK724" s="2">
        <v>0</v>
      </c>
      <c r="GL724" s="2">
        <f t="shared" si="878"/>
        <v>0</v>
      </c>
      <c r="GM724" s="2">
        <f t="shared" si="879"/>
        <v>1355</v>
      </c>
      <c r="GN724" s="2">
        <f t="shared" si="880"/>
        <v>0</v>
      </c>
      <c r="GO724" s="2">
        <f t="shared" si="881"/>
        <v>1355</v>
      </c>
      <c r="GP724" s="2">
        <f t="shared" si="882"/>
        <v>0</v>
      </c>
      <c r="GQ724" s="2"/>
      <c r="GR724" s="2">
        <v>0</v>
      </c>
      <c r="GS724" s="2">
        <v>2</v>
      </c>
      <c r="GT724" s="2">
        <v>0</v>
      </c>
      <c r="GU724" s="2" t="s">
        <v>3</v>
      </c>
      <c r="GV724" s="2">
        <f t="shared" si="883"/>
        <v>0</v>
      </c>
      <c r="GW724" s="2">
        <v>1</v>
      </c>
      <c r="GX724" s="2">
        <f t="shared" si="884"/>
        <v>0</v>
      </c>
      <c r="GY724" s="2"/>
      <c r="GZ724" s="2"/>
      <c r="HA724" s="2">
        <v>0</v>
      </c>
      <c r="HB724" s="2">
        <v>0</v>
      </c>
      <c r="HC724" s="2">
        <f t="shared" si="885"/>
        <v>0</v>
      </c>
      <c r="HD724" s="2"/>
      <c r="HE724" s="2" t="s">
        <v>389</v>
      </c>
      <c r="HF724" s="2" t="s">
        <v>34</v>
      </c>
      <c r="HG724" s="2"/>
      <c r="HH724" s="2"/>
      <c r="HI724" s="2"/>
      <c r="HJ724" s="2"/>
      <c r="HK724" s="2"/>
      <c r="HL724" s="2"/>
      <c r="HM724" s="2" t="s">
        <v>3</v>
      </c>
      <c r="HN724" s="2" t="s">
        <v>3</v>
      </c>
      <c r="HO724" s="2" t="s">
        <v>3</v>
      </c>
      <c r="HP724" s="2" t="s">
        <v>3</v>
      </c>
      <c r="HQ724" s="2" t="s">
        <v>3</v>
      </c>
      <c r="HR724" s="2"/>
      <c r="HS724" s="2">
        <v>0</v>
      </c>
      <c r="HT724" s="2"/>
      <c r="HU724" s="2"/>
      <c r="HV724" s="2"/>
      <c r="HW724" s="2"/>
      <c r="HX724" s="2"/>
      <c r="HY724" s="2"/>
      <c r="HZ724" s="2"/>
      <c r="IA724" s="2"/>
      <c r="IB724" s="2"/>
      <c r="IC724" s="2"/>
      <c r="ID724" s="2"/>
      <c r="IE724" s="2"/>
      <c r="IF724" s="2"/>
      <c r="IG724" s="2"/>
      <c r="IH724" s="2"/>
      <c r="II724" s="2"/>
      <c r="IJ724" s="2"/>
      <c r="IK724" s="2">
        <v>0</v>
      </c>
      <c r="IL724" s="2"/>
      <c r="IM724" s="2"/>
      <c r="IN724" s="2"/>
      <c r="IO724" s="2"/>
      <c r="IP724" s="2"/>
      <c r="IQ724" s="2"/>
      <c r="IR724" s="2"/>
      <c r="IS724" s="2"/>
      <c r="IT724" s="2"/>
      <c r="IU724" s="2"/>
    </row>
    <row r="725" spans="1:255" x14ac:dyDescent="0.2">
      <c r="A725">
        <v>18</v>
      </c>
      <c r="B725">
        <v>1</v>
      </c>
      <c r="C725">
        <v>506</v>
      </c>
      <c r="E725" t="s">
        <v>920</v>
      </c>
      <c r="F725" t="s">
        <v>921</v>
      </c>
      <c r="G725" t="s">
        <v>922</v>
      </c>
      <c r="H725" t="s">
        <v>37</v>
      </c>
      <c r="I725">
        <f>I723*J725</f>
        <v>50</v>
      </c>
      <c r="J725">
        <v>3.3333333333333335</v>
      </c>
      <c r="K725">
        <v>3.3333333000000001</v>
      </c>
      <c r="O725">
        <f t="shared" si="854"/>
        <v>14471.83</v>
      </c>
      <c r="P725">
        <f t="shared" si="855"/>
        <v>14471.83</v>
      </c>
      <c r="Q725">
        <f>(ROUND((ROUND(((ET725)*AV725*I725),2)*BB725),2)+ROUND((ROUND(((AE725-(EU725))*AV725*I725),2)*BS725),2))</f>
        <v>0</v>
      </c>
      <c r="R725">
        <f t="shared" si="856"/>
        <v>0</v>
      </c>
      <c r="S725">
        <f t="shared" si="857"/>
        <v>0</v>
      </c>
      <c r="T725">
        <f t="shared" si="858"/>
        <v>0</v>
      </c>
      <c r="U725">
        <f t="shared" si="859"/>
        <v>0</v>
      </c>
      <c r="V725">
        <f t="shared" si="860"/>
        <v>0</v>
      </c>
      <c r="W725">
        <f t="shared" si="861"/>
        <v>0</v>
      </c>
      <c r="X725">
        <f t="shared" si="862"/>
        <v>0</v>
      </c>
      <c r="Y725">
        <f t="shared" si="863"/>
        <v>0</v>
      </c>
      <c r="AA725">
        <v>60252775</v>
      </c>
      <c r="AB725">
        <f t="shared" si="864"/>
        <v>27.1</v>
      </c>
      <c r="AC725">
        <f t="shared" si="865"/>
        <v>27.1</v>
      </c>
      <c r="AD725">
        <f>ROUND((((ET725)-(EU725))+AE725),6)</f>
        <v>0</v>
      </c>
      <c r="AE725">
        <f t="shared" si="886"/>
        <v>0</v>
      </c>
      <c r="AF725">
        <f t="shared" si="886"/>
        <v>0</v>
      </c>
      <c r="AG725">
        <f t="shared" si="866"/>
        <v>0</v>
      </c>
      <c r="AH725">
        <f t="shared" si="887"/>
        <v>0</v>
      </c>
      <c r="AI725">
        <f t="shared" si="887"/>
        <v>0</v>
      </c>
      <c r="AJ725">
        <f t="shared" si="867"/>
        <v>0</v>
      </c>
      <c r="AK725">
        <v>27.1</v>
      </c>
      <c r="AL725">
        <v>27.1</v>
      </c>
      <c r="AM725">
        <v>0</v>
      </c>
      <c r="AN725">
        <v>0</v>
      </c>
      <c r="AO725">
        <v>0</v>
      </c>
      <c r="AP725">
        <v>0</v>
      </c>
      <c r="AQ725">
        <v>0</v>
      </c>
      <c r="AR725">
        <v>0</v>
      </c>
      <c r="AS725">
        <v>0</v>
      </c>
      <c r="AT725">
        <v>97</v>
      </c>
      <c r="AU725">
        <v>51</v>
      </c>
      <c r="AV725">
        <v>1</v>
      </c>
      <c r="AW725">
        <v>1.081</v>
      </c>
      <c r="AZ725">
        <v>1</v>
      </c>
      <c r="BA725">
        <v>1</v>
      </c>
      <c r="BB725">
        <v>1</v>
      </c>
      <c r="BC725">
        <v>9.8800000000000008</v>
      </c>
      <c r="BD725" t="s">
        <v>3</v>
      </c>
      <c r="BE725" t="s">
        <v>3</v>
      </c>
      <c r="BF725" t="s">
        <v>3</v>
      </c>
      <c r="BG725" t="s">
        <v>3</v>
      </c>
      <c r="BH725">
        <v>3</v>
      </c>
      <c r="BI725">
        <v>2</v>
      </c>
      <c r="BJ725" t="s">
        <v>3</v>
      </c>
      <c r="BM725">
        <v>67</v>
      </c>
      <c r="BN725">
        <v>0</v>
      </c>
      <c r="BO725" t="s">
        <v>3</v>
      </c>
      <c r="BP725">
        <v>0</v>
      </c>
      <c r="BQ725">
        <v>40</v>
      </c>
      <c r="BR725">
        <v>0</v>
      </c>
      <c r="BS725">
        <v>1</v>
      </c>
      <c r="BT725">
        <v>1</v>
      </c>
      <c r="BU725">
        <v>1</v>
      </c>
      <c r="BV725">
        <v>1</v>
      </c>
      <c r="BW725">
        <v>1</v>
      </c>
      <c r="BX725">
        <v>1</v>
      </c>
      <c r="BY725" t="s">
        <v>3</v>
      </c>
      <c r="BZ725">
        <v>97</v>
      </c>
      <c r="CA725">
        <v>51</v>
      </c>
      <c r="CB725" t="s">
        <v>3</v>
      </c>
      <c r="CE725">
        <v>30</v>
      </c>
      <c r="CF725">
        <v>0</v>
      </c>
      <c r="CG725">
        <v>0</v>
      </c>
      <c r="CM725">
        <v>0</v>
      </c>
      <c r="CN725" t="s">
        <v>1290</v>
      </c>
      <c r="CO725">
        <v>0</v>
      </c>
      <c r="CP725">
        <f t="shared" si="868"/>
        <v>14471.83</v>
      </c>
      <c r="CQ725">
        <f t="shared" si="869"/>
        <v>289.48</v>
      </c>
      <c r="CR725">
        <f>(ROUND((ROUND(((ET725)*AV725*1),2)*BB725),2)+ROUND((ROUND(((AE725-(EU725))*AV725*1),2)*BS725),2))</f>
        <v>0</v>
      </c>
      <c r="CS725">
        <f t="shared" si="870"/>
        <v>0</v>
      </c>
      <c r="CT725">
        <f t="shared" si="871"/>
        <v>0</v>
      </c>
      <c r="CU725">
        <f t="shared" si="872"/>
        <v>0</v>
      </c>
      <c r="CV725">
        <f t="shared" si="873"/>
        <v>0</v>
      </c>
      <c r="CW725">
        <f t="shared" si="874"/>
        <v>0</v>
      </c>
      <c r="CX725">
        <f t="shared" si="875"/>
        <v>0</v>
      </c>
      <c r="CY725">
        <f t="shared" si="876"/>
        <v>0</v>
      </c>
      <c r="CZ725">
        <f t="shared" si="877"/>
        <v>0</v>
      </c>
      <c r="DC725" t="s">
        <v>3</v>
      </c>
      <c r="DD725" t="s">
        <v>3</v>
      </c>
      <c r="DE725" t="s">
        <v>3</v>
      </c>
      <c r="DF725" t="s">
        <v>3</v>
      </c>
      <c r="DG725" t="s">
        <v>3</v>
      </c>
      <c r="DH725" t="s">
        <v>3</v>
      </c>
      <c r="DI725" t="s">
        <v>3</v>
      </c>
      <c r="DJ725" t="s">
        <v>3</v>
      </c>
      <c r="DK725" t="s">
        <v>3</v>
      </c>
      <c r="DL725" t="s">
        <v>3</v>
      </c>
      <c r="DM725" t="s">
        <v>3</v>
      </c>
      <c r="DN725">
        <v>0</v>
      </c>
      <c r="DO725">
        <v>0</v>
      </c>
      <c r="DP725">
        <v>1</v>
      </c>
      <c r="DQ725">
        <v>1</v>
      </c>
      <c r="DU725">
        <v>1013</v>
      </c>
      <c r="DV725" t="s">
        <v>37</v>
      </c>
      <c r="DW725" t="s">
        <v>37</v>
      </c>
      <c r="DX725">
        <v>1</v>
      </c>
      <c r="DZ725" t="s">
        <v>3</v>
      </c>
      <c r="EA725" t="s">
        <v>3</v>
      </c>
      <c r="EB725" t="s">
        <v>3</v>
      </c>
      <c r="EC725" t="s">
        <v>3</v>
      </c>
      <c r="EE725">
        <v>59540733</v>
      </c>
      <c r="EF725">
        <v>40</v>
      </c>
      <c r="EG725" t="s">
        <v>25</v>
      </c>
      <c r="EH725">
        <v>0</v>
      </c>
      <c r="EI725" t="s">
        <v>3</v>
      </c>
      <c r="EJ725">
        <v>2</v>
      </c>
      <c r="EK725">
        <v>67</v>
      </c>
      <c r="EL725" t="s">
        <v>26</v>
      </c>
      <c r="EM725" t="s">
        <v>27</v>
      </c>
      <c r="EO725" t="s">
        <v>76</v>
      </c>
      <c r="EQ725">
        <v>0</v>
      </c>
      <c r="ER725">
        <v>27.1</v>
      </c>
      <c r="ES725">
        <v>27.1</v>
      </c>
      <c r="ET725">
        <v>0</v>
      </c>
      <c r="EU725">
        <v>0</v>
      </c>
      <c r="EV725">
        <v>0</v>
      </c>
      <c r="EW725">
        <v>0</v>
      </c>
      <c r="EX725">
        <v>0</v>
      </c>
      <c r="EZ725">
        <v>5</v>
      </c>
      <c r="FC725">
        <v>1</v>
      </c>
      <c r="FD725">
        <v>18</v>
      </c>
      <c r="FF725">
        <v>315</v>
      </c>
      <c r="FQ725">
        <v>0</v>
      </c>
      <c r="FR725">
        <v>0</v>
      </c>
      <c r="FS725">
        <v>0</v>
      </c>
      <c r="FX725">
        <v>97</v>
      </c>
      <c r="FY725">
        <v>51</v>
      </c>
      <c r="GA725" t="s">
        <v>923</v>
      </c>
      <c r="GD725">
        <v>1</v>
      </c>
      <c r="GF725">
        <v>-755341301</v>
      </c>
      <c r="GG725">
        <v>2</v>
      </c>
      <c r="GH725">
        <v>3</v>
      </c>
      <c r="GI725">
        <v>5</v>
      </c>
      <c r="GJ725">
        <v>0</v>
      </c>
      <c r="GK725">
        <v>0</v>
      </c>
      <c r="GL725">
        <f t="shared" si="878"/>
        <v>0</v>
      </c>
      <c r="GM725">
        <f t="shared" si="879"/>
        <v>14471.83</v>
      </c>
      <c r="GN725">
        <f t="shared" si="880"/>
        <v>0</v>
      </c>
      <c r="GO725">
        <f t="shared" si="881"/>
        <v>14471.83</v>
      </c>
      <c r="GP725">
        <f t="shared" si="882"/>
        <v>0</v>
      </c>
      <c r="GR725">
        <v>1</v>
      </c>
      <c r="GS725">
        <v>1</v>
      </c>
      <c r="GT725">
        <v>0</v>
      </c>
      <c r="GU725" t="s">
        <v>3</v>
      </c>
      <c r="GV725">
        <f t="shared" si="883"/>
        <v>0</v>
      </c>
      <c r="GW725">
        <v>1</v>
      </c>
      <c r="GX725">
        <f t="shared" si="884"/>
        <v>0</v>
      </c>
      <c r="HA725">
        <v>0</v>
      </c>
      <c r="HB725">
        <v>0</v>
      </c>
      <c r="HC725">
        <f t="shared" si="885"/>
        <v>0</v>
      </c>
      <c r="HE725" t="s">
        <v>389</v>
      </c>
      <c r="HF725" t="s">
        <v>34</v>
      </c>
      <c r="HM725" t="s">
        <v>3</v>
      </c>
      <c r="HN725" t="s">
        <v>3</v>
      </c>
      <c r="HO725" t="s">
        <v>3</v>
      </c>
      <c r="HP725" t="s">
        <v>3</v>
      </c>
      <c r="HQ725" t="s">
        <v>3</v>
      </c>
      <c r="HS725">
        <v>0</v>
      </c>
      <c r="IK725">
        <v>0</v>
      </c>
    </row>
    <row r="726" spans="1:255" x14ac:dyDescent="0.2">
      <c r="A726" s="2">
        <v>18</v>
      </c>
      <c r="B726" s="2">
        <v>1</v>
      </c>
      <c r="C726" s="2">
        <v>496</v>
      </c>
      <c r="D726" s="2"/>
      <c r="E726" s="2" t="s">
        <v>924</v>
      </c>
      <c r="F726" s="2" t="s">
        <v>925</v>
      </c>
      <c r="G726" s="2" t="s">
        <v>926</v>
      </c>
      <c r="H726" s="2" t="s">
        <v>37</v>
      </c>
      <c r="I726" s="2">
        <f>I722*J726</f>
        <v>1000.0000000000001</v>
      </c>
      <c r="J726" s="2">
        <v>66.666666666666671</v>
      </c>
      <c r="K726" s="2">
        <v>66.666666669999998</v>
      </c>
      <c r="L726" s="2"/>
      <c r="M726" s="2"/>
      <c r="N726" s="2"/>
      <c r="O726" s="2">
        <f t="shared" si="854"/>
        <v>18040</v>
      </c>
      <c r="P726" s="2">
        <f t="shared" si="855"/>
        <v>18040</v>
      </c>
      <c r="Q726" s="2">
        <f>(ROUND((ROUND(((ET726)*AV726*I726),2)*BB726),2)+ROUND((ROUND(((AE726-(EU726))*AV726*I726),2)*BS726),2))</f>
        <v>0</v>
      </c>
      <c r="R726" s="2">
        <f t="shared" si="856"/>
        <v>0</v>
      </c>
      <c r="S726" s="2">
        <f t="shared" si="857"/>
        <v>0</v>
      </c>
      <c r="T726" s="2">
        <f t="shared" si="858"/>
        <v>0</v>
      </c>
      <c r="U726" s="2">
        <f t="shared" si="859"/>
        <v>0</v>
      </c>
      <c r="V726" s="2">
        <f t="shared" si="860"/>
        <v>0</v>
      </c>
      <c r="W726" s="2">
        <f t="shared" si="861"/>
        <v>0</v>
      </c>
      <c r="X726" s="2">
        <f t="shared" si="862"/>
        <v>0</v>
      </c>
      <c r="Y726" s="2">
        <f t="shared" si="863"/>
        <v>0</v>
      </c>
      <c r="Z726" s="2"/>
      <c r="AA726" s="2">
        <v>60252778</v>
      </c>
      <c r="AB726" s="2">
        <f t="shared" si="864"/>
        <v>18.04</v>
      </c>
      <c r="AC726" s="2">
        <f t="shared" si="865"/>
        <v>18.04</v>
      </c>
      <c r="AD726" s="2">
        <f>ROUND((((ET726)-(EU726))+AE726),6)</f>
        <v>0</v>
      </c>
      <c r="AE726" s="2">
        <f t="shared" si="886"/>
        <v>0</v>
      </c>
      <c r="AF726" s="2">
        <f t="shared" si="886"/>
        <v>0</v>
      </c>
      <c r="AG726" s="2">
        <f t="shared" si="866"/>
        <v>0</v>
      </c>
      <c r="AH726" s="2">
        <f t="shared" si="887"/>
        <v>0</v>
      </c>
      <c r="AI726" s="2">
        <f t="shared" si="887"/>
        <v>0</v>
      </c>
      <c r="AJ726" s="2">
        <f t="shared" si="867"/>
        <v>0</v>
      </c>
      <c r="AK726" s="2">
        <v>18.040000000000003</v>
      </c>
      <c r="AL726" s="2">
        <v>18.040000000000003</v>
      </c>
      <c r="AM726" s="2">
        <v>0</v>
      </c>
      <c r="AN726" s="2">
        <v>0</v>
      </c>
      <c r="AO726" s="2">
        <v>0</v>
      </c>
      <c r="AP726" s="2">
        <v>0</v>
      </c>
      <c r="AQ726" s="2">
        <v>0</v>
      </c>
      <c r="AR726" s="2">
        <v>0</v>
      </c>
      <c r="AS726" s="2">
        <v>0</v>
      </c>
      <c r="AT726" s="2">
        <v>97</v>
      </c>
      <c r="AU726" s="2">
        <v>51</v>
      </c>
      <c r="AV726" s="2">
        <v>1</v>
      </c>
      <c r="AW726" s="2">
        <v>1</v>
      </c>
      <c r="AX726" s="2"/>
      <c r="AY726" s="2"/>
      <c r="AZ726" s="2">
        <v>1</v>
      </c>
      <c r="BA726" s="2">
        <v>1</v>
      </c>
      <c r="BB726" s="2">
        <v>1</v>
      </c>
      <c r="BC726" s="2">
        <v>1</v>
      </c>
      <c r="BD726" s="2" t="s">
        <v>3</v>
      </c>
      <c r="BE726" s="2" t="s">
        <v>3</v>
      </c>
      <c r="BF726" s="2" t="s">
        <v>3</v>
      </c>
      <c r="BG726" s="2" t="s">
        <v>3</v>
      </c>
      <c r="BH726" s="2">
        <v>3</v>
      </c>
      <c r="BI726" s="2">
        <v>2</v>
      </c>
      <c r="BJ726" s="2" t="s">
        <v>3</v>
      </c>
      <c r="BK726" s="2"/>
      <c r="BL726" s="2"/>
      <c r="BM726" s="2">
        <v>67</v>
      </c>
      <c r="BN726" s="2">
        <v>0</v>
      </c>
      <c r="BO726" s="2" t="s">
        <v>3</v>
      </c>
      <c r="BP726" s="2">
        <v>0</v>
      </c>
      <c r="BQ726" s="2">
        <v>40</v>
      </c>
      <c r="BR726" s="2">
        <v>0</v>
      </c>
      <c r="BS726" s="2">
        <v>1</v>
      </c>
      <c r="BT726" s="2">
        <v>1</v>
      </c>
      <c r="BU726" s="2">
        <v>1</v>
      </c>
      <c r="BV726" s="2">
        <v>1</v>
      </c>
      <c r="BW726" s="2">
        <v>1</v>
      </c>
      <c r="BX726" s="2">
        <v>1</v>
      </c>
      <c r="BY726" s="2" t="s">
        <v>3</v>
      </c>
      <c r="BZ726" s="2">
        <v>97</v>
      </c>
      <c r="CA726" s="2">
        <v>51</v>
      </c>
      <c r="CB726" s="2" t="s">
        <v>3</v>
      </c>
      <c r="CC726" s="2"/>
      <c r="CD726" s="2"/>
      <c r="CE726" s="2">
        <v>30</v>
      </c>
      <c r="CF726" s="2">
        <v>0</v>
      </c>
      <c r="CG726" s="2">
        <v>0</v>
      </c>
      <c r="CH726" s="2"/>
      <c r="CI726" s="2"/>
      <c r="CJ726" s="2"/>
      <c r="CK726" s="2"/>
      <c r="CL726" s="2"/>
      <c r="CM726" s="2">
        <v>0</v>
      </c>
      <c r="CN726" s="2" t="s">
        <v>1290</v>
      </c>
      <c r="CO726" s="2">
        <v>0</v>
      </c>
      <c r="CP726" s="2">
        <f t="shared" si="868"/>
        <v>18040</v>
      </c>
      <c r="CQ726" s="2">
        <f t="shared" si="869"/>
        <v>18.04</v>
      </c>
      <c r="CR726" s="2">
        <f>(ROUND((ROUND(((ET726)*AV726*1),2)*BB726),2)+ROUND((ROUND(((AE726-(EU726))*AV726*1),2)*BS726),2))</f>
        <v>0</v>
      </c>
      <c r="CS726" s="2">
        <f t="shared" si="870"/>
        <v>0</v>
      </c>
      <c r="CT726" s="2">
        <f t="shared" si="871"/>
        <v>0</v>
      </c>
      <c r="CU726" s="2">
        <f t="shared" si="872"/>
        <v>0</v>
      </c>
      <c r="CV726" s="2">
        <f t="shared" si="873"/>
        <v>0</v>
      </c>
      <c r="CW726" s="2">
        <f t="shared" si="874"/>
        <v>0</v>
      </c>
      <c r="CX726" s="2">
        <f t="shared" si="875"/>
        <v>0</v>
      </c>
      <c r="CY726" s="2">
        <f t="shared" si="876"/>
        <v>0</v>
      </c>
      <c r="CZ726" s="2">
        <f t="shared" si="877"/>
        <v>0</v>
      </c>
      <c r="DA726" s="2"/>
      <c r="DB726" s="2"/>
      <c r="DC726" s="2" t="s">
        <v>3</v>
      </c>
      <c r="DD726" s="2" t="s">
        <v>3</v>
      </c>
      <c r="DE726" s="2" t="s">
        <v>3</v>
      </c>
      <c r="DF726" s="2" t="s">
        <v>3</v>
      </c>
      <c r="DG726" s="2" t="s">
        <v>3</v>
      </c>
      <c r="DH726" s="2" t="s">
        <v>3</v>
      </c>
      <c r="DI726" s="2" t="s">
        <v>3</v>
      </c>
      <c r="DJ726" s="2" t="s">
        <v>3</v>
      </c>
      <c r="DK726" s="2" t="s">
        <v>3</v>
      </c>
      <c r="DL726" s="2" t="s">
        <v>3</v>
      </c>
      <c r="DM726" s="2" t="s">
        <v>3</v>
      </c>
      <c r="DN726" s="2">
        <v>0</v>
      </c>
      <c r="DO726" s="2">
        <v>0</v>
      </c>
      <c r="DP726" s="2">
        <v>1</v>
      </c>
      <c r="DQ726" s="2">
        <v>1</v>
      </c>
      <c r="DR726" s="2"/>
      <c r="DS726" s="2"/>
      <c r="DT726" s="2"/>
      <c r="DU726" s="2">
        <v>1013</v>
      </c>
      <c r="DV726" s="2" t="s">
        <v>37</v>
      </c>
      <c r="DW726" s="2" t="s">
        <v>37</v>
      </c>
      <c r="DX726" s="2">
        <v>1</v>
      </c>
      <c r="DY726" s="2"/>
      <c r="DZ726" s="2" t="s">
        <v>3</v>
      </c>
      <c r="EA726" s="2" t="s">
        <v>3</v>
      </c>
      <c r="EB726" s="2" t="s">
        <v>3</v>
      </c>
      <c r="EC726" s="2" t="s">
        <v>3</v>
      </c>
      <c r="ED726" s="2"/>
      <c r="EE726" s="2">
        <v>59540733</v>
      </c>
      <c r="EF726" s="2">
        <v>40</v>
      </c>
      <c r="EG726" s="2" t="s">
        <v>25</v>
      </c>
      <c r="EH726" s="2">
        <v>0</v>
      </c>
      <c r="EI726" s="2" t="s">
        <v>3</v>
      </c>
      <c r="EJ726" s="2">
        <v>2</v>
      </c>
      <c r="EK726" s="2">
        <v>67</v>
      </c>
      <c r="EL726" s="2" t="s">
        <v>26</v>
      </c>
      <c r="EM726" s="2" t="s">
        <v>27</v>
      </c>
      <c r="EN726" s="2"/>
      <c r="EO726" s="2" t="s">
        <v>76</v>
      </c>
      <c r="EP726" s="2"/>
      <c r="EQ726" s="2">
        <v>0</v>
      </c>
      <c r="ER726" s="2">
        <v>0</v>
      </c>
      <c r="ES726" s="2">
        <v>18.040000000000003</v>
      </c>
      <c r="ET726" s="2">
        <v>0</v>
      </c>
      <c r="EU726" s="2">
        <v>0</v>
      </c>
      <c r="EV726" s="2">
        <v>0</v>
      </c>
      <c r="EW726" s="2">
        <v>0</v>
      </c>
      <c r="EX726" s="2">
        <v>0</v>
      </c>
      <c r="EY726" s="2"/>
      <c r="EZ726" s="2"/>
      <c r="FA726" s="2"/>
      <c r="FB726" s="2"/>
      <c r="FC726" s="2"/>
      <c r="FD726" s="2"/>
      <c r="FE726" s="2"/>
      <c r="FF726" s="2"/>
      <c r="FG726" s="2"/>
      <c r="FH726" s="2"/>
      <c r="FI726" s="2"/>
      <c r="FJ726" s="2"/>
      <c r="FK726" s="2"/>
      <c r="FL726" s="2"/>
      <c r="FM726" s="2"/>
      <c r="FN726" s="2"/>
      <c r="FO726" s="2"/>
      <c r="FP726" s="2"/>
      <c r="FQ726" s="2">
        <v>0</v>
      </c>
      <c r="FR726" s="2">
        <v>0</v>
      </c>
      <c r="FS726" s="2">
        <v>0</v>
      </c>
      <c r="FT726" s="2"/>
      <c r="FU726" s="2"/>
      <c r="FV726" s="2"/>
      <c r="FW726" s="2"/>
      <c r="FX726" s="2">
        <v>97</v>
      </c>
      <c r="FY726" s="2">
        <v>51</v>
      </c>
      <c r="FZ726" s="2"/>
      <c r="GA726" s="2" t="s">
        <v>927</v>
      </c>
      <c r="GB726" s="2"/>
      <c r="GC726" s="2"/>
      <c r="GD726" s="2">
        <v>1</v>
      </c>
      <c r="GE726" s="2"/>
      <c r="GF726" s="2">
        <v>212910559</v>
      </c>
      <c r="GG726" s="2">
        <v>2</v>
      </c>
      <c r="GH726" s="2">
        <v>4</v>
      </c>
      <c r="GI726" s="2">
        <v>-2</v>
      </c>
      <c r="GJ726" s="2">
        <v>0</v>
      </c>
      <c r="GK726" s="2">
        <v>0</v>
      </c>
      <c r="GL726" s="2">
        <f t="shared" si="878"/>
        <v>0</v>
      </c>
      <c r="GM726" s="2">
        <f t="shared" si="879"/>
        <v>18040</v>
      </c>
      <c r="GN726" s="2">
        <f t="shared" si="880"/>
        <v>0</v>
      </c>
      <c r="GO726" s="2">
        <f t="shared" si="881"/>
        <v>18040</v>
      </c>
      <c r="GP726" s="2">
        <f t="shared" si="882"/>
        <v>0</v>
      </c>
      <c r="GQ726" s="2"/>
      <c r="GR726" s="2">
        <v>0</v>
      </c>
      <c r="GS726" s="2">
        <v>2</v>
      </c>
      <c r="GT726" s="2">
        <v>0</v>
      </c>
      <c r="GU726" s="2" t="s">
        <v>3</v>
      </c>
      <c r="GV726" s="2">
        <f t="shared" si="883"/>
        <v>0</v>
      </c>
      <c r="GW726" s="2">
        <v>1</v>
      </c>
      <c r="GX726" s="2">
        <f t="shared" si="884"/>
        <v>0</v>
      </c>
      <c r="GY726" s="2"/>
      <c r="GZ726" s="2"/>
      <c r="HA726" s="2">
        <v>0</v>
      </c>
      <c r="HB726" s="2">
        <v>0</v>
      </c>
      <c r="HC726" s="2">
        <f t="shared" si="885"/>
        <v>0</v>
      </c>
      <c r="HD726" s="2"/>
      <c r="HE726" s="2" t="s">
        <v>389</v>
      </c>
      <c r="HF726" s="2" t="s">
        <v>34</v>
      </c>
      <c r="HG726" s="2"/>
      <c r="HH726" s="2"/>
      <c r="HI726" s="2"/>
      <c r="HJ726" s="2"/>
      <c r="HK726" s="2"/>
      <c r="HL726" s="2"/>
      <c r="HM726" s="2" t="s">
        <v>3</v>
      </c>
      <c r="HN726" s="2" t="s">
        <v>3</v>
      </c>
      <c r="HO726" s="2" t="s">
        <v>3</v>
      </c>
      <c r="HP726" s="2" t="s">
        <v>3</v>
      </c>
      <c r="HQ726" s="2" t="s">
        <v>3</v>
      </c>
      <c r="HR726" s="2"/>
      <c r="HS726" s="2">
        <v>0</v>
      </c>
      <c r="HT726" s="2"/>
      <c r="HU726" s="2"/>
      <c r="HV726" s="2"/>
      <c r="HW726" s="2"/>
      <c r="HX726" s="2"/>
      <c r="HY726" s="2"/>
      <c r="HZ726" s="2"/>
      <c r="IA726" s="2"/>
      <c r="IB726" s="2"/>
      <c r="IC726" s="2"/>
      <c r="ID726" s="2"/>
      <c r="IE726" s="2"/>
      <c r="IF726" s="2"/>
      <c r="IG726" s="2"/>
      <c r="IH726" s="2"/>
      <c r="II726" s="2"/>
      <c r="IJ726" s="2"/>
      <c r="IK726" s="2">
        <v>0</v>
      </c>
      <c r="IL726" s="2"/>
      <c r="IM726" s="2"/>
      <c r="IN726" s="2"/>
      <c r="IO726" s="2"/>
      <c r="IP726" s="2"/>
      <c r="IQ726" s="2"/>
      <c r="IR726" s="2"/>
      <c r="IS726" s="2"/>
      <c r="IT726" s="2"/>
      <c r="IU726" s="2"/>
    </row>
    <row r="727" spans="1:255" x14ac:dyDescent="0.2">
      <c r="A727">
        <v>18</v>
      </c>
      <c r="B727">
        <v>1</v>
      </c>
      <c r="C727">
        <v>505</v>
      </c>
      <c r="E727" t="s">
        <v>924</v>
      </c>
      <c r="F727" t="s">
        <v>925</v>
      </c>
      <c r="G727" t="s">
        <v>926</v>
      </c>
      <c r="H727" t="s">
        <v>37</v>
      </c>
      <c r="I727">
        <f>I723*J727</f>
        <v>1000.0000000000001</v>
      </c>
      <c r="J727">
        <v>66.666666666666671</v>
      </c>
      <c r="K727">
        <v>66.666666669999998</v>
      </c>
      <c r="O727">
        <f t="shared" si="854"/>
        <v>192672.25</v>
      </c>
      <c r="P727">
        <f t="shared" si="855"/>
        <v>192672.25</v>
      </c>
      <c r="Q727">
        <f>(ROUND((ROUND(((ET727)*AV727*I727),2)*BB727),2)+ROUND((ROUND(((AE727-(EU727))*AV727*I727),2)*BS727),2))</f>
        <v>0</v>
      </c>
      <c r="R727">
        <f t="shared" si="856"/>
        <v>0</v>
      </c>
      <c r="S727">
        <f t="shared" si="857"/>
        <v>0</v>
      </c>
      <c r="T727">
        <f t="shared" si="858"/>
        <v>0</v>
      </c>
      <c r="U727">
        <f t="shared" si="859"/>
        <v>0</v>
      </c>
      <c r="V727">
        <f t="shared" si="860"/>
        <v>0</v>
      </c>
      <c r="W727">
        <f t="shared" si="861"/>
        <v>0</v>
      </c>
      <c r="X727">
        <f t="shared" si="862"/>
        <v>0</v>
      </c>
      <c r="Y727">
        <f t="shared" si="863"/>
        <v>0</v>
      </c>
      <c r="AA727">
        <v>60252775</v>
      </c>
      <c r="AB727">
        <f t="shared" si="864"/>
        <v>18.04</v>
      </c>
      <c r="AC727">
        <f t="shared" si="865"/>
        <v>18.04</v>
      </c>
      <c r="AD727">
        <f>ROUND((((ET727)-(EU727))+AE727),6)</f>
        <v>0</v>
      </c>
      <c r="AE727">
        <f t="shared" si="886"/>
        <v>0</v>
      </c>
      <c r="AF727">
        <f t="shared" si="886"/>
        <v>0</v>
      </c>
      <c r="AG727">
        <f t="shared" si="866"/>
        <v>0</v>
      </c>
      <c r="AH727">
        <f t="shared" si="887"/>
        <v>0</v>
      </c>
      <c r="AI727">
        <f t="shared" si="887"/>
        <v>0</v>
      </c>
      <c r="AJ727">
        <f t="shared" si="867"/>
        <v>0</v>
      </c>
      <c r="AK727">
        <v>18.040000000000003</v>
      </c>
      <c r="AL727">
        <v>18.040000000000003</v>
      </c>
      <c r="AM727">
        <v>0</v>
      </c>
      <c r="AN727">
        <v>0</v>
      </c>
      <c r="AO727">
        <v>0</v>
      </c>
      <c r="AP727">
        <v>0</v>
      </c>
      <c r="AQ727">
        <v>0</v>
      </c>
      <c r="AR727">
        <v>0</v>
      </c>
      <c r="AS727">
        <v>0</v>
      </c>
      <c r="AT727">
        <v>97</v>
      </c>
      <c r="AU727">
        <v>51</v>
      </c>
      <c r="AV727">
        <v>1</v>
      </c>
      <c r="AW727">
        <v>1.081</v>
      </c>
      <c r="AZ727">
        <v>1</v>
      </c>
      <c r="BA727">
        <v>1</v>
      </c>
      <c r="BB727">
        <v>1</v>
      </c>
      <c r="BC727">
        <v>9.8800000000000008</v>
      </c>
      <c r="BD727" t="s">
        <v>3</v>
      </c>
      <c r="BE727" t="s">
        <v>3</v>
      </c>
      <c r="BF727" t="s">
        <v>3</v>
      </c>
      <c r="BG727" t="s">
        <v>3</v>
      </c>
      <c r="BH727">
        <v>3</v>
      </c>
      <c r="BI727">
        <v>2</v>
      </c>
      <c r="BJ727" t="s">
        <v>3</v>
      </c>
      <c r="BM727">
        <v>67</v>
      </c>
      <c r="BN727">
        <v>0</v>
      </c>
      <c r="BO727" t="s">
        <v>3</v>
      </c>
      <c r="BP727">
        <v>0</v>
      </c>
      <c r="BQ727">
        <v>40</v>
      </c>
      <c r="BR727">
        <v>0</v>
      </c>
      <c r="BS727">
        <v>1</v>
      </c>
      <c r="BT727">
        <v>1</v>
      </c>
      <c r="BU727">
        <v>1</v>
      </c>
      <c r="BV727">
        <v>1</v>
      </c>
      <c r="BW727">
        <v>1</v>
      </c>
      <c r="BX727">
        <v>1</v>
      </c>
      <c r="BY727" t="s">
        <v>3</v>
      </c>
      <c r="BZ727">
        <v>97</v>
      </c>
      <c r="CA727">
        <v>51</v>
      </c>
      <c r="CB727" t="s">
        <v>3</v>
      </c>
      <c r="CE727">
        <v>30</v>
      </c>
      <c r="CF727">
        <v>0</v>
      </c>
      <c r="CG727">
        <v>0</v>
      </c>
      <c r="CM727">
        <v>0</v>
      </c>
      <c r="CN727" t="s">
        <v>1290</v>
      </c>
      <c r="CO727">
        <v>0</v>
      </c>
      <c r="CP727">
        <f t="shared" si="868"/>
        <v>192672.25</v>
      </c>
      <c r="CQ727">
        <f t="shared" si="869"/>
        <v>192.66</v>
      </c>
      <c r="CR727">
        <f>(ROUND((ROUND(((ET727)*AV727*1),2)*BB727),2)+ROUND((ROUND(((AE727-(EU727))*AV727*1),2)*BS727),2))</f>
        <v>0</v>
      </c>
      <c r="CS727">
        <f t="shared" si="870"/>
        <v>0</v>
      </c>
      <c r="CT727">
        <f t="shared" si="871"/>
        <v>0</v>
      </c>
      <c r="CU727">
        <f t="shared" si="872"/>
        <v>0</v>
      </c>
      <c r="CV727">
        <f t="shared" si="873"/>
        <v>0</v>
      </c>
      <c r="CW727">
        <f t="shared" si="874"/>
        <v>0</v>
      </c>
      <c r="CX727">
        <f t="shared" si="875"/>
        <v>0</v>
      </c>
      <c r="CY727">
        <f t="shared" si="876"/>
        <v>0</v>
      </c>
      <c r="CZ727">
        <f t="shared" si="877"/>
        <v>0</v>
      </c>
      <c r="DC727" t="s">
        <v>3</v>
      </c>
      <c r="DD727" t="s">
        <v>3</v>
      </c>
      <c r="DE727" t="s">
        <v>3</v>
      </c>
      <c r="DF727" t="s">
        <v>3</v>
      </c>
      <c r="DG727" t="s">
        <v>3</v>
      </c>
      <c r="DH727" t="s">
        <v>3</v>
      </c>
      <c r="DI727" t="s">
        <v>3</v>
      </c>
      <c r="DJ727" t="s">
        <v>3</v>
      </c>
      <c r="DK727" t="s">
        <v>3</v>
      </c>
      <c r="DL727" t="s">
        <v>3</v>
      </c>
      <c r="DM727" t="s">
        <v>3</v>
      </c>
      <c r="DN727">
        <v>0</v>
      </c>
      <c r="DO727">
        <v>0</v>
      </c>
      <c r="DP727">
        <v>1</v>
      </c>
      <c r="DQ727">
        <v>1</v>
      </c>
      <c r="DU727">
        <v>1013</v>
      </c>
      <c r="DV727" t="s">
        <v>37</v>
      </c>
      <c r="DW727" t="s">
        <v>37</v>
      </c>
      <c r="DX727">
        <v>1</v>
      </c>
      <c r="DZ727" t="s">
        <v>3</v>
      </c>
      <c r="EA727" t="s">
        <v>3</v>
      </c>
      <c r="EB727" t="s">
        <v>3</v>
      </c>
      <c r="EC727" t="s">
        <v>3</v>
      </c>
      <c r="EE727">
        <v>59540733</v>
      </c>
      <c r="EF727">
        <v>40</v>
      </c>
      <c r="EG727" t="s">
        <v>25</v>
      </c>
      <c r="EH727">
        <v>0</v>
      </c>
      <c r="EI727" t="s">
        <v>3</v>
      </c>
      <c r="EJ727">
        <v>2</v>
      </c>
      <c r="EK727">
        <v>67</v>
      </c>
      <c r="EL727" t="s">
        <v>26</v>
      </c>
      <c r="EM727" t="s">
        <v>27</v>
      </c>
      <c r="EO727" t="s">
        <v>76</v>
      </c>
      <c r="EQ727">
        <v>0</v>
      </c>
      <c r="ER727">
        <v>18.040000000000003</v>
      </c>
      <c r="ES727">
        <v>18.040000000000003</v>
      </c>
      <c r="ET727">
        <v>0</v>
      </c>
      <c r="EU727">
        <v>0</v>
      </c>
      <c r="EV727">
        <v>0</v>
      </c>
      <c r="EW727">
        <v>0</v>
      </c>
      <c r="EX727">
        <v>0</v>
      </c>
      <c r="EZ727">
        <v>5</v>
      </c>
      <c r="FC727">
        <v>1</v>
      </c>
      <c r="FD727">
        <v>18</v>
      </c>
      <c r="FF727">
        <v>209.71</v>
      </c>
      <c r="FQ727">
        <v>0</v>
      </c>
      <c r="FR727">
        <v>0</v>
      </c>
      <c r="FS727">
        <v>0</v>
      </c>
      <c r="FX727">
        <v>97</v>
      </c>
      <c r="FY727">
        <v>51</v>
      </c>
      <c r="GA727" t="s">
        <v>927</v>
      </c>
      <c r="GD727">
        <v>1</v>
      </c>
      <c r="GF727">
        <v>212910559</v>
      </c>
      <c r="GG727">
        <v>2</v>
      </c>
      <c r="GH727">
        <v>3</v>
      </c>
      <c r="GI727">
        <v>5</v>
      </c>
      <c r="GJ727">
        <v>0</v>
      </c>
      <c r="GK727">
        <v>0</v>
      </c>
      <c r="GL727">
        <f t="shared" si="878"/>
        <v>0</v>
      </c>
      <c r="GM727">
        <f t="shared" si="879"/>
        <v>192672.25</v>
      </c>
      <c r="GN727">
        <f t="shared" si="880"/>
        <v>0</v>
      </c>
      <c r="GO727">
        <f t="shared" si="881"/>
        <v>192672.25</v>
      </c>
      <c r="GP727">
        <f t="shared" si="882"/>
        <v>0</v>
      </c>
      <c r="GR727">
        <v>1</v>
      </c>
      <c r="GS727">
        <v>1</v>
      </c>
      <c r="GT727">
        <v>0</v>
      </c>
      <c r="GU727" t="s">
        <v>3</v>
      </c>
      <c r="GV727">
        <f t="shared" si="883"/>
        <v>0</v>
      </c>
      <c r="GW727">
        <v>1</v>
      </c>
      <c r="GX727">
        <f t="shared" si="884"/>
        <v>0</v>
      </c>
      <c r="HA727">
        <v>0</v>
      </c>
      <c r="HB727">
        <v>0</v>
      </c>
      <c r="HC727">
        <f t="shared" si="885"/>
        <v>0</v>
      </c>
      <c r="HE727" t="s">
        <v>389</v>
      </c>
      <c r="HF727" t="s">
        <v>34</v>
      </c>
      <c r="HM727" t="s">
        <v>3</v>
      </c>
      <c r="HN727" t="s">
        <v>3</v>
      </c>
      <c r="HO727" t="s">
        <v>3</v>
      </c>
      <c r="HP727" t="s">
        <v>3</v>
      </c>
      <c r="HQ727" t="s">
        <v>3</v>
      </c>
      <c r="HS727">
        <v>0</v>
      </c>
      <c r="IK727">
        <v>0</v>
      </c>
    </row>
    <row r="728" spans="1:255" x14ac:dyDescent="0.2">
      <c r="A728" s="2">
        <v>17</v>
      </c>
      <c r="B728" s="2">
        <v>1</v>
      </c>
      <c r="C728" s="2">
        <f>ROW(SmtRes!A514)</f>
        <v>514</v>
      </c>
      <c r="D728" s="2">
        <f>ROW(EtalonRes!A594)</f>
        <v>594</v>
      </c>
      <c r="E728" s="2" t="s">
        <v>928</v>
      </c>
      <c r="F728" s="2" t="s">
        <v>929</v>
      </c>
      <c r="G728" s="2" t="s">
        <v>930</v>
      </c>
      <c r="H728" s="2" t="s">
        <v>371</v>
      </c>
      <c r="I728" s="2">
        <f>ROUND((55*5)/100,9)</f>
        <v>2.75</v>
      </c>
      <c r="J728" s="2">
        <v>0</v>
      </c>
      <c r="K728" s="2">
        <f>ROUND((55*5)/100,9)</f>
        <v>2.75</v>
      </c>
      <c r="L728" s="2"/>
      <c r="M728" s="2"/>
      <c r="N728" s="2"/>
      <c r="O728" s="2">
        <f t="shared" si="854"/>
        <v>1930.57</v>
      </c>
      <c r="P728" s="2">
        <f t="shared" si="855"/>
        <v>1141.3</v>
      </c>
      <c r="Q728" s="2">
        <f>(ROUND((ROUND((((ET728*1.1))*AV728*I728),2)*BB728),2)+ROUND((ROUND(((AE728-((EU728*1.1)))*AV728*I728),2)*BS728),2))</f>
        <v>93.38</v>
      </c>
      <c r="R728" s="2">
        <f t="shared" si="856"/>
        <v>4.07</v>
      </c>
      <c r="S728" s="2">
        <f t="shared" si="857"/>
        <v>695.89</v>
      </c>
      <c r="T728" s="2">
        <f t="shared" si="858"/>
        <v>0</v>
      </c>
      <c r="U728" s="2">
        <f t="shared" si="859"/>
        <v>56.484312499999994</v>
      </c>
      <c r="V728" s="2">
        <f t="shared" si="860"/>
        <v>0</v>
      </c>
      <c r="W728" s="2">
        <f t="shared" si="861"/>
        <v>0</v>
      </c>
      <c r="X728" s="2">
        <f t="shared" si="862"/>
        <v>678.96</v>
      </c>
      <c r="Y728" s="2">
        <f t="shared" si="863"/>
        <v>356.98</v>
      </c>
      <c r="Z728" s="2"/>
      <c r="AA728" s="2">
        <v>60252778</v>
      </c>
      <c r="AB728" s="2">
        <f t="shared" si="864"/>
        <v>652.90300000000002</v>
      </c>
      <c r="AC728" s="2">
        <f t="shared" si="865"/>
        <v>383.92</v>
      </c>
      <c r="AD728" s="2">
        <f>ROUND(((((ET728*1.1))-((EU728*1.1)))+AE728),6)</f>
        <v>31.823</v>
      </c>
      <c r="AE728" s="2">
        <f>ROUND(((EU728*1.1)),6)</f>
        <v>1.3859999999999999</v>
      </c>
      <c r="AF728" s="2">
        <f>ROUND(((EV728*1.1)),6)</f>
        <v>237.16</v>
      </c>
      <c r="AG728" s="2">
        <f t="shared" si="866"/>
        <v>0</v>
      </c>
      <c r="AH728" s="2">
        <f>((EW728*1.1))</f>
        <v>19.25</v>
      </c>
      <c r="AI728" s="2">
        <f>((EX728*1.1))</f>
        <v>0</v>
      </c>
      <c r="AJ728" s="2">
        <f t="shared" si="867"/>
        <v>0</v>
      </c>
      <c r="AK728" s="2">
        <v>628.45000000000005</v>
      </c>
      <c r="AL728" s="2">
        <v>383.92</v>
      </c>
      <c r="AM728" s="2">
        <v>28.93</v>
      </c>
      <c r="AN728" s="2">
        <v>1.26</v>
      </c>
      <c r="AO728" s="2">
        <v>215.6</v>
      </c>
      <c r="AP728" s="2">
        <v>0</v>
      </c>
      <c r="AQ728" s="2">
        <v>17.5</v>
      </c>
      <c r="AR728" s="2">
        <v>0</v>
      </c>
      <c r="AS728" s="2">
        <v>0</v>
      </c>
      <c r="AT728" s="2">
        <v>97</v>
      </c>
      <c r="AU728" s="2">
        <v>51</v>
      </c>
      <c r="AV728" s="2">
        <v>1.0669999999999999</v>
      </c>
      <c r="AW728" s="2">
        <v>1.081</v>
      </c>
      <c r="AX728" s="2"/>
      <c r="AY728" s="2"/>
      <c r="AZ728" s="2">
        <v>1</v>
      </c>
      <c r="BA728" s="2">
        <v>1</v>
      </c>
      <c r="BB728" s="2">
        <v>1</v>
      </c>
      <c r="BC728" s="2">
        <v>1</v>
      </c>
      <c r="BD728" s="2" t="s">
        <v>3</v>
      </c>
      <c r="BE728" s="2" t="s">
        <v>3</v>
      </c>
      <c r="BF728" s="2" t="s">
        <v>3</v>
      </c>
      <c r="BG728" s="2" t="s">
        <v>3</v>
      </c>
      <c r="BH728" s="2">
        <v>0</v>
      </c>
      <c r="BI728" s="2">
        <v>2</v>
      </c>
      <c r="BJ728" s="2" t="s">
        <v>931</v>
      </c>
      <c r="BK728" s="2"/>
      <c r="BL728" s="2"/>
      <c r="BM728" s="2">
        <v>67</v>
      </c>
      <c r="BN728" s="2">
        <v>59540665</v>
      </c>
      <c r="BO728" s="2" t="s">
        <v>929</v>
      </c>
      <c r="BP728" s="2">
        <v>1</v>
      </c>
      <c r="BQ728" s="2">
        <v>40</v>
      </c>
      <c r="BR728" s="2">
        <v>0</v>
      </c>
      <c r="BS728" s="2">
        <v>1</v>
      </c>
      <c r="BT728" s="2">
        <v>1</v>
      </c>
      <c r="BU728" s="2">
        <v>1</v>
      </c>
      <c r="BV728" s="2">
        <v>1</v>
      </c>
      <c r="BW728" s="2">
        <v>1</v>
      </c>
      <c r="BX728" s="2">
        <v>1</v>
      </c>
      <c r="BY728" s="2" t="s">
        <v>3</v>
      </c>
      <c r="BZ728" s="2">
        <v>97</v>
      </c>
      <c r="CA728" s="2">
        <v>51</v>
      </c>
      <c r="CB728" s="2" t="s">
        <v>3</v>
      </c>
      <c r="CC728" s="2"/>
      <c r="CD728" s="2"/>
      <c r="CE728" s="2">
        <v>30</v>
      </c>
      <c r="CF728" s="2">
        <v>0</v>
      </c>
      <c r="CG728" s="2">
        <v>0</v>
      </c>
      <c r="CH728" s="2"/>
      <c r="CI728" s="2"/>
      <c r="CJ728" s="2"/>
      <c r="CK728" s="2"/>
      <c r="CL728" s="2"/>
      <c r="CM728" s="2">
        <v>0</v>
      </c>
      <c r="CN728" s="2" t="s">
        <v>1290</v>
      </c>
      <c r="CO728" s="2">
        <v>0</v>
      </c>
      <c r="CP728" s="2">
        <f t="shared" si="868"/>
        <v>1930.5699999999997</v>
      </c>
      <c r="CQ728" s="2">
        <f t="shared" si="869"/>
        <v>415.02</v>
      </c>
      <c r="CR728" s="2">
        <f>(ROUND((ROUND((((ET728*1.1))*AV728*1),2)*BB728),2)+ROUND((ROUND(((AE728-((EU728*1.1)))*AV728*1),2)*BS728),2))</f>
        <v>33.96</v>
      </c>
      <c r="CS728" s="2">
        <f t="shared" si="870"/>
        <v>1.48</v>
      </c>
      <c r="CT728" s="2">
        <f t="shared" si="871"/>
        <v>253.05</v>
      </c>
      <c r="CU728" s="2">
        <f t="shared" si="872"/>
        <v>0</v>
      </c>
      <c r="CV728" s="2">
        <f t="shared" si="873"/>
        <v>20.539749999999998</v>
      </c>
      <c r="CW728" s="2">
        <f t="shared" si="874"/>
        <v>0</v>
      </c>
      <c r="CX728" s="2">
        <f t="shared" si="875"/>
        <v>0</v>
      </c>
      <c r="CY728" s="2">
        <f t="shared" si="876"/>
        <v>678.96120000000008</v>
      </c>
      <c r="CZ728" s="2">
        <f t="shared" si="877"/>
        <v>356.9796</v>
      </c>
      <c r="DA728" s="2"/>
      <c r="DB728" s="2"/>
      <c r="DC728" s="2" t="s">
        <v>3</v>
      </c>
      <c r="DD728" s="2" t="s">
        <v>3</v>
      </c>
      <c r="DE728" s="2" t="s">
        <v>24</v>
      </c>
      <c r="DF728" s="2" t="s">
        <v>24</v>
      </c>
      <c r="DG728" s="2" t="s">
        <v>24</v>
      </c>
      <c r="DH728" s="2" t="s">
        <v>3</v>
      </c>
      <c r="DI728" s="2" t="s">
        <v>24</v>
      </c>
      <c r="DJ728" s="2" t="s">
        <v>24</v>
      </c>
      <c r="DK728" s="2" t="s">
        <v>3</v>
      </c>
      <c r="DL728" s="2" t="s">
        <v>3</v>
      </c>
      <c r="DM728" s="2" t="s">
        <v>3</v>
      </c>
      <c r="DN728" s="2">
        <v>0</v>
      </c>
      <c r="DO728" s="2">
        <v>0</v>
      </c>
      <c r="DP728" s="2">
        <v>1</v>
      </c>
      <c r="DQ728" s="2">
        <v>1</v>
      </c>
      <c r="DR728" s="2"/>
      <c r="DS728" s="2"/>
      <c r="DT728" s="2"/>
      <c r="DU728" s="2">
        <v>1003</v>
      </c>
      <c r="DV728" s="2" t="s">
        <v>371</v>
      </c>
      <c r="DW728" s="2" t="s">
        <v>371</v>
      </c>
      <c r="DX728" s="2">
        <v>100</v>
      </c>
      <c r="DY728" s="2"/>
      <c r="DZ728" s="2" t="s">
        <v>3</v>
      </c>
      <c r="EA728" s="2" t="s">
        <v>3</v>
      </c>
      <c r="EB728" s="2" t="s">
        <v>3</v>
      </c>
      <c r="EC728" s="2" t="s">
        <v>3</v>
      </c>
      <c r="ED728" s="2"/>
      <c r="EE728" s="2">
        <v>59540733</v>
      </c>
      <c r="EF728" s="2">
        <v>40</v>
      </c>
      <c r="EG728" s="2" t="s">
        <v>25</v>
      </c>
      <c r="EH728" s="2">
        <v>0</v>
      </c>
      <c r="EI728" s="2" t="s">
        <v>3</v>
      </c>
      <c r="EJ728" s="2">
        <v>2</v>
      </c>
      <c r="EK728" s="2">
        <v>67</v>
      </c>
      <c r="EL728" s="2" t="s">
        <v>26</v>
      </c>
      <c r="EM728" s="2" t="s">
        <v>27</v>
      </c>
      <c r="EN728" s="2"/>
      <c r="EO728" s="2" t="s">
        <v>76</v>
      </c>
      <c r="EP728" s="2"/>
      <c r="EQ728" s="2">
        <v>0</v>
      </c>
      <c r="ER728" s="2">
        <v>628.45000000000005</v>
      </c>
      <c r="ES728" s="2">
        <v>383.92</v>
      </c>
      <c r="ET728" s="2">
        <v>28.93</v>
      </c>
      <c r="EU728" s="2">
        <v>1.26</v>
      </c>
      <c r="EV728" s="2">
        <v>215.6</v>
      </c>
      <c r="EW728" s="2">
        <v>17.5</v>
      </c>
      <c r="EX728" s="2">
        <v>0</v>
      </c>
      <c r="EY728" s="2">
        <v>0</v>
      </c>
      <c r="EZ728" s="2"/>
      <c r="FA728" s="2"/>
      <c r="FB728" s="2"/>
      <c r="FC728" s="2"/>
      <c r="FD728" s="2"/>
      <c r="FE728" s="2"/>
      <c r="FF728" s="2"/>
      <c r="FG728" s="2"/>
      <c r="FH728" s="2"/>
      <c r="FI728" s="2"/>
      <c r="FJ728" s="2"/>
      <c r="FK728" s="2"/>
      <c r="FL728" s="2"/>
      <c r="FM728" s="2"/>
      <c r="FN728" s="2"/>
      <c r="FO728" s="2"/>
      <c r="FP728" s="2"/>
      <c r="FQ728" s="2">
        <v>0</v>
      </c>
      <c r="FR728" s="2">
        <v>0</v>
      </c>
      <c r="FS728" s="2">
        <v>0</v>
      </c>
      <c r="FT728" s="2"/>
      <c r="FU728" s="2"/>
      <c r="FV728" s="2"/>
      <c r="FW728" s="2"/>
      <c r="FX728" s="2">
        <v>97</v>
      </c>
      <c r="FY728" s="2">
        <v>51</v>
      </c>
      <c r="FZ728" s="2"/>
      <c r="GA728" s="2" t="s">
        <v>3</v>
      </c>
      <c r="GB728" s="2"/>
      <c r="GC728" s="2"/>
      <c r="GD728" s="2">
        <v>1</v>
      </c>
      <c r="GE728" s="2"/>
      <c r="GF728" s="2">
        <v>-1195129933</v>
      </c>
      <c r="GG728" s="2">
        <v>2</v>
      </c>
      <c r="GH728" s="2">
        <v>1</v>
      </c>
      <c r="GI728" s="2">
        <v>2</v>
      </c>
      <c r="GJ728" s="2">
        <v>0</v>
      </c>
      <c r="GK728" s="2">
        <v>0</v>
      </c>
      <c r="GL728" s="2">
        <f t="shared" si="878"/>
        <v>0</v>
      </c>
      <c r="GM728" s="2">
        <f t="shared" si="879"/>
        <v>2966.51</v>
      </c>
      <c r="GN728" s="2">
        <f t="shared" si="880"/>
        <v>0</v>
      </c>
      <c r="GO728" s="2">
        <f t="shared" si="881"/>
        <v>2966.51</v>
      </c>
      <c r="GP728" s="2">
        <f t="shared" si="882"/>
        <v>0</v>
      </c>
      <c r="GQ728" s="2"/>
      <c r="GR728" s="2">
        <v>0</v>
      </c>
      <c r="GS728" s="2">
        <v>3</v>
      </c>
      <c r="GT728" s="2">
        <v>0</v>
      </c>
      <c r="GU728" s="2" t="s">
        <v>3</v>
      </c>
      <c r="GV728" s="2">
        <f t="shared" si="883"/>
        <v>0</v>
      </c>
      <c r="GW728" s="2">
        <v>1</v>
      </c>
      <c r="GX728" s="2">
        <f t="shared" si="884"/>
        <v>0</v>
      </c>
      <c r="GY728" s="2"/>
      <c r="GZ728" s="2"/>
      <c r="HA728" s="2">
        <v>0</v>
      </c>
      <c r="HB728" s="2">
        <v>0</v>
      </c>
      <c r="HC728" s="2">
        <f t="shared" si="885"/>
        <v>0</v>
      </c>
      <c r="HD728" s="2"/>
      <c r="HE728" s="2" t="s">
        <v>3</v>
      </c>
      <c r="HF728" s="2" t="s">
        <v>3</v>
      </c>
      <c r="HG728" s="2"/>
      <c r="HH728" s="2"/>
      <c r="HI728" s="2"/>
      <c r="HJ728" s="2"/>
      <c r="HK728" s="2"/>
      <c r="HL728" s="2"/>
      <c r="HM728" s="2" t="s">
        <v>3</v>
      </c>
      <c r="HN728" s="2" t="s">
        <v>3</v>
      </c>
      <c r="HO728" s="2" t="s">
        <v>3</v>
      </c>
      <c r="HP728" s="2" t="s">
        <v>3</v>
      </c>
      <c r="HQ728" s="2" t="s">
        <v>3</v>
      </c>
      <c r="HR728" s="2"/>
      <c r="HS728" s="2">
        <v>0</v>
      </c>
      <c r="HT728" s="2"/>
      <c r="HU728" s="2"/>
      <c r="HV728" s="2"/>
      <c r="HW728" s="2"/>
      <c r="HX728" s="2"/>
      <c r="HY728" s="2"/>
      <c r="HZ728" s="2"/>
      <c r="IA728" s="2"/>
      <c r="IB728" s="2"/>
      <c r="IC728" s="2"/>
      <c r="ID728" s="2"/>
      <c r="IE728" s="2"/>
      <c r="IF728" s="2"/>
      <c r="IG728" s="2"/>
      <c r="IH728" s="2"/>
      <c r="II728" s="2"/>
      <c r="IJ728" s="2"/>
      <c r="IK728" s="2">
        <v>0</v>
      </c>
      <c r="IL728" s="2"/>
      <c r="IM728" s="2"/>
      <c r="IN728" s="2"/>
      <c r="IO728" s="2"/>
      <c r="IP728" s="2"/>
      <c r="IQ728" s="2"/>
      <c r="IR728" s="2"/>
      <c r="IS728" s="2"/>
      <c r="IT728" s="2"/>
      <c r="IU728" s="2"/>
    </row>
    <row r="729" spans="1:255" x14ac:dyDescent="0.2">
      <c r="A729">
        <v>17</v>
      </c>
      <c r="B729">
        <v>1</v>
      </c>
      <c r="C729">
        <f>ROW(SmtRes!A522)</f>
        <v>522</v>
      </c>
      <c r="D729">
        <f>ROW(EtalonRes!A604)</f>
        <v>604</v>
      </c>
      <c r="E729" t="s">
        <v>928</v>
      </c>
      <c r="F729" t="s">
        <v>929</v>
      </c>
      <c r="G729" t="s">
        <v>930</v>
      </c>
      <c r="H729" t="s">
        <v>371</v>
      </c>
      <c r="I729">
        <f>ROUND((55*5)/100,9)</f>
        <v>2.75</v>
      </c>
      <c r="J729">
        <v>0</v>
      </c>
      <c r="K729">
        <f>ROUND((55*5)/100,9)</f>
        <v>2.75</v>
      </c>
      <c r="O729">
        <f t="shared" si="854"/>
        <v>43135.16</v>
      </c>
      <c r="P729">
        <f t="shared" si="855"/>
        <v>3663.57</v>
      </c>
      <c r="Q729">
        <f>(ROUND((ROUND((((ET729*1.1))*AV729*I729),2)*BB729),2)+ROUND((ROUND(((AE729-((EU729*1.1)))*AV729*I729),2)*BS729),2))</f>
        <v>1204.5999999999999</v>
      </c>
      <c r="R729">
        <f t="shared" si="856"/>
        <v>223.81</v>
      </c>
      <c r="S729">
        <f t="shared" si="857"/>
        <v>38266.99</v>
      </c>
      <c r="T729">
        <f t="shared" si="858"/>
        <v>0</v>
      </c>
      <c r="U729">
        <f t="shared" si="859"/>
        <v>56.484312499999994</v>
      </c>
      <c r="V729">
        <f t="shared" si="860"/>
        <v>0</v>
      </c>
      <c r="W729">
        <f t="shared" si="861"/>
        <v>0</v>
      </c>
      <c r="X729">
        <f t="shared" si="862"/>
        <v>37336.080000000002</v>
      </c>
      <c r="Y729">
        <f t="shared" si="863"/>
        <v>19630.310000000001</v>
      </c>
      <c r="AA729">
        <v>60252775</v>
      </c>
      <c r="AB729">
        <f t="shared" si="864"/>
        <v>652.90300000000002</v>
      </c>
      <c r="AC729">
        <f t="shared" si="865"/>
        <v>383.92</v>
      </c>
      <c r="AD729">
        <f>ROUND(((((ET729*1.1))-((EU729*1.1)))+AE729),6)</f>
        <v>31.823</v>
      </c>
      <c r="AE729">
        <f>ROUND(((EU729*1.1)),6)</f>
        <v>1.3859999999999999</v>
      </c>
      <c r="AF729">
        <f>ROUND(((EV729*1.1)),6)</f>
        <v>237.16</v>
      </c>
      <c r="AG729">
        <f t="shared" si="866"/>
        <v>0</v>
      </c>
      <c r="AH729">
        <f>((EW729*1.1))</f>
        <v>19.25</v>
      </c>
      <c r="AI729">
        <f>((EX729*1.1))</f>
        <v>0</v>
      </c>
      <c r="AJ729">
        <f t="shared" si="867"/>
        <v>0</v>
      </c>
      <c r="AK729">
        <v>628.45000000000005</v>
      </c>
      <c r="AL729">
        <v>383.92</v>
      </c>
      <c r="AM729">
        <v>28.93</v>
      </c>
      <c r="AN729">
        <v>1.26</v>
      </c>
      <c r="AO729">
        <v>215.6</v>
      </c>
      <c r="AP729">
        <v>0</v>
      </c>
      <c r="AQ729">
        <v>17.5</v>
      </c>
      <c r="AR729">
        <v>0</v>
      </c>
      <c r="AS729">
        <v>0</v>
      </c>
      <c r="AT729">
        <v>97</v>
      </c>
      <c r="AU729">
        <v>51</v>
      </c>
      <c r="AV729">
        <v>1.0669999999999999</v>
      </c>
      <c r="AW729">
        <v>1.081</v>
      </c>
      <c r="AZ729">
        <v>1</v>
      </c>
      <c r="BA729">
        <v>54.99</v>
      </c>
      <c r="BB729">
        <v>12.9</v>
      </c>
      <c r="BC729">
        <v>3.21</v>
      </c>
      <c r="BD729" t="s">
        <v>3</v>
      </c>
      <c r="BE729" t="s">
        <v>3</v>
      </c>
      <c r="BF729" t="s">
        <v>3</v>
      </c>
      <c r="BG729" t="s">
        <v>3</v>
      </c>
      <c r="BH729">
        <v>0</v>
      </c>
      <c r="BI729">
        <v>2</v>
      </c>
      <c r="BJ729" t="s">
        <v>931</v>
      </c>
      <c r="BM729">
        <v>67</v>
      </c>
      <c r="BN729">
        <v>59540665</v>
      </c>
      <c r="BO729" t="s">
        <v>929</v>
      </c>
      <c r="BP729">
        <v>1</v>
      </c>
      <c r="BQ729">
        <v>40</v>
      </c>
      <c r="BR729">
        <v>0</v>
      </c>
      <c r="BS729">
        <v>54.99</v>
      </c>
      <c r="BT729">
        <v>1</v>
      </c>
      <c r="BU729">
        <v>1</v>
      </c>
      <c r="BV729">
        <v>1</v>
      </c>
      <c r="BW729">
        <v>1</v>
      </c>
      <c r="BX729">
        <v>1</v>
      </c>
      <c r="BY729" t="s">
        <v>3</v>
      </c>
      <c r="BZ729">
        <v>97</v>
      </c>
      <c r="CA729">
        <v>51</v>
      </c>
      <c r="CB729" t="s">
        <v>3</v>
      </c>
      <c r="CE729">
        <v>30</v>
      </c>
      <c r="CF729">
        <v>0</v>
      </c>
      <c r="CG729">
        <v>0</v>
      </c>
      <c r="CM729">
        <v>0</v>
      </c>
      <c r="CN729" t="s">
        <v>1290</v>
      </c>
      <c r="CO729">
        <v>0</v>
      </c>
      <c r="CP729">
        <f t="shared" si="868"/>
        <v>43135.159999999996</v>
      </c>
      <c r="CQ729">
        <f t="shared" si="869"/>
        <v>1332.21</v>
      </c>
      <c r="CR729">
        <f>(ROUND((ROUND((((ET729*1.1))*AV729*1),2)*BB729),2)+ROUND((ROUND(((AE729-((EU729*1.1)))*AV729*1),2)*BS729),2))</f>
        <v>438.08</v>
      </c>
      <c r="CS729">
        <f t="shared" si="870"/>
        <v>81.39</v>
      </c>
      <c r="CT729">
        <f t="shared" si="871"/>
        <v>13915.22</v>
      </c>
      <c r="CU729">
        <f t="shared" si="872"/>
        <v>0</v>
      </c>
      <c r="CV729">
        <f t="shared" si="873"/>
        <v>20.539749999999998</v>
      </c>
      <c r="CW729">
        <f t="shared" si="874"/>
        <v>0</v>
      </c>
      <c r="CX729">
        <f t="shared" si="875"/>
        <v>0</v>
      </c>
      <c r="CY729">
        <f t="shared" si="876"/>
        <v>37336.075999999994</v>
      </c>
      <c r="CZ729">
        <f t="shared" si="877"/>
        <v>19630.307999999997</v>
      </c>
      <c r="DC729" t="s">
        <v>3</v>
      </c>
      <c r="DD729" t="s">
        <v>3</v>
      </c>
      <c r="DE729" t="s">
        <v>24</v>
      </c>
      <c r="DF729" t="s">
        <v>24</v>
      </c>
      <c r="DG729" t="s">
        <v>24</v>
      </c>
      <c r="DH729" t="s">
        <v>3</v>
      </c>
      <c r="DI729" t="s">
        <v>24</v>
      </c>
      <c r="DJ729" t="s">
        <v>24</v>
      </c>
      <c r="DK729" t="s">
        <v>3</v>
      </c>
      <c r="DL729" t="s">
        <v>3</v>
      </c>
      <c r="DM729" t="s">
        <v>3</v>
      </c>
      <c r="DN729">
        <v>0</v>
      </c>
      <c r="DO729">
        <v>0</v>
      </c>
      <c r="DP729">
        <v>1</v>
      </c>
      <c r="DQ729">
        <v>1</v>
      </c>
      <c r="DU729">
        <v>1003</v>
      </c>
      <c r="DV729" t="s">
        <v>371</v>
      </c>
      <c r="DW729" t="s">
        <v>371</v>
      </c>
      <c r="DX729">
        <v>100</v>
      </c>
      <c r="DZ729" t="s">
        <v>3</v>
      </c>
      <c r="EA729" t="s">
        <v>3</v>
      </c>
      <c r="EB729" t="s">
        <v>3</v>
      </c>
      <c r="EC729" t="s">
        <v>3</v>
      </c>
      <c r="EE729">
        <v>59540733</v>
      </c>
      <c r="EF729">
        <v>40</v>
      </c>
      <c r="EG729" t="s">
        <v>25</v>
      </c>
      <c r="EH729">
        <v>0</v>
      </c>
      <c r="EI729" t="s">
        <v>3</v>
      </c>
      <c r="EJ729">
        <v>2</v>
      </c>
      <c r="EK729">
        <v>67</v>
      </c>
      <c r="EL729" t="s">
        <v>26</v>
      </c>
      <c r="EM729" t="s">
        <v>27</v>
      </c>
      <c r="EO729" t="s">
        <v>76</v>
      </c>
      <c r="EQ729">
        <v>0</v>
      </c>
      <c r="ER729">
        <v>628.45000000000005</v>
      </c>
      <c r="ES729">
        <v>383.92</v>
      </c>
      <c r="ET729">
        <v>28.93</v>
      </c>
      <c r="EU729">
        <v>1.26</v>
      </c>
      <c r="EV729">
        <v>215.6</v>
      </c>
      <c r="EW729">
        <v>17.5</v>
      </c>
      <c r="EX729">
        <v>0</v>
      </c>
      <c r="EY729">
        <v>0</v>
      </c>
      <c r="FQ729">
        <v>0</v>
      </c>
      <c r="FR729">
        <v>0</v>
      </c>
      <c r="FS729">
        <v>0</v>
      </c>
      <c r="FX729">
        <v>97</v>
      </c>
      <c r="FY729">
        <v>51</v>
      </c>
      <c r="GA729" t="s">
        <v>3</v>
      </c>
      <c r="GD729">
        <v>1</v>
      </c>
      <c r="GF729">
        <v>-1195129933</v>
      </c>
      <c r="GG729">
        <v>2</v>
      </c>
      <c r="GH729">
        <v>1</v>
      </c>
      <c r="GI729">
        <v>2</v>
      </c>
      <c r="GJ729">
        <v>0</v>
      </c>
      <c r="GK729">
        <v>0</v>
      </c>
      <c r="GL729">
        <f t="shared" si="878"/>
        <v>0</v>
      </c>
      <c r="GM729">
        <f t="shared" si="879"/>
        <v>100101.55</v>
      </c>
      <c r="GN729">
        <f t="shared" si="880"/>
        <v>0</v>
      </c>
      <c r="GO729">
        <f t="shared" si="881"/>
        <v>100101.55</v>
      </c>
      <c r="GP729">
        <f t="shared" si="882"/>
        <v>0</v>
      </c>
      <c r="GR729">
        <v>0</v>
      </c>
      <c r="GS729">
        <v>3</v>
      </c>
      <c r="GT729">
        <v>0</v>
      </c>
      <c r="GU729" t="s">
        <v>3</v>
      </c>
      <c r="GV729">
        <f t="shared" si="883"/>
        <v>0</v>
      </c>
      <c r="GW729">
        <v>1</v>
      </c>
      <c r="GX729">
        <f t="shared" si="884"/>
        <v>0</v>
      </c>
      <c r="HA729">
        <v>0</v>
      </c>
      <c r="HB729">
        <v>0</v>
      </c>
      <c r="HC729">
        <f t="shared" si="885"/>
        <v>0</v>
      </c>
      <c r="HE729" t="s">
        <v>3</v>
      </c>
      <c r="HF729" t="s">
        <v>3</v>
      </c>
      <c r="HM729" t="s">
        <v>3</v>
      </c>
      <c r="HN729" t="s">
        <v>3</v>
      </c>
      <c r="HO729" t="s">
        <v>3</v>
      </c>
      <c r="HP729" t="s">
        <v>3</v>
      </c>
      <c r="HQ729" t="s">
        <v>3</v>
      </c>
      <c r="HS729">
        <v>0</v>
      </c>
      <c r="IK729">
        <v>0</v>
      </c>
    </row>
    <row r="730" spans="1:255" x14ac:dyDescent="0.2">
      <c r="A730" s="2">
        <v>18</v>
      </c>
      <c r="B730" s="2">
        <v>1</v>
      </c>
      <c r="C730" s="2">
        <v>514</v>
      </c>
      <c r="D730" s="2"/>
      <c r="E730" s="2" t="s">
        <v>932</v>
      </c>
      <c r="F730" s="2" t="s">
        <v>933</v>
      </c>
      <c r="G730" s="2" t="s">
        <v>934</v>
      </c>
      <c r="H730" s="2" t="s">
        <v>37</v>
      </c>
      <c r="I730" s="2">
        <f>I728*J730</f>
        <v>5</v>
      </c>
      <c r="J730" s="2">
        <v>1.8181818181818181</v>
      </c>
      <c r="K730" s="2">
        <v>1.8181818000000001</v>
      </c>
      <c r="L730" s="2"/>
      <c r="M730" s="2"/>
      <c r="N730" s="2"/>
      <c r="O730" s="2">
        <f t="shared" si="854"/>
        <v>2844.2</v>
      </c>
      <c r="P730" s="2">
        <f t="shared" si="855"/>
        <v>2844.2</v>
      </c>
      <c r="Q730" s="2">
        <f>(ROUND((ROUND(((ET730)*AV730*I730),2)*BB730),2)+ROUND((ROUND(((AE730-(EU730))*AV730*I730),2)*BS730),2))</f>
        <v>0</v>
      </c>
      <c r="R730" s="2">
        <f t="shared" si="856"/>
        <v>0</v>
      </c>
      <c r="S730" s="2">
        <f t="shared" si="857"/>
        <v>0</v>
      </c>
      <c r="T730" s="2">
        <f t="shared" si="858"/>
        <v>0</v>
      </c>
      <c r="U730" s="2">
        <f t="shared" si="859"/>
        <v>0</v>
      </c>
      <c r="V730" s="2">
        <f t="shared" si="860"/>
        <v>0</v>
      </c>
      <c r="W730" s="2">
        <f t="shared" si="861"/>
        <v>0</v>
      </c>
      <c r="X730" s="2">
        <f t="shared" si="862"/>
        <v>0</v>
      </c>
      <c r="Y730" s="2">
        <f t="shared" si="863"/>
        <v>0</v>
      </c>
      <c r="Z730" s="2"/>
      <c r="AA730" s="2">
        <v>60252778</v>
      </c>
      <c r="AB730" s="2">
        <f t="shared" si="864"/>
        <v>568.84</v>
      </c>
      <c r="AC730" s="2">
        <f t="shared" si="865"/>
        <v>568.84</v>
      </c>
      <c r="AD730" s="2">
        <f>ROUND((((ET730)-(EU730))+AE730),6)</f>
        <v>0</v>
      </c>
      <c r="AE730" s="2">
        <f>ROUND((EU730),6)</f>
        <v>0</v>
      </c>
      <c r="AF730" s="2">
        <f>ROUND((EV730),6)</f>
        <v>0</v>
      </c>
      <c r="AG730" s="2">
        <f t="shared" si="866"/>
        <v>0</v>
      </c>
      <c r="AH730" s="2">
        <f>(EW730)</f>
        <v>0</v>
      </c>
      <c r="AI730" s="2">
        <f>(EX730)</f>
        <v>0</v>
      </c>
      <c r="AJ730" s="2">
        <f t="shared" si="867"/>
        <v>0</v>
      </c>
      <c r="AK730" s="2">
        <v>568.84</v>
      </c>
      <c r="AL730" s="2">
        <v>568.84</v>
      </c>
      <c r="AM730" s="2">
        <v>0</v>
      </c>
      <c r="AN730" s="2">
        <v>0</v>
      </c>
      <c r="AO730" s="2">
        <v>0</v>
      </c>
      <c r="AP730" s="2">
        <v>0</v>
      </c>
      <c r="AQ730" s="2">
        <v>0</v>
      </c>
      <c r="AR730" s="2">
        <v>0</v>
      </c>
      <c r="AS730" s="2">
        <v>0</v>
      </c>
      <c r="AT730" s="2">
        <v>97</v>
      </c>
      <c r="AU730" s="2">
        <v>51</v>
      </c>
      <c r="AV730" s="2">
        <v>1</v>
      </c>
      <c r="AW730" s="2">
        <v>1</v>
      </c>
      <c r="AX730" s="2"/>
      <c r="AY730" s="2"/>
      <c r="AZ730" s="2">
        <v>1</v>
      </c>
      <c r="BA730" s="2">
        <v>1</v>
      </c>
      <c r="BB730" s="2">
        <v>1</v>
      </c>
      <c r="BC730" s="2">
        <v>1</v>
      </c>
      <c r="BD730" s="2" t="s">
        <v>3</v>
      </c>
      <c r="BE730" s="2" t="s">
        <v>3</v>
      </c>
      <c r="BF730" s="2" t="s">
        <v>3</v>
      </c>
      <c r="BG730" s="2" t="s">
        <v>3</v>
      </c>
      <c r="BH730" s="2">
        <v>3</v>
      </c>
      <c r="BI730" s="2">
        <v>2</v>
      </c>
      <c r="BJ730" s="2" t="s">
        <v>3</v>
      </c>
      <c r="BK730" s="2"/>
      <c r="BL730" s="2"/>
      <c r="BM730" s="2">
        <v>67</v>
      </c>
      <c r="BN730" s="2">
        <v>0</v>
      </c>
      <c r="BO730" s="2" t="s">
        <v>3</v>
      </c>
      <c r="BP730" s="2">
        <v>0</v>
      </c>
      <c r="BQ730" s="2">
        <v>40</v>
      </c>
      <c r="BR730" s="2">
        <v>0</v>
      </c>
      <c r="BS730" s="2">
        <v>1</v>
      </c>
      <c r="BT730" s="2">
        <v>1</v>
      </c>
      <c r="BU730" s="2">
        <v>1</v>
      </c>
      <c r="BV730" s="2">
        <v>1</v>
      </c>
      <c r="BW730" s="2">
        <v>1</v>
      </c>
      <c r="BX730" s="2">
        <v>1</v>
      </c>
      <c r="BY730" s="2" t="s">
        <v>3</v>
      </c>
      <c r="BZ730" s="2">
        <v>97</v>
      </c>
      <c r="CA730" s="2">
        <v>51</v>
      </c>
      <c r="CB730" s="2" t="s">
        <v>3</v>
      </c>
      <c r="CC730" s="2"/>
      <c r="CD730" s="2"/>
      <c r="CE730" s="2">
        <v>30</v>
      </c>
      <c r="CF730" s="2">
        <v>0</v>
      </c>
      <c r="CG730" s="2">
        <v>0</v>
      </c>
      <c r="CH730" s="2"/>
      <c r="CI730" s="2"/>
      <c r="CJ730" s="2"/>
      <c r="CK730" s="2"/>
      <c r="CL730" s="2"/>
      <c r="CM730" s="2">
        <v>0</v>
      </c>
      <c r="CN730" s="2" t="s">
        <v>1290</v>
      </c>
      <c r="CO730" s="2">
        <v>0</v>
      </c>
      <c r="CP730" s="2">
        <f t="shared" si="868"/>
        <v>2844.2</v>
      </c>
      <c r="CQ730" s="2">
        <f t="shared" si="869"/>
        <v>568.84</v>
      </c>
      <c r="CR730" s="2">
        <f>(ROUND((ROUND(((ET730)*AV730*1),2)*BB730),2)+ROUND((ROUND(((AE730-(EU730))*AV730*1),2)*BS730),2))</f>
        <v>0</v>
      </c>
      <c r="CS730" s="2">
        <f t="shared" si="870"/>
        <v>0</v>
      </c>
      <c r="CT730" s="2">
        <f t="shared" si="871"/>
        <v>0</v>
      </c>
      <c r="CU730" s="2">
        <f t="shared" si="872"/>
        <v>0</v>
      </c>
      <c r="CV730" s="2">
        <f t="shared" si="873"/>
        <v>0</v>
      </c>
      <c r="CW730" s="2">
        <f t="shared" si="874"/>
        <v>0</v>
      </c>
      <c r="CX730" s="2">
        <f t="shared" si="875"/>
        <v>0</v>
      </c>
      <c r="CY730" s="2">
        <f t="shared" si="876"/>
        <v>0</v>
      </c>
      <c r="CZ730" s="2">
        <f t="shared" si="877"/>
        <v>0</v>
      </c>
      <c r="DA730" s="2"/>
      <c r="DB730" s="2"/>
      <c r="DC730" s="2" t="s">
        <v>3</v>
      </c>
      <c r="DD730" s="2" t="s">
        <v>3</v>
      </c>
      <c r="DE730" s="2" t="s">
        <v>3</v>
      </c>
      <c r="DF730" s="2" t="s">
        <v>3</v>
      </c>
      <c r="DG730" s="2" t="s">
        <v>3</v>
      </c>
      <c r="DH730" s="2" t="s">
        <v>3</v>
      </c>
      <c r="DI730" s="2" t="s">
        <v>3</v>
      </c>
      <c r="DJ730" s="2" t="s">
        <v>3</v>
      </c>
      <c r="DK730" s="2" t="s">
        <v>3</v>
      </c>
      <c r="DL730" s="2" t="s">
        <v>3</v>
      </c>
      <c r="DM730" s="2" t="s">
        <v>3</v>
      </c>
      <c r="DN730" s="2">
        <v>0</v>
      </c>
      <c r="DO730" s="2">
        <v>0</v>
      </c>
      <c r="DP730" s="2">
        <v>1</v>
      </c>
      <c r="DQ730" s="2">
        <v>1</v>
      </c>
      <c r="DR730" s="2"/>
      <c r="DS730" s="2"/>
      <c r="DT730" s="2"/>
      <c r="DU730" s="2">
        <v>1013</v>
      </c>
      <c r="DV730" s="2" t="s">
        <v>37</v>
      </c>
      <c r="DW730" s="2" t="s">
        <v>37</v>
      </c>
      <c r="DX730" s="2">
        <v>1</v>
      </c>
      <c r="DY730" s="2"/>
      <c r="DZ730" s="2" t="s">
        <v>3</v>
      </c>
      <c r="EA730" s="2" t="s">
        <v>3</v>
      </c>
      <c r="EB730" s="2" t="s">
        <v>3</v>
      </c>
      <c r="EC730" s="2" t="s">
        <v>3</v>
      </c>
      <c r="ED730" s="2"/>
      <c r="EE730" s="2">
        <v>59540733</v>
      </c>
      <c r="EF730" s="2">
        <v>40</v>
      </c>
      <c r="EG730" s="2" t="s">
        <v>25</v>
      </c>
      <c r="EH730" s="2">
        <v>0</v>
      </c>
      <c r="EI730" s="2" t="s">
        <v>3</v>
      </c>
      <c r="EJ730" s="2">
        <v>2</v>
      </c>
      <c r="EK730" s="2">
        <v>67</v>
      </c>
      <c r="EL730" s="2" t="s">
        <v>26</v>
      </c>
      <c r="EM730" s="2" t="s">
        <v>27</v>
      </c>
      <c r="EN730" s="2"/>
      <c r="EO730" s="2" t="s">
        <v>76</v>
      </c>
      <c r="EP730" s="2"/>
      <c r="EQ730" s="2">
        <v>0</v>
      </c>
      <c r="ER730" s="2">
        <v>0</v>
      </c>
      <c r="ES730" s="2">
        <v>568.84</v>
      </c>
      <c r="ET730" s="2">
        <v>0</v>
      </c>
      <c r="EU730" s="2">
        <v>0</v>
      </c>
      <c r="EV730" s="2">
        <v>0</v>
      </c>
      <c r="EW730" s="2">
        <v>0</v>
      </c>
      <c r="EX730" s="2">
        <v>0</v>
      </c>
      <c r="EY730" s="2"/>
      <c r="EZ730" s="2"/>
      <c r="FA730" s="2"/>
      <c r="FB730" s="2"/>
      <c r="FC730" s="2"/>
      <c r="FD730" s="2"/>
      <c r="FE730" s="2"/>
      <c r="FF730" s="2"/>
      <c r="FG730" s="2"/>
      <c r="FH730" s="2"/>
      <c r="FI730" s="2"/>
      <c r="FJ730" s="2"/>
      <c r="FK730" s="2"/>
      <c r="FL730" s="2"/>
      <c r="FM730" s="2"/>
      <c r="FN730" s="2"/>
      <c r="FO730" s="2"/>
      <c r="FP730" s="2"/>
      <c r="FQ730" s="2">
        <v>0</v>
      </c>
      <c r="FR730" s="2">
        <v>0</v>
      </c>
      <c r="FS730" s="2">
        <v>0</v>
      </c>
      <c r="FT730" s="2"/>
      <c r="FU730" s="2"/>
      <c r="FV730" s="2"/>
      <c r="FW730" s="2"/>
      <c r="FX730" s="2">
        <v>97</v>
      </c>
      <c r="FY730" s="2">
        <v>51</v>
      </c>
      <c r="FZ730" s="2"/>
      <c r="GA730" s="2" t="s">
        <v>935</v>
      </c>
      <c r="GB730" s="2"/>
      <c r="GC730" s="2"/>
      <c r="GD730" s="2">
        <v>1</v>
      </c>
      <c r="GE730" s="2"/>
      <c r="GF730" s="2">
        <v>1448975786</v>
      </c>
      <c r="GG730" s="2">
        <v>2</v>
      </c>
      <c r="GH730" s="2">
        <v>4</v>
      </c>
      <c r="GI730" s="2">
        <v>-2</v>
      </c>
      <c r="GJ730" s="2">
        <v>0</v>
      </c>
      <c r="GK730" s="2">
        <v>0</v>
      </c>
      <c r="GL730" s="2">
        <f t="shared" si="878"/>
        <v>0</v>
      </c>
      <c r="GM730" s="2">
        <f t="shared" si="879"/>
        <v>2844.2</v>
      </c>
      <c r="GN730" s="2">
        <f t="shared" si="880"/>
        <v>0</v>
      </c>
      <c r="GO730" s="2">
        <f t="shared" si="881"/>
        <v>2844.2</v>
      </c>
      <c r="GP730" s="2">
        <f t="shared" si="882"/>
        <v>0</v>
      </c>
      <c r="GQ730" s="2"/>
      <c r="GR730" s="2">
        <v>0</v>
      </c>
      <c r="GS730" s="2">
        <v>2</v>
      </c>
      <c r="GT730" s="2">
        <v>0</v>
      </c>
      <c r="GU730" s="2" t="s">
        <v>3</v>
      </c>
      <c r="GV730" s="2">
        <f t="shared" si="883"/>
        <v>0</v>
      </c>
      <c r="GW730" s="2">
        <v>1</v>
      </c>
      <c r="GX730" s="2">
        <f t="shared" si="884"/>
        <v>0</v>
      </c>
      <c r="GY730" s="2"/>
      <c r="GZ730" s="2"/>
      <c r="HA730" s="2">
        <v>0</v>
      </c>
      <c r="HB730" s="2">
        <v>0</v>
      </c>
      <c r="HC730" s="2">
        <f t="shared" si="885"/>
        <v>0</v>
      </c>
      <c r="HD730" s="2"/>
      <c r="HE730" s="2" t="s">
        <v>389</v>
      </c>
      <c r="HF730" s="2" t="s">
        <v>34</v>
      </c>
      <c r="HG730" s="2"/>
      <c r="HH730" s="2"/>
      <c r="HI730" s="2"/>
      <c r="HJ730" s="2"/>
      <c r="HK730" s="2"/>
      <c r="HL730" s="2"/>
      <c r="HM730" s="2" t="s">
        <v>3</v>
      </c>
      <c r="HN730" s="2" t="s">
        <v>3</v>
      </c>
      <c r="HO730" s="2" t="s">
        <v>3</v>
      </c>
      <c r="HP730" s="2" t="s">
        <v>3</v>
      </c>
      <c r="HQ730" s="2" t="s">
        <v>3</v>
      </c>
      <c r="HR730" s="2"/>
      <c r="HS730" s="2">
        <v>0</v>
      </c>
      <c r="HT730" s="2"/>
      <c r="HU730" s="2"/>
      <c r="HV730" s="2"/>
      <c r="HW730" s="2"/>
      <c r="HX730" s="2"/>
      <c r="HY730" s="2"/>
      <c r="HZ730" s="2"/>
      <c r="IA730" s="2"/>
      <c r="IB730" s="2"/>
      <c r="IC730" s="2"/>
      <c r="ID730" s="2"/>
      <c r="IE730" s="2"/>
      <c r="IF730" s="2"/>
      <c r="IG730" s="2"/>
      <c r="IH730" s="2"/>
      <c r="II730" s="2"/>
      <c r="IJ730" s="2"/>
      <c r="IK730" s="2">
        <v>0</v>
      </c>
      <c r="IL730" s="2"/>
      <c r="IM730" s="2"/>
      <c r="IN730" s="2"/>
      <c r="IO730" s="2"/>
      <c r="IP730" s="2"/>
      <c r="IQ730" s="2"/>
      <c r="IR730" s="2"/>
      <c r="IS730" s="2"/>
      <c r="IT730" s="2"/>
      <c r="IU730" s="2"/>
    </row>
    <row r="731" spans="1:255" x14ac:dyDescent="0.2">
      <c r="A731">
        <v>18</v>
      </c>
      <c r="B731">
        <v>1</v>
      </c>
      <c r="C731">
        <v>522</v>
      </c>
      <c r="E731" t="s">
        <v>932</v>
      </c>
      <c r="F731" t="s">
        <v>933</v>
      </c>
      <c r="G731" t="s">
        <v>934</v>
      </c>
      <c r="H731" t="s">
        <v>37</v>
      </c>
      <c r="I731">
        <f>I729*J731</f>
        <v>5</v>
      </c>
      <c r="J731">
        <v>1.8181818181818181</v>
      </c>
      <c r="K731">
        <v>1.8181818000000001</v>
      </c>
      <c r="O731">
        <f t="shared" si="854"/>
        <v>30376.85</v>
      </c>
      <c r="P731">
        <f t="shared" si="855"/>
        <v>30376.85</v>
      </c>
      <c r="Q731">
        <f>(ROUND((ROUND(((ET731)*AV731*I731),2)*BB731),2)+ROUND((ROUND(((AE731-(EU731))*AV731*I731),2)*BS731),2))</f>
        <v>0</v>
      </c>
      <c r="R731">
        <f t="shared" si="856"/>
        <v>0</v>
      </c>
      <c r="S731">
        <f t="shared" si="857"/>
        <v>0</v>
      </c>
      <c r="T731">
        <f t="shared" si="858"/>
        <v>0</v>
      </c>
      <c r="U731">
        <f t="shared" si="859"/>
        <v>0</v>
      </c>
      <c r="V731">
        <f t="shared" si="860"/>
        <v>0</v>
      </c>
      <c r="W731">
        <f t="shared" si="861"/>
        <v>0</v>
      </c>
      <c r="X731">
        <f t="shared" si="862"/>
        <v>0</v>
      </c>
      <c r="Y731">
        <f t="shared" si="863"/>
        <v>0</v>
      </c>
      <c r="AA731">
        <v>60252775</v>
      </c>
      <c r="AB731">
        <f t="shared" si="864"/>
        <v>568.84</v>
      </c>
      <c r="AC731">
        <f t="shared" si="865"/>
        <v>568.84</v>
      </c>
      <c r="AD731">
        <f>ROUND((((ET731)-(EU731))+AE731),6)</f>
        <v>0</v>
      </c>
      <c r="AE731">
        <f>ROUND((EU731),6)</f>
        <v>0</v>
      </c>
      <c r="AF731">
        <f>ROUND((EV731),6)</f>
        <v>0</v>
      </c>
      <c r="AG731">
        <f t="shared" si="866"/>
        <v>0</v>
      </c>
      <c r="AH731">
        <f>(EW731)</f>
        <v>0</v>
      </c>
      <c r="AI731">
        <f>(EX731)</f>
        <v>0</v>
      </c>
      <c r="AJ731">
        <f t="shared" si="867"/>
        <v>0</v>
      </c>
      <c r="AK731">
        <v>568.84</v>
      </c>
      <c r="AL731">
        <v>568.84</v>
      </c>
      <c r="AM731">
        <v>0</v>
      </c>
      <c r="AN731">
        <v>0</v>
      </c>
      <c r="AO731">
        <v>0</v>
      </c>
      <c r="AP731">
        <v>0</v>
      </c>
      <c r="AQ731">
        <v>0</v>
      </c>
      <c r="AR731">
        <v>0</v>
      </c>
      <c r="AS731">
        <v>0</v>
      </c>
      <c r="AT731">
        <v>97</v>
      </c>
      <c r="AU731">
        <v>51</v>
      </c>
      <c r="AV731">
        <v>1</v>
      </c>
      <c r="AW731">
        <v>1.081</v>
      </c>
      <c r="AZ731">
        <v>1</v>
      </c>
      <c r="BA731">
        <v>1</v>
      </c>
      <c r="BB731">
        <v>1</v>
      </c>
      <c r="BC731">
        <v>9.8800000000000008</v>
      </c>
      <c r="BD731" t="s">
        <v>3</v>
      </c>
      <c r="BE731" t="s">
        <v>3</v>
      </c>
      <c r="BF731" t="s">
        <v>3</v>
      </c>
      <c r="BG731" t="s">
        <v>3</v>
      </c>
      <c r="BH731">
        <v>3</v>
      </c>
      <c r="BI731">
        <v>2</v>
      </c>
      <c r="BJ731" t="s">
        <v>3</v>
      </c>
      <c r="BM731">
        <v>67</v>
      </c>
      <c r="BN731">
        <v>0</v>
      </c>
      <c r="BO731" t="s">
        <v>3</v>
      </c>
      <c r="BP731">
        <v>0</v>
      </c>
      <c r="BQ731">
        <v>40</v>
      </c>
      <c r="BR731">
        <v>0</v>
      </c>
      <c r="BS731">
        <v>1</v>
      </c>
      <c r="BT731">
        <v>1</v>
      </c>
      <c r="BU731">
        <v>1</v>
      </c>
      <c r="BV731">
        <v>1</v>
      </c>
      <c r="BW731">
        <v>1</v>
      </c>
      <c r="BX731">
        <v>1</v>
      </c>
      <c r="BY731" t="s">
        <v>3</v>
      </c>
      <c r="BZ731">
        <v>97</v>
      </c>
      <c r="CA731">
        <v>51</v>
      </c>
      <c r="CB731" t="s">
        <v>3</v>
      </c>
      <c r="CE731">
        <v>30</v>
      </c>
      <c r="CF731">
        <v>0</v>
      </c>
      <c r="CG731">
        <v>0</v>
      </c>
      <c r="CM731">
        <v>0</v>
      </c>
      <c r="CN731" t="s">
        <v>1290</v>
      </c>
      <c r="CO731">
        <v>0</v>
      </c>
      <c r="CP731">
        <f t="shared" si="868"/>
        <v>30376.85</v>
      </c>
      <c r="CQ731">
        <f t="shared" si="869"/>
        <v>6075.41</v>
      </c>
      <c r="CR731">
        <f>(ROUND((ROUND(((ET731)*AV731*1),2)*BB731),2)+ROUND((ROUND(((AE731-(EU731))*AV731*1),2)*BS731),2))</f>
        <v>0</v>
      </c>
      <c r="CS731">
        <f t="shared" si="870"/>
        <v>0</v>
      </c>
      <c r="CT731">
        <f t="shared" si="871"/>
        <v>0</v>
      </c>
      <c r="CU731">
        <f t="shared" si="872"/>
        <v>0</v>
      </c>
      <c r="CV731">
        <f t="shared" si="873"/>
        <v>0</v>
      </c>
      <c r="CW731">
        <f t="shared" si="874"/>
        <v>0</v>
      </c>
      <c r="CX731">
        <f t="shared" si="875"/>
        <v>0</v>
      </c>
      <c r="CY731">
        <f t="shared" si="876"/>
        <v>0</v>
      </c>
      <c r="CZ731">
        <f t="shared" si="877"/>
        <v>0</v>
      </c>
      <c r="DC731" t="s">
        <v>3</v>
      </c>
      <c r="DD731" t="s">
        <v>3</v>
      </c>
      <c r="DE731" t="s">
        <v>3</v>
      </c>
      <c r="DF731" t="s">
        <v>3</v>
      </c>
      <c r="DG731" t="s">
        <v>3</v>
      </c>
      <c r="DH731" t="s">
        <v>3</v>
      </c>
      <c r="DI731" t="s">
        <v>3</v>
      </c>
      <c r="DJ731" t="s">
        <v>3</v>
      </c>
      <c r="DK731" t="s">
        <v>3</v>
      </c>
      <c r="DL731" t="s">
        <v>3</v>
      </c>
      <c r="DM731" t="s">
        <v>3</v>
      </c>
      <c r="DN731">
        <v>0</v>
      </c>
      <c r="DO731">
        <v>0</v>
      </c>
      <c r="DP731">
        <v>1</v>
      </c>
      <c r="DQ731">
        <v>1</v>
      </c>
      <c r="DU731">
        <v>1013</v>
      </c>
      <c r="DV731" t="s">
        <v>37</v>
      </c>
      <c r="DW731" t="s">
        <v>37</v>
      </c>
      <c r="DX731">
        <v>1</v>
      </c>
      <c r="DZ731" t="s">
        <v>3</v>
      </c>
      <c r="EA731" t="s">
        <v>3</v>
      </c>
      <c r="EB731" t="s">
        <v>3</v>
      </c>
      <c r="EC731" t="s">
        <v>3</v>
      </c>
      <c r="EE731">
        <v>59540733</v>
      </c>
      <c r="EF731">
        <v>40</v>
      </c>
      <c r="EG731" t="s">
        <v>25</v>
      </c>
      <c r="EH731">
        <v>0</v>
      </c>
      <c r="EI731" t="s">
        <v>3</v>
      </c>
      <c r="EJ731">
        <v>2</v>
      </c>
      <c r="EK731">
        <v>67</v>
      </c>
      <c r="EL731" t="s">
        <v>26</v>
      </c>
      <c r="EM731" t="s">
        <v>27</v>
      </c>
      <c r="EO731" t="s">
        <v>76</v>
      </c>
      <c r="EQ731">
        <v>0</v>
      </c>
      <c r="ER731">
        <v>568.84</v>
      </c>
      <c r="ES731">
        <v>568.84</v>
      </c>
      <c r="ET731">
        <v>0</v>
      </c>
      <c r="EU731">
        <v>0</v>
      </c>
      <c r="EV731">
        <v>0</v>
      </c>
      <c r="EW731">
        <v>0</v>
      </c>
      <c r="EX731">
        <v>0</v>
      </c>
      <c r="EZ731">
        <v>5</v>
      </c>
      <c r="FC731">
        <v>1</v>
      </c>
      <c r="FD731">
        <v>18</v>
      </c>
      <c r="FF731">
        <v>6612</v>
      </c>
      <c r="FQ731">
        <v>0</v>
      </c>
      <c r="FR731">
        <v>0</v>
      </c>
      <c r="FS731">
        <v>0</v>
      </c>
      <c r="FX731">
        <v>97</v>
      </c>
      <c r="FY731">
        <v>51</v>
      </c>
      <c r="GA731" t="s">
        <v>935</v>
      </c>
      <c r="GD731">
        <v>1</v>
      </c>
      <c r="GF731">
        <v>1448975786</v>
      </c>
      <c r="GG731">
        <v>2</v>
      </c>
      <c r="GH731">
        <v>3</v>
      </c>
      <c r="GI731">
        <v>5</v>
      </c>
      <c r="GJ731">
        <v>0</v>
      </c>
      <c r="GK731">
        <v>0</v>
      </c>
      <c r="GL731">
        <f t="shared" si="878"/>
        <v>0</v>
      </c>
      <c r="GM731">
        <f t="shared" si="879"/>
        <v>30376.85</v>
      </c>
      <c r="GN731">
        <f t="shared" si="880"/>
        <v>0</v>
      </c>
      <c r="GO731">
        <f t="shared" si="881"/>
        <v>30376.85</v>
      </c>
      <c r="GP731">
        <f t="shared" si="882"/>
        <v>0</v>
      </c>
      <c r="GR731">
        <v>1</v>
      </c>
      <c r="GS731">
        <v>1</v>
      </c>
      <c r="GT731">
        <v>0</v>
      </c>
      <c r="GU731" t="s">
        <v>3</v>
      </c>
      <c r="GV731">
        <f t="shared" si="883"/>
        <v>0</v>
      </c>
      <c r="GW731">
        <v>1</v>
      </c>
      <c r="GX731">
        <f t="shared" si="884"/>
        <v>0</v>
      </c>
      <c r="HA731">
        <v>0</v>
      </c>
      <c r="HB731">
        <v>0</v>
      </c>
      <c r="HC731">
        <f t="shared" si="885"/>
        <v>0</v>
      </c>
      <c r="HE731" t="s">
        <v>389</v>
      </c>
      <c r="HF731" t="s">
        <v>34</v>
      </c>
      <c r="HM731" t="s">
        <v>3</v>
      </c>
      <c r="HN731" t="s">
        <v>3</v>
      </c>
      <c r="HO731" t="s">
        <v>3</v>
      </c>
      <c r="HP731" t="s">
        <v>3</v>
      </c>
      <c r="HQ731" t="s">
        <v>3</v>
      </c>
      <c r="HS731">
        <v>0</v>
      </c>
      <c r="IK731">
        <v>0</v>
      </c>
    </row>
    <row r="732" spans="1:255" x14ac:dyDescent="0.2">
      <c r="A732" s="2">
        <v>17</v>
      </c>
      <c r="B732" s="2">
        <v>1</v>
      </c>
      <c r="C732" s="2">
        <f>ROW(SmtRes!A528)</f>
        <v>528</v>
      </c>
      <c r="D732" s="2">
        <f>ROW(EtalonRes!A610)</f>
        <v>610</v>
      </c>
      <c r="E732" s="2" t="s">
        <v>936</v>
      </c>
      <c r="F732" s="2" t="s">
        <v>937</v>
      </c>
      <c r="G732" s="2" t="s">
        <v>938</v>
      </c>
      <c r="H732" s="2" t="s">
        <v>939</v>
      </c>
      <c r="I732" s="2">
        <f>ROUND(20/10,9)</f>
        <v>2</v>
      </c>
      <c r="J732" s="2">
        <v>0</v>
      </c>
      <c r="K732" s="2">
        <f>ROUND(20/10,9)</f>
        <v>2</v>
      </c>
      <c r="L732" s="2"/>
      <c r="M732" s="2"/>
      <c r="N732" s="2"/>
      <c r="O732" s="2">
        <f t="shared" si="854"/>
        <v>408.49</v>
      </c>
      <c r="P732" s="2">
        <f t="shared" si="855"/>
        <v>82.03</v>
      </c>
      <c r="Q732" s="2">
        <f>(ROUND((ROUND((((ET732*1.1))*AV732*I732),2)*BB732),2)+ROUND((ROUND(((AE732-((EU732*1.1)))*AV732*I732),2)*BS732),2))</f>
        <v>58.36</v>
      </c>
      <c r="R732" s="2">
        <f t="shared" si="856"/>
        <v>5.05</v>
      </c>
      <c r="S732" s="2">
        <f t="shared" si="857"/>
        <v>268.10000000000002</v>
      </c>
      <c r="T732" s="2">
        <f t="shared" si="858"/>
        <v>0</v>
      </c>
      <c r="U732" s="2">
        <f t="shared" si="859"/>
        <v>21.760398000000002</v>
      </c>
      <c r="V732" s="2">
        <f t="shared" si="860"/>
        <v>0</v>
      </c>
      <c r="W732" s="2">
        <f t="shared" si="861"/>
        <v>0</v>
      </c>
      <c r="X732" s="2">
        <f t="shared" si="862"/>
        <v>264.95999999999998</v>
      </c>
      <c r="Y732" s="2">
        <f t="shared" si="863"/>
        <v>139.31</v>
      </c>
      <c r="Z732" s="2"/>
      <c r="AA732" s="2">
        <v>60252778</v>
      </c>
      <c r="AB732" s="2">
        <f t="shared" si="864"/>
        <v>190.917</v>
      </c>
      <c r="AC732" s="2">
        <f t="shared" si="865"/>
        <v>37.94</v>
      </c>
      <c r="AD732" s="2">
        <f>ROUND(((((ET732*1.1))-((EU732*1.1)))+AE732),6)</f>
        <v>27.346</v>
      </c>
      <c r="AE732" s="2">
        <f>ROUND(((EU732*1.1)),6)</f>
        <v>2.3650000000000002</v>
      </c>
      <c r="AF732" s="2">
        <f>ROUND(((EV732*1.1)),6)</f>
        <v>125.631</v>
      </c>
      <c r="AG732" s="2">
        <f t="shared" si="866"/>
        <v>0</v>
      </c>
      <c r="AH732" s="2">
        <f>((EW732*1.1))</f>
        <v>10.197000000000001</v>
      </c>
      <c r="AI732" s="2">
        <f>((EX732*1.1))</f>
        <v>0</v>
      </c>
      <c r="AJ732" s="2">
        <f t="shared" si="867"/>
        <v>0</v>
      </c>
      <c r="AK732" s="2">
        <v>177.01</v>
      </c>
      <c r="AL732" s="2">
        <v>37.94</v>
      </c>
      <c r="AM732" s="2">
        <v>24.86</v>
      </c>
      <c r="AN732" s="2">
        <v>2.15</v>
      </c>
      <c r="AO732" s="2">
        <v>114.21</v>
      </c>
      <c r="AP732" s="2">
        <v>0</v>
      </c>
      <c r="AQ732" s="2">
        <v>9.27</v>
      </c>
      <c r="AR732" s="2">
        <v>0</v>
      </c>
      <c r="AS732" s="2">
        <v>0</v>
      </c>
      <c r="AT732" s="2">
        <v>97</v>
      </c>
      <c r="AU732" s="2">
        <v>51</v>
      </c>
      <c r="AV732" s="2">
        <v>1.0669999999999999</v>
      </c>
      <c r="AW732" s="2">
        <v>1.081</v>
      </c>
      <c r="AX732" s="2"/>
      <c r="AY732" s="2"/>
      <c r="AZ732" s="2">
        <v>1</v>
      </c>
      <c r="BA732" s="2">
        <v>1</v>
      </c>
      <c r="BB732" s="2">
        <v>1</v>
      </c>
      <c r="BC732" s="2">
        <v>1</v>
      </c>
      <c r="BD732" s="2" t="s">
        <v>3</v>
      </c>
      <c r="BE732" s="2" t="s">
        <v>3</v>
      </c>
      <c r="BF732" s="2" t="s">
        <v>3</v>
      </c>
      <c r="BG732" s="2" t="s">
        <v>3</v>
      </c>
      <c r="BH732" s="2">
        <v>0</v>
      </c>
      <c r="BI732" s="2">
        <v>2</v>
      </c>
      <c r="BJ732" s="2" t="s">
        <v>940</v>
      </c>
      <c r="BK732" s="2"/>
      <c r="BL732" s="2"/>
      <c r="BM732" s="2">
        <v>67</v>
      </c>
      <c r="BN732" s="2">
        <v>59540665</v>
      </c>
      <c r="BO732" s="2" t="s">
        <v>937</v>
      </c>
      <c r="BP732" s="2">
        <v>1</v>
      </c>
      <c r="BQ732" s="2">
        <v>40</v>
      </c>
      <c r="BR732" s="2">
        <v>0</v>
      </c>
      <c r="BS732" s="2">
        <v>1</v>
      </c>
      <c r="BT732" s="2">
        <v>1</v>
      </c>
      <c r="BU732" s="2">
        <v>1</v>
      </c>
      <c r="BV732" s="2">
        <v>1</v>
      </c>
      <c r="BW732" s="2">
        <v>1</v>
      </c>
      <c r="BX732" s="2">
        <v>1</v>
      </c>
      <c r="BY732" s="2" t="s">
        <v>3</v>
      </c>
      <c r="BZ732" s="2">
        <v>97</v>
      </c>
      <c r="CA732" s="2">
        <v>51</v>
      </c>
      <c r="CB732" s="2" t="s">
        <v>3</v>
      </c>
      <c r="CC732" s="2"/>
      <c r="CD732" s="2"/>
      <c r="CE732" s="2">
        <v>30</v>
      </c>
      <c r="CF732" s="2">
        <v>0</v>
      </c>
      <c r="CG732" s="2">
        <v>0</v>
      </c>
      <c r="CH732" s="2"/>
      <c r="CI732" s="2"/>
      <c r="CJ732" s="2"/>
      <c r="CK732" s="2"/>
      <c r="CL732" s="2"/>
      <c r="CM732" s="2">
        <v>0</v>
      </c>
      <c r="CN732" s="2" t="s">
        <v>1290</v>
      </c>
      <c r="CO732" s="2">
        <v>0</v>
      </c>
      <c r="CP732" s="2">
        <f t="shared" si="868"/>
        <v>408.49</v>
      </c>
      <c r="CQ732" s="2">
        <f t="shared" si="869"/>
        <v>41.01</v>
      </c>
      <c r="CR732" s="2">
        <f>(ROUND((ROUND((((ET732*1.1))*AV732*1),2)*BB732),2)+ROUND((ROUND(((AE732-((EU732*1.1)))*AV732*1),2)*BS732),2))</f>
        <v>29.18</v>
      </c>
      <c r="CS732" s="2">
        <f t="shared" si="870"/>
        <v>2.52</v>
      </c>
      <c r="CT732" s="2">
        <f t="shared" si="871"/>
        <v>134.05000000000001</v>
      </c>
      <c r="CU732" s="2">
        <f t="shared" si="872"/>
        <v>0</v>
      </c>
      <c r="CV732" s="2">
        <f t="shared" si="873"/>
        <v>10.880199000000001</v>
      </c>
      <c r="CW732" s="2">
        <f t="shared" si="874"/>
        <v>0</v>
      </c>
      <c r="CX732" s="2">
        <f t="shared" si="875"/>
        <v>0</v>
      </c>
      <c r="CY732" s="2">
        <f t="shared" si="876"/>
        <v>264.95550000000003</v>
      </c>
      <c r="CZ732" s="2">
        <f t="shared" si="877"/>
        <v>139.30650000000003</v>
      </c>
      <c r="DA732" s="2"/>
      <c r="DB732" s="2"/>
      <c r="DC732" s="2" t="s">
        <v>3</v>
      </c>
      <c r="DD732" s="2" t="s">
        <v>3</v>
      </c>
      <c r="DE732" s="2" t="s">
        <v>24</v>
      </c>
      <c r="DF732" s="2" t="s">
        <v>24</v>
      </c>
      <c r="DG732" s="2" t="s">
        <v>24</v>
      </c>
      <c r="DH732" s="2" t="s">
        <v>3</v>
      </c>
      <c r="DI732" s="2" t="s">
        <v>24</v>
      </c>
      <c r="DJ732" s="2" t="s">
        <v>24</v>
      </c>
      <c r="DK732" s="2" t="s">
        <v>3</v>
      </c>
      <c r="DL732" s="2" t="s">
        <v>3</v>
      </c>
      <c r="DM732" s="2" t="s">
        <v>3</v>
      </c>
      <c r="DN732" s="2">
        <v>0</v>
      </c>
      <c r="DO732" s="2">
        <v>0</v>
      </c>
      <c r="DP732" s="2">
        <v>1</v>
      </c>
      <c r="DQ732" s="2">
        <v>1</v>
      </c>
      <c r="DR732" s="2"/>
      <c r="DS732" s="2"/>
      <c r="DT732" s="2"/>
      <c r="DU732" s="2">
        <v>1010</v>
      </c>
      <c r="DV732" s="2" t="s">
        <v>939</v>
      </c>
      <c r="DW732" s="2" t="s">
        <v>939</v>
      </c>
      <c r="DX732" s="2">
        <v>10</v>
      </c>
      <c r="DY732" s="2"/>
      <c r="DZ732" s="2" t="s">
        <v>3</v>
      </c>
      <c r="EA732" s="2" t="s">
        <v>3</v>
      </c>
      <c r="EB732" s="2" t="s">
        <v>3</v>
      </c>
      <c r="EC732" s="2" t="s">
        <v>3</v>
      </c>
      <c r="ED732" s="2"/>
      <c r="EE732" s="2">
        <v>59540733</v>
      </c>
      <c r="EF732" s="2">
        <v>40</v>
      </c>
      <c r="EG732" s="2" t="s">
        <v>25</v>
      </c>
      <c r="EH732" s="2">
        <v>0</v>
      </c>
      <c r="EI732" s="2" t="s">
        <v>3</v>
      </c>
      <c r="EJ732" s="2">
        <v>2</v>
      </c>
      <c r="EK732" s="2">
        <v>67</v>
      </c>
      <c r="EL732" s="2" t="s">
        <v>26</v>
      </c>
      <c r="EM732" s="2" t="s">
        <v>27</v>
      </c>
      <c r="EN732" s="2"/>
      <c r="EO732" s="2" t="s">
        <v>76</v>
      </c>
      <c r="EP732" s="2"/>
      <c r="EQ732" s="2">
        <v>0</v>
      </c>
      <c r="ER732" s="2">
        <v>177.01</v>
      </c>
      <c r="ES732" s="2">
        <v>37.94</v>
      </c>
      <c r="ET732" s="2">
        <v>24.86</v>
      </c>
      <c r="EU732" s="2">
        <v>2.15</v>
      </c>
      <c r="EV732" s="2">
        <v>114.21</v>
      </c>
      <c r="EW732" s="2">
        <v>9.27</v>
      </c>
      <c r="EX732" s="2">
        <v>0</v>
      </c>
      <c r="EY732" s="2">
        <v>0</v>
      </c>
      <c r="EZ732" s="2"/>
      <c r="FA732" s="2"/>
      <c r="FB732" s="2"/>
      <c r="FC732" s="2"/>
      <c r="FD732" s="2"/>
      <c r="FE732" s="2"/>
      <c r="FF732" s="2"/>
      <c r="FG732" s="2"/>
      <c r="FH732" s="2"/>
      <c r="FI732" s="2"/>
      <c r="FJ732" s="2"/>
      <c r="FK732" s="2"/>
      <c r="FL732" s="2"/>
      <c r="FM732" s="2"/>
      <c r="FN732" s="2"/>
      <c r="FO732" s="2"/>
      <c r="FP732" s="2"/>
      <c r="FQ732" s="2">
        <v>0</v>
      </c>
      <c r="FR732" s="2">
        <v>0</v>
      </c>
      <c r="FS732" s="2">
        <v>0</v>
      </c>
      <c r="FT732" s="2"/>
      <c r="FU732" s="2"/>
      <c r="FV732" s="2"/>
      <c r="FW732" s="2"/>
      <c r="FX732" s="2">
        <v>97</v>
      </c>
      <c r="FY732" s="2">
        <v>51</v>
      </c>
      <c r="FZ732" s="2"/>
      <c r="GA732" s="2" t="s">
        <v>3</v>
      </c>
      <c r="GB732" s="2"/>
      <c r="GC732" s="2"/>
      <c r="GD732" s="2">
        <v>1</v>
      </c>
      <c r="GE732" s="2"/>
      <c r="GF732" s="2">
        <v>733512775</v>
      </c>
      <c r="GG732" s="2">
        <v>2</v>
      </c>
      <c r="GH732" s="2">
        <v>1</v>
      </c>
      <c r="GI732" s="2">
        <v>2</v>
      </c>
      <c r="GJ732" s="2">
        <v>0</v>
      </c>
      <c r="GK732" s="2">
        <v>0</v>
      </c>
      <c r="GL732" s="2">
        <f t="shared" si="878"/>
        <v>0</v>
      </c>
      <c r="GM732" s="2">
        <f t="shared" si="879"/>
        <v>812.76</v>
      </c>
      <c r="GN732" s="2">
        <f t="shared" si="880"/>
        <v>0</v>
      </c>
      <c r="GO732" s="2">
        <f t="shared" si="881"/>
        <v>812.76</v>
      </c>
      <c r="GP732" s="2">
        <f t="shared" si="882"/>
        <v>0</v>
      </c>
      <c r="GQ732" s="2"/>
      <c r="GR732" s="2">
        <v>0</v>
      </c>
      <c r="GS732" s="2">
        <v>3</v>
      </c>
      <c r="GT732" s="2">
        <v>0</v>
      </c>
      <c r="GU732" s="2" t="s">
        <v>3</v>
      </c>
      <c r="GV732" s="2">
        <f t="shared" si="883"/>
        <v>0</v>
      </c>
      <c r="GW732" s="2">
        <v>1</v>
      </c>
      <c r="GX732" s="2">
        <f t="shared" si="884"/>
        <v>0</v>
      </c>
      <c r="GY732" s="2"/>
      <c r="GZ732" s="2"/>
      <c r="HA732" s="2">
        <v>0</v>
      </c>
      <c r="HB732" s="2">
        <v>0</v>
      </c>
      <c r="HC732" s="2">
        <f t="shared" si="885"/>
        <v>0</v>
      </c>
      <c r="HD732" s="2"/>
      <c r="HE732" s="2" t="s">
        <v>3</v>
      </c>
      <c r="HF732" s="2" t="s">
        <v>3</v>
      </c>
      <c r="HG732" s="2"/>
      <c r="HH732" s="2"/>
      <c r="HI732" s="2"/>
      <c r="HJ732" s="2"/>
      <c r="HK732" s="2"/>
      <c r="HL732" s="2"/>
      <c r="HM732" s="2" t="s">
        <v>3</v>
      </c>
      <c r="HN732" s="2" t="s">
        <v>3</v>
      </c>
      <c r="HO732" s="2" t="s">
        <v>3</v>
      </c>
      <c r="HP732" s="2" t="s">
        <v>3</v>
      </c>
      <c r="HQ732" s="2" t="s">
        <v>3</v>
      </c>
      <c r="HR732" s="2"/>
      <c r="HS732" s="2">
        <v>0</v>
      </c>
      <c r="HT732" s="2"/>
      <c r="HU732" s="2"/>
      <c r="HV732" s="2"/>
      <c r="HW732" s="2"/>
      <c r="HX732" s="2"/>
      <c r="HY732" s="2"/>
      <c r="HZ732" s="2"/>
      <c r="IA732" s="2"/>
      <c r="IB732" s="2"/>
      <c r="IC732" s="2"/>
      <c r="ID732" s="2"/>
      <c r="IE732" s="2"/>
      <c r="IF732" s="2"/>
      <c r="IG732" s="2"/>
      <c r="IH732" s="2"/>
      <c r="II732" s="2"/>
      <c r="IJ732" s="2"/>
      <c r="IK732" s="2">
        <v>0</v>
      </c>
      <c r="IL732" s="2"/>
      <c r="IM732" s="2"/>
      <c r="IN732" s="2"/>
      <c r="IO732" s="2"/>
      <c r="IP732" s="2"/>
      <c r="IQ732" s="2"/>
      <c r="IR732" s="2"/>
      <c r="IS732" s="2"/>
      <c r="IT732" s="2"/>
      <c r="IU732" s="2"/>
    </row>
    <row r="733" spans="1:255" x14ac:dyDescent="0.2">
      <c r="A733">
        <v>17</v>
      </c>
      <c r="B733">
        <v>1</v>
      </c>
      <c r="C733">
        <f>ROW(SmtRes!A534)</f>
        <v>534</v>
      </c>
      <c r="D733">
        <f>ROW(EtalonRes!A616)</f>
        <v>616</v>
      </c>
      <c r="E733" t="s">
        <v>936</v>
      </c>
      <c r="F733" t="s">
        <v>937</v>
      </c>
      <c r="G733" t="s">
        <v>938</v>
      </c>
      <c r="H733" t="s">
        <v>939</v>
      </c>
      <c r="I733">
        <f>ROUND(20/10,9)</f>
        <v>2</v>
      </c>
      <c r="J733">
        <v>0</v>
      </c>
      <c r="K733">
        <f>ROUND(20/10,9)</f>
        <v>2</v>
      </c>
      <c r="O733">
        <f t="shared" si="854"/>
        <v>16019.29</v>
      </c>
      <c r="P733">
        <f t="shared" si="855"/>
        <v>445.42</v>
      </c>
      <c r="Q733">
        <f>(ROUND((ROUND((((ET733*1.1))*AV733*I733),2)*BB733),2)+ROUND((ROUND(((AE733-((EU733*1.1)))*AV733*I733),2)*BS733),2))</f>
        <v>831.05</v>
      </c>
      <c r="R733">
        <f t="shared" si="856"/>
        <v>277.7</v>
      </c>
      <c r="S733">
        <f t="shared" si="857"/>
        <v>14742.82</v>
      </c>
      <c r="T733">
        <f t="shared" si="858"/>
        <v>0</v>
      </c>
      <c r="U733">
        <f t="shared" si="859"/>
        <v>21.760398000000002</v>
      </c>
      <c r="V733">
        <f t="shared" si="860"/>
        <v>0</v>
      </c>
      <c r="W733">
        <f t="shared" si="861"/>
        <v>0</v>
      </c>
      <c r="X733">
        <f t="shared" si="862"/>
        <v>14569.9</v>
      </c>
      <c r="Y733">
        <f t="shared" si="863"/>
        <v>7660.47</v>
      </c>
      <c r="AA733">
        <v>60252775</v>
      </c>
      <c r="AB733">
        <f t="shared" si="864"/>
        <v>190.917</v>
      </c>
      <c r="AC733">
        <f t="shared" si="865"/>
        <v>37.94</v>
      </c>
      <c r="AD733">
        <f>ROUND(((((ET733*1.1))-((EU733*1.1)))+AE733),6)</f>
        <v>27.346</v>
      </c>
      <c r="AE733">
        <f>ROUND(((EU733*1.1)),6)</f>
        <v>2.3650000000000002</v>
      </c>
      <c r="AF733">
        <f>ROUND(((EV733*1.1)),6)</f>
        <v>125.631</v>
      </c>
      <c r="AG733">
        <f t="shared" si="866"/>
        <v>0</v>
      </c>
      <c r="AH733">
        <f>((EW733*1.1))</f>
        <v>10.197000000000001</v>
      </c>
      <c r="AI733">
        <f>((EX733*1.1))</f>
        <v>0</v>
      </c>
      <c r="AJ733">
        <f t="shared" si="867"/>
        <v>0</v>
      </c>
      <c r="AK733">
        <v>177.01</v>
      </c>
      <c r="AL733">
        <v>37.94</v>
      </c>
      <c r="AM733">
        <v>24.86</v>
      </c>
      <c r="AN733">
        <v>2.15</v>
      </c>
      <c r="AO733">
        <v>114.21</v>
      </c>
      <c r="AP733">
        <v>0</v>
      </c>
      <c r="AQ733">
        <v>9.27</v>
      </c>
      <c r="AR733">
        <v>0</v>
      </c>
      <c r="AS733">
        <v>0</v>
      </c>
      <c r="AT733">
        <v>97</v>
      </c>
      <c r="AU733">
        <v>51</v>
      </c>
      <c r="AV733">
        <v>1.0669999999999999</v>
      </c>
      <c r="AW733">
        <v>1.081</v>
      </c>
      <c r="AZ733">
        <v>1</v>
      </c>
      <c r="BA733">
        <v>54.99</v>
      </c>
      <c r="BB733">
        <v>14.24</v>
      </c>
      <c r="BC733">
        <v>5.43</v>
      </c>
      <c r="BD733" t="s">
        <v>3</v>
      </c>
      <c r="BE733" t="s">
        <v>3</v>
      </c>
      <c r="BF733" t="s">
        <v>3</v>
      </c>
      <c r="BG733" t="s">
        <v>3</v>
      </c>
      <c r="BH733">
        <v>0</v>
      </c>
      <c r="BI733">
        <v>2</v>
      </c>
      <c r="BJ733" t="s">
        <v>940</v>
      </c>
      <c r="BM733">
        <v>67</v>
      </c>
      <c r="BN733">
        <v>59540665</v>
      </c>
      <c r="BO733" t="s">
        <v>937</v>
      </c>
      <c r="BP733">
        <v>1</v>
      </c>
      <c r="BQ733">
        <v>40</v>
      </c>
      <c r="BR733">
        <v>0</v>
      </c>
      <c r="BS733">
        <v>54.99</v>
      </c>
      <c r="BT733">
        <v>1</v>
      </c>
      <c r="BU733">
        <v>1</v>
      </c>
      <c r="BV733">
        <v>1</v>
      </c>
      <c r="BW733">
        <v>1</v>
      </c>
      <c r="BX733">
        <v>1</v>
      </c>
      <c r="BY733" t="s">
        <v>3</v>
      </c>
      <c r="BZ733">
        <v>97</v>
      </c>
      <c r="CA733">
        <v>51</v>
      </c>
      <c r="CB733" t="s">
        <v>3</v>
      </c>
      <c r="CE733">
        <v>30</v>
      </c>
      <c r="CF733">
        <v>0</v>
      </c>
      <c r="CG733">
        <v>0</v>
      </c>
      <c r="CM733">
        <v>0</v>
      </c>
      <c r="CN733" t="s">
        <v>1290</v>
      </c>
      <c r="CO733">
        <v>0</v>
      </c>
      <c r="CP733">
        <f t="shared" si="868"/>
        <v>16019.289999999999</v>
      </c>
      <c r="CQ733">
        <f t="shared" si="869"/>
        <v>222.68</v>
      </c>
      <c r="CR733">
        <f>(ROUND((ROUND((((ET733*1.1))*AV733*1),2)*BB733),2)+ROUND((ROUND(((AE733-((EU733*1.1)))*AV733*1),2)*BS733),2))</f>
        <v>415.52</v>
      </c>
      <c r="CS733">
        <f t="shared" si="870"/>
        <v>138.57</v>
      </c>
      <c r="CT733">
        <f t="shared" si="871"/>
        <v>7371.41</v>
      </c>
      <c r="CU733">
        <f t="shared" si="872"/>
        <v>0</v>
      </c>
      <c r="CV733">
        <f t="shared" si="873"/>
        <v>10.880199000000001</v>
      </c>
      <c r="CW733">
        <f t="shared" si="874"/>
        <v>0</v>
      </c>
      <c r="CX733">
        <f t="shared" si="875"/>
        <v>0</v>
      </c>
      <c r="CY733">
        <f t="shared" si="876"/>
        <v>14569.904399999999</v>
      </c>
      <c r="CZ733">
        <f t="shared" si="877"/>
        <v>7660.4652000000006</v>
      </c>
      <c r="DC733" t="s">
        <v>3</v>
      </c>
      <c r="DD733" t="s">
        <v>3</v>
      </c>
      <c r="DE733" t="s">
        <v>24</v>
      </c>
      <c r="DF733" t="s">
        <v>24</v>
      </c>
      <c r="DG733" t="s">
        <v>24</v>
      </c>
      <c r="DH733" t="s">
        <v>3</v>
      </c>
      <c r="DI733" t="s">
        <v>24</v>
      </c>
      <c r="DJ733" t="s">
        <v>24</v>
      </c>
      <c r="DK733" t="s">
        <v>3</v>
      </c>
      <c r="DL733" t="s">
        <v>3</v>
      </c>
      <c r="DM733" t="s">
        <v>3</v>
      </c>
      <c r="DN733">
        <v>0</v>
      </c>
      <c r="DO733">
        <v>0</v>
      </c>
      <c r="DP733">
        <v>1</v>
      </c>
      <c r="DQ733">
        <v>1</v>
      </c>
      <c r="DU733">
        <v>1010</v>
      </c>
      <c r="DV733" t="s">
        <v>939</v>
      </c>
      <c r="DW733" t="s">
        <v>939</v>
      </c>
      <c r="DX733">
        <v>10</v>
      </c>
      <c r="DZ733" t="s">
        <v>3</v>
      </c>
      <c r="EA733" t="s">
        <v>3</v>
      </c>
      <c r="EB733" t="s">
        <v>3</v>
      </c>
      <c r="EC733" t="s">
        <v>3</v>
      </c>
      <c r="EE733">
        <v>59540733</v>
      </c>
      <c r="EF733">
        <v>40</v>
      </c>
      <c r="EG733" t="s">
        <v>25</v>
      </c>
      <c r="EH733">
        <v>0</v>
      </c>
      <c r="EI733" t="s">
        <v>3</v>
      </c>
      <c r="EJ733">
        <v>2</v>
      </c>
      <c r="EK733">
        <v>67</v>
      </c>
      <c r="EL733" t="s">
        <v>26</v>
      </c>
      <c r="EM733" t="s">
        <v>27</v>
      </c>
      <c r="EO733" t="s">
        <v>76</v>
      </c>
      <c r="EQ733">
        <v>0</v>
      </c>
      <c r="ER733">
        <v>177.01</v>
      </c>
      <c r="ES733">
        <v>37.94</v>
      </c>
      <c r="ET733">
        <v>24.86</v>
      </c>
      <c r="EU733">
        <v>2.15</v>
      </c>
      <c r="EV733">
        <v>114.21</v>
      </c>
      <c r="EW733">
        <v>9.27</v>
      </c>
      <c r="EX733">
        <v>0</v>
      </c>
      <c r="EY733">
        <v>0</v>
      </c>
      <c r="FQ733">
        <v>0</v>
      </c>
      <c r="FR733">
        <v>0</v>
      </c>
      <c r="FS733">
        <v>0</v>
      </c>
      <c r="FX733">
        <v>97</v>
      </c>
      <c r="FY733">
        <v>51</v>
      </c>
      <c r="GA733" t="s">
        <v>3</v>
      </c>
      <c r="GD733">
        <v>1</v>
      </c>
      <c r="GF733">
        <v>733512775</v>
      </c>
      <c r="GG733">
        <v>2</v>
      </c>
      <c r="GH733">
        <v>1</v>
      </c>
      <c r="GI733">
        <v>2</v>
      </c>
      <c r="GJ733">
        <v>0</v>
      </c>
      <c r="GK733">
        <v>0</v>
      </c>
      <c r="GL733">
        <f t="shared" si="878"/>
        <v>0</v>
      </c>
      <c r="GM733">
        <f t="shared" si="879"/>
        <v>38249.660000000003</v>
      </c>
      <c r="GN733">
        <f t="shared" si="880"/>
        <v>0</v>
      </c>
      <c r="GO733">
        <f t="shared" si="881"/>
        <v>38249.660000000003</v>
      </c>
      <c r="GP733">
        <f t="shared" si="882"/>
        <v>0</v>
      </c>
      <c r="GR733">
        <v>0</v>
      </c>
      <c r="GS733">
        <v>3</v>
      </c>
      <c r="GT733">
        <v>0</v>
      </c>
      <c r="GU733" t="s">
        <v>3</v>
      </c>
      <c r="GV733">
        <f t="shared" si="883"/>
        <v>0</v>
      </c>
      <c r="GW733">
        <v>1</v>
      </c>
      <c r="GX733">
        <f t="shared" si="884"/>
        <v>0</v>
      </c>
      <c r="HA733">
        <v>0</v>
      </c>
      <c r="HB733">
        <v>0</v>
      </c>
      <c r="HC733">
        <f t="shared" si="885"/>
        <v>0</v>
      </c>
      <c r="HE733" t="s">
        <v>3</v>
      </c>
      <c r="HF733" t="s">
        <v>3</v>
      </c>
      <c r="HM733" t="s">
        <v>3</v>
      </c>
      <c r="HN733" t="s">
        <v>3</v>
      </c>
      <c r="HO733" t="s">
        <v>3</v>
      </c>
      <c r="HP733" t="s">
        <v>3</v>
      </c>
      <c r="HQ733" t="s">
        <v>3</v>
      </c>
      <c r="HS733">
        <v>0</v>
      </c>
      <c r="IK733">
        <v>0</v>
      </c>
    </row>
    <row r="734" spans="1:255" x14ac:dyDescent="0.2">
      <c r="A734" s="2">
        <v>18</v>
      </c>
      <c r="B734" s="2">
        <v>1</v>
      </c>
      <c r="C734" s="2">
        <v>528</v>
      </c>
      <c r="D734" s="2"/>
      <c r="E734" s="2" t="s">
        <v>941</v>
      </c>
      <c r="F734" s="2" t="s">
        <v>942</v>
      </c>
      <c r="G734" s="2" t="s">
        <v>943</v>
      </c>
      <c r="H734" s="2" t="s">
        <v>37</v>
      </c>
      <c r="I734" s="2">
        <f>I732*J734</f>
        <v>20</v>
      </c>
      <c r="J734" s="2">
        <v>10</v>
      </c>
      <c r="K734" s="2">
        <v>10</v>
      </c>
      <c r="L734" s="2"/>
      <c r="M734" s="2"/>
      <c r="N734" s="2"/>
      <c r="O734" s="2">
        <f t="shared" si="854"/>
        <v>7927</v>
      </c>
      <c r="P734" s="2">
        <f t="shared" si="855"/>
        <v>7927</v>
      </c>
      <c r="Q734" s="2">
        <f t="shared" ref="Q734:Q751" si="888">(ROUND((ROUND(((ET734)*AV734*I734),2)*BB734),2)+ROUND((ROUND(((AE734-(EU734))*AV734*I734),2)*BS734),2))</f>
        <v>0</v>
      </c>
      <c r="R734" s="2">
        <f t="shared" si="856"/>
        <v>0</v>
      </c>
      <c r="S734" s="2">
        <f t="shared" si="857"/>
        <v>0</v>
      </c>
      <c r="T734" s="2">
        <f t="shared" si="858"/>
        <v>0</v>
      </c>
      <c r="U734" s="2">
        <f t="shared" si="859"/>
        <v>0</v>
      </c>
      <c r="V734" s="2">
        <f t="shared" si="860"/>
        <v>0</v>
      </c>
      <c r="W734" s="2">
        <f t="shared" si="861"/>
        <v>0</v>
      </c>
      <c r="X734" s="2">
        <f t="shared" si="862"/>
        <v>0</v>
      </c>
      <c r="Y734" s="2">
        <f t="shared" si="863"/>
        <v>0</v>
      </c>
      <c r="Z734" s="2"/>
      <c r="AA734" s="2">
        <v>60252778</v>
      </c>
      <c r="AB734" s="2">
        <f t="shared" si="864"/>
        <v>396.35</v>
      </c>
      <c r="AC734" s="2">
        <f t="shared" si="865"/>
        <v>396.35</v>
      </c>
      <c r="AD734" s="2">
        <f t="shared" ref="AD734:AD751" si="889">ROUND((((ET734)-(EU734))+AE734),6)</f>
        <v>0</v>
      </c>
      <c r="AE734" s="2">
        <f t="shared" ref="AE734:AE751" si="890">ROUND((EU734),6)</f>
        <v>0</v>
      </c>
      <c r="AF734" s="2">
        <f t="shared" ref="AF734:AF751" si="891">ROUND((EV734),6)</f>
        <v>0</v>
      </c>
      <c r="AG734" s="2">
        <f t="shared" si="866"/>
        <v>0</v>
      </c>
      <c r="AH734" s="2">
        <f t="shared" ref="AH734:AH751" si="892">(EW734)</f>
        <v>0</v>
      </c>
      <c r="AI734" s="2">
        <f t="shared" ref="AI734:AI751" si="893">(EX734)</f>
        <v>0</v>
      </c>
      <c r="AJ734" s="2">
        <f t="shared" si="867"/>
        <v>0</v>
      </c>
      <c r="AK734" s="2">
        <v>396.34999999999997</v>
      </c>
      <c r="AL734" s="2">
        <v>396.34999999999997</v>
      </c>
      <c r="AM734" s="2">
        <v>0</v>
      </c>
      <c r="AN734" s="2">
        <v>0</v>
      </c>
      <c r="AO734" s="2">
        <v>0</v>
      </c>
      <c r="AP734" s="2">
        <v>0</v>
      </c>
      <c r="AQ734" s="2">
        <v>0</v>
      </c>
      <c r="AR734" s="2">
        <v>0</v>
      </c>
      <c r="AS734" s="2">
        <v>0</v>
      </c>
      <c r="AT734" s="2">
        <v>97</v>
      </c>
      <c r="AU734" s="2">
        <v>51</v>
      </c>
      <c r="AV734" s="2">
        <v>1</v>
      </c>
      <c r="AW734" s="2">
        <v>1</v>
      </c>
      <c r="AX734" s="2"/>
      <c r="AY734" s="2"/>
      <c r="AZ734" s="2">
        <v>1</v>
      </c>
      <c r="BA734" s="2">
        <v>1</v>
      </c>
      <c r="BB734" s="2">
        <v>1</v>
      </c>
      <c r="BC734" s="2">
        <v>1</v>
      </c>
      <c r="BD734" s="2" t="s">
        <v>3</v>
      </c>
      <c r="BE734" s="2" t="s">
        <v>3</v>
      </c>
      <c r="BF734" s="2" t="s">
        <v>3</v>
      </c>
      <c r="BG734" s="2" t="s">
        <v>3</v>
      </c>
      <c r="BH734" s="2">
        <v>3</v>
      </c>
      <c r="BI734" s="2">
        <v>2</v>
      </c>
      <c r="BJ734" s="2" t="s">
        <v>3</v>
      </c>
      <c r="BK734" s="2"/>
      <c r="BL734" s="2"/>
      <c r="BM734" s="2">
        <v>67</v>
      </c>
      <c r="BN734" s="2">
        <v>0</v>
      </c>
      <c r="BO734" s="2" t="s">
        <v>3</v>
      </c>
      <c r="BP734" s="2">
        <v>0</v>
      </c>
      <c r="BQ734" s="2">
        <v>40</v>
      </c>
      <c r="BR734" s="2">
        <v>0</v>
      </c>
      <c r="BS734" s="2">
        <v>1</v>
      </c>
      <c r="BT734" s="2">
        <v>1</v>
      </c>
      <c r="BU734" s="2">
        <v>1</v>
      </c>
      <c r="BV734" s="2">
        <v>1</v>
      </c>
      <c r="BW734" s="2">
        <v>1</v>
      </c>
      <c r="BX734" s="2">
        <v>1</v>
      </c>
      <c r="BY734" s="2" t="s">
        <v>3</v>
      </c>
      <c r="BZ734" s="2">
        <v>97</v>
      </c>
      <c r="CA734" s="2">
        <v>51</v>
      </c>
      <c r="CB734" s="2" t="s">
        <v>3</v>
      </c>
      <c r="CC734" s="2"/>
      <c r="CD734" s="2"/>
      <c r="CE734" s="2">
        <v>30</v>
      </c>
      <c r="CF734" s="2">
        <v>0</v>
      </c>
      <c r="CG734" s="2">
        <v>0</v>
      </c>
      <c r="CH734" s="2"/>
      <c r="CI734" s="2"/>
      <c r="CJ734" s="2"/>
      <c r="CK734" s="2"/>
      <c r="CL734" s="2"/>
      <c r="CM734" s="2">
        <v>0</v>
      </c>
      <c r="CN734" s="2" t="s">
        <v>1290</v>
      </c>
      <c r="CO734" s="2">
        <v>0</v>
      </c>
      <c r="CP734" s="2">
        <f t="shared" si="868"/>
        <v>7927</v>
      </c>
      <c r="CQ734" s="2">
        <f t="shared" si="869"/>
        <v>396.35</v>
      </c>
      <c r="CR734" s="2">
        <f t="shared" ref="CR734:CR751" si="894">(ROUND((ROUND(((ET734)*AV734*1),2)*BB734),2)+ROUND((ROUND(((AE734-(EU734))*AV734*1),2)*BS734),2))</f>
        <v>0</v>
      </c>
      <c r="CS734" s="2">
        <f t="shared" si="870"/>
        <v>0</v>
      </c>
      <c r="CT734" s="2">
        <f t="shared" si="871"/>
        <v>0</v>
      </c>
      <c r="CU734" s="2">
        <f t="shared" si="872"/>
        <v>0</v>
      </c>
      <c r="CV734" s="2">
        <f t="shared" si="873"/>
        <v>0</v>
      </c>
      <c r="CW734" s="2">
        <f t="shared" si="874"/>
        <v>0</v>
      </c>
      <c r="CX734" s="2">
        <f t="shared" si="875"/>
        <v>0</v>
      </c>
      <c r="CY734" s="2">
        <f t="shared" si="876"/>
        <v>0</v>
      </c>
      <c r="CZ734" s="2">
        <f t="shared" si="877"/>
        <v>0</v>
      </c>
      <c r="DA734" s="2"/>
      <c r="DB734" s="2"/>
      <c r="DC734" s="2" t="s">
        <v>3</v>
      </c>
      <c r="DD734" s="2" t="s">
        <v>3</v>
      </c>
      <c r="DE734" s="2" t="s">
        <v>3</v>
      </c>
      <c r="DF734" s="2" t="s">
        <v>3</v>
      </c>
      <c r="DG734" s="2" t="s">
        <v>3</v>
      </c>
      <c r="DH734" s="2" t="s">
        <v>3</v>
      </c>
      <c r="DI734" s="2" t="s">
        <v>3</v>
      </c>
      <c r="DJ734" s="2" t="s">
        <v>3</v>
      </c>
      <c r="DK734" s="2" t="s">
        <v>3</v>
      </c>
      <c r="DL734" s="2" t="s">
        <v>3</v>
      </c>
      <c r="DM734" s="2" t="s">
        <v>3</v>
      </c>
      <c r="DN734" s="2">
        <v>0</v>
      </c>
      <c r="DO734" s="2">
        <v>0</v>
      </c>
      <c r="DP734" s="2">
        <v>1</v>
      </c>
      <c r="DQ734" s="2">
        <v>1</v>
      </c>
      <c r="DR734" s="2"/>
      <c r="DS734" s="2"/>
      <c r="DT734" s="2"/>
      <c r="DU734" s="2">
        <v>1013</v>
      </c>
      <c r="DV734" s="2" t="s">
        <v>37</v>
      </c>
      <c r="DW734" s="2" t="s">
        <v>37</v>
      </c>
      <c r="DX734" s="2">
        <v>1</v>
      </c>
      <c r="DY734" s="2"/>
      <c r="DZ734" s="2" t="s">
        <v>3</v>
      </c>
      <c r="EA734" s="2" t="s">
        <v>3</v>
      </c>
      <c r="EB734" s="2" t="s">
        <v>3</v>
      </c>
      <c r="EC734" s="2" t="s">
        <v>3</v>
      </c>
      <c r="ED734" s="2"/>
      <c r="EE734" s="2">
        <v>59540733</v>
      </c>
      <c r="EF734" s="2">
        <v>40</v>
      </c>
      <c r="EG734" s="2" t="s">
        <v>25</v>
      </c>
      <c r="EH734" s="2">
        <v>0</v>
      </c>
      <c r="EI734" s="2" t="s">
        <v>3</v>
      </c>
      <c r="EJ734" s="2">
        <v>2</v>
      </c>
      <c r="EK734" s="2">
        <v>67</v>
      </c>
      <c r="EL734" s="2" t="s">
        <v>26</v>
      </c>
      <c r="EM734" s="2" t="s">
        <v>27</v>
      </c>
      <c r="EN734" s="2"/>
      <c r="EO734" s="2" t="s">
        <v>76</v>
      </c>
      <c r="EP734" s="2"/>
      <c r="EQ734" s="2">
        <v>0</v>
      </c>
      <c r="ER734" s="2">
        <v>0</v>
      </c>
      <c r="ES734" s="2">
        <v>396.34999999999997</v>
      </c>
      <c r="ET734" s="2">
        <v>0</v>
      </c>
      <c r="EU734" s="2">
        <v>0</v>
      </c>
      <c r="EV734" s="2">
        <v>0</v>
      </c>
      <c r="EW734" s="2">
        <v>0</v>
      </c>
      <c r="EX734" s="2">
        <v>0</v>
      </c>
      <c r="EY734" s="2"/>
      <c r="EZ734" s="2"/>
      <c r="FA734" s="2"/>
      <c r="FB734" s="2"/>
      <c r="FC734" s="2"/>
      <c r="FD734" s="2"/>
      <c r="FE734" s="2"/>
      <c r="FF734" s="2"/>
      <c r="FG734" s="2"/>
      <c r="FH734" s="2"/>
      <c r="FI734" s="2"/>
      <c r="FJ734" s="2"/>
      <c r="FK734" s="2"/>
      <c r="FL734" s="2"/>
      <c r="FM734" s="2"/>
      <c r="FN734" s="2"/>
      <c r="FO734" s="2"/>
      <c r="FP734" s="2"/>
      <c r="FQ734" s="2">
        <v>0</v>
      </c>
      <c r="FR734" s="2">
        <v>0</v>
      </c>
      <c r="FS734" s="2">
        <v>0</v>
      </c>
      <c r="FT734" s="2"/>
      <c r="FU734" s="2"/>
      <c r="FV734" s="2"/>
      <c r="FW734" s="2"/>
      <c r="FX734" s="2">
        <v>97</v>
      </c>
      <c r="FY734" s="2">
        <v>51</v>
      </c>
      <c r="FZ734" s="2"/>
      <c r="GA734" s="2" t="s">
        <v>944</v>
      </c>
      <c r="GB734" s="2"/>
      <c r="GC734" s="2"/>
      <c r="GD734" s="2">
        <v>1</v>
      </c>
      <c r="GE734" s="2"/>
      <c r="GF734" s="2">
        <v>-1122764006</v>
      </c>
      <c r="GG734" s="2">
        <v>2</v>
      </c>
      <c r="GH734" s="2">
        <v>4</v>
      </c>
      <c r="GI734" s="2">
        <v>-2</v>
      </c>
      <c r="GJ734" s="2">
        <v>0</v>
      </c>
      <c r="GK734" s="2">
        <v>0</v>
      </c>
      <c r="GL734" s="2">
        <f t="shared" si="878"/>
        <v>0</v>
      </c>
      <c r="GM734" s="2">
        <f t="shared" si="879"/>
        <v>7927</v>
      </c>
      <c r="GN734" s="2">
        <f t="shared" si="880"/>
        <v>0</v>
      </c>
      <c r="GO734" s="2">
        <f t="shared" si="881"/>
        <v>7927</v>
      </c>
      <c r="GP734" s="2">
        <f t="shared" si="882"/>
        <v>0</v>
      </c>
      <c r="GQ734" s="2"/>
      <c r="GR734" s="2">
        <v>0</v>
      </c>
      <c r="GS734" s="2">
        <v>2</v>
      </c>
      <c r="GT734" s="2">
        <v>0</v>
      </c>
      <c r="GU734" s="2" t="s">
        <v>3</v>
      </c>
      <c r="GV734" s="2">
        <f t="shared" si="883"/>
        <v>0</v>
      </c>
      <c r="GW734" s="2">
        <v>1</v>
      </c>
      <c r="GX734" s="2">
        <f t="shared" si="884"/>
        <v>0</v>
      </c>
      <c r="GY734" s="2"/>
      <c r="GZ734" s="2"/>
      <c r="HA734" s="2">
        <v>0</v>
      </c>
      <c r="HB734" s="2">
        <v>0</v>
      </c>
      <c r="HC734" s="2">
        <f t="shared" si="885"/>
        <v>0</v>
      </c>
      <c r="HD734" s="2"/>
      <c r="HE734" s="2" t="s">
        <v>389</v>
      </c>
      <c r="HF734" s="2" t="s">
        <v>34</v>
      </c>
      <c r="HG734" s="2"/>
      <c r="HH734" s="2"/>
      <c r="HI734" s="2"/>
      <c r="HJ734" s="2"/>
      <c r="HK734" s="2"/>
      <c r="HL734" s="2"/>
      <c r="HM734" s="2" t="s">
        <v>3</v>
      </c>
      <c r="HN734" s="2" t="s">
        <v>3</v>
      </c>
      <c r="HO734" s="2" t="s">
        <v>3</v>
      </c>
      <c r="HP734" s="2" t="s">
        <v>3</v>
      </c>
      <c r="HQ734" s="2" t="s">
        <v>3</v>
      </c>
      <c r="HR734" s="2"/>
      <c r="HS734" s="2">
        <v>0</v>
      </c>
      <c r="HT734" s="2"/>
      <c r="HU734" s="2"/>
      <c r="HV734" s="2"/>
      <c r="HW734" s="2"/>
      <c r="HX734" s="2"/>
      <c r="HY734" s="2"/>
      <c r="HZ734" s="2"/>
      <c r="IA734" s="2"/>
      <c r="IB734" s="2"/>
      <c r="IC734" s="2"/>
      <c r="ID734" s="2"/>
      <c r="IE734" s="2"/>
      <c r="IF734" s="2"/>
      <c r="IG734" s="2"/>
      <c r="IH734" s="2"/>
      <c r="II734" s="2"/>
      <c r="IJ734" s="2"/>
      <c r="IK734" s="2">
        <v>0</v>
      </c>
      <c r="IL734" s="2"/>
      <c r="IM734" s="2"/>
      <c r="IN734" s="2"/>
      <c r="IO734" s="2"/>
      <c r="IP734" s="2"/>
      <c r="IQ734" s="2"/>
      <c r="IR734" s="2"/>
      <c r="IS734" s="2"/>
      <c r="IT734" s="2"/>
      <c r="IU734" s="2"/>
    </row>
    <row r="735" spans="1:255" x14ac:dyDescent="0.2">
      <c r="A735">
        <v>18</v>
      </c>
      <c r="B735">
        <v>1</v>
      </c>
      <c r="C735">
        <v>534</v>
      </c>
      <c r="E735" t="s">
        <v>941</v>
      </c>
      <c r="F735" t="s">
        <v>942</v>
      </c>
      <c r="G735" t="s">
        <v>943</v>
      </c>
      <c r="H735" t="s">
        <v>37</v>
      </c>
      <c r="I735">
        <f>I733*J735</f>
        <v>20</v>
      </c>
      <c r="J735">
        <v>10</v>
      </c>
      <c r="K735">
        <v>10</v>
      </c>
      <c r="O735">
        <f t="shared" si="854"/>
        <v>84662.61</v>
      </c>
      <c r="P735">
        <f t="shared" si="855"/>
        <v>84662.61</v>
      </c>
      <c r="Q735">
        <f t="shared" si="888"/>
        <v>0</v>
      </c>
      <c r="R735">
        <f t="shared" si="856"/>
        <v>0</v>
      </c>
      <c r="S735">
        <f t="shared" si="857"/>
        <v>0</v>
      </c>
      <c r="T735">
        <f t="shared" si="858"/>
        <v>0</v>
      </c>
      <c r="U735">
        <f t="shared" si="859"/>
        <v>0</v>
      </c>
      <c r="V735">
        <f t="shared" si="860"/>
        <v>0</v>
      </c>
      <c r="W735">
        <f t="shared" si="861"/>
        <v>0</v>
      </c>
      <c r="X735">
        <f t="shared" si="862"/>
        <v>0</v>
      </c>
      <c r="Y735">
        <f t="shared" si="863"/>
        <v>0</v>
      </c>
      <c r="AA735">
        <v>60252775</v>
      </c>
      <c r="AB735">
        <f t="shared" si="864"/>
        <v>396.35</v>
      </c>
      <c r="AC735">
        <f t="shared" si="865"/>
        <v>396.35</v>
      </c>
      <c r="AD735">
        <f t="shared" si="889"/>
        <v>0</v>
      </c>
      <c r="AE735">
        <f t="shared" si="890"/>
        <v>0</v>
      </c>
      <c r="AF735">
        <f t="shared" si="891"/>
        <v>0</v>
      </c>
      <c r="AG735">
        <f t="shared" si="866"/>
        <v>0</v>
      </c>
      <c r="AH735">
        <f t="shared" si="892"/>
        <v>0</v>
      </c>
      <c r="AI735">
        <f t="shared" si="893"/>
        <v>0</v>
      </c>
      <c r="AJ735">
        <f t="shared" si="867"/>
        <v>0</v>
      </c>
      <c r="AK735">
        <v>396.34999999999997</v>
      </c>
      <c r="AL735">
        <v>396.34999999999997</v>
      </c>
      <c r="AM735">
        <v>0</v>
      </c>
      <c r="AN735">
        <v>0</v>
      </c>
      <c r="AO735">
        <v>0</v>
      </c>
      <c r="AP735">
        <v>0</v>
      </c>
      <c r="AQ735">
        <v>0</v>
      </c>
      <c r="AR735">
        <v>0</v>
      </c>
      <c r="AS735">
        <v>0</v>
      </c>
      <c r="AT735">
        <v>97</v>
      </c>
      <c r="AU735">
        <v>51</v>
      </c>
      <c r="AV735">
        <v>1</v>
      </c>
      <c r="AW735">
        <v>1.081</v>
      </c>
      <c r="AZ735">
        <v>1</v>
      </c>
      <c r="BA735">
        <v>1</v>
      </c>
      <c r="BB735">
        <v>1</v>
      </c>
      <c r="BC735">
        <v>9.8800000000000008</v>
      </c>
      <c r="BD735" t="s">
        <v>3</v>
      </c>
      <c r="BE735" t="s">
        <v>3</v>
      </c>
      <c r="BF735" t="s">
        <v>3</v>
      </c>
      <c r="BG735" t="s">
        <v>3</v>
      </c>
      <c r="BH735">
        <v>3</v>
      </c>
      <c r="BI735">
        <v>2</v>
      </c>
      <c r="BJ735" t="s">
        <v>3</v>
      </c>
      <c r="BM735">
        <v>67</v>
      </c>
      <c r="BN735">
        <v>0</v>
      </c>
      <c r="BO735" t="s">
        <v>3</v>
      </c>
      <c r="BP735">
        <v>0</v>
      </c>
      <c r="BQ735">
        <v>40</v>
      </c>
      <c r="BR735">
        <v>0</v>
      </c>
      <c r="BS735">
        <v>1</v>
      </c>
      <c r="BT735">
        <v>1</v>
      </c>
      <c r="BU735">
        <v>1</v>
      </c>
      <c r="BV735">
        <v>1</v>
      </c>
      <c r="BW735">
        <v>1</v>
      </c>
      <c r="BX735">
        <v>1</v>
      </c>
      <c r="BY735" t="s">
        <v>3</v>
      </c>
      <c r="BZ735">
        <v>97</v>
      </c>
      <c r="CA735">
        <v>51</v>
      </c>
      <c r="CB735" t="s">
        <v>3</v>
      </c>
      <c r="CE735">
        <v>30</v>
      </c>
      <c r="CF735">
        <v>0</v>
      </c>
      <c r="CG735">
        <v>0</v>
      </c>
      <c r="CM735">
        <v>0</v>
      </c>
      <c r="CN735" t="s">
        <v>1290</v>
      </c>
      <c r="CO735">
        <v>0</v>
      </c>
      <c r="CP735">
        <f t="shared" si="868"/>
        <v>84662.61</v>
      </c>
      <c r="CQ735">
        <f t="shared" si="869"/>
        <v>4233.09</v>
      </c>
      <c r="CR735">
        <f t="shared" si="894"/>
        <v>0</v>
      </c>
      <c r="CS735">
        <f t="shared" si="870"/>
        <v>0</v>
      </c>
      <c r="CT735">
        <f t="shared" si="871"/>
        <v>0</v>
      </c>
      <c r="CU735">
        <f t="shared" si="872"/>
        <v>0</v>
      </c>
      <c r="CV735">
        <f t="shared" si="873"/>
        <v>0</v>
      </c>
      <c r="CW735">
        <f t="shared" si="874"/>
        <v>0</v>
      </c>
      <c r="CX735">
        <f t="shared" si="875"/>
        <v>0</v>
      </c>
      <c r="CY735">
        <f t="shared" si="876"/>
        <v>0</v>
      </c>
      <c r="CZ735">
        <f t="shared" si="877"/>
        <v>0</v>
      </c>
      <c r="DC735" t="s">
        <v>3</v>
      </c>
      <c r="DD735" t="s">
        <v>3</v>
      </c>
      <c r="DE735" t="s">
        <v>3</v>
      </c>
      <c r="DF735" t="s">
        <v>3</v>
      </c>
      <c r="DG735" t="s">
        <v>3</v>
      </c>
      <c r="DH735" t="s">
        <v>3</v>
      </c>
      <c r="DI735" t="s">
        <v>3</v>
      </c>
      <c r="DJ735" t="s">
        <v>3</v>
      </c>
      <c r="DK735" t="s">
        <v>3</v>
      </c>
      <c r="DL735" t="s">
        <v>3</v>
      </c>
      <c r="DM735" t="s">
        <v>3</v>
      </c>
      <c r="DN735">
        <v>0</v>
      </c>
      <c r="DO735">
        <v>0</v>
      </c>
      <c r="DP735">
        <v>1</v>
      </c>
      <c r="DQ735">
        <v>1</v>
      </c>
      <c r="DU735">
        <v>1013</v>
      </c>
      <c r="DV735" t="s">
        <v>37</v>
      </c>
      <c r="DW735" t="s">
        <v>37</v>
      </c>
      <c r="DX735">
        <v>1</v>
      </c>
      <c r="DZ735" t="s">
        <v>3</v>
      </c>
      <c r="EA735" t="s">
        <v>3</v>
      </c>
      <c r="EB735" t="s">
        <v>3</v>
      </c>
      <c r="EC735" t="s">
        <v>3</v>
      </c>
      <c r="EE735">
        <v>59540733</v>
      </c>
      <c r="EF735">
        <v>40</v>
      </c>
      <c r="EG735" t="s">
        <v>25</v>
      </c>
      <c r="EH735">
        <v>0</v>
      </c>
      <c r="EI735" t="s">
        <v>3</v>
      </c>
      <c r="EJ735">
        <v>2</v>
      </c>
      <c r="EK735">
        <v>67</v>
      </c>
      <c r="EL735" t="s">
        <v>26</v>
      </c>
      <c r="EM735" t="s">
        <v>27</v>
      </c>
      <c r="EO735" t="s">
        <v>76</v>
      </c>
      <c r="EQ735">
        <v>0</v>
      </c>
      <c r="ER735">
        <v>396.34999999999997</v>
      </c>
      <c r="ES735">
        <v>396.34999999999997</v>
      </c>
      <c r="ET735">
        <v>0</v>
      </c>
      <c r="EU735">
        <v>0</v>
      </c>
      <c r="EV735">
        <v>0</v>
      </c>
      <c r="EW735">
        <v>0</v>
      </c>
      <c r="EX735">
        <v>0</v>
      </c>
      <c r="EZ735">
        <v>5</v>
      </c>
      <c r="FC735">
        <v>1</v>
      </c>
      <c r="FD735">
        <v>18</v>
      </c>
      <c r="FF735">
        <v>4607</v>
      </c>
      <c r="FQ735">
        <v>0</v>
      </c>
      <c r="FR735">
        <v>0</v>
      </c>
      <c r="FS735">
        <v>0</v>
      </c>
      <c r="FX735">
        <v>97</v>
      </c>
      <c r="FY735">
        <v>51</v>
      </c>
      <c r="GA735" t="s">
        <v>944</v>
      </c>
      <c r="GD735">
        <v>1</v>
      </c>
      <c r="GF735">
        <v>-1122764006</v>
      </c>
      <c r="GG735">
        <v>2</v>
      </c>
      <c r="GH735">
        <v>3</v>
      </c>
      <c r="GI735">
        <v>5</v>
      </c>
      <c r="GJ735">
        <v>0</v>
      </c>
      <c r="GK735">
        <v>0</v>
      </c>
      <c r="GL735">
        <f t="shared" si="878"/>
        <v>0</v>
      </c>
      <c r="GM735">
        <f t="shared" si="879"/>
        <v>84662.61</v>
      </c>
      <c r="GN735">
        <f t="shared" si="880"/>
        <v>0</v>
      </c>
      <c r="GO735">
        <f t="shared" si="881"/>
        <v>84662.61</v>
      </c>
      <c r="GP735">
        <f t="shared" si="882"/>
        <v>0</v>
      </c>
      <c r="GR735">
        <v>1</v>
      </c>
      <c r="GS735">
        <v>1</v>
      </c>
      <c r="GT735">
        <v>0</v>
      </c>
      <c r="GU735" t="s">
        <v>3</v>
      </c>
      <c r="GV735">
        <f t="shared" si="883"/>
        <v>0</v>
      </c>
      <c r="GW735">
        <v>1</v>
      </c>
      <c r="GX735">
        <f t="shared" si="884"/>
        <v>0</v>
      </c>
      <c r="HA735">
        <v>0</v>
      </c>
      <c r="HB735">
        <v>0</v>
      </c>
      <c r="HC735">
        <f t="shared" si="885"/>
        <v>0</v>
      </c>
      <c r="HE735" t="s">
        <v>389</v>
      </c>
      <c r="HF735" t="s">
        <v>34</v>
      </c>
      <c r="HM735" t="s">
        <v>3</v>
      </c>
      <c r="HN735" t="s">
        <v>3</v>
      </c>
      <c r="HO735" t="s">
        <v>3</v>
      </c>
      <c r="HP735" t="s">
        <v>3</v>
      </c>
      <c r="HQ735" t="s">
        <v>3</v>
      </c>
      <c r="HS735">
        <v>0</v>
      </c>
      <c r="IK735">
        <v>0</v>
      </c>
    </row>
    <row r="736" spans="1:255" x14ac:dyDescent="0.2">
      <c r="A736" s="2">
        <v>17</v>
      </c>
      <c r="B736" s="2">
        <v>1</v>
      </c>
      <c r="C736" s="2"/>
      <c r="D736" s="2"/>
      <c r="E736" s="2" t="s">
        <v>945</v>
      </c>
      <c r="F736" s="2" t="s">
        <v>946</v>
      </c>
      <c r="G736" s="2" t="s">
        <v>947</v>
      </c>
      <c r="H736" s="2" t="s">
        <v>37</v>
      </c>
      <c r="I736" s="2">
        <v>24</v>
      </c>
      <c r="J736" s="2">
        <v>0</v>
      </c>
      <c r="K736" s="2">
        <v>24</v>
      </c>
      <c r="L736" s="2"/>
      <c r="M736" s="2"/>
      <c r="N736" s="2"/>
      <c r="O736" s="2">
        <f t="shared" si="854"/>
        <v>1893.84</v>
      </c>
      <c r="P736" s="2">
        <f t="shared" si="855"/>
        <v>1893.84</v>
      </c>
      <c r="Q736" s="2">
        <f t="shared" si="888"/>
        <v>0</v>
      </c>
      <c r="R736" s="2">
        <f t="shared" si="856"/>
        <v>0</v>
      </c>
      <c r="S736" s="2">
        <f t="shared" si="857"/>
        <v>0</v>
      </c>
      <c r="T736" s="2">
        <f t="shared" si="858"/>
        <v>0</v>
      </c>
      <c r="U736" s="2">
        <f t="shared" si="859"/>
        <v>0</v>
      </c>
      <c r="V736" s="2">
        <f t="shared" si="860"/>
        <v>0</v>
      </c>
      <c r="W736" s="2">
        <f t="shared" si="861"/>
        <v>0</v>
      </c>
      <c r="X736" s="2">
        <f t="shared" si="862"/>
        <v>0</v>
      </c>
      <c r="Y736" s="2">
        <f t="shared" si="863"/>
        <v>0</v>
      </c>
      <c r="Z736" s="2"/>
      <c r="AA736" s="2">
        <v>60252778</v>
      </c>
      <c r="AB736" s="2">
        <f t="shared" si="864"/>
        <v>78.91</v>
      </c>
      <c r="AC736" s="2">
        <f t="shared" si="865"/>
        <v>78.91</v>
      </c>
      <c r="AD736" s="2">
        <f t="shared" si="889"/>
        <v>0</v>
      </c>
      <c r="AE736" s="2">
        <f t="shared" si="890"/>
        <v>0</v>
      </c>
      <c r="AF736" s="2">
        <f t="shared" si="891"/>
        <v>0</v>
      </c>
      <c r="AG736" s="2">
        <f t="shared" si="866"/>
        <v>0</v>
      </c>
      <c r="AH736" s="2">
        <f t="shared" si="892"/>
        <v>0</v>
      </c>
      <c r="AI736" s="2">
        <f t="shared" si="893"/>
        <v>0</v>
      </c>
      <c r="AJ736" s="2">
        <f t="shared" si="867"/>
        <v>0</v>
      </c>
      <c r="AK736" s="2">
        <v>78.91</v>
      </c>
      <c r="AL736" s="2">
        <v>78.91</v>
      </c>
      <c r="AM736" s="2">
        <v>0</v>
      </c>
      <c r="AN736" s="2">
        <v>0</v>
      </c>
      <c r="AO736" s="2">
        <v>0</v>
      </c>
      <c r="AP736" s="2">
        <v>0</v>
      </c>
      <c r="AQ736" s="2">
        <v>0</v>
      </c>
      <c r="AR736" s="2">
        <v>0</v>
      </c>
      <c r="AS736" s="2">
        <v>0</v>
      </c>
      <c r="AT736" s="2">
        <v>0</v>
      </c>
      <c r="AU736" s="2">
        <v>0</v>
      </c>
      <c r="AV736" s="2">
        <v>1</v>
      </c>
      <c r="AW736" s="2">
        <v>1</v>
      </c>
      <c r="AX736" s="2"/>
      <c r="AY736" s="2"/>
      <c r="AZ736" s="2">
        <v>1</v>
      </c>
      <c r="BA736" s="2">
        <v>1</v>
      </c>
      <c r="BB736" s="2">
        <v>1</v>
      </c>
      <c r="BC736" s="2">
        <v>1</v>
      </c>
      <c r="BD736" s="2" t="s">
        <v>3</v>
      </c>
      <c r="BE736" s="2" t="s">
        <v>3</v>
      </c>
      <c r="BF736" s="2" t="s">
        <v>3</v>
      </c>
      <c r="BG736" s="2" t="s">
        <v>3</v>
      </c>
      <c r="BH736" s="2">
        <v>3</v>
      </c>
      <c r="BI736" s="2">
        <v>2</v>
      </c>
      <c r="BJ736" s="2" t="s">
        <v>3</v>
      </c>
      <c r="BK736" s="2"/>
      <c r="BL736" s="2"/>
      <c r="BM736" s="2">
        <v>400002</v>
      </c>
      <c r="BN736" s="2">
        <v>0</v>
      </c>
      <c r="BO736" s="2" t="s">
        <v>3</v>
      </c>
      <c r="BP736" s="2">
        <v>0</v>
      </c>
      <c r="BQ736" s="2">
        <v>202</v>
      </c>
      <c r="BR736" s="2">
        <v>0</v>
      </c>
      <c r="BS736" s="2">
        <v>1</v>
      </c>
      <c r="BT736" s="2">
        <v>1</v>
      </c>
      <c r="BU736" s="2">
        <v>1</v>
      </c>
      <c r="BV736" s="2">
        <v>1</v>
      </c>
      <c r="BW736" s="2">
        <v>1</v>
      </c>
      <c r="BX736" s="2">
        <v>1</v>
      </c>
      <c r="BY736" s="2" t="s">
        <v>3</v>
      </c>
      <c r="BZ736" s="2">
        <v>0</v>
      </c>
      <c r="CA736" s="2">
        <v>0</v>
      </c>
      <c r="CB736" s="2" t="s">
        <v>3</v>
      </c>
      <c r="CC736" s="2"/>
      <c r="CD736" s="2"/>
      <c r="CE736" s="2">
        <v>30</v>
      </c>
      <c r="CF736" s="2">
        <v>0</v>
      </c>
      <c r="CG736" s="2">
        <v>0</v>
      </c>
      <c r="CH736" s="2"/>
      <c r="CI736" s="2"/>
      <c r="CJ736" s="2"/>
      <c r="CK736" s="2"/>
      <c r="CL736" s="2"/>
      <c r="CM736" s="2">
        <v>0</v>
      </c>
      <c r="CN736" s="2" t="s">
        <v>3</v>
      </c>
      <c r="CO736" s="2">
        <v>0</v>
      </c>
      <c r="CP736" s="2">
        <f t="shared" si="868"/>
        <v>1893.84</v>
      </c>
      <c r="CQ736" s="2">
        <f t="shared" si="869"/>
        <v>78.91</v>
      </c>
      <c r="CR736" s="2">
        <f t="shared" si="894"/>
        <v>0</v>
      </c>
      <c r="CS736" s="2">
        <f t="shared" si="870"/>
        <v>0</v>
      </c>
      <c r="CT736" s="2">
        <f t="shared" si="871"/>
        <v>0</v>
      </c>
      <c r="CU736" s="2">
        <f t="shared" si="872"/>
        <v>0</v>
      </c>
      <c r="CV736" s="2">
        <f t="shared" si="873"/>
        <v>0</v>
      </c>
      <c r="CW736" s="2">
        <f t="shared" si="874"/>
        <v>0</v>
      </c>
      <c r="CX736" s="2">
        <f t="shared" si="875"/>
        <v>0</v>
      </c>
      <c r="CY736" s="2">
        <f t="shared" si="876"/>
        <v>0</v>
      </c>
      <c r="CZ736" s="2">
        <f t="shared" si="877"/>
        <v>0</v>
      </c>
      <c r="DA736" s="2"/>
      <c r="DB736" s="2"/>
      <c r="DC736" s="2" t="s">
        <v>3</v>
      </c>
      <c r="DD736" s="2" t="s">
        <v>3</v>
      </c>
      <c r="DE736" s="2" t="s">
        <v>3</v>
      </c>
      <c r="DF736" s="2" t="s">
        <v>3</v>
      </c>
      <c r="DG736" s="2" t="s">
        <v>3</v>
      </c>
      <c r="DH736" s="2" t="s">
        <v>3</v>
      </c>
      <c r="DI736" s="2" t="s">
        <v>3</v>
      </c>
      <c r="DJ736" s="2" t="s">
        <v>3</v>
      </c>
      <c r="DK736" s="2" t="s">
        <v>3</v>
      </c>
      <c r="DL736" s="2" t="s">
        <v>3</v>
      </c>
      <c r="DM736" s="2" t="s">
        <v>3</v>
      </c>
      <c r="DN736" s="2">
        <v>0</v>
      </c>
      <c r="DO736" s="2">
        <v>0</v>
      </c>
      <c r="DP736" s="2">
        <v>1</v>
      </c>
      <c r="DQ736" s="2">
        <v>1</v>
      </c>
      <c r="DR736" s="2"/>
      <c r="DS736" s="2"/>
      <c r="DT736" s="2"/>
      <c r="DU736" s="2">
        <v>1013</v>
      </c>
      <c r="DV736" s="2" t="s">
        <v>37</v>
      </c>
      <c r="DW736" s="2" t="s">
        <v>37</v>
      </c>
      <c r="DX736" s="2">
        <v>1</v>
      </c>
      <c r="DY736" s="2"/>
      <c r="DZ736" s="2" t="s">
        <v>3</v>
      </c>
      <c r="EA736" s="2" t="s">
        <v>3</v>
      </c>
      <c r="EB736" s="2" t="s">
        <v>3</v>
      </c>
      <c r="EC736" s="2" t="s">
        <v>3</v>
      </c>
      <c r="ED736" s="2"/>
      <c r="EE736" s="2">
        <v>59540864</v>
      </c>
      <c r="EF736" s="2">
        <v>202</v>
      </c>
      <c r="EG736" s="2" t="s">
        <v>386</v>
      </c>
      <c r="EH736" s="2">
        <v>0</v>
      </c>
      <c r="EI736" s="2" t="s">
        <v>3</v>
      </c>
      <c r="EJ736" s="2">
        <v>1</v>
      </c>
      <c r="EK736" s="2">
        <v>400002</v>
      </c>
      <c r="EL736" s="2" t="s">
        <v>387</v>
      </c>
      <c r="EM736" s="2" t="s">
        <v>386</v>
      </c>
      <c r="EN736" s="2"/>
      <c r="EO736" s="2" t="s">
        <v>3</v>
      </c>
      <c r="EP736" s="2"/>
      <c r="EQ736" s="2">
        <v>0</v>
      </c>
      <c r="ER736" s="2">
        <v>0</v>
      </c>
      <c r="ES736" s="2">
        <v>78.91</v>
      </c>
      <c r="ET736" s="2">
        <v>0</v>
      </c>
      <c r="EU736" s="2">
        <v>0</v>
      </c>
      <c r="EV736" s="2">
        <v>0</v>
      </c>
      <c r="EW736" s="2">
        <v>0</v>
      </c>
      <c r="EX736" s="2">
        <v>0</v>
      </c>
      <c r="EY736" s="2">
        <v>0</v>
      </c>
      <c r="EZ736" s="2"/>
      <c r="FA736" s="2"/>
      <c r="FB736" s="2"/>
      <c r="FC736" s="2"/>
      <c r="FD736" s="2"/>
      <c r="FE736" s="2"/>
      <c r="FF736" s="2"/>
      <c r="FG736" s="2"/>
      <c r="FH736" s="2"/>
      <c r="FI736" s="2"/>
      <c r="FJ736" s="2"/>
      <c r="FK736" s="2"/>
      <c r="FL736" s="2"/>
      <c r="FM736" s="2"/>
      <c r="FN736" s="2"/>
      <c r="FO736" s="2"/>
      <c r="FP736" s="2"/>
      <c r="FQ736" s="2">
        <v>0</v>
      </c>
      <c r="FR736" s="2">
        <v>0</v>
      </c>
      <c r="FS736" s="2">
        <v>0</v>
      </c>
      <c r="FT736" s="2"/>
      <c r="FU736" s="2"/>
      <c r="FV736" s="2"/>
      <c r="FW736" s="2"/>
      <c r="FX736" s="2">
        <v>0</v>
      </c>
      <c r="FY736" s="2">
        <v>0</v>
      </c>
      <c r="FZ736" s="2"/>
      <c r="GA736" s="2" t="s">
        <v>948</v>
      </c>
      <c r="GB736" s="2"/>
      <c r="GC736" s="2"/>
      <c r="GD736" s="2">
        <v>1</v>
      </c>
      <c r="GE736" s="2"/>
      <c r="GF736" s="2">
        <v>2086551006</v>
      </c>
      <c r="GG736" s="2">
        <v>2</v>
      </c>
      <c r="GH736" s="2">
        <v>4</v>
      </c>
      <c r="GI736" s="2">
        <v>-2</v>
      </c>
      <c r="GJ736" s="2">
        <v>0</v>
      </c>
      <c r="GK736" s="2">
        <v>0</v>
      </c>
      <c r="GL736" s="2">
        <f t="shared" si="878"/>
        <v>0</v>
      </c>
      <c r="GM736" s="2">
        <f t="shared" si="879"/>
        <v>1893.84</v>
      </c>
      <c r="GN736" s="2">
        <f t="shared" si="880"/>
        <v>0</v>
      </c>
      <c r="GO736" s="2">
        <f t="shared" si="881"/>
        <v>1893.84</v>
      </c>
      <c r="GP736" s="2">
        <f t="shared" si="882"/>
        <v>0</v>
      </c>
      <c r="GQ736" s="2"/>
      <c r="GR736" s="2">
        <v>0</v>
      </c>
      <c r="GS736" s="2">
        <v>2</v>
      </c>
      <c r="GT736" s="2">
        <v>0</v>
      </c>
      <c r="GU736" s="2" t="s">
        <v>3</v>
      </c>
      <c r="GV736" s="2">
        <f t="shared" si="883"/>
        <v>0</v>
      </c>
      <c r="GW736" s="2">
        <v>1</v>
      </c>
      <c r="GX736" s="2">
        <f t="shared" si="884"/>
        <v>0</v>
      </c>
      <c r="GY736" s="2"/>
      <c r="GZ736" s="2"/>
      <c r="HA736" s="2">
        <v>0</v>
      </c>
      <c r="HB736" s="2">
        <v>0</v>
      </c>
      <c r="HC736" s="2">
        <f t="shared" si="885"/>
        <v>0</v>
      </c>
      <c r="HD736" s="2"/>
      <c r="HE736" s="2" t="s">
        <v>389</v>
      </c>
      <c r="HF736" s="2" t="s">
        <v>34</v>
      </c>
      <c r="HG736" s="2"/>
      <c r="HH736" s="2"/>
      <c r="HI736" s="2"/>
      <c r="HJ736" s="2"/>
      <c r="HK736" s="2"/>
      <c r="HL736" s="2"/>
      <c r="HM736" s="2" t="s">
        <v>3</v>
      </c>
      <c r="HN736" s="2" t="s">
        <v>3</v>
      </c>
      <c r="HO736" s="2" t="s">
        <v>3</v>
      </c>
      <c r="HP736" s="2" t="s">
        <v>3</v>
      </c>
      <c r="HQ736" s="2" t="s">
        <v>3</v>
      </c>
      <c r="HR736" s="2"/>
      <c r="HS736" s="2">
        <v>0</v>
      </c>
      <c r="HT736" s="2"/>
      <c r="HU736" s="2"/>
      <c r="HV736" s="2"/>
      <c r="HW736" s="2"/>
      <c r="HX736" s="2"/>
      <c r="HY736" s="2"/>
      <c r="HZ736" s="2"/>
      <c r="IA736" s="2"/>
      <c r="IB736" s="2"/>
      <c r="IC736" s="2"/>
      <c r="ID736" s="2"/>
      <c r="IE736" s="2"/>
      <c r="IF736" s="2"/>
      <c r="IG736" s="2"/>
      <c r="IH736" s="2"/>
      <c r="II736" s="2"/>
      <c r="IJ736" s="2"/>
      <c r="IK736" s="2">
        <v>0</v>
      </c>
      <c r="IL736" s="2"/>
      <c r="IM736" s="2"/>
      <c r="IN736" s="2"/>
      <c r="IO736" s="2"/>
      <c r="IP736" s="2"/>
      <c r="IQ736" s="2"/>
      <c r="IR736" s="2"/>
      <c r="IS736" s="2"/>
      <c r="IT736" s="2"/>
      <c r="IU736" s="2"/>
    </row>
    <row r="737" spans="1:255" x14ac:dyDescent="0.2">
      <c r="A737">
        <v>17</v>
      </c>
      <c r="B737">
        <v>1</v>
      </c>
      <c r="E737" t="s">
        <v>945</v>
      </c>
      <c r="F737" t="s">
        <v>946</v>
      </c>
      <c r="G737" t="s">
        <v>947</v>
      </c>
      <c r="H737" t="s">
        <v>37</v>
      </c>
      <c r="I737">
        <v>24</v>
      </c>
      <c r="J737">
        <v>0</v>
      </c>
      <c r="K737">
        <v>24</v>
      </c>
      <c r="O737">
        <f t="shared" si="854"/>
        <v>18711.14</v>
      </c>
      <c r="P737">
        <f t="shared" si="855"/>
        <v>18711.14</v>
      </c>
      <c r="Q737">
        <f t="shared" si="888"/>
        <v>0</v>
      </c>
      <c r="R737">
        <f t="shared" si="856"/>
        <v>0</v>
      </c>
      <c r="S737">
        <f t="shared" si="857"/>
        <v>0</v>
      </c>
      <c r="T737">
        <f t="shared" si="858"/>
        <v>0</v>
      </c>
      <c r="U737">
        <f t="shared" si="859"/>
        <v>0</v>
      </c>
      <c r="V737">
        <f t="shared" si="860"/>
        <v>0</v>
      </c>
      <c r="W737">
        <f t="shared" si="861"/>
        <v>0</v>
      </c>
      <c r="X737">
        <f t="shared" si="862"/>
        <v>0</v>
      </c>
      <c r="Y737">
        <f t="shared" si="863"/>
        <v>0</v>
      </c>
      <c r="AA737">
        <v>60252775</v>
      </c>
      <c r="AB737">
        <f t="shared" si="864"/>
        <v>78.91</v>
      </c>
      <c r="AC737">
        <f t="shared" si="865"/>
        <v>78.91</v>
      </c>
      <c r="AD737">
        <f t="shared" si="889"/>
        <v>0</v>
      </c>
      <c r="AE737">
        <f t="shared" si="890"/>
        <v>0</v>
      </c>
      <c r="AF737">
        <f t="shared" si="891"/>
        <v>0</v>
      </c>
      <c r="AG737">
        <f t="shared" si="866"/>
        <v>0</v>
      </c>
      <c r="AH737">
        <f t="shared" si="892"/>
        <v>0</v>
      </c>
      <c r="AI737">
        <f t="shared" si="893"/>
        <v>0</v>
      </c>
      <c r="AJ737">
        <f t="shared" si="867"/>
        <v>0</v>
      </c>
      <c r="AK737">
        <v>78.91</v>
      </c>
      <c r="AL737">
        <v>78.91</v>
      </c>
      <c r="AM737">
        <v>0</v>
      </c>
      <c r="AN737">
        <v>0</v>
      </c>
      <c r="AO737">
        <v>0</v>
      </c>
      <c r="AP737">
        <v>0</v>
      </c>
      <c r="AQ737">
        <v>0</v>
      </c>
      <c r="AR737">
        <v>0</v>
      </c>
      <c r="AS737">
        <v>0</v>
      </c>
      <c r="AT737">
        <v>0</v>
      </c>
      <c r="AU737">
        <v>0</v>
      </c>
      <c r="AV737">
        <v>1</v>
      </c>
      <c r="AW737">
        <v>1</v>
      </c>
      <c r="AZ737">
        <v>1</v>
      </c>
      <c r="BA737">
        <v>1</v>
      </c>
      <c r="BB737">
        <v>1</v>
      </c>
      <c r="BC737">
        <v>9.8800000000000008</v>
      </c>
      <c r="BD737" t="s">
        <v>3</v>
      </c>
      <c r="BE737" t="s">
        <v>3</v>
      </c>
      <c r="BF737" t="s">
        <v>3</v>
      </c>
      <c r="BG737" t="s">
        <v>3</v>
      </c>
      <c r="BH737">
        <v>3</v>
      </c>
      <c r="BI737">
        <v>2</v>
      </c>
      <c r="BJ737" t="s">
        <v>3</v>
      </c>
      <c r="BM737">
        <v>400002</v>
      </c>
      <c r="BN737">
        <v>0</v>
      </c>
      <c r="BO737" t="s">
        <v>3</v>
      </c>
      <c r="BP737">
        <v>0</v>
      </c>
      <c r="BQ737">
        <v>202</v>
      </c>
      <c r="BR737">
        <v>0</v>
      </c>
      <c r="BS737">
        <v>1</v>
      </c>
      <c r="BT737">
        <v>1</v>
      </c>
      <c r="BU737">
        <v>1</v>
      </c>
      <c r="BV737">
        <v>1</v>
      </c>
      <c r="BW737">
        <v>1</v>
      </c>
      <c r="BX737">
        <v>1</v>
      </c>
      <c r="BY737" t="s">
        <v>3</v>
      </c>
      <c r="BZ737">
        <v>0</v>
      </c>
      <c r="CA737">
        <v>0</v>
      </c>
      <c r="CB737" t="s">
        <v>3</v>
      </c>
      <c r="CE737">
        <v>30</v>
      </c>
      <c r="CF737">
        <v>0</v>
      </c>
      <c r="CG737">
        <v>0</v>
      </c>
      <c r="CM737">
        <v>0</v>
      </c>
      <c r="CN737" t="s">
        <v>3</v>
      </c>
      <c r="CO737">
        <v>0</v>
      </c>
      <c r="CP737">
        <f t="shared" si="868"/>
        <v>18711.14</v>
      </c>
      <c r="CQ737">
        <f t="shared" si="869"/>
        <v>779.63</v>
      </c>
      <c r="CR737">
        <f t="shared" si="894"/>
        <v>0</v>
      </c>
      <c r="CS737">
        <f t="shared" si="870"/>
        <v>0</v>
      </c>
      <c r="CT737">
        <f t="shared" si="871"/>
        <v>0</v>
      </c>
      <c r="CU737">
        <f t="shared" si="872"/>
        <v>0</v>
      </c>
      <c r="CV737">
        <f t="shared" si="873"/>
        <v>0</v>
      </c>
      <c r="CW737">
        <f t="shared" si="874"/>
        <v>0</v>
      </c>
      <c r="CX737">
        <f t="shared" si="875"/>
        <v>0</v>
      </c>
      <c r="CY737">
        <f t="shared" si="876"/>
        <v>0</v>
      </c>
      <c r="CZ737">
        <f t="shared" si="877"/>
        <v>0</v>
      </c>
      <c r="DC737" t="s">
        <v>3</v>
      </c>
      <c r="DD737" t="s">
        <v>3</v>
      </c>
      <c r="DE737" t="s">
        <v>3</v>
      </c>
      <c r="DF737" t="s">
        <v>3</v>
      </c>
      <c r="DG737" t="s">
        <v>3</v>
      </c>
      <c r="DH737" t="s">
        <v>3</v>
      </c>
      <c r="DI737" t="s">
        <v>3</v>
      </c>
      <c r="DJ737" t="s">
        <v>3</v>
      </c>
      <c r="DK737" t="s">
        <v>3</v>
      </c>
      <c r="DL737" t="s">
        <v>3</v>
      </c>
      <c r="DM737" t="s">
        <v>3</v>
      </c>
      <c r="DN737">
        <v>0</v>
      </c>
      <c r="DO737">
        <v>0</v>
      </c>
      <c r="DP737">
        <v>1</v>
      </c>
      <c r="DQ737">
        <v>1</v>
      </c>
      <c r="DU737">
        <v>1013</v>
      </c>
      <c r="DV737" t="s">
        <v>37</v>
      </c>
      <c r="DW737" t="s">
        <v>37</v>
      </c>
      <c r="DX737">
        <v>1</v>
      </c>
      <c r="DZ737" t="s">
        <v>3</v>
      </c>
      <c r="EA737" t="s">
        <v>3</v>
      </c>
      <c r="EB737" t="s">
        <v>3</v>
      </c>
      <c r="EC737" t="s">
        <v>3</v>
      </c>
      <c r="EE737">
        <v>59540864</v>
      </c>
      <c r="EF737">
        <v>202</v>
      </c>
      <c r="EG737" t="s">
        <v>386</v>
      </c>
      <c r="EH737">
        <v>0</v>
      </c>
      <c r="EI737" t="s">
        <v>3</v>
      </c>
      <c r="EJ737">
        <v>1</v>
      </c>
      <c r="EK737">
        <v>400002</v>
      </c>
      <c r="EL737" t="s">
        <v>387</v>
      </c>
      <c r="EM737" t="s">
        <v>386</v>
      </c>
      <c r="EO737" t="s">
        <v>3</v>
      </c>
      <c r="EQ737">
        <v>0</v>
      </c>
      <c r="ER737">
        <v>78.91</v>
      </c>
      <c r="ES737">
        <v>78.91</v>
      </c>
      <c r="ET737">
        <v>0</v>
      </c>
      <c r="EU737">
        <v>0</v>
      </c>
      <c r="EV737">
        <v>0</v>
      </c>
      <c r="EW737">
        <v>0</v>
      </c>
      <c r="EX737">
        <v>0</v>
      </c>
      <c r="EY737">
        <v>0</v>
      </c>
      <c r="EZ737">
        <v>5</v>
      </c>
      <c r="FC737">
        <v>1</v>
      </c>
      <c r="FD737">
        <v>18</v>
      </c>
      <c r="FF737">
        <v>917.23</v>
      </c>
      <c r="FQ737">
        <v>0</v>
      </c>
      <c r="FR737">
        <v>0</v>
      </c>
      <c r="FS737">
        <v>0</v>
      </c>
      <c r="FX737">
        <v>0</v>
      </c>
      <c r="FY737">
        <v>0</v>
      </c>
      <c r="GA737" t="s">
        <v>948</v>
      </c>
      <c r="GD737">
        <v>1</v>
      </c>
      <c r="GF737">
        <v>2086551006</v>
      </c>
      <c r="GG737">
        <v>2</v>
      </c>
      <c r="GH737">
        <v>3</v>
      </c>
      <c r="GI737">
        <v>5</v>
      </c>
      <c r="GJ737">
        <v>0</v>
      </c>
      <c r="GK737">
        <v>0</v>
      </c>
      <c r="GL737">
        <f t="shared" si="878"/>
        <v>0</v>
      </c>
      <c r="GM737">
        <f t="shared" si="879"/>
        <v>18711.14</v>
      </c>
      <c r="GN737">
        <f t="shared" si="880"/>
        <v>0</v>
      </c>
      <c r="GO737">
        <f t="shared" si="881"/>
        <v>18711.14</v>
      </c>
      <c r="GP737">
        <f t="shared" si="882"/>
        <v>0</v>
      </c>
      <c r="GR737">
        <v>1</v>
      </c>
      <c r="GS737">
        <v>1</v>
      </c>
      <c r="GT737">
        <v>0</v>
      </c>
      <c r="GU737" t="s">
        <v>3</v>
      </c>
      <c r="GV737">
        <f t="shared" si="883"/>
        <v>0</v>
      </c>
      <c r="GW737">
        <v>1</v>
      </c>
      <c r="GX737">
        <f t="shared" si="884"/>
        <v>0</v>
      </c>
      <c r="HA737">
        <v>0</v>
      </c>
      <c r="HB737">
        <v>0</v>
      </c>
      <c r="HC737">
        <f t="shared" si="885"/>
        <v>0</v>
      </c>
      <c r="HE737" t="s">
        <v>389</v>
      </c>
      <c r="HF737" t="s">
        <v>34</v>
      </c>
      <c r="HM737" t="s">
        <v>3</v>
      </c>
      <c r="HN737" t="s">
        <v>3</v>
      </c>
      <c r="HO737" t="s">
        <v>3</v>
      </c>
      <c r="HP737" t="s">
        <v>3</v>
      </c>
      <c r="HQ737" t="s">
        <v>3</v>
      </c>
      <c r="HS737">
        <v>0</v>
      </c>
      <c r="IK737">
        <v>0</v>
      </c>
    </row>
    <row r="738" spans="1:255" x14ac:dyDescent="0.2">
      <c r="A738" s="2">
        <v>17</v>
      </c>
      <c r="B738" s="2">
        <v>1</v>
      </c>
      <c r="C738" s="2"/>
      <c r="D738" s="2"/>
      <c r="E738" s="2" t="s">
        <v>949</v>
      </c>
      <c r="F738" s="2" t="s">
        <v>950</v>
      </c>
      <c r="G738" s="2" t="s">
        <v>951</v>
      </c>
      <c r="H738" s="2" t="s">
        <v>37</v>
      </c>
      <c r="I738" s="2">
        <v>24</v>
      </c>
      <c r="J738" s="2">
        <v>0</v>
      </c>
      <c r="K738" s="2">
        <v>24</v>
      </c>
      <c r="L738" s="2"/>
      <c r="M738" s="2"/>
      <c r="N738" s="2"/>
      <c r="O738" s="2">
        <f t="shared" si="854"/>
        <v>646.79999999999995</v>
      </c>
      <c r="P738" s="2">
        <f t="shared" si="855"/>
        <v>646.79999999999995</v>
      </c>
      <c r="Q738" s="2">
        <f t="shared" si="888"/>
        <v>0</v>
      </c>
      <c r="R738" s="2">
        <f t="shared" si="856"/>
        <v>0</v>
      </c>
      <c r="S738" s="2">
        <f t="shared" si="857"/>
        <v>0</v>
      </c>
      <c r="T738" s="2">
        <f t="shared" si="858"/>
        <v>0</v>
      </c>
      <c r="U738" s="2">
        <f t="shared" si="859"/>
        <v>0</v>
      </c>
      <c r="V738" s="2">
        <f t="shared" si="860"/>
        <v>0</v>
      </c>
      <c r="W738" s="2">
        <f t="shared" si="861"/>
        <v>0</v>
      </c>
      <c r="X738" s="2">
        <f t="shared" si="862"/>
        <v>0</v>
      </c>
      <c r="Y738" s="2">
        <f t="shared" si="863"/>
        <v>0</v>
      </c>
      <c r="Z738" s="2"/>
      <c r="AA738" s="2">
        <v>60252778</v>
      </c>
      <c r="AB738" s="2">
        <f t="shared" si="864"/>
        <v>26.95</v>
      </c>
      <c r="AC738" s="2">
        <f t="shared" si="865"/>
        <v>26.95</v>
      </c>
      <c r="AD738" s="2">
        <f t="shared" si="889"/>
        <v>0</v>
      </c>
      <c r="AE738" s="2">
        <f t="shared" si="890"/>
        <v>0</v>
      </c>
      <c r="AF738" s="2">
        <f t="shared" si="891"/>
        <v>0</v>
      </c>
      <c r="AG738" s="2">
        <f t="shared" si="866"/>
        <v>0</v>
      </c>
      <c r="AH738" s="2">
        <f t="shared" si="892"/>
        <v>0</v>
      </c>
      <c r="AI738" s="2">
        <f t="shared" si="893"/>
        <v>0</v>
      </c>
      <c r="AJ738" s="2">
        <f t="shared" si="867"/>
        <v>0</v>
      </c>
      <c r="AK738" s="2">
        <v>26.950000000000003</v>
      </c>
      <c r="AL738" s="2">
        <v>26.950000000000003</v>
      </c>
      <c r="AM738" s="2">
        <v>0</v>
      </c>
      <c r="AN738" s="2">
        <v>0</v>
      </c>
      <c r="AO738" s="2">
        <v>0</v>
      </c>
      <c r="AP738" s="2">
        <v>0</v>
      </c>
      <c r="AQ738" s="2">
        <v>0</v>
      </c>
      <c r="AR738" s="2">
        <v>0</v>
      </c>
      <c r="AS738" s="2">
        <v>0</v>
      </c>
      <c r="AT738" s="2">
        <v>0</v>
      </c>
      <c r="AU738" s="2">
        <v>0</v>
      </c>
      <c r="AV738" s="2">
        <v>1</v>
      </c>
      <c r="AW738" s="2">
        <v>1</v>
      </c>
      <c r="AX738" s="2"/>
      <c r="AY738" s="2"/>
      <c r="AZ738" s="2">
        <v>1</v>
      </c>
      <c r="BA738" s="2">
        <v>1</v>
      </c>
      <c r="BB738" s="2">
        <v>1</v>
      </c>
      <c r="BC738" s="2">
        <v>1</v>
      </c>
      <c r="BD738" s="2" t="s">
        <v>3</v>
      </c>
      <c r="BE738" s="2" t="s">
        <v>3</v>
      </c>
      <c r="BF738" s="2" t="s">
        <v>3</v>
      </c>
      <c r="BG738" s="2" t="s">
        <v>3</v>
      </c>
      <c r="BH738" s="2">
        <v>3</v>
      </c>
      <c r="BI738" s="2">
        <v>2</v>
      </c>
      <c r="BJ738" s="2" t="s">
        <v>3</v>
      </c>
      <c r="BK738" s="2"/>
      <c r="BL738" s="2"/>
      <c r="BM738" s="2">
        <v>400002</v>
      </c>
      <c r="BN738" s="2">
        <v>0</v>
      </c>
      <c r="BO738" s="2" t="s">
        <v>3</v>
      </c>
      <c r="BP738" s="2">
        <v>0</v>
      </c>
      <c r="BQ738" s="2">
        <v>202</v>
      </c>
      <c r="BR738" s="2">
        <v>0</v>
      </c>
      <c r="BS738" s="2">
        <v>1</v>
      </c>
      <c r="BT738" s="2">
        <v>1</v>
      </c>
      <c r="BU738" s="2">
        <v>1</v>
      </c>
      <c r="BV738" s="2">
        <v>1</v>
      </c>
      <c r="BW738" s="2">
        <v>1</v>
      </c>
      <c r="BX738" s="2">
        <v>1</v>
      </c>
      <c r="BY738" s="2" t="s">
        <v>3</v>
      </c>
      <c r="BZ738" s="2">
        <v>0</v>
      </c>
      <c r="CA738" s="2">
        <v>0</v>
      </c>
      <c r="CB738" s="2" t="s">
        <v>3</v>
      </c>
      <c r="CC738" s="2"/>
      <c r="CD738" s="2"/>
      <c r="CE738" s="2">
        <v>30</v>
      </c>
      <c r="CF738" s="2">
        <v>0</v>
      </c>
      <c r="CG738" s="2">
        <v>0</v>
      </c>
      <c r="CH738" s="2"/>
      <c r="CI738" s="2"/>
      <c r="CJ738" s="2"/>
      <c r="CK738" s="2"/>
      <c r="CL738" s="2"/>
      <c r="CM738" s="2">
        <v>0</v>
      </c>
      <c r="CN738" s="2" t="s">
        <v>3</v>
      </c>
      <c r="CO738" s="2">
        <v>0</v>
      </c>
      <c r="CP738" s="2">
        <f t="shared" si="868"/>
        <v>646.79999999999995</v>
      </c>
      <c r="CQ738" s="2">
        <f t="shared" si="869"/>
        <v>26.95</v>
      </c>
      <c r="CR738" s="2">
        <f t="shared" si="894"/>
        <v>0</v>
      </c>
      <c r="CS738" s="2">
        <f t="shared" si="870"/>
        <v>0</v>
      </c>
      <c r="CT738" s="2">
        <f t="shared" si="871"/>
        <v>0</v>
      </c>
      <c r="CU738" s="2">
        <f t="shared" si="872"/>
        <v>0</v>
      </c>
      <c r="CV738" s="2">
        <f t="shared" si="873"/>
        <v>0</v>
      </c>
      <c r="CW738" s="2">
        <f t="shared" si="874"/>
        <v>0</v>
      </c>
      <c r="CX738" s="2">
        <f t="shared" si="875"/>
        <v>0</v>
      </c>
      <c r="CY738" s="2">
        <f t="shared" si="876"/>
        <v>0</v>
      </c>
      <c r="CZ738" s="2">
        <f t="shared" si="877"/>
        <v>0</v>
      </c>
      <c r="DA738" s="2"/>
      <c r="DB738" s="2"/>
      <c r="DC738" s="2" t="s">
        <v>3</v>
      </c>
      <c r="DD738" s="2" t="s">
        <v>3</v>
      </c>
      <c r="DE738" s="2" t="s">
        <v>3</v>
      </c>
      <c r="DF738" s="2" t="s">
        <v>3</v>
      </c>
      <c r="DG738" s="2" t="s">
        <v>3</v>
      </c>
      <c r="DH738" s="2" t="s">
        <v>3</v>
      </c>
      <c r="DI738" s="2" t="s">
        <v>3</v>
      </c>
      <c r="DJ738" s="2" t="s">
        <v>3</v>
      </c>
      <c r="DK738" s="2" t="s">
        <v>3</v>
      </c>
      <c r="DL738" s="2" t="s">
        <v>3</v>
      </c>
      <c r="DM738" s="2" t="s">
        <v>3</v>
      </c>
      <c r="DN738" s="2">
        <v>0</v>
      </c>
      <c r="DO738" s="2">
        <v>0</v>
      </c>
      <c r="DP738" s="2">
        <v>1</v>
      </c>
      <c r="DQ738" s="2">
        <v>1</v>
      </c>
      <c r="DR738" s="2"/>
      <c r="DS738" s="2"/>
      <c r="DT738" s="2"/>
      <c r="DU738" s="2">
        <v>1013</v>
      </c>
      <c r="DV738" s="2" t="s">
        <v>37</v>
      </c>
      <c r="DW738" s="2" t="s">
        <v>37</v>
      </c>
      <c r="DX738" s="2">
        <v>1</v>
      </c>
      <c r="DY738" s="2"/>
      <c r="DZ738" s="2" t="s">
        <v>3</v>
      </c>
      <c r="EA738" s="2" t="s">
        <v>3</v>
      </c>
      <c r="EB738" s="2" t="s">
        <v>3</v>
      </c>
      <c r="EC738" s="2" t="s">
        <v>3</v>
      </c>
      <c r="ED738" s="2"/>
      <c r="EE738" s="2">
        <v>59540864</v>
      </c>
      <c r="EF738" s="2">
        <v>202</v>
      </c>
      <c r="EG738" s="2" t="s">
        <v>386</v>
      </c>
      <c r="EH738" s="2">
        <v>0</v>
      </c>
      <c r="EI738" s="2" t="s">
        <v>3</v>
      </c>
      <c r="EJ738" s="2">
        <v>1</v>
      </c>
      <c r="EK738" s="2">
        <v>400002</v>
      </c>
      <c r="EL738" s="2" t="s">
        <v>387</v>
      </c>
      <c r="EM738" s="2" t="s">
        <v>386</v>
      </c>
      <c r="EN738" s="2"/>
      <c r="EO738" s="2" t="s">
        <v>3</v>
      </c>
      <c r="EP738" s="2"/>
      <c r="EQ738" s="2">
        <v>0</v>
      </c>
      <c r="ER738" s="2">
        <v>0</v>
      </c>
      <c r="ES738" s="2">
        <v>26.950000000000003</v>
      </c>
      <c r="ET738" s="2">
        <v>0</v>
      </c>
      <c r="EU738" s="2">
        <v>0</v>
      </c>
      <c r="EV738" s="2">
        <v>0</v>
      </c>
      <c r="EW738" s="2">
        <v>0</v>
      </c>
      <c r="EX738" s="2">
        <v>0</v>
      </c>
      <c r="EY738" s="2">
        <v>0</v>
      </c>
      <c r="EZ738" s="2"/>
      <c r="FA738" s="2"/>
      <c r="FB738" s="2"/>
      <c r="FC738" s="2"/>
      <c r="FD738" s="2"/>
      <c r="FE738" s="2"/>
      <c r="FF738" s="2"/>
      <c r="FG738" s="2"/>
      <c r="FH738" s="2"/>
      <c r="FI738" s="2"/>
      <c r="FJ738" s="2"/>
      <c r="FK738" s="2"/>
      <c r="FL738" s="2"/>
      <c r="FM738" s="2"/>
      <c r="FN738" s="2"/>
      <c r="FO738" s="2"/>
      <c r="FP738" s="2"/>
      <c r="FQ738" s="2">
        <v>0</v>
      </c>
      <c r="FR738" s="2">
        <v>0</v>
      </c>
      <c r="FS738" s="2">
        <v>0</v>
      </c>
      <c r="FT738" s="2"/>
      <c r="FU738" s="2"/>
      <c r="FV738" s="2"/>
      <c r="FW738" s="2"/>
      <c r="FX738" s="2">
        <v>0</v>
      </c>
      <c r="FY738" s="2">
        <v>0</v>
      </c>
      <c r="FZ738" s="2"/>
      <c r="GA738" s="2" t="s">
        <v>952</v>
      </c>
      <c r="GB738" s="2"/>
      <c r="GC738" s="2"/>
      <c r="GD738" s="2">
        <v>1</v>
      </c>
      <c r="GE738" s="2"/>
      <c r="GF738" s="2">
        <v>602240058</v>
      </c>
      <c r="GG738" s="2">
        <v>2</v>
      </c>
      <c r="GH738" s="2">
        <v>4</v>
      </c>
      <c r="GI738" s="2">
        <v>-2</v>
      </c>
      <c r="GJ738" s="2">
        <v>0</v>
      </c>
      <c r="GK738" s="2">
        <v>0</v>
      </c>
      <c r="GL738" s="2">
        <f t="shared" si="878"/>
        <v>0</v>
      </c>
      <c r="GM738" s="2">
        <f t="shared" si="879"/>
        <v>646.79999999999995</v>
      </c>
      <c r="GN738" s="2">
        <f t="shared" si="880"/>
        <v>0</v>
      </c>
      <c r="GO738" s="2">
        <f t="shared" si="881"/>
        <v>646.79999999999995</v>
      </c>
      <c r="GP738" s="2">
        <f t="shared" si="882"/>
        <v>0</v>
      </c>
      <c r="GQ738" s="2"/>
      <c r="GR738" s="2">
        <v>0</v>
      </c>
      <c r="GS738" s="2">
        <v>2</v>
      </c>
      <c r="GT738" s="2">
        <v>0</v>
      </c>
      <c r="GU738" s="2" t="s">
        <v>3</v>
      </c>
      <c r="GV738" s="2">
        <f t="shared" si="883"/>
        <v>0</v>
      </c>
      <c r="GW738" s="2">
        <v>1</v>
      </c>
      <c r="GX738" s="2">
        <f t="shared" si="884"/>
        <v>0</v>
      </c>
      <c r="GY738" s="2"/>
      <c r="GZ738" s="2"/>
      <c r="HA738" s="2">
        <v>0</v>
      </c>
      <c r="HB738" s="2">
        <v>0</v>
      </c>
      <c r="HC738" s="2">
        <f t="shared" si="885"/>
        <v>0</v>
      </c>
      <c r="HD738" s="2"/>
      <c r="HE738" s="2" t="s">
        <v>389</v>
      </c>
      <c r="HF738" s="2" t="s">
        <v>34</v>
      </c>
      <c r="HG738" s="2"/>
      <c r="HH738" s="2"/>
      <c r="HI738" s="2"/>
      <c r="HJ738" s="2"/>
      <c r="HK738" s="2"/>
      <c r="HL738" s="2"/>
      <c r="HM738" s="2" t="s">
        <v>3</v>
      </c>
      <c r="HN738" s="2" t="s">
        <v>3</v>
      </c>
      <c r="HO738" s="2" t="s">
        <v>3</v>
      </c>
      <c r="HP738" s="2" t="s">
        <v>3</v>
      </c>
      <c r="HQ738" s="2" t="s">
        <v>3</v>
      </c>
      <c r="HR738" s="2"/>
      <c r="HS738" s="2">
        <v>0</v>
      </c>
      <c r="HT738" s="2"/>
      <c r="HU738" s="2"/>
      <c r="HV738" s="2"/>
      <c r="HW738" s="2"/>
      <c r="HX738" s="2"/>
      <c r="HY738" s="2"/>
      <c r="HZ738" s="2"/>
      <c r="IA738" s="2"/>
      <c r="IB738" s="2"/>
      <c r="IC738" s="2"/>
      <c r="ID738" s="2"/>
      <c r="IE738" s="2"/>
      <c r="IF738" s="2"/>
      <c r="IG738" s="2"/>
      <c r="IH738" s="2"/>
      <c r="II738" s="2"/>
      <c r="IJ738" s="2"/>
      <c r="IK738" s="2">
        <v>0</v>
      </c>
      <c r="IL738" s="2"/>
      <c r="IM738" s="2"/>
      <c r="IN738" s="2"/>
      <c r="IO738" s="2"/>
      <c r="IP738" s="2"/>
      <c r="IQ738" s="2"/>
      <c r="IR738" s="2"/>
      <c r="IS738" s="2"/>
      <c r="IT738" s="2"/>
      <c r="IU738" s="2"/>
    </row>
    <row r="739" spans="1:255" x14ac:dyDescent="0.2">
      <c r="A739">
        <v>17</v>
      </c>
      <c r="B739">
        <v>1</v>
      </c>
      <c r="E739" t="s">
        <v>949</v>
      </c>
      <c r="F739" t="s">
        <v>950</v>
      </c>
      <c r="G739" t="s">
        <v>951</v>
      </c>
      <c r="H739" t="s">
        <v>37</v>
      </c>
      <c r="I739">
        <v>24</v>
      </c>
      <c r="J739">
        <v>0</v>
      </c>
      <c r="K739">
        <v>24</v>
      </c>
      <c r="O739">
        <f t="shared" si="854"/>
        <v>6390.38</v>
      </c>
      <c r="P739">
        <f t="shared" si="855"/>
        <v>6390.38</v>
      </c>
      <c r="Q739">
        <f t="shared" si="888"/>
        <v>0</v>
      </c>
      <c r="R739">
        <f t="shared" si="856"/>
        <v>0</v>
      </c>
      <c r="S739">
        <f t="shared" si="857"/>
        <v>0</v>
      </c>
      <c r="T739">
        <f t="shared" si="858"/>
        <v>0</v>
      </c>
      <c r="U739">
        <f t="shared" si="859"/>
        <v>0</v>
      </c>
      <c r="V739">
        <f t="shared" si="860"/>
        <v>0</v>
      </c>
      <c r="W739">
        <f t="shared" si="861"/>
        <v>0</v>
      </c>
      <c r="X739">
        <f t="shared" si="862"/>
        <v>0</v>
      </c>
      <c r="Y739">
        <f t="shared" si="863"/>
        <v>0</v>
      </c>
      <c r="AA739">
        <v>60252775</v>
      </c>
      <c r="AB739">
        <f t="shared" si="864"/>
        <v>26.95</v>
      </c>
      <c r="AC739">
        <f t="shared" si="865"/>
        <v>26.95</v>
      </c>
      <c r="AD739">
        <f t="shared" si="889"/>
        <v>0</v>
      </c>
      <c r="AE739">
        <f t="shared" si="890"/>
        <v>0</v>
      </c>
      <c r="AF739">
        <f t="shared" si="891"/>
        <v>0</v>
      </c>
      <c r="AG739">
        <f t="shared" si="866"/>
        <v>0</v>
      </c>
      <c r="AH739">
        <f t="shared" si="892"/>
        <v>0</v>
      </c>
      <c r="AI739">
        <f t="shared" si="893"/>
        <v>0</v>
      </c>
      <c r="AJ739">
        <f t="shared" si="867"/>
        <v>0</v>
      </c>
      <c r="AK739">
        <v>26.950000000000003</v>
      </c>
      <c r="AL739">
        <v>26.950000000000003</v>
      </c>
      <c r="AM739">
        <v>0</v>
      </c>
      <c r="AN739">
        <v>0</v>
      </c>
      <c r="AO739">
        <v>0</v>
      </c>
      <c r="AP739">
        <v>0</v>
      </c>
      <c r="AQ739">
        <v>0</v>
      </c>
      <c r="AR739">
        <v>0</v>
      </c>
      <c r="AS739">
        <v>0</v>
      </c>
      <c r="AT739">
        <v>0</v>
      </c>
      <c r="AU739">
        <v>0</v>
      </c>
      <c r="AV739">
        <v>1</v>
      </c>
      <c r="AW739">
        <v>1</v>
      </c>
      <c r="AZ739">
        <v>1</v>
      </c>
      <c r="BA739">
        <v>1</v>
      </c>
      <c r="BB739">
        <v>1</v>
      </c>
      <c r="BC739">
        <v>9.8800000000000008</v>
      </c>
      <c r="BD739" t="s">
        <v>3</v>
      </c>
      <c r="BE739" t="s">
        <v>3</v>
      </c>
      <c r="BF739" t="s">
        <v>3</v>
      </c>
      <c r="BG739" t="s">
        <v>3</v>
      </c>
      <c r="BH739">
        <v>3</v>
      </c>
      <c r="BI739">
        <v>2</v>
      </c>
      <c r="BJ739" t="s">
        <v>3</v>
      </c>
      <c r="BM739">
        <v>400002</v>
      </c>
      <c r="BN739">
        <v>0</v>
      </c>
      <c r="BO739" t="s">
        <v>3</v>
      </c>
      <c r="BP739">
        <v>0</v>
      </c>
      <c r="BQ739">
        <v>202</v>
      </c>
      <c r="BR739">
        <v>0</v>
      </c>
      <c r="BS739">
        <v>1</v>
      </c>
      <c r="BT739">
        <v>1</v>
      </c>
      <c r="BU739">
        <v>1</v>
      </c>
      <c r="BV739">
        <v>1</v>
      </c>
      <c r="BW739">
        <v>1</v>
      </c>
      <c r="BX739">
        <v>1</v>
      </c>
      <c r="BY739" t="s">
        <v>3</v>
      </c>
      <c r="BZ739">
        <v>0</v>
      </c>
      <c r="CA739">
        <v>0</v>
      </c>
      <c r="CB739" t="s">
        <v>3</v>
      </c>
      <c r="CE739">
        <v>30</v>
      </c>
      <c r="CF739">
        <v>0</v>
      </c>
      <c r="CG739">
        <v>0</v>
      </c>
      <c r="CM739">
        <v>0</v>
      </c>
      <c r="CN739" t="s">
        <v>3</v>
      </c>
      <c r="CO739">
        <v>0</v>
      </c>
      <c r="CP739">
        <f t="shared" si="868"/>
        <v>6390.38</v>
      </c>
      <c r="CQ739">
        <f t="shared" si="869"/>
        <v>266.27</v>
      </c>
      <c r="CR739">
        <f t="shared" si="894"/>
        <v>0</v>
      </c>
      <c r="CS739">
        <f t="shared" si="870"/>
        <v>0</v>
      </c>
      <c r="CT739">
        <f t="shared" si="871"/>
        <v>0</v>
      </c>
      <c r="CU739">
        <f t="shared" si="872"/>
        <v>0</v>
      </c>
      <c r="CV739">
        <f t="shared" si="873"/>
        <v>0</v>
      </c>
      <c r="CW739">
        <f t="shared" si="874"/>
        <v>0</v>
      </c>
      <c r="CX739">
        <f t="shared" si="875"/>
        <v>0</v>
      </c>
      <c r="CY739">
        <f t="shared" si="876"/>
        <v>0</v>
      </c>
      <c r="CZ739">
        <f t="shared" si="877"/>
        <v>0</v>
      </c>
      <c r="DC739" t="s">
        <v>3</v>
      </c>
      <c r="DD739" t="s">
        <v>3</v>
      </c>
      <c r="DE739" t="s">
        <v>3</v>
      </c>
      <c r="DF739" t="s">
        <v>3</v>
      </c>
      <c r="DG739" t="s">
        <v>3</v>
      </c>
      <c r="DH739" t="s">
        <v>3</v>
      </c>
      <c r="DI739" t="s">
        <v>3</v>
      </c>
      <c r="DJ739" t="s">
        <v>3</v>
      </c>
      <c r="DK739" t="s">
        <v>3</v>
      </c>
      <c r="DL739" t="s">
        <v>3</v>
      </c>
      <c r="DM739" t="s">
        <v>3</v>
      </c>
      <c r="DN739">
        <v>0</v>
      </c>
      <c r="DO739">
        <v>0</v>
      </c>
      <c r="DP739">
        <v>1</v>
      </c>
      <c r="DQ739">
        <v>1</v>
      </c>
      <c r="DU739">
        <v>1013</v>
      </c>
      <c r="DV739" t="s">
        <v>37</v>
      </c>
      <c r="DW739" t="s">
        <v>37</v>
      </c>
      <c r="DX739">
        <v>1</v>
      </c>
      <c r="DZ739" t="s">
        <v>3</v>
      </c>
      <c r="EA739" t="s">
        <v>3</v>
      </c>
      <c r="EB739" t="s">
        <v>3</v>
      </c>
      <c r="EC739" t="s">
        <v>3</v>
      </c>
      <c r="EE739">
        <v>59540864</v>
      </c>
      <c r="EF739">
        <v>202</v>
      </c>
      <c r="EG739" t="s">
        <v>386</v>
      </c>
      <c r="EH739">
        <v>0</v>
      </c>
      <c r="EI739" t="s">
        <v>3</v>
      </c>
      <c r="EJ739">
        <v>1</v>
      </c>
      <c r="EK739">
        <v>400002</v>
      </c>
      <c r="EL739" t="s">
        <v>387</v>
      </c>
      <c r="EM739" t="s">
        <v>386</v>
      </c>
      <c r="EO739" t="s">
        <v>3</v>
      </c>
      <c r="EQ739">
        <v>0</v>
      </c>
      <c r="ER739">
        <v>26.950000000000003</v>
      </c>
      <c r="ES739">
        <v>26.950000000000003</v>
      </c>
      <c r="ET739">
        <v>0</v>
      </c>
      <c r="EU739">
        <v>0</v>
      </c>
      <c r="EV739">
        <v>0</v>
      </c>
      <c r="EW739">
        <v>0</v>
      </c>
      <c r="EX739">
        <v>0</v>
      </c>
      <c r="EY739">
        <v>0</v>
      </c>
      <c r="EZ739">
        <v>5</v>
      </c>
      <c r="FC739">
        <v>1</v>
      </c>
      <c r="FD739">
        <v>18</v>
      </c>
      <c r="FF739">
        <v>313.26</v>
      </c>
      <c r="FQ739">
        <v>0</v>
      </c>
      <c r="FR739">
        <v>0</v>
      </c>
      <c r="FS739">
        <v>0</v>
      </c>
      <c r="FX739">
        <v>0</v>
      </c>
      <c r="FY739">
        <v>0</v>
      </c>
      <c r="GA739" t="s">
        <v>952</v>
      </c>
      <c r="GD739">
        <v>1</v>
      </c>
      <c r="GF739">
        <v>602240058</v>
      </c>
      <c r="GG739">
        <v>2</v>
      </c>
      <c r="GH739">
        <v>3</v>
      </c>
      <c r="GI739">
        <v>5</v>
      </c>
      <c r="GJ739">
        <v>0</v>
      </c>
      <c r="GK739">
        <v>0</v>
      </c>
      <c r="GL739">
        <f t="shared" si="878"/>
        <v>0</v>
      </c>
      <c r="GM739">
        <f t="shared" si="879"/>
        <v>6390.38</v>
      </c>
      <c r="GN739">
        <f t="shared" si="880"/>
        <v>0</v>
      </c>
      <c r="GO739">
        <f t="shared" si="881"/>
        <v>6390.38</v>
      </c>
      <c r="GP739">
        <f t="shared" si="882"/>
        <v>0</v>
      </c>
      <c r="GR739">
        <v>1</v>
      </c>
      <c r="GS739">
        <v>1</v>
      </c>
      <c r="GT739">
        <v>0</v>
      </c>
      <c r="GU739" t="s">
        <v>3</v>
      </c>
      <c r="GV739">
        <f t="shared" si="883"/>
        <v>0</v>
      </c>
      <c r="GW739">
        <v>1</v>
      </c>
      <c r="GX739">
        <f t="shared" si="884"/>
        <v>0</v>
      </c>
      <c r="HA739">
        <v>0</v>
      </c>
      <c r="HB739">
        <v>0</v>
      </c>
      <c r="HC739">
        <f t="shared" si="885"/>
        <v>0</v>
      </c>
      <c r="HE739" t="s">
        <v>389</v>
      </c>
      <c r="HF739" t="s">
        <v>34</v>
      </c>
      <c r="HM739" t="s">
        <v>3</v>
      </c>
      <c r="HN739" t="s">
        <v>3</v>
      </c>
      <c r="HO739" t="s">
        <v>3</v>
      </c>
      <c r="HP739" t="s">
        <v>3</v>
      </c>
      <c r="HQ739" t="s">
        <v>3</v>
      </c>
      <c r="HS739">
        <v>0</v>
      </c>
      <c r="IK739">
        <v>0</v>
      </c>
    </row>
    <row r="740" spans="1:255" x14ac:dyDescent="0.2">
      <c r="A740" s="2">
        <v>17</v>
      </c>
      <c r="B740" s="2">
        <v>1</v>
      </c>
      <c r="C740" s="2"/>
      <c r="D740" s="2"/>
      <c r="E740" s="2" t="s">
        <v>953</v>
      </c>
      <c r="F740" s="2" t="s">
        <v>954</v>
      </c>
      <c r="G740" s="2" t="s">
        <v>955</v>
      </c>
      <c r="H740" s="2" t="s">
        <v>37</v>
      </c>
      <c r="I740" s="2">
        <v>200</v>
      </c>
      <c r="J740" s="2">
        <v>0</v>
      </c>
      <c r="K740" s="2">
        <v>200</v>
      </c>
      <c r="L740" s="2"/>
      <c r="M740" s="2"/>
      <c r="N740" s="2"/>
      <c r="O740" s="2">
        <f t="shared" si="854"/>
        <v>2734</v>
      </c>
      <c r="P740" s="2">
        <f t="shared" si="855"/>
        <v>2734</v>
      </c>
      <c r="Q740" s="2">
        <f t="shared" si="888"/>
        <v>0</v>
      </c>
      <c r="R740" s="2">
        <f t="shared" si="856"/>
        <v>0</v>
      </c>
      <c r="S740" s="2">
        <f t="shared" si="857"/>
        <v>0</v>
      </c>
      <c r="T740" s="2">
        <f t="shared" si="858"/>
        <v>0</v>
      </c>
      <c r="U740" s="2">
        <f t="shared" si="859"/>
        <v>0</v>
      </c>
      <c r="V740" s="2">
        <f t="shared" si="860"/>
        <v>0</v>
      </c>
      <c r="W740" s="2">
        <f t="shared" si="861"/>
        <v>0</v>
      </c>
      <c r="X740" s="2">
        <f t="shared" si="862"/>
        <v>0</v>
      </c>
      <c r="Y740" s="2">
        <f t="shared" si="863"/>
        <v>0</v>
      </c>
      <c r="Z740" s="2"/>
      <c r="AA740" s="2">
        <v>60252778</v>
      </c>
      <c r="AB740" s="2">
        <f t="shared" si="864"/>
        <v>13.67</v>
      </c>
      <c r="AC740" s="2">
        <f t="shared" si="865"/>
        <v>13.67</v>
      </c>
      <c r="AD740" s="2">
        <f t="shared" si="889"/>
        <v>0</v>
      </c>
      <c r="AE740" s="2">
        <f t="shared" si="890"/>
        <v>0</v>
      </c>
      <c r="AF740" s="2">
        <f t="shared" si="891"/>
        <v>0</v>
      </c>
      <c r="AG740" s="2">
        <f t="shared" si="866"/>
        <v>0</v>
      </c>
      <c r="AH740" s="2">
        <f t="shared" si="892"/>
        <v>0</v>
      </c>
      <c r="AI740" s="2">
        <f t="shared" si="893"/>
        <v>0</v>
      </c>
      <c r="AJ740" s="2">
        <f t="shared" si="867"/>
        <v>0</v>
      </c>
      <c r="AK740" s="2">
        <v>13.67</v>
      </c>
      <c r="AL740" s="2">
        <v>13.67</v>
      </c>
      <c r="AM740" s="2">
        <v>0</v>
      </c>
      <c r="AN740" s="2">
        <v>0</v>
      </c>
      <c r="AO740" s="2">
        <v>0</v>
      </c>
      <c r="AP740" s="2">
        <v>0</v>
      </c>
      <c r="AQ740" s="2">
        <v>0</v>
      </c>
      <c r="AR740" s="2">
        <v>0</v>
      </c>
      <c r="AS740" s="2">
        <v>0</v>
      </c>
      <c r="AT740" s="2">
        <v>0</v>
      </c>
      <c r="AU740" s="2">
        <v>0</v>
      </c>
      <c r="AV740" s="2">
        <v>1</v>
      </c>
      <c r="AW740" s="2">
        <v>1</v>
      </c>
      <c r="AX740" s="2"/>
      <c r="AY740" s="2"/>
      <c r="AZ740" s="2">
        <v>1</v>
      </c>
      <c r="BA740" s="2">
        <v>1</v>
      </c>
      <c r="BB740" s="2">
        <v>1</v>
      </c>
      <c r="BC740" s="2">
        <v>1</v>
      </c>
      <c r="BD740" s="2" t="s">
        <v>3</v>
      </c>
      <c r="BE740" s="2" t="s">
        <v>3</v>
      </c>
      <c r="BF740" s="2" t="s">
        <v>3</v>
      </c>
      <c r="BG740" s="2" t="s">
        <v>3</v>
      </c>
      <c r="BH740" s="2">
        <v>3</v>
      </c>
      <c r="BI740" s="2">
        <v>2</v>
      </c>
      <c r="BJ740" s="2" t="s">
        <v>3</v>
      </c>
      <c r="BK740" s="2"/>
      <c r="BL740" s="2"/>
      <c r="BM740" s="2">
        <v>400002</v>
      </c>
      <c r="BN740" s="2">
        <v>0</v>
      </c>
      <c r="BO740" s="2" t="s">
        <v>3</v>
      </c>
      <c r="BP740" s="2">
        <v>0</v>
      </c>
      <c r="BQ740" s="2">
        <v>202</v>
      </c>
      <c r="BR740" s="2">
        <v>0</v>
      </c>
      <c r="BS740" s="2">
        <v>1</v>
      </c>
      <c r="BT740" s="2">
        <v>1</v>
      </c>
      <c r="BU740" s="2">
        <v>1</v>
      </c>
      <c r="BV740" s="2">
        <v>1</v>
      </c>
      <c r="BW740" s="2">
        <v>1</v>
      </c>
      <c r="BX740" s="2">
        <v>1</v>
      </c>
      <c r="BY740" s="2" t="s">
        <v>3</v>
      </c>
      <c r="BZ740" s="2">
        <v>0</v>
      </c>
      <c r="CA740" s="2">
        <v>0</v>
      </c>
      <c r="CB740" s="2" t="s">
        <v>3</v>
      </c>
      <c r="CC740" s="2"/>
      <c r="CD740" s="2"/>
      <c r="CE740" s="2">
        <v>30</v>
      </c>
      <c r="CF740" s="2">
        <v>0</v>
      </c>
      <c r="CG740" s="2">
        <v>0</v>
      </c>
      <c r="CH740" s="2"/>
      <c r="CI740" s="2"/>
      <c r="CJ740" s="2"/>
      <c r="CK740" s="2"/>
      <c r="CL740" s="2"/>
      <c r="CM740" s="2">
        <v>0</v>
      </c>
      <c r="CN740" s="2" t="s">
        <v>3</v>
      </c>
      <c r="CO740" s="2">
        <v>0</v>
      </c>
      <c r="CP740" s="2">
        <f t="shared" si="868"/>
        <v>2734</v>
      </c>
      <c r="CQ740" s="2">
        <f t="shared" si="869"/>
        <v>13.67</v>
      </c>
      <c r="CR740" s="2">
        <f t="shared" si="894"/>
        <v>0</v>
      </c>
      <c r="CS740" s="2">
        <f t="shared" si="870"/>
        <v>0</v>
      </c>
      <c r="CT740" s="2">
        <f t="shared" si="871"/>
        <v>0</v>
      </c>
      <c r="CU740" s="2">
        <f t="shared" si="872"/>
        <v>0</v>
      </c>
      <c r="CV740" s="2">
        <f t="shared" si="873"/>
        <v>0</v>
      </c>
      <c r="CW740" s="2">
        <f t="shared" si="874"/>
        <v>0</v>
      </c>
      <c r="CX740" s="2">
        <f t="shared" si="875"/>
        <v>0</v>
      </c>
      <c r="CY740" s="2">
        <f t="shared" si="876"/>
        <v>0</v>
      </c>
      <c r="CZ740" s="2">
        <f t="shared" si="877"/>
        <v>0</v>
      </c>
      <c r="DA740" s="2"/>
      <c r="DB740" s="2"/>
      <c r="DC740" s="2" t="s">
        <v>3</v>
      </c>
      <c r="DD740" s="2" t="s">
        <v>3</v>
      </c>
      <c r="DE740" s="2" t="s">
        <v>3</v>
      </c>
      <c r="DF740" s="2" t="s">
        <v>3</v>
      </c>
      <c r="DG740" s="2" t="s">
        <v>3</v>
      </c>
      <c r="DH740" s="2" t="s">
        <v>3</v>
      </c>
      <c r="DI740" s="2" t="s">
        <v>3</v>
      </c>
      <c r="DJ740" s="2" t="s">
        <v>3</v>
      </c>
      <c r="DK740" s="2" t="s">
        <v>3</v>
      </c>
      <c r="DL740" s="2" t="s">
        <v>3</v>
      </c>
      <c r="DM740" s="2" t="s">
        <v>3</v>
      </c>
      <c r="DN740" s="2">
        <v>0</v>
      </c>
      <c r="DO740" s="2">
        <v>0</v>
      </c>
      <c r="DP740" s="2">
        <v>1</v>
      </c>
      <c r="DQ740" s="2">
        <v>1</v>
      </c>
      <c r="DR740" s="2"/>
      <c r="DS740" s="2"/>
      <c r="DT740" s="2"/>
      <c r="DU740" s="2">
        <v>1013</v>
      </c>
      <c r="DV740" s="2" t="s">
        <v>37</v>
      </c>
      <c r="DW740" s="2" t="s">
        <v>37</v>
      </c>
      <c r="DX740" s="2">
        <v>1</v>
      </c>
      <c r="DY740" s="2"/>
      <c r="DZ740" s="2" t="s">
        <v>3</v>
      </c>
      <c r="EA740" s="2" t="s">
        <v>3</v>
      </c>
      <c r="EB740" s="2" t="s">
        <v>3</v>
      </c>
      <c r="EC740" s="2" t="s">
        <v>3</v>
      </c>
      <c r="ED740" s="2"/>
      <c r="EE740" s="2">
        <v>59540864</v>
      </c>
      <c r="EF740" s="2">
        <v>202</v>
      </c>
      <c r="EG740" s="2" t="s">
        <v>386</v>
      </c>
      <c r="EH740" s="2">
        <v>0</v>
      </c>
      <c r="EI740" s="2" t="s">
        <v>3</v>
      </c>
      <c r="EJ740" s="2">
        <v>1</v>
      </c>
      <c r="EK740" s="2">
        <v>400002</v>
      </c>
      <c r="EL740" s="2" t="s">
        <v>387</v>
      </c>
      <c r="EM740" s="2" t="s">
        <v>386</v>
      </c>
      <c r="EN740" s="2"/>
      <c r="EO740" s="2" t="s">
        <v>3</v>
      </c>
      <c r="EP740" s="2"/>
      <c r="EQ740" s="2">
        <v>0</v>
      </c>
      <c r="ER740" s="2">
        <v>0</v>
      </c>
      <c r="ES740" s="2">
        <v>13.67</v>
      </c>
      <c r="ET740" s="2">
        <v>0</v>
      </c>
      <c r="EU740" s="2">
        <v>0</v>
      </c>
      <c r="EV740" s="2">
        <v>0</v>
      </c>
      <c r="EW740" s="2">
        <v>0</v>
      </c>
      <c r="EX740" s="2">
        <v>0</v>
      </c>
      <c r="EY740" s="2">
        <v>0</v>
      </c>
      <c r="EZ740" s="2"/>
      <c r="FA740" s="2"/>
      <c r="FB740" s="2"/>
      <c r="FC740" s="2"/>
      <c r="FD740" s="2"/>
      <c r="FE740" s="2"/>
      <c r="FF740" s="2"/>
      <c r="FG740" s="2"/>
      <c r="FH740" s="2"/>
      <c r="FI740" s="2"/>
      <c r="FJ740" s="2"/>
      <c r="FK740" s="2"/>
      <c r="FL740" s="2"/>
      <c r="FM740" s="2"/>
      <c r="FN740" s="2"/>
      <c r="FO740" s="2"/>
      <c r="FP740" s="2"/>
      <c r="FQ740" s="2">
        <v>0</v>
      </c>
      <c r="FR740" s="2">
        <v>0</v>
      </c>
      <c r="FS740" s="2">
        <v>0</v>
      </c>
      <c r="FT740" s="2"/>
      <c r="FU740" s="2"/>
      <c r="FV740" s="2"/>
      <c r="FW740" s="2"/>
      <c r="FX740" s="2">
        <v>0</v>
      </c>
      <c r="FY740" s="2">
        <v>0</v>
      </c>
      <c r="FZ740" s="2"/>
      <c r="GA740" s="2" t="s">
        <v>956</v>
      </c>
      <c r="GB740" s="2"/>
      <c r="GC740" s="2"/>
      <c r="GD740" s="2">
        <v>1</v>
      </c>
      <c r="GE740" s="2"/>
      <c r="GF740" s="2">
        <v>1124036094</v>
      </c>
      <c r="GG740" s="2">
        <v>2</v>
      </c>
      <c r="GH740" s="2">
        <v>4</v>
      </c>
      <c r="GI740" s="2">
        <v>-2</v>
      </c>
      <c r="GJ740" s="2">
        <v>0</v>
      </c>
      <c r="GK740" s="2">
        <v>0</v>
      </c>
      <c r="GL740" s="2">
        <f t="shared" si="878"/>
        <v>0</v>
      </c>
      <c r="GM740" s="2">
        <f t="shared" si="879"/>
        <v>2734</v>
      </c>
      <c r="GN740" s="2">
        <f t="shared" si="880"/>
        <v>0</v>
      </c>
      <c r="GO740" s="2">
        <f t="shared" si="881"/>
        <v>2734</v>
      </c>
      <c r="GP740" s="2">
        <f t="shared" si="882"/>
        <v>0</v>
      </c>
      <c r="GQ740" s="2"/>
      <c r="GR740" s="2">
        <v>0</v>
      </c>
      <c r="GS740" s="2">
        <v>2</v>
      </c>
      <c r="GT740" s="2">
        <v>0</v>
      </c>
      <c r="GU740" s="2" t="s">
        <v>3</v>
      </c>
      <c r="GV740" s="2">
        <f t="shared" si="883"/>
        <v>0</v>
      </c>
      <c r="GW740" s="2">
        <v>1</v>
      </c>
      <c r="GX740" s="2">
        <f t="shared" si="884"/>
        <v>0</v>
      </c>
      <c r="GY740" s="2"/>
      <c r="GZ740" s="2"/>
      <c r="HA740" s="2">
        <v>0</v>
      </c>
      <c r="HB740" s="2">
        <v>0</v>
      </c>
      <c r="HC740" s="2">
        <f t="shared" si="885"/>
        <v>0</v>
      </c>
      <c r="HD740" s="2"/>
      <c r="HE740" s="2" t="s">
        <v>389</v>
      </c>
      <c r="HF740" s="2" t="s">
        <v>34</v>
      </c>
      <c r="HG740" s="2"/>
      <c r="HH740" s="2"/>
      <c r="HI740" s="2"/>
      <c r="HJ740" s="2"/>
      <c r="HK740" s="2"/>
      <c r="HL740" s="2"/>
      <c r="HM740" s="2" t="s">
        <v>3</v>
      </c>
      <c r="HN740" s="2" t="s">
        <v>3</v>
      </c>
      <c r="HO740" s="2" t="s">
        <v>3</v>
      </c>
      <c r="HP740" s="2" t="s">
        <v>3</v>
      </c>
      <c r="HQ740" s="2" t="s">
        <v>3</v>
      </c>
      <c r="HR740" s="2"/>
      <c r="HS740" s="2">
        <v>0</v>
      </c>
      <c r="HT740" s="2"/>
      <c r="HU740" s="2"/>
      <c r="HV740" s="2"/>
      <c r="HW740" s="2"/>
      <c r="HX740" s="2"/>
      <c r="HY740" s="2"/>
      <c r="HZ740" s="2"/>
      <c r="IA740" s="2"/>
      <c r="IB740" s="2"/>
      <c r="IC740" s="2"/>
      <c r="ID740" s="2"/>
      <c r="IE740" s="2"/>
      <c r="IF740" s="2"/>
      <c r="IG740" s="2"/>
      <c r="IH740" s="2"/>
      <c r="II740" s="2"/>
      <c r="IJ740" s="2"/>
      <c r="IK740" s="2">
        <v>0</v>
      </c>
      <c r="IL740" s="2"/>
      <c r="IM740" s="2"/>
      <c r="IN740" s="2"/>
      <c r="IO740" s="2"/>
      <c r="IP740" s="2"/>
      <c r="IQ740" s="2"/>
      <c r="IR740" s="2"/>
      <c r="IS740" s="2"/>
      <c r="IT740" s="2"/>
      <c r="IU740" s="2"/>
    </row>
    <row r="741" spans="1:255" x14ac:dyDescent="0.2">
      <c r="A741">
        <v>17</v>
      </c>
      <c r="B741">
        <v>1</v>
      </c>
      <c r="E741" t="s">
        <v>953</v>
      </c>
      <c r="F741" t="s">
        <v>954</v>
      </c>
      <c r="G741" t="s">
        <v>955</v>
      </c>
      <c r="H741" t="s">
        <v>37</v>
      </c>
      <c r="I741">
        <v>200</v>
      </c>
      <c r="J741">
        <v>0</v>
      </c>
      <c r="K741">
        <v>200</v>
      </c>
      <c r="O741">
        <f t="shared" si="854"/>
        <v>27011.919999999998</v>
      </c>
      <c r="P741">
        <f t="shared" si="855"/>
        <v>27011.919999999998</v>
      </c>
      <c r="Q741">
        <f t="shared" si="888"/>
        <v>0</v>
      </c>
      <c r="R741">
        <f t="shared" si="856"/>
        <v>0</v>
      </c>
      <c r="S741">
        <f t="shared" si="857"/>
        <v>0</v>
      </c>
      <c r="T741">
        <f t="shared" si="858"/>
        <v>0</v>
      </c>
      <c r="U741">
        <f t="shared" si="859"/>
        <v>0</v>
      </c>
      <c r="V741">
        <f t="shared" si="860"/>
        <v>0</v>
      </c>
      <c r="W741">
        <f t="shared" si="861"/>
        <v>0</v>
      </c>
      <c r="X741">
        <f t="shared" si="862"/>
        <v>0</v>
      </c>
      <c r="Y741">
        <f t="shared" si="863"/>
        <v>0</v>
      </c>
      <c r="AA741">
        <v>60252775</v>
      </c>
      <c r="AB741">
        <f t="shared" si="864"/>
        <v>13.67</v>
      </c>
      <c r="AC741">
        <f t="shared" si="865"/>
        <v>13.67</v>
      </c>
      <c r="AD741">
        <f t="shared" si="889"/>
        <v>0</v>
      </c>
      <c r="AE741">
        <f t="shared" si="890"/>
        <v>0</v>
      </c>
      <c r="AF741">
        <f t="shared" si="891"/>
        <v>0</v>
      </c>
      <c r="AG741">
        <f t="shared" si="866"/>
        <v>0</v>
      </c>
      <c r="AH741">
        <f t="shared" si="892"/>
        <v>0</v>
      </c>
      <c r="AI741">
        <f t="shared" si="893"/>
        <v>0</v>
      </c>
      <c r="AJ741">
        <f t="shared" si="867"/>
        <v>0</v>
      </c>
      <c r="AK741">
        <v>13.67</v>
      </c>
      <c r="AL741">
        <v>13.67</v>
      </c>
      <c r="AM741">
        <v>0</v>
      </c>
      <c r="AN741">
        <v>0</v>
      </c>
      <c r="AO741">
        <v>0</v>
      </c>
      <c r="AP741">
        <v>0</v>
      </c>
      <c r="AQ741">
        <v>0</v>
      </c>
      <c r="AR741">
        <v>0</v>
      </c>
      <c r="AS741">
        <v>0</v>
      </c>
      <c r="AT741">
        <v>0</v>
      </c>
      <c r="AU741">
        <v>0</v>
      </c>
      <c r="AV741">
        <v>1</v>
      </c>
      <c r="AW741">
        <v>1</v>
      </c>
      <c r="AZ741">
        <v>1</v>
      </c>
      <c r="BA741">
        <v>1</v>
      </c>
      <c r="BB741">
        <v>1</v>
      </c>
      <c r="BC741">
        <v>9.8800000000000008</v>
      </c>
      <c r="BD741" t="s">
        <v>3</v>
      </c>
      <c r="BE741" t="s">
        <v>3</v>
      </c>
      <c r="BF741" t="s">
        <v>3</v>
      </c>
      <c r="BG741" t="s">
        <v>3</v>
      </c>
      <c r="BH741">
        <v>3</v>
      </c>
      <c r="BI741">
        <v>2</v>
      </c>
      <c r="BJ741" t="s">
        <v>3</v>
      </c>
      <c r="BM741">
        <v>400002</v>
      </c>
      <c r="BN741">
        <v>0</v>
      </c>
      <c r="BO741" t="s">
        <v>3</v>
      </c>
      <c r="BP741">
        <v>0</v>
      </c>
      <c r="BQ741">
        <v>202</v>
      </c>
      <c r="BR741">
        <v>0</v>
      </c>
      <c r="BS741">
        <v>1</v>
      </c>
      <c r="BT741">
        <v>1</v>
      </c>
      <c r="BU741">
        <v>1</v>
      </c>
      <c r="BV741">
        <v>1</v>
      </c>
      <c r="BW741">
        <v>1</v>
      </c>
      <c r="BX741">
        <v>1</v>
      </c>
      <c r="BY741" t="s">
        <v>3</v>
      </c>
      <c r="BZ741">
        <v>0</v>
      </c>
      <c r="CA741">
        <v>0</v>
      </c>
      <c r="CB741" t="s">
        <v>3</v>
      </c>
      <c r="CE741">
        <v>30</v>
      </c>
      <c r="CF741">
        <v>0</v>
      </c>
      <c r="CG741">
        <v>0</v>
      </c>
      <c r="CM741">
        <v>0</v>
      </c>
      <c r="CN741" t="s">
        <v>3</v>
      </c>
      <c r="CO741">
        <v>0</v>
      </c>
      <c r="CP741">
        <f t="shared" si="868"/>
        <v>27011.919999999998</v>
      </c>
      <c r="CQ741">
        <f t="shared" si="869"/>
        <v>135.06</v>
      </c>
      <c r="CR741">
        <f t="shared" si="894"/>
        <v>0</v>
      </c>
      <c r="CS741">
        <f t="shared" si="870"/>
        <v>0</v>
      </c>
      <c r="CT741">
        <f t="shared" si="871"/>
        <v>0</v>
      </c>
      <c r="CU741">
        <f t="shared" si="872"/>
        <v>0</v>
      </c>
      <c r="CV741">
        <f t="shared" si="873"/>
        <v>0</v>
      </c>
      <c r="CW741">
        <f t="shared" si="874"/>
        <v>0</v>
      </c>
      <c r="CX741">
        <f t="shared" si="875"/>
        <v>0</v>
      </c>
      <c r="CY741">
        <f t="shared" si="876"/>
        <v>0</v>
      </c>
      <c r="CZ741">
        <f t="shared" si="877"/>
        <v>0</v>
      </c>
      <c r="DC741" t="s">
        <v>3</v>
      </c>
      <c r="DD741" t="s">
        <v>3</v>
      </c>
      <c r="DE741" t="s">
        <v>3</v>
      </c>
      <c r="DF741" t="s">
        <v>3</v>
      </c>
      <c r="DG741" t="s">
        <v>3</v>
      </c>
      <c r="DH741" t="s">
        <v>3</v>
      </c>
      <c r="DI741" t="s">
        <v>3</v>
      </c>
      <c r="DJ741" t="s">
        <v>3</v>
      </c>
      <c r="DK741" t="s">
        <v>3</v>
      </c>
      <c r="DL741" t="s">
        <v>3</v>
      </c>
      <c r="DM741" t="s">
        <v>3</v>
      </c>
      <c r="DN741">
        <v>0</v>
      </c>
      <c r="DO741">
        <v>0</v>
      </c>
      <c r="DP741">
        <v>1</v>
      </c>
      <c r="DQ741">
        <v>1</v>
      </c>
      <c r="DU741">
        <v>1013</v>
      </c>
      <c r="DV741" t="s">
        <v>37</v>
      </c>
      <c r="DW741" t="s">
        <v>37</v>
      </c>
      <c r="DX741">
        <v>1</v>
      </c>
      <c r="DZ741" t="s">
        <v>3</v>
      </c>
      <c r="EA741" t="s">
        <v>3</v>
      </c>
      <c r="EB741" t="s">
        <v>3</v>
      </c>
      <c r="EC741" t="s">
        <v>3</v>
      </c>
      <c r="EE741">
        <v>59540864</v>
      </c>
      <c r="EF741">
        <v>202</v>
      </c>
      <c r="EG741" t="s">
        <v>386</v>
      </c>
      <c r="EH741">
        <v>0</v>
      </c>
      <c r="EI741" t="s">
        <v>3</v>
      </c>
      <c r="EJ741">
        <v>1</v>
      </c>
      <c r="EK741">
        <v>400002</v>
      </c>
      <c r="EL741" t="s">
        <v>387</v>
      </c>
      <c r="EM741" t="s">
        <v>386</v>
      </c>
      <c r="EO741" t="s">
        <v>3</v>
      </c>
      <c r="EQ741">
        <v>0</v>
      </c>
      <c r="ER741">
        <v>13.67</v>
      </c>
      <c r="ES741">
        <v>13.67</v>
      </c>
      <c r="ET741">
        <v>0</v>
      </c>
      <c r="EU741">
        <v>0</v>
      </c>
      <c r="EV741">
        <v>0</v>
      </c>
      <c r="EW741">
        <v>0</v>
      </c>
      <c r="EX741">
        <v>0</v>
      </c>
      <c r="EY741">
        <v>0</v>
      </c>
      <c r="EZ741">
        <v>5</v>
      </c>
      <c r="FC741">
        <v>1</v>
      </c>
      <c r="FD741">
        <v>18</v>
      </c>
      <c r="FF741">
        <v>158.87</v>
      </c>
      <c r="FQ741">
        <v>0</v>
      </c>
      <c r="FR741">
        <v>0</v>
      </c>
      <c r="FS741">
        <v>0</v>
      </c>
      <c r="FX741">
        <v>0</v>
      </c>
      <c r="FY741">
        <v>0</v>
      </c>
      <c r="GA741" t="s">
        <v>956</v>
      </c>
      <c r="GD741">
        <v>1</v>
      </c>
      <c r="GF741">
        <v>1124036094</v>
      </c>
      <c r="GG741">
        <v>2</v>
      </c>
      <c r="GH741">
        <v>3</v>
      </c>
      <c r="GI741">
        <v>5</v>
      </c>
      <c r="GJ741">
        <v>0</v>
      </c>
      <c r="GK741">
        <v>0</v>
      </c>
      <c r="GL741">
        <f t="shared" si="878"/>
        <v>0</v>
      </c>
      <c r="GM741">
        <f t="shared" si="879"/>
        <v>27011.919999999998</v>
      </c>
      <c r="GN741">
        <f t="shared" si="880"/>
        <v>0</v>
      </c>
      <c r="GO741">
        <f t="shared" si="881"/>
        <v>27011.919999999998</v>
      </c>
      <c r="GP741">
        <f t="shared" si="882"/>
        <v>0</v>
      </c>
      <c r="GR741">
        <v>1</v>
      </c>
      <c r="GS741">
        <v>1</v>
      </c>
      <c r="GT741">
        <v>0</v>
      </c>
      <c r="GU741" t="s">
        <v>3</v>
      </c>
      <c r="GV741">
        <f t="shared" si="883"/>
        <v>0</v>
      </c>
      <c r="GW741">
        <v>1</v>
      </c>
      <c r="GX741">
        <f t="shared" si="884"/>
        <v>0</v>
      </c>
      <c r="HA741">
        <v>0</v>
      </c>
      <c r="HB741">
        <v>0</v>
      </c>
      <c r="HC741">
        <f t="shared" si="885"/>
        <v>0</v>
      </c>
      <c r="HE741" t="s">
        <v>389</v>
      </c>
      <c r="HF741" t="s">
        <v>34</v>
      </c>
      <c r="HM741" t="s">
        <v>3</v>
      </c>
      <c r="HN741" t="s">
        <v>3</v>
      </c>
      <c r="HO741" t="s">
        <v>3</v>
      </c>
      <c r="HP741" t="s">
        <v>3</v>
      </c>
      <c r="HQ741" t="s">
        <v>3</v>
      </c>
      <c r="HS741">
        <v>0</v>
      </c>
      <c r="IK741">
        <v>0</v>
      </c>
    </row>
    <row r="742" spans="1:255" x14ac:dyDescent="0.2">
      <c r="A742" s="2">
        <v>17</v>
      </c>
      <c r="B742" s="2">
        <v>1</v>
      </c>
      <c r="C742" s="2"/>
      <c r="D742" s="2"/>
      <c r="E742" s="2" t="s">
        <v>957</v>
      </c>
      <c r="F742" s="2" t="s">
        <v>958</v>
      </c>
      <c r="G742" s="2" t="s">
        <v>959</v>
      </c>
      <c r="H742" s="2" t="s">
        <v>37</v>
      </c>
      <c r="I742" s="2">
        <v>500</v>
      </c>
      <c r="J742" s="2">
        <v>0</v>
      </c>
      <c r="K742" s="2">
        <v>500</v>
      </c>
      <c r="L742" s="2"/>
      <c r="M742" s="2"/>
      <c r="N742" s="2"/>
      <c r="O742" s="2">
        <f t="shared" si="854"/>
        <v>4385</v>
      </c>
      <c r="P742" s="2">
        <f t="shared" si="855"/>
        <v>4385</v>
      </c>
      <c r="Q742" s="2">
        <f t="shared" si="888"/>
        <v>0</v>
      </c>
      <c r="R742" s="2">
        <f t="shared" si="856"/>
        <v>0</v>
      </c>
      <c r="S742" s="2">
        <f t="shared" si="857"/>
        <v>0</v>
      </c>
      <c r="T742" s="2">
        <f t="shared" si="858"/>
        <v>0</v>
      </c>
      <c r="U742" s="2">
        <f t="shared" si="859"/>
        <v>0</v>
      </c>
      <c r="V742" s="2">
        <f t="shared" si="860"/>
        <v>0</v>
      </c>
      <c r="W742" s="2">
        <f t="shared" si="861"/>
        <v>0</v>
      </c>
      <c r="X742" s="2">
        <f t="shared" si="862"/>
        <v>0</v>
      </c>
      <c r="Y742" s="2">
        <f t="shared" si="863"/>
        <v>0</v>
      </c>
      <c r="Z742" s="2"/>
      <c r="AA742" s="2">
        <v>60252778</v>
      </c>
      <c r="AB742" s="2">
        <f t="shared" si="864"/>
        <v>8.77</v>
      </c>
      <c r="AC742" s="2">
        <f t="shared" si="865"/>
        <v>8.77</v>
      </c>
      <c r="AD742" s="2">
        <f t="shared" si="889"/>
        <v>0</v>
      </c>
      <c r="AE742" s="2">
        <f t="shared" si="890"/>
        <v>0</v>
      </c>
      <c r="AF742" s="2">
        <f t="shared" si="891"/>
        <v>0</v>
      </c>
      <c r="AG742" s="2">
        <f t="shared" si="866"/>
        <v>0</v>
      </c>
      <c r="AH742" s="2">
        <f t="shared" si="892"/>
        <v>0</v>
      </c>
      <c r="AI742" s="2">
        <f t="shared" si="893"/>
        <v>0</v>
      </c>
      <c r="AJ742" s="2">
        <f t="shared" si="867"/>
        <v>0</v>
      </c>
      <c r="AK742" s="2">
        <v>8.77</v>
      </c>
      <c r="AL742" s="2">
        <v>8.77</v>
      </c>
      <c r="AM742" s="2">
        <v>0</v>
      </c>
      <c r="AN742" s="2">
        <v>0</v>
      </c>
      <c r="AO742" s="2">
        <v>0</v>
      </c>
      <c r="AP742" s="2">
        <v>0</v>
      </c>
      <c r="AQ742" s="2">
        <v>0</v>
      </c>
      <c r="AR742" s="2">
        <v>0</v>
      </c>
      <c r="AS742" s="2">
        <v>0</v>
      </c>
      <c r="AT742" s="2">
        <v>0</v>
      </c>
      <c r="AU742" s="2">
        <v>0</v>
      </c>
      <c r="AV742" s="2">
        <v>1</v>
      </c>
      <c r="AW742" s="2">
        <v>1</v>
      </c>
      <c r="AX742" s="2"/>
      <c r="AY742" s="2"/>
      <c r="AZ742" s="2">
        <v>1</v>
      </c>
      <c r="BA742" s="2">
        <v>1</v>
      </c>
      <c r="BB742" s="2">
        <v>1</v>
      </c>
      <c r="BC742" s="2">
        <v>1</v>
      </c>
      <c r="BD742" s="2" t="s">
        <v>3</v>
      </c>
      <c r="BE742" s="2" t="s">
        <v>3</v>
      </c>
      <c r="BF742" s="2" t="s">
        <v>3</v>
      </c>
      <c r="BG742" s="2" t="s">
        <v>3</v>
      </c>
      <c r="BH742" s="2">
        <v>3</v>
      </c>
      <c r="BI742" s="2">
        <v>2</v>
      </c>
      <c r="BJ742" s="2" t="s">
        <v>3</v>
      </c>
      <c r="BK742" s="2"/>
      <c r="BL742" s="2"/>
      <c r="BM742" s="2">
        <v>400002</v>
      </c>
      <c r="BN742" s="2">
        <v>0</v>
      </c>
      <c r="BO742" s="2" t="s">
        <v>3</v>
      </c>
      <c r="BP742" s="2">
        <v>0</v>
      </c>
      <c r="BQ742" s="2">
        <v>202</v>
      </c>
      <c r="BR742" s="2">
        <v>0</v>
      </c>
      <c r="BS742" s="2">
        <v>1</v>
      </c>
      <c r="BT742" s="2">
        <v>1</v>
      </c>
      <c r="BU742" s="2">
        <v>1</v>
      </c>
      <c r="BV742" s="2">
        <v>1</v>
      </c>
      <c r="BW742" s="2">
        <v>1</v>
      </c>
      <c r="BX742" s="2">
        <v>1</v>
      </c>
      <c r="BY742" s="2" t="s">
        <v>3</v>
      </c>
      <c r="BZ742" s="2">
        <v>0</v>
      </c>
      <c r="CA742" s="2">
        <v>0</v>
      </c>
      <c r="CB742" s="2" t="s">
        <v>3</v>
      </c>
      <c r="CC742" s="2"/>
      <c r="CD742" s="2"/>
      <c r="CE742" s="2">
        <v>30</v>
      </c>
      <c r="CF742" s="2">
        <v>0</v>
      </c>
      <c r="CG742" s="2">
        <v>0</v>
      </c>
      <c r="CH742" s="2"/>
      <c r="CI742" s="2"/>
      <c r="CJ742" s="2"/>
      <c r="CK742" s="2"/>
      <c r="CL742" s="2"/>
      <c r="CM742" s="2">
        <v>0</v>
      </c>
      <c r="CN742" s="2" t="s">
        <v>3</v>
      </c>
      <c r="CO742" s="2">
        <v>0</v>
      </c>
      <c r="CP742" s="2">
        <f t="shared" si="868"/>
        <v>4385</v>
      </c>
      <c r="CQ742" s="2">
        <f t="shared" si="869"/>
        <v>8.77</v>
      </c>
      <c r="CR742" s="2">
        <f t="shared" si="894"/>
        <v>0</v>
      </c>
      <c r="CS742" s="2">
        <f t="shared" si="870"/>
        <v>0</v>
      </c>
      <c r="CT742" s="2">
        <f t="shared" si="871"/>
        <v>0</v>
      </c>
      <c r="CU742" s="2">
        <f t="shared" si="872"/>
        <v>0</v>
      </c>
      <c r="CV742" s="2">
        <f t="shared" si="873"/>
        <v>0</v>
      </c>
      <c r="CW742" s="2">
        <f t="shared" si="874"/>
        <v>0</v>
      </c>
      <c r="CX742" s="2">
        <f t="shared" si="875"/>
        <v>0</v>
      </c>
      <c r="CY742" s="2">
        <f t="shared" si="876"/>
        <v>0</v>
      </c>
      <c r="CZ742" s="2">
        <f t="shared" si="877"/>
        <v>0</v>
      </c>
      <c r="DA742" s="2"/>
      <c r="DB742" s="2"/>
      <c r="DC742" s="2" t="s">
        <v>3</v>
      </c>
      <c r="DD742" s="2" t="s">
        <v>3</v>
      </c>
      <c r="DE742" s="2" t="s">
        <v>3</v>
      </c>
      <c r="DF742" s="2" t="s">
        <v>3</v>
      </c>
      <c r="DG742" s="2" t="s">
        <v>3</v>
      </c>
      <c r="DH742" s="2" t="s">
        <v>3</v>
      </c>
      <c r="DI742" s="2" t="s">
        <v>3</v>
      </c>
      <c r="DJ742" s="2" t="s">
        <v>3</v>
      </c>
      <c r="DK742" s="2" t="s">
        <v>3</v>
      </c>
      <c r="DL742" s="2" t="s">
        <v>3</v>
      </c>
      <c r="DM742" s="2" t="s">
        <v>3</v>
      </c>
      <c r="DN742" s="2">
        <v>0</v>
      </c>
      <c r="DO742" s="2">
        <v>0</v>
      </c>
      <c r="DP742" s="2">
        <v>1</v>
      </c>
      <c r="DQ742" s="2">
        <v>1</v>
      </c>
      <c r="DR742" s="2"/>
      <c r="DS742" s="2"/>
      <c r="DT742" s="2"/>
      <c r="DU742" s="2">
        <v>1013</v>
      </c>
      <c r="DV742" s="2" t="s">
        <v>37</v>
      </c>
      <c r="DW742" s="2" t="s">
        <v>37</v>
      </c>
      <c r="DX742" s="2">
        <v>1</v>
      </c>
      <c r="DY742" s="2"/>
      <c r="DZ742" s="2" t="s">
        <v>3</v>
      </c>
      <c r="EA742" s="2" t="s">
        <v>3</v>
      </c>
      <c r="EB742" s="2" t="s">
        <v>3</v>
      </c>
      <c r="EC742" s="2" t="s">
        <v>3</v>
      </c>
      <c r="ED742" s="2"/>
      <c r="EE742" s="2">
        <v>59540864</v>
      </c>
      <c r="EF742" s="2">
        <v>202</v>
      </c>
      <c r="EG742" s="2" t="s">
        <v>386</v>
      </c>
      <c r="EH742" s="2">
        <v>0</v>
      </c>
      <c r="EI742" s="2" t="s">
        <v>3</v>
      </c>
      <c r="EJ742" s="2">
        <v>1</v>
      </c>
      <c r="EK742" s="2">
        <v>400002</v>
      </c>
      <c r="EL742" s="2" t="s">
        <v>387</v>
      </c>
      <c r="EM742" s="2" t="s">
        <v>386</v>
      </c>
      <c r="EN742" s="2"/>
      <c r="EO742" s="2" t="s">
        <v>3</v>
      </c>
      <c r="EP742" s="2"/>
      <c r="EQ742" s="2">
        <v>0</v>
      </c>
      <c r="ER742" s="2">
        <v>0</v>
      </c>
      <c r="ES742" s="2">
        <v>8.77</v>
      </c>
      <c r="ET742" s="2">
        <v>0</v>
      </c>
      <c r="EU742" s="2">
        <v>0</v>
      </c>
      <c r="EV742" s="2">
        <v>0</v>
      </c>
      <c r="EW742" s="2">
        <v>0</v>
      </c>
      <c r="EX742" s="2">
        <v>0</v>
      </c>
      <c r="EY742" s="2">
        <v>0</v>
      </c>
      <c r="EZ742" s="2"/>
      <c r="FA742" s="2"/>
      <c r="FB742" s="2"/>
      <c r="FC742" s="2"/>
      <c r="FD742" s="2"/>
      <c r="FE742" s="2"/>
      <c r="FF742" s="2"/>
      <c r="FG742" s="2"/>
      <c r="FH742" s="2"/>
      <c r="FI742" s="2"/>
      <c r="FJ742" s="2"/>
      <c r="FK742" s="2"/>
      <c r="FL742" s="2"/>
      <c r="FM742" s="2"/>
      <c r="FN742" s="2"/>
      <c r="FO742" s="2"/>
      <c r="FP742" s="2"/>
      <c r="FQ742" s="2">
        <v>0</v>
      </c>
      <c r="FR742" s="2">
        <v>0</v>
      </c>
      <c r="FS742" s="2">
        <v>0</v>
      </c>
      <c r="FT742" s="2"/>
      <c r="FU742" s="2"/>
      <c r="FV742" s="2"/>
      <c r="FW742" s="2"/>
      <c r="FX742" s="2">
        <v>0</v>
      </c>
      <c r="FY742" s="2">
        <v>0</v>
      </c>
      <c r="FZ742" s="2"/>
      <c r="GA742" s="2" t="s">
        <v>960</v>
      </c>
      <c r="GB742" s="2"/>
      <c r="GC742" s="2"/>
      <c r="GD742" s="2">
        <v>1</v>
      </c>
      <c r="GE742" s="2"/>
      <c r="GF742" s="2">
        <v>-2092518443</v>
      </c>
      <c r="GG742" s="2">
        <v>2</v>
      </c>
      <c r="GH742" s="2">
        <v>4</v>
      </c>
      <c r="GI742" s="2">
        <v>-2</v>
      </c>
      <c r="GJ742" s="2">
        <v>0</v>
      </c>
      <c r="GK742" s="2">
        <v>0</v>
      </c>
      <c r="GL742" s="2">
        <f t="shared" si="878"/>
        <v>0</v>
      </c>
      <c r="GM742" s="2">
        <f t="shared" si="879"/>
        <v>4385</v>
      </c>
      <c r="GN742" s="2">
        <f t="shared" si="880"/>
        <v>0</v>
      </c>
      <c r="GO742" s="2">
        <f t="shared" si="881"/>
        <v>4385</v>
      </c>
      <c r="GP742" s="2">
        <f t="shared" si="882"/>
        <v>0</v>
      </c>
      <c r="GQ742" s="2"/>
      <c r="GR742" s="2">
        <v>0</v>
      </c>
      <c r="GS742" s="2">
        <v>2</v>
      </c>
      <c r="GT742" s="2">
        <v>0</v>
      </c>
      <c r="GU742" s="2" t="s">
        <v>3</v>
      </c>
      <c r="GV742" s="2">
        <f t="shared" si="883"/>
        <v>0</v>
      </c>
      <c r="GW742" s="2">
        <v>1</v>
      </c>
      <c r="GX742" s="2">
        <f t="shared" si="884"/>
        <v>0</v>
      </c>
      <c r="GY742" s="2"/>
      <c r="GZ742" s="2"/>
      <c r="HA742" s="2">
        <v>0</v>
      </c>
      <c r="HB742" s="2">
        <v>0</v>
      </c>
      <c r="HC742" s="2">
        <f t="shared" si="885"/>
        <v>0</v>
      </c>
      <c r="HD742" s="2"/>
      <c r="HE742" s="2" t="s">
        <v>389</v>
      </c>
      <c r="HF742" s="2" t="s">
        <v>34</v>
      </c>
      <c r="HG742" s="2"/>
      <c r="HH742" s="2"/>
      <c r="HI742" s="2"/>
      <c r="HJ742" s="2"/>
      <c r="HK742" s="2"/>
      <c r="HL742" s="2"/>
      <c r="HM742" s="2" t="s">
        <v>3</v>
      </c>
      <c r="HN742" s="2" t="s">
        <v>3</v>
      </c>
      <c r="HO742" s="2" t="s">
        <v>3</v>
      </c>
      <c r="HP742" s="2" t="s">
        <v>3</v>
      </c>
      <c r="HQ742" s="2" t="s">
        <v>3</v>
      </c>
      <c r="HR742" s="2"/>
      <c r="HS742" s="2">
        <v>0</v>
      </c>
      <c r="HT742" s="2"/>
      <c r="HU742" s="2"/>
      <c r="HV742" s="2"/>
      <c r="HW742" s="2"/>
      <c r="HX742" s="2"/>
      <c r="HY742" s="2"/>
      <c r="HZ742" s="2"/>
      <c r="IA742" s="2"/>
      <c r="IB742" s="2"/>
      <c r="IC742" s="2"/>
      <c r="ID742" s="2"/>
      <c r="IE742" s="2"/>
      <c r="IF742" s="2"/>
      <c r="IG742" s="2"/>
      <c r="IH742" s="2"/>
      <c r="II742" s="2"/>
      <c r="IJ742" s="2"/>
      <c r="IK742" s="2">
        <v>0</v>
      </c>
      <c r="IL742" s="2"/>
      <c r="IM742" s="2"/>
      <c r="IN742" s="2"/>
      <c r="IO742" s="2"/>
      <c r="IP742" s="2"/>
      <c r="IQ742" s="2"/>
      <c r="IR742" s="2"/>
      <c r="IS742" s="2"/>
      <c r="IT742" s="2"/>
      <c r="IU742" s="2"/>
    </row>
    <row r="743" spans="1:255" x14ac:dyDescent="0.2">
      <c r="A743">
        <v>17</v>
      </c>
      <c r="B743">
        <v>1</v>
      </c>
      <c r="E743" t="s">
        <v>957</v>
      </c>
      <c r="F743" t="s">
        <v>958</v>
      </c>
      <c r="G743" t="s">
        <v>959</v>
      </c>
      <c r="H743" t="s">
        <v>37</v>
      </c>
      <c r="I743">
        <v>500</v>
      </c>
      <c r="J743">
        <v>0</v>
      </c>
      <c r="K743">
        <v>500</v>
      </c>
      <c r="O743">
        <f t="shared" si="854"/>
        <v>43323.8</v>
      </c>
      <c r="P743">
        <f t="shared" si="855"/>
        <v>43323.8</v>
      </c>
      <c r="Q743">
        <f t="shared" si="888"/>
        <v>0</v>
      </c>
      <c r="R743">
        <f t="shared" si="856"/>
        <v>0</v>
      </c>
      <c r="S743">
        <f t="shared" si="857"/>
        <v>0</v>
      </c>
      <c r="T743">
        <f t="shared" si="858"/>
        <v>0</v>
      </c>
      <c r="U743">
        <f t="shared" si="859"/>
        <v>0</v>
      </c>
      <c r="V743">
        <f t="shared" si="860"/>
        <v>0</v>
      </c>
      <c r="W743">
        <f t="shared" si="861"/>
        <v>0</v>
      </c>
      <c r="X743">
        <f t="shared" si="862"/>
        <v>0</v>
      </c>
      <c r="Y743">
        <f t="shared" si="863"/>
        <v>0</v>
      </c>
      <c r="AA743">
        <v>60252775</v>
      </c>
      <c r="AB743">
        <f t="shared" si="864"/>
        <v>8.77</v>
      </c>
      <c r="AC743">
        <f t="shared" si="865"/>
        <v>8.77</v>
      </c>
      <c r="AD743">
        <f t="shared" si="889"/>
        <v>0</v>
      </c>
      <c r="AE743">
        <f t="shared" si="890"/>
        <v>0</v>
      </c>
      <c r="AF743">
        <f t="shared" si="891"/>
        <v>0</v>
      </c>
      <c r="AG743">
        <f t="shared" si="866"/>
        <v>0</v>
      </c>
      <c r="AH743">
        <f t="shared" si="892"/>
        <v>0</v>
      </c>
      <c r="AI743">
        <f t="shared" si="893"/>
        <v>0</v>
      </c>
      <c r="AJ743">
        <f t="shared" si="867"/>
        <v>0</v>
      </c>
      <c r="AK743">
        <v>8.77</v>
      </c>
      <c r="AL743">
        <v>8.77</v>
      </c>
      <c r="AM743">
        <v>0</v>
      </c>
      <c r="AN743">
        <v>0</v>
      </c>
      <c r="AO743">
        <v>0</v>
      </c>
      <c r="AP743">
        <v>0</v>
      </c>
      <c r="AQ743">
        <v>0</v>
      </c>
      <c r="AR743">
        <v>0</v>
      </c>
      <c r="AS743">
        <v>0</v>
      </c>
      <c r="AT743">
        <v>0</v>
      </c>
      <c r="AU743">
        <v>0</v>
      </c>
      <c r="AV743">
        <v>1</v>
      </c>
      <c r="AW743">
        <v>1</v>
      </c>
      <c r="AZ743">
        <v>1</v>
      </c>
      <c r="BA743">
        <v>1</v>
      </c>
      <c r="BB743">
        <v>1</v>
      </c>
      <c r="BC743">
        <v>9.8800000000000008</v>
      </c>
      <c r="BD743" t="s">
        <v>3</v>
      </c>
      <c r="BE743" t="s">
        <v>3</v>
      </c>
      <c r="BF743" t="s">
        <v>3</v>
      </c>
      <c r="BG743" t="s">
        <v>3</v>
      </c>
      <c r="BH743">
        <v>3</v>
      </c>
      <c r="BI743">
        <v>2</v>
      </c>
      <c r="BJ743" t="s">
        <v>3</v>
      </c>
      <c r="BM743">
        <v>400002</v>
      </c>
      <c r="BN743">
        <v>0</v>
      </c>
      <c r="BO743" t="s">
        <v>3</v>
      </c>
      <c r="BP743">
        <v>0</v>
      </c>
      <c r="BQ743">
        <v>202</v>
      </c>
      <c r="BR743">
        <v>0</v>
      </c>
      <c r="BS743">
        <v>1</v>
      </c>
      <c r="BT743">
        <v>1</v>
      </c>
      <c r="BU743">
        <v>1</v>
      </c>
      <c r="BV743">
        <v>1</v>
      </c>
      <c r="BW743">
        <v>1</v>
      </c>
      <c r="BX743">
        <v>1</v>
      </c>
      <c r="BY743" t="s">
        <v>3</v>
      </c>
      <c r="BZ743">
        <v>0</v>
      </c>
      <c r="CA743">
        <v>0</v>
      </c>
      <c r="CB743" t="s">
        <v>3</v>
      </c>
      <c r="CE743">
        <v>30</v>
      </c>
      <c r="CF743">
        <v>0</v>
      </c>
      <c r="CG743">
        <v>0</v>
      </c>
      <c r="CM743">
        <v>0</v>
      </c>
      <c r="CN743" t="s">
        <v>3</v>
      </c>
      <c r="CO743">
        <v>0</v>
      </c>
      <c r="CP743">
        <f t="shared" si="868"/>
        <v>43323.8</v>
      </c>
      <c r="CQ743">
        <f t="shared" si="869"/>
        <v>86.65</v>
      </c>
      <c r="CR743">
        <f t="shared" si="894"/>
        <v>0</v>
      </c>
      <c r="CS743">
        <f t="shared" si="870"/>
        <v>0</v>
      </c>
      <c r="CT743">
        <f t="shared" si="871"/>
        <v>0</v>
      </c>
      <c r="CU743">
        <f t="shared" si="872"/>
        <v>0</v>
      </c>
      <c r="CV743">
        <f t="shared" si="873"/>
        <v>0</v>
      </c>
      <c r="CW743">
        <f t="shared" si="874"/>
        <v>0</v>
      </c>
      <c r="CX743">
        <f t="shared" si="875"/>
        <v>0</v>
      </c>
      <c r="CY743">
        <f t="shared" si="876"/>
        <v>0</v>
      </c>
      <c r="CZ743">
        <f t="shared" si="877"/>
        <v>0</v>
      </c>
      <c r="DC743" t="s">
        <v>3</v>
      </c>
      <c r="DD743" t="s">
        <v>3</v>
      </c>
      <c r="DE743" t="s">
        <v>3</v>
      </c>
      <c r="DF743" t="s">
        <v>3</v>
      </c>
      <c r="DG743" t="s">
        <v>3</v>
      </c>
      <c r="DH743" t="s">
        <v>3</v>
      </c>
      <c r="DI743" t="s">
        <v>3</v>
      </c>
      <c r="DJ743" t="s">
        <v>3</v>
      </c>
      <c r="DK743" t="s">
        <v>3</v>
      </c>
      <c r="DL743" t="s">
        <v>3</v>
      </c>
      <c r="DM743" t="s">
        <v>3</v>
      </c>
      <c r="DN743">
        <v>0</v>
      </c>
      <c r="DO743">
        <v>0</v>
      </c>
      <c r="DP743">
        <v>1</v>
      </c>
      <c r="DQ743">
        <v>1</v>
      </c>
      <c r="DU743">
        <v>1013</v>
      </c>
      <c r="DV743" t="s">
        <v>37</v>
      </c>
      <c r="DW743" t="s">
        <v>37</v>
      </c>
      <c r="DX743">
        <v>1</v>
      </c>
      <c r="DZ743" t="s">
        <v>3</v>
      </c>
      <c r="EA743" t="s">
        <v>3</v>
      </c>
      <c r="EB743" t="s">
        <v>3</v>
      </c>
      <c r="EC743" t="s">
        <v>3</v>
      </c>
      <c r="EE743">
        <v>59540864</v>
      </c>
      <c r="EF743">
        <v>202</v>
      </c>
      <c r="EG743" t="s">
        <v>386</v>
      </c>
      <c r="EH743">
        <v>0</v>
      </c>
      <c r="EI743" t="s">
        <v>3</v>
      </c>
      <c r="EJ743">
        <v>1</v>
      </c>
      <c r="EK743">
        <v>400002</v>
      </c>
      <c r="EL743" t="s">
        <v>387</v>
      </c>
      <c r="EM743" t="s">
        <v>386</v>
      </c>
      <c r="EO743" t="s">
        <v>3</v>
      </c>
      <c r="EQ743">
        <v>0</v>
      </c>
      <c r="ER743">
        <v>8.77</v>
      </c>
      <c r="ES743">
        <v>8.77</v>
      </c>
      <c r="ET743">
        <v>0</v>
      </c>
      <c r="EU743">
        <v>0</v>
      </c>
      <c r="EV743">
        <v>0</v>
      </c>
      <c r="EW743">
        <v>0</v>
      </c>
      <c r="EX743">
        <v>0</v>
      </c>
      <c r="EY743">
        <v>0</v>
      </c>
      <c r="EZ743">
        <v>5</v>
      </c>
      <c r="FC743">
        <v>1</v>
      </c>
      <c r="FD743">
        <v>18</v>
      </c>
      <c r="FF743">
        <v>102</v>
      </c>
      <c r="FQ743">
        <v>0</v>
      </c>
      <c r="FR743">
        <v>0</v>
      </c>
      <c r="FS743">
        <v>0</v>
      </c>
      <c r="FX743">
        <v>0</v>
      </c>
      <c r="FY743">
        <v>0</v>
      </c>
      <c r="GA743" t="s">
        <v>960</v>
      </c>
      <c r="GD743">
        <v>1</v>
      </c>
      <c r="GF743">
        <v>-2092518443</v>
      </c>
      <c r="GG743">
        <v>2</v>
      </c>
      <c r="GH743">
        <v>3</v>
      </c>
      <c r="GI743">
        <v>5</v>
      </c>
      <c r="GJ743">
        <v>0</v>
      </c>
      <c r="GK743">
        <v>0</v>
      </c>
      <c r="GL743">
        <f t="shared" si="878"/>
        <v>0</v>
      </c>
      <c r="GM743">
        <f t="shared" si="879"/>
        <v>43323.8</v>
      </c>
      <c r="GN743">
        <f t="shared" si="880"/>
        <v>0</v>
      </c>
      <c r="GO743">
        <f t="shared" si="881"/>
        <v>43323.8</v>
      </c>
      <c r="GP743">
        <f t="shared" si="882"/>
        <v>0</v>
      </c>
      <c r="GR743">
        <v>1</v>
      </c>
      <c r="GS743">
        <v>1</v>
      </c>
      <c r="GT743">
        <v>0</v>
      </c>
      <c r="GU743" t="s">
        <v>3</v>
      </c>
      <c r="GV743">
        <f t="shared" si="883"/>
        <v>0</v>
      </c>
      <c r="GW743">
        <v>1</v>
      </c>
      <c r="GX743">
        <f t="shared" si="884"/>
        <v>0</v>
      </c>
      <c r="HA743">
        <v>0</v>
      </c>
      <c r="HB743">
        <v>0</v>
      </c>
      <c r="HC743">
        <f t="shared" si="885"/>
        <v>0</v>
      </c>
      <c r="HE743" t="s">
        <v>389</v>
      </c>
      <c r="HF743" t="s">
        <v>34</v>
      </c>
      <c r="HM743" t="s">
        <v>3</v>
      </c>
      <c r="HN743" t="s">
        <v>3</v>
      </c>
      <c r="HO743" t="s">
        <v>3</v>
      </c>
      <c r="HP743" t="s">
        <v>3</v>
      </c>
      <c r="HQ743" t="s">
        <v>3</v>
      </c>
      <c r="HS743">
        <v>0</v>
      </c>
      <c r="IK743">
        <v>0</v>
      </c>
    </row>
    <row r="744" spans="1:255" x14ac:dyDescent="0.2">
      <c r="A744" s="2">
        <v>17</v>
      </c>
      <c r="B744" s="2">
        <v>1</v>
      </c>
      <c r="C744" s="2"/>
      <c r="D744" s="2"/>
      <c r="E744" s="2" t="s">
        <v>961</v>
      </c>
      <c r="F744" s="2" t="s">
        <v>962</v>
      </c>
      <c r="G744" s="2" t="s">
        <v>963</v>
      </c>
      <c r="H744" s="2" t="s">
        <v>37</v>
      </c>
      <c r="I744" s="2">
        <v>200</v>
      </c>
      <c r="J744" s="2">
        <v>0</v>
      </c>
      <c r="K744" s="2">
        <v>200</v>
      </c>
      <c r="L744" s="2"/>
      <c r="M744" s="2"/>
      <c r="N744" s="2"/>
      <c r="O744" s="2">
        <f t="shared" si="854"/>
        <v>2736</v>
      </c>
      <c r="P744" s="2">
        <f t="shared" si="855"/>
        <v>2736</v>
      </c>
      <c r="Q744" s="2">
        <f t="shared" si="888"/>
        <v>0</v>
      </c>
      <c r="R744" s="2">
        <f t="shared" si="856"/>
        <v>0</v>
      </c>
      <c r="S744" s="2">
        <f t="shared" si="857"/>
        <v>0</v>
      </c>
      <c r="T744" s="2">
        <f t="shared" si="858"/>
        <v>0</v>
      </c>
      <c r="U744" s="2">
        <f t="shared" si="859"/>
        <v>0</v>
      </c>
      <c r="V744" s="2">
        <f t="shared" si="860"/>
        <v>0</v>
      </c>
      <c r="W744" s="2">
        <f t="shared" si="861"/>
        <v>0</v>
      </c>
      <c r="X744" s="2">
        <f t="shared" si="862"/>
        <v>0</v>
      </c>
      <c r="Y744" s="2">
        <f t="shared" si="863"/>
        <v>0</v>
      </c>
      <c r="Z744" s="2"/>
      <c r="AA744" s="2">
        <v>60252778</v>
      </c>
      <c r="AB744" s="2">
        <f t="shared" si="864"/>
        <v>13.68</v>
      </c>
      <c r="AC744" s="2">
        <f t="shared" si="865"/>
        <v>13.68</v>
      </c>
      <c r="AD744" s="2">
        <f t="shared" si="889"/>
        <v>0</v>
      </c>
      <c r="AE744" s="2">
        <f t="shared" si="890"/>
        <v>0</v>
      </c>
      <c r="AF744" s="2">
        <f t="shared" si="891"/>
        <v>0</v>
      </c>
      <c r="AG744" s="2">
        <f t="shared" si="866"/>
        <v>0</v>
      </c>
      <c r="AH744" s="2">
        <f t="shared" si="892"/>
        <v>0</v>
      </c>
      <c r="AI744" s="2">
        <f t="shared" si="893"/>
        <v>0</v>
      </c>
      <c r="AJ744" s="2">
        <f t="shared" si="867"/>
        <v>0</v>
      </c>
      <c r="AK744" s="2">
        <v>13.68</v>
      </c>
      <c r="AL744" s="2">
        <v>13.68</v>
      </c>
      <c r="AM744" s="2">
        <v>0</v>
      </c>
      <c r="AN744" s="2">
        <v>0</v>
      </c>
      <c r="AO744" s="2">
        <v>0</v>
      </c>
      <c r="AP744" s="2">
        <v>0</v>
      </c>
      <c r="AQ744" s="2">
        <v>0</v>
      </c>
      <c r="AR744" s="2">
        <v>0</v>
      </c>
      <c r="AS744" s="2">
        <v>0</v>
      </c>
      <c r="AT744" s="2">
        <v>0</v>
      </c>
      <c r="AU744" s="2">
        <v>0</v>
      </c>
      <c r="AV744" s="2">
        <v>1</v>
      </c>
      <c r="AW744" s="2">
        <v>1</v>
      </c>
      <c r="AX744" s="2"/>
      <c r="AY744" s="2"/>
      <c r="AZ744" s="2">
        <v>1</v>
      </c>
      <c r="BA744" s="2">
        <v>1</v>
      </c>
      <c r="BB744" s="2">
        <v>1</v>
      </c>
      <c r="BC744" s="2">
        <v>1</v>
      </c>
      <c r="BD744" s="2" t="s">
        <v>3</v>
      </c>
      <c r="BE744" s="2" t="s">
        <v>3</v>
      </c>
      <c r="BF744" s="2" t="s">
        <v>3</v>
      </c>
      <c r="BG744" s="2" t="s">
        <v>3</v>
      </c>
      <c r="BH744" s="2">
        <v>3</v>
      </c>
      <c r="BI744" s="2">
        <v>2</v>
      </c>
      <c r="BJ744" s="2" t="s">
        <v>3</v>
      </c>
      <c r="BK744" s="2"/>
      <c r="BL744" s="2"/>
      <c r="BM744" s="2">
        <v>400002</v>
      </c>
      <c r="BN744" s="2">
        <v>0</v>
      </c>
      <c r="BO744" s="2" t="s">
        <v>3</v>
      </c>
      <c r="BP744" s="2">
        <v>0</v>
      </c>
      <c r="BQ744" s="2">
        <v>202</v>
      </c>
      <c r="BR744" s="2">
        <v>0</v>
      </c>
      <c r="BS744" s="2">
        <v>1</v>
      </c>
      <c r="BT744" s="2">
        <v>1</v>
      </c>
      <c r="BU744" s="2">
        <v>1</v>
      </c>
      <c r="BV744" s="2">
        <v>1</v>
      </c>
      <c r="BW744" s="2">
        <v>1</v>
      </c>
      <c r="BX744" s="2">
        <v>1</v>
      </c>
      <c r="BY744" s="2" t="s">
        <v>3</v>
      </c>
      <c r="BZ744" s="2">
        <v>0</v>
      </c>
      <c r="CA744" s="2">
        <v>0</v>
      </c>
      <c r="CB744" s="2" t="s">
        <v>3</v>
      </c>
      <c r="CC744" s="2"/>
      <c r="CD744" s="2"/>
      <c r="CE744" s="2">
        <v>30</v>
      </c>
      <c r="CF744" s="2">
        <v>0</v>
      </c>
      <c r="CG744" s="2">
        <v>0</v>
      </c>
      <c r="CH744" s="2"/>
      <c r="CI744" s="2"/>
      <c r="CJ744" s="2"/>
      <c r="CK744" s="2"/>
      <c r="CL744" s="2"/>
      <c r="CM744" s="2">
        <v>0</v>
      </c>
      <c r="CN744" s="2" t="s">
        <v>3</v>
      </c>
      <c r="CO744" s="2">
        <v>0</v>
      </c>
      <c r="CP744" s="2">
        <f t="shared" si="868"/>
        <v>2736</v>
      </c>
      <c r="CQ744" s="2">
        <f t="shared" si="869"/>
        <v>13.68</v>
      </c>
      <c r="CR744" s="2">
        <f t="shared" si="894"/>
        <v>0</v>
      </c>
      <c r="CS744" s="2">
        <f t="shared" si="870"/>
        <v>0</v>
      </c>
      <c r="CT744" s="2">
        <f t="shared" si="871"/>
        <v>0</v>
      </c>
      <c r="CU744" s="2">
        <f t="shared" si="872"/>
        <v>0</v>
      </c>
      <c r="CV744" s="2">
        <f t="shared" si="873"/>
        <v>0</v>
      </c>
      <c r="CW744" s="2">
        <f t="shared" si="874"/>
        <v>0</v>
      </c>
      <c r="CX744" s="2">
        <f t="shared" si="875"/>
        <v>0</v>
      </c>
      <c r="CY744" s="2">
        <f t="shared" si="876"/>
        <v>0</v>
      </c>
      <c r="CZ744" s="2">
        <f t="shared" si="877"/>
        <v>0</v>
      </c>
      <c r="DA744" s="2"/>
      <c r="DB744" s="2"/>
      <c r="DC744" s="2" t="s">
        <v>3</v>
      </c>
      <c r="DD744" s="2" t="s">
        <v>3</v>
      </c>
      <c r="DE744" s="2" t="s">
        <v>3</v>
      </c>
      <c r="DF744" s="2" t="s">
        <v>3</v>
      </c>
      <c r="DG744" s="2" t="s">
        <v>3</v>
      </c>
      <c r="DH744" s="2" t="s">
        <v>3</v>
      </c>
      <c r="DI744" s="2" t="s">
        <v>3</v>
      </c>
      <c r="DJ744" s="2" t="s">
        <v>3</v>
      </c>
      <c r="DK744" s="2" t="s">
        <v>3</v>
      </c>
      <c r="DL744" s="2" t="s">
        <v>3</v>
      </c>
      <c r="DM744" s="2" t="s">
        <v>3</v>
      </c>
      <c r="DN744" s="2">
        <v>0</v>
      </c>
      <c r="DO744" s="2">
        <v>0</v>
      </c>
      <c r="DP744" s="2">
        <v>1</v>
      </c>
      <c r="DQ744" s="2">
        <v>1</v>
      </c>
      <c r="DR744" s="2"/>
      <c r="DS744" s="2"/>
      <c r="DT744" s="2"/>
      <c r="DU744" s="2">
        <v>1013</v>
      </c>
      <c r="DV744" s="2" t="s">
        <v>37</v>
      </c>
      <c r="DW744" s="2" t="s">
        <v>37</v>
      </c>
      <c r="DX744" s="2">
        <v>1</v>
      </c>
      <c r="DY744" s="2"/>
      <c r="DZ744" s="2" t="s">
        <v>3</v>
      </c>
      <c r="EA744" s="2" t="s">
        <v>3</v>
      </c>
      <c r="EB744" s="2" t="s">
        <v>3</v>
      </c>
      <c r="EC744" s="2" t="s">
        <v>3</v>
      </c>
      <c r="ED744" s="2"/>
      <c r="EE744" s="2">
        <v>59540864</v>
      </c>
      <c r="EF744" s="2">
        <v>202</v>
      </c>
      <c r="EG744" s="2" t="s">
        <v>386</v>
      </c>
      <c r="EH744" s="2">
        <v>0</v>
      </c>
      <c r="EI744" s="2" t="s">
        <v>3</v>
      </c>
      <c r="EJ744" s="2">
        <v>1</v>
      </c>
      <c r="EK744" s="2">
        <v>400002</v>
      </c>
      <c r="EL744" s="2" t="s">
        <v>387</v>
      </c>
      <c r="EM744" s="2" t="s">
        <v>386</v>
      </c>
      <c r="EN744" s="2"/>
      <c r="EO744" s="2" t="s">
        <v>3</v>
      </c>
      <c r="EP744" s="2"/>
      <c r="EQ744" s="2">
        <v>0</v>
      </c>
      <c r="ER744" s="2">
        <v>0</v>
      </c>
      <c r="ES744" s="2">
        <v>13.68</v>
      </c>
      <c r="ET744" s="2">
        <v>0</v>
      </c>
      <c r="EU744" s="2">
        <v>0</v>
      </c>
      <c r="EV744" s="2">
        <v>0</v>
      </c>
      <c r="EW744" s="2">
        <v>0</v>
      </c>
      <c r="EX744" s="2">
        <v>0</v>
      </c>
      <c r="EY744" s="2">
        <v>0</v>
      </c>
      <c r="EZ744" s="2"/>
      <c r="FA744" s="2"/>
      <c r="FB744" s="2"/>
      <c r="FC744" s="2"/>
      <c r="FD744" s="2"/>
      <c r="FE744" s="2"/>
      <c r="FF744" s="2"/>
      <c r="FG744" s="2"/>
      <c r="FH744" s="2"/>
      <c r="FI744" s="2"/>
      <c r="FJ744" s="2"/>
      <c r="FK744" s="2"/>
      <c r="FL744" s="2"/>
      <c r="FM744" s="2"/>
      <c r="FN744" s="2"/>
      <c r="FO744" s="2"/>
      <c r="FP744" s="2"/>
      <c r="FQ744" s="2">
        <v>0</v>
      </c>
      <c r="FR744" s="2">
        <v>0</v>
      </c>
      <c r="FS744" s="2">
        <v>0</v>
      </c>
      <c r="FT744" s="2"/>
      <c r="FU744" s="2"/>
      <c r="FV744" s="2"/>
      <c r="FW744" s="2"/>
      <c r="FX744" s="2">
        <v>0</v>
      </c>
      <c r="FY744" s="2">
        <v>0</v>
      </c>
      <c r="FZ744" s="2"/>
      <c r="GA744" s="2" t="s">
        <v>964</v>
      </c>
      <c r="GB744" s="2"/>
      <c r="GC744" s="2"/>
      <c r="GD744" s="2">
        <v>1</v>
      </c>
      <c r="GE744" s="2"/>
      <c r="GF744" s="2">
        <v>1955715218</v>
      </c>
      <c r="GG744" s="2">
        <v>2</v>
      </c>
      <c r="GH744" s="2">
        <v>4</v>
      </c>
      <c r="GI744" s="2">
        <v>-2</v>
      </c>
      <c r="GJ744" s="2">
        <v>0</v>
      </c>
      <c r="GK744" s="2">
        <v>0</v>
      </c>
      <c r="GL744" s="2">
        <f t="shared" si="878"/>
        <v>0</v>
      </c>
      <c r="GM744" s="2">
        <f t="shared" si="879"/>
        <v>2736</v>
      </c>
      <c r="GN744" s="2">
        <f t="shared" si="880"/>
        <v>0</v>
      </c>
      <c r="GO744" s="2">
        <f t="shared" si="881"/>
        <v>2736</v>
      </c>
      <c r="GP744" s="2">
        <f t="shared" si="882"/>
        <v>0</v>
      </c>
      <c r="GQ744" s="2"/>
      <c r="GR744" s="2">
        <v>0</v>
      </c>
      <c r="GS744" s="2">
        <v>2</v>
      </c>
      <c r="GT744" s="2">
        <v>0</v>
      </c>
      <c r="GU744" s="2" t="s">
        <v>3</v>
      </c>
      <c r="GV744" s="2">
        <f t="shared" si="883"/>
        <v>0</v>
      </c>
      <c r="GW744" s="2">
        <v>1</v>
      </c>
      <c r="GX744" s="2">
        <f t="shared" si="884"/>
        <v>0</v>
      </c>
      <c r="GY744" s="2"/>
      <c r="GZ744" s="2"/>
      <c r="HA744" s="2">
        <v>0</v>
      </c>
      <c r="HB744" s="2">
        <v>0</v>
      </c>
      <c r="HC744" s="2">
        <f t="shared" si="885"/>
        <v>0</v>
      </c>
      <c r="HD744" s="2"/>
      <c r="HE744" s="2" t="s">
        <v>389</v>
      </c>
      <c r="HF744" s="2" t="s">
        <v>34</v>
      </c>
      <c r="HG744" s="2"/>
      <c r="HH744" s="2"/>
      <c r="HI744" s="2"/>
      <c r="HJ744" s="2"/>
      <c r="HK744" s="2"/>
      <c r="HL744" s="2"/>
      <c r="HM744" s="2" t="s">
        <v>3</v>
      </c>
      <c r="HN744" s="2" t="s">
        <v>3</v>
      </c>
      <c r="HO744" s="2" t="s">
        <v>3</v>
      </c>
      <c r="HP744" s="2" t="s">
        <v>3</v>
      </c>
      <c r="HQ744" s="2" t="s">
        <v>3</v>
      </c>
      <c r="HR744" s="2"/>
      <c r="HS744" s="2">
        <v>0</v>
      </c>
      <c r="HT744" s="2"/>
      <c r="HU744" s="2"/>
      <c r="HV744" s="2"/>
      <c r="HW744" s="2"/>
      <c r="HX744" s="2"/>
      <c r="HY744" s="2"/>
      <c r="HZ744" s="2"/>
      <c r="IA744" s="2"/>
      <c r="IB744" s="2"/>
      <c r="IC744" s="2"/>
      <c r="ID744" s="2"/>
      <c r="IE744" s="2"/>
      <c r="IF744" s="2"/>
      <c r="IG744" s="2"/>
      <c r="IH744" s="2"/>
      <c r="II744" s="2"/>
      <c r="IJ744" s="2"/>
      <c r="IK744" s="2">
        <v>0</v>
      </c>
      <c r="IL744" s="2"/>
      <c r="IM744" s="2"/>
      <c r="IN744" s="2"/>
      <c r="IO744" s="2"/>
      <c r="IP744" s="2"/>
      <c r="IQ744" s="2"/>
      <c r="IR744" s="2"/>
      <c r="IS744" s="2"/>
      <c r="IT744" s="2"/>
      <c r="IU744" s="2"/>
    </row>
    <row r="745" spans="1:255" x14ac:dyDescent="0.2">
      <c r="A745">
        <v>17</v>
      </c>
      <c r="B745">
        <v>1</v>
      </c>
      <c r="E745" t="s">
        <v>961</v>
      </c>
      <c r="F745" t="s">
        <v>962</v>
      </c>
      <c r="G745" t="s">
        <v>963</v>
      </c>
      <c r="H745" t="s">
        <v>37</v>
      </c>
      <c r="I745">
        <v>200</v>
      </c>
      <c r="J745">
        <v>0</v>
      </c>
      <c r="K745">
        <v>200</v>
      </c>
      <c r="O745">
        <f t="shared" si="854"/>
        <v>27031.68</v>
      </c>
      <c r="P745">
        <f t="shared" si="855"/>
        <v>27031.68</v>
      </c>
      <c r="Q745">
        <f t="shared" si="888"/>
        <v>0</v>
      </c>
      <c r="R745">
        <f t="shared" si="856"/>
        <v>0</v>
      </c>
      <c r="S745">
        <f t="shared" si="857"/>
        <v>0</v>
      </c>
      <c r="T745">
        <f t="shared" si="858"/>
        <v>0</v>
      </c>
      <c r="U745">
        <f t="shared" si="859"/>
        <v>0</v>
      </c>
      <c r="V745">
        <f t="shared" si="860"/>
        <v>0</v>
      </c>
      <c r="W745">
        <f t="shared" si="861"/>
        <v>0</v>
      </c>
      <c r="X745">
        <f t="shared" si="862"/>
        <v>0</v>
      </c>
      <c r="Y745">
        <f t="shared" si="863"/>
        <v>0</v>
      </c>
      <c r="AA745">
        <v>60252775</v>
      </c>
      <c r="AB745">
        <f t="shared" si="864"/>
        <v>13.68</v>
      </c>
      <c r="AC745">
        <f t="shared" si="865"/>
        <v>13.68</v>
      </c>
      <c r="AD745">
        <f t="shared" si="889"/>
        <v>0</v>
      </c>
      <c r="AE745">
        <f t="shared" si="890"/>
        <v>0</v>
      </c>
      <c r="AF745">
        <f t="shared" si="891"/>
        <v>0</v>
      </c>
      <c r="AG745">
        <f t="shared" si="866"/>
        <v>0</v>
      </c>
      <c r="AH745">
        <f t="shared" si="892"/>
        <v>0</v>
      </c>
      <c r="AI745">
        <f t="shared" si="893"/>
        <v>0</v>
      </c>
      <c r="AJ745">
        <f t="shared" si="867"/>
        <v>0</v>
      </c>
      <c r="AK745">
        <v>13.68</v>
      </c>
      <c r="AL745">
        <v>13.68</v>
      </c>
      <c r="AM745">
        <v>0</v>
      </c>
      <c r="AN745">
        <v>0</v>
      </c>
      <c r="AO745">
        <v>0</v>
      </c>
      <c r="AP745">
        <v>0</v>
      </c>
      <c r="AQ745">
        <v>0</v>
      </c>
      <c r="AR745">
        <v>0</v>
      </c>
      <c r="AS745">
        <v>0</v>
      </c>
      <c r="AT745">
        <v>0</v>
      </c>
      <c r="AU745">
        <v>0</v>
      </c>
      <c r="AV745">
        <v>1</v>
      </c>
      <c r="AW745">
        <v>1</v>
      </c>
      <c r="AZ745">
        <v>1</v>
      </c>
      <c r="BA745">
        <v>1</v>
      </c>
      <c r="BB745">
        <v>1</v>
      </c>
      <c r="BC745">
        <v>9.8800000000000008</v>
      </c>
      <c r="BD745" t="s">
        <v>3</v>
      </c>
      <c r="BE745" t="s">
        <v>3</v>
      </c>
      <c r="BF745" t="s">
        <v>3</v>
      </c>
      <c r="BG745" t="s">
        <v>3</v>
      </c>
      <c r="BH745">
        <v>3</v>
      </c>
      <c r="BI745">
        <v>2</v>
      </c>
      <c r="BJ745" t="s">
        <v>3</v>
      </c>
      <c r="BM745">
        <v>400002</v>
      </c>
      <c r="BN745">
        <v>0</v>
      </c>
      <c r="BO745" t="s">
        <v>3</v>
      </c>
      <c r="BP745">
        <v>0</v>
      </c>
      <c r="BQ745">
        <v>202</v>
      </c>
      <c r="BR745">
        <v>0</v>
      </c>
      <c r="BS745">
        <v>1</v>
      </c>
      <c r="BT745">
        <v>1</v>
      </c>
      <c r="BU745">
        <v>1</v>
      </c>
      <c r="BV745">
        <v>1</v>
      </c>
      <c r="BW745">
        <v>1</v>
      </c>
      <c r="BX745">
        <v>1</v>
      </c>
      <c r="BY745" t="s">
        <v>3</v>
      </c>
      <c r="BZ745">
        <v>0</v>
      </c>
      <c r="CA745">
        <v>0</v>
      </c>
      <c r="CB745" t="s">
        <v>3</v>
      </c>
      <c r="CE745">
        <v>30</v>
      </c>
      <c r="CF745">
        <v>0</v>
      </c>
      <c r="CG745">
        <v>0</v>
      </c>
      <c r="CM745">
        <v>0</v>
      </c>
      <c r="CN745" t="s">
        <v>3</v>
      </c>
      <c r="CO745">
        <v>0</v>
      </c>
      <c r="CP745">
        <f t="shared" si="868"/>
        <v>27031.68</v>
      </c>
      <c r="CQ745">
        <f t="shared" si="869"/>
        <v>135.16</v>
      </c>
      <c r="CR745">
        <f t="shared" si="894"/>
        <v>0</v>
      </c>
      <c r="CS745">
        <f t="shared" si="870"/>
        <v>0</v>
      </c>
      <c r="CT745">
        <f t="shared" si="871"/>
        <v>0</v>
      </c>
      <c r="CU745">
        <f t="shared" si="872"/>
        <v>0</v>
      </c>
      <c r="CV745">
        <f t="shared" si="873"/>
        <v>0</v>
      </c>
      <c r="CW745">
        <f t="shared" si="874"/>
        <v>0</v>
      </c>
      <c r="CX745">
        <f t="shared" si="875"/>
        <v>0</v>
      </c>
      <c r="CY745">
        <f t="shared" si="876"/>
        <v>0</v>
      </c>
      <c r="CZ745">
        <f t="shared" si="877"/>
        <v>0</v>
      </c>
      <c r="DC745" t="s">
        <v>3</v>
      </c>
      <c r="DD745" t="s">
        <v>3</v>
      </c>
      <c r="DE745" t="s">
        <v>3</v>
      </c>
      <c r="DF745" t="s">
        <v>3</v>
      </c>
      <c r="DG745" t="s">
        <v>3</v>
      </c>
      <c r="DH745" t="s">
        <v>3</v>
      </c>
      <c r="DI745" t="s">
        <v>3</v>
      </c>
      <c r="DJ745" t="s">
        <v>3</v>
      </c>
      <c r="DK745" t="s">
        <v>3</v>
      </c>
      <c r="DL745" t="s">
        <v>3</v>
      </c>
      <c r="DM745" t="s">
        <v>3</v>
      </c>
      <c r="DN745">
        <v>0</v>
      </c>
      <c r="DO745">
        <v>0</v>
      </c>
      <c r="DP745">
        <v>1</v>
      </c>
      <c r="DQ745">
        <v>1</v>
      </c>
      <c r="DU745">
        <v>1013</v>
      </c>
      <c r="DV745" t="s">
        <v>37</v>
      </c>
      <c r="DW745" t="s">
        <v>37</v>
      </c>
      <c r="DX745">
        <v>1</v>
      </c>
      <c r="DZ745" t="s">
        <v>3</v>
      </c>
      <c r="EA745" t="s">
        <v>3</v>
      </c>
      <c r="EB745" t="s">
        <v>3</v>
      </c>
      <c r="EC745" t="s">
        <v>3</v>
      </c>
      <c r="EE745">
        <v>59540864</v>
      </c>
      <c r="EF745">
        <v>202</v>
      </c>
      <c r="EG745" t="s">
        <v>386</v>
      </c>
      <c r="EH745">
        <v>0</v>
      </c>
      <c r="EI745" t="s">
        <v>3</v>
      </c>
      <c r="EJ745">
        <v>1</v>
      </c>
      <c r="EK745">
        <v>400002</v>
      </c>
      <c r="EL745" t="s">
        <v>387</v>
      </c>
      <c r="EM745" t="s">
        <v>386</v>
      </c>
      <c r="EO745" t="s">
        <v>3</v>
      </c>
      <c r="EQ745">
        <v>0</v>
      </c>
      <c r="ER745">
        <v>13.68</v>
      </c>
      <c r="ES745">
        <v>13.68</v>
      </c>
      <c r="ET745">
        <v>0</v>
      </c>
      <c r="EU745">
        <v>0</v>
      </c>
      <c r="EV745">
        <v>0</v>
      </c>
      <c r="EW745">
        <v>0</v>
      </c>
      <c r="EX745">
        <v>0</v>
      </c>
      <c r="EY745">
        <v>0</v>
      </c>
      <c r="EZ745">
        <v>5</v>
      </c>
      <c r="FC745">
        <v>1</v>
      </c>
      <c r="FD745">
        <v>18</v>
      </c>
      <c r="FF745">
        <v>159</v>
      </c>
      <c r="FQ745">
        <v>0</v>
      </c>
      <c r="FR745">
        <v>0</v>
      </c>
      <c r="FS745">
        <v>0</v>
      </c>
      <c r="FX745">
        <v>0</v>
      </c>
      <c r="FY745">
        <v>0</v>
      </c>
      <c r="GA745" t="s">
        <v>964</v>
      </c>
      <c r="GD745">
        <v>1</v>
      </c>
      <c r="GF745">
        <v>1955715218</v>
      </c>
      <c r="GG745">
        <v>2</v>
      </c>
      <c r="GH745">
        <v>3</v>
      </c>
      <c r="GI745">
        <v>5</v>
      </c>
      <c r="GJ745">
        <v>0</v>
      </c>
      <c r="GK745">
        <v>0</v>
      </c>
      <c r="GL745">
        <f t="shared" si="878"/>
        <v>0</v>
      </c>
      <c r="GM745">
        <f t="shared" si="879"/>
        <v>27031.68</v>
      </c>
      <c r="GN745">
        <f t="shared" si="880"/>
        <v>0</v>
      </c>
      <c r="GO745">
        <f t="shared" si="881"/>
        <v>27031.68</v>
      </c>
      <c r="GP745">
        <f t="shared" si="882"/>
        <v>0</v>
      </c>
      <c r="GR745">
        <v>1</v>
      </c>
      <c r="GS745">
        <v>1</v>
      </c>
      <c r="GT745">
        <v>0</v>
      </c>
      <c r="GU745" t="s">
        <v>3</v>
      </c>
      <c r="GV745">
        <f t="shared" si="883"/>
        <v>0</v>
      </c>
      <c r="GW745">
        <v>1</v>
      </c>
      <c r="GX745">
        <f t="shared" si="884"/>
        <v>0</v>
      </c>
      <c r="HA745">
        <v>0</v>
      </c>
      <c r="HB745">
        <v>0</v>
      </c>
      <c r="HC745">
        <f t="shared" si="885"/>
        <v>0</v>
      </c>
      <c r="HE745" t="s">
        <v>389</v>
      </c>
      <c r="HF745" t="s">
        <v>34</v>
      </c>
      <c r="HM745" t="s">
        <v>3</v>
      </c>
      <c r="HN745" t="s">
        <v>3</v>
      </c>
      <c r="HO745" t="s">
        <v>3</v>
      </c>
      <c r="HP745" t="s">
        <v>3</v>
      </c>
      <c r="HQ745" t="s">
        <v>3</v>
      </c>
      <c r="HS745">
        <v>0</v>
      </c>
      <c r="IK745">
        <v>0</v>
      </c>
    </row>
    <row r="746" spans="1:255" x14ac:dyDescent="0.2">
      <c r="A746" s="2">
        <v>17</v>
      </c>
      <c r="B746" s="2">
        <v>1</v>
      </c>
      <c r="C746" s="2"/>
      <c r="D746" s="2"/>
      <c r="E746" s="2" t="s">
        <v>965</v>
      </c>
      <c r="F746" s="2" t="s">
        <v>966</v>
      </c>
      <c r="G746" s="2" t="s">
        <v>967</v>
      </c>
      <c r="H746" s="2" t="s">
        <v>37</v>
      </c>
      <c r="I746" s="2">
        <v>500</v>
      </c>
      <c r="J746" s="2">
        <v>0</v>
      </c>
      <c r="K746" s="2">
        <v>500</v>
      </c>
      <c r="L746" s="2"/>
      <c r="M746" s="2"/>
      <c r="N746" s="2"/>
      <c r="O746" s="2">
        <f t="shared" si="854"/>
        <v>7325</v>
      </c>
      <c r="P746" s="2">
        <f t="shared" si="855"/>
        <v>7325</v>
      </c>
      <c r="Q746" s="2">
        <f t="shared" si="888"/>
        <v>0</v>
      </c>
      <c r="R746" s="2">
        <f t="shared" si="856"/>
        <v>0</v>
      </c>
      <c r="S746" s="2">
        <f t="shared" si="857"/>
        <v>0</v>
      </c>
      <c r="T746" s="2">
        <f t="shared" si="858"/>
        <v>0</v>
      </c>
      <c r="U746" s="2">
        <f t="shared" si="859"/>
        <v>0</v>
      </c>
      <c r="V746" s="2">
        <f t="shared" si="860"/>
        <v>0</v>
      </c>
      <c r="W746" s="2">
        <f t="shared" si="861"/>
        <v>0</v>
      </c>
      <c r="X746" s="2">
        <f t="shared" si="862"/>
        <v>0</v>
      </c>
      <c r="Y746" s="2">
        <f t="shared" si="863"/>
        <v>0</v>
      </c>
      <c r="Z746" s="2"/>
      <c r="AA746" s="2">
        <v>60252778</v>
      </c>
      <c r="AB746" s="2">
        <f t="shared" si="864"/>
        <v>14.65</v>
      </c>
      <c r="AC746" s="2">
        <f t="shared" si="865"/>
        <v>14.65</v>
      </c>
      <c r="AD746" s="2">
        <f t="shared" si="889"/>
        <v>0</v>
      </c>
      <c r="AE746" s="2">
        <f t="shared" si="890"/>
        <v>0</v>
      </c>
      <c r="AF746" s="2">
        <f t="shared" si="891"/>
        <v>0</v>
      </c>
      <c r="AG746" s="2">
        <f t="shared" si="866"/>
        <v>0</v>
      </c>
      <c r="AH746" s="2">
        <f t="shared" si="892"/>
        <v>0</v>
      </c>
      <c r="AI746" s="2">
        <f t="shared" si="893"/>
        <v>0</v>
      </c>
      <c r="AJ746" s="2">
        <f t="shared" si="867"/>
        <v>0</v>
      </c>
      <c r="AK746" s="2">
        <v>14.649999999999999</v>
      </c>
      <c r="AL746" s="2">
        <v>14.649999999999999</v>
      </c>
      <c r="AM746" s="2">
        <v>0</v>
      </c>
      <c r="AN746" s="2">
        <v>0</v>
      </c>
      <c r="AO746" s="2">
        <v>0</v>
      </c>
      <c r="AP746" s="2">
        <v>0</v>
      </c>
      <c r="AQ746" s="2">
        <v>0</v>
      </c>
      <c r="AR746" s="2">
        <v>0</v>
      </c>
      <c r="AS746" s="2">
        <v>0</v>
      </c>
      <c r="AT746" s="2">
        <v>0</v>
      </c>
      <c r="AU746" s="2">
        <v>0</v>
      </c>
      <c r="AV746" s="2">
        <v>1</v>
      </c>
      <c r="AW746" s="2">
        <v>1</v>
      </c>
      <c r="AX746" s="2"/>
      <c r="AY746" s="2"/>
      <c r="AZ746" s="2">
        <v>1</v>
      </c>
      <c r="BA746" s="2">
        <v>1</v>
      </c>
      <c r="BB746" s="2">
        <v>1</v>
      </c>
      <c r="BC746" s="2">
        <v>1</v>
      </c>
      <c r="BD746" s="2" t="s">
        <v>3</v>
      </c>
      <c r="BE746" s="2" t="s">
        <v>3</v>
      </c>
      <c r="BF746" s="2" t="s">
        <v>3</v>
      </c>
      <c r="BG746" s="2" t="s">
        <v>3</v>
      </c>
      <c r="BH746" s="2">
        <v>3</v>
      </c>
      <c r="BI746" s="2">
        <v>2</v>
      </c>
      <c r="BJ746" s="2" t="s">
        <v>3</v>
      </c>
      <c r="BK746" s="2"/>
      <c r="BL746" s="2"/>
      <c r="BM746" s="2">
        <v>400002</v>
      </c>
      <c r="BN746" s="2">
        <v>0</v>
      </c>
      <c r="BO746" s="2" t="s">
        <v>3</v>
      </c>
      <c r="BP746" s="2">
        <v>0</v>
      </c>
      <c r="BQ746" s="2">
        <v>202</v>
      </c>
      <c r="BR746" s="2">
        <v>0</v>
      </c>
      <c r="BS746" s="2">
        <v>1</v>
      </c>
      <c r="BT746" s="2">
        <v>1</v>
      </c>
      <c r="BU746" s="2">
        <v>1</v>
      </c>
      <c r="BV746" s="2">
        <v>1</v>
      </c>
      <c r="BW746" s="2">
        <v>1</v>
      </c>
      <c r="BX746" s="2">
        <v>1</v>
      </c>
      <c r="BY746" s="2" t="s">
        <v>3</v>
      </c>
      <c r="BZ746" s="2">
        <v>0</v>
      </c>
      <c r="CA746" s="2">
        <v>0</v>
      </c>
      <c r="CB746" s="2" t="s">
        <v>3</v>
      </c>
      <c r="CC746" s="2"/>
      <c r="CD746" s="2"/>
      <c r="CE746" s="2">
        <v>30</v>
      </c>
      <c r="CF746" s="2">
        <v>0</v>
      </c>
      <c r="CG746" s="2">
        <v>0</v>
      </c>
      <c r="CH746" s="2"/>
      <c r="CI746" s="2"/>
      <c r="CJ746" s="2"/>
      <c r="CK746" s="2"/>
      <c r="CL746" s="2"/>
      <c r="CM746" s="2">
        <v>0</v>
      </c>
      <c r="CN746" s="2" t="s">
        <v>3</v>
      </c>
      <c r="CO746" s="2">
        <v>0</v>
      </c>
      <c r="CP746" s="2">
        <f t="shared" si="868"/>
        <v>7325</v>
      </c>
      <c r="CQ746" s="2">
        <f t="shared" si="869"/>
        <v>14.65</v>
      </c>
      <c r="CR746" s="2">
        <f t="shared" si="894"/>
        <v>0</v>
      </c>
      <c r="CS746" s="2">
        <f t="shared" si="870"/>
        <v>0</v>
      </c>
      <c r="CT746" s="2">
        <f t="shared" si="871"/>
        <v>0</v>
      </c>
      <c r="CU746" s="2">
        <f t="shared" si="872"/>
        <v>0</v>
      </c>
      <c r="CV746" s="2">
        <f t="shared" si="873"/>
        <v>0</v>
      </c>
      <c r="CW746" s="2">
        <f t="shared" si="874"/>
        <v>0</v>
      </c>
      <c r="CX746" s="2">
        <f t="shared" si="875"/>
        <v>0</v>
      </c>
      <c r="CY746" s="2">
        <f t="shared" si="876"/>
        <v>0</v>
      </c>
      <c r="CZ746" s="2">
        <f t="shared" si="877"/>
        <v>0</v>
      </c>
      <c r="DA746" s="2"/>
      <c r="DB746" s="2"/>
      <c r="DC746" s="2" t="s">
        <v>3</v>
      </c>
      <c r="DD746" s="2" t="s">
        <v>3</v>
      </c>
      <c r="DE746" s="2" t="s">
        <v>3</v>
      </c>
      <c r="DF746" s="2" t="s">
        <v>3</v>
      </c>
      <c r="DG746" s="2" t="s">
        <v>3</v>
      </c>
      <c r="DH746" s="2" t="s">
        <v>3</v>
      </c>
      <c r="DI746" s="2" t="s">
        <v>3</v>
      </c>
      <c r="DJ746" s="2" t="s">
        <v>3</v>
      </c>
      <c r="DK746" s="2" t="s">
        <v>3</v>
      </c>
      <c r="DL746" s="2" t="s">
        <v>3</v>
      </c>
      <c r="DM746" s="2" t="s">
        <v>3</v>
      </c>
      <c r="DN746" s="2">
        <v>0</v>
      </c>
      <c r="DO746" s="2">
        <v>0</v>
      </c>
      <c r="DP746" s="2">
        <v>1</v>
      </c>
      <c r="DQ746" s="2">
        <v>1</v>
      </c>
      <c r="DR746" s="2"/>
      <c r="DS746" s="2"/>
      <c r="DT746" s="2"/>
      <c r="DU746" s="2">
        <v>1013</v>
      </c>
      <c r="DV746" s="2" t="s">
        <v>37</v>
      </c>
      <c r="DW746" s="2" t="s">
        <v>37</v>
      </c>
      <c r="DX746" s="2">
        <v>1</v>
      </c>
      <c r="DY746" s="2"/>
      <c r="DZ746" s="2" t="s">
        <v>3</v>
      </c>
      <c r="EA746" s="2" t="s">
        <v>3</v>
      </c>
      <c r="EB746" s="2" t="s">
        <v>3</v>
      </c>
      <c r="EC746" s="2" t="s">
        <v>3</v>
      </c>
      <c r="ED746" s="2"/>
      <c r="EE746" s="2">
        <v>59540864</v>
      </c>
      <c r="EF746" s="2">
        <v>202</v>
      </c>
      <c r="EG746" s="2" t="s">
        <v>386</v>
      </c>
      <c r="EH746" s="2">
        <v>0</v>
      </c>
      <c r="EI746" s="2" t="s">
        <v>3</v>
      </c>
      <c r="EJ746" s="2">
        <v>1</v>
      </c>
      <c r="EK746" s="2">
        <v>400002</v>
      </c>
      <c r="EL746" s="2" t="s">
        <v>387</v>
      </c>
      <c r="EM746" s="2" t="s">
        <v>386</v>
      </c>
      <c r="EN746" s="2"/>
      <c r="EO746" s="2" t="s">
        <v>3</v>
      </c>
      <c r="EP746" s="2"/>
      <c r="EQ746" s="2">
        <v>0</v>
      </c>
      <c r="ER746" s="2">
        <v>0</v>
      </c>
      <c r="ES746" s="2">
        <v>14.649999999999999</v>
      </c>
      <c r="ET746" s="2">
        <v>0</v>
      </c>
      <c r="EU746" s="2">
        <v>0</v>
      </c>
      <c r="EV746" s="2">
        <v>0</v>
      </c>
      <c r="EW746" s="2">
        <v>0</v>
      </c>
      <c r="EX746" s="2">
        <v>0</v>
      </c>
      <c r="EY746" s="2">
        <v>0</v>
      </c>
      <c r="EZ746" s="2"/>
      <c r="FA746" s="2"/>
      <c r="FB746" s="2"/>
      <c r="FC746" s="2"/>
      <c r="FD746" s="2"/>
      <c r="FE746" s="2"/>
      <c r="FF746" s="2"/>
      <c r="FG746" s="2"/>
      <c r="FH746" s="2"/>
      <c r="FI746" s="2"/>
      <c r="FJ746" s="2"/>
      <c r="FK746" s="2"/>
      <c r="FL746" s="2"/>
      <c r="FM746" s="2"/>
      <c r="FN746" s="2"/>
      <c r="FO746" s="2"/>
      <c r="FP746" s="2"/>
      <c r="FQ746" s="2">
        <v>0</v>
      </c>
      <c r="FR746" s="2">
        <v>0</v>
      </c>
      <c r="FS746" s="2">
        <v>0</v>
      </c>
      <c r="FT746" s="2"/>
      <c r="FU746" s="2"/>
      <c r="FV746" s="2"/>
      <c r="FW746" s="2"/>
      <c r="FX746" s="2">
        <v>0</v>
      </c>
      <c r="FY746" s="2">
        <v>0</v>
      </c>
      <c r="FZ746" s="2"/>
      <c r="GA746" s="2" t="s">
        <v>968</v>
      </c>
      <c r="GB746" s="2"/>
      <c r="GC746" s="2"/>
      <c r="GD746" s="2">
        <v>1</v>
      </c>
      <c r="GE746" s="2"/>
      <c r="GF746" s="2">
        <v>-1753745461</v>
      </c>
      <c r="GG746" s="2">
        <v>2</v>
      </c>
      <c r="GH746" s="2">
        <v>4</v>
      </c>
      <c r="GI746" s="2">
        <v>-2</v>
      </c>
      <c r="GJ746" s="2">
        <v>0</v>
      </c>
      <c r="GK746" s="2">
        <v>0</v>
      </c>
      <c r="GL746" s="2">
        <f t="shared" si="878"/>
        <v>0</v>
      </c>
      <c r="GM746" s="2">
        <f t="shared" si="879"/>
        <v>7325</v>
      </c>
      <c r="GN746" s="2">
        <f t="shared" si="880"/>
        <v>0</v>
      </c>
      <c r="GO746" s="2">
        <f t="shared" si="881"/>
        <v>7325</v>
      </c>
      <c r="GP746" s="2">
        <f t="shared" si="882"/>
        <v>0</v>
      </c>
      <c r="GQ746" s="2"/>
      <c r="GR746" s="2">
        <v>0</v>
      </c>
      <c r="GS746" s="2">
        <v>2</v>
      </c>
      <c r="GT746" s="2">
        <v>0</v>
      </c>
      <c r="GU746" s="2" t="s">
        <v>3</v>
      </c>
      <c r="GV746" s="2">
        <f t="shared" si="883"/>
        <v>0</v>
      </c>
      <c r="GW746" s="2">
        <v>1</v>
      </c>
      <c r="GX746" s="2">
        <f t="shared" si="884"/>
        <v>0</v>
      </c>
      <c r="GY746" s="2"/>
      <c r="GZ746" s="2"/>
      <c r="HA746" s="2">
        <v>0</v>
      </c>
      <c r="HB746" s="2">
        <v>0</v>
      </c>
      <c r="HC746" s="2">
        <f t="shared" si="885"/>
        <v>0</v>
      </c>
      <c r="HD746" s="2"/>
      <c r="HE746" s="2" t="s">
        <v>389</v>
      </c>
      <c r="HF746" s="2" t="s">
        <v>34</v>
      </c>
      <c r="HG746" s="2"/>
      <c r="HH746" s="2"/>
      <c r="HI746" s="2"/>
      <c r="HJ746" s="2"/>
      <c r="HK746" s="2"/>
      <c r="HL746" s="2"/>
      <c r="HM746" s="2" t="s">
        <v>3</v>
      </c>
      <c r="HN746" s="2" t="s">
        <v>3</v>
      </c>
      <c r="HO746" s="2" t="s">
        <v>3</v>
      </c>
      <c r="HP746" s="2" t="s">
        <v>3</v>
      </c>
      <c r="HQ746" s="2" t="s">
        <v>3</v>
      </c>
      <c r="HR746" s="2"/>
      <c r="HS746" s="2">
        <v>0</v>
      </c>
      <c r="HT746" s="2"/>
      <c r="HU746" s="2"/>
      <c r="HV746" s="2"/>
      <c r="HW746" s="2"/>
      <c r="HX746" s="2"/>
      <c r="HY746" s="2"/>
      <c r="HZ746" s="2"/>
      <c r="IA746" s="2"/>
      <c r="IB746" s="2"/>
      <c r="IC746" s="2"/>
      <c r="ID746" s="2"/>
      <c r="IE746" s="2"/>
      <c r="IF746" s="2"/>
      <c r="IG746" s="2"/>
      <c r="IH746" s="2"/>
      <c r="II746" s="2"/>
      <c r="IJ746" s="2"/>
      <c r="IK746" s="2">
        <v>0</v>
      </c>
      <c r="IL746" s="2"/>
      <c r="IM746" s="2"/>
      <c r="IN746" s="2"/>
      <c r="IO746" s="2"/>
      <c r="IP746" s="2"/>
      <c r="IQ746" s="2"/>
      <c r="IR746" s="2"/>
      <c r="IS746" s="2"/>
      <c r="IT746" s="2"/>
      <c r="IU746" s="2"/>
    </row>
    <row r="747" spans="1:255" x14ac:dyDescent="0.2">
      <c r="A747">
        <v>17</v>
      </c>
      <c r="B747">
        <v>1</v>
      </c>
      <c r="E747" t="s">
        <v>965</v>
      </c>
      <c r="F747" t="s">
        <v>966</v>
      </c>
      <c r="G747" t="s">
        <v>967</v>
      </c>
      <c r="H747" t="s">
        <v>37</v>
      </c>
      <c r="I747">
        <v>500</v>
      </c>
      <c r="J747">
        <v>0</v>
      </c>
      <c r="K747">
        <v>500</v>
      </c>
      <c r="O747">
        <f t="shared" si="854"/>
        <v>72371</v>
      </c>
      <c r="P747">
        <f t="shared" si="855"/>
        <v>72371</v>
      </c>
      <c r="Q747">
        <f t="shared" si="888"/>
        <v>0</v>
      </c>
      <c r="R747">
        <f t="shared" si="856"/>
        <v>0</v>
      </c>
      <c r="S747">
        <f t="shared" si="857"/>
        <v>0</v>
      </c>
      <c r="T747">
        <f t="shared" si="858"/>
        <v>0</v>
      </c>
      <c r="U747">
        <f t="shared" si="859"/>
        <v>0</v>
      </c>
      <c r="V747">
        <f t="shared" si="860"/>
        <v>0</v>
      </c>
      <c r="W747">
        <f t="shared" si="861"/>
        <v>0</v>
      </c>
      <c r="X747">
        <f t="shared" si="862"/>
        <v>0</v>
      </c>
      <c r="Y747">
        <f t="shared" si="863"/>
        <v>0</v>
      </c>
      <c r="AA747">
        <v>60252775</v>
      </c>
      <c r="AB747">
        <f t="shared" si="864"/>
        <v>14.65</v>
      </c>
      <c r="AC747">
        <f t="shared" si="865"/>
        <v>14.65</v>
      </c>
      <c r="AD747">
        <f t="shared" si="889"/>
        <v>0</v>
      </c>
      <c r="AE747">
        <f t="shared" si="890"/>
        <v>0</v>
      </c>
      <c r="AF747">
        <f t="shared" si="891"/>
        <v>0</v>
      </c>
      <c r="AG747">
        <f t="shared" si="866"/>
        <v>0</v>
      </c>
      <c r="AH747">
        <f t="shared" si="892"/>
        <v>0</v>
      </c>
      <c r="AI747">
        <f t="shared" si="893"/>
        <v>0</v>
      </c>
      <c r="AJ747">
        <f t="shared" si="867"/>
        <v>0</v>
      </c>
      <c r="AK747">
        <v>14.649999999999999</v>
      </c>
      <c r="AL747">
        <v>14.649999999999999</v>
      </c>
      <c r="AM747">
        <v>0</v>
      </c>
      <c r="AN747">
        <v>0</v>
      </c>
      <c r="AO747">
        <v>0</v>
      </c>
      <c r="AP747">
        <v>0</v>
      </c>
      <c r="AQ747">
        <v>0</v>
      </c>
      <c r="AR747">
        <v>0</v>
      </c>
      <c r="AS747">
        <v>0</v>
      </c>
      <c r="AT747">
        <v>0</v>
      </c>
      <c r="AU747">
        <v>0</v>
      </c>
      <c r="AV747">
        <v>1</v>
      </c>
      <c r="AW747">
        <v>1</v>
      </c>
      <c r="AZ747">
        <v>1</v>
      </c>
      <c r="BA747">
        <v>1</v>
      </c>
      <c r="BB747">
        <v>1</v>
      </c>
      <c r="BC747">
        <v>9.8800000000000008</v>
      </c>
      <c r="BD747" t="s">
        <v>3</v>
      </c>
      <c r="BE747" t="s">
        <v>3</v>
      </c>
      <c r="BF747" t="s">
        <v>3</v>
      </c>
      <c r="BG747" t="s">
        <v>3</v>
      </c>
      <c r="BH747">
        <v>3</v>
      </c>
      <c r="BI747">
        <v>2</v>
      </c>
      <c r="BJ747" t="s">
        <v>3</v>
      </c>
      <c r="BM747">
        <v>400002</v>
      </c>
      <c r="BN747">
        <v>0</v>
      </c>
      <c r="BO747" t="s">
        <v>3</v>
      </c>
      <c r="BP747">
        <v>0</v>
      </c>
      <c r="BQ747">
        <v>202</v>
      </c>
      <c r="BR747">
        <v>0</v>
      </c>
      <c r="BS747">
        <v>1</v>
      </c>
      <c r="BT747">
        <v>1</v>
      </c>
      <c r="BU747">
        <v>1</v>
      </c>
      <c r="BV747">
        <v>1</v>
      </c>
      <c r="BW747">
        <v>1</v>
      </c>
      <c r="BX747">
        <v>1</v>
      </c>
      <c r="BY747" t="s">
        <v>3</v>
      </c>
      <c r="BZ747">
        <v>0</v>
      </c>
      <c r="CA747">
        <v>0</v>
      </c>
      <c r="CB747" t="s">
        <v>3</v>
      </c>
      <c r="CE747">
        <v>30</v>
      </c>
      <c r="CF747">
        <v>0</v>
      </c>
      <c r="CG747">
        <v>0</v>
      </c>
      <c r="CM747">
        <v>0</v>
      </c>
      <c r="CN747" t="s">
        <v>3</v>
      </c>
      <c r="CO747">
        <v>0</v>
      </c>
      <c r="CP747">
        <f t="shared" si="868"/>
        <v>72371</v>
      </c>
      <c r="CQ747">
        <f t="shared" si="869"/>
        <v>144.74</v>
      </c>
      <c r="CR747">
        <f t="shared" si="894"/>
        <v>0</v>
      </c>
      <c r="CS747">
        <f t="shared" si="870"/>
        <v>0</v>
      </c>
      <c r="CT747">
        <f t="shared" si="871"/>
        <v>0</v>
      </c>
      <c r="CU747">
        <f t="shared" si="872"/>
        <v>0</v>
      </c>
      <c r="CV747">
        <f t="shared" si="873"/>
        <v>0</v>
      </c>
      <c r="CW747">
        <f t="shared" si="874"/>
        <v>0</v>
      </c>
      <c r="CX747">
        <f t="shared" si="875"/>
        <v>0</v>
      </c>
      <c r="CY747">
        <f t="shared" si="876"/>
        <v>0</v>
      </c>
      <c r="CZ747">
        <f t="shared" si="877"/>
        <v>0</v>
      </c>
      <c r="DC747" t="s">
        <v>3</v>
      </c>
      <c r="DD747" t="s">
        <v>3</v>
      </c>
      <c r="DE747" t="s">
        <v>3</v>
      </c>
      <c r="DF747" t="s">
        <v>3</v>
      </c>
      <c r="DG747" t="s">
        <v>3</v>
      </c>
      <c r="DH747" t="s">
        <v>3</v>
      </c>
      <c r="DI747" t="s">
        <v>3</v>
      </c>
      <c r="DJ747" t="s">
        <v>3</v>
      </c>
      <c r="DK747" t="s">
        <v>3</v>
      </c>
      <c r="DL747" t="s">
        <v>3</v>
      </c>
      <c r="DM747" t="s">
        <v>3</v>
      </c>
      <c r="DN747">
        <v>0</v>
      </c>
      <c r="DO747">
        <v>0</v>
      </c>
      <c r="DP747">
        <v>1</v>
      </c>
      <c r="DQ747">
        <v>1</v>
      </c>
      <c r="DU747">
        <v>1013</v>
      </c>
      <c r="DV747" t="s">
        <v>37</v>
      </c>
      <c r="DW747" t="s">
        <v>37</v>
      </c>
      <c r="DX747">
        <v>1</v>
      </c>
      <c r="DZ747" t="s">
        <v>3</v>
      </c>
      <c r="EA747" t="s">
        <v>3</v>
      </c>
      <c r="EB747" t="s">
        <v>3</v>
      </c>
      <c r="EC747" t="s">
        <v>3</v>
      </c>
      <c r="EE747">
        <v>59540864</v>
      </c>
      <c r="EF747">
        <v>202</v>
      </c>
      <c r="EG747" t="s">
        <v>386</v>
      </c>
      <c r="EH747">
        <v>0</v>
      </c>
      <c r="EI747" t="s">
        <v>3</v>
      </c>
      <c r="EJ747">
        <v>1</v>
      </c>
      <c r="EK747">
        <v>400002</v>
      </c>
      <c r="EL747" t="s">
        <v>387</v>
      </c>
      <c r="EM747" t="s">
        <v>386</v>
      </c>
      <c r="EO747" t="s">
        <v>3</v>
      </c>
      <c r="EQ747">
        <v>0</v>
      </c>
      <c r="ER747">
        <v>14.649999999999999</v>
      </c>
      <c r="ES747">
        <v>14.649999999999999</v>
      </c>
      <c r="ET747">
        <v>0</v>
      </c>
      <c r="EU747">
        <v>0</v>
      </c>
      <c r="EV747">
        <v>0</v>
      </c>
      <c r="EW747">
        <v>0</v>
      </c>
      <c r="EX747">
        <v>0</v>
      </c>
      <c r="EY747">
        <v>0</v>
      </c>
      <c r="EZ747">
        <v>5</v>
      </c>
      <c r="FC747">
        <v>1</v>
      </c>
      <c r="FD747">
        <v>18</v>
      </c>
      <c r="FF747">
        <v>170.25</v>
      </c>
      <c r="FQ747">
        <v>0</v>
      </c>
      <c r="FR747">
        <v>0</v>
      </c>
      <c r="FS747">
        <v>0</v>
      </c>
      <c r="FX747">
        <v>0</v>
      </c>
      <c r="FY747">
        <v>0</v>
      </c>
      <c r="GA747" t="s">
        <v>968</v>
      </c>
      <c r="GD747">
        <v>1</v>
      </c>
      <c r="GF747">
        <v>-1753745461</v>
      </c>
      <c r="GG747">
        <v>2</v>
      </c>
      <c r="GH747">
        <v>3</v>
      </c>
      <c r="GI747">
        <v>5</v>
      </c>
      <c r="GJ747">
        <v>0</v>
      </c>
      <c r="GK747">
        <v>0</v>
      </c>
      <c r="GL747">
        <f t="shared" si="878"/>
        <v>0</v>
      </c>
      <c r="GM747">
        <f t="shared" si="879"/>
        <v>72371</v>
      </c>
      <c r="GN747">
        <f t="shared" si="880"/>
        <v>0</v>
      </c>
      <c r="GO747">
        <f t="shared" si="881"/>
        <v>72371</v>
      </c>
      <c r="GP747">
        <f t="shared" si="882"/>
        <v>0</v>
      </c>
      <c r="GR747">
        <v>1</v>
      </c>
      <c r="GS747">
        <v>1</v>
      </c>
      <c r="GT747">
        <v>0</v>
      </c>
      <c r="GU747" t="s">
        <v>3</v>
      </c>
      <c r="GV747">
        <f t="shared" si="883"/>
        <v>0</v>
      </c>
      <c r="GW747">
        <v>1</v>
      </c>
      <c r="GX747">
        <f t="shared" si="884"/>
        <v>0</v>
      </c>
      <c r="HA747">
        <v>0</v>
      </c>
      <c r="HB747">
        <v>0</v>
      </c>
      <c r="HC747">
        <f t="shared" si="885"/>
        <v>0</v>
      </c>
      <c r="HE747" t="s">
        <v>389</v>
      </c>
      <c r="HF747" t="s">
        <v>34</v>
      </c>
      <c r="HM747" t="s">
        <v>3</v>
      </c>
      <c r="HN747" t="s">
        <v>3</v>
      </c>
      <c r="HO747" t="s">
        <v>3</v>
      </c>
      <c r="HP747" t="s">
        <v>3</v>
      </c>
      <c r="HQ747" t="s">
        <v>3</v>
      </c>
      <c r="HS747">
        <v>0</v>
      </c>
      <c r="IK747">
        <v>0</v>
      </c>
    </row>
    <row r="748" spans="1:255" x14ac:dyDescent="0.2">
      <c r="A748" s="2">
        <v>17</v>
      </c>
      <c r="B748" s="2">
        <v>1</v>
      </c>
      <c r="C748" s="2"/>
      <c r="D748" s="2"/>
      <c r="E748" s="2" t="s">
        <v>969</v>
      </c>
      <c r="F748" s="2" t="s">
        <v>970</v>
      </c>
      <c r="G748" s="2" t="s">
        <v>971</v>
      </c>
      <c r="H748" s="2" t="s">
        <v>37</v>
      </c>
      <c r="I748" s="2">
        <v>1200</v>
      </c>
      <c r="J748" s="2">
        <v>0</v>
      </c>
      <c r="K748" s="2">
        <v>1200</v>
      </c>
      <c r="L748" s="2"/>
      <c r="M748" s="2"/>
      <c r="N748" s="2"/>
      <c r="O748" s="2">
        <f t="shared" si="854"/>
        <v>10524</v>
      </c>
      <c r="P748" s="2">
        <f t="shared" si="855"/>
        <v>10524</v>
      </c>
      <c r="Q748" s="2">
        <f t="shared" si="888"/>
        <v>0</v>
      </c>
      <c r="R748" s="2">
        <f t="shared" si="856"/>
        <v>0</v>
      </c>
      <c r="S748" s="2">
        <f t="shared" si="857"/>
        <v>0</v>
      </c>
      <c r="T748" s="2">
        <f t="shared" si="858"/>
        <v>0</v>
      </c>
      <c r="U748" s="2">
        <f t="shared" si="859"/>
        <v>0</v>
      </c>
      <c r="V748" s="2">
        <f t="shared" si="860"/>
        <v>0</v>
      </c>
      <c r="W748" s="2">
        <f t="shared" si="861"/>
        <v>0</v>
      </c>
      <c r="X748" s="2">
        <f t="shared" si="862"/>
        <v>0</v>
      </c>
      <c r="Y748" s="2">
        <f t="shared" si="863"/>
        <v>0</v>
      </c>
      <c r="Z748" s="2"/>
      <c r="AA748" s="2">
        <v>60252778</v>
      </c>
      <c r="AB748" s="2">
        <f t="shared" si="864"/>
        <v>8.77</v>
      </c>
      <c r="AC748" s="2">
        <f t="shared" si="865"/>
        <v>8.77</v>
      </c>
      <c r="AD748" s="2">
        <f t="shared" si="889"/>
        <v>0</v>
      </c>
      <c r="AE748" s="2">
        <f t="shared" si="890"/>
        <v>0</v>
      </c>
      <c r="AF748" s="2">
        <f t="shared" si="891"/>
        <v>0</v>
      </c>
      <c r="AG748" s="2">
        <f t="shared" si="866"/>
        <v>0</v>
      </c>
      <c r="AH748" s="2">
        <f t="shared" si="892"/>
        <v>0</v>
      </c>
      <c r="AI748" s="2">
        <f t="shared" si="893"/>
        <v>0</v>
      </c>
      <c r="AJ748" s="2">
        <f t="shared" si="867"/>
        <v>0</v>
      </c>
      <c r="AK748" s="2">
        <v>8.77</v>
      </c>
      <c r="AL748" s="2">
        <v>8.77</v>
      </c>
      <c r="AM748" s="2">
        <v>0</v>
      </c>
      <c r="AN748" s="2">
        <v>0</v>
      </c>
      <c r="AO748" s="2">
        <v>0</v>
      </c>
      <c r="AP748" s="2">
        <v>0</v>
      </c>
      <c r="AQ748" s="2">
        <v>0</v>
      </c>
      <c r="AR748" s="2">
        <v>0</v>
      </c>
      <c r="AS748" s="2">
        <v>0</v>
      </c>
      <c r="AT748" s="2">
        <v>0</v>
      </c>
      <c r="AU748" s="2">
        <v>0</v>
      </c>
      <c r="AV748" s="2">
        <v>1</v>
      </c>
      <c r="AW748" s="2">
        <v>1</v>
      </c>
      <c r="AX748" s="2"/>
      <c r="AY748" s="2"/>
      <c r="AZ748" s="2">
        <v>1</v>
      </c>
      <c r="BA748" s="2">
        <v>1</v>
      </c>
      <c r="BB748" s="2">
        <v>1</v>
      </c>
      <c r="BC748" s="2">
        <v>1</v>
      </c>
      <c r="BD748" s="2" t="s">
        <v>3</v>
      </c>
      <c r="BE748" s="2" t="s">
        <v>3</v>
      </c>
      <c r="BF748" s="2" t="s">
        <v>3</v>
      </c>
      <c r="BG748" s="2" t="s">
        <v>3</v>
      </c>
      <c r="BH748" s="2">
        <v>3</v>
      </c>
      <c r="BI748" s="2">
        <v>2</v>
      </c>
      <c r="BJ748" s="2" t="s">
        <v>3</v>
      </c>
      <c r="BK748" s="2"/>
      <c r="BL748" s="2"/>
      <c r="BM748" s="2">
        <v>400002</v>
      </c>
      <c r="BN748" s="2">
        <v>0</v>
      </c>
      <c r="BO748" s="2" t="s">
        <v>3</v>
      </c>
      <c r="BP748" s="2">
        <v>0</v>
      </c>
      <c r="BQ748" s="2">
        <v>202</v>
      </c>
      <c r="BR748" s="2">
        <v>0</v>
      </c>
      <c r="BS748" s="2">
        <v>1</v>
      </c>
      <c r="BT748" s="2">
        <v>1</v>
      </c>
      <c r="BU748" s="2">
        <v>1</v>
      </c>
      <c r="BV748" s="2">
        <v>1</v>
      </c>
      <c r="BW748" s="2">
        <v>1</v>
      </c>
      <c r="BX748" s="2">
        <v>1</v>
      </c>
      <c r="BY748" s="2" t="s">
        <v>3</v>
      </c>
      <c r="BZ748" s="2">
        <v>0</v>
      </c>
      <c r="CA748" s="2">
        <v>0</v>
      </c>
      <c r="CB748" s="2" t="s">
        <v>3</v>
      </c>
      <c r="CC748" s="2"/>
      <c r="CD748" s="2"/>
      <c r="CE748" s="2">
        <v>30</v>
      </c>
      <c r="CF748" s="2">
        <v>0</v>
      </c>
      <c r="CG748" s="2">
        <v>0</v>
      </c>
      <c r="CH748" s="2"/>
      <c r="CI748" s="2"/>
      <c r="CJ748" s="2"/>
      <c r="CK748" s="2"/>
      <c r="CL748" s="2"/>
      <c r="CM748" s="2">
        <v>0</v>
      </c>
      <c r="CN748" s="2" t="s">
        <v>3</v>
      </c>
      <c r="CO748" s="2">
        <v>0</v>
      </c>
      <c r="CP748" s="2">
        <f t="shared" si="868"/>
        <v>10524</v>
      </c>
      <c r="CQ748" s="2">
        <f t="shared" si="869"/>
        <v>8.77</v>
      </c>
      <c r="CR748" s="2">
        <f t="shared" si="894"/>
        <v>0</v>
      </c>
      <c r="CS748" s="2">
        <f t="shared" si="870"/>
        <v>0</v>
      </c>
      <c r="CT748" s="2">
        <f t="shared" si="871"/>
        <v>0</v>
      </c>
      <c r="CU748" s="2">
        <f t="shared" si="872"/>
        <v>0</v>
      </c>
      <c r="CV748" s="2">
        <f t="shared" si="873"/>
        <v>0</v>
      </c>
      <c r="CW748" s="2">
        <f t="shared" si="874"/>
        <v>0</v>
      </c>
      <c r="CX748" s="2">
        <f t="shared" si="875"/>
        <v>0</v>
      </c>
      <c r="CY748" s="2">
        <f t="shared" si="876"/>
        <v>0</v>
      </c>
      <c r="CZ748" s="2">
        <f t="shared" si="877"/>
        <v>0</v>
      </c>
      <c r="DA748" s="2"/>
      <c r="DB748" s="2"/>
      <c r="DC748" s="2" t="s">
        <v>3</v>
      </c>
      <c r="DD748" s="2" t="s">
        <v>3</v>
      </c>
      <c r="DE748" s="2" t="s">
        <v>3</v>
      </c>
      <c r="DF748" s="2" t="s">
        <v>3</v>
      </c>
      <c r="DG748" s="2" t="s">
        <v>3</v>
      </c>
      <c r="DH748" s="2" t="s">
        <v>3</v>
      </c>
      <c r="DI748" s="2" t="s">
        <v>3</v>
      </c>
      <c r="DJ748" s="2" t="s">
        <v>3</v>
      </c>
      <c r="DK748" s="2" t="s">
        <v>3</v>
      </c>
      <c r="DL748" s="2" t="s">
        <v>3</v>
      </c>
      <c r="DM748" s="2" t="s">
        <v>3</v>
      </c>
      <c r="DN748" s="2">
        <v>0</v>
      </c>
      <c r="DO748" s="2">
        <v>0</v>
      </c>
      <c r="DP748" s="2">
        <v>1</v>
      </c>
      <c r="DQ748" s="2">
        <v>1</v>
      </c>
      <c r="DR748" s="2"/>
      <c r="DS748" s="2"/>
      <c r="DT748" s="2"/>
      <c r="DU748" s="2">
        <v>1013</v>
      </c>
      <c r="DV748" s="2" t="s">
        <v>37</v>
      </c>
      <c r="DW748" s="2" t="s">
        <v>37</v>
      </c>
      <c r="DX748" s="2">
        <v>1</v>
      </c>
      <c r="DY748" s="2"/>
      <c r="DZ748" s="2" t="s">
        <v>3</v>
      </c>
      <c r="EA748" s="2" t="s">
        <v>3</v>
      </c>
      <c r="EB748" s="2" t="s">
        <v>3</v>
      </c>
      <c r="EC748" s="2" t="s">
        <v>3</v>
      </c>
      <c r="ED748" s="2"/>
      <c r="EE748" s="2">
        <v>59540864</v>
      </c>
      <c r="EF748" s="2">
        <v>202</v>
      </c>
      <c r="EG748" s="2" t="s">
        <v>386</v>
      </c>
      <c r="EH748" s="2">
        <v>0</v>
      </c>
      <c r="EI748" s="2" t="s">
        <v>3</v>
      </c>
      <c r="EJ748" s="2">
        <v>1</v>
      </c>
      <c r="EK748" s="2">
        <v>400002</v>
      </c>
      <c r="EL748" s="2" t="s">
        <v>387</v>
      </c>
      <c r="EM748" s="2" t="s">
        <v>386</v>
      </c>
      <c r="EN748" s="2"/>
      <c r="EO748" s="2" t="s">
        <v>3</v>
      </c>
      <c r="EP748" s="2"/>
      <c r="EQ748" s="2">
        <v>0</v>
      </c>
      <c r="ER748" s="2">
        <v>0</v>
      </c>
      <c r="ES748" s="2">
        <v>8.77</v>
      </c>
      <c r="ET748" s="2">
        <v>0</v>
      </c>
      <c r="EU748" s="2">
        <v>0</v>
      </c>
      <c r="EV748" s="2">
        <v>0</v>
      </c>
      <c r="EW748" s="2">
        <v>0</v>
      </c>
      <c r="EX748" s="2">
        <v>0</v>
      </c>
      <c r="EY748" s="2">
        <v>0</v>
      </c>
      <c r="EZ748" s="2"/>
      <c r="FA748" s="2"/>
      <c r="FB748" s="2"/>
      <c r="FC748" s="2"/>
      <c r="FD748" s="2"/>
      <c r="FE748" s="2"/>
      <c r="FF748" s="2"/>
      <c r="FG748" s="2"/>
      <c r="FH748" s="2"/>
      <c r="FI748" s="2"/>
      <c r="FJ748" s="2"/>
      <c r="FK748" s="2"/>
      <c r="FL748" s="2"/>
      <c r="FM748" s="2"/>
      <c r="FN748" s="2"/>
      <c r="FO748" s="2"/>
      <c r="FP748" s="2"/>
      <c r="FQ748" s="2">
        <v>0</v>
      </c>
      <c r="FR748" s="2">
        <v>0</v>
      </c>
      <c r="FS748" s="2">
        <v>0</v>
      </c>
      <c r="FT748" s="2"/>
      <c r="FU748" s="2"/>
      <c r="FV748" s="2"/>
      <c r="FW748" s="2"/>
      <c r="FX748" s="2">
        <v>0</v>
      </c>
      <c r="FY748" s="2">
        <v>0</v>
      </c>
      <c r="FZ748" s="2"/>
      <c r="GA748" s="2" t="s">
        <v>960</v>
      </c>
      <c r="GB748" s="2"/>
      <c r="GC748" s="2"/>
      <c r="GD748" s="2">
        <v>1</v>
      </c>
      <c r="GE748" s="2"/>
      <c r="GF748" s="2">
        <v>-959508585</v>
      </c>
      <c r="GG748" s="2">
        <v>2</v>
      </c>
      <c r="GH748" s="2">
        <v>4</v>
      </c>
      <c r="GI748" s="2">
        <v>-2</v>
      </c>
      <c r="GJ748" s="2">
        <v>0</v>
      </c>
      <c r="GK748" s="2">
        <v>0</v>
      </c>
      <c r="GL748" s="2">
        <f t="shared" si="878"/>
        <v>0</v>
      </c>
      <c r="GM748" s="2">
        <f t="shared" si="879"/>
        <v>10524</v>
      </c>
      <c r="GN748" s="2">
        <f t="shared" si="880"/>
        <v>0</v>
      </c>
      <c r="GO748" s="2">
        <f t="shared" si="881"/>
        <v>10524</v>
      </c>
      <c r="GP748" s="2">
        <f t="shared" si="882"/>
        <v>0</v>
      </c>
      <c r="GQ748" s="2"/>
      <c r="GR748" s="2">
        <v>0</v>
      </c>
      <c r="GS748" s="2">
        <v>2</v>
      </c>
      <c r="GT748" s="2">
        <v>0</v>
      </c>
      <c r="GU748" s="2" t="s">
        <v>3</v>
      </c>
      <c r="GV748" s="2">
        <f t="shared" si="883"/>
        <v>0</v>
      </c>
      <c r="GW748" s="2">
        <v>1</v>
      </c>
      <c r="GX748" s="2">
        <f t="shared" si="884"/>
        <v>0</v>
      </c>
      <c r="GY748" s="2"/>
      <c r="GZ748" s="2"/>
      <c r="HA748" s="2">
        <v>0</v>
      </c>
      <c r="HB748" s="2">
        <v>0</v>
      </c>
      <c r="HC748" s="2">
        <f t="shared" si="885"/>
        <v>0</v>
      </c>
      <c r="HD748" s="2"/>
      <c r="HE748" s="2" t="s">
        <v>389</v>
      </c>
      <c r="HF748" s="2" t="s">
        <v>34</v>
      </c>
      <c r="HG748" s="2"/>
      <c r="HH748" s="2"/>
      <c r="HI748" s="2"/>
      <c r="HJ748" s="2"/>
      <c r="HK748" s="2"/>
      <c r="HL748" s="2"/>
      <c r="HM748" s="2" t="s">
        <v>3</v>
      </c>
      <c r="HN748" s="2" t="s">
        <v>3</v>
      </c>
      <c r="HO748" s="2" t="s">
        <v>3</v>
      </c>
      <c r="HP748" s="2" t="s">
        <v>3</v>
      </c>
      <c r="HQ748" s="2" t="s">
        <v>3</v>
      </c>
      <c r="HR748" s="2"/>
      <c r="HS748" s="2">
        <v>0</v>
      </c>
      <c r="HT748" s="2"/>
      <c r="HU748" s="2"/>
      <c r="HV748" s="2"/>
      <c r="HW748" s="2"/>
      <c r="HX748" s="2"/>
      <c r="HY748" s="2"/>
      <c r="HZ748" s="2"/>
      <c r="IA748" s="2"/>
      <c r="IB748" s="2"/>
      <c r="IC748" s="2"/>
      <c r="ID748" s="2"/>
      <c r="IE748" s="2"/>
      <c r="IF748" s="2"/>
      <c r="IG748" s="2"/>
      <c r="IH748" s="2"/>
      <c r="II748" s="2"/>
      <c r="IJ748" s="2"/>
      <c r="IK748" s="2">
        <v>0</v>
      </c>
      <c r="IL748" s="2"/>
      <c r="IM748" s="2"/>
      <c r="IN748" s="2"/>
      <c r="IO748" s="2"/>
      <c r="IP748" s="2"/>
      <c r="IQ748" s="2"/>
      <c r="IR748" s="2"/>
      <c r="IS748" s="2"/>
      <c r="IT748" s="2"/>
      <c r="IU748" s="2"/>
    </row>
    <row r="749" spans="1:255" x14ac:dyDescent="0.2">
      <c r="A749">
        <v>17</v>
      </c>
      <c r="B749">
        <v>1</v>
      </c>
      <c r="E749" t="s">
        <v>969</v>
      </c>
      <c r="F749" t="s">
        <v>970</v>
      </c>
      <c r="G749" t="s">
        <v>971</v>
      </c>
      <c r="H749" t="s">
        <v>37</v>
      </c>
      <c r="I749">
        <v>1200</v>
      </c>
      <c r="J749">
        <v>0</v>
      </c>
      <c r="K749">
        <v>1200</v>
      </c>
      <c r="O749">
        <f t="shared" si="854"/>
        <v>103977.12</v>
      </c>
      <c r="P749">
        <f t="shared" si="855"/>
        <v>103977.12</v>
      </c>
      <c r="Q749">
        <f t="shared" si="888"/>
        <v>0</v>
      </c>
      <c r="R749">
        <f t="shared" si="856"/>
        <v>0</v>
      </c>
      <c r="S749">
        <f t="shared" si="857"/>
        <v>0</v>
      </c>
      <c r="T749">
        <f t="shared" si="858"/>
        <v>0</v>
      </c>
      <c r="U749">
        <f t="shared" si="859"/>
        <v>0</v>
      </c>
      <c r="V749">
        <f t="shared" si="860"/>
        <v>0</v>
      </c>
      <c r="W749">
        <f t="shared" si="861"/>
        <v>0</v>
      </c>
      <c r="X749">
        <f t="shared" si="862"/>
        <v>0</v>
      </c>
      <c r="Y749">
        <f t="shared" si="863"/>
        <v>0</v>
      </c>
      <c r="AA749">
        <v>60252775</v>
      </c>
      <c r="AB749">
        <f t="shared" si="864"/>
        <v>8.77</v>
      </c>
      <c r="AC749">
        <f t="shared" si="865"/>
        <v>8.77</v>
      </c>
      <c r="AD749">
        <f t="shared" si="889"/>
        <v>0</v>
      </c>
      <c r="AE749">
        <f t="shared" si="890"/>
        <v>0</v>
      </c>
      <c r="AF749">
        <f t="shared" si="891"/>
        <v>0</v>
      </c>
      <c r="AG749">
        <f t="shared" si="866"/>
        <v>0</v>
      </c>
      <c r="AH749">
        <f t="shared" si="892"/>
        <v>0</v>
      </c>
      <c r="AI749">
        <f t="shared" si="893"/>
        <v>0</v>
      </c>
      <c r="AJ749">
        <f t="shared" si="867"/>
        <v>0</v>
      </c>
      <c r="AK749">
        <v>8.77</v>
      </c>
      <c r="AL749">
        <v>8.77</v>
      </c>
      <c r="AM749">
        <v>0</v>
      </c>
      <c r="AN749">
        <v>0</v>
      </c>
      <c r="AO749">
        <v>0</v>
      </c>
      <c r="AP749">
        <v>0</v>
      </c>
      <c r="AQ749">
        <v>0</v>
      </c>
      <c r="AR749">
        <v>0</v>
      </c>
      <c r="AS749">
        <v>0</v>
      </c>
      <c r="AT749">
        <v>0</v>
      </c>
      <c r="AU749">
        <v>0</v>
      </c>
      <c r="AV749">
        <v>1</v>
      </c>
      <c r="AW749">
        <v>1</v>
      </c>
      <c r="AZ749">
        <v>1</v>
      </c>
      <c r="BA749">
        <v>1</v>
      </c>
      <c r="BB749">
        <v>1</v>
      </c>
      <c r="BC749">
        <v>9.8800000000000008</v>
      </c>
      <c r="BD749" t="s">
        <v>3</v>
      </c>
      <c r="BE749" t="s">
        <v>3</v>
      </c>
      <c r="BF749" t="s">
        <v>3</v>
      </c>
      <c r="BG749" t="s">
        <v>3</v>
      </c>
      <c r="BH749">
        <v>3</v>
      </c>
      <c r="BI749">
        <v>2</v>
      </c>
      <c r="BJ749" t="s">
        <v>3</v>
      </c>
      <c r="BM749">
        <v>400002</v>
      </c>
      <c r="BN749">
        <v>0</v>
      </c>
      <c r="BO749" t="s">
        <v>3</v>
      </c>
      <c r="BP749">
        <v>0</v>
      </c>
      <c r="BQ749">
        <v>202</v>
      </c>
      <c r="BR749">
        <v>0</v>
      </c>
      <c r="BS749">
        <v>1</v>
      </c>
      <c r="BT749">
        <v>1</v>
      </c>
      <c r="BU749">
        <v>1</v>
      </c>
      <c r="BV749">
        <v>1</v>
      </c>
      <c r="BW749">
        <v>1</v>
      </c>
      <c r="BX749">
        <v>1</v>
      </c>
      <c r="BY749" t="s">
        <v>3</v>
      </c>
      <c r="BZ749">
        <v>0</v>
      </c>
      <c r="CA749">
        <v>0</v>
      </c>
      <c r="CB749" t="s">
        <v>3</v>
      </c>
      <c r="CE749">
        <v>30</v>
      </c>
      <c r="CF749">
        <v>0</v>
      </c>
      <c r="CG749">
        <v>0</v>
      </c>
      <c r="CM749">
        <v>0</v>
      </c>
      <c r="CN749" t="s">
        <v>3</v>
      </c>
      <c r="CO749">
        <v>0</v>
      </c>
      <c r="CP749">
        <f t="shared" si="868"/>
        <v>103977.12</v>
      </c>
      <c r="CQ749">
        <f t="shared" si="869"/>
        <v>86.65</v>
      </c>
      <c r="CR749">
        <f t="shared" si="894"/>
        <v>0</v>
      </c>
      <c r="CS749">
        <f t="shared" si="870"/>
        <v>0</v>
      </c>
      <c r="CT749">
        <f t="shared" si="871"/>
        <v>0</v>
      </c>
      <c r="CU749">
        <f t="shared" si="872"/>
        <v>0</v>
      </c>
      <c r="CV749">
        <f t="shared" si="873"/>
        <v>0</v>
      </c>
      <c r="CW749">
        <f t="shared" si="874"/>
        <v>0</v>
      </c>
      <c r="CX749">
        <f t="shared" si="875"/>
        <v>0</v>
      </c>
      <c r="CY749">
        <f t="shared" si="876"/>
        <v>0</v>
      </c>
      <c r="CZ749">
        <f t="shared" si="877"/>
        <v>0</v>
      </c>
      <c r="DC749" t="s">
        <v>3</v>
      </c>
      <c r="DD749" t="s">
        <v>3</v>
      </c>
      <c r="DE749" t="s">
        <v>3</v>
      </c>
      <c r="DF749" t="s">
        <v>3</v>
      </c>
      <c r="DG749" t="s">
        <v>3</v>
      </c>
      <c r="DH749" t="s">
        <v>3</v>
      </c>
      <c r="DI749" t="s">
        <v>3</v>
      </c>
      <c r="DJ749" t="s">
        <v>3</v>
      </c>
      <c r="DK749" t="s">
        <v>3</v>
      </c>
      <c r="DL749" t="s">
        <v>3</v>
      </c>
      <c r="DM749" t="s">
        <v>3</v>
      </c>
      <c r="DN749">
        <v>0</v>
      </c>
      <c r="DO749">
        <v>0</v>
      </c>
      <c r="DP749">
        <v>1</v>
      </c>
      <c r="DQ749">
        <v>1</v>
      </c>
      <c r="DU749">
        <v>1013</v>
      </c>
      <c r="DV749" t="s">
        <v>37</v>
      </c>
      <c r="DW749" t="s">
        <v>37</v>
      </c>
      <c r="DX749">
        <v>1</v>
      </c>
      <c r="DZ749" t="s">
        <v>3</v>
      </c>
      <c r="EA749" t="s">
        <v>3</v>
      </c>
      <c r="EB749" t="s">
        <v>3</v>
      </c>
      <c r="EC749" t="s">
        <v>3</v>
      </c>
      <c r="EE749">
        <v>59540864</v>
      </c>
      <c r="EF749">
        <v>202</v>
      </c>
      <c r="EG749" t="s">
        <v>386</v>
      </c>
      <c r="EH749">
        <v>0</v>
      </c>
      <c r="EI749" t="s">
        <v>3</v>
      </c>
      <c r="EJ749">
        <v>1</v>
      </c>
      <c r="EK749">
        <v>400002</v>
      </c>
      <c r="EL749" t="s">
        <v>387</v>
      </c>
      <c r="EM749" t="s">
        <v>386</v>
      </c>
      <c r="EO749" t="s">
        <v>3</v>
      </c>
      <c r="EQ749">
        <v>0</v>
      </c>
      <c r="ER749">
        <v>8.77</v>
      </c>
      <c r="ES749">
        <v>8.77</v>
      </c>
      <c r="ET749">
        <v>0</v>
      </c>
      <c r="EU749">
        <v>0</v>
      </c>
      <c r="EV749">
        <v>0</v>
      </c>
      <c r="EW749">
        <v>0</v>
      </c>
      <c r="EX749">
        <v>0</v>
      </c>
      <c r="EY749">
        <v>0</v>
      </c>
      <c r="EZ749">
        <v>5</v>
      </c>
      <c r="FC749">
        <v>1</v>
      </c>
      <c r="FD749">
        <v>18</v>
      </c>
      <c r="FF749">
        <v>102</v>
      </c>
      <c r="FQ749">
        <v>0</v>
      </c>
      <c r="FR749">
        <v>0</v>
      </c>
      <c r="FS749">
        <v>0</v>
      </c>
      <c r="FX749">
        <v>0</v>
      </c>
      <c r="FY749">
        <v>0</v>
      </c>
      <c r="GA749" t="s">
        <v>960</v>
      </c>
      <c r="GD749">
        <v>1</v>
      </c>
      <c r="GF749">
        <v>-959508585</v>
      </c>
      <c r="GG749">
        <v>2</v>
      </c>
      <c r="GH749">
        <v>3</v>
      </c>
      <c r="GI749">
        <v>5</v>
      </c>
      <c r="GJ749">
        <v>0</v>
      </c>
      <c r="GK749">
        <v>0</v>
      </c>
      <c r="GL749">
        <f t="shared" si="878"/>
        <v>0</v>
      </c>
      <c r="GM749">
        <f t="shared" si="879"/>
        <v>103977.12</v>
      </c>
      <c r="GN749">
        <f t="shared" si="880"/>
        <v>0</v>
      </c>
      <c r="GO749">
        <f t="shared" si="881"/>
        <v>103977.12</v>
      </c>
      <c r="GP749">
        <f t="shared" si="882"/>
        <v>0</v>
      </c>
      <c r="GR749">
        <v>1</v>
      </c>
      <c r="GS749">
        <v>1</v>
      </c>
      <c r="GT749">
        <v>0</v>
      </c>
      <c r="GU749" t="s">
        <v>3</v>
      </c>
      <c r="GV749">
        <f t="shared" si="883"/>
        <v>0</v>
      </c>
      <c r="GW749">
        <v>1</v>
      </c>
      <c r="GX749">
        <f t="shared" si="884"/>
        <v>0</v>
      </c>
      <c r="HA749">
        <v>0</v>
      </c>
      <c r="HB749">
        <v>0</v>
      </c>
      <c r="HC749">
        <f t="shared" si="885"/>
        <v>0</v>
      </c>
      <c r="HE749" t="s">
        <v>389</v>
      </c>
      <c r="HF749" t="s">
        <v>34</v>
      </c>
      <c r="HM749" t="s">
        <v>3</v>
      </c>
      <c r="HN749" t="s">
        <v>3</v>
      </c>
      <c r="HO749" t="s">
        <v>3</v>
      </c>
      <c r="HP749" t="s">
        <v>3</v>
      </c>
      <c r="HQ749" t="s">
        <v>3</v>
      </c>
      <c r="HS749">
        <v>0</v>
      </c>
      <c r="IK749">
        <v>0</v>
      </c>
    </row>
    <row r="750" spans="1:255" x14ac:dyDescent="0.2">
      <c r="A750" s="2">
        <v>17</v>
      </c>
      <c r="B750" s="2">
        <v>1</v>
      </c>
      <c r="C750" s="2"/>
      <c r="D750" s="2"/>
      <c r="E750" s="2" t="s">
        <v>972</v>
      </c>
      <c r="F750" s="2" t="s">
        <v>973</v>
      </c>
      <c r="G750" s="2" t="s">
        <v>974</v>
      </c>
      <c r="H750" s="2" t="s">
        <v>631</v>
      </c>
      <c r="I750" s="2">
        <f>ROUND(1000/100,9)</f>
        <v>10</v>
      </c>
      <c r="J750" s="2">
        <v>0</v>
      </c>
      <c r="K750" s="2">
        <f>ROUND(1000/100,9)</f>
        <v>10</v>
      </c>
      <c r="L750" s="2"/>
      <c r="M750" s="2"/>
      <c r="N750" s="2"/>
      <c r="O750" s="2">
        <f t="shared" si="854"/>
        <v>322</v>
      </c>
      <c r="P750" s="2">
        <f t="shared" si="855"/>
        <v>322</v>
      </c>
      <c r="Q750" s="2">
        <f t="shared" si="888"/>
        <v>0</v>
      </c>
      <c r="R750" s="2">
        <f t="shared" si="856"/>
        <v>0</v>
      </c>
      <c r="S750" s="2">
        <f t="shared" si="857"/>
        <v>0</v>
      </c>
      <c r="T750" s="2">
        <f t="shared" si="858"/>
        <v>0</v>
      </c>
      <c r="U750" s="2">
        <f t="shared" si="859"/>
        <v>0</v>
      </c>
      <c r="V750" s="2">
        <f t="shared" si="860"/>
        <v>0</v>
      </c>
      <c r="W750" s="2">
        <f t="shared" si="861"/>
        <v>0</v>
      </c>
      <c r="X750" s="2">
        <f t="shared" si="862"/>
        <v>0</v>
      </c>
      <c r="Y750" s="2">
        <f t="shared" si="863"/>
        <v>0</v>
      </c>
      <c r="Z750" s="2"/>
      <c r="AA750" s="2">
        <v>60252778</v>
      </c>
      <c r="AB750" s="2">
        <f t="shared" si="864"/>
        <v>32.200000000000003</v>
      </c>
      <c r="AC750" s="2">
        <f t="shared" si="865"/>
        <v>32.200000000000003</v>
      </c>
      <c r="AD750" s="2">
        <f t="shared" si="889"/>
        <v>0</v>
      </c>
      <c r="AE750" s="2">
        <f t="shared" si="890"/>
        <v>0</v>
      </c>
      <c r="AF750" s="2">
        <f t="shared" si="891"/>
        <v>0</v>
      </c>
      <c r="AG750" s="2">
        <f t="shared" si="866"/>
        <v>0</v>
      </c>
      <c r="AH750" s="2">
        <f t="shared" si="892"/>
        <v>0</v>
      </c>
      <c r="AI750" s="2">
        <f t="shared" si="893"/>
        <v>0</v>
      </c>
      <c r="AJ750" s="2">
        <f t="shared" si="867"/>
        <v>0</v>
      </c>
      <c r="AK750" s="2">
        <v>32.200000000000003</v>
      </c>
      <c r="AL750" s="2">
        <v>32.200000000000003</v>
      </c>
      <c r="AM750" s="2">
        <v>0</v>
      </c>
      <c r="AN750" s="2">
        <v>0</v>
      </c>
      <c r="AO750" s="2">
        <v>0</v>
      </c>
      <c r="AP750" s="2">
        <v>0</v>
      </c>
      <c r="AQ750" s="2">
        <v>0</v>
      </c>
      <c r="AR750" s="2">
        <v>0</v>
      </c>
      <c r="AS750" s="2">
        <v>0</v>
      </c>
      <c r="AT750" s="2">
        <v>0</v>
      </c>
      <c r="AU750" s="2">
        <v>0</v>
      </c>
      <c r="AV750" s="2">
        <v>1</v>
      </c>
      <c r="AW750" s="2">
        <v>1</v>
      </c>
      <c r="AX750" s="2"/>
      <c r="AY750" s="2"/>
      <c r="AZ750" s="2">
        <v>1</v>
      </c>
      <c r="BA750" s="2">
        <v>1</v>
      </c>
      <c r="BB750" s="2">
        <v>1</v>
      </c>
      <c r="BC750" s="2">
        <v>1</v>
      </c>
      <c r="BD750" s="2" t="s">
        <v>3</v>
      </c>
      <c r="BE750" s="2" t="s">
        <v>3</v>
      </c>
      <c r="BF750" s="2" t="s">
        <v>3</v>
      </c>
      <c r="BG750" s="2" t="s">
        <v>3</v>
      </c>
      <c r="BH750" s="2">
        <v>3</v>
      </c>
      <c r="BI750" s="2">
        <v>2</v>
      </c>
      <c r="BJ750" s="2" t="s">
        <v>975</v>
      </c>
      <c r="BK750" s="2"/>
      <c r="BL750" s="2"/>
      <c r="BM750" s="2">
        <v>1617</v>
      </c>
      <c r="BN750" s="2">
        <v>59540665</v>
      </c>
      <c r="BO750" s="2" t="s">
        <v>3</v>
      </c>
      <c r="BP750" s="2">
        <v>0</v>
      </c>
      <c r="BQ750" s="2">
        <v>200</v>
      </c>
      <c r="BR750" s="2">
        <v>0</v>
      </c>
      <c r="BS750" s="2">
        <v>1</v>
      </c>
      <c r="BT750" s="2">
        <v>1</v>
      </c>
      <c r="BU750" s="2">
        <v>1</v>
      </c>
      <c r="BV750" s="2">
        <v>1</v>
      </c>
      <c r="BW750" s="2">
        <v>1</v>
      </c>
      <c r="BX750" s="2">
        <v>1</v>
      </c>
      <c r="BY750" s="2" t="s">
        <v>3</v>
      </c>
      <c r="BZ750" s="2">
        <v>0</v>
      </c>
      <c r="CA750" s="2">
        <v>0</v>
      </c>
      <c r="CB750" s="2" t="s">
        <v>3</v>
      </c>
      <c r="CC750" s="2"/>
      <c r="CD750" s="2"/>
      <c r="CE750" s="2">
        <v>30</v>
      </c>
      <c r="CF750" s="2">
        <v>0</v>
      </c>
      <c r="CG750" s="2">
        <v>0</v>
      </c>
      <c r="CH750" s="2"/>
      <c r="CI750" s="2"/>
      <c r="CJ750" s="2"/>
      <c r="CK750" s="2"/>
      <c r="CL750" s="2"/>
      <c r="CM750" s="2">
        <v>0</v>
      </c>
      <c r="CN750" s="2" t="s">
        <v>3</v>
      </c>
      <c r="CO750" s="2">
        <v>0</v>
      </c>
      <c r="CP750" s="2">
        <f t="shared" si="868"/>
        <v>322</v>
      </c>
      <c r="CQ750" s="2">
        <f t="shared" si="869"/>
        <v>32.200000000000003</v>
      </c>
      <c r="CR750" s="2">
        <f t="shared" si="894"/>
        <v>0</v>
      </c>
      <c r="CS750" s="2">
        <f t="shared" si="870"/>
        <v>0</v>
      </c>
      <c r="CT750" s="2">
        <f t="shared" si="871"/>
        <v>0</v>
      </c>
      <c r="CU750" s="2">
        <f t="shared" si="872"/>
        <v>0</v>
      </c>
      <c r="CV750" s="2">
        <f t="shared" si="873"/>
        <v>0</v>
      </c>
      <c r="CW750" s="2">
        <f t="shared" si="874"/>
        <v>0</v>
      </c>
      <c r="CX750" s="2">
        <f t="shared" si="875"/>
        <v>0</v>
      </c>
      <c r="CY750" s="2">
        <f t="shared" si="876"/>
        <v>0</v>
      </c>
      <c r="CZ750" s="2">
        <f t="shared" si="877"/>
        <v>0</v>
      </c>
      <c r="DA750" s="2"/>
      <c r="DB750" s="2"/>
      <c r="DC750" s="2" t="s">
        <v>3</v>
      </c>
      <c r="DD750" s="2" t="s">
        <v>3</v>
      </c>
      <c r="DE750" s="2" t="s">
        <v>3</v>
      </c>
      <c r="DF750" s="2" t="s">
        <v>3</v>
      </c>
      <c r="DG750" s="2" t="s">
        <v>3</v>
      </c>
      <c r="DH750" s="2" t="s">
        <v>3</v>
      </c>
      <c r="DI750" s="2" t="s">
        <v>3</v>
      </c>
      <c r="DJ750" s="2" t="s">
        <v>3</v>
      </c>
      <c r="DK750" s="2" t="s">
        <v>3</v>
      </c>
      <c r="DL750" s="2" t="s">
        <v>3</v>
      </c>
      <c r="DM750" s="2" t="s">
        <v>3</v>
      </c>
      <c r="DN750" s="2">
        <v>0</v>
      </c>
      <c r="DO750" s="2">
        <v>0</v>
      </c>
      <c r="DP750" s="2">
        <v>1</v>
      </c>
      <c r="DQ750" s="2">
        <v>1</v>
      </c>
      <c r="DR750" s="2"/>
      <c r="DS750" s="2"/>
      <c r="DT750" s="2"/>
      <c r="DU750" s="2">
        <v>1010</v>
      </c>
      <c r="DV750" s="2" t="s">
        <v>631</v>
      </c>
      <c r="DW750" s="2" t="s">
        <v>631</v>
      </c>
      <c r="DX750" s="2">
        <v>100</v>
      </c>
      <c r="DY750" s="2"/>
      <c r="DZ750" s="2" t="s">
        <v>3</v>
      </c>
      <c r="EA750" s="2" t="s">
        <v>3</v>
      </c>
      <c r="EB750" s="2" t="s">
        <v>3</v>
      </c>
      <c r="EC750" s="2" t="s">
        <v>3</v>
      </c>
      <c r="ED750" s="2"/>
      <c r="EE750" s="2">
        <v>59540855</v>
      </c>
      <c r="EF750" s="2">
        <v>200</v>
      </c>
      <c r="EG750" s="2" t="s">
        <v>633</v>
      </c>
      <c r="EH750" s="2">
        <v>0</v>
      </c>
      <c r="EI750" s="2" t="s">
        <v>3</v>
      </c>
      <c r="EJ750" s="2">
        <v>1</v>
      </c>
      <c r="EK750" s="2">
        <v>1617</v>
      </c>
      <c r="EL750" s="2" t="s">
        <v>634</v>
      </c>
      <c r="EM750" s="2" t="s">
        <v>635</v>
      </c>
      <c r="EN750" s="2"/>
      <c r="EO750" s="2" t="s">
        <v>3</v>
      </c>
      <c r="EP750" s="2"/>
      <c r="EQ750" s="2">
        <v>0</v>
      </c>
      <c r="ER750" s="2">
        <v>32.200000000000003</v>
      </c>
      <c r="ES750" s="2">
        <v>32.200000000000003</v>
      </c>
      <c r="ET750" s="2">
        <v>0</v>
      </c>
      <c r="EU750" s="2">
        <v>0</v>
      </c>
      <c r="EV750" s="2">
        <v>0</v>
      </c>
      <c r="EW750" s="2">
        <v>0</v>
      </c>
      <c r="EX750" s="2">
        <v>0</v>
      </c>
      <c r="EY750" s="2">
        <v>0</v>
      </c>
      <c r="EZ750" s="2"/>
      <c r="FA750" s="2"/>
      <c r="FB750" s="2"/>
      <c r="FC750" s="2"/>
      <c r="FD750" s="2"/>
      <c r="FE750" s="2"/>
      <c r="FF750" s="2"/>
      <c r="FG750" s="2"/>
      <c r="FH750" s="2"/>
      <c r="FI750" s="2"/>
      <c r="FJ750" s="2"/>
      <c r="FK750" s="2"/>
      <c r="FL750" s="2"/>
      <c r="FM750" s="2"/>
      <c r="FN750" s="2"/>
      <c r="FO750" s="2"/>
      <c r="FP750" s="2"/>
      <c r="FQ750" s="2">
        <v>0</v>
      </c>
      <c r="FR750" s="2">
        <v>0</v>
      </c>
      <c r="FS750" s="2">
        <v>0</v>
      </c>
      <c r="FT750" s="2"/>
      <c r="FU750" s="2"/>
      <c r="FV750" s="2"/>
      <c r="FW750" s="2"/>
      <c r="FX750" s="2">
        <v>0</v>
      </c>
      <c r="FY750" s="2">
        <v>0</v>
      </c>
      <c r="FZ750" s="2"/>
      <c r="GA750" s="2" t="s">
        <v>3</v>
      </c>
      <c r="GB750" s="2"/>
      <c r="GC750" s="2"/>
      <c r="GD750" s="2">
        <v>1</v>
      </c>
      <c r="GE750" s="2"/>
      <c r="GF750" s="2">
        <v>1665244518</v>
      </c>
      <c r="GG750" s="2">
        <v>2</v>
      </c>
      <c r="GH750" s="2">
        <v>1</v>
      </c>
      <c r="GI750" s="2">
        <v>-2</v>
      </c>
      <c r="GJ750" s="2">
        <v>0</v>
      </c>
      <c r="GK750" s="2">
        <v>0</v>
      </c>
      <c r="GL750" s="2">
        <f t="shared" si="878"/>
        <v>0</v>
      </c>
      <c r="GM750" s="2">
        <f t="shared" si="879"/>
        <v>322</v>
      </c>
      <c r="GN750" s="2">
        <f t="shared" si="880"/>
        <v>0</v>
      </c>
      <c r="GO750" s="2">
        <f t="shared" si="881"/>
        <v>322</v>
      </c>
      <c r="GP750" s="2">
        <f t="shared" si="882"/>
        <v>0</v>
      </c>
      <c r="GQ750" s="2"/>
      <c r="GR750" s="2">
        <v>0</v>
      </c>
      <c r="GS750" s="2">
        <v>3</v>
      </c>
      <c r="GT750" s="2">
        <v>0</v>
      </c>
      <c r="GU750" s="2" t="s">
        <v>3</v>
      </c>
      <c r="GV750" s="2">
        <f t="shared" si="883"/>
        <v>0</v>
      </c>
      <c r="GW750" s="2">
        <v>1</v>
      </c>
      <c r="GX750" s="2">
        <f t="shared" si="884"/>
        <v>0</v>
      </c>
      <c r="GY750" s="2"/>
      <c r="GZ750" s="2"/>
      <c r="HA750" s="2">
        <v>0</v>
      </c>
      <c r="HB750" s="2">
        <v>0</v>
      </c>
      <c r="HC750" s="2">
        <f t="shared" si="885"/>
        <v>0</v>
      </c>
      <c r="HD750" s="2"/>
      <c r="HE750" s="2" t="s">
        <v>3</v>
      </c>
      <c r="HF750" s="2" t="s">
        <v>3</v>
      </c>
      <c r="HG750" s="2"/>
      <c r="HH750" s="2"/>
      <c r="HI750" s="2"/>
      <c r="HJ750" s="2"/>
      <c r="HK750" s="2"/>
      <c r="HL750" s="2"/>
      <c r="HM750" s="2" t="s">
        <v>3</v>
      </c>
      <c r="HN750" s="2" t="s">
        <v>3</v>
      </c>
      <c r="HO750" s="2" t="s">
        <v>3</v>
      </c>
      <c r="HP750" s="2" t="s">
        <v>3</v>
      </c>
      <c r="HQ750" s="2" t="s">
        <v>3</v>
      </c>
      <c r="HR750" s="2"/>
      <c r="HS750" s="2">
        <v>0</v>
      </c>
      <c r="HT750" s="2"/>
      <c r="HU750" s="2"/>
      <c r="HV750" s="2"/>
      <c r="HW750" s="2"/>
      <c r="HX750" s="2"/>
      <c r="HY750" s="2"/>
      <c r="HZ750" s="2"/>
      <c r="IA750" s="2"/>
      <c r="IB750" s="2"/>
      <c r="IC750" s="2"/>
      <c r="ID750" s="2"/>
      <c r="IE750" s="2"/>
      <c r="IF750" s="2"/>
      <c r="IG750" s="2"/>
      <c r="IH750" s="2"/>
      <c r="II750" s="2"/>
      <c r="IJ750" s="2"/>
      <c r="IK750" s="2">
        <v>0</v>
      </c>
      <c r="IL750" s="2"/>
      <c r="IM750" s="2"/>
      <c r="IN750" s="2"/>
      <c r="IO750" s="2"/>
      <c r="IP750" s="2"/>
      <c r="IQ750" s="2"/>
      <c r="IR750" s="2"/>
      <c r="IS750" s="2"/>
      <c r="IT750" s="2"/>
      <c r="IU750" s="2"/>
    </row>
    <row r="751" spans="1:255" x14ac:dyDescent="0.2">
      <c r="A751">
        <v>17</v>
      </c>
      <c r="B751">
        <v>1</v>
      </c>
      <c r="E751" t="s">
        <v>972</v>
      </c>
      <c r="F751" t="s">
        <v>973</v>
      </c>
      <c r="G751" t="s">
        <v>974</v>
      </c>
      <c r="H751" t="s">
        <v>631</v>
      </c>
      <c r="I751">
        <f>ROUND(1000/100,9)</f>
        <v>10</v>
      </c>
      <c r="J751">
        <v>0</v>
      </c>
      <c r="K751">
        <f>ROUND(1000/100,9)</f>
        <v>10</v>
      </c>
      <c r="O751">
        <f t="shared" si="854"/>
        <v>6243.58</v>
      </c>
      <c r="P751">
        <f t="shared" si="855"/>
        <v>6243.58</v>
      </c>
      <c r="Q751">
        <f t="shared" si="888"/>
        <v>0</v>
      </c>
      <c r="R751">
        <f t="shared" si="856"/>
        <v>0</v>
      </c>
      <c r="S751">
        <f t="shared" si="857"/>
        <v>0</v>
      </c>
      <c r="T751">
        <f t="shared" si="858"/>
        <v>0</v>
      </c>
      <c r="U751">
        <f t="shared" si="859"/>
        <v>0</v>
      </c>
      <c r="V751">
        <f t="shared" si="860"/>
        <v>0</v>
      </c>
      <c r="W751">
        <f t="shared" si="861"/>
        <v>0</v>
      </c>
      <c r="X751">
        <f t="shared" si="862"/>
        <v>0</v>
      </c>
      <c r="Y751">
        <f t="shared" si="863"/>
        <v>0</v>
      </c>
      <c r="AA751">
        <v>60252775</v>
      </c>
      <c r="AB751">
        <f t="shared" si="864"/>
        <v>32.200000000000003</v>
      </c>
      <c r="AC751">
        <f t="shared" si="865"/>
        <v>32.200000000000003</v>
      </c>
      <c r="AD751">
        <f t="shared" si="889"/>
        <v>0</v>
      </c>
      <c r="AE751">
        <f t="shared" si="890"/>
        <v>0</v>
      </c>
      <c r="AF751">
        <f t="shared" si="891"/>
        <v>0</v>
      </c>
      <c r="AG751">
        <f t="shared" si="866"/>
        <v>0</v>
      </c>
      <c r="AH751">
        <f t="shared" si="892"/>
        <v>0</v>
      </c>
      <c r="AI751">
        <f t="shared" si="893"/>
        <v>0</v>
      </c>
      <c r="AJ751">
        <f t="shared" si="867"/>
        <v>0</v>
      </c>
      <c r="AK751">
        <v>32.200000000000003</v>
      </c>
      <c r="AL751">
        <v>32.200000000000003</v>
      </c>
      <c r="AM751">
        <v>0</v>
      </c>
      <c r="AN751">
        <v>0</v>
      </c>
      <c r="AO751">
        <v>0</v>
      </c>
      <c r="AP751">
        <v>0</v>
      </c>
      <c r="AQ751">
        <v>0</v>
      </c>
      <c r="AR751">
        <v>0</v>
      </c>
      <c r="AS751">
        <v>0</v>
      </c>
      <c r="AT751">
        <v>0</v>
      </c>
      <c r="AU751">
        <v>0</v>
      </c>
      <c r="AV751">
        <v>1</v>
      </c>
      <c r="AW751">
        <v>1</v>
      </c>
      <c r="AZ751">
        <v>1</v>
      </c>
      <c r="BA751">
        <v>1</v>
      </c>
      <c r="BB751">
        <v>1</v>
      </c>
      <c r="BC751">
        <v>19.39</v>
      </c>
      <c r="BD751" t="s">
        <v>3</v>
      </c>
      <c r="BE751" t="s">
        <v>3</v>
      </c>
      <c r="BF751" t="s">
        <v>3</v>
      </c>
      <c r="BG751" t="s">
        <v>3</v>
      </c>
      <c r="BH751">
        <v>3</v>
      </c>
      <c r="BI751">
        <v>2</v>
      </c>
      <c r="BJ751" t="s">
        <v>975</v>
      </c>
      <c r="BM751">
        <v>1617</v>
      </c>
      <c r="BN751">
        <v>59540665</v>
      </c>
      <c r="BO751" t="s">
        <v>973</v>
      </c>
      <c r="BP751">
        <v>1</v>
      </c>
      <c r="BQ751">
        <v>200</v>
      </c>
      <c r="BR751">
        <v>0</v>
      </c>
      <c r="BS751">
        <v>1</v>
      </c>
      <c r="BT751">
        <v>1</v>
      </c>
      <c r="BU751">
        <v>1</v>
      </c>
      <c r="BV751">
        <v>1</v>
      </c>
      <c r="BW751">
        <v>1</v>
      </c>
      <c r="BX751">
        <v>1</v>
      </c>
      <c r="BY751" t="s">
        <v>3</v>
      </c>
      <c r="BZ751">
        <v>0</v>
      </c>
      <c r="CA751">
        <v>0</v>
      </c>
      <c r="CB751" t="s">
        <v>3</v>
      </c>
      <c r="CE751">
        <v>30</v>
      </c>
      <c r="CF751">
        <v>0</v>
      </c>
      <c r="CG751">
        <v>0</v>
      </c>
      <c r="CM751">
        <v>0</v>
      </c>
      <c r="CN751" t="s">
        <v>3</v>
      </c>
      <c r="CO751">
        <v>0</v>
      </c>
      <c r="CP751">
        <f t="shared" si="868"/>
        <v>6243.58</v>
      </c>
      <c r="CQ751">
        <f t="shared" si="869"/>
        <v>624.36</v>
      </c>
      <c r="CR751">
        <f t="shared" si="894"/>
        <v>0</v>
      </c>
      <c r="CS751">
        <f t="shared" si="870"/>
        <v>0</v>
      </c>
      <c r="CT751">
        <f t="shared" si="871"/>
        <v>0</v>
      </c>
      <c r="CU751">
        <f t="shared" si="872"/>
        <v>0</v>
      </c>
      <c r="CV751">
        <f t="shared" si="873"/>
        <v>0</v>
      </c>
      <c r="CW751">
        <f t="shared" si="874"/>
        <v>0</v>
      </c>
      <c r="CX751">
        <f t="shared" si="875"/>
        <v>0</v>
      </c>
      <c r="CY751">
        <f t="shared" si="876"/>
        <v>0</v>
      </c>
      <c r="CZ751">
        <f t="shared" si="877"/>
        <v>0</v>
      </c>
      <c r="DC751" t="s">
        <v>3</v>
      </c>
      <c r="DD751" t="s">
        <v>3</v>
      </c>
      <c r="DE751" t="s">
        <v>3</v>
      </c>
      <c r="DF751" t="s">
        <v>3</v>
      </c>
      <c r="DG751" t="s">
        <v>3</v>
      </c>
      <c r="DH751" t="s">
        <v>3</v>
      </c>
      <c r="DI751" t="s">
        <v>3</v>
      </c>
      <c r="DJ751" t="s">
        <v>3</v>
      </c>
      <c r="DK751" t="s">
        <v>3</v>
      </c>
      <c r="DL751" t="s">
        <v>3</v>
      </c>
      <c r="DM751" t="s">
        <v>3</v>
      </c>
      <c r="DN751">
        <v>0</v>
      </c>
      <c r="DO751">
        <v>0</v>
      </c>
      <c r="DP751">
        <v>1</v>
      </c>
      <c r="DQ751">
        <v>1</v>
      </c>
      <c r="DU751">
        <v>1010</v>
      </c>
      <c r="DV751" t="s">
        <v>631</v>
      </c>
      <c r="DW751" t="s">
        <v>631</v>
      </c>
      <c r="DX751">
        <v>100</v>
      </c>
      <c r="DZ751" t="s">
        <v>3</v>
      </c>
      <c r="EA751" t="s">
        <v>3</v>
      </c>
      <c r="EB751" t="s">
        <v>3</v>
      </c>
      <c r="EC751" t="s">
        <v>3</v>
      </c>
      <c r="EE751">
        <v>59540855</v>
      </c>
      <c r="EF751">
        <v>200</v>
      </c>
      <c r="EG751" t="s">
        <v>633</v>
      </c>
      <c r="EH751">
        <v>0</v>
      </c>
      <c r="EI751" t="s">
        <v>3</v>
      </c>
      <c r="EJ751">
        <v>1</v>
      </c>
      <c r="EK751">
        <v>1617</v>
      </c>
      <c r="EL751" t="s">
        <v>634</v>
      </c>
      <c r="EM751" t="s">
        <v>635</v>
      </c>
      <c r="EO751" t="s">
        <v>3</v>
      </c>
      <c r="EQ751">
        <v>0</v>
      </c>
      <c r="ER751">
        <v>32.200000000000003</v>
      </c>
      <c r="ES751">
        <v>32.200000000000003</v>
      </c>
      <c r="ET751">
        <v>0</v>
      </c>
      <c r="EU751">
        <v>0</v>
      </c>
      <c r="EV751">
        <v>0</v>
      </c>
      <c r="EW751">
        <v>0</v>
      </c>
      <c r="EX751">
        <v>0</v>
      </c>
      <c r="EY751">
        <v>0</v>
      </c>
      <c r="FQ751">
        <v>0</v>
      </c>
      <c r="FR751">
        <v>0</v>
      </c>
      <c r="FS751">
        <v>0</v>
      </c>
      <c r="FX751">
        <v>0</v>
      </c>
      <c r="FY751">
        <v>0</v>
      </c>
      <c r="GA751" t="s">
        <v>3</v>
      </c>
      <c r="GD751">
        <v>1</v>
      </c>
      <c r="GF751">
        <v>1665244518</v>
      </c>
      <c r="GG751">
        <v>2</v>
      </c>
      <c r="GH751">
        <v>1</v>
      </c>
      <c r="GI751">
        <v>2</v>
      </c>
      <c r="GJ751">
        <v>0</v>
      </c>
      <c r="GK751">
        <v>0</v>
      </c>
      <c r="GL751">
        <f t="shared" si="878"/>
        <v>0</v>
      </c>
      <c r="GM751">
        <f t="shared" si="879"/>
        <v>6243.58</v>
      </c>
      <c r="GN751">
        <f t="shared" si="880"/>
        <v>0</v>
      </c>
      <c r="GO751">
        <f t="shared" si="881"/>
        <v>6243.58</v>
      </c>
      <c r="GP751">
        <f t="shared" si="882"/>
        <v>0</v>
      </c>
      <c r="GR751">
        <v>0</v>
      </c>
      <c r="GS751">
        <v>3</v>
      </c>
      <c r="GT751">
        <v>0</v>
      </c>
      <c r="GU751" t="s">
        <v>3</v>
      </c>
      <c r="GV751">
        <f t="shared" si="883"/>
        <v>0</v>
      </c>
      <c r="GW751">
        <v>1</v>
      </c>
      <c r="GX751">
        <f t="shared" si="884"/>
        <v>0</v>
      </c>
      <c r="HA751">
        <v>0</v>
      </c>
      <c r="HB751">
        <v>0</v>
      </c>
      <c r="HC751">
        <f t="shared" si="885"/>
        <v>0</v>
      </c>
      <c r="HE751" t="s">
        <v>3</v>
      </c>
      <c r="HF751" t="s">
        <v>3</v>
      </c>
      <c r="HM751" t="s">
        <v>3</v>
      </c>
      <c r="HN751" t="s">
        <v>3</v>
      </c>
      <c r="HO751" t="s">
        <v>3</v>
      </c>
      <c r="HP751" t="s">
        <v>3</v>
      </c>
      <c r="HQ751" t="s">
        <v>3</v>
      </c>
      <c r="HS751">
        <v>0</v>
      </c>
      <c r="IK751">
        <v>0</v>
      </c>
    </row>
    <row r="752" spans="1:255" x14ac:dyDescent="0.2">
      <c r="A752" s="2">
        <v>17</v>
      </c>
      <c r="B752" s="2">
        <v>1</v>
      </c>
      <c r="C752" s="2">
        <f>ROW(SmtRes!A536)</f>
        <v>536</v>
      </c>
      <c r="D752" s="2">
        <f>ROW(EtalonRes!A617)</f>
        <v>617</v>
      </c>
      <c r="E752" s="2" t="s">
        <v>976</v>
      </c>
      <c r="F752" s="2" t="s">
        <v>977</v>
      </c>
      <c r="G752" s="2" t="s">
        <v>978</v>
      </c>
      <c r="H752" s="2" t="s">
        <v>74</v>
      </c>
      <c r="I752" s="2">
        <v>12</v>
      </c>
      <c r="J752" s="2">
        <v>0</v>
      </c>
      <c r="K752" s="2">
        <v>12</v>
      </c>
      <c r="L752" s="2"/>
      <c r="M752" s="2"/>
      <c r="N752" s="2"/>
      <c r="O752" s="2">
        <f t="shared" si="854"/>
        <v>1017.76</v>
      </c>
      <c r="P752" s="2">
        <f t="shared" si="855"/>
        <v>446.63</v>
      </c>
      <c r="Q752" s="2">
        <f>(ROUND((ROUND((((ET752*1.1))*AV752*I752),2)*BB752),2)+ROUND((ROUND(((AE752-((EU752*1.1)))*AV752*I752),2)*BS752),2))</f>
        <v>0.99</v>
      </c>
      <c r="R752" s="2">
        <f t="shared" si="856"/>
        <v>0.28000000000000003</v>
      </c>
      <c r="S752" s="2">
        <f t="shared" si="857"/>
        <v>570.14</v>
      </c>
      <c r="T752" s="2">
        <f t="shared" si="858"/>
        <v>0</v>
      </c>
      <c r="U752" s="2">
        <f t="shared" si="859"/>
        <v>41.408135999999999</v>
      </c>
      <c r="V752" s="2">
        <f t="shared" si="860"/>
        <v>0</v>
      </c>
      <c r="W752" s="2">
        <f t="shared" si="861"/>
        <v>0</v>
      </c>
      <c r="X752" s="2">
        <f t="shared" si="862"/>
        <v>553.30999999999995</v>
      </c>
      <c r="Y752" s="2">
        <f t="shared" si="863"/>
        <v>290.91000000000003</v>
      </c>
      <c r="Z752" s="2"/>
      <c r="AA752" s="2">
        <v>60252778</v>
      </c>
      <c r="AB752" s="2">
        <f t="shared" si="864"/>
        <v>79.034999999999997</v>
      </c>
      <c r="AC752" s="2">
        <f t="shared" si="865"/>
        <v>34.43</v>
      </c>
      <c r="AD752" s="2">
        <f>ROUND(((((ET752*1.1))-((EU752*1.1)))+AE752),6)</f>
        <v>7.6999999999999999E-2</v>
      </c>
      <c r="AE752" s="2">
        <f>ROUND(((EU752*1.1)),6)</f>
        <v>2.1999999999999999E-2</v>
      </c>
      <c r="AF752" s="2">
        <f>ROUND(((EV752*1.1)),6)</f>
        <v>44.527999999999999</v>
      </c>
      <c r="AG752" s="2">
        <f t="shared" si="866"/>
        <v>0</v>
      </c>
      <c r="AH752" s="2">
        <f>((EW752*1.1))</f>
        <v>3.234</v>
      </c>
      <c r="AI752" s="2">
        <f>((EX752*1.1))</f>
        <v>0</v>
      </c>
      <c r="AJ752" s="2">
        <f t="shared" si="867"/>
        <v>0</v>
      </c>
      <c r="AK752" s="2">
        <v>74.98</v>
      </c>
      <c r="AL752" s="2">
        <v>34.43</v>
      </c>
      <c r="AM752" s="2">
        <v>7.0000000000000007E-2</v>
      </c>
      <c r="AN752" s="2">
        <v>0.02</v>
      </c>
      <c r="AO752" s="2">
        <v>40.479999999999997</v>
      </c>
      <c r="AP752" s="2">
        <v>0</v>
      </c>
      <c r="AQ752" s="2">
        <v>2.94</v>
      </c>
      <c r="AR752" s="2">
        <v>0</v>
      </c>
      <c r="AS752" s="2">
        <v>0</v>
      </c>
      <c r="AT752" s="2">
        <v>97</v>
      </c>
      <c r="AU752" s="2">
        <v>51</v>
      </c>
      <c r="AV752" s="2">
        <v>1.0669999999999999</v>
      </c>
      <c r="AW752" s="2">
        <v>1.081</v>
      </c>
      <c r="AX752" s="2"/>
      <c r="AY752" s="2"/>
      <c r="AZ752" s="2">
        <v>1</v>
      </c>
      <c r="BA752" s="2">
        <v>1</v>
      </c>
      <c r="BB752" s="2">
        <v>1</v>
      </c>
      <c r="BC752" s="2">
        <v>1</v>
      </c>
      <c r="BD752" s="2" t="s">
        <v>3</v>
      </c>
      <c r="BE752" s="2" t="s">
        <v>3</v>
      </c>
      <c r="BF752" s="2" t="s">
        <v>3</v>
      </c>
      <c r="BG752" s="2" t="s">
        <v>3</v>
      </c>
      <c r="BH752" s="2">
        <v>0</v>
      </c>
      <c r="BI752" s="2">
        <v>2</v>
      </c>
      <c r="BJ752" s="2" t="s">
        <v>979</v>
      </c>
      <c r="BK752" s="2"/>
      <c r="BL752" s="2"/>
      <c r="BM752" s="2">
        <v>67</v>
      </c>
      <c r="BN752" s="2">
        <v>59540665</v>
      </c>
      <c r="BO752" s="2" t="s">
        <v>977</v>
      </c>
      <c r="BP752" s="2">
        <v>1</v>
      </c>
      <c r="BQ752" s="2">
        <v>40</v>
      </c>
      <c r="BR752" s="2">
        <v>0</v>
      </c>
      <c r="BS752" s="2">
        <v>1</v>
      </c>
      <c r="BT752" s="2">
        <v>1</v>
      </c>
      <c r="BU752" s="2">
        <v>1</v>
      </c>
      <c r="BV752" s="2">
        <v>1</v>
      </c>
      <c r="BW752" s="2">
        <v>1</v>
      </c>
      <c r="BX752" s="2">
        <v>1</v>
      </c>
      <c r="BY752" s="2" t="s">
        <v>3</v>
      </c>
      <c r="BZ752" s="2">
        <v>97</v>
      </c>
      <c r="CA752" s="2">
        <v>51</v>
      </c>
      <c r="CB752" s="2" t="s">
        <v>3</v>
      </c>
      <c r="CC752" s="2"/>
      <c r="CD752" s="2"/>
      <c r="CE752" s="2">
        <v>30</v>
      </c>
      <c r="CF752" s="2">
        <v>0</v>
      </c>
      <c r="CG752" s="2">
        <v>0</v>
      </c>
      <c r="CH752" s="2"/>
      <c r="CI752" s="2"/>
      <c r="CJ752" s="2"/>
      <c r="CK752" s="2"/>
      <c r="CL752" s="2"/>
      <c r="CM752" s="2">
        <v>0</v>
      </c>
      <c r="CN752" s="2" t="s">
        <v>1290</v>
      </c>
      <c r="CO752" s="2">
        <v>0</v>
      </c>
      <c r="CP752" s="2">
        <f t="shared" si="868"/>
        <v>1017.76</v>
      </c>
      <c r="CQ752" s="2">
        <f t="shared" si="869"/>
        <v>37.22</v>
      </c>
      <c r="CR752" s="2">
        <f>(ROUND((ROUND((((ET752*1.1))*AV752*1),2)*BB752),2)+ROUND((ROUND(((AE752-((EU752*1.1)))*AV752*1),2)*BS752),2))</f>
        <v>0.08</v>
      </c>
      <c r="CS752" s="2">
        <f t="shared" si="870"/>
        <v>0.02</v>
      </c>
      <c r="CT752" s="2">
        <f t="shared" si="871"/>
        <v>47.51</v>
      </c>
      <c r="CU752" s="2">
        <f t="shared" si="872"/>
        <v>0</v>
      </c>
      <c r="CV752" s="2">
        <f t="shared" si="873"/>
        <v>3.4506779999999999</v>
      </c>
      <c r="CW752" s="2">
        <f t="shared" si="874"/>
        <v>0</v>
      </c>
      <c r="CX752" s="2">
        <f t="shared" si="875"/>
        <v>0</v>
      </c>
      <c r="CY752" s="2">
        <f t="shared" si="876"/>
        <v>553.30740000000003</v>
      </c>
      <c r="CZ752" s="2">
        <f t="shared" si="877"/>
        <v>290.91419999999999</v>
      </c>
      <c r="DA752" s="2"/>
      <c r="DB752" s="2"/>
      <c r="DC752" s="2" t="s">
        <v>3</v>
      </c>
      <c r="DD752" s="2" t="s">
        <v>3</v>
      </c>
      <c r="DE752" s="2" t="s">
        <v>24</v>
      </c>
      <c r="DF752" s="2" t="s">
        <v>24</v>
      </c>
      <c r="DG752" s="2" t="s">
        <v>24</v>
      </c>
      <c r="DH752" s="2" t="s">
        <v>3</v>
      </c>
      <c r="DI752" s="2" t="s">
        <v>24</v>
      </c>
      <c r="DJ752" s="2" t="s">
        <v>24</v>
      </c>
      <c r="DK752" s="2" t="s">
        <v>3</v>
      </c>
      <c r="DL752" s="2" t="s">
        <v>3</v>
      </c>
      <c r="DM752" s="2" t="s">
        <v>3</v>
      </c>
      <c r="DN752" s="2">
        <v>0</v>
      </c>
      <c r="DO752" s="2">
        <v>0</v>
      </c>
      <c r="DP752" s="2">
        <v>1</v>
      </c>
      <c r="DQ752" s="2">
        <v>1</v>
      </c>
      <c r="DR752" s="2"/>
      <c r="DS752" s="2"/>
      <c r="DT752" s="2"/>
      <c r="DU752" s="2">
        <v>1013</v>
      </c>
      <c r="DV752" s="2" t="s">
        <v>74</v>
      </c>
      <c r="DW752" s="2" t="s">
        <v>74</v>
      </c>
      <c r="DX752" s="2">
        <v>1</v>
      </c>
      <c r="DY752" s="2"/>
      <c r="DZ752" s="2" t="s">
        <v>3</v>
      </c>
      <c r="EA752" s="2" t="s">
        <v>3</v>
      </c>
      <c r="EB752" s="2" t="s">
        <v>3</v>
      </c>
      <c r="EC752" s="2" t="s">
        <v>3</v>
      </c>
      <c r="ED752" s="2"/>
      <c r="EE752" s="2">
        <v>59540733</v>
      </c>
      <c r="EF752" s="2">
        <v>40</v>
      </c>
      <c r="EG752" s="2" t="s">
        <v>25</v>
      </c>
      <c r="EH752" s="2">
        <v>0</v>
      </c>
      <c r="EI752" s="2" t="s">
        <v>3</v>
      </c>
      <c r="EJ752" s="2">
        <v>2</v>
      </c>
      <c r="EK752" s="2">
        <v>67</v>
      </c>
      <c r="EL752" s="2" t="s">
        <v>26</v>
      </c>
      <c r="EM752" s="2" t="s">
        <v>27</v>
      </c>
      <c r="EN752" s="2"/>
      <c r="EO752" s="2" t="s">
        <v>76</v>
      </c>
      <c r="EP752" s="2"/>
      <c r="EQ752" s="2">
        <v>0</v>
      </c>
      <c r="ER752" s="2">
        <v>74.98</v>
      </c>
      <c r="ES752" s="2">
        <v>34.43</v>
      </c>
      <c r="ET752" s="2">
        <v>7.0000000000000007E-2</v>
      </c>
      <c r="EU752" s="2">
        <v>0.02</v>
      </c>
      <c r="EV752" s="2">
        <v>40.479999999999997</v>
      </c>
      <c r="EW752" s="2">
        <v>2.94</v>
      </c>
      <c r="EX752" s="2">
        <v>0</v>
      </c>
      <c r="EY752" s="2">
        <v>0</v>
      </c>
      <c r="EZ752" s="2"/>
      <c r="FA752" s="2"/>
      <c r="FB752" s="2"/>
      <c r="FC752" s="2"/>
      <c r="FD752" s="2"/>
      <c r="FE752" s="2"/>
      <c r="FF752" s="2"/>
      <c r="FG752" s="2"/>
      <c r="FH752" s="2"/>
      <c r="FI752" s="2"/>
      <c r="FJ752" s="2"/>
      <c r="FK752" s="2"/>
      <c r="FL752" s="2"/>
      <c r="FM752" s="2"/>
      <c r="FN752" s="2"/>
      <c r="FO752" s="2"/>
      <c r="FP752" s="2"/>
      <c r="FQ752" s="2">
        <v>0</v>
      </c>
      <c r="FR752" s="2">
        <v>0</v>
      </c>
      <c r="FS752" s="2">
        <v>0</v>
      </c>
      <c r="FT752" s="2"/>
      <c r="FU752" s="2"/>
      <c r="FV752" s="2"/>
      <c r="FW752" s="2"/>
      <c r="FX752" s="2">
        <v>97</v>
      </c>
      <c r="FY752" s="2">
        <v>51</v>
      </c>
      <c r="FZ752" s="2"/>
      <c r="GA752" s="2" t="s">
        <v>3</v>
      </c>
      <c r="GB752" s="2"/>
      <c r="GC752" s="2"/>
      <c r="GD752" s="2">
        <v>1</v>
      </c>
      <c r="GE752" s="2"/>
      <c r="GF752" s="2">
        <v>-787189452</v>
      </c>
      <c r="GG752" s="2">
        <v>2</v>
      </c>
      <c r="GH752" s="2">
        <v>1</v>
      </c>
      <c r="GI752" s="2">
        <v>2</v>
      </c>
      <c r="GJ752" s="2">
        <v>0</v>
      </c>
      <c r="GK752" s="2">
        <v>0</v>
      </c>
      <c r="GL752" s="2">
        <f t="shared" si="878"/>
        <v>0</v>
      </c>
      <c r="GM752" s="2">
        <f t="shared" si="879"/>
        <v>1861.98</v>
      </c>
      <c r="GN752" s="2">
        <f t="shared" si="880"/>
        <v>0</v>
      </c>
      <c r="GO752" s="2">
        <f t="shared" si="881"/>
        <v>1861.98</v>
      </c>
      <c r="GP752" s="2">
        <f t="shared" si="882"/>
        <v>0</v>
      </c>
      <c r="GQ752" s="2"/>
      <c r="GR752" s="2">
        <v>0</v>
      </c>
      <c r="GS752" s="2">
        <v>3</v>
      </c>
      <c r="GT752" s="2">
        <v>0</v>
      </c>
      <c r="GU752" s="2" t="s">
        <v>3</v>
      </c>
      <c r="GV752" s="2">
        <f t="shared" si="883"/>
        <v>0</v>
      </c>
      <c r="GW752" s="2">
        <v>1</v>
      </c>
      <c r="GX752" s="2">
        <f t="shared" si="884"/>
        <v>0</v>
      </c>
      <c r="GY752" s="2"/>
      <c r="GZ752" s="2"/>
      <c r="HA752" s="2">
        <v>0</v>
      </c>
      <c r="HB752" s="2">
        <v>0</v>
      </c>
      <c r="HC752" s="2">
        <f t="shared" si="885"/>
        <v>0</v>
      </c>
      <c r="HD752" s="2"/>
      <c r="HE752" s="2" t="s">
        <v>3</v>
      </c>
      <c r="HF752" s="2" t="s">
        <v>3</v>
      </c>
      <c r="HG752" s="2"/>
      <c r="HH752" s="2"/>
      <c r="HI752" s="2"/>
      <c r="HJ752" s="2"/>
      <c r="HK752" s="2"/>
      <c r="HL752" s="2"/>
      <c r="HM752" s="2" t="s">
        <v>3</v>
      </c>
      <c r="HN752" s="2" t="s">
        <v>3</v>
      </c>
      <c r="HO752" s="2" t="s">
        <v>3</v>
      </c>
      <c r="HP752" s="2" t="s">
        <v>3</v>
      </c>
      <c r="HQ752" s="2" t="s">
        <v>3</v>
      </c>
      <c r="HR752" s="2"/>
      <c r="HS752" s="2">
        <v>0</v>
      </c>
      <c r="HT752" s="2"/>
      <c r="HU752" s="2"/>
      <c r="HV752" s="2"/>
      <c r="HW752" s="2"/>
      <c r="HX752" s="2"/>
      <c r="HY752" s="2"/>
      <c r="HZ752" s="2"/>
      <c r="IA752" s="2"/>
      <c r="IB752" s="2"/>
      <c r="IC752" s="2"/>
      <c r="ID752" s="2"/>
      <c r="IE752" s="2"/>
      <c r="IF752" s="2"/>
      <c r="IG752" s="2"/>
      <c r="IH752" s="2"/>
      <c r="II752" s="2"/>
      <c r="IJ752" s="2"/>
      <c r="IK752" s="2">
        <v>0</v>
      </c>
      <c r="IL752" s="2"/>
      <c r="IM752" s="2"/>
      <c r="IN752" s="2"/>
      <c r="IO752" s="2"/>
      <c r="IP752" s="2"/>
      <c r="IQ752" s="2"/>
      <c r="IR752" s="2"/>
      <c r="IS752" s="2"/>
      <c r="IT752" s="2"/>
      <c r="IU752" s="2"/>
    </row>
    <row r="753" spans="1:255" x14ac:dyDescent="0.2">
      <c r="A753">
        <v>17</v>
      </c>
      <c r="B753">
        <v>1</v>
      </c>
      <c r="C753">
        <f>ROW(SmtRes!A538)</f>
        <v>538</v>
      </c>
      <c r="D753">
        <f>ROW(EtalonRes!A618)</f>
        <v>618</v>
      </c>
      <c r="E753" t="s">
        <v>976</v>
      </c>
      <c r="F753" t="s">
        <v>977</v>
      </c>
      <c r="G753" t="s">
        <v>978</v>
      </c>
      <c r="H753" t="s">
        <v>74</v>
      </c>
      <c r="I753">
        <v>12</v>
      </c>
      <c r="J753">
        <v>0</v>
      </c>
      <c r="K753">
        <v>12</v>
      </c>
      <c r="O753">
        <f t="shared" si="854"/>
        <v>35791.800000000003</v>
      </c>
      <c r="P753">
        <f t="shared" si="855"/>
        <v>4417.17</v>
      </c>
      <c r="Q753">
        <f>(ROUND((ROUND((((ET753*1.1))*AV753*I753),2)*BB753),2)+ROUND((ROUND(((AE753-((EU753*1.1)))*AV753*I753),2)*BS753),2))</f>
        <v>22.63</v>
      </c>
      <c r="R753">
        <f t="shared" si="856"/>
        <v>15.4</v>
      </c>
      <c r="S753">
        <f t="shared" si="857"/>
        <v>31352</v>
      </c>
      <c r="T753">
        <f t="shared" si="858"/>
        <v>0</v>
      </c>
      <c r="U753">
        <f t="shared" si="859"/>
        <v>41.408135999999999</v>
      </c>
      <c r="V753">
        <f t="shared" si="860"/>
        <v>0</v>
      </c>
      <c r="W753">
        <f t="shared" si="861"/>
        <v>0</v>
      </c>
      <c r="X753">
        <f t="shared" si="862"/>
        <v>30426.38</v>
      </c>
      <c r="Y753">
        <f t="shared" si="863"/>
        <v>15997.37</v>
      </c>
      <c r="AA753">
        <v>60252775</v>
      </c>
      <c r="AB753">
        <f t="shared" si="864"/>
        <v>79.034999999999997</v>
      </c>
      <c r="AC753">
        <f t="shared" si="865"/>
        <v>34.43</v>
      </c>
      <c r="AD753">
        <f>ROUND(((((ET753*1.1))-((EU753*1.1)))+AE753),6)</f>
        <v>7.6999999999999999E-2</v>
      </c>
      <c r="AE753">
        <f>ROUND(((EU753*1.1)),6)</f>
        <v>2.1999999999999999E-2</v>
      </c>
      <c r="AF753">
        <f>ROUND(((EV753*1.1)),6)</f>
        <v>44.527999999999999</v>
      </c>
      <c r="AG753">
        <f t="shared" si="866"/>
        <v>0</v>
      </c>
      <c r="AH753">
        <f>((EW753*1.1))</f>
        <v>3.234</v>
      </c>
      <c r="AI753">
        <f>((EX753*1.1))</f>
        <v>0</v>
      </c>
      <c r="AJ753">
        <f t="shared" si="867"/>
        <v>0</v>
      </c>
      <c r="AK753">
        <v>74.98</v>
      </c>
      <c r="AL753">
        <v>34.43</v>
      </c>
      <c r="AM753">
        <v>7.0000000000000007E-2</v>
      </c>
      <c r="AN753">
        <v>0.02</v>
      </c>
      <c r="AO753">
        <v>40.479999999999997</v>
      </c>
      <c r="AP753">
        <v>0</v>
      </c>
      <c r="AQ753">
        <v>2.94</v>
      </c>
      <c r="AR753">
        <v>0</v>
      </c>
      <c r="AS753">
        <v>0</v>
      </c>
      <c r="AT753">
        <v>97</v>
      </c>
      <c r="AU753">
        <v>51</v>
      </c>
      <c r="AV753">
        <v>1.0669999999999999</v>
      </c>
      <c r="AW753">
        <v>1.081</v>
      </c>
      <c r="AZ753">
        <v>1</v>
      </c>
      <c r="BA753">
        <v>54.99</v>
      </c>
      <c r="BB753">
        <v>22.86</v>
      </c>
      <c r="BC753">
        <v>9.89</v>
      </c>
      <c r="BD753" t="s">
        <v>3</v>
      </c>
      <c r="BE753" t="s">
        <v>3</v>
      </c>
      <c r="BF753" t="s">
        <v>3</v>
      </c>
      <c r="BG753" t="s">
        <v>3</v>
      </c>
      <c r="BH753">
        <v>0</v>
      </c>
      <c r="BI753">
        <v>2</v>
      </c>
      <c r="BJ753" t="s">
        <v>979</v>
      </c>
      <c r="BM753">
        <v>67</v>
      </c>
      <c r="BN753">
        <v>59540665</v>
      </c>
      <c r="BO753" t="s">
        <v>977</v>
      </c>
      <c r="BP753">
        <v>1</v>
      </c>
      <c r="BQ753">
        <v>40</v>
      </c>
      <c r="BR753">
        <v>0</v>
      </c>
      <c r="BS753">
        <v>54.99</v>
      </c>
      <c r="BT753">
        <v>1</v>
      </c>
      <c r="BU753">
        <v>1</v>
      </c>
      <c r="BV753">
        <v>1</v>
      </c>
      <c r="BW753">
        <v>1</v>
      </c>
      <c r="BX753">
        <v>1</v>
      </c>
      <c r="BY753" t="s">
        <v>3</v>
      </c>
      <c r="BZ753">
        <v>97</v>
      </c>
      <c r="CA753">
        <v>51</v>
      </c>
      <c r="CB753" t="s">
        <v>3</v>
      </c>
      <c r="CE753">
        <v>30</v>
      </c>
      <c r="CF753">
        <v>0</v>
      </c>
      <c r="CG753">
        <v>0</v>
      </c>
      <c r="CM753">
        <v>0</v>
      </c>
      <c r="CN753" t="s">
        <v>1290</v>
      </c>
      <c r="CO753">
        <v>0</v>
      </c>
      <c r="CP753">
        <f t="shared" si="868"/>
        <v>35791.800000000003</v>
      </c>
      <c r="CQ753">
        <f t="shared" si="869"/>
        <v>368.11</v>
      </c>
      <c r="CR753">
        <f>(ROUND((ROUND((((ET753*1.1))*AV753*1),2)*BB753),2)+ROUND((ROUND(((AE753-((EU753*1.1)))*AV753*1),2)*BS753),2))</f>
        <v>1.83</v>
      </c>
      <c r="CS753">
        <f t="shared" si="870"/>
        <v>1.1000000000000001</v>
      </c>
      <c r="CT753">
        <f t="shared" si="871"/>
        <v>2612.5700000000002</v>
      </c>
      <c r="CU753">
        <f t="shared" si="872"/>
        <v>0</v>
      </c>
      <c r="CV753">
        <f t="shared" si="873"/>
        <v>3.4506779999999999</v>
      </c>
      <c r="CW753">
        <f t="shared" si="874"/>
        <v>0</v>
      </c>
      <c r="CX753">
        <f t="shared" si="875"/>
        <v>0</v>
      </c>
      <c r="CY753">
        <f t="shared" si="876"/>
        <v>30426.378000000004</v>
      </c>
      <c r="CZ753">
        <f t="shared" si="877"/>
        <v>15997.374000000002</v>
      </c>
      <c r="DC753" t="s">
        <v>3</v>
      </c>
      <c r="DD753" t="s">
        <v>3</v>
      </c>
      <c r="DE753" t="s">
        <v>24</v>
      </c>
      <c r="DF753" t="s">
        <v>24</v>
      </c>
      <c r="DG753" t="s">
        <v>24</v>
      </c>
      <c r="DH753" t="s">
        <v>3</v>
      </c>
      <c r="DI753" t="s">
        <v>24</v>
      </c>
      <c r="DJ753" t="s">
        <v>24</v>
      </c>
      <c r="DK753" t="s">
        <v>3</v>
      </c>
      <c r="DL753" t="s">
        <v>3</v>
      </c>
      <c r="DM753" t="s">
        <v>3</v>
      </c>
      <c r="DN753">
        <v>0</v>
      </c>
      <c r="DO753">
        <v>0</v>
      </c>
      <c r="DP753">
        <v>1</v>
      </c>
      <c r="DQ753">
        <v>1</v>
      </c>
      <c r="DU753">
        <v>1013</v>
      </c>
      <c r="DV753" t="s">
        <v>74</v>
      </c>
      <c r="DW753" t="s">
        <v>74</v>
      </c>
      <c r="DX753">
        <v>1</v>
      </c>
      <c r="DZ753" t="s">
        <v>3</v>
      </c>
      <c r="EA753" t="s">
        <v>3</v>
      </c>
      <c r="EB753" t="s">
        <v>3</v>
      </c>
      <c r="EC753" t="s">
        <v>3</v>
      </c>
      <c r="EE753">
        <v>59540733</v>
      </c>
      <c r="EF753">
        <v>40</v>
      </c>
      <c r="EG753" t="s">
        <v>25</v>
      </c>
      <c r="EH753">
        <v>0</v>
      </c>
      <c r="EI753" t="s">
        <v>3</v>
      </c>
      <c r="EJ753">
        <v>2</v>
      </c>
      <c r="EK753">
        <v>67</v>
      </c>
      <c r="EL753" t="s">
        <v>26</v>
      </c>
      <c r="EM753" t="s">
        <v>27</v>
      </c>
      <c r="EO753" t="s">
        <v>76</v>
      </c>
      <c r="EQ753">
        <v>0</v>
      </c>
      <c r="ER753">
        <v>74.98</v>
      </c>
      <c r="ES753">
        <v>34.43</v>
      </c>
      <c r="ET753">
        <v>7.0000000000000007E-2</v>
      </c>
      <c r="EU753">
        <v>0.02</v>
      </c>
      <c r="EV753">
        <v>40.479999999999997</v>
      </c>
      <c r="EW753">
        <v>2.94</v>
      </c>
      <c r="EX753">
        <v>0</v>
      </c>
      <c r="EY753">
        <v>0</v>
      </c>
      <c r="FQ753">
        <v>0</v>
      </c>
      <c r="FR753">
        <v>0</v>
      </c>
      <c r="FS753">
        <v>0</v>
      </c>
      <c r="FX753">
        <v>97</v>
      </c>
      <c r="FY753">
        <v>51</v>
      </c>
      <c r="GA753" t="s">
        <v>3</v>
      </c>
      <c r="GD753">
        <v>1</v>
      </c>
      <c r="GF753">
        <v>-787189452</v>
      </c>
      <c r="GG753">
        <v>2</v>
      </c>
      <c r="GH753">
        <v>1</v>
      </c>
      <c r="GI753">
        <v>2</v>
      </c>
      <c r="GJ753">
        <v>0</v>
      </c>
      <c r="GK753">
        <v>0</v>
      </c>
      <c r="GL753">
        <f t="shared" si="878"/>
        <v>0</v>
      </c>
      <c r="GM753">
        <f t="shared" si="879"/>
        <v>82215.55</v>
      </c>
      <c r="GN753">
        <f t="shared" si="880"/>
        <v>0</v>
      </c>
      <c r="GO753">
        <f t="shared" si="881"/>
        <v>82215.55</v>
      </c>
      <c r="GP753">
        <f t="shared" si="882"/>
        <v>0</v>
      </c>
      <c r="GR753">
        <v>0</v>
      </c>
      <c r="GS753">
        <v>3</v>
      </c>
      <c r="GT753">
        <v>0</v>
      </c>
      <c r="GU753" t="s">
        <v>3</v>
      </c>
      <c r="GV753">
        <f t="shared" si="883"/>
        <v>0</v>
      </c>
      <c r="GW753">
        <v>1</v>
      </c>
      <c r="GX753">
        <f t="shared" si="884"/>
        <v>0</v>
      </c>
      <c r="HA753">
        <v>0</v>
      </c>
      <c r="HB753">
        <v>0</v>
      </c>
      <c r="HC753">
        <f t="shared" si="885"/>
        <v>0</v>
      </c>
      <c r="HE753" t="s">
        <v>3</v>
      </c>
      <c r="HF753" t="s">
        <v>3</v>
      </c>
      <c r="HM753" t="s">
        <v>3</v>
      </c>
      <c r="HN753" t="s">
        <v>3</v>
      </c>
      <c r="HO753" t="s">
        <v>3</v>
      </c>
      <c r="HP753" t="s">
        <v>3</v>
      </c>
      <c r="HQ753" t="s">
        <v>3</v>
      </c>
      <c r="HS753">
        <v>0</v>
      </c>
      <c r="IK753">
        <v>0</v>
      </c>
    </row>
    <row r="754" spans="1:255" x14ac:dyDescent="0.2">
      <c r="A754" s="2">
        <v>18</v>
      </c>
      <c r="B754" s="2">
        <v>1</v>
      </c>
      <c r="C754" s="2">
        <v>536</v>
      </c>
      <c r="D754" s="2"/>
      <c r="E754" s="2" t="s">
        <v>980</v>
      </c>
      <c r="F754" s="2" t="s">
        <v>981</v>
      </c>
      <c r="G754" s="2" t="s">
        <v>982</v>
      </c>
      <c r="H754" s="2" t="s">
        <v>983</v>
      </c>
      <c r="I754" s="2">
        <f>I752*J754</f>
        <v>12</v>
      </c>
      <c r="J754" s="2">
        <v>1</v>
      </c>
      <c r="K754" s="2">
        <v>1</v>
      </c>
      <c r="L754" s="2"/>
      <c r="M754" s="2"/>
      <c r="N754" s="2"/>
      <c r="O754" s="2">
        <f t="shared" si="854"/>
        <v>1152.56</v>
      </c>
      <c r="P754" s="2">
        <f t="shared" si="855"/>
        <v>1152.56</v>
      </c>
      <c r="Q754" s="2">
        <f>(ROUND((ROUND(((ET754)*AV754*I754),2)*BB754),2)+ROUND((ROUND(((AE754-(EU754))*AV754*I754),2)*BS754),2))</f>
        <v>0</v>
      </c>
      <c r="R754" s="2">
        <f t="shared" si="856"/>
        <v>0</v>
      </c>
      <c r="S754" s="2">
        <f t="shared" si="857"/>
        <v>0</v>
      </c>
      <c r="T754" s="2">
        <f t="shared" si="858"/>
        <v>0</v>
      </c>
      <c r="U754" s="2">
        <f t="shared" si="859"/>
        <v>0</v>
      </c>
      <c r="V754" s="2">
        <f t="shared" si="860"/>
        <v>0</v>
      </c>
      <c r="W754" s="2">
        <f t="shared" si="861"/>
        <v>0</v>
      </c>
      <c r="X754" s="2">
        <f t="shared" si="862"/>
        <v>0</v>
      </c>
      <c r="Y754" s="2">
        <f t="shared" si="863"/>
        <v>0</v>
      </c>
      <c r="Z754" s="2"/>
      <c r="AA754" s="2">
        <v>60252778</v>
      </c>
      <c r="AB754" s="2">
        <f t="shared" si="864"/>
        <v>88.85</v>
      </c>
      <c r="AC754" s="2">
        <f t="shared" si="865"/>
        <v>88.85</v>
      </c>
      <c r="AD754" s="2">
        <f>ROUND((((ET754)-(EU754))+AE754),6)</f>
        <v>0</v>
      </c>
      <c r="AE754" s="2">
        <f>ROUND((EU754),6)</f>
        <v>0</v>
      </c>
      <c r="AF754" s="2">
        <f>ROUND((EV754),6)</f>
        <v>0</v>
      </c>
      <c r="AG754" s="2">
        <f t="shared" si="866"/>
        <v>0</v>
      </c>
      <c r="AH754" s="2">
        <f>(EW754)</f>
        <v>0</v>
      </c>
      <c r="AI754" s="2">
        <f>(EX754)</f>
        <v>0</v>
      </c>
      <c r="AJ754" s="2">
        <f t="shared" si="867"/>
        <v>0</v>
      </c>
      <c r="AK754" s="2">
        <v>88.85</v>
      </c>
      <c r="AL754" s="2">
        <v>88.85</v>
      </c>
      <c r="AM754" s="2">
        <v>0</v>
      </c>
      <c r="AN754" s="2">
        <v>0</v>
      </c>
      <c r="AO754" s="2">
        <v>0</v>
      </c>
      <c r="AP754" s="2">
        <v>0</v>
      </c>
      <c r="AQ754" s="2">
        <v>0</v>
      </c>
      <c r="AR754" s="2">
        <v>0</v>
      </c>
      <c r="AS754" s="2">
        <v>0</v>
      </c>
      <c r="AT754" s="2">
        <v>97</v>
      </c>
      <c r="AU754" s="2">
        <v>51</v>
      </c>
      <c r="AV754" s="2">
        <v>1</v>
      </c>
      <c r="AW754" s="2">
        <v>1.081</v>
      </c>
      <c r="AX754" s="2"/>
      <c r="AY754" s="2"/>
      <c r="AZ754" s="2">
        <v>1</v>
      </c>
      <c r="BA754" s="2">
        <v>1</v>
      </c>
      <c r="BB754" s="2">
        <v>1</v>
      </c>
      <c r="BC754" s="2">
        <v>1</v>
      </c>
      <c r="BD754" s="2" t="s">
        <v>3</v>
      </c>
      <c r="BE754" s="2" t="s">
        <v>3</v>
      </c>
      <c r="BF754" s="2" t="s">
        <v>3</v>
      </c>
      <c r="BG754" s="2" t="s">
        <v>3</v>
      </c>
      <c r="BH754" s="2">
        <v>3</v>
      </c>
      <c r="BI754" s="2">
        <v>2</v>
      </c>
      <c r="BJ754" s="2" t="s">
        <v>984</v>
      </c>
      <c r="BK754" s="2"/>
      <c r="BL754" s="2"/>
      <c r="BM754" s="2">
        <v>67</v>
      </c>
      <c r="BN754" s="2">
        <v>59540665</v>
      </c>
      <c r="BO754" s="2" t="s">
        <v>3</v>
      </c>
      <c r="BP754" s="2">
        <v>0</v>
      </c>
      <c r="BQ754" s="2">
        <v>40</v>
      </c>
      <c r="BR754" s="2">
        <v>0</v>
      </c>
      <c r="BS754" s="2">
        <v>1</v>
      </c>
      <c r="BT754" s="2">
        <v>1</v>
      </c>
      <c r="BU754" s="2">
        <v>1</v>
      </c>
      <c r="BV754" s="2">
        <v>1</v>
      </c>
      <c r="BW754" s="2">
        <v>1</v>
      </c>
      <c r="BX754" s="2">
        <v>1</v>
      </c>
      <c r="BY754" s="2" t="s">
        <v>3</v>
      </c>
      <c r="BZ754" s="2">
        <v>97</v>
      </c>
      <c r="CA754" s="2">
        <v>51</v>
      </c>
      <c r="CB754" s="2" t="s">
        <v>3</v>
      </c>
      <c r="CC754" s="2"/>
      <c r="CD754" s="2"/>
      <c r="CE754" s="2">
        <v>30</v>
      </c>
      <c r="CF754" s="2">
        <v>0</v>
      </c>
      <c r="CG754" s="2">
        <v>0</v>
      </c>
      <c r="CH754" s="2"/>
      <c r="CI754" s="2"/>
      <c r="CJ754" s="2"/>
      <c r="CK754" s="2"/>
      <c r="CL754" s="2"/>
      <c r="CM754" s="2">
        <v>0</v>
      </c>
      <c r="CN754" s="2" t="s">
        <v>3</v>
      </c>
      <c r="CO754" s="2">
        <v>0</v>
      </c>
      <c r="CP754" s="2">
        <f t="shared" si="868"/>
        <v>1152.56</v>
      </c>
      <c r="CQ754" s="2">
        <f t="shared" si="869"/>
        <v>96.05</v>
      </c>
      <c r="CR754" s="2">
        <f>(ROUND((ROUND(((ET754)*AV754*1),2)*BB754),2)+ROUND((ROUND(((AE754-(EU754))*AV754*1),2)*BS754),2))</f>
        <v>0</v>
      </c>
      <c r="CS754" s="2">
        <f t="shared" si="870"/>
        <v>0</v>
      </c>
      <c r="CT754" s="2">
        <f t="shared" si="871"/>
        <v>0</v>
      </c>
      <c r="CU754" s="2">
        <f t="shared" si="872"/>
        <v>0</v>
      </c>
      <c r="CV754" s="2">
        <f t="shared" si="873"/>
        <v>0</v>
      </c>
      <c r="CW754" s="2">
        <f t="shared" si="874"/>
        <v>0</v>
      </c>
      <c r="CX754" s="2">
        <f t="shared" si="875"/>
        <v>0</v>
      </c>
      <c r="CY754" s="2">
        <f t="shared" si="876"/>
        <v>0</v>
      </c>
      <c r="CZ754" s="2">
        <f t="shared" si="877"/>
        <v>0</v>
      </c>
      <c r="DA754" s="2"/>
      <c r="DB754" s="2"/>
      <c r="DC754" s="2" t="s">
        <v>3</v>
      </c>
      <c r="DD754" s="2" t="s">
        <v>3</v>
      </c>
      <c r="DE754" s="2" t="s">
        <v>3</v>
      </c>
      <c r="DF754" s="2" t="s">
        <v>3</v>
      </c>
      <c r="DG754" s="2" t="s">
        <v>3</v>
      </c>
      <c r="DH754" s="2" t="s">
        <v>3</v>
      </c>
      <c r="DI754" s="2" t="s">
        <v>3</v>
      </c>
      <c r="DJ754" s="2" t="s">
        <v>3</v>
      </c>
      <c r="DK754" s="2" t="s">
        <v>3</v>
      </c>
      <c r="DL754" s="2" t="s">
        <v>3</v>
      </c>
      <c r="DM754" s="2" t="s">
        <v>3</v>
      </c>
      <c r="DN754" s="2">
        <v>0</v>
      </c>
      <c r="DO754" s="2">
        <v>0</v>
      </c>
      <c r="DP754" s="2">
        <v>1</v>
      </c>
      <c r="DQ754" s="2">
        <v>1</v>
      </c>
      <c r="DR754" s="2"/>
      <c r="DS754" s="2"/>
      <c r="DT754" s="2"/>
      <c r="DU754" s="2">
        <v>1003</v>
      </c>
      <c r="DV754" s="2" t="s">
        <v>983</v>
      </c>
      <c r="DW754" s="2" t="s">
        <v>983</v>
      </c>
      <c r="DX754" s="2">
        <v>1</v>
      </c>
      <c r="DY754" s="2"/>
      <c r="DZ754" s="2" t="s">
        <v>3</v>
      </c>
      <c r="EA754" s="2" t="s">
        <v>3</v>
      </c>
      <c r="EB754" s="2" t="s">
        <v>3</v>
      </c>
      <c r="EC754" s="2" t="s">
        <v>3</v>
      </c>
      <c r="ED754" s="2"/>
      <c r="EE754" s="2">
        <v>59540733</v>
      </c>
      <c r="EF754" s="2">
        <v>40</v>
      </c>
      <c r="EG754" s="2" t="s">
        <v>25</v>
      </c>
      <c r="EH754" s="2">
        <v>0</v>
      </c>
      <c r="EI754" s="2" t="s">
        <v>3</v>
      </c>
      <c r="EJ754" s="2">
        <v>2</v>
      </c>
      <c r="EK754" s="2">
        <v>67</v>
      </c>
      <c r="EL754" s="2" t="s">
        <v>26</v>
      </c>
      <c r="EM754" s="2" t="s">
        <v>27</v>
      </c>
      <c r="EN754" s="2"/>
      <c r="EO754" s="2" t="s">
        <v>3</v>
      </c>
      <c r="EP754" s="2"/>
      <c r="EQ754" s="2">
        <v>0</v>
      </c>
      <c r="ER754" s="2">
        <v>88.85</v>
      </c>
      <c r="ES754" s="2">
        <v>88.85</v>
      </c>
      <c r="ET754" s="2">
        <v>0</v>
      </c>
      <c r="EU754" s="2">
        <v>0</v>
      </c>
      <c r="EV754" s="2">
        <v>0</v>
      </c>
      <c r="EW754" s="2">
        <v>0</v>
      </c>
      <c r="EX754" s="2">
        <v>0</v>
      </c>
      <c r="EY754" s="2"/>
      <c r="EZ754" s="2"/>
      <c r="FA754" s="2"/>
      <c r="FB754" s="2"/>
      <c r="FC754" s="2"/>
      <c r="FD754" s="2"/>
      <c r="FE754" s="2"/>
      <c r="FF754" s="2"/>
      <c r="FG754" s="2"/>
      <c r="FH754" s="2"/>
      <c r="FI754" s="2"/>
      <c r="FJ754" s="2"/>
      <c r="FK754" s="2"/>
      <c r="FL754" s="2"/>
      <c r="FM754" s="2"/>
      <c r="FN754" s="2"/>
      <c r="FO754" s="2"/>
      <c r="FP754" s="2"/>
      <c r="FQ754" s="2">
        <v>0</v>
      </c>
      <c r="FR754" s="2">
        <v>0</v>
      </c>
      <c r="FS754" s="2">
        <v>0</v>
      </c>
      <c r="FT754" s="2"/>
      <c r="FU754" s="2"/>
      <c r="FV754" s="2"/>
      <c r="FW754" s="2"/>
      <c r="FX754" s="2">
        <v>97</v>
      </c>
      <c r="FY754" s="2">
        <v>51</v>
      </c>
      <c r="FZ754" s="2"/>
      <c r="GA754" s="2" t="s">
        <v>3</v>
      </c>
      <c r="GB754" s="2"/>
      <c r="GC754" s="2"/>
      <c r="GD754" s="2">
        <v>1</v>
      </c>
      <c r="GE754" s="2"/>
      <c r="GF754" s="2">
        <v>2040483272</v>
      </c>
      <c r="GG754" s="2">
        <v>2</v>
      </c>
      <c r="GH754" s="2">
        <v>1</v>
      </c>
      <c r="GI754" s="2">
        <v>-2</v>
      </c>
      <c r="GJ754" s="2">
        <v>0</v>
      </c>
      <c r="GK754" s="2">
        <v>0</v>
      </c>
      <c r="GL754" s="2">
        <f t="shared" si="878"/>
        <v>0</v>
      </c>
      <c r="GM754" s="2">
        <f t="shared" si="879"/>
        <v>1152.56</v>
      </c>
      <c r="GN754" s="2">
        <f t="shared" si="880"/>
        <v>0</v>
      </c>
      <c r="GO754" s="2">
        <f t="shared" si="881"/>
        <v>1152.56</v>
      </c>
      <c r="GP754" s="2">
        <f t="shared" si="882"/>
        <v>0</v>
      </c>
      <c r="GQ754" s="2"/>
      <c r="GR754" s="2">
        <v>0</v>
      </c>
      <c r="GS754" s="2">
        <v>3</v>
      </c>
      <c r="GT754" s="2">
        <v>0</v>
      </c>
      <c r="GU754" s="2" t="s">
        <v>3</v>
      </c>
      <c r="GV754" s="2">
        <f t="shared" si="883"/>
        <v>0</v>
      </c>
      <c r="GW754" s="2">
        <v>1</v>
      </c>
      <c r="GX754" s="2">
        <f t="shared" si="884"/>
        <v>0</v>
      </c>
      <c r="GY754" s="2"/>
      <c r="GZ754" s="2"/>
      <c r="HA754" s="2">
        <v>0</v>
      </c>
      <c r="HB754" s="2">
        <v>0</v>
      </c>
      <c r="HC754" s="2">
        <f t="shared" si="885"/>
        <v>0</v>
      </c>
      <c r="HD754" s="2"/>
      <c r="HE754" s="2" t="s">
        <v>3</v>
      </c>
      <c r="HF754" s="2" t="s">
        <v>3</v>
      </c>
      <c r="HG754" s="2"/>
      <c r="HH754" s="2"/>
      <c r="HI754" s="2"/>
      <c r="HJ754" s="2"/>
      <c r="HK754" s="2"/>
      <c r="HL754" s="2"/>
      <c r="HM754" s="2" t="s">
        <v>3</v>
      </c>
      <c r="HN754" s="2" t="s">
        <v>3</v>
      </c>
      <c r="HO754" s="2" t="s">
        <v>3</v>
      </c>
      <c r="HP754" s="2" t="s">
        <v>3</v>
      </c>
      <c r="HQ754" s="2" t="s">
        <v>3</v>
      </c>
      <c r="HR754" s="2"/>
      <c r="HS754" s="2">
        <v>0</v>
      </c>
      <c r="HT754" s="2"/>
      <c r="HU754" s="2"/>
      <c r="HV754" s="2"/>
      <c r="HW754" s="2"/>
      <c r="HX754" s="2"/>
      <c r="HY754" s="2"/>
      <c r="HZ754" s="2"/>
      <c r="IA754" s="2"/>
      <c r="IB754" s="2"/>
      <c r="IC754" s="2"/>
      <c r="ID754" s="2"/>
      <c r="IE754" s="2"/>
      <c r="IF754" s="2"/>
      <c r="IG754" s="2"/>
      <c r="IH754" s="2"/>
      <c r="II754" s="2"/>
      <c r="IJ754" s="2"/>
      <c r="IK754" s="2">
        <v>0</v>
      </c>
      <c r="IL754" s="2"/>
      <c r="IM754" s="2"/>
      <c r="IN754" s="2"/>
      <c r="IO754" s="2"/>
      <c r="IP754" s="2"/>
      <c r="IQ754" s="2"/>
      <c r="IR754" s="2"/>
      <c r="IS754" s="2"/>
      <c r="IT754" s="2"/>
      <c r="IU754" s="2"/>
    </row>
    <row r="755" spans="1:255" x14ac:dyDescent="0.2">
      <c r="A755">
        <v>18</v>
      </c>
      <c r="B755">
        <v>1</v>
      </c>
      <c r="C755">
        <v>538</v>
      </c>
      <c r="E755" t="s">
        <v>980</v>
      </c>
      <c r="F755" t="s">
        <v>981</v>
      </c>
      <c r="G755" t="s">
        <v>982</v>
      </c>
      <c r="H755" t="s">
        <v>983</v>
      </c>
      <c r="I755">
        <f>I753*J755</f>
        <v>12</v>
      </c>
      <c r="J755">
        <v>1</v>
      </c>
      <c r="K755">
        <v>1</v>
      </c>
      <c r="O755">
        <f t="shared" si="854"/>
        <v>7710.63</v>
      </c>
      <c r="P755">
        <f t="shared" si="855"/>
        <v>7710.63</v>
      </c>
      <c r="Q755">
        <f>(ROUND((ROUND(((ET755)*AV755*I755),2)*BB755),2)+ROUND((ROUND(((AE755-(EU755))*AV755*I755),2)*BS755),2))</f>
        <v>0</v>
      </c>
      <c r="R755">
        <f t="shared" si="856"/>
        <v>0</v>
      </c>
      <c r="S755">
        <f t="shared" si="857"/>
        <v>0</v>
      </c>
      <c r="T755">
        <f t="shared" si="858"/>
        <v>0</v>
      </c>
      <c r="U755">
        <f t="shared" si="859"/>
        <v>0</v>
      </c>
      <c r="V755">
        <f t="shared" si="860"/>
        <v>0</v>
      </c>
      <c r="W755">
        <f t="shared" si="861"/>
        <v>0</v>
      </c>
      <c r="X755">
        <f t="shared" si="862"/>
        <v>0</v>
      </c>
      <c r="Y755">
        <f t="shared" si="863"/>
        <v>0</v>
      </c>
      <c r="AA755">
        <v>60252775</v>
      </c>
      <c r="AB755">
        <f t="shared" si="864"/>
        <v>88.85</v>
      </c>
      <c r="AC755">
        <f t="shared" si="865"/>
        <v>88.85</v>
      </c>
      <c r="AD755">
        <f>ROUND((((ET755)-(EU755))+AE755),6)</f>
        <v>0</v>
      </c>
      <c r="AE755">
        <f>ROUND((EU755),6)</f>
        <v>0</v>
      </c>
      <c r="AF755">
        <f>ROUND((EV755),6)</f>
        <v>0</v>
      </c>
      <c r="AG755">
        <f t="shared" si="866"/>
        <v>0</v>
      </c>
      <c r="AH755">
        <f>(EW755)</f>
        <v>0</v>
      </c>
      <c r="AI755">
        <f>(EX755)</f>
        <v>0</v>
      </c>
      <c r="AJ755">
        <f t="shared" si="867"/>
        <v>0</v>
      </c>
      <c r="AK755">
        <v>88.85</v>
      </c>
      <c r="AL755">
        <v>88.85</v>
      </c>
      <c r="AM755">
        <v>0</v>
      </c>
      <c r="AN755">
        <v>0</v>
      </c>
      <c r="AO755">
        <v>0</v>
      </c>
      <c r="AP755">
        <v>0</v>
      </c>
      <c r="AQ755">
        <v>0</v>
      </c>
      <c r="AR755">
        <v>0</v>
      </c>
      <c r="AS755">
        <v>0</v>
      </c>
      <c r="AT755">
        <v>97</v>
      </c>
      <c r="AU755">
        <v>51</v>
      </c>
      <c r="AV755">
        <v>1</v>
      </c>
      <c r="AW755">
        <v>1.081</v>
      </c>
      <c r="AZ755">
        <v>1</v>
      </c>
      <c r="BA755">
        <v>1</v>
      </c>
      <c r="BB755">
        <v>1</v>
      </c>
      <c r="BC755">
        <v>6.69</v>
      </c>
      <c r="BD755" t="s">
        <v>3</v>
      </c>
      <c r="BE755" t="s">
        <v>3</v>
      </c>
      <c r="BF755" t="s">
        <v>3</v>
      </c>
      <c r="BG755" t="s">
        <v>3</v>
      </c>
      <c r="BH755">
        <v>3</v>
      </c>
      <c r="BI755">
        <v>2</v>
      </c>
      <c r="BJ755" t="s">
        <v>984</v>
      </c>
      <c r="BM755">
        <v>67</v>
      </c>
      <c r="BN755">
        <v>59540665</v>
      </c>
      <c r="BO755" t="s">
        <v>981</v>
      </c>
      <c r="BP755">
        <v>1</v>
      </c>
      <c r="BQ755">
        <v>40</v>
      </c>
      <c r="BR755">
        <v>0</v>
      </c>
      <c r="BS755">
        <v>1</v>
      </c>
      <c r="BT755">
        <v>1</v>
      </c>
      <c r="BU755">
        <v>1</v>
      </c>
      <c r="BV755">
        <v>1</v>
      </c>
      <c r="BW755">
        <v>1</v>
      </c>
      <c r="BX755">
        <v>1</v>
      </c>
      <c r="BY755" t="s">
        <v>3</v>
      </c>
      <c r="BZ755">
        <v>97</v>
      </c>
      <c r="CA755">
        <v>51</v>
      </c>
      <c r="CB755" t="s">
        <v>3</v>
      </c>
      <c r="CE755">
        <v>30</v>
      </c>
      <c r="CF755">
        <v>0</v>
      </c>
      <c r="CG755">
        <v>0</v>
      </c>
      <c r="CM755">
        <v>0</v>
      </c>
      <c r="CN755" t="s">
        <v>3</v>
      </c>
      <c r="CO755">
        <v>0</v>
      </c>
      <c r="CP755">
        <f t="shared" si="868"/>
        <v>7710.63</v>
      </c>
      <c r="CQ755">
        <f t="shared" si="869"/>
        <v>642.57000000000005</v>
      </c>
      <c r="CR755">
        <f>(ROUND((ROUND(((ET755)*AV755*1),2)*BB755),2)+ROUND((ROUND(((AE755-(EU755))*AV755*1),2)*BS755),2))</f>
        <v>0</v>
      </c>
      <c r="CS755">
        <f t="shared" si="870"/>
        <v>0</v>
      </c>
      <c r="CT755">
        <f t="shared" si="871"/>
        <v>0</v>
      </c>
      <c r="CU755">
        <f t="shared" si="872"/>
        <v>0</v>
      </c>
      <c r="CV755">
        <f t="shared" si="873"/>
        <v>0</v>
      </c>
      <c r="CW755">
        <f t="shared" si="874"/>
        <v>0</v>
      </c>
      <c r="CX755">
        <f t="shared" si="875"/>
        <v>0</v>
      </c>
      <c r="CY755">
        <f t="shared" si="876"/>
        <v>0</v>
      </c>
      <c r="CZ755">
        <f t="shared" si="877"/>
        <v>0</v>
      </c>
      <c r="DC755" t="s">
        <v>3</v>
      </c>
      <c r="DD755" t="s">
        <v>3</v>
      </c>
      <c r="DE755" t="s">
        <v>3</v>
      </c>
      <c r="DF755" t="s">
        <v>3</v>
      </c>
      <c r="DG755" t="s">
        <v>3</v>
      </c>
      <c r="DH755" t="s">
        <v>3</v>
      </c>
      <c r="DI755" t="s">
        <v>3</v>
      </c>
      <c r="DJ755" t="s">
        <v>3</v>
      </c>
      <c r="DK755" t="s">
        <v>3</v>
      </c>
      <c r="DL755" t="s">
        <v>3</v>
      </c>
      <c r="DM755" t="s">
        <v>3</v>
      </c>
      <c r="DN755">
        <v>0</v>
      </c>
      <c r="DO755">
        <v>0</v>
      </c>
      <c r="DP755">
        <v>1</v>
      </c>
      <c r="DQ755">
        <v>1</v>
      </c>
      <c r="DU755">
        <v>1003</v>
      </c>
      <c r="DV755" t="s">
        <v>983</v>
      </c>
      <c r="DW755" t="s">
        <v>983</v>
      </c>
      <c r="DX755">
        <v>1</v>
      </c>
      <c r="DZ755" t="s">
        <v>3</v>
      </c>
      <c r="EA755" t="s">
        <v>3</v>
      </c>
      <c r="EB755" t="s">
        <v>3</v>
      </c>
      <c r="EC755" t="s">
        <v>3</v>
      </c>
      <c r="EE755">
        <v>59540733</v>
      </c>
      <c r="EF755">
        <v>40</v>
      </c>
      <c r="EG755" t="s">
        <v>25</v>
      </c>
      <c r="EH755">
        <v>0</v>
      </c>
      <c r="EI755" t="s">
        <v>3</v>
      </c>
      <c r="EJ755">
        <v>2</v>
      </c>
      <c r="EK755">
        <v>67</v>
      </c>
      <c r="EL755" t="s">
        <v>26</v>
      </c>
      <c r="EM755" t="s">
        <v>27</v>
      </c>
      <c r="EO755" t="s">
        <v>3</v>
      </c>
      <c r="EQ755">
        <v>0</v>
      </c>
      <c r="ER755">
        <v>88.85</v>
      </c>
      <c r="ES755">
        <v>88.85</v>
      </c>
      <c r="ET755">
        <v>0</v>
      </c>
      <c r="EU755">
        <v>0</v>
      </c>
      <c r="EV755">
        <v>0</v>
      </c>
      <c r="EW755">
        <v>0</v>
      </c>
      <c r="EX755">
        <v>0</v>
      </c>
      <c r="FQ755">
        <v>0</v>
      </c>
      <c r="FR755">
        <v>0</v>
      </c>
      <c r="FS755">
        <v>0</v>
      </c>
      <c r="FX755">
        <v>97</v>
      </c>
      <c r="FY755">
        <v>51</v>
      </c>
      <c r="GA755" t="s">
        <v>3</v>
      </c>
      <c r="GD755">
        <v>1</v>
      </c>
      <c r="GF755">
        <v>2040483272</v>
      </c>
      <c r="GG755">
        <v>2</v>
      </c>
      <c r="GH755">
        <v>1</v>
      </c>
      <c r="GI755">
        <v>2</v>
      </c>
      <c r="GJ755">
        <v>0</v>
      </c>
      <c r="GK755">
        <v>0</v>
      </c>
      <c r="GL755">
        <f t="shared" si="878"/>
        <v>0</v>
      </c>
      <c r="GM755">
        <f t="shared" si="879"/>
        <v>7710.63</v>
      </c>
      <c r="GN755">
        <f t="shared" si="880"/>
        <v>0</v>
      </c>
      <c r="GO755">
        <f t="shared" si="881"/>
        <v>7710.63</v>
      </c>
      <c r="GP755">
        <f t="shared" si="882"/>
        <v>0</v>
      </c>
      <c r="GR755">
        <v>0</v>
      </c>
      <c r="GS755">
        <v>3</v>
      </c>
      <c r="GT755">
        <v>0</v>
      </c>
      <c r="GU755" t="s">
        <v>3</v>
      </c>
      <c r="GV755">
        <f t="shared" si="883"/>
        <v>0</v>
      </c>
      <c r="GW755">
        <v>1</v>
      </c>
      <c r="GX755">
        <f t="shared" si="884"/>
        <v>0</v>
      </c>
      <c r="HA755">
        <v>0</v>
      </c>
      <c r="HB755">
        <v>0</v>
      </c>
      <c r="HC755">
        <f t="shared" si="885"/>
        <v>0</v>
      </c>
      <c r="HE755" t="s">
        <v>3</v>
      </c>
      <c r="HF755" t="s">
        <v>3</v>
      </c>
      <c r="HM755" t="s">
        <v>3</v>
      </c>
      <c r="HN755" t="s">
        <v>3</v>
      </c>
      <c r="HO755" t="s">
        <v>3</v>
      </c>
      <c r="HP755" t="s">
        <v>3</v>
      </c>
      <c r="HQ755" t="s">
        <v>3</v>
      </c>
      <c r="HS755">
        <v>0</v>
      </c>
      <c r="IK755">
        <v>0</v>
      </c>
    </row>
    <row r="756" spans="1:255" x14ac:dyDescent="0.2">
      <c r="A756" s="2">
        <v>17</v>
      </c>
      <c r="B756" s="2">
        <v>1</v>
      </c>
      <c r="C756" s="2">
        <f>ROW(SmtRes!A543)</f>
        <v>543</v>
      </c>
      <c r="D756" s="2">
        <f>ROW(EtalonRes!A623)</f>
        <v>623</v>
      </c>
      <c r="E756" s="2" t="s">
        <v>985</v>
      </c>
      <c r="F756" s="2" t="s">
        <v>986</v>
      </c>
      <c r="G756" s="2" t="s">
        <v>987</v>
      </c>
      <c r="H756" s="2" t="s">
        <v>631</v>
      </c>
      <c r="I756" s="2">
        <f>ROUND(50/100,9)</f>
        <v>0.5</v>
      </c>
      <c r="J756" s="2">
        <v>0</v>
      </c>
      <c r="K756" s="2">
        <f>ROUND(50/100,9)</f>
        <v>0.5</v>
      </c>
      <c r="L756" s="2"/>
      <c r="M756" s="2"/>
      <c r="N756" s="2"/>
      <c r="O756" s="2">
        <f t="shared" si="854"/>
        <v>768.61</v>
      </c>
      <c r="P756" s="2">
        <f t="shared" si="855"/>
        <v>0.64</v>
      </c>
      <c r="Q756" s="2">
        <f>(ROUND((ROUND((((ET756*1.1))*AV756*I756),2)*BB756),2)+ROUND((ROUND(((AE756-((EU756*1.1)))*AV756*I756),2)*BS756),2))</f>
        <v>2.0499999999999998</v>
      </c>
      <c r="R756" s="2">
        <f t="shared" si="856"/>
        <v>0.14000000000000001</v>
      </c>
      <c r="S756" s="2">
        <f t="shared" si="857"/>
        <v>765.92</v>
      </c>
      <c r="T756" s="2">
        <f t="shared" si="858"/>
        <v>0</v>
      </c>
      <c r="U756" s="2">
        <f t="shared" si="859"/>
        <v>54.6424065</v>
      </c>
      <c r="V756" s="2">
        <f t="shared" si="860"/>
        <v>0</v>
      </c>
      <c r="W756" s="2">
        <f t="shared" si="861"/>
        <v>0</v>
      </c>
      <c r="X756" s="2">
        <f t="shared" si="862"/>
        <v>743.08</v>
      </c>
      <c r="Y756" s="2">
        <f t="shared" si="863"/>
        <v>390.69</v>
      </c>
      <c r="Z756" s="2"/>
      <c r="AA756" s="2">
        <v>60252778</v>
      </c>
      <c r="AB756" s="2">
        <f t="shared" si="864"/>
        <v>1468.2619999999999</v>
      </c>
      <c r="AC756" s="2">
        <f t="shared" si="865"/>
        <v>1.28</v>
      </c>
      <c r="AD756" s="2">
        <f>ROUND(((((ET756*1.1))-((EU756*1.1)))+AE756),6)</f>
        <v>3.9159999999999999</v>
      </c>
      <c r="AE756" s="2">
        <f>ROUND(((EU756*1.1)),6)</f>
        <v>0.27500000000000002</v>
      </c>
      <c r="AF756" s="2">
        <f>ROUND(((EV756*1.1)),6)</f>
        <v>1463.066</v>
      </c>
      <c r="AG756" s="2">
        <f t="shared" si="866"/>
        <v>0</v>
      </c>
      <c r="AH756" s="2">
        <f>((EW756*1.1))</f>
        <v>104.379</v>
      </c>
      <c r="AI756" s="2">
        <f>((EX756*1.1))</f>
        <v>0</v>
      </c>
      <c r="AJ756" s="2">
        <f t="shared" si="867"/>
        <v>0</v>
      </c>
      <c r="AK756" s="2">
        <v>1334.9</v>
      </c>
      <c r="AL756" s="2">
        <v>1.28</v>
      </c>
      <c r="AM756" s="2">
        <v>3.56</v>
      </c>
      <c r="AN756" s="2">
        <v>0.25</v>
      </c>
      <c r="AO756" s="2">
        <v>1330.06</v>
      </c>
      <c r="AP756" s="2">
        <v>0</v>
      </c>
      <c r="AQ756" s="2">
        <v>94.89</v>
      </c>
      <c r="AR756" s="2">
        <v>0</v>
      </c>
      <c r="AS756" s="2">
        <v>0</v>
      </c>
      <c r="AT756" s="2">
        <v>97</v>
      </c>
      <c r="AU756" s="2">
        <v>51</v>
      </c>
      <c r="AV756" s="2">
        <v>1.0469999999999999</v>
      </c>
      <c r="AW756" s="2">
        <v>1</v>
      </c>
      <c r="AX756" s="2"/>
      <c r="AY756" s="2"/>
      <c r="AZ756" s="2">
        <v>1</v>
      </c>
      <c r="BA756" s="2">
        <v>1</v>
      </c>
      <c r="BB756" s="2">
        <v>1</v>
      </c>
      <c r="BC756" s="2">
        <v>1</v>
      </c>
      <c r="BD756" s="2" t="s">
        <v>3</v>
      </c>
      <c r="BE756" s="2" t="s">
        <v>3</v>
      </c>
      <c r="BF756" s="2" t="s">
        <v>3</v>
      </c>
      <c r="BG756" s="2" t="s">
        <v>3</v>
      </c>
      <c r="BH756" s="2">
        <v>0</v>
      </c>
      <c r="BI756" s="2">
        <v>2</v>
      </c>
      <c r="BJ756" s="2" t="s">
        <v>988</v>
      </c>
      <c r="BK756" s="2"/>
      <c r="BL756" s="2"/>
      <c r="BM756" s="2">
        <v>67</v>
      </c>
      <c r="BN756" s="2">
        <v>59540665</v>
      </c>
      <c r="BO756" s="2" t="s">
        <v>986</v>
      </c>
      <c r="BP756" s="2">
        <v>1</v>
      </c>
      <c r="BQ756" s="2">
        <v>40</v>
      </c>
      <c r="BR756" s="2">
        <v>0</v>
      </c>
      <c r="BS756" s="2">
        <v>1</v>
      </c>
      <c r="BT756" s="2">
        <v>1</v>
      </c>
      <c r="BU756" s="2">
        <v>1</v>
      </c>
      <c r="BV756" s="2">
        <v>1</v>
      </c>
      <c r="BW756" s="2">
        <v>1</v>
      </c>
      <c r="BX756" s="2">
        <v>1</v>
      </c>
      <c r="BY756" s="2" t="s">
        <v>3</v>
      </c>
      <c r="BZ756" s="2">
        <v>97</v>
      </c>
      <c r="CA756" s="2">
        <v>51</v>
      </c>
      <c r="CB756" s="2" t="s">
        <v>3</v>
      </c>
      <c r="CC756" s="2"/>
      <c r="CD756" s="2"/>
      <c r="CE756" s="2">
        <v>30</v>
      </c>
      <c r="CF756" s="2">
        <v>0</v>
      </c>
      <c r="CG756" s="2">
        <v>0</v>
      </c>
      <c r="CH756" s="2"/>
      <c r="CI756" s="2"/>
      <c r="CJ756" s="2"/>
      <c r="CK756" s="2"/>
      <c r="CL756" s="2"/>
      <c r="CM756" s="2">
        <v>0</v>
      </c>
      <c r="CN756" s="2" t="s">
        <v>1289</v>
      </c>
      <c r="CO756" s="2">
        <v>0</v>
      </c>
      <c r="CP756" s="2">
        <f t="shared" si="868"/>
        <v>768.61</v>
      </c>
      <c r="CQ756" s="2">
        <f t="shared" si="869"/>
        <v>1.28</v>
      </c>
      <c r="CR756" s="2">
        <f>(ROUND((ROUND((((ET756*1.1))*AV756*1),2)*BB756),2)+ROUND((ROUND(((AE756-((EU756*1.1)))*AV756*1),2)*BS756),2))</f>
        <v>4.0999999999999996</v>
      </c>
      <c r="CS756" s="2">
        <f t="shared" si="870"/>
        <v>0.28999999999999998</v>
      </c>
      <c r="CT756" s="2">
        <f t="shared" si="871"/>
        <v>1531.83</v>
      </c>
      <c r="CU756" s="2">
        <f t="shared" si="872"/>
        <v>0</v>
      </c>
      <c r="CV756" s="2">
        <f t="shared" si="873"/>
        <v>109.284813</v>
      </c>
      <c r="CW756" s="2">
        <f t="shared" si="874"/>
        <v>0</v>
      </c>
      <c r="CX756" s="2">
        <f t="shared" si="875"/>
        <v>0</v>
      </c>
      <c r="CY756" s="2">
        <f t="shared" si="876"/>
        <v>743.07819999999992</v>
      </c>
      <c r="CZ756" s="2">
        <f t="shared" si="877"/>
        <v>390.69059999999996</v>
      </c>
      <c r="DA756" s="2"/>
      <c r="DB756" s="2">
        <v>73</v>
      </c>
      <c r="DC756" s="2" t="s">
        <v>3</v>
      </c>
      <c r="DD756" s="2" t="s">
        <v>3</v>
      </c>
      <c r="DE756" s="2" t="s">
        <v>24</v>
      </c>
      <c r="DF756" s="2" t="s">
        <v>24</v>
      </c>
      <c r="DG756" s="2" t="s">
        <v>24</v>
      </c>
      <c r="DH756" s="2" t="s">
        <v>3</v>
      </c>
      <c r="DI756" s="2" t="s">
        <v>24</v>
      </c>
      <c r="DJ756" s="2" t="s">
        <v>24</v>
      </c>
      <c r="DK756" s="2" t="s">
        <v>3</v>
      </c>
      <c r="DL756" s="2" t="s">
        <v>3</v>
      </c>
      <c r="DM756" s="2" t="s">
        <v>3</v>
      </c>
      <c r="DN756" s="2">
        <v>0</v>
      </c>
      <c r="DO756" s="2">
        <v>0</v>
      </c>
      <c r="DP756" s="2">
        <v>1</v>
      </c>
      <c r="DQ756" s="2">
        <v>1</v>
      </c>
      <c r="DR756" s="2"/>
      <c r="DS756" s="2"/>
      <c r="DT756" s="2"/>
      <c r="DU756" s="2">
        <v>1010</v>
      </c>
      <c r="DV756" s="2" t="s">
        <v>631</v>
      </c>
      <c r="DW756" s="2" t="s">
        <v>631</v>
      </c>
      <c r="DX756" s="2">
        <v>100</v>
      </c>
      <c r="DY756" s="2"/>
      <c r="DZ756" s="2" t="s">
        <v>3</v>
      </c>
      <c r="EA756" s="2" t="s">
        <v>3</v>
      </c>
      <c r="EB756" s="2" t="s">
        <v>3</v>
      </c>
      <c r="EC756" s="2" t="s">
        <v>3</v>
      </c>
      <c r="ED756" s="2"/>
      <c r="EE756" s="2">
        <v>59540733</v>
      </c>
      <c r="EF756" s="2">
        <v>40</v>
      </c>
      <c r="EG756" s="2" t="s">
        <v>25</v>
      </c>
      <c r="EH756" s="2">
        <v>0</v>
      </c>
      <c r="EI756" s="2" t="s">
        <v>3</v>
      </c>
      <c r="EJ756" s="2">
        <v>2</v>
      </c>
      <c r="EK756" s="2">
        <v>67</v>
      </c>
      <c r="EL756" s="2" t="s">
        <v>26</v>
      </c>
      <c r="EM756" s="2" t="s">
        <v>27</v>
      </c>
      <c r="EN756" s="2"/>
      <c r="EO756" s="2" t="s">
        <v>28</v>
      </c>
      <c r="EP756" s="2"/>
      <c r="EQ756" s="2">
        <v>0</v>
      </c>
      <c r="ER756" s="2">
        <v>1334.9</v>
      </c>
      <c r="ES756" s="2">
        <v>1.28</v>
      </c>
      <c r="ET756" s="2">
        <v>3.56</v>
      </c>
      <c r="EU756" s="2">
        <v>0.25</v>
      </c>
      <c r="EV756" s="2">
        <v>1330.06</v>
      </c>
      <c r="EW756" s="2">
        <v>94.89</v>
      </c>
      <c r="EX756" s="2">
        <v>0</v>
      </c>
      <c r="EY756" s="2">
        <v>0</v>
      </c>
      <c r="EZ756" s="2"/>
      <c r="FA756" s="2"/>
      <c r="FB756" s="2"/>
      <c r="FC756" s="2"/>
      <c r="FD756" s="2"/>
      <c r="FE756" s="2"/>
      <c r="FF756" s="2"/>
      <c r="FG756" s="2"/>
      <c r="FH756" s="2"/>
      <c r="FI756" s="2"/>
      <c r="FJ756" s="2"/>
      <c r="FK756" s="2"/>
      <c r="FL756" s="2"/>
      <c r="FM756" s="2"/>
      <c r="FN756" s="2"/>
      <c r="FO756" s="2"/>
      <c r="FP756" s="2"/>
      <c r="FQ756" s="2">
        <v>0</v>
      </c>
      <c r="FR756" s="2">
        <v>0</v>
      </c>
      <c r="FS756" s="2">
        <v>0</v>
      </c>
      <c r="FT756" s="2"/>
      <c r="FU756" s="2"/>
      <c r="FV756" s="2"/>
      <c r="FW756" s="2"/>
      <c r="FX756" s="2">
        <v>97</v>
      </c>
      <c r="FY756" s="2">
        <v>51</v>
      </c>
      <c r="FZ756" s="2"/>
      <c r="GA756" s="2" t="s">
        <v>3</v>
      </c>
      <c r="GB756" s="2"/>
      <c r="GC756" s="2"/>
      <c r="GD756" s="2">
        <v>1</v>
      </c>
      <c r="GE756" s="2"/>
      <c r="GF756" s="2">
        <v>-1919603788</v>
      </c>
      <c r="GG756" s="2">
        <v>2</v>
      </c>
      <c r="GH756" s="2">
        <v>1</v>
      </c>
      <c r="GI756" s="2">
        <v>2</v>
      </c>
      <c r="GJ756" s="2">
        <v>0</v>
      </c>
      <c r="GK756" s="2">
        <v>0</v>
      </c>
      <c r="GL756" s="2">
        <f t="shared" si="878"/>
        <v>0</v>
      </c>
      <c r="GM756" s="2">
        <f t="shared" si="879"/>
        <v>1902.38</v>
      </c>
      <c r="GN756" s="2">
        <f t="shared" si="880"/>
        <v>0</v>
      </c>
      <c r="GO756" s="2">
        <f t="shared" si="881"/>
        <v>1902.38</v>
      </c>
      <c r="GP756" s="2">
        <f t="shared" si="882"/>
        <v>0</v>
      </c>
      <c r="GQ756" s="2"/>
      <c r="GR756" s="2">
        <v>0</v>
      </c>
      <c r="GS756" s="2">
        <v>3</v>
      </c>
      <c r="GT756" s="2">
        <v>0</v>
      </c>
      <c r="GU756" s="2" t="s">
        <v>3</v>
      </c>
      <c r="GV756" s="2">
        <f t="shared" si="883"/>
        <v>0</v>
      </c>
      <c r="GW756" s="2">
        <v>1</v>
      </c>
      <c r="GX756" s="2">
        <f t="shared" si="884"/>
        <v>0</v>
      </c>
      <c r="GY756" s="2"/>
      <c r="GZ756" s="2"/>
      <c r="HA756" s="2">
        <v>0</v>
      </c>
      <c r="HB756" s="2">
        <v>0</v>
      </c>
      <c r="HC756" s="2">
        <f t="shared" si="885"/>
        <v>0</v>
      </c>
      <c r="HD756" s="2"/>
      <c r="HE756" s="2" t="s">
        <v>3</v>
      </c>
      <c r="HF756" s="2" t="s">
        <v>3</v>
      </c>
      <c r="HG756" s="2"/>
      <c r="HH756" s="2"/>
      <c r="HI756" s="2"/>
      <c r="HJ756" s="2"/>
      <c r="HK756" s="2"/>
      <c r="HL756" s="2"/>
      <c r="HM756" s="2" t="s">
        <v>3</v>
      </c>
      <c r="HN756" s="2" t="s">
        <v>3</v>
      </c>
      <c r="HO756" s="2" t="s">
        <v>3</v>
      </c>
      <c r="HP756" s="2" t="s">
        <v>3</v>
      </c>
      <c r="HQ756" s="2" t="s">
        <v>3</v>
      </c>
      <c r="HR756" s="2"/>
      <c r="HS756" s="2">
        <v>0</v>
      </c>
      <c r="HT756" s="2"/>
      <c r="HU756" s="2"/>
      <c r="HV756" s="2"/>
      <c r="HW756" s="2"/>
      <c r="HX756" s="2"/>
      <c r="HY756" s="2"/>
      <c r="HZ756" s="2"/>
      <c r="IA756" s="2"/>
      <c r="IB756" s="2"/>
      <c r="IC756" s="2"/>
      <c r="ID756" s="2"/>
      <c r="IE756" s="2"/>
      <c r="IF756" s="2"/>
      <c r="IG756" s="2"/>
      <c r="IH756" s="2"/>
      <c r="II756" s="2"/>
      <c r="IJ756" s="2"/>
      <c r="IK756" s="2">
        <v>0</v>
      </c>
      <c r="IL756" s="2"/>
      <c r="IM756" s="2"/>
      <c r="IN756" s="2"/>
      <c r="IO756" s="2"/>
      <c r="IP756" s="2"/>
      <c r="IQ756" s="2"/>
      <c r="IR756" s="2"/>
      <c r="IS756" s="2"/>
      <c r="IT756" s="2"/>
      <c r="IU756" s="2"/>
    </row>
    <row r="757" spans="1:255" x14ac:dyDescent="0.2">
      <c r="A757">
        <v>17</v>
      </c>
      <c r="B757">
        <v>1</v>
      </c>
      <c r="C757">
        <f>ROW(SmtRes!A548)</f>
        <v>548</v>
      </c>
      <c r="D757">
        <f>ROW(EtalonRes!A628)</f>
        <v>628</v>
      </c>
      <c r="E757" t="s">
        <v>985</v>
      </c>
      <c r="F757" t="s">
        <v>986</v>
      </c>
      <c r="G757" t="s">
        <v>987</v>
      </c>
      <c r="H757" t="s">
        <v>631</v>
      </c>
      <c r="I757">
        <f>ROUND(50/100,9)</f>
        <v>0.5</v>
      </c>
      <c r="J757">
        <v>0</v>
      </c>
      <c r="K757">
        <f>ROUND(50/100,9)</f>
        <v>0.5</v>
      </c>
      <c r="O757">
        <f t="shared" si="854"/>
        <v>42146.52</v>
      </c>
      <c r="P757">
        <f t="shared" si="855"/>
        <v>3.53</v>
      </c>
      <c r="Q757">
        <f>(ROUND((ROUND((((ET757*1.1))*AV757*I757),2)*BB757),2)+ROUND((ROUND(((AE757-((EU757*1.1)))*AV757*I757),2)*BS757),2))</f>
        <v>25.05</v>
      </c>
      <c r="R757">
        <f t="shared" si="856"/>
        <v>7.7</v>
      </c>
      <c r="S757">
        <f t="shared" si="857"/>
        <v>42117.94</v>
      </c>
      <c r="T757">
        <f t="shared" si="858"/>
        <v>0</v>
      </c>
      <c r="U757">
        <f t="shared" si="859"/>
        <v>54.6424065</v>
      </c>
      <c r="V757">
        <f t="shared" si="860"/>
        <v>0</v>
      </c>
      <c r="W757">
        <f t="shared" si="861"/>
        <v>0</v>
      </c>
      <c r="X757">
        <f t="shared" si="862"/>
        <v>40861.870000000003</v>
      </c>
      <c r="Y757">
        <f t="shared" si="863"/>
        <v>21484.080000000002</v>
      </c>
      <c r="AA757">
        <v>60252775</v>
      </c>
      <c r="AB757">
        <f t="shared" si="864"/>
        <v>1468.2619999999999</v>
      </c>
      <c r="AC757">
        <f t="shared" si="865"/>
        <v>1.28</v>
      </c>
      <c r="AD757">
        <f>ROUND(((((ET757*1.1))-((EU757*1.1)))+AE757),6)</f>
        <v>3.9159999999999999</v>
      </c>
      <c r="AE757">
        <f>ROUND(((EU757*1.1)),6)</f>
        <v>0.27500000000000002</v>
      </c>
      <c r="AF757">
        <f>ROUND(((EV757*1.1)),6)</f>
        <v>1463.066</v>
      </c>
      <c r="AG757">
        <f t="shared" si="866"/>
        <v>0</v>
      </c>
      <c r="AH757">
        <f>((EW757*1.1))</f>
        <v>104.379</v>
      </c>
      <c r="AI757">
        <f>((EX757*1.1))</f>
        <v>0</v>
      </c>
      <c r="AJ757">
        <f t="shared" si="867"/>
        <v>0</v>
      </c>
      <c r="AK757">
        <v>1334.9</v>
      </c>
      <c r="AL757">
        <v>1.28</v>
      </c>
      <c r="AM757">
        <v>3.56</v>
      </c>
      <c r="AN757">
        <v>0.25</v>
      </c>
      <c r="AO757">
        <v>1330.06</v>
      </c>
      <c r="AP757">
        <v>0</v>
      </c>
      <c r="AQ757">
        <v>94.89</v>
      </c>
      <c r="AR757">
        <v>0</v>
      </c>
      <c r="AS757">
        <v>0</v>
      </c>
      <c r="AT757">
        <v>97</v>
      </c>
      <c r="AU757">
        <v>51</v>
      </c>
      <c r="AV757">
        <v>1.0469999999999999</v>
      </c>
      <c r="AW757">
        <v>1</v>
      </c>
      <c r="AZ757">
        <v>1</v>
      </c>
      <c r="BA757">
        <v>54.99</v>
      </c>
      <c r="BB757">
        <v>12.22</v>
      </c>
      <c r="BC757">
        <v>5.51</v>
      </c>
      <c r="BD757" t="s">
        <v>3</v>
      </c>
      <c r="BE757" t="s">
        <v>3</v>
      </c>
      <c r="BF757" t="s">
        <v>3</v>
      </c>
      <c r="BG757" t="s">
        <v>3</v>
      </c>
      <c r="BH757">
        <v>0</v>
      </c>
      <c r="BI757">
        <v>2</v>
      </c>
      <c r="BJ757" t="s">
        <v>988</v>
      </c>
      <c r="BM757">
        <v>67</v>
      </c>
      <c r="BN757">
        <v>59540665</v>
      </c>
      <c r="BO757" t="s">
        <v>986</v>
      </c>
      <c r="BP757">
        <v>1</v>
      </c>
      <c r="BQ757">
        <v>40</v>
      </c>
      <c r="BR757">
        <v>0</v>
      </c>
      <c r="BS757">
        <v>54.99</v>
      </c>
      <c r="BT757">
        <v>1</v>
      </c>
      <c r="BU757">
        <v>1</v>
      </c>
      <c r="BV757">
        <v>1</v>
      </c>
      <c r="BW757">
        <v>1</v>
      </c>
      <c r="BX757">
        <v>1</v>
      </c>
      <c r="BY757" t="s">
        <v>3</v>
      </c>
      <c r="BZ757">
        <v>97</v>
      </c>
      <c r="CA757">
        <v>51</v>
      </c>
      <c r="CB757" t="s">
        <v>3</v>
      </c>
      <c r="CE757">
        <v>30</v>
      </c>
      <c r="CF757">
        <v>0</v>
      </c>
      <c r="CG757">
        <v>0</v>
      </c>
      <c r="CM757">
        <v>0</v>
      </c>
      <c r="CN757" t="s">
        <v>1289</v>
      </c>
      <c r="CO757">
        <v>0</v>
      </c>
      <c r="CP757">
        <f t="shared" si="868"/>
        <v>42146.520000000004</v>
      </c>
      <c r="CQ757">
        <f t="shared" si="869"/>
        <v>7.05</v>
      </c>
      <c r="CR757">
        <f>(ROUND((ROUND((((ET757*1.1))*AV757*1),2)*BB757),2)+ROUND((ROUND(((AE757-((EU757*1.1)))*AV757*1),2)*BS757),2))</f>
        <v>50.1</v>
      </c>
      <c r="CS757">
        <f t="shared" si="870"/>
        <v>15.95</v>
      </c>
      <c r="CT757">
        <f t="shared" si="871"/>
        <v>84235.33</v>
      </c>
      <c r="CU757">
        <f t="shared" si="872"/>
        <v>0</v>
      </c>
      <c r="CV757">
        <f t="shared" si="873"/>
        <v>109.284813</v>
      </c>
      <c r="CW757">
        <f t="shared" si="874"/>
        <v>0</v>
      </c>
      <c r="CX757">
        <f t="shared" si="875"/>
        <v>0</v>
      </c>
      <c r="CY757">
        <f t="shared" si="876"/>
        <v>40861.870800000004</v>
      </c>
      <c r="CZ757">
        <f t="shared" si="877"/>
        <v>21484.076400000002</v>
      </c>
      <c r="DB757">
        <v>74</v>
      </c>
      <c r="DC757" t="s">
        <v>3</v>
      </c>
      <c r="DD757" t="s">
        <v>3</v>
      </c>
      <c r="DE757" t="s">
        <v>24</v>
      </c>
      <c r="DF757" t="s">
        <v>24</v>
      </c>
      <c r="DG757" t="s">
        <v>24</v>
      </c>
      <c r="DH757" t="s">
        <v>3</v>
      </c>
      <c r="DI757" t="s">
        <v>24</v>
      </c>
      <c r="DJ757" t="s">
        <v>24</v>
      </c>
      <c r="DK757" t="s">
        <v>3</v>
      </c>
      <c r="DL757" t="s">
        <v>3</v>
      </c>
      <c r="DM757" t="s">
        <v>3</v>
      </c>
      <c r="DN757">
        <v>0</v>
      </c>
      <c r="DO757">
        <v>0</v>
      </c>
      <c r="DP757">
        <v>1</v>
      </c>
      <c r="DQ757">
        <v>1</v>
      </c>
      <c r="DU757">
        <v>1010</v>
      </c>
      <c r="DV757" t="s">
        <v>631</v>
      </c>
      <c r="DW757" t="s">
        <v>631</v>
      </c>
      <c r="DX757">
        <v>100</v>
      </c>
      <c r="DZ757" t="s">
        <v>3</v>
      </c>
      <c r="EA757" t="s">
        <v>3</v>
      </c>
      <c r="EB757" t="s">
        <v>3</v>
      </c>
      <c r="EC757" t="s">
        <v>3</v>
      </c>
      <c r="EE757">
        <v>59540733</v>
      </c>
      <c r="EF757">
        <v>40</v>
      </c>
      <c r="EG757" t="s">
        <v>25</v>
      </c>
      <c r="EH757">
        <v>0</v>
      </c>
      <c r="EI757" t="s">
        <v>3</v>
      </c>
      <c r="EJ757">
        <v>2</v>
      </c>
      <c r="EK757">
        <v>67</v>
      </c>
      <c r="EL757" t="s">
        <v>26</v>
      </c>
      <c r="EM757" t="s">
        <v>27</v>
      </c>
      <c r="EO757" t="s">
        <v>28</v>
      </c>
      <c r="EQ757">
        <v>0</v>
      </c>
      <c r="ER757">
        <v>1334.9</v>
      </c>
      <c r="ES757">
        <v>1.28</v>
      </c>
      <c r="ET757">
        <v>3.56</v>
      </c>
      <c r="EU757">
        <v>0.25</v>
      </c>
      <c r="EV757">
        <v>1330.06</v>
      </c>
      <c r="EW757">
        <v>94.89</v>
      </c>
      <c r="EX757">
        <v>0</v>
      </c>
      <c r="EY757">
        <v>0</v>
      </c>
      <c r="FQ757">
        <v>0</v>
      </c>
      <c r="FR757">
        <v>0</v>
      </c>
      <c r="FS757">
        <v>0</v>
      </c>
      <c r="FX757">
        <v>97</v>
      </c>
      <c r="FY757">
        <v>51</v>
      </c>
      <c r="GA757" t="s">
        <v>3</v>
      </c>
      <c r="GD757">
        <v>1</v>
      </c>
      <c r="GF757">
        <v>-1919603788</v>
      </c>
      <c r="GG757">
        <v>2</v>
      </c>
      <c r="GH757">
        <v>1</v>
      </c>
      <c r="GI757">
        <v>2</v>
      </c>
      <c r="GJ757">
        <v>0</v>
      </c>
      <c r="GK757">
        <v>0</v>
      </c>
      <c r="GL757">
        <f t="shared" si="878"/>
        <v>0</v>
      </c>
      <c r="GM757">
        <f t="shared" si="879"/>
        <v>104492.47</v>
      </c>
      <c r="GN757">
        <f t="shared" si="880"/>
        <v>0</v>
      </c>
      <c r="GO757">
        <f t="shared" si="881"/>
        <v>104492.47</v>
      </c>
      <c r="GP757">
        <f t="shared" si="882"/>
        <v>0</v>
      </c>
      <c r="GR757">
        <v>0</v>
      </c>
      <c r="GS757">
        <v>3</v>
      </c>
      <c r="GT757">
        <v>0</v>
      </c>
      <c r="GU757" t="s">
        <v>3</v>
      </c>
      <c r="GV757">
        <f t="shared" si="883"/>
        <v>0</v>
      </c>
      <c r="GW757">
        <v>1</v>
      </c>
      <c r="GX757">
        <f t="shared" si="884"/>
        <v>0</v>
      </c>
      <c r="HA757">
        <v>0</v>
      </c>
      <c r="HB757">
        <v>0</v>
      </c>
      <c r="HC757">
        <f t="shared" si="885"/>
        <v>0</v>
      </c>
      <c r="HE757" t="s">
        <v>3</v>
      </c>
      <c r="HF757" t="s">
        <v>3</v>
      </c>
      <c r="HM757" t="s">
        <v>3</v>
      </c>
      <c r="HN757" t="s">
        <v>3</v>
      </c>
      <c r="HO757" t="s">
        <v>3</v>
      </c>
      <c r="HP757" t="s">
        <v>3</v>
      </c>
      <c r="HQ757" t="s">
        <v>3</v>
      </c>
      <c r="HS757">
        <v>0</v>
      </c>
      <c r="IK757">
        <v>0</v>
      </c>
    </row>
    <row r="758" spans="1:255" x14ac:dyDescent="0.2">
      <c r="A758" s="2">
        <v>18</v>
      </c>
      <c r="B758" s="2">
        <v>1</v>
      </c>
      <c r="C758" s="2">
        <v>543</v>
      </c>
      <c r="D758" s="2"/>
      <c r="E758" s="2" t="s">
        <v>989</v>
      </c>
      <c r="F758" s="2" t="s">
        <v>990</v>
      </c>
      <c r="G758" s="2" t="s">
        <v>991</v>
      </c>
      <c r="H758" s="2" t="s">
        <v>37</v>
      </c>
      <c r="I758" s="2">
        <f>I756*J758</f>
        <v>50</v>
      </c>
      <c r="J758" s="2">
        <v>100</v>
      </c>
      <c r="K758" s="2">
        <v>100</v>
      </c>
      <c r="L758" s="2"/>
      <c r="M758" s="2"/>
      <c r="N758" s="2"/>
      <c r="O758" s="2">
        <f t="shared" si="854"/>
        <v>1736.5</v>
      </c>
      <c r="P758" s="2">
        <f t="shared" si="855"/>
        <v>1736.5</v>
      </c>
      <c r="Q758" s="2">
        <f>(ROUND((ROUND(((ET758)*AV758*I758),2)*BB758),2)+ROUND((ROUND(((AE758-(EU758))*AV758*I758),2)*BS758),2))</f>
        <v>0</v>
      </c>
      <c r="R758" s="2">
        <f t="shared" si="856"/>
        <v>0</v>
      </c>
      <c r="S758" s="2">
        <f t="shared" si="857"/>
        <v>0</v>
      </c>
      <c r="T758" s="2">
        <f t="shared" si="858"/>
        <v>0</v>
      </c>
      <c r="U758" s="2">
        <f t="shared" si="859"/>
        <v>0</v>
      </c>
      <c r="V758" s="2">
        <f t="shared" si="860"/>
        <v>0</v>
      </c>
      <c r="W758" s="2">
        <f t="shared" si="861"/>
        <v>0</v>
      </c>
      <c r="X758" s="2">
        <f t="shared" si="862"/>
        <v>0</v>
      </c>
      <c r="Y758" s="2">
        <f t="shared" si="863"/>
        <v>0</v>
      </c>
      <c r="Z758" s="2"/>
      <c r="AA758" s="2">
        <v>60252778</v>
      </c>
      <c r="AB758" s="2">
        <f t="shared" si="864"/>
        <v>34.729999999999997</v>
      </c>
      <c r="AC758" s="2">
        <f t="shared" si="865"/>
        <v>34.729999999999997</v>
      </c>
      <c r="AD758" s="2">
        <f>ROUND((((ET758)-(EU758))+AE758),6)</f>
        <v>0</v>
      </c>
      <c r="AE758" s="2">
        <f>ROUND((EU758),6)</f>
        <v>0</v>
      </c>
      <c r="AF758" s="2">
        <f>ROUND((EV758),6)</f>
        <v>0</v>
      </c>
      <c r="AG758" s="2">
        <f t="shared" si="866"/>
        <v>0</v>
      </c>
      <c r="AH758" s="2">
        <f>(EW758)</f>
        <v>0</v>
      </c>
      <c r="AI758" s="2">
        <f>(EX758)</f>
        <v>0</v>
      </c>
      <c r="AJ758" s="2">
        <f t="shared" si="867"/>
        <v>0</v>
      </c>
      <c r="AK758" s="2">
        <v>34.729999999999997</v>
      </c>
      <c r="AL758" s="2">
        <v>34.729999999999997</v>
      </c>
      <c r="AM758" s="2">
        <v>0</v>
      </c>
      <c r="AN758" s="2">
        <v>0</v>
      </c>
      <c r="AO758" s="2">
        <v>0</v>
      </c>
      <c r="AP758" s="2">
        <v>0</v>
      </c>
      <c r="AQ758" s="2">
        <v>0</v>
      </c>
      <c r="AR758" s="2">
        <v>0</v>
      </c>
      <c r="AS758" s="2">
        <v>0</v>
      </c>
      <c r="AT758" s="2">
        <v>97</v>
      </c>
      <c r="AU758" s="2">
        <v>51</v>
      </c>
      <c r="AV758" s="2">
        <v>1</v>
      </c>
      <c r="AW758" s="2">
        <v>1</v>
      </c>
      <c r="AX758" s="2"/>
      <c r="AY758" s="2"/>
      <c r="AZ758" s="2">
        <v>1</v>
      </c>
      <c r="BA758" s="2">
        <v>1</v>
      </c>
      <c r="BB758" s="2">
        <v>1</v>
      </c>
      <c r="BC758" s="2">
        <v>1</v>
      </c>
      <c r="BD758" s="2" t="s">
        <v>3</v>
      </c>
      <c r="BE758" s="2" t="s">
        <v>3</v>
      </c>
      <c r="BF758" s="2" t="s">
        <v>3</v>
      </c>
      <c r="BG758" s="2" t="s">
        <v>3</v>
      </c>
      <c r="BH758" s="2">
        <v>3</v>
      </c>
      <c r="BI758" s="2">
        <v>2</v>
      </c>
      <c r="BJ758" s="2" t="s">
        <v>3</v>
      </c>
      <c r="BK758" s="2"/>
      <c r="BL758" s="2"/>
      <c r="BM758" s="2">
        <v>67</v>
      </c>
      <c r="BN758" s="2">
        <v>0</v>
      </c>
      <c r="BO758" s="2" t="s">
        <v>3</v>
      </c>
      <c r="BP758" s="2">
        <v>0</v>
      </c>
      <c r="BQ758" s="2">
        <v>40</v>
      </c>
      <c r="BR758" s="2">
        <v>0</v>
      </c>
      <c r="BS758" s="2">
        <v>1</v>
      </c>
      <c r="BT758" s="2">
        <v>1</v>
      </c>
      <c r="BU758" s="2">
        <v>1</v>
      </c>
      <c r="BV758" s="2">
        <v>1</v>
      </c>
      <c r="BW758" s="2">
        <v>1</v>
      </c>
      <c r="BX758" s="2">
        <v>1</v>
      </c>
      <c r="BY758" s="2" t="s">
        <v>3</v>
      </c>
      <c r="BZ758" s="2">
        <v>97</v>
      </c>
      <c r="CA758" s="2">
        <v>51</v>
      </c>
      <c r="CB758" s="2" t="s">
        <v>3</v>
      </c>
      <c r="CC758" s="2"/>
      <c r="CD758" s="2"/>
      <c r="CE758" s="2">
        <v>30</v>
      </c>
      <c r="CF758" s="2">
        <v>0</v>
      </c>
      <c r="CG758" s="2">
        <v>0</v>
      </c>
      <c r="CH758" s="2"/>
      <c r="CI758" s="2"/>
      <c r="CJ758" s="2"/>
      <c r="CK758" s="2"/>
      <c r="CL758" s="2"/>
      <c r="CM758" s="2">
        <v>0</v>
      </c>
      <c r="CN758" s="2" t="s">
        <v>1290</v>
      </c>
      <c r="CO758" s="2">
        <v>0</v>
      </c>
      <c r="CP758" s="2">
        <f t="shared" si="868"/>
        <v>1736.5</v>
      </c>
      <c r="CQ758" s="2">
        <f t="shared" si="869"/>
        <v>34.729999999999997</v>
      </c>
      <c r="CR758" s="2">
        <f>(ROUND((ROUND(((ET758)*AV758*1),2)*BB758),2)+ROUND((ROUND(((AE758-(EU758))*AV758*1),2)*BS758),2))</f>
        <v>0</v>
      </c>
      <c r="CS758" s="2">
        <f t="shared" si="870"/>
        <v>0</v>
      </c>
      <c r="CT758" s="2">
        <f t="shared" si="871"/>
        <v>0</v>
      </c>
      <c r="CU758" s="2">
        <f t="shared" si="872"/>
        <v>0</v>
      </c>
      <c r="CV758" s="2">
        <f t="shared" si="873"/>
        <v>0</v>
      </c>
      <c r="CW758" s="2">
        <f t="shared" si="874"/>
        <v>0</v>
      </c>
      <c r="CX758" s="2">
        <f t="shared" si="875"/>
        <v>0</v>
      </c>
      <c r="CY758" s="2">
        <f t="shared" si="876"/>
        <v>0</v>
      </c>
      <c r="CZ758" s="2">
        <f t="shared" si="877"/>
        <v>0</v>
      </c>
      <c r="DA758" s="2"/>
      <c r="DB758" s="2"/>
      <c r="DC758" s="2" t="s">
        <v>3</v>
      </c>
      <c r="DD758" s="2" t="s">
        <v>3</v>
      </c>
      <c r="DE758" s="2" t="s">
        <v>3</v>
      </c>
      <c r="DF758" s="2" t="s">
        <v>3</v>
      </c>
      <c r="DG758" s="2" t="s">
        <v>3</v>
      </c>
      <c r="DH758" s="2" t="s">
        <v>3</v>
      </c>
      <c r="DI758" s="2" t="s">
        <v>3</v>
      </c>
      <c r="DJ758" s="2" t="s">
        <v>3</v>
      </c>
      <c r="DK758" s="2" t="s">
        <v>3</v>
      </c>
      <c r="DL758" s="2" t="s">
        <v>3</v>
      </c>
      <c r="DM758" s="2" t="s">
        <v>3</v>
      </c>
      <c r="DN758" s="2">
        <v>0</v>
      </c>
      <c r="DO758" s="2">
        <v>0</v>
      </c>
      <c r="DP758" s="2">
        <v>1</v>
      </c>
      <c r="DQ758" s="2">
        <v>1</v>
      </c>
      <c r="DR758" s="2"/>
      <c r="DS758" s="2"/>
      <c r="DT758" s="2"/>
      <c r="DU758" s="2">
        <v>1013</v>
      </c>
      <c r="DV758" s="2" t="s">
        <v>37</v>
      </c>
      <c r="DW758" s="2" t="s">
        <v>37</v>
      </c>
      <c r="DX758" s="2">
        <v>1</v>
      </c>
      <c r="DY758" s="2"/>
      <c r="DZ758" s="2" t="s">
        <v>3</v>
      </c>
      <c r="EA758" s="2" t="s">
        <v>3</v>
      </c>
      <c r="EB758" s="2" t="s">
        <v>3</v>
      </c>
      <c r="EC758" s="2" t="s">
        <v>3</v>
      </c>
      <c r="ED758" s="2"/>
      <c r="EE758" s="2">
        <v>59540733</v>
      </c>
      <c r="EF758" s="2">
        <v>40</v>
      </c>
      <c r="EG758" s="2" t="s">
        <v>25</v>
      </c>
      <c r="EH758" s="2">
        <v>0</v>
      </c>
      <c r="EI758" s="2" t="s">
        <v>3</v>
      </c>
      <c r="EJ758" s="2">
        <v>2</v>
      </c>
      <c r="EK758" s="2">
        <v>67</v>
      </c>
      <c r="EL758" s="2" t="s">
        <v>26</v>
      </c>
      <c r="EM758" s="2" t="s">
        <v>27</v>
      </c>
      <c r="EN758" s="2"/>
      <c r="EO758" s="2" t="s">
        <v>76</v>
      </c>
      <c r="EP758" s="2"/>
      <c r="EQ758" s="2">
        <v>0</v>
      </c>
      <c r="ER758" s="2">
        <v>0</v>
      </c>
      <c r="ES758" s="2">
        <v>34.729999999999997</v>
      </c>
      <c r="ET758" s="2">
        <v>0</v>
      </c>
      <c r="EU758" s="2">
        <v>0</v>
      </c>
      <c r="EV758" s="2">
        <v>0</v>
      </c>
      <c r="EW758" s="2">
        <v>0</v>
      </c>
      <c r="EX758" s="2">
        <v>0</v>
      </c>
      <c r="EY758" s="2"/>
      <c r="EZ758" s="2"/>
      <c r="FA758" s="2"/>
      <c r="FB758" s="2"/>
      <c r="FC758" s="2"/>
      <c r="FD758" s="2"/>
      <c r="FE758" s="2"/>
      <c r="FF758" s="2"/>
      <c r="FG758" s="2"/>
      <c r="FH758" s="2"/>
      <c r="FI758" s="2"/>
      <c r="FJ758" s="2"/>
      <c r="FK758" s="2"/>
      <c r="FL758" s="2"/>
      <c r="FM758" s="2"/>
      <c r="FN758" s="2"/>
      <c r="FO758" s="2"/>
      <c r="FP758" s="2"/>
      <c r="FQ758" s="2">
        <v>0</v>
      </c>
      <c r="FR758" s="2">
        <v>0</v>
      </c>
      <c r="FS758" s="2">
        <v>0</v>
      </c>
      <c r="FT758" s="2"/>
      <c r="FU758" s="2"/>
      <c r="FV758" s="2"/>
      <c r="FW758" s="2"/>
      <c r="FX758" s="2">
        <v>97</v>
      </c>
      <c r="FY758" s="2">
        <v>51</v>
      </c>
      <c r="FZ758" s="2"/>
      <c r="GA758" s="2" t="s">
        <v>992</v>
      </c>
      <c r="GB758" s="2"/>
      <c r="GC758" s="2"/>
      <c r="GD758" s="2">
        <v>1</v>
      </c>
      <c r="GE758" s="2"/>
      <c r="GF758" s="2">
        <v>-1359737791</v>
      </c>
      <c r="GG758" s="2">
        <v>2</v>
      </c>
      <c r="GH758" s="2">
        <v>4</v>
      </c>
      <c r="GI758" s="2">
        <v>-2</v>
      </c>
      <c r="GJ758" s="2">
        <v>0</v>
      </c>
      <c r="GK758" s="2">
        <v>0</v>
      </c>
      <c r="GL758" s="2">
        <f t="shared" si="878"/>
        <v>0</v>
      </c>
      <c r="GM758" s="2">
        <f t="shared" si="879"/>
        <v>1736.5</v>
      </c>
      <c r="GN758" s="2">
        <f t="shared" si="880"/>
        <v>0</v>
      </c>
      <c r="GO758" s="2">
        <f t="shared" si="881"/>
        <v>1736.5</v>
      </c>
      <c r="GP758" s="2">
        <f t="shared" si="882"/>
        <v>0</v>
      </c>
      <c r="GQ758" s="2"/>
      <c r="GR758" s="2">
        <v>0</v>
      </c>
      <c r="GS758" s="2">
        <v>2</v>
      </c>
      <c r="GT758" s="2">
        <v>0</v>
      </c>
      <c r="GU758" s="2" t="s">
        <v>3</v>
      </c>
      <c r="GV758" s="2">
        <f t="shared" si="883"/>
        <v>0</v>
      </c>
      <c r="GW758" s="2">
        <v>1</v>
      </c>
      <c r="GX758" s="2">
        <f t="shared" si="884"/>
        <v>0</v>
      </c>
      <c r="GY758" s="2"/>
      <c r="GZ758" s="2"/>
      <c r="HA758" s="2">
        <v>0</v>
      </c>
      <c r="HB758" s="2">
        <v>0</v>
      </c>
      <c r="HC758" s="2">
        <f t="shared" si="885"/>
        <v>0</v>
      </c>
      <c r="HD758" s="2"/>
      <c r="HE758" s="2" t="s">
        <v>389</v>
      </c>
      <c r="HF758" s="2" t="s">
        <v>34</v>
      </c>
      <c r="HG758" s="2"/>
      <c r="HH758" s="2"/>
      <c r="HI758" s="2"/>
      <c r="HJ758" s="2"/>
      <c r="HK758" s="2"/>
      <c r="HL758" s="2"/>
      <c r="HM758" s="2" t="s">
        <v>3</v>
      </c>
      <c r="HN758" s="2" t="s">
        <v>3</v>
      </c>
      <c r="HO758" s="2" t="s">
        <v>3</v>
      </c>
      <c r="HP758" s="2" t="s">
        <v>3</v>
      </c>
      <c r="HQ758" s="2" t="s">
        <v>3</v>
      </c>
      <c r="HR758" s="2"/>
      <c r="HS758" s="2">
        <v>0</v>
      </c>
      <c r="HT758" s="2"/>
      <c r="HU758" s="2"/>
      <c r="HV758" s="2"/>
      <c r="HW758" s="2"/>
      <c r="HX758" s="2"/>
      <c r="HY758" s="2"/>
      <c r="HZ758" s="2"/>
      <c r="IA758" s="2"/>
      <c r="IB758" s="2"/>
      <c r="IC758" s="2"/>
      <c r="ID758" s="2"/>
      <c r="IE758" s="2"/>
      <c r="IF758" s="2"/>
      <c r="IG758" s="2"/>
      <c r="IH758" s="2"/>
      <c r="II758" s="2"/>
      <c r="IJ758" s="2"/>
      <c r="IK758" s="2">
        <v>0</v>
      </c>
      <c r="IL758" s="2"/>
      <c r="IM758" s="2"/>
      <c r="IN758" s="2"/>
      <c r="IO758" s="2"/>
      <c r="IP758" s="2"/>
      <c r="IQ758" s="2"/>
      <c r="IR758" s="2"/>
      <c r="IS758" s="2"/>
      <c r="IT758" s="2"/>
      <c r="IU758" s="2"/>
    </row>
    <row r="759" spans="1:255" x14ac:dyDescent="0.2">
      <c r="A759">
        <v>18</v>
      </c>
      <c r="B759">
        <v>1</v>
      </c>
      <c r="C759">
        <v>548</v>
      </c>
      <c r="E759" t="s">
        <v>989</v>
      </c>
      <c r="F759" t="s">
        <v>990</v>
      </c>
      <c r="G759" t="s">
        <v>991</v>
      </c>
      <c r="H759" t="s">
        <v>37</v>
      </c>
      <c r="I759">
        <f>I757*J759</f>
        <v>50</v>
      </c>
      <c r="J759">
        <v>100</v>
      </c>
      <c r="K759">
        <v>100</v>
      </c>
      <c r="O759">
        <f t="shared" si="854"/>
        <v>17156.62</v>
      </c>
      <c r="P759">
        <f t="shared" si="855"/>
        <v>17156.62</v>
      </c>
      <c r="Q759">
        <f>(ROUND((ROUND(((ET759)*AV759*I759),2)*BB759),2)+ROUND((ROUND(((AE759-(EU759))*AV759*I759),2)*BS759),2))</f>
        <v>0</v>
      </c>
      <c r="R759">
        <f t="shared" si="856"/>
        <v>0</v>
      </c>
      <c r="S759">
        <f t="shared" si="857"/>
        <v>0</v>
      </c>
      <c r="T759">
        <f t="shared" si="858"/>
        <v>0</v>
      </c>
      <c r="U759">
        <f t="shared" si="859"/>
        <v>0</v>
      </c>
      <c r="V759">
        <f t="shared" si="860"/>
        <v>0</v>
      </c>
      <c r="W759">
        <f t="shared" si="861"/>
        <v>0</v>
      </c>
      <c r="X759">
        <f t="shared" si="862"/>
        <v>0</v>
      </c>
      <c r="Y759">
        <f t="shared" si="863"/>
        <v>0</v>
      </c>
      <c r="AA759">
        <v>60252775</v>
      </c>
      <c r="AB759">
        <f t="shared" si="864"/>
        <v>34.729999999999997</v>
      </c>
      <c r="AC759">
        <f t="shared" si="865"/>
        <v>34.729999999999997</v>
      </c>
      <c r="AD759">
        <f>ROUND((((ET759)-(EU759))+AE759),6)</f>
        <v>0</v>
      </c>
      <c r="AE759">
        <f>ROUND((EU759),6)</f>
        <v>0</v>
      </c>
      <c r="AF759">
        <f>ROUND((EV759),6)</f>
        <v>0</v>
      </c>
      <c r="AG759">
        <f t="shared" si="866"/>
        <v>0</v>
      </c>
      <c r="AH759">
        <f>(EW759)</f>
        <v>0</v>
      </c>
      <c r="AI759">
        <f>(EX759)</f>
        <v>0</v>
      </c>
      <c r="AJ759">
        <f t="shared" si="867"/>
        <v>0</v>
      </c>
      <c r="AK759">
        <v>34.729999999999997</v>
      </c>
      <c r="AL759">
        <v>34.729999999999997</v>
      </c>
      <c r="AM759">
        <v>0</v>
      </c>
      <c r="AN759">
        <v>0</v>
      </c>
      <c r="AO759">
        <v>0</v>
      </c>
      <c r="AP759">
        <v>0</v>
      </c>
      <c r="AQ759">
        <v>0</v>
      </c>
      <c r="AR759">
        <v>0</v>
      </c>
      <c r="AS759">
        <v>0</v>
      </c>
      <c r="AT759">
        <v>97</v>
      </c>
      <c r="AU759">
        <v>51</v>
      </c>
      <c r="AV759">
        <v>1</v>
      </c>
      <c r="AW759">
        <v>1</v>
      </c>
      <c r="AZ759">
        <v>1</v>
      </c>
      <c r="BA759">
        <v>1</v>
      </c>
      <c r="BB759">
        <v>1</v>
      </c>
      <c r="BC759">
        <v>9.8800000000000008</v>
      </c>
      <c r="BD759" t="s">
        <v>3</v>
      </c>
      <c r="BE759" t="s">
        <v>3</v>
      </c>
      <c r="BF759" t="s">
        <v>3</v>
      </c>
      <c r="BG759" t="s">
        <v>3</v>
      </c>
      <c r="BH759">
        <v>3</v>
      </c>
      <c r="BI759">
        <v>2</v>
      </c>
      <c r="BJ759" t="s">
        <v>3</v>
      </c>
      <c r="BM759">
        <v>67</v>
      </c>
      <c r="BN759">
        <v>0</v>
      </c>
      <c r="BO759" t="s">
        <v>3</v>
      </c>
      <c r="BP759">
        <v>0</v>
      </c>
      <c r="BQ759">
        <v>40</v>
      </c>
      <c r="BR759">
        <v>0</v>
      </c>
      <c r="BS759">
        <v>1</v>
      </c>
      <c r="BT759">
        <v>1</v>
      </c>
      <c r="BU759">
        <v>1</v>
      </c>
      <c r="BV759">
        <v>1</v>
      </c>
      <c r="BW759">
        <v>1</v>
      </c>
      <c r="BX759">
        <v>1</v>
      </c>
      <c r="BY759" t="s">
        <v>3</v>
      </c>
      <c r="BZ759">
        <v>97</v>
      </c>
      <c r="CA759">
        <v>51</v>
      </c>
      <c r="CB759" t="s">
        <v>3</v>
      </c>
      <c r="CE759">
        <v>30</v>
      </c>
      <c r="CF759">
        <v>0</v>
      </c>
      <c r="CG759">
        <v>0</v>
      </c>
      <c r="CM759">
        <v>0</v>
      </c>
      <c r="CN759" t="s">
        <v>1290</v>
      </c>
      <c r="CO759">
        <v>0</v>
      </c>
      <c r="CP759">
        <f t="shared" si="868"/>
        <v>17156.62</v>
      </c>
      <c r="CQ759">
        <f t="shared" si="869"/>
        <v>343.13</v>
      </c>
      <c r="CR759">
        <f>(ROUND((ROUND(((ET759)*AV759*1),2)*BB759),2)+ROUND((ROUND(((AE759-(EU759))*AV759*1),2)*BS759),2))</f>
        <v>0</v>
      </c>
      <c r="CS759">
        <f t="shared" si="870"/>
        <v>0</v>
      </c>
      <c r="CT759">
        <f t="shared" si="871"/>
        <v>0</v>
      </c>
      <c r="CU759">
        <f t="shared" si="872"/>
        <v>0</v>
      </c>
      <c r="CV759">
        <f t="shared" si="873"/>
        <v>0</v>
      </c>
      <c r="CW759">
        <f t="shared" si="874"/>
        <v>0</v>
      </c>
      <c r="CX759">
        <f t="shared" si="875"/>
        <v>0</v>
      </c>
      <c r="CY759">
        <f t="shared" si="876"/>
        <v>0</v>
      </c>
      <c r="CZ759">
        <f t="shared" si="877"/>
        <v>0</v>
      </c>
      <c r="DC759" t="s">
        <v>3</v>
      </c>
      <c r="DD759" t="s">
        <v>3</v>
      </c>
      <c r="DE759" t="s">
        <v>3</v>
      </c>
      <c r="DF759" t="s">
        <v>3</v>
      </c>
      <c r="DG759" t="s">
        <v>3</v>
      </c>
      <c r="DH759" t="s">
        <v>3</v>
      </c>
      <c r="DI759" t="s">
        <v>3</v>
      </c>
      <c r="DJ759" t="s">
        <v>3</v>
      </c>
      <c r="DK759" t="s">
        <v>3</v>
      </c>
      <c r="DL759" t="s">
        <v>3</v>
      </c>
      <c r="DM759" t="s">
        <v>3</v>
      </c>
      <c r="DN759">
        <v>0</v>
      </c>
      <c r="DO759">
        <v>0</v>
      </c>
      <c r="DP759">
        <v>1</v>
      </c>
      <c r="DQ759">
        <v>1</v>
      </c>
      <c r="DU759">
        <v>1013</v>
      </c>
      <c r="DV759" t="s">
        <v>37</v>
      </c>
      <c r="DW759" t="s">
        <v>37</v>
      </c>
      <c r="DX759">
        <v>1</v>
      </c>
      <c r="DZ759" t="s">
        <v>3</v>
      </c>
      <c r="EA759" t="s">
        <v>3</v>
      </c>
      <c r="EB759" t="s">
        <v>3</v>
      </c>
      <c r="EC759" t="s">
        <v>3</v>
      </c>
      <c r="EE759">
        <v>59540733</v>
      </c>
      <c r="EF759">
        <v>40</v>
      </c>
      <c r="EG759" t="s">
        <v>25</v>
      </c>
      <c r="EH759">
        <v>0</v>
      </c>
      <c r="EI759" t="s">
        <v>3</v>
      </c>
      <c r="EJ759">
        <v>2</v>
      </c>
      <c r="EK759">
        <v>67</v>
      </c>
      <c r="EL759" t="s">
        <v>26</v>
      </c>
      <c r="EM759" t="s">
        <v>27</v>
      </c>
      <c r="EO759" t="s">
        <v>76</v>
      </c>
      <c r="EQ759">
        <v>0</v>
      </c>
      <c r="ER759">
        <v>34.729999999999997</v>
      </c>
      <c r="ES759">
        <v>34.729999999999997</v>
      </c>
      <c r="ET759">
        <v>0</v>
      </c>
      <c r="EU759">
        <v>0</v>
      </c>
      <c r="EV759">
        <v>0</v>
      </c>
      <c r="EW759">
        <v>0</v>
      </c>
      <c r="EX759">
        <v>0</v>
      </c>
      <c r="EZ759">
        <v>5</v>
      </c>
      <c r="FC759">
        <v>1</v>
      </c>
      <c r="FD759">
        <v>18</v>
      </c>
      <c r="FF759">
        <v>403.74</v>
      </c>
      <c r="FQ759">
        <v>0</v>
      </c>
      <c r="FR759">
        <v>0</v>
      </c>
      <c r="FS759">
        <v>0</v>
      </c>
      <c r="FX759">
        <v>97</v>
      </c>
      <c r="FY759">
        <v>51</v>
      </c>
      <c r="GA759" t="s">
        <v>992</v>
      </c>
      <c r="GD759">
        <v>1</v>
      </c>
      <c r="GF759">
        <v>-1359737791</v>
      </c>
      <c r="GG759">
        <v>2</v>
      </c>
      <c r="GH759">
        <v>3</v>
      </c>
      <c r="GI759">
        <v>5</v>
      </c>
      <c r="GJ759">
        <v>0</v>
      </c>
      <c r="GK759">
        <v>0</v>
      </c>
      <c r="GL759">
        <f t="shared" si="878"/>
        <v>0</v>
      </c>
      <c r="GM759">
        <f t="shared" si="879"/>
        <v>17156.62</v>
      </c>
      <c r="GN759">
        <f t="shared" si="880"/>
        <v>0</v>
      </c>
      <c r="GO759">
        <f t="shared" si="881"/>
        <v>17156.62</v>
      </c>
      <c r="GP759">
        <f t="shared" si="882"/>
        <v>0</v>
      </c>
      <c r="GR759">
        <v>1</v>
      </c>
      <c r="GS759">
        <v>1</v>
      </c>
      <c r="GT759">
        <v>0</v>
      </c>
      <c r="GU759" t="s">
        <v>3</v>
      </c>
      <c r="GV759">
        <f t="shared" si="883"/>
        <v>0</v>
      </c>
      <c r="GW759">
        <v>1</v>
      </c>
      <c r="GX759">
        <f t="shared" si="884"/>
        <v>0</v>
      </c>
      <c r="HA759">
        <v>0</v>
      </c>
      <c r="HB759">
        <v>0</v>
      </c>
      <c r="HC759">
        <f t="shared" si="885"/>
        <v>0</v>
      </c>
      <c r="HE759" t="s">
        <v>389</v>
      </c>
      <c r="HF759" t="s">
        <v>34</v>
      </c>
      <c r="HM759" t="s">
        <v>3</v>
      </c>
      <c r="HN759" t="s">
        <v>3</v>
      </c>
      <c r="HO759" t="s">
        <v>3</v>
      </c>
      <c r="HP759" t="s">
        <v>3</v>
      </c>
      <c r="HQ759" t="s">
        <v>3</v>
      </c>
      <c r="HS759">
        <v>0</v>
      </c>
      <c r="IK759">
        <v>0</v>
      </c>
    </row>
    <row r="760" spans="1:255" x14ac:dyDescent="0.2">
      <c r="A760" s="2">
        <v>17</v>
      </c>
      <c r="B760" s="2">
        <v>1</v>
      </c>
      <c r="C760" s="2">
        <f>ROW(SmtRes!A555)</f>
        <v>555</v>
      </c>
      <c r="D760" s="2">
        <f>ROW(EtalonRes!A634)</f>
        <v>634</v>
      </c>
      <c r="E760" s="2" t="s">
        <v>993</v>
      </c>
      <c r="F760" s="2" t="s">
        <v>994</v>
      </c>
      <c r="G760" s="2" t="s">
        <v>995</v>
      </c>
      <c r="H760" s="2" t="s">
        <v>939</v>
      </c>
      <c r="I760" s="2">
        <f>ROUND(6/10,9)</f>
        <v>0.6</v>
      </c>
      <c r="J760" s="2">
        <v>0</v>
      </c>
      <c r="K760" s="2">
        <f>ROUND(6/10,9)</f>
        <v>0.6</v>
      </c>
      <c r="L760" s="2"/>
      <c r="M760" s="2"/>
      <c r="N760" s="2"/>
      <c r="O760" s="2">
        <f t="shared" si="854"/>
        <v>106.46</v>
      </c>
      <c r="P760" s="2">
        <f t="shared" si="855"/>
        <v>25.33</v>
      </c>
      <c r="Q760" s="2">
        <f>(ROUND((ROUND((((ET760*1.1))*AV760*I760),2)*BB760),2)+ROUND((ROUND(((AE760-((EU760*1.1)))*AV760*I760),2)*BS760),2))</f>
        <v>18.57</v>
      </c>
      <c r="R760" s="2">
        <f t="shared" si="856"/>
        <v>1.1499999999999999</v>
      </c>
      <c r="S760" s="2">
        <f t="shared" si="857"/>
        <v>62.56</v>
      </c>
      <c r="T760" s="2">
        <f t="shared" si="858"/>
        <v>0</v>
      </c>
      <c r="U760" s="2">
        <f t="shared" si="859"/>
        <v>5.0774261999999997</v>
      </c>
      <c r="V760" s="2">
        <f t="shared" si="860"/>
        <v>0</v>
      </c>
      <c r="W760" s="2">
        <f t="shared" si="861"/>
        <v>0</v>
      </c>
      <c r="X760" s="2">
        <f t="shared" si="862"/>
        <v>61.8</v>
      </c>
      <c r="Y760" s="2">
        <f t="shared" si="863"/>
        <v>32.49</v>
      </c>
      <c r="Z760" s="2"/>
      <c r="AA760" s="2">
        <v>60252778</v>
      </c>
      <c r="AB760" s="2">
        <f t="shared" si="864"/>
        <v>165.78</v>
      </c>
      <c r="AC760" s="2">
        <f t="shared" si="865"/>
        <v>39.06</v>
      </c>
      <c r="AD760" s="2">
        <f>ROUND(((((ET760*1.1))-((EU760*1.1)))+AE760),6)</f>
        <v>29.007000000000001</v>
      </c>
      <c r="AE760" s="2">
        <f>ROUND(((EU760*1.1)),6)</f>
        <v>1.804</v>
      </c>
      <c r="AF760" s="2">
        <f>ROUND(((EV760*1.1)),6)</f>
        <v>97.712999999999994</v>
      </c>
      <c r="AG760" s="2">
        <f t="shared" si="866"/>
        <v>0</v>
      </c>
      <c r="AH760" s="2">
        <f>((EW760*1.1))</f>
        <v>7.9310000000000009</v>
      </c>
      <c r="AI760" s="2">
        <f>((EX760*1.1))</f>
        <v>0</v>
      </c>
      <c r="AJ760" s="2">
        <f t="shared" si="867"/>
        <v>0</v>
      </c>
      <c r="AK760" s="2">
        <v>154.26</v>
      </c>
      <c r="AL760" s="2">
        <v>39.06</v>
      </c>
      <c r="AM760" s="2">
        <v>26.37</v>
      </c>
      <c r="AN760" s="2">
        <v>1.64</v>
      </c>
      <c r="AO760" s="2">
        <v>88.83</v>
      </c>
      <c r="AP760" s="2">
        <v>0</v>
      </c>
      <c r="AQ760" s="2">
        <v>7.21</v>
      </c>
      <c r="AR760" s="2">
        <v>0</v>
      </c>
      <c r="AS760" s="2">
        <v>0</v>
      </c>
      <c r="AT760" s="2">
        <v>97</v>
      </c>
      <c r="AU760" s="2">
        <v>51</v>
      </c>
      <c r="AV760" s="2">
        <v>1.0669999999999999</v>
      </c>
      <c r="AW760" s="2">
        <v>1.081</v>
      </c>
      <c r="AX760" s="2"/>
      <c r="AY760" s="2"/>
      <c r="AZ760" s="2">
        <v>1</v>
      </c>
      <c r="BA760" s="2">
        <v>1</v>
      </c>
      <c r="BB760" s="2">
        <v>1</v>
      </c>
      <c r="BC760" s="2">
        <v>1</v>
      </c>
      <c r="BD760" s="2" t="s">
        <v>3</v>
      </c>
      <c r="BE760" s="2" t="s">
        <v>3</v>
      </c>
      <c r="BF760" s="2" t="s">
        <v>3</v>
      </c>
      <c r="BG760" s="2" t="s">
        <v>3</v>
      </c>
      <c r="BH760" s="2">
        <v>0</v>
      </c>
      <c r="BI760" s="2">
        <v>2</v>
      </c>
      <c r="BJ760" s="2" t="s">
        <v>996</v>
      </c>
      <c r="BK760" s="2"/>
      <c r="BL760" s="2"/>
      <c r="BM760" s="2">
        <v>67</v>
      </c>
      <c r="BN760" s="2">
        <v>59540665</v>
      </c>
      <c r="BO760" s="2" t="s">
        <v>994</v>
      </c>
      <c r="BP760" s="2">
        <v>1</v>
      </c>
      <c r="BQ760" s="2">
        <v>40</v>
      </c>
      <c r="BR760" s="2">
        <v>0</v>
      </c>
      <c r="BS760" s="2">
        <v>1</v>
      </c>
      <c r="BT760" s="2">
        <v>1</v>
      </c>
      <c r="BU760" s="2">
        <v>1</v>
      </c>
      <c r="BV760" s="2">
        <v>1</v>
      </c>
      <c r="BW760" s="2">
        <v>1</v>
      </c>
      <c r="BX760" s="2">
        <v>1</v>
      </c>
      <c r="BY760" s="2" t="s">
        <v>3</v>
      </c>
      <c r="BZ760" s="2">
        <v>97</v>
      </c>
      <c r="CA760" s="2">
        <v>51</v>
      </c>
      <c r="CB760" s="2" t="s">
        <v>3</v>
      </c>
      <c r="CC760" s="2"/>
      <c r="CD760" s="2"/>
      <c r="CE760" s="2">
        <v>30</v>
      </c>
      <c r="CF760" s="2">
        <v>0</v>
      </c>
      <c r="CG760" s="2">
        <v>0</v>
      </c>
      <c r="CH760" s="2"/>
      <c r="CI760" s="2"/>
      <c r="CJ760" s="2"/>
      <c r="CK760" s="2"/>
      <c r="CL760" s="2"/>
      <c r="CM760" s="2">
        <v>0</v>
      </c>
      <c r="CN760" s="2" t="s">
        <v>1290</v>
      </c>
      <c r="CO760" s="2">
        <v>0</v>
      </c>
      <c r="CP760" s="2">
        <f t="shared" si="868"/>
        <v>106.46000000000001</v>
      </c>
      <c r="CQ760" s="2">
        <f t="shared" si="869"/>
        <v>42.22</v>
      </c>
      <c r="CR760" s="2">
        <f>(ROUND((ROUND((((ET760*1.1))*AV760*1),2)*BB760),2)+ROUND((ROUND(((AE760-((EU760*1.1)))*AV760*1),2)*BS760),2))</f>
        <v>30.95</v>
      </c>
      <c r="CS760" s="2">
        <f t="shared" si="870"/>
        <v>1.92</v>
      </c>
      <c r="CT760" s="2">
        <f t="shared" si="871"/>
        <v>104.26</v>
      </c>
      <c r="CU760" s="2">
        <f t="shared" si="872"/>
        <v>0</v>
      </c>
      <c r="CV760" s="2">
        <f t="shared" si="873"/>
        <v>8.462377</v>
      </c>
      <c r="CW760" s="2">
        <f t="shared" si="874"/>
        <v>0</v>
      </c>
      <c r="CX760" s="2">
        <f t="shared" si="875"/>
        <v>0</v>
      </c>
      <c r="CY760" s="2">
        <f t="shared" si="876"/>
        <v>61.798699999999997</v>
      </c>
      <c r="CZ760" s="2">
        <f t="shared" si="877"/>
        <v>32.492100000000001</v>
      </c>
      <c r="DA760" s="2"/>
      <c r="DB760" s="2"/>
      <c r="DC760" s="2" t="s">
        <v>3</v>
      </c>
      <c r="DD760" s="2" t="s">
        <v>3</v>
      </c>
      <c r="DE760" s="2" t="s">
        <v>24</v>
      </c>
      <c r="DF760" s="2" t="s">
        <v>24</v>
      </c>
      <c r="DG760" s="2" t="s">
        <v>24</v>
      </c>
      <c r="DH760" s="2" t="s">
        <v>3</v>
      </c>
      <c r="DI760" s="2" t="s">
        <v>24</v>
      </c>
      <c r="DJ760" s="2" t="s">
        <v>24</v>
      </c>
      <c r="DK760" s="2" t="s">
        <v>3</v>
      </c>
      <c r="DL760" s="2" t="s">
        <v>3</v>
      </c>
      <c r="DM760" s="2" t="s">
        <v>3</v>
      </c>
      <c r="DN760" s="2">
        <v>0</v>
      </c>
      <c r="DO760" s="2">
        <v>0</v>
      </c>
      <c r="DP760" s="2">
        <v>1</v>
      </c>
      <c r="DQ760" s="2">
        <v>1</v>
      </c>
      <c r="DR760" s="2"/>
      <c r="DS760" s="2"/>
      <c r="DT760" s="2"/>
      <c r="DU760" s="2">
        <v>1010</v>
      </c>
      <c r="DV760" s="2" t="s">
        <v>939</v>
      </c>
      <c r="DW760" s="2" t="s">
        <v>939</v>
      </c>
      <c r="DX760" s="2">
        <v>10</v>
      </c>
      <c r="DY760" s="2"/>
      <c r="DZ760" s="2" t="s">
        <v>3</v>
      </c>
      <c r="EA760" s="2" t="s">
        <v>3</v>
      </c>
      <c r="EB760" s="2" t="s">
        <v>3</v>
      </c>
      <c r="EC760" s="2" t="s">
        <v>3</v>
      </c>
      <c r="ED760" s="2"/>
      <c r="EE760" s="2">
        <v>59540733</v>
      </c>
      <c r="EF760" s="2">
        <v>40</v>
      </c>
      <c r="EG760" s="2" t="s">
        <v>25</v>
      </c>
      <c r="EH760" s="2">
        <v>0</v>
      </c>
      <c r="EI760" s="2" t="s">
        <v>3</v>
      </c>
      <c r="EJ760" s="2">
        <v>2</v>
      </c>
      <c r="EK760" s="2">
        <v>67</v>
      </c>
      <c r="EL760" s="2" t="s">
        <v>26</v>
      </c>
      <c r="EM760" s="2" t="s">
        <v>27</v>
      </c>
      <c r="EN760" s="2"/>
      <c r="EO760" s="2" t="s">
        <v>76</v>
      </c>
      <c r="EP760" s="2"/>
      <c r="EQ760" s="2">
        <v>0</v>
      </c>
      <c r="ER760" s="2">
        <v>154.26</v>
      </c>
      <c r="ES760" s="2">
        <v>39.06</v>
      </c>
      <c r="ET760" s="2">
        <v>26.37</v>
      </c>
      <c r="EU760" s="2">
        <v>1.64</v>
      </c>
      <c r="EV760" s="2">
        <v>88.83</v>
      </c>
      <c r="EW760" s="2">
        <v>7.21</v>
      </c>
      <c r="EX760" s="2">
        <v>0</v>
      </c>
      <c r="EY760" s="2">
        <v>0</v>
      </c>
      <c r="EZ760" s="2"/>
      <c r="FA760" s="2"/>
      <c r="FB760" s="2"/>
      <c r="FC760" s="2"/>
      <c r="FD760" s="2"/>
      <c r="FE760" s="2"/>
      <c r="FF760" s="2"/>
      <c r="FG760" s="2"/>
      <c r="FH760" s="2"/>
      <c r="FI760" s="2"/>
      <c r="FJ760" s="2"/>
      <c r="FK760" s="2"/>
      <c r="FL760" s="2"/>
      <c r="FM760" s="2"/>
      <c r="FN760" s="2"/>
      <c r="FO760" s="2"/>
      <c r="FP760" s="2"/>
      <c r="FQ760" s="2">
        <v>0</v>
      </c>
      <c r="FR760" s="2">
        <v>0</v>
      </c>
      <c r="FS760" s="2">
        <v>0</v>
      </c>
      <c r="FT760" s="2"/>
      <c r="FU760" s="2"/>
      <c r="FV760" s="2"/>
      <c r="FW760" s="2"/>
      <c r="FX760" s="2">
        <v>97</v>
      </c>
      <c r="FY760" s="2">
        <v>51</v>
      </c>
      <c r="FZ760" s="2"/>
      <c r="GA760" s="2" t="s">
        <v>3</v>
      </c>
      <c r="GB760" s="2"/>
      <c r="GC760" s="2"/>
      <c r="GD760" s="2">
        <v>1</v>
      </c>
      <c r="GE760" s="2"/>
      <c r="GF760" s="2">
        <v>257643114</v>
      </c>
      <c r="GG760" s="2">
        <v>2</v>
      </c>
      <c r="GH760" s="2">
        <v>1</v>
      </c>
      <c r="GI760" s="2">
        <v>2</v>
      </c>
      <c r="GJ760" s="2">
        <v>0</v>
      </c>
      <c r="GK760" s="2">
        <v>0</v>
      </c>
      <c r="GL760" s="2">
        <f t="shared" si="878"/>
        <v>0</v>
      </c>
      <c r="GM760" s="2">
        <f t="shared" si="879"/>
        <v>200.75</v>
      </c>
      <c r="GN760" s="2">
        <f t="shared" si="880"/>
        <v>0</v>
      </c>
      <c r="GO760" s="2">
        <f t="shared" si="881"/>
        <v>200.75</v>
      </c>
      <c r="GP760" s="2">
        <f t="shared" si="882"/>
        <v>0</v>
      </c>
      <c r="GQ760" s="2"/>
      <c r="GR760" s="2">
        <v>0</v>
      </c>
      <c r="GS760" s="2">
        <v>3</v>
      </c>
      <c r="GT760" s="2">
        <v>0</v>
      </c>
      <c r="GU760" s="2" t="s">
        <v>3</v>
      </c>
      <c r="GV760" s="2">
        <f t="shared" si="883"/>
        <v>0</v>
      </c>
      <c r="GW760" s="2">
        <v>1</v>
      </c>
      <c r="GX760" s="2">
        <f t="shared" si="884"/>
        <v>0</v>
      </c>
      <c r="GY760" s="2"/>
      <c r="GZ760" s="2"/>
      <c r="HA760" s="2">
        <v>0</v>
      </c>
      <c r="HB760" s="2">
        <v>0</v>
      </c>
      <c r="HC760" s="2">
        <f t="shared" si="885"/>
        <v>0</v>
      </c>
      <c r="HD760" s="2"/>
      <c r="HE760" s="2" t="s">
        <v>3</v>
      </c>
      <c r="HF760" s="2" t="s">
        <v>3</v>
      </c>
      <c r="HG760" s="2"/>
      <c r="HH760" s="2"/>
      <c r="HI760" s="2"/>
      <c r="HJ760" s="2"/>
      <c r="HK760" s="2"/>
      <c r="HL760" s="2"/>
      <c r="HM760" s="2" t="s">
        <v>3</v>
      </c>
      <c r="HN760" s="2" t="s">
        <v>3</v>
      </c>
      <c r="HO760" s="2" t="s">
        <v>3</v>
      </c>
      <c r="HP760" s="2" t="s">
        <v>3</v>
      </c>
      <c r="HQ760" s="2" t="s">
        <v>3</v>
      </c>
      <c r="HR760" s="2"/>
      <c r="HS760" s="2">
        <v>0</v>
      </c>
      <c r="HT760" s="2"/>
      <c r="HU760" s="2"/>
      <c r="HV760" s="2"/>
      <c r="HW760" s="2"/>
      <c r="HX760" s="2"/>
      <c r="HY760" s="2"/>
      <c r="HZ760" s="2"/>
      <c r="IA760" s="2"/>
      <c r="IB760" s="2"/>
      <c r="IC760" s="2"/>
      <c r="ID760" s="2"/>
      <c r="IE760" s="2"/>
      <c r="IF760" s="2"/>
      <c r="IG760" s="2"/>
      <c r="IH760" s="2"/>
      <c r="II760" s="2"/>
      <c r="IJ760" s="2"/>
      <c r="IK760" s="2">
        <v>0</v>
      </c>
      <c r="IL760" s="2"/>
      <c r="IM760" s="2"/>
      <c r="IN760" s="2"/>
      <c r="IO760" s="2"/>
      <c r="IP760" s="2"/>
      <c r="IQ760" s="2"/>
      <c r="IR760" s="2"/>
      <c r="IS760" s="2"/>
      <c r="IT760" s="2"/>
      <c r="IU760" s="2"/>
    </row>
    <row r="761" spans="1:255" x14ac:dyDescent="0.2">
      <c r="A761">
        <v>17</v>
      </c>
      <c r="B761">
        <v>1</v>
      </c>
      <c r="C761">
        <f>ROW(SmtRes!A562)</f>
        <v>562</v>
      </c>
      <c r="D761">
        <f>ROW(EtalonRes!A640)</f>
        <v>640</v>
      </c>
      <c r="E761" t="s">
        <v>993</v>
      </c>
      <c r="F761" t="s">
        <v>994</v>
      </c>
      <c r="G761" t="s">
        <v>995</v>
      </c>
      <c r="H761" t="s">
        <v>939</v>
      </c>
      <c r="I761">
        <f>ROUND(6/10,9)</f>
        <v>0.6</v>
      </c>
      <c r="J761">
        <v>0</v>
      </c>
      <c r="K761">
        <f>ROUND(6/10,9)</f>
        <v>0.6</v>
      </c>
      <c r="O761">
        <f t="shared" si="854"/>
        <v>3837.85</v>
      </c>
      <c r="P761">
        <f t="shared" si="855"/>
        <v>147.16999999999999</v>
      </c>
      <c r="Q761">
        <f>(ROUND((ROUND((((ET761*1.1))*AV761*I761),2)*BB761),2)+ROUND((ROUND(((AE761-((EU761*1.1)))*AV761*I761),2)*BS761),2))</f>
        <v>250.51</v>
      </c>
      <c r="R761">
        <f t="shared" si="856"/>
        <v>63.24</v>
      </c>
      <c r="S761">
        <f t="shared" si="857"/>
        <v>3440.17</v>
      </c>
      <c r="T761">
        <f t="shared" si="858"/>
        <v>0</v>
      </c>
      <c r="U761">
        <f t="shared" si="859"/>
        <v>5.0774261999999997</v>
      </c>
      <c r="V761">
        <f t="shared" si="860"/>
        <v>0</v>
      </c>
      <c r="W761">
        <f t="shared" si="861"/>
        <v>0</v>
      </c>
      <c r="X761">
        <f t="shared" si="862"/>
        <v>3398.31</v>
      </c>
      <c r="Y761">
        <f t="shared" si="863"/>
        <v>1786.74</v>
      </c>
      <c r="AA761">
        <v>60252775</v>
      </c>
      <c r="AB761">
        <f t="shared" si="864"/>
        <v>165.78</v>
      </c>
      <c r="AC761">
        <f t="shared" si="865"/>
        <v>39.06</v>
      </c>
      <c r="AD761">
        <f>ROUND(((((ET761*1.1))-((EU761*1.1)))+AE761),6)</f>
        <v>29.007000000000001</v>
      </c>
      <c r="AE761">
        <f>ROUND(((EU761*1.1)),6)</f>
        <v>1.804</v>
      </c>
      <c r="AF761">
        <f>ROUND(((EV761*1.1)),6)</f>
        <v>97.712999999999994</v>
      </c>
      <c r="AG761">
        <f t="shared" si="866"/>
        <v>0</v>
      </c>
      <c r="AH761">
        <f>((EW761*1.1))</f>
        <v>7.9310000000000009</v>
      </c>
      <c r="AI761">
        <f>((EX761*1.1))</f>
        <v>0</v>
      </c>
      <c r="AJ761">
        <f t="shared" si="867"/>
        <v>0</v>
      </c>
      <c r="AK761">
        <v>154.26</v>
      </c>
      <c r="AL761">
        <v>39.06</v>
      </c>
      <c r="AM761">
        <v>26.37</v>
      </c>
      <c r="AN761">
        <v>1.64</v>
      </c>
      <c r="AO761">
        <v>88.83</v>
      </c>
      <c r="AP761">
        <v>0</v>
      </c>
      <c r="AQ761">
        <v>7.21</v>
      </c>
      <c r="AR761">
        <v>0</v>
      </c>
      <c r="AS761">
        <v>0</v>
      </c>
      <c r="AT761">
        <v>97</v>
      </c>
      <c r="AU761">
        <v>51</v>
      </c>
      <c r="AV761">
        <v>1.0669999999999999</v>
      </c>
      <c r="AW761">
        <v>1.081</v>
      </c>
      <c r="AZ761">
        <v>1</v>
      </c>
      <c r="BA761">
        <v>54.99</v>
      </c>
      <c r="BB761">
        <v>13.49</v>
      </c>
      <c r="BC761">
        <v>5.81</v>
      </c>
      <c r="BD761" t="s">
        <v>3</v>
      </c>
      <c r="BE761" t="s">
        <v>3</v>
      </c>
      <c r="BF761" t="s">
        <v>3</v>
      </c>
      <c r="BG761" t="s">
        <v>3</v>
      </c>
      <c r="BH761">
        <v>0</v>
      </c>
      <c r="BI761">
        <v>2</v>
      </c>
      <c r="BJ761" t="s">
        <v>996</v>
      </c>
      <c r="BM761">
        <v>67</v>
      </c>
      <c r="BN761">
        <v>59540665</v>
      </c>
      <c r="BO761" t="s">
        <v>994</v>
      </c>
      <c r="BP761">
        <v>1</v>
      </c>
      <c r="BQ761">
        <v>40</v>
      </c>
      <c r="BR761">
        <v>0</v>
      </c>
      <c r="BS761">
        <v>54.99</v>
      </c>
      <c r="BT761">
        <v>1</v>
      </c>
      <c r="BU761">
        <v>1</v>
      </c>
      <c r="BV761">
        <v>1</v>
      </c>
      <c r="BW761">
        <v>1</v>
      </c>
      <c r="BX761">
        <v>1</v>
      </c>
      <c r="BY761" t="s">
        <v>3</v>
      </c>
      <c r="BZ761">
        <v>97</v>
      </c>
      <c r="CA761">
        <v>51</v>
      </c>
      <c r="CB761" t="s">
        <v>3</v>
      </c>
      <c r="CE761">
        <v>30</v>
      </c>
      <c r="CF761">
        <v>0</v>
      </c>
      <c r="CG761">
        <v>0</v>
      </c>
      <c r="CM761">
        <v>0</v>
      </c>
      <c r="CN761" t="s">
        <v>1290</v>
      </c>
      <c r="CO761">
        <v>0</v>
      </c>
      <c r="CP761">
        <f t="shared" si="868"/>
        <v>3837.85</v>
      </c>
      <c r="CQ761">
        <f t="shared" si="869"/>
        <v>245.3</v>
      </c>
      <c r="CR761">
        <f>(ROUND((ROUND((((ET761*1.1))*AV761*1),2)*BB761),2)+ROUND((ROUND(((AE761-((EU761*1.1)))*AV761*1),2)*BS761),2))</f>
        <v>417.52</v>
      </c>
      <c r="CS761">
        <f t="shared" si="870"/>
        <v>105.58</v>
      </c>
      <c r="CT761">
        <f t="shared" si="871"/>
        <v>5733.26</v>
      </c>
      <c r="CU761">
        <f t="shared" si="872"/>
        <v>0</v>
      </c>
      <c r="CV761">
        <f t="shared" si="873"/>
        <v>8.462377</v>
      </c>
      <c r="CW761">
        <f t="shared" si="874"/>
        <v>0</v>
      </c>
      <c r="CX761">
        <f t="shared" si="875"/>
        <v>0</v>
      </c>
      <c r="CY761">
        <f t="shared" si="876"/>
        <v>3398.3076999999994</v>
      </c>
      <c r="CZ761">
        <f t="shared" si="877"/>
        <v>1786.7391</v>
      </c>
      <c r="DC761" t="s">
        <v>3</v>
      </c>
      <c r="DD761" t="s">
        <v>3</v>
      </c>
      <c r="DE761" t="s">
        <v>24</v>
      </c>
      <c r="DF761" t="s">
        <v>24</v>
      </c>
      <c r="DG761" t="s">
        <v>24</v>
      </c>
      <c r="DH761" t="s">
        <v>3</v>
      </c>
      <c r="DI761" t="s">
        <v>24</v>
      </c>
      <c r="DJ761" t="s">
        <v>24</v>
      </c>
      <c r="DK761" t="s">
        <v>3</v>
      </c>
      <c r="DL761" t="s">
        <v>3</v>
      </c>
      <c r="DM761" t="s">
        <v>3</v>
      </c>
      <c r="DN761">
        <v>0</v>
      </c>
      <c r="DO761">
        <v>0</v>
      </c>
      <c r="DP761">
        <v>1</v>
      </c>
      <c r="DQ761">
        <v>1</v>
      </c>
      <c r="DU761">
        <v>1010</v>
      </c>
      <c r="DV761" t="s">
        <v>939</v>
      </c>
      <c r="DW761" t="s">
        <v>939</v>
      </c>
      <c r="DX761">
        <v>10</v>
      </c>
      <c r="DZ761" t="s">
        <v>3</v>
      </c>
      <c r="EA761" t="s">
        <v>3</v>
      </c>
      <c r="EB761" t="s">
        <v>3</v>
      </c>
      <c r="EC761" t="s">
        <v>3</v>
      </c>
      <c r="EE761">
        <v>59540733</v>
      </c>
      <c r="EF761">
        <v>40</v>
      </c>
      <c r="EG761" t="s">
        <v>25</v>
      </c>
      <c r="EH761">
        <v>0</v>
      </c>
      <c r="EI761" t="s">
        <v>3</v>
      </c>
      <c r="EJ761">
        <v>2</v>
      </c>
      <c r="EK761">
        <v>67</v>
      </c>
      <c r="EL761" t="s">
        <v>26</v>
      </c>
      <c r="EM761" t="s">
        <v>27</v>
      </c>
      <c r="EO761" t="s">
        <v>76</v>
      </c>
      <c r="EQ761">
        <v>0</v>
      </c>
      <c r="ER761">
        <v>154.26</v>
      </c>
      <c r="ES761">
        <v>39.06</v>
      </c>
      <c r="ET761">
        <v>26.37</v>
      </c>
      <c r="EU761">
        <v>1.64</v>
      </c>
      <c r="EV761">
        <v>88.83</v>
      </c>
      <c r="EW761">
        <v>7.21</v>
      </c>
      <c r="EX761">
        <v>0</v>
      </c>
      <c r="EY761">
        <v>0</v>
      </c>
      <c r="FQ761">
        <v>0</v>
      </c>
      <c r="FR761">
        <v>0</v>
      </c>
      <c r="FS761">
        <v>0</v>
      </c>
      <c r="FX761">
        <v>97</v>
      </c>
      <c r="FY761">
        <v>51</v>
      </c>
      <c r="GA761" t="s">
        <v>3</v>
      </c>
      <c r="GD761">
        <v>1</v>
      </c>
      <c r="GF761">
        <v>257643114</v>
      </c>
      <c r="GG761">
        <v>2</v>
      </c>
      <c r="GH761">
        <v>1</v>
      </c>
      <c r="GI761">
        <v>2</v>
      </c>
      <c r="GJ761">
        <v>0</v>
      </c>
      <c r="GK761">
        <v>0</v>
      </c>
      <c r="GL761">
        <f t="shared" si="878"/>
        <v>0</v>
      </c>
      <c r="GM761">
        <f t="shared" si="879"/>
        <v>9022.9</v>
      </c>
      <c r="GN761">
        <f t="shared" si="880"/>
        <v>0</v>
      </c>
      <c r="GO761">
        <f t="shared" si="881"/>
        <v>9022.9</v>
      </c>
      <c r="GP761">
        <f t="shared" si="882"/>
        <v>0</v>
      </c>
      <c r="GR761">
        <v>0</v>
      </c>
      <c r="GS761">
        <v>3</v>
      </c>
      <c r="GT761">
        <v>0</v>
      </c>
      <c r="GU761" t="s">
        <v>3</v>
      </c>
      <c r="GV761">
        <f t="shared" si="883"/>
        <v>0</v>
      </c>
      <c r="GW761">
        <v>1</v>
      </c>
      <c r="GX761">
        <f t="shared" si="884"/>
        <v>0</v>
      </c>
      <c r="HA761">
        <v>0</v>
      </c>
      <c r="HB761">
        <v>0</v>
      </c>
      <c r="HC761">
        <f t="shared" si="885"/>
        <v>0</v>
      </c>
      <c r="HE761" t="s">
        <v>3</v>
      </c>
      <c r="HF761" t="s">
        <v>3</v>
      </c>
      <c r="HM761" t="s">
        <v>3</v>
      </c>
      <c r="HN761" t="s">
        <v>3</v>
      </c>
      <c r="HO761" t="s">
        <v>3</v>
      </c>
      <c r="HP761" t="s">
        <v>3</v>
      </c>
      <c r="HQ761" t="s">
        <v>3</v>
      </c>
      <c r="HS761">
        <v>0</v>
      </c>
      <c r="IK761">
        <v>0</v>
      </c>
    </row>
    <row r="762" spans="1:255" x14ac:dyDescent="0.2">
      <c r="A762" s="2">
        <v>18</v>
      </c>
      <c r="B762" s="2">
        <v>1</v>
      </c>
      <c r="C762" s="2">
        <v>554</v>
      </c>
      <c r="D762" s="2"/>
      <c r="E762" s="2" t="s">
        <v>997</v>
      </c>
      <c r="F762" s="2" t="s">
        <v>998</v>
      </c>
      <c r="G762" s="2" t="s">
        <v>999</v>
      </c>
      <c r="H762" s="2" t="s">
        <v>37</v>
      </c>
      <c r="I762" s="2">
        <f>I760*J762</f>
        <v>6</v>
      </c>
      <c r="J762" s="2">
        <v>10</v>
      </c>
      <c r="K762" s="2">
        <v>10</v>
      </c>
      <c r="L762" s="2"/>
      <c r="M762" s="2"/>
      <c r="N762" s="2"/>
      <c r="O762" s="2">
        <f t="shared" si="854"/>
        <v>2239.2600000000002</v>
      </c>
      <c r="P762" s="2">
        <f t="shared" si="855"/>
        <v>2239.2600000000002</v>
      </c>
      <c r="Q762" s="2">
        <f t="shared" ref="Q762:Q767" si="895">(ROUND((ROUND(((ET762)*AV762*I762),2)*BB762),2)+ROUND((ROUND(((AE762-(EU762))*AV762*I762),2)*BS762),2))</f>
        <v>0</v>
      </c>
      <c r="R762" s="2">
        <f t="shared" si="856"/>
        <v>0</v>
      </c>
      <c r="S762" s="2">
        <f t="shared" si="857"/>
        <v>0</v>
      </c>
      <c r="T762" s="2">
        <f t="shared" si="858"/>
        <v>0</v>
      </c>
      <c r="U762" s="2">
        <f t="shared" si="859"/>
        <v>0</v>
      </c>
      <c r="V762" s="2">
        <f t="shared" si="860"/>
        <v>0</v>
      </c>
      <c r="W762" s="2">
        <f t="shared" si="861"/>
        <v>0</v>
      </c>
      <c r="X762" s="2">
        <f t="shared" si="862"/>
        <v>0</v>
      </c>
      <c r="Y762" s="2">
        <f t="shared" si="863"/>
        <v>0</v>
      </c>
      <c r="Z762" s="2"/>
      <c r="AA762" s="2">
        <v>60252778</v>
      </c>
      <c r="AB762" s="2">
        <f t="shared" si="864"/>
        <v>373.21</v>
      </c>
      <c r="AC762" s="2">
        <f t="shared" si="865"/>
        <v>373.21</v>
      </c>
      <c r="AD762" s="2">
        <f t="shared" ref="AD762:AD767" si="896">ROUND((((ET762)-(EU762))+AE762),6)</f>
        <v>0</v>
      </c>
      <c r="AE762" s="2">
        <f t="shared" ref="AE762:AF767" si="897">ROUND((EU762),6)</f>
        <v>0</v>
      </c>
      <c r="AF762" s="2">
        <f t="shared" si="897"/>
        <v>0</v>
      </c>
      <c r="AG762" s="2">
        <f t="shared" si="866"/>
        <v>0</v>
      </c>
      <c r="AH762" s="2">
        <f t="shared" ref="AH762:AI767" si="898">(EW762)</f>
        <v>0</v>
      </c>
      <c r="AI762" s="2">
        <f t="shared" si="898"/>
        <v>0</v>
      </c>
      <c r="AJ762" s="2">
        <f t="shared" si="867"/>
        <v>0</v>
      </c>
      <c r="AK762" s="2">
        <v>373.21</v>
      </c>
      <c r="AL762" s="2">
        <v>373.21</v>
      </c>
      <c r="AM762" s="2">
        <v>0</v>
      </c>
      <c r="AN762" s="2">
        <v>0</v>
      </c>
      <c r="AO762" s="2">
        <v>0</v>
      </c>
      <c r="AP762" s="2">
        <v>0</v>
      </c>
      <c r="AQ762" s="2">
        <v>0</v>
      </c>
      <c r="AR762" s="2">
        <v>0</v>
      </c>
      <c r="AS762" s="2">
        <v>0</v>
      </c>
      <c r="AT762" s="2">
        <v>97</v>
      </c>
      <c r="AU762" s="2">
        <v>51</v>
      </c>
      <c r="AV762" s="2">
        <v>1</v>
      </c>
      <c r="AW762" s="2">
        <v>1</v>
      </c>
      <c r="AX762" s="2"/>
      <c r="AY762" s="2"/>
      <c r="AZ762" s="2">
        <v>1</v>
      </c>
      <c r="BA762" s="2">
        <v>1</v>
      </c>
      <c r="BB762" s="2">
        <v>1</v>
      </c>
      <c r="BC762" s="2">
        <v>1</v>
      </c>
      <c r="BD762" s="2" t="s">
        <v>3</v>
      </c>
      <c r="BE762" s="2" t="s">
        <v>3</v>
      </c>
      <c r="BF762" s="2" t="s">
        <v>3</v>
      </c>
      <c r="BG762" s="2" t="s">
        <v>3</v>
      </c>
      <c r="BH762" s="2">
        <v>3</v>
      </c>
      <c r="BI762" s="2">
        <v>2</v>
      </c>
      <c r="BJ762" s="2" t="s">
        <v>3</v>
      </c>
      <c r="BK762" s="2"/>
      <c r="BL762" s="2"/>
      <c r="BM762" s="2">
        <v>67</v>
      </c>
      <c r="BN762" s="2">
        <v>0</v>
      </c>
      <c r="BO762" s="2" t="s">
        <v>3</v>
      </c>
      <c r="BP762" s="2">
        <v>0</v>
      </c>
      <c r="BQ762" s="2">
        <v>40</v>
      </c>
      <c r="BR762" s="2">
        <v>0</v>
      </c>
      <c r="BS762" s="2">
        <v>1</v>
      </c>
      <c r="BT762" s="2">
        <v>1</v>
      </c>
      <c r="BU762" s="2">
        <v>1</v>
      </c>
      <c r="BV762" s="2">
        <v>1</v>
      </c>
      <c r="BW762" s="2">
        <v>1</v>
      </c>
      <c r="BX762" s="2">
        <v>1</v>
      </c>
      <c r="BY762" s="2" t="s">
        <v>3</v>
      </c>
      <c r="BZ762" s="2">
        <v>97</v>
      </c>
      <c r="CA762" s="2">
        <v>51</v>
      </c>
      <c r="CB762" s="2" t="s">
        <v>3</v>
      </c>
      <c r="CC762" s="2"/>
      <c r="CD762" s="2"/>
      <c r="CE762" s="2">
        <v>30</v>
      </c>
      <c r="CF762" s="2">
        <v>0</v>
      </c>
      <c r="CG762" s="2">
        <v>0</v>
      </c>
      <c r="CH762" s="2"/>
      <c r="CI762" s="2"/>
      <c r="CJ762" s="2"/>
      <c r="CK762" s="2"/>
      <c r="CL762" s="2"/>
      <c r="CM762" s="2">
        <v>0</v>
      </c>
      <c r="CN762" s="2" t="s">
        <v>1290</v>
      </c>
      <c r="CO762" s="2">
        <v>0</v>
      </c>
      <c r="CP762" s="2">
        <f t="shared" si="868"/>
        <v>2239.2600000000002</v>
      </c>
      <c r="CQ762" s="2">
        <f t="shared" si="869"/>
        <v>373.21</v>
      </c>
      <c r="CR762" s="2">
        <f t="shared" ref="CR762:CR767" si="899">(ROUND((ROUND(((ET762)*AV762*1),2)*BB762),2)+ROUND((ROUND(((AE762-(EU762))*AV762*1),2)*BS762),2))</f>
        <v>0</v>
      </c>
      <c r="CS762" s="2">
        <f t="shared" si="870"/>
        <v>0</v>
      </c>
      <c r="CT762" s="2">
        <f t="shared" si="871"/>
        <v>0</v>
      </c>
      <c r="CU762" s="2">
        <f t="shared" si="872"/>
        <v>0</v>
      </c>
      <c r="CV762" s="2">
        <f t="shared" si="873"/>
        <v>0</v>
      </c>
      <c r="CW762" s="2">
        <f t="shared" si="874"/>
        <v>0</v>
      </c>
      <c r="CX762" s="2">
        <f t="shared" si="875"/>
        <v>0</v>
      </c>
      <c r="CY762" s="2">
        <f t="shared" si="876"/>
        <v>0</v>
      </c>
      <c r="CZ762" s="2">
        <f t="shared" si="877"/>
        <v>0</v>
      </c>
      <c r="DA762" s="2"/>
      <c r="DB762" s="2"/>
      <c r="DC762" s="2" t="s">
        <v>3</v>
      </c>
      <c r="DD762" s="2" t="s">
        <v>3</v>
      </c>
      <c r="DE762" s="2" t="s">
        <v>3</v>
      </c>
      <c r="DF762" s="2" t="s">
        <v>3</v>
      </c>
      <c r="DG762" s="2" t="s">
        <v>3</v>
      </c>
      <c r="DH762" s="2" t="s">
        <v>3</v>
      </c>
      <c r="DI762" s="2" t="s">
        <v>3</v>
      </c>
      <c r="DJ762" s="2" t="s">
        <v>3</v>
      </c>
      <c r="DK762" s="2" t="s">
        <v>3</v>
      </c>
      <c r="DL762" s="2" t="s">
        <v>3</v>
      </c>
      <c r="DM762" s="2" t="s">
        <v>3</v>
      </c>
      <c r="DN762" s="2">
        <v>0</v>
      </c>
      <c r="DO762" s="2">
        <v>0</v>
      </c>
      <c r="DP762" s="2">
        <v>1</v>
      </c>
      <c r="DQ762" s="2">
        <v>1</v>
      </c>
      <c r="DR762" s="2"/>
      <c r="DS762" s="2"/>
      <c r="DT762" s="2"/>
      <c r="DU762" s="2">
        <v>1013</v>
      </c>
      <c r="DV762" s="2" t="s">
        <v>37</v>
      </c>
      <c r="DW762" s="2" t="s">
        <v>37</v>
      </c>
      <c r="DX762" s="2">
        <v>1</v>
      </c>
      <c r="DY762" s="2"/>
      <c r="DZ762" s="2" t="s">
        <v>3</v>
      </c>
      <c r="EA762" s="2" t="s">
        <v>3</v>
      </c>
      <c r="EB762" s="2" t="s">
        <v>3</v>
      </c>
      <c r="EC762" s="2" t="s">
        <v>3</v>
      </c>
      <c r="ED762" s="2"/>
      <c r="EE762" s="2">
        <v>59540733</v>
      </c>
      <c r="EF762" s="2">
        <v>40</v>
      </c>
      <c r="EG762" s="2" t="s">
        <v>25</v>
      </c>
      <c r="EH762" s="2">
        <v>0</v>
      </c>
      <c r="EI762" s="2" t="s">
        <v>3</v>
      </c>
      <c r="EJ762" s="2">
        <v>2</v>
      </c>
      <c r="EK762" s="2">
        <v>67</v>
      </c>
      <c r="EL762" s="2" t="s">
        <v>26</v>
      </c>
      <c r="EM762" s="2" t="s">
        <v>27</v>
      </c>
      <c r="EN762" s="2"/>
      <c r="EO762" s="2" t="s">
        <v>76</v>
      </c>
      <c r="EP762" s="2"/>
      <c r="EQ762" s="2">
        <v>0</v>
      </c>
      <c r="ER762" s="2">
        <v>0</v>
      </c>
      <c r="ES762" s="2">
        <v>373.21</v>
      </c>
      <c r="ET762" s="2">
        <v>0</v>
      </c>
      <c r="EU762" s="2">
        <v>0</v>
      </c>
      <c r="EV762" s="2">
        <v>0</v>
      </c>
      <c r="EW762" s="2">
        <v>0</v>
      </c>
      <c r="EX762" s="2">
        <v>0</v>
      </c>
      <c r="EY762" s="2"/>
      <c r="EZ762" s="2"/>
      <c r="FA762" s="2"/>
      <c r="FB762" s="2"/>
      <c r="FC762" s="2"/>
      <c r="FD762" s="2"/>
      <c r="FE762" s="2"/>
      <c r="FF762" s="2"/>
      <c r="FG762" s="2"/>
      <c r="FH762" s="2"/>
      <c r="FI762" s="2"/>
      <c r="FJ762" s="2"/>
      <c r="FK762" s="2"/>
      <c r="FL762" s="2"/>
      <c r="FM762" s="2"/>
      <c r="FN762" s="2"/>
      <c r="FO762" s="2"/>
      <c r="FP762" s="2"/>
      <c r="FQ762" s="2">
        <v>0</v>
      </c>
      <c r="FR762" s="2">
        <v>0</v>
      </c>
      <c r="FS762" s="2">
        <v>0</v>
      </c>
      <c r="FT762" s="2"/>
      <c r="FU762" s="2"/>
      <c r="FV762" s="2"/>
      <c r="FW762" s="2"/>
      <c r="FX762" s="2">
        <v>97</v>
      </c>
      <c r="FY762" s="2">
        <v>51</v>
      </c>
      <c r="FZ762" s="2"/>
      <c r="GA762" s="2" t="s">
        <v>1000</v>
      </c>
      <c r="GB762" s="2"/>
      <c r="GC762" s="2"/>
      <c r="GD762" s="2">
        <v>1</v>
      </c>
      <c r="GE762" s="2"/>
      <c r="GF762" s="2">
        <v>-1701077476</v>
      </c>
      <c r="GG762" s="2">
        <v>2</v>
      </c>
      <c r="GH762" s="2">
        <v>4</v>
      </c>
      <c r="GI762" s="2">
        <v>-2</v>
      </c>
      <c r="GJ762" s="2">
        <v>0</v>
      </c>
      <c r="GK762" s="2">
        <v>0</v>
      </c>
      <c r="GL762" s="2">
        <f t="shared" si="878"/>
        <v>0</v>
      </c>
      <c r="GM762" s="2">
        <f t="shared" si="879"/>
        <v>2239.2600000000002</v>
      </c>
      <c r="GN762" s="2">
        <f t="shared" si="880"/>
        <v>0</v>
      </c>
      <c r="GO762" s="2">
        <f t="shared" si="881"/>
        <v>2239.2600000000002</v>
      </c>
      <c r="GP762" s="2">
        <f t="shared" si="882"/>
        <v>0</v>
      </c>
      <c r="GQ762" s="2"/>
      <c r="GR762" s="2">
        <v>0</v>
      </c>
      <c r="GS762" s="2">
        <v>2</v>
      </c>
      <c r="GT762" s="2">
        <v>0</v>
      </c>
      <c r="GU762" s="2" t="s">
        <v>3</v>
      </c>
      <c r="GV762" s="2">
        <f t="shared" si="883"/>
        <v>0</v>
      </c>
      <c r="GW762" s="2">
        <v>1</v>
      </c>
      <c r="GX762" s="2">
        <f t="shared" si="884"/>
        <v>0</v>
      </c>
      <c r="GY762" s="2"/>
      <c r="GZ762" s="2"/>
      <c r="HA762" s="2">
        <v>0</v>
      </c>
      <c r="HB762" s="2">
        <v>0</v>
      </c>
      <c r="HC762" s="2">
        <f t="shared" si="885"/>
        <v>0</v>
      </c>
      <c r="HD762" s="2"/>
      <c r="HE762" s="2" t="s">
        <v>389</v>
      </c>
      <c r="HF762" s="2" t="s">
        <v>34</v>
      </c>
      <c r="HG762" s="2"/>
      <c r="HH762" s="2"/>
      <c r="HI762" s="2"/>
      <c r="HJ762" s="2"/>
      <c r="HK762" s="2"/>
      <c r="HL762" s="2"/>
      <c r="HM762" s="2" t="s">
        <v>3</v>
      </c>
      <c r="HN762" s="2" t="s">
        <v>3</v>
      </c>
      <c r="HO762" s="2" t="s">
        <v>3</v>
      </c>
      <c r="HP762" s="2" t="s">
        <v>3</v>
      </c>
      <c r="HQ762" s="2" t="s">
        <v>3</v>
      </c>
      <c r="HR762" s="2"/>
      <c r="HS762" s="2">
        <v>0</v>
      </c>
      <c r="HT762" s="2"/>
      <c r="HU762" s="2"/>
      <c r="HV762" s="2"/>
      <c r="HW762" s="2"/>
      <c r="HX762" s="2"/>
      <c r="HY762" s="2"/>
      <c r="HZ762" s="2"/>
      <c r="IA762" s="2"/>
      <c r="IB762" s="2"/>
      <c r="IC762" s="2"/>
      <c r="ID762" s="2"/>
      <c r="IE762" s="2"/>
      <c r="IF762" s="2"/>
      <c r="IG762" s="2"/>
      <c r="IH762" s="2"/>
      <c r="II762" s="2"/>
      <c r="IJ762" s="2"/>
      <c r="IK762" s="2">
        <v>0</v>
      </c>
      <c r="IL762" s="2"/>
      <c r="IM762" s="2"/>
      <c r="IN762" s="2"/>
      <c r="IO762" s="2"/>
      <c r="IP762" s="2"/>
      <c r="IQ762" s="2"/>
      <c r="IR762" s="2"/>
      <c r="IS762" s="2"/>
      <c r="IT762" s="2"/>
      <c r="IU762" s="2"/>
    </row>
    <row r="763" spans="1:255" x14ac:dyDescent="0.2">
      <c r="A763">
        <v>18</v>
      </c>
      <c r="B763">
        <v>1</v>
      </c>
      <c r="C763">
        <v>561</v>
      </c>
      <c r="E763" t="s">
        <v>997</v>
      </c>
      <c r="F763" t="s">
        <v>998</v>
      </c>
      <c r="G763" t="s">
        <v>999</v>
      </c>
      <c r="H763" t="s">
        <v>37</v>
      </c>
      <c r="I763">
        <f>I761*J763</f>
        <v>6</v>
      </c>
      <c r="J763">
        <v>10</v>
      </c>
      <c r="K763">
        <v>10</v>
      </c>
      <c r="O763">
        <f t="shared" si="854"/>
        <v>23915.919999999998</v>
      </c>
      <c r="P763">
        <f t="shared" si="855"/>
        <v>23915.919999999998</v>
      </c>
      <c r="Q763">
        <f t="shared" si="895"/>
        <v>0</v>
      </c>
      <c r="R763">
        <f t="shared" si="856"/>
        <v>0</v>
      </c>
      <c r="S763">
        <f t="shared" si="857"/>
        <v>0</v>
      </c>
      <c r="T763">
        <f t="shared" si="858"/>
        <v>0</v>
      </c>
      <c r="U763">
        <f t="shared" si="859"/>
        <v>0</v>
      </c>
      <c r="V763">
        <f t="shared" si="860"/>
        <v>0</v>
      </c>
      <c r="W763">
        <f t="shared" si="861"/>
        <v>0</v>
      </c>
      <c r="X763">
        <f t="shared" si="862"/>
        <v>0</v>
      </c>
      <c r="Y763">
        <f t="shared" si="863"/>
        <v>0</v>
      </c>
      <c r="AA763">
        <v>60252775</v>
      </c>
      <c r="AB763">
        <f t="shared" si="864"/>
        <v>373.21</v>
      </c>
      <c r="AC763">
        <f t="shared" si="865"/>
        <v>373.21</v>
      </c>
      <c r="AD763">
        <f t="shared" si="896"/>
        <v>0</v>
      </c>
      <c r="AE763">
        <f t="shared" si="897"/>
        <v>0</v>
      </c>
      <c r="AF763">
        <f t="shared" si="897"/>
        <v>0</v>
      </c>
      <c r="AG763">
        <f t="shared" si="866"/>
        <v>0</v>
      </c>
      <c r="AH763">
        <f t="shared" si="898"/>
        <v>0</v>
      </c>
      <c r="AI763">
        <f t="shared" si="898"/>
        <v>0</v>
      </c>
      <c r="AJ763">
        <f t="shared" si="867"/>
        <v>0</v>
      </c>
      <c r="AK763">
        <v>373.21</v>
      </c>
      <c r="AL763">
        <v>373.21</v>
      </c>
      <c r="AM763">
        <v>0</v>
      </c>
      <c r="AN763">
        <v>0</v>
      </c>
      <c r="AO763">
        <v>0</v>
      </c>
      <c r="AP763">
        <v>0</v>
      </c>
      <c r="AQ763">
        <v>0</v>
      </c>
      <c r="AR763">
        <v>0</v>
      </c>
      <c r="AS763">
        <v>0</v>
      </c>
      <c r="AT763">
        <v>97</v>
      </c>
      <c r="AU763">
        <v>51</v>
      </c>
      <c r="AV763">
        <v>1</v>
      </c>
      <c r="AW763">
        <v>1.081</v>
      </c>
      <c r="AZ763">
        <v>1</v>
      </c>
      <c r="BA763">
        <v>1</v>
      </c>
      <c r="BB763">
        <v>1</v>
      </c>
      <c r="BC763">
        <v>9.8800000000000008</v>
      </c>
      <c r="BD763" t="s">
        <v>3</v>
      </c>
      <c r="BE763" t="s">
        <v>3</v>
      </c>
      <c r="BF763" t="s">
        <v>3</v>
      </c>
      <c r="BG763" t="s">
        <v>3</v>
      </c>
      <c r="BH763">
        <v>3</v>
      </c>
      <c r="BI763">
        <v>2</v>
      </c>
      <c r="BJ763" t="s">
        <v>3</v>
      </c>
      <c r="BM763">
        <v>67</v>
      </c>
      <c r="BN763">
        <v>0</v>
      </c>
      <c r="BO763" t="s">
        <v>3</v>
      </c>
      <c r="BP763">
        <v>0</v>
      </c>
      <c r="BQ763">
        <v>40</v>
      </c>
      <c r="BR763">
        <v>0</v>
      </c>
      <c r="BS763">
        <v>1</v>
      </c>
      <c r="BT763">
        <v>1</v>
      </c>
      <c r="BU763">
        <v>1</v>
      </c>
      <c r="BV763">
        <v>1</v>
      </c>
      <c r="BW763">
        <v>1</v>
      </c>
      <c r="BX763">
        <v>1</v>
      </c>
      <c r="BY763" t="s">
        <v>3</v>
      </c>
      <c r="BZ763">
        <v>97</v>
      </c>
      <c r="CA763">
        <v>51</v>
      </c>
      <c r="CB763" t="s">
        <v>3</v>
      </c>
      <c r="CE763">
        <v>30</v>
      </c>
      <c r="CF763">
        <v>0</v>
      </c>
      <c r="CG763">
        <v>0</v>
      </c>
      <c r="CM763">
        <v>0</v>
      </c>
      <c r="CN763" t="s">
        <v>1290</v>
      </c>
      <c r="CO763">
        <v>0</v>
      </c>
      <c r="CP763">
        <f t="shared" si="868"/>
        <v>23915.919999999998</v>
      </c>
      <c r="CQ763">
        <f t="shared" si="869"/>
        <v>3985.99</v>
      </c>
      <c r="CR763">
        <f t="shared" si="899"/>
        <v>0</v>
      </c>
      <c r="CS763">
        <f t="shared" si="870"/>
        <v>0</v>
      </c>
      <c r="CT763">
        <f t="shared" si="871"/>
        <v>0</v>
      </c>
      <c r="CU763">
        <f t="shared" si="872"/>
        <v>0</v>
      </c>
      <c r="CV763">
        <f t="shared" si="873"/>
        <v>0</v>
      </c>
      <c r="CW763">
        <f t="shared" si="874"/>
        <v>0</v>
      </c>
      <c r="CX763">
        <f t="shared" si="875"/>
        <v>0</v>
      </c>
      <c r="CY763">
        <f t="shared" si="876"/>
        <v>0</v>
      </c>
      <c r="CZ763">
        <f t="shared" si="877"/>
        <v>0</v>
      </c>
      <c r="DC763" t="s">
        <v>3</v>
      </c>
      <c r="DD763" t="s">
        <v>3</v>
      </c>
      <c r="DE763" t="s">
        <v>3</v>
      </c>
      <c r="DF763" t="s">
        <v>3</v>
      </c>
      <c r="DG763" t="s">
        <v>3</v>
      </c>
      <c r="DH763" t="s">
        <v>3</v>
      </c>
      <c r="DI763" t="s">
        <v>3</v>
      </c>
      <c r="DJ763" t="s">
        <v>3</v>
      </c>
      <c r="DK763" t="s">
        <v>3</v>
      </c>
      <c r="DL763" t="s">
        <v>3</v>
      </c>
      <c r="DM763" t="s">
        <v>3</v>
      </c>
      <c r="DN763">
        <v>0</v>
      </c>
      <c r="DO763">
        <v>0</v>
      </c>
      <c r="DP763">
        <v>1</v>
      </c>
      <c r="DQ763">
        <v>1</v>
      </c>
      <c r="DU763">
        <v>1013</v>
      </c>
      <c r="DV763" t="s">
        <v>37</v>
      </c>
      <c r="DW763" t="s">
        <v>37</v>
      </c>
      <c r="DX763">
        <v>1</v>
      </c>
      <c r="DZ763" t="s">
        <v>3</v>
      </c>
      <c r="EA763" t="s">
        <v>3</v>
      </c>
      <c r="EB763" t="s">
        <v>3</v>
      </c>
      <c r="EC763" t="s">
        <v>3</v>
      </c>
      <c r="EE763">
        <v>59540733</v>
      </c>
      <c r="EF763">
        <v>40</v>
      </c>
      <c r="EG763" t="s">
        <v>25</v>
      </c>
      <c r="EH763">
        <v>0</v>
      </c>
      <c r="EI763" t="s">
        <v>3</v>
      </c>
      <c r="EJ763">
        <v>2</v>
      </c>
      <c r="EK763">
        <v>67</v>
      </c>
      <c r="EL763" t="s">
        <v>26</v>
      </c>
      <c r="EM763" t="s">
        <v>27</v>
      </c>
      <c r="EO763" t="s">
        <v>76</v>
      </c>
      <c r="EQ763">
        <v>0</v>
      </c>
      <c r="ER763">
        <v>373.21</v>
      </c>
      <c r="ES763">
        <v>373.21</v>
      </c>
      <c r="ET763">
        <v>0</v>
      </c>
      <c r="EU763">
        <v>0</v>
      </c>
      <c r="EV763">
        <v>0</v>
      </c>
      <c r="EW763">
        <v>0</v>
      </c>
      <c r="EX763">
        <v>0</v>
      </c>
      <c r="EZ763">
        <v>5</v>
      </c>
      <c r="FC763">
        <v>1</v>
      </c>
      <c r="FD763">
        <v>18</v>
      </c>
      <c r="FF763">
        <v>4338</v>
      </c>
      <c r="FQ763">
        <v>0</v>
      </c>
      <c r="FR763">
        <v>0</v>
      </c>
      <c r="FS763">
        <v>0</v>
      </c>
      <c r="FX763">
        <v>97</v>
      </c>
      <c r="FY763">
        <v>51</v>
      </c>
      <c r="GA763" t="s">
        <v>1000</v>
      </c>
      <c r="GD763">
        <v>1</v>
      </c>
      <c r="GF763">
        <v>-1701077476</v>
      </c>
      <c r="GG763">
        <v>2</v>
      </c>
      <c r="GH763">
        <v>3</v>
      </c>
      <c r="GI763">
        <v>5</v>
      </c>
      <c r="GJ763">
        <v>0</v>
      </c>
      <c r="GK763">
        <v>0</v>
      </c>
      <c r="GL763">
        <f t="shared" si="878"/>
        <v>0</v>
      </c>
      <c r="GM763">
        <f t="shared" si="879"/>
        <v>23915.919999999998</v>
      </c>
      <c r="GN763">
        <f t="shared" si="880"/>
        <v>0</v>
      </c>
      <c r="GO763">
        <f t="shared" si="881"/>
        <v>23915.919999999998</v>
      </c>
      <c r="GP763">
        <f t="shared" si="882"/>
        <v>0</v>
      </c>
      <c r="GR763">
        <v>1</v>
      </c>
      <c r="GS763">
        <v>1</v>
      </c>
      <c r="GT763">
        <v>0</v>
      </c>
      <c r="GU763" t="s">
        <v>3</v>
      </c>
      <c r="GV763">
        <f t="shared" si="883"/>
        <v>0</v>
      </c>
      <c r="GW763">
        <v>1</v>
      </c>
      <c r="GX763">
        <f t="shared" si="884"/>
        <v>0</v>
      </c>
      <c r="HA763">
        <v>0</v>
      </c>
      <c r="HB763">
        <v>0</v>
      </c>
      <c r="HC763">
        <f t="shared" si="885"/>
        <v>0</v>
      </c>
      <c r="HE763" t="s">
        <v>389</v>
      </c>
      <c r="HF763" t="s">
        <v>34</v>
      </c>
      <c r="HM763" t="s">
        <v>3</v>
      </c>
      <c r="HN763" t="s">
        <v>3</v>
      </c>
      <c r="HO763" t="s">
        <v>3</v>
      </c>
      <c r="HP763" t="s">
        <v>3</v>
      </c>
      <c r="HQ763" t="s">
        <v>3</v>
      </c>
      <c r="HS763">
        <v>0</v>
      </c>
      <c r="IK763">
        <v>0</v>
      </c>
    </row>
    <row r="764" spans="1:255" x14ac:dyDescent="0.2">
      <c r="A764" s="2">
        <v>18</v>
      </c>
      <c r="B764" s="2">
        <v>1</v>
      </c>
      <c r="C764" s="2">
        <v>555</v>
      </c>
      <c r="D764" s="2"/>
      <c r="E764" s="2" t="s">
        <v>1001</v>
      </c>
      <c r="F764" s="2" t="s">
        <v>1002</v>
      </c>
      <c r="G764" s="2" t="s">
        <v>1003</v>
      </c>
      <c r="H764" s="2" t="s">
        <v>37</v>
      </c>
      <c r="I764" s="2">
        <f>I760*J764</f>
        <v>6</v>
      </c>
      <c r="J764" s="2">
        <v>10</v>
      </c>
      <c r="K764" s="2">
        <v>10</v>
      </c>
      <c r="L764" s="2"/>
      <c r="M764" s="2"/>
      <c r="N764" s="2"/>
      <c r="O764" s="2">
        <f t="shared" si="854"/>
        <v>2057.52</v>
      </c>
      <c r="P764" s="2">
        <f t="shared" si="855"/>
        <v>2057.52</v>
      </c>
      <c r="Q764" s="2">
        <f t="shared" si="895"/>
        <v>0</v>
      </c>
      <c r="R764" s="2">
        <f t="shared" si="856"/>
        <v>0</v>
      </c>
      <c r="S764" s="2">
        <f t="shared" si="857"/>
        <v>0</v>
      </c>
      <c r="T764" s="2">
        <f t="shared" si="858"/>
        <v>0</v>
      </c>
      <c r="U764" s="2">
        <f t="shared" si="859"/>
        <v>0</v>
      </c>
      <c r="V764" s="2">
        <f t="shared" si="860"/>
        <v>0</v>
      </c>
      <c r="W764" s="2">
        <f t="shared" si="861"/>
        <v>0</v>
      </c>
      <c r="X764" s="2">
        <f t="shared" si="862"/>
        <v>0</v>
      </c>
      <c r="Y764" s="2">
        <f t="shared" si="863"/>
        <v>0</v>
      </c>
      <c r="Z764" s="2"/>
      <c r="AA764" s="2">
        <v>60252778</v>
      </c>
      <c r="AB764" s="2">
        <f t="shared" si="864"/>
        <v>342.92</v>
      </c>
      <c r="AC764" s="2">
        <f t="shared" si="865"/>
        <v>342.92</v>
      </c>
      <c r="AD764" s="2">
        <f t="shared" si="896"/>
        <v>0</v>
      </c>
      <c r="AE764" s="2">
        <f t="shared" si="897"/>
        <v>0</v>
      </c>
      <c r="AF764" s="2">
        <f t="shared" si="897"/>
        <v>0</v>
      </c>
      <c r="AG764" s="2">
        <f t="shared" si="866"/>
        <v>0</v>
      </c>
      <c r="AH764" s="2">
        <f t="shared" si="898"/>
        <v>0</v>
      </c>
      <c r="AI764" s="2">
        <f t="shared" si="898"/>
        <v>0</v>
      </c>
      <c r="AJ764" s="2">
        <f t="shared" si="867"/>
        <v>0</v>
      </c>
      <c r="AK764" s="2">
        <v>342.92</v>
      </c>
      <c r="AL764" s="2">
        <v>342.92</v>
      </c>
      <c r="AM764" s="2">
        <v>0</v>
      </c>
      <c r="AN764" s="2">
        <v>0</v>
      </c>
      <c r="AO764" s="2">
        <v>0</v>
      </c>
      <c r="AP764" s="2">
        <v>0</v>
      </c>
      <c r="AQ764" s="2">
        <v>0</v>
      </c>
      <c r="AR764" s="2">
        <v>0</v>
      </c>
      <c r="AS764" s="2">
        <v>0</v>
      </c>
      <c r="AT764" s="2">
        <v>97</v>
      </c>
      <c r="AU764" s="2">
        <v>51</v>
      </c>
      <c r="AV764" s="2">
        <v>1</v>
      </c>
      <c r="AW764" s="2">
        <v>1</v>
      </c>
      <c r="AX764" s="2"/>
      <c r="AY764" s="2"/>
      <c r="AZ764" s="2">
        <v>1</v>
      </c>
      <c r="BA764" s="2">
        <v>1</v>
      </c>
      <c r="BB764" s="2">
        <v>1</v>
      </c>
      <c r="BC764" s="2">
        <v>1</v>
      </c>
      <c r="BD764" s="2" t="s">
        <v>3</v>
      </c>
      <c r="BE764" s="2" t="s">
        <v>3</v>
      </c>
      <c r="BF764" s="2" t="s">
        <v>3</v>
      </c>
      <c r="BG764" s="2" t="s">
        <v>3</v>
      </c>
      <c r="BH764" s="2">
        <v>3</v>
      </c>
      <c r="BI764" s="2">
        <v>2</v>
      </c>
      <c r="BJ764" s="2" t="s">
        <v>3</v>
      </c>
      <c r="BK764" s="2"/>
      <c r="BL764" s="2"/>
      <c r="BM764" s="2">
        <v>67</v>
      </c>
      <c r="BN764" s="2">
        <v>0</v>
      </c>
      <c r="BO764" s="2" t="s">
        <v>3</v>
      </c>
      <c r="BP764" s="2">
        <v>0</v>
      </c>
      <c r="BQ764" s="2">
        <v>40</v>
      </c>
      <c r="BR764" s="2">
        <v>0</v>
      </c>
      <c r="BS764" s="2">
        <v>1</v>
      </c>
      <c r="BT764" s="2">
        <v>1</v>
      </c>
      <c r="BU764" s="2">
        <v>1</v>
      </c>
      <c r="BV764" s="2">
        <v>1</v>
      </c>
      <c r="BW764" s="2">
        <v>1</v>
      </c>
      <c r="BX764" s="2">
        <v>1</v>
      </c>
      <c r="BY764" s="2" t="s">
        <v>3</v>
      </c>
      <c r="BZ764" s="2">
        <v>97</v>
      </c>
      <c r="CA764" s="2">
        <v>51</v>
      </c>
      <c r="CB764" s="2" t="s">
        <v>3</v>
      </c>
      <c r="CC764" s="2"/>
      <c r="CD764" s="2"/>
      <c r="CE764" s="2">
        <v>30</v>
      </c>
      <c r="CF764" s="2">
        <v>0</v>
      </c>
      <c r="CG764" s="2">
        <v>0</v>
      </c>
      <c r="CH764" s="2"/>
      <c r="CI764" s="2"/>
      <c r="CJ764" s="2"/>
      <c r="CK764" s="2"/>
      <c r="CL764" s="2"/>
      <c r="CM764" s="2">
        <v>0</v>
      </c>
      <c r="CN764" s="2" t="s">
        <v>1290</v>
      </c>
      <c r="CO764" s="2">
        <v>0</v>
      </c>
      <c r="CP764" s="2">
        <f t="shared" si="868"/>
        <v>2057.52</v>
      </c>
      <c r="CQ764" s="2">
        <f t="shared" si="869"/>
        <v>342.92</v>
      </c>
      <c r="CR764" s="2">
        <f t="shared" si="899"/>
        <v>0</v>
      </c>
      <c r="CS764" s="2">
        <f t="shared" si="870"/>
        <v>0</v>
      </c>
      <c r="CT764" s="2">
        <f t="shared" si="871"/>
        <v>0</v>
      </c>
      <c r="CU764" s="2">
        <f t="shared" si="872"/>
        <v>0</v>
      </c>
      <c r="CV764" s="2">
        <f t="shared" si="873"/>
        <v>0</v>
      </c>
      <c r="CW764" s="2">
        <f t="shared" si="874"/>
        <v>0</v>
      </c>
      <c r="CX764" s="2">
        <f t="shared" si="875"/>
        <v>0</v>
      </c>
      <c r="CY764" s="2">
        <f t="shared" si="876"/>
        <v>0</v>
      </c>
      <c r="CZ764" s="2">
        <f t="shared" si="877"/>
        <v>0</v>
      </c>
      <c r="DA764" s="2"/>
      <c r="DB764" s="2"/>
      <c r="DC764" s="2" t="s">
        <v>3</v>
      </c>
      <c r="DD764" s="2" t="s">
        <v>3</v>
      </c>
      <c r="DE764" s="2" t="s">
        <v>3</v>
      </c>
      <c r="DF764" s="2" t="s">
        <v>3</v>
      </c>
      <c r="DG764" s="2" t="s">
        <v>3</v>
      </c>
      <c r="DH764" s="2" t="s">
        <v>3</v>
      </c>
      <c r="DI764" s="2" t="s">
        <v>3</v>
      </c>
      <c r="DJ764" s="2" t="s">
        <v>3</v>
      </c>
      <c r="DK764" s="2" t="s">
        <v>3</v>
      </c>
      <c r="DL764" s="2" t="s">
        <v>3</v>
      </c>
      <c r="DM764" s="2" t="s">
        <v>3</v>
      </c>
      <c r="DN764" s="2">
        <v>0</v>
      </c>
      <c r="DO764" s="2">
        <v>0</v>
      </c>
      <c r="DP764" s="2">
        <v>1</v>
      </c>
      <c r="DQ764" s="2">
        <v>1</v>
      </c>
      <c r="DR764" s="2"/>
      <c r="DS764" s="2"/>
      <c r="DT764" s="2"/>
      <c r="DU764" s="2">
        <v>1013</v>
      </c>
      <c r="DV764" s="2" t="s">
        <v>37</v>
      </c>
      <c r="DW764" s="2" t="s">
        <v>37</v>
      </c>
      <c r="DX764" s="2">
        <v>1</v>
      </c>
      <c r="DY764" s="2"/>
      <c r="DZ764" s="2" t="s">
        <v>3</v>
      </c>
      <c r="EA764" s="2" t="s">
        <v>3</v>
      </c>
      <c r="EB764" s="2" t="s">
        <v>3</v>
      </c>
      <c r="EC764" s="2" t="s">
        <v>3</v>
      </c>
      <c r="ED764" s="2"/>
      <c r="EE764" s="2">
        <v>59540733</v>
      </c>
      <c r="EF764" s="2">
        <v>40</v>
      </c>
      <c r="EG764" s="2" t="s">
        <v>25</v>
      </c>
      <c r="EH764" s="2">
        <v>0</v>
      </c>
      <c r="EI764" s="2" t="s">
        <v>3</v>
      </c>
      <c r="EJ764" s="2">
        <v>2</v>
      </c>
      <c r="EK764" s="2">
        <v>67</v>
      </c>
      <c r="EL764" s="2" t="s">
        <v>26</v>
      </c>
      <c r="EM764" s="2" t="s">
        <v>27</v>
      </c>
      <c r="EN764" s="2"/>
      <c r="EO764" s="2" t="s">
        <v>76</v>
      </c>
      <c r="EP764" s="2"/>
      <c r="EQ764" s="2">
        <v>0</v>
      </c>
      <c r="ER764" s="2">
        <v>0</v>
      </c>
      <c r="ES764" s="2">
        <v>342.92</v>
      </c>
      <c r="ET764" s="2">
        <v>0</v>
      </c>
      <c r="EU764" s="2">
        <v>0</v>
      </c>
      <c r="EV764" s="2">
        <v>0</v>
      </c>
      <c r="EW764" s="2">
        <v>0</v>
      </c>
      <c r="EX764" s="2">
        <v>0</v>
      </c>
      <c r="EY764" s="2"/>
      <c r="EZ764" s="2"/>
      <c r="FA764" s="2"/>
      <c r="FB764" s="2"/>
      <c r="FC764" s="2"/>
      <c r="FD764" s="2"/>
      <c r="FE764" s="2"/>
      <c r="FF764" s="2"/>
      <c r="FG764" s="2"/>
      <c r="FH764" s="2"/>
      <c r="FI764" s="2"/>
      <c r="FJ764" s="2"/>
      <c r="FK764" s="2"/>
      <c r="FL764" s="2"/>
      <c r="FM764" s="2"/>
      <c r="FN764" s="2"/>
      <c r="FO764" s="2"/>
      <c r="FP764" s="2"/>
      <c r="FQ764" s="2">
        <v>0</v>
      </c>
      <c r="FR764" s="2">
        <v>0</v>
      </c>
      <c r="FS764" s="2">
        <v>0</v>
      </c>
      <c r="FT764" s="2"/>
      <c r="FU764" s="2"/>
      <c r="FV764" s="2"/>
      <c r="FW764" s="2"/>
      <c r="FX764" s="2">
        <v>97</v>
      </c>
      <c r="FY764" s="2">
        <v>51</v>
      </c>
      <c r="FZ764" s="2"/>
      <c r="GA764" s="2" t="s">
        <v>1004</v>
      </c>
      <c r="GB764" s="2"/>
      <c r="GC764" s="2"/>
      <c r="GD764" s="2">
        <v>1</v>
      </c>
      <c r="GE764" s="2"/>
      <c r="GF764" s="2">
        <v>381497819</v>
      </c>
      <c r="GG764" s="2">
        <v>2</v>
      </c>
      <c r="GH764" s="2">
        <v>4</v>
      </c>
      <c r="GI764" s="2">
        <v>-2</v>
      </c>
      <c r="GJ764" s="2">
        <v>0</v>
      </c>
      <c r="GK764" s="2">
        <v>0</v>
      </c>
      <c r="GL764" s="2">
        <f t="shared" si="878"/>
        <v>0</v>
      </c>
      <c r="GM764" s="2">
        <f t="shared" si="879"/>
        <v>2057.52</v>
      </c>
      <c r="GN764" s="2">
        <f t="shared" si="880"/>
        <v>0</v>
      </c>
      <c r="GO764" s="2">
        <f t="shared" si="881"/>
        <v>2057.52</v>
      </c>
      <c r="GP764" s="2">
        <f t="shared" si="882"/>
        <v>0</v>
      </c>
      <c r="GQ764" s="2"/>
      <c r="GR764" s="2">
        <v>0</v>
      </c>
      <c r="GS764" s="2">
        <v>2</v>
      </c>
      <c r="GT764" s="2">
        <v>0</v>
      </c>
      <c r="GU764" s="2" t="s">
        <v>3</v>
      </c>
      <c r="GV764" s="2">
        <f t="shared" si="883"/>
        <v>0</v>
      </c>
      <c r="GW764" s="2">
        <v>1</v>
      </c>
      <c r="GX764" s="2">
        <f t="shared" si="884"/>
        <v>0</v>
      </c>
      <c r="GY764" s="2"/>
      <c r="GZ764" s="2"/>
      <c r="HA764" s="2">
        <v>0</v>
      </c>
      <c r="HB764" s="2">
        <v>0</v>
      </c>
      <c r="HC764" s="2">
        <f t="shared" si="885"/>
        <v>0</v>
      </c>
      <c r="HD764" s="2"/>
      <c r="HE764" s="2" t="s">
        <v>389</v>
      </c>
      <c r="HF764" s="2" t="s">
        <v>34</v>
      </c>
      <c r="HG764" s="2"/>
      <c r="HH764" s="2"/>
      <c r="HI764" s="2"/>
      <c r="HJ764" s="2"/>
      <c r="HK764" s="2"/>
      <c r="HL764" s="2"/>
      <c r="HM764" s="2" t="s">
        <v>3</v>
      </c>
      <c r="HN764" s="2" t="s">
        <v>3</v>
      </c>
      <c r="HO764" s="2" t="s">
        <v>3</v>
      </c>
      <c r="HP764" s="2" t="s">
        <v>3</v>
      </c>
      <c r="HQ764" s="2" t="s">
        <v>3</v>
      </c>
      <c r="HR764" s="2"/>
      <c r="HS764" s="2">
        <v>0</v>
      </c>
      <c r="HT764" s="2"/>
      <c r="HU764" s="2"/>
      <c r="HV764" s="2"/>
      <c r="HW764" s="2"/>
      <c r="HX764" s="2"/>
      <c r="HY764" s="2"/>
      <c r="HZ764" s="2"/>
      <c r="IA764" s="2"/>
      <c r="IB764" s="2"/>
      <c r="IC764" s="2"/>
      <c r="ID764" s="2"/>
      <c r="IE764" s="2"/>
      <c r="IF764" s="2"/>
      <c r="IG764" s="2"/>
      <c r="IH764" s="2"/>
      <c r="II764" s="2"/>
      <c r="IJ764" s="2"/>
      <c r="IK764" s="2">
        <v>0</v>
      </c>
      <c r="IL764" s="2"/>
      <c r="IM764" s="2"/>
      <c r="IN764" s="2"/>
      <c r="IO764" s="2"/>
      <c r="IP764" s="2"/>
      <c r="IQ764" s="2"/>
      <c r="IR764" s="2"/>
      <c r="IS764" s="2"/>
      <c r="IT764" s="2"/>
      <c r="IU764" s="2"/>
    </row>
    <row r="765" spans="1:255" x14ac:dyDescent="0.2">
      <c r="A765">
        <v>18</v>
      </c>
      <c r="B765">
        <v>1</v>
      </c>
      <c r="C765">
        <v>562</v>
      </c>
      <c r="E765" t="s">
        <v>1001</v>
      </c>
      <c r="F765" t="s">
        <v>1002</v>
      </c>
      <c r="G765" t="s">
        <v>1003</v>
      </c>
      <c r="H765" t="s">
        <v>37</v>
      </c>
      <c r="I765">
        <f>I761*J765</f>
        <v>6</v>
      </c>
      <c r="J765">
        <v>10</v>
      </c>
      <c r="K765">
        <v>10</v>
      </c>
      <c r="O765">
        <f t="shared" si="854"/>
        <v>21974.9</v>
      </c>
      <c r="P765">
        <f t="shared" si="855"/>
        <v>21974.9</v>
      </c>
      <c r="Q765">
        <f t="shared" si="895"/>
        <v>0</v>
      </c>
      <c r="R765">
        <f t="shared" si="856"/>
        <v>0</v>
      </c>
      <c r="S765">
        <f t="shared" si="857"/>
        <v>0</v>
      </c>
      <c r="T765">
        <f t="shared" si="858"/>
        <v>0</v>
      </c>
      <c r="U765">
        <f t="shared" si="859"/>
        <v>0</v>
      </c>
      <c r="V765">
        <f t="shared" si="860"/>
        <v>0</v>
      </c>
      <c r="W765">
        <f t="shared" si="861"/>
        <v>0</v>
      </c>
      <c r="X765">
        <f t="shared" si="862"/>
        <v>0</v>
      </c>
      <c r="Y765">
        <f t="shared" si="863"/>
        <v>0</v>
      </c>
      <c r="AA765">
        <v>60252775</v>
      </c>
      <c r="AB765">
        <f t="shared" si="864"/>
        <v>342.92</v>
      </c>
      <c r="AC765">
        <f t="shared" si="865"/>
        <v>342.92</v>
      </c>
      <c r="AD765">
        <f t="shared" si="896"/>
        <v>0</v>
      </c>
      <c r="AE765">
        <f t="shared" si="897"/>
        <v>0</v>
      </c>
      <c r="AF765">
        <f t="shared" si="897"/>
        <v>0</v>
      </c>
      <c r="AG765">
        <f t="shared" si="866"/>
        <v>0</v>
      </c>
      <c r="AH765">
        <f t="shared" si="898"/>
        <v>0</v>
      </c>
      <c r="AI765">
        <f t="shared" si="898"/>
        <v>0</v>
      </c>
      <c r="AJ765">
        <f t="shared" si="867"/>
        <v>0</v>
      </c>
      <c r="AK765">
        <v>342.92</v>
      </c>
      <c r="AL765">
        <v>342.92</v>
      </c>
      <c r="AM765">
        <v>0</v>
      </c>
      <c r="AN765">
        <v>0</v>
      </c>
      <c r="AO765">
        <v>0</v>
      </c>
      <c r="AP765">
        <v>0</v>
      </c>
      <c r="AQ765">
        <v>0</v>
      </c>
      <c r="AR765">
        <v>0</v>
      </c>
      <c r="AS765">
        <v>0</v>
      </c>
      <c r="AT765">
        <v>97</v>
      </c>
      <c r="AU765">
        <v>51</v>
      </c>
      <c r="AV765">
        <v>1</v>
      </c>
      <c r="AW765">
        <v>1.081</v>
      </c>
      <c r="AZ765">
        <v>1</v>
      </c>
      <c r="BA765">
        <v>1</v>
      </c>
      <c r="BB765">
        <v>1</v>
      </c>
      <c r="BC765">
        <v>9.8800000000000008</v>
      </c>
      <c r="BD765" t="s">
        <v>3</v>
      </c>
      <c r="BE765" t="s">
        <v>3</v>
      </c>
      <c r="BF765" t="s">
        <v>3</v>
      </c>
      <c r="BG765" t="s">
        <v>3</v>
      </c>
      <c r="BH765">
        <v>3</v>
      </c>
      <c r="BI765">
        <v>2</v>
      </c>
      <c r="BJ765" t="s">
        <v>3</v>
      </c>
      <c r="BM765">
        <v>67</v>
      </c>
      <c r="BN765">
        <v>0</v>
      </c>
      <c r="BO765" t="s">
        <v>3</v>
      </c>
      <c r="BP765">
        <v>0</v>
      </c>
      <c r="BQ765">
        <v>40</v>
      </c>
      <c r="BR765">
        <v>0</v>
      </c>
      <c r="BS765">
        <v>1</v>
      </c>
      <c r="BT765">
        <v>1</v>
      </c>
      <c r="BU765">
        <v>1</v>
      </c>
      <c r="BV765">
        <v>1</v>
      </c>
      <c r="BW765">
        <v>1</v>
      </c>
      <c r="BX765">
        <v>1</v>
      </c>
      <c r="BY765" t="s">
        <v>3</v>
      </c>
      <c r="BZ765">
        <v>97</v>
      </c>
      <c r="CA765">
        <v>51</v>
      </c>
      <c r="CB765" t="s">
        <v>3</v>
      </c>
      <c r="CE765">
        <v>30</v>
      </c>
      <c r="CF765">
        <v>0</v>
      </c>
      <c r="CG765">
        <v>0</v>
      </c>
      <c r="CM765">
        <v>0</v>
      </c>
      <c r="CN765" t="s">
        <v>1290</v>
      </c>
      <c r="CO765">
        <v>0</v>
      </c>
      <c r="CP765">
        <f t="shared" si="868"/>
        <v>21974.9</v>
      </c>
      <c r="CQ765">
        <f t="shared" si="869"/>
        <v>3662.52</v>
      </c>
      <c r="CR765">
        <f t="shared" si="899"/>
        <v>0</v>
      </c>
      <c r="CS765">
        <f t="shared" si="870"/>
        <v>0</v>
      </c>
      <c r="CT765">
        <f t="shared" si="871"/>
        <v>0</v>
      </c>
      <c r="CU765">
        <f t="shared" si="872"/>
        <v>0</v>
      </c>
      <c r="CV765">
        <f t="shared" si="873"/>
        <v>0</v>
      </c>
      <c r="CW765">
        <f t="shared" si="874"/>
        <v>0</v>
      </c>
      <c r="CX765">
        <f t="shared" si="875"/>
        <v>0</v>
      </c>
      <c r="CY765">
        <f t="shared" si="876"/>
        <v>0</v>
      </c>
      <c r="CZ765">
        <f t="shared" si="877"/>
        <v>0</v>
      </c>
      <c r="DC765" t="s">
        <v>3</v>
      </c>
      <c r="DD765" t="s">
        <v>3</v>
      </c>
      <c r="DE765" t="s">
        <v>3</v>
      </c>
      <c r="DF765" t="s">
        <v>3</v>
      </c>
      <c r="DG765" t="s">
        <v>3</v>
      </c>
      <c r="DH765" t="s">
        <v>3</v>
      </c>
      <c r="DI765" t="s">
        <v>3</v>
      </c>
      <c r="DJ765" t="s">
        <v>3</v>
      </c>
      <c r="DK765" t="s">
        <v>3</v>
      </c>
      <c r="DL765" t="s">
        <v>3</v>
      </c>
      <c r="DM765" t="s">
        <v>3</v>
      </c>
      <c r="DN765">
        <v>0</v>
      </c>
      <c r="DO765">
        <v>0</v>
      </c>
      <c r="DP765">
        <v>1</v>
      </c>
      <c r="DQ765">
        <v>1</v>
      </c>
      <c r="DU765">
        <v>1013</v>
      </c>
      <c r="DV765" t="s">
        <v>37</v>
      </c>
      <c r="DW765" t="s">
        <v>37</v>
      </c>
      <c r="DX765">
        <v>1</v>
      </c>
      <c r="DZ765" t="s">
        <v>3</v>
      </c>
      <c r="EA765" t="s">
        <v>3</v>
      </c>
      <c r="EB765" t="s">
        <v>3</v>
      </c>
      <c r="EC765" t="s">
        <v>3</v>
      </c>
      <c r="EE765">
        <v>59540733</v>
      </c>
      <c r="EF765">
        <v>40</v>
      </c>
      <c r="EG765" t="s">
        <v>25</v>
      </c>
      <c r="EH765">
        <v>0</v>
      </c>
      <c r="EI765" t="s">
        <v>3</v>
      </c>
      <c r="EJ765">
        <v>2</v>
      </c>
      <c r="EK765">
        <v>67</v>
      </c>
      <c r="EL765" t="s">
        <v>26</v>
      </c>
      <c r="EM765" t="s">
        <v>27</v>
      </c>
      <c r="EO765" t="s">
        <v>76</v>
      </c>
      <c r="EQ765">
        <v>0</v>
      </c>
      <c r="ER765">
        <v>342.92</v>
      </c>
      <c r="ES765">
        <v>342.92</v>
      </c>
      <c r="ET765">
        <v>0</v>
      </c>
      <c r="EU765">
        <v>0</v>
      </c>
      <c r="EV765">
        <v>0</v>
      </c>
      <c r="EW765">
        <v>0</v>
      </c>
      <c r="EX765">
        <v>0</v>
      </c>
      <c r="EZ765">
        <v>5</v>
      </c>
      <c r="FC765">
        <v>1</v>
      </c>
      <c r="FD765">
        <v>18</v>
      </c>
      <c r="FF765">
        <v>3986</v>
      </c>
      <c r="FQ765">
        <v>0</v>
      </c>
      <c r="FR765">
        <v>0</v>
      </c>
      <c r="FS765">
        <v>0</v>
      </c>
      <c r="FX765">
        <v>97</v>
      </c>
      <c r="FY765">
        <v>51</v>
      </c>
      <c r="GA765" t="s">
        <v>1004</v>
      </c>
      <c r="GD765">
        <v>1</v>
      </c>
      <c r="GF765">
        <v>381497819</v>
      </c>
      <c r="GG765">
        <v>2</v>
      </c>
      <c r="GH765">
        <v>3</v>
      </c>
      <c r="GI765">
        <v>5</v>
      </c>
      <c r="GJ765">
        <v>0</v>
      </c>
      <c r="GK765">
        <v>0</v>
      </c>
      <c r="GL765">
        <f t="shared" si="878"/>
        <v>0</v>
      </c>
      <c r="GM765">
        <f t="shared" si="879"/>
        <v>21974.9</v>
      </c>
      <c r="GN765">
        <f t="shared" si="880"/>
        <v>0</v>
      </c>
      <c r="GO765">
        <f t="shared" si="881"/>
        <v>21974.9</v>
      </c>
      <c r="GP765">
        <f t="shared" si="882"/>
        <v>0</v>
      </c>
      <c r="GR765">
        <v>1</v>
      </c>
      <c r="GS765">
        <v>1</v>
      </c>
      <c r="GT765">
        <v>0</v>
      </c>
      <c r="GU765" t="s">
        <v>3</v>
      </c>
      <c r="GV765">
        <f t="shared" si="883"/>
        <v>0</v>
      </c>
      <c r="GW765">
        <v>1</v>
      </c>
      <c r="GX765">
        <f t="shared" si="884"/>
        <v>0</v>
      </c>
      <c r="HA765">
        <v>0</v>
      </c>
      <c r="HB765">
        <v>0</v>
      </c>
      <c r="HC765">
        <f t="shared" si="885"/>
        <v>0</v>
      </c>
      <c r="HE765" t="s">
        <v>389</v>
      </c>
      <c r="HF765" t="s">
        <v>34</v>
      </c>
      <c r="HM765" t="s">
        <v>3</v>
      </c>
      <c r="HN765" t="s">
        <v>3</v>
      </c>
      <c r="HO765" t="s">
        <v>3</v>
      </c>
      <c r="HP765" t="s">
        <v>3</v>
      </c>
      <c r="HQ765" t="s">
        <v>3</v>
      </c>
      <c r="HS765">
        <v>0</v>
      </c>
      <c r="IK765">
        <v>0</v>
      </c>
    </row>
    <row r="766" spans="1:255" x14ac:dyDescent="0.2">
      <c r="A766" s="2">
        <v>17</v>
      </c>
      <c r="B766" s="2">
        <v>1</v>
      </c>
      <c r="C766" s="2"/>
      <c r="D766" s="2"/>
      <c r="E766" s="2" t="s">
        <v>1005</v>
      </c>
      <c r="F766" s="2" t="s">
        <v>1006</v>
      </c>
      <c r="G766" s="2" t="s">
        <v>1007</v>
      </c>
      <c r="H766" s="2" t="s">
        <v>37</v>
      </c>
      <c r="I766" s="2">
        <v>6</v>
      </c>
      <c r="J766" s="2">
        <v>0</v>
      </c>
      <c r="K766" s="2">
        <v>6</v>
      </c>
      <c r="L766" s="2"/>
      <c r="M766" s="2"/>
      <c r="N766" s="2"/>
      <c r="O766" s="2">
        <f t="shared" si="854"/>
        <v>58.86</v>
      </c>
      <c r="P766" s="2">
        <f t="shared" si="855"/>
        <v>58.86</v>
      </c>
      <c r="Q766" s="2">
        <f t="shared" si="895"/>
        <v>0</v>
      </c>
      <c r="R766" s="2">
        <f t="shared" si="856"/>
        <v>0</v>
      </c>
      <c r="S766" s="2">
        <f t="shared" si="857"/>
        <v>0</v>
      </c>
      <c r="T766" s="2">
        <f t="shared" si="858"/>
        <v>0</v>
      </c>
      <c r="U766" s="2">
        <f t="shared" si="859"/>
        <v>0</v>
      </c>
      <c r="V766" s="2">
        <f t="shared" si="860"/>
        <v>0</v>
      </c>
      <c r="W766" s="2">
        <f t="shared" si="861"/>
        <v>0</v>
      </c>
      <c r="X766" s="2">
        <f t="shared" si="862"/>
        <v>0</v>
      </c>
      <c r="Y766" s="2">
        <f t="shared" si="863"/>
        <v>0</v>
      </c>
      <c r="Z766" s="2"/>
      <c r="AA766" s="2">
        <v>60252778</v>
      </c>
      <c r="AB766" s="2">
        <f t="shared" si="864"/>
        <v>9.81</v>
      </c>
      <c r="AC766" s="2">
        <f t="shared" si="865"/>
        <v>9.81</v>
      </c>
      <c r="AD766" s="2">
        <f t="shared" si="896"/>
        <v>0</v>
      </c>
      <c r="AE766" s="2">
        <f t="shared" si="897"/>
        <v>0</v>
      </c>
      <c r="AF766" s="2">
        <f t="shared" si="897"/>
        <v>0</v>
      </c>
      <c r="AG766" s="2">
        <f t="shared" si="866"/>
        <v>0</v>
      </c>
      <c r="AH766" s="2">
        <f t="shared" si="898"/>
        <v>0</v>
      </c>
      <c r="AI766" s="2">
        <f t="shared" si="898"/>
        <v>0</v>
      </c>
      <c r="AJ766" s="2">
        <f t="shared" si="867"/>
        <v>0</v>
      </c>
      <c r="AK766" s="2">
        <v>9.8099999999999987</v>
      </c>
      <c r="AL766" s="2">
        <v>9.8099999999999987</v>
      </c>
      <c r="AM766" s="2">
        <v>0</v>
      </c>
      <c r="AN766" s="2">
        <v>0</v>
      </c>
      <c r="AO766" s="2">
        <v>0</v>
      </c>
      <c r="AP766" s="2">
        <v>0</v>
      </c>
      <c r="AQ766" s="2">
        <v>0</v>
      </c>
      <c r="AR766" s="2">
        <v>0</v>
      </c>
      <c r="AS766" s="2">
        <v>0</v>
      </c>
      <c r="AT766" s="2">
        <v>0</v>
      </c>
      <c r="AU766" s="2">
        <v>0</v>
      </c>
      <c r="AV766" s="2">
        <v>1</v>
      </c>
      <c r="AW766" s="2">
        <v>1</v>
      </c>
      <c r="AX766" s="2"/>
      <c r="AY766" s="2"/>
      <c r="AZ766" s="2">
        <v>1</v>
      </c>
      <c r="BA766" s="2">
        <v>1</v>
      </c>
      <c r="BB766" s="2">
        <v>1</v>
      </c>
      <c r="BC766" s="2">
        <v>1</v>
      </c>
      <c r="BD766" s="2" t="s">
        <v>3</v>
      </c>
      <c r="BE766" s="2" t="s">
        <v>3</v>
      </c>
      <c r="BF766" s="2" t="s">
        <v>3</v>
      </c>
      <c r="BG766" s="2" t="s">
        <v>3</v>
      </c>
      <c r="BH766" s="2">
        <v>3</v>
      </c>
      <c r="BI766" s="2">
        <v>2</v>
      </c>
      <c r="BJ766" s="2" t="s">
        <v>3</v>
      </c>
      <c r="BK766" s="2"/>
      <c r="BL766" s="2"/>
      <c r="BM766" s="2">
        <v>400002</v>
      </c>
      <c r="BN766" s="2">
        <v>0</v>
      </c>
      <c r="BO766" s="2" t="s">
        <v>3</v>
      </c>
      <c r="BP766" s="2">
        <v>0</v>
      </c>
      <c r="BQ766" s="2">
        <v>202</v>
      </c>
      <c r="BR766" s="2">
        <v>0</v>
      </c>
      <c r="BS766" s="2">
        <v>1</v>
      </c>
      <c r="BT766" s="2">
        <v>1</v>
      </c>
      <c r="BU766" s="2">
        <v>1</v>
      </c>
      <c r="BV766" s="2">
        <v>1</v>
      </c>
      <c r="BW766" s="2">
        <v>1</v>
      </c>
      <c r="BX766" s="2">
        <v>1</v>
      </c>
      <c r="BY766" s="2" t="s">
        <v>3</v>
      </c>
      <c r="BZ766" s="2">
        <v>0</v>
      </c>
      <c r="CA766" s="2">
        <v>0</v>
      </c>
      <c r="CB766" s="2" t="s">
        <v>3</v>
      </c>
      <c r="CC766" s="2"/>
      <c r="CD766" s="2"/>
      <c r="CE766" s="2">
        <v>30</v>
      </c>
      <c r="CF766" s="2">
        <v>0</v>
      </c>
      <c r="CG766" s="2">
        <v>0</v>
      </c>
      <c r="CH766" s="2"/>
      <c r="CI766" s="2"/>
      <c r="CJ766" s="2"/>
      <c r="CK766" s="2"/>
      <c r="CL766" s="2"/>
      <c r="CM766" s="2">
        <v>0</v>
      </c>
      <c r="CN766" s="2" t="s">
        <v>3</v>
      </c>
      <c r="CO766" s="2">
        <v>0</v>
      </c>
      <c r="CP766" s="2">
        <f t="shared" si="868"/>
        <v>58.86</v>
      </c>
      <c r="CQ766" s="2">
        <f t="shared" si="869"/>
        <v>9.81</v>
      </c>
      <c r="CR766" s="2">
        <f t="shared" si="899"/>
        <v>0</v>
      </c>
      <c r="CS766" s="2">
        <f t="shared" si="870"/>
        <v>0</v>
      </c>
      <c r="CT766" s="2">
        <f t="shared" si="871"/>
        <v>0</v>
      </c>
      <c r="CU766" s="2">
        <f t="shared" si="872"/>
        <v>0</v>
      </c>
      <c r="CV766" s="2">
        <f t="shared" si="873"/>
        <v>0</v>
      </c>
      <c r="CW766" s="2">
        <f t="shared" si="874"/>
        <v>0</v>
      </c>
      <c r="CX766" s="2">
        <f t="shared" si="875"/>
        <v>0</v>
      </c>
      <c r="CY766" s="2">
        <f t="shared" si="876"/>
        <v>0</v>
      </c>
      <c r="CZ766" s="2">
        <f t="shared" si="877"/>
        <v>0</v>
      </c>
      <c r="DA766" s="2"/>
      <c r="DB766" s="2"/>
      <c r="DC766" s="2" t="s">
        <v>3</v>
      </c>
      <c r="DD766" s="2" t="s">
        <v>3</v>
      </c>
      <c r="DE766" s="2" t="s">
        <v>3</v>
      </c>
      <c r="DF766" s="2" t="s">
        <v>3</v>
      </c>
      <c r="DG766" s="2" t="s">
        <v>3</v>
      </c>
      <c r="DH766" s="2" t="s">
        <v>3</v>
      </c>
      <c r="DI766" s="2" t="s">
        <v>3</v>
      </c>
      <c r="DJ766" s="2" t="s">
        <v>3</v>
      </c>
      <c r="DK766" s="2" t="s">
        <v>3</v>
      </c>
      <c r="DL766" s="2" t="s">
        <v>3</v>
      </c>
      <c r="DM766" s="2" t="s">
        <v>3</v>
      </c>
      <c r="DN766" s="2">
        <v>0</v>
      </c>
      <c r="DO766" s="2">
        <v>0</v>
      </c>
      <c r="DP766" s="2">
        <v>1</v>
      </c>
      <c r="DQ766" s="2">
        <v>1</v>
      </c>
      <c r="DR766" s="2"/>
      <c r="DS766" s="2"/>
      <c r="DT766" s="2"/>
      <c r="DU766" s="2">
        <v>1013</v>
      </c>
      <c r="DV766" s="2" t="s">
        <v>37</v>
      </c>
      <c r="DW766" s="2" t="s">
        <v>37</v>
      </c>
      <c r="DX766" s="2">
        <v>1</v>
      </c>
      <c r="DY766" s="2"/>
      <c r="DZ766" s="2" t="s">
        <v>3</v>
      </c>
      <c r="EA766" s="2" t="s">
        <v>3</v>
      </c>
      <c r="EB766" s="2" t="s">
        <v>3</v>
      </c>
      <c r="EC766" s="2" t="s">
        <v>3</v>
      </c>
      <c r="ED766" s="2"/>
      <c r="EE766" s="2">
        <v>59540864</v>
      </c>
      <c r="EF766" s="2">
        <v>202</v>
      </c>
      <c r="EG766" s="2" t="s">
        <v>386</v>
      </c>
      <c r="EH766" s="2">
        <v>0</v>
      </c>
      <c r="EI766" s="2" t="s">
        <v>3</v>
      </c>
      <c r="EJ766" s="2">
        <v>1</v>
      </c>
      <c r="EK766" s="2">
        <v>400002</v>
      </c>
      <c r="EL766" s="2" t="s">
        <v>387</v>
      </c>
      <c r="EM766" s="2" t="s">
        <v>386</v>
      </c>
      <c r="EN766" s="2"/>
      <c r="EO766" s="2" t="s">
        <v>3</v>
      </c>
      <c r="EP766" s="2"/>
      <c r="EQ766" s="2">
        <v>0</v>
      </c>
      <c r="ER766" s="2">
        <v>0</v>
      </c>
      <c r="ES766" s="2">
        <v>9.8099999999999987</v>
      </c>
      <c r="ET766" s="2">
        <v>0</v>
      </c>
      <c r="EU766" s="2">
        <v>0</v>
      </c>
      <c r="EV766" s="2">
        <v>0</v>
      </c>
      <c r="EW766" s="2">
        <v>0</v>
      </c>
      <c r="EX766" s="2">
        <v>0</v>
      </c>
      <c r="EY766" s="2">
        <v>0</v>
      </c>
      <c r="EZ766" s="2"/>
      <c r="FA766" s="2"/>
      <c r="FB766" s="2"/>
      <c r="FC766" s="2"/>
      <c r="FD766" s="2"/>
      <c r="FE766" s="2"/>
      <c r="FF766" s="2"/>
      <c r="FG766" s="2"/>
      <c r="FH766" s="2"/>
      <c r="FI766" s="2"/>
      <c r="FJ766" s="2"/>
      <c r="FK766" s="2"/>
      <c r="FL766" s="2"/>
      <c r="FM766" s="2"/>
      <c r="FN766" s="2"/>
      <c r="FO766" s="2"/>
      <c r="FP766" s="2"/>
      <c r="FQ766" s="2">
        <v>0</v>
      </c>
      <c r="FR766" s="2">
        <v>0</v>
      </c>
      <c r="FS766" s="2">
        <v>0</v>
      </c>
      <c r="FT766" s="2"/>
      <c r="FU766" s="2"/>
      <c r="FV766" s="2"/>
      <c r="FW766" s="2"/>
      <c r="FX766" s="2">
        <v>0</v>
      </c>
      <c r="FY766" s="2">
        <v>0</v>
      </c>
      <c r="FZ766" s="2"/>
      <c r="GA766" s="2" t="s">
        <v>1008</v>
      </c>
      <c r="GB766" s="2"/>
      <c r="GC766" s="2"/>
      <c r="GD766" s="2">
        <v>1</v>
      </c>
      <c r="GE766" s="2"/>
      <c r="GF766" s="2">
        <v>201345175</v>
      </c>
      <c r="GG766" s="2">
        <v>2</v>
      </c>
      <c r="GH766" s="2">
        <v>4</v>
      </c>
      <c r="GI766" s="2">
        <v>-2</v>
      </c>
      <c r="GJ766" s="2">
        <v>0</v>
      </c>
      <c r="GK766" s="2">
        <v>0</v>
      </c>
      <c r="GL766" s="2">
        <f t="shared" si="878"/>
        <v>0</v>
      </c>
      <c r="GM766" s="2">
        <f t="shared" si="879"/>
        <v>58.86</v>
      </c>
      <c r="GN766" s="2">
        <f t="shared" si="880"/>
        <v>0</v>
      </c>
      <c r="GO766" s="2">
        <f t="shared" si="881"/>
        <v>58.86</v>
      </c>
      <c r="GP766" s="2">
        <f t="shared" si="882"/>
        <v>0</v>
      </c>
      <c r="GQ766" s="2"/>
      <c r="GR766" s="2">
        <v>0</v>
      </c>
      <c r="GS766" s="2">
        <v>2</v>
      </c>
      <c r="GT766" s="2">
        <v>0</v>
      </c>
      <c r="GU766" s="2" t="s">
        <v>3</v>
      </c>
      <c r="GV766" s="2">
        <f t="shared" si="883"/>
        <v>0</v>
      </c>
      <c r="GW766" s="2">
        <v>1</v>
      </c>
      <c r="GX766" s="2">
        <f t="shared" si="884"/>
        <v>0</v>
      </c>
      <c r="GY766" s="2"/>
      <c r="GZ766" s="2"/>
      <c r="HA766" s="2">
        <v>0</v>
      </c>
      <c r="HB766" s="2">
        <v>0</v>
      </c>
      <c r="HC766" s="2">
        <f t="shared" si="885"/>
        <v>0</v>
      </c>
      <c r="HD766" s="2"/>
      <c r="HE766" s="2" t="s">
        <v>389</v>
      </c>
      <c r="HF766" s="2" t="s">
        <v>34</v>
      </c>
      <c r="HG766" s="2"/>
      <c r="HH766" s="2"/>
      <c r="HI766" s="2"/>
      <c r="HJ766" s="2"/>
      <c r="HK766" s="2"/>
      <c r="HL766" s="2"/>
      <c r="HM766" s="2" t="s">
        <v>3</v>
      </c>
      <c r="HN766" s="2" t="s">
        <v>3</v>
      </c>
      <c r="HO766" s="2" t="s">
        <v>3</v>
      </c>
      <c r="HP766" s="2" t="s">
        <v>3</v>
      </c>
      <c r="HQ766" s="2" t="s">
        <v>3</v>
      </c>
      <c r="HR766" s="2"/>
      <c r="HS766" s="2">
        <v>0</v>
      </c>
      <c r="HT766" s="2"/>
      <c r="HU766" s="2"/>
      <c r="HV766" s="2"/>
      <c r="HW766" s="2"/>
      <c r="HX766" s="2"/>
      <c r="HY766" s="2"/>
      <c r="HZ766" s="2"/>
      <c r="IA766" s="2"/>
      <c r="IB766" s="2"/>
      <c r="IC766" s="2"/>
      <c r="ID766" s="2"/>
      <c r="IE766" s="2"/>
      <c r="IF766" s="2"/>
      <c r="IG766" s="2"/>
      <c r="IH766" s="2"/>
      <c r="II766" s="2"/>
      <c r="IJ766" s="2"/>
      <c r="IK766" s="2">
        <v>0</v>
      </c>
      <c r="IL766" s="2"/>
      <c r="IM766" s="2"/>
      <c r="IN766" s="2"/>
      <c r="IO766" s="2"/>
      <c r="IP766" s="2"/>
      <c r="IQ766" s="2"/>
      <c r="IR766" s="2"/>
      <c r="IS766" s="2"/>
      <c r="IT766" s="2"/>
      <c r="IU766" s="2"/>
    </row>
    <row r="767" spans="1:255" x14ac:dyDescent="0.2">
      <c r="A767">
        <v>17</v>
      </c>
      <c r="B767">
        <v>1</v>
      </c>
      <c r="E767" t="s">
        <v>1005</v>
      </c>
      <c r="F767" t="s">
        <v>1006</v>
      </c>
      <c r="G767" t="s">
        <v>1007</v>
      </c>
      <c r="H767" t="s">
        <v>37</v>
      </c>
      <c r="I767">
        <v>6</v>
      </c>
      <c r="J767">
        <v>0</v>
      </c>
      <c r="K767">
        <v>6</v>
      </c>
      <c r="O767">
        <f t="shared" si="854"/>
        <v>581.54</v>
      </c>
      <c r="P767">
        <f t="shared" si="855"/>
        <v>581.54</v>
      </c>
      <c r="Q767">
        <f t="shared" si="895"/>
        <v>0</v>
      </c>
      <c r="R767">
        <f t="shared" si="856"/>
        <v>0</v>
      </c>
      <c r="S767">
        <f t="shared" si="857"/>
        <v>0</v>
      </c>
      <c r="T767">
        <f t="shared" si="858"/>
        <v>0</v>
      </c>
      <c r="U767">
        <f t="shared" si="859"/>
        <v>0</v>
      </c>
      <c r="V767">
        <f t="shared" si="860"/>
        <v>0</v>
      </c>
      <c r="W767">
        <f t="shared" si="861"/>
        <v>0</v>
      </c>
      <c r="X767">
        <f t="shared" si="862"/>
        <v>0</v>
      </c>
      <c r="Y767">
        <f t="shared" si="863"/>
        <v>0</v>
      </c>
      <c r="AA767">
        <v>60252775</v>
      </c>
      <c r="AB767">
        <f t="shared" si="864"/>
        <v>9.81</v>
      </c>
      <c r="AC767">
        <f t="shared" si="865"/>
        <v>9.81</v>
      </c>
      <c r="AD767">
        <f t="shared" si="896"/>
        <v>0</v>
      </c>
      <c r="AE767">
        <f t="shared" si="897"/>
        <v>0</v>
      </c>
      <c r="AF767">
        <f t="shared" si="897"/>
        <v>0</v>
      </c>
      <c r="AG767">
        <f t="shared" si="866"/>
        <v>0</v>
      </c>
      <c r="AH767">
        <f t="shared" si="898"/>
        <v>0</v>
      </c>
      <c r="AI767">
        <f t="shared" si="898"/>
        <v>0</v>
      </c>
      <c r="AJ767">
        <f t="shared" si="867"/>
        <v>0</v>
      </c>
      <c r="AK767">
        <v>9.8099999999999987</v>
      </c>
      <c r="AL767">
        <v>9.8099999999999987</v>
      </c>
      <c r="AM767">
        <v>0</v>
      </c>
      <c r="AN767">
        <v>0</v>
      </c>
      <c r="AO767">
        <v>0</v>
      </c>
      <c r="AP767">
        <v>0</v>
      </c>
      <c r="AQ767">
        <v>0</v>
      </c>
      <c r="AR767">
        <v>0</v>
      </c>
      <c r="AS767">
        <v>0</v>
      </c>
      <c r="AT767">
        <v>0</v>
      </c>
      <c r="AU767">
        <v>0</v>
      </c>
      <c r="AV767">
        <v>1</v>
      </c>
      <c r="AW767">
        <v>1</v>
      </c>
      <c r="AZ767">
        <v>1</v>
      </c>
      <c r="BA767">
        <v>1</v>
      </c>
      <c r="BB767">
        <v>1</v>
      </c>
      <c r="BC767">
        <v>9.8800000000000008</v>
      </c>
      <c r="BD767" t="s">
        <v>3</v>
      </c>
      <c r="BE767" t="s">
        <v>3</v>
      </c>
      <c r="BF767" t="s">
        <v>3</v>
      </c>
      <c r="BG767" t="s">
        <v>3</v>
      </c>
      <c r="BH767">
        <v>3</v>
      </c>
      <c r="BI767">
        <v>2</v>
      </c>
      <c r="BJ767" t="s">
        <v>3</v>
      </c>
      <c r="BM767">
        <v>400002</v>
      </c>
      <c r="BN767">
        <v>0</v>
      </c>
      <c r="BO767" t="s">
        <v>3</v>
      </c>
      <c r="BP767">
        <v>0</v>
      </c>
      <c r="BQ767">
        <v>202</v>
      </c>
      <c r="BR767">
        <v>0</v>
      </c>
      <c r="BS767">
        <v>1</v>
      </c>
      <c r="BT767">
        <v>1</v>
      </c>
      <c r="BU767">
        <v>1</v>
      </c>
      <c r="BV767">
        <v>1</v>
      </c>
      <c r="BW767">
        <v>1</v>
      </c>
      <c r="BX767">
        <v>1</v>
      </c>
      <c r="BY767" t="s">
        <v>3</v>
      </c>
      <c r="BZ767">
        <v>0</v>
      </c>
      <c r="CA767">
        <v>0</v>
      </c>
      <c r="CB767" t="s">
        <v>3</v>
      </c>
      <c r="CE767">
        <v>30</v>
      </c>
      <c r="CF767">
        <v>0</v>
      </c>
      <c r="CG767">
        <v>0</v>
      </c>
      <c r="CM767">
        <v>0</v>
      </c>
      <c r="CN767" t="s">
        <v>3</v>
      </c>
      <c r="CO767">
        <v>0</v>
      </c>
      <c r="CP767">
        <f t="shared" si="868"/>
        <v>581.54</v>
      </c>
      <c r="CQ767">
        <f t="shared" si="869"/>
        <v>96.92</v>
      </c>
      <c r="CR767">
        <f t="shared" si="899"/>
        <v>0</v>
      </c>
      <c r="CS767">
        <f t="shared" si="870"/>
        <v>0</v>
      </c>
      <c r="CT767">
        <f t="shared" si="871"/>
        <v>0</v>
      </c>
      <c r="CU767">
        <f t="shared" si="872"/>
        <v>0</v>
      </c>
      <c r="CV767">
        <f t="shared" si="873"/>
        <v>0</v>
      </c>
      <c r="CW767">
        <f t="shared" si="874"/>
        <v>0</v>
      </c>
      <c r="CX767">
        <f t="shared" si="875"/>
        <v>0</v>
      </c>
      <c r="CY767">
        <f t="shared" si="876"/>
        <v>0</v>
      </c>
      <c r="CZ767">
        <f t="shared" si="877"/>
        <v>0</v>
      </c>
      <c r="DC767" t="s">
        <v>3</v>
      </c>
      <c r="DD767" t="s">
        <v>3</v>
      </c>
      <c r="DE767" t="s">
        <v>3</v>
      </c>
      <c r="DF767" t="s">
        <v>3</v>
      </c>
      <c r="DG767" t="s">
        <v>3</v>
      </c>
      <c r="DH767" t="s">
        <v>3</v>
      </c>
      <c r="DI767" t="s">
        <v>3</v>
      </c>
      <c r="DJ767" t="s">
        <v>3</v>
      </c>
      <c r="DK767" t="s">
        <v>3</v>
      </c>
      <c r="DL767" t="s">
        <v>3</v>
      </c>
      <c r="DM767" t="s">
        <v>3</v>
      </c>
      <c r="DN767">
        <v>0</v>
      </c>
      <c r="DO767">
        <v>0</v>
      </c>
      <c r="DP767">
        <v>1</v>
      </c>
      <c r="DQ767">
        <v>1</v>
      </c>
      <c r="DU767">
        <v>1013</v>
      </c>
      <c r="DV767" t="s">
        <v>37</v>
      </c>
      <c r="DW767" t="s">
        <v>37</v>
      </c>
      <c r="DX767">
        <v>1</v>
      </c>
      <c r="DZ767" t="s">
        <v>3</v>
      </c>
      <c r="EA767" t="s">
        <v>3</v>
      </c>
      <c r="EB767" t="s">
        <v>3</v>
      </c>
      <c r="EC767" t="s">
        <v>3</v>
      </c>
      <c r="EE767">
        <v>59540864</v>
      </c>
      <c r="EF767">
        <v>202</v>
      </c>
      <c r="EG767" t="s">
        <v>386</v>
      </c>
      <c r="EH767">
        <v>0</v>
      </c>
      <c r="EI767" t="s">
        <v>3</v>
      </c>
      <c r="EJ767">
        <v>1</v>
      </c>
      <c r="EK767">
        <v>400002</v>
      </c>
      <c r="EL767" t="s">
        <v>387</v>
      </c>
      <c r="EM767" t="s">
        <v>386</v>
      </c>
      <c r="EO767" t="s">
        <v>3</v>
      </c>
      <c r="EQ767">
        <v>0</v>
      </c>
      <c r="ER767">
        <v>9.8099999999999987</v>
      </c>
      <c r="ES767">
        <v>9.8099999999999987</v>
      </c>
      <c r="ET767">
        <v>0</v>
      </c>
      <c r="EU767">
        <v>0</v>
      </c>
      <c r="EV767">
        <v>0</v>
      </c>
      <c r="EW767">
        <v>0</v>
      </c>
      <c r="EX767">
        <v>0</v>
      </c>
      <c r="EY767">
        <v>0</v>
      </c>
      <c r="EZ767">
        <v>5</v>
      </c>
      <c r="FC767">
        <v>0</v>
      </c>
      <c r="FD767">
        <v>18</v>
      </c>
      <c r="FF767">
        <v>95</v>
      </c>
      <c r="FQ767">
        <v>0</v>
      </c>
      <c r="FR767">
        <v>0</v>
      </c>
      <c r="FS767">
        <v>0</v>
      </c>
      <c r="FX767">
        <v>0</v>
      </c>
      <c r="FY767">
        <v>0</v>
      </c>
      <c r="GA767" t="s">
        <v>1008</v>
      </c>
      <c r="GD767">
        <v>1</v>
      </c>
      <c r="GF767">
        <v>201345175</v>
      </c>
      <c r="GG767">
        <v>2</v>
      </c>
      <c r="GH767">
        <v>3</v>
      </c>
      <c r="GI767">
        <v>5</v>
      </c>
      <c r="GJ767">
        <v>0</v>
      </c>
      <c r="GK767">
        <v>0</v>
      </c>
      <c r="GL767">
        <f t="shared" si="878"/>
        <v>0</v>
      </c>
      <c r="GM767">
        <f t="shared" si="879"/>
        <v>581.54</v>
      </c>
      <c r="GN767">
        <f t="shared" si="880"/>
        <v>0</v>
      </c>
      <c r="GO767">
        <f t="shared" si="881"/>
        <v>581.54</v>
      </c>
      <c r="GP767">
        <f t="shared" si="882"/>
        <v>0</v>
      </c>
      <c r="GR767">
        <v>1</v>
      </c>
      <c r="GS767">
        <v>1</v>
      </c>
      <c r="GT767">
        <v>0</v>
      </c>
      <c r="GU767" t="s">
        <v>3</v>
      </c>
      <c r="GV767">
        <f t="shared" si="883"/>
        <v>0</v>
      </c>
      <c r="GW767">
        <v>1</v>
      </c>
      <c r="GX767">
        <f t="shared" si="884"/>
        <v>0</v>
      </c>
      <c r="HA767">
        <v>0</v>
      </c>
      <c r="HB767">
        <v>0</v>
      </c>
      <c r="HC767">
        <f t="shared" si="885"/>
        <v>0</v>
      </c>
      <c r="HE767" t="s">
        <v>389</v>
      </c>
      <c r="HF767" t="s">
        <v>34</v>
      </c>
      <c r="HM767" t="s">
        <v>3</v>
      </c>
      <c r="HN767" t="s">
        <v>3</v>
      </c>
      <c r="HO767" t="s">
        <v>3</v>
      </c>
      <c r="HP767" t="s">
        <v>3</v>
      </c>
      <c r="HQ767" t="s">
        <v>3</v>
      </c>
      <c r="HS767">
        <v>0</v>
      </c>
      <c r="IK767">
        <v>0</v>
      </c>
    </row>
    <row r="769" spans="1:206" x14ac:dyDescent="0.2">
      <c r="A769" s="3">
        <v>51</v>
      </c>
      <c r="B769" s="3">
        <f>B718</f>
        <v>1</v>
      </c>
      <c r="C769" s="3">
        <f>A718</f>
        <v>4</v>
      </c>
      <c r="D769" s="3">
        <f>ROW(A718)</f>
        <v>718</v>
      </c>
      <c r="E769" s="3"/>
      <c r="F769" s="3" t="str">
        <f>IF(F718&lt;&gt;"",F718,"")</f>
        <v/>
      </c>
      <c r="G769" s="3" t="str">
        <f>IF(G718&lt;&gt;"",G718,"")</f>
        <v>Заземление и молниезащита</v>
      </c>
      <c r="H769" s="3">
        <v>0</v>
      </c>
      <c r="I769" s="3"/>
      <c r="J769" s="3"/>
      <c r="K769" s="3"/>
      <c r="L769" s="3"/>
      <c r="M769" s="3"/>
      <c r="N769" s="3"/>
      <c r="O769" s="3">
        <f t="shared" ref="O769:T769" si="900">ROUND(AB769,2)</f>
        <v>83266.460000000006</v>
      </c>
      <c r="P769" s="3">
        <f t="shared" si="900"/>
        <v>75850.09</v>
      </c>
      <c r="Q769" s="3">
        <f t="shared" si="900"/>
        <v>938.09</v>
      </c>
      <c r="R769" s="3">
        <f t="shared" si="900"/>
        <v>58</v>
      </c>
      <c r="S769" s="3">
        <f t="shared" si="900"/>
        <v>6478.28</v>
      </c>
      <c r="T769" s="3">
        <f t="shared" si="900"/>
        <v>0</v>
      </c>
      <c r="U769" s="3">
        <f>AH769</f>
        <v>513.43704170000001</v>
      </c>
      <c r="V769" s="3">
        <f>AI769</f>
        <v>0</v>
      </c>
      <c r="W769" s="3">
        <f>ROUND(AJ769,2)</f>
        <v>0</v>
      </c>
      <c r="X769" s="3">
        <f>ROUND(AK769,2)</f>
        <v>6340.2</v>
      </c>
      <c r="Y769" s="3">
        <f>ROUND(AL769,2)</f>
        <v>3333.5</v>
      </c>
      <c r="Z769" s="3"/>
      <c r="AA769" s="3"/>
      <c r="AB769" s="3">
        <f>ROUND(SUMIF(AA722:AA767,"=60252778",O722:O767),2)</f>
        <v>83266.460000000006</v>
      </c>
      <c r="AC769" s="3">
        <f>ROUND(SUMIF(AA722:AA767,"=60252778",P722:P767),2)</f>
        <v>75850.09</v>
      </c>
      <c r="AD769" s="3">
        <f>ROUND(SUMIF(AA722:AA767,"=60252778",Q722:Q767),2)</f>
        <v>938.09</v>
      </c>
      <c r="AE769" s="3">
        <f>ROUND(SUMIF(AA722:AA767,"=60252778",R722:R767),2)</f>
        <v>58</v>
      </c>
      <c r="AF769" s="3">
        <f>ROUND(SUMIF(AA722:AA767,"=60252778",S722:S767),2)</f>
        <v>6478.28</v>
      </c>
      <c r="AG769" s="3">
        <f>ROUND(SUMIF(AA722:AA767,"=60252778",T722:T767),2)</f>
        <v>0</v>
      </c>
      <c r="AH769" s="3">
        <f>SUMIF(AA722:AA767,"=60252778",U722:U767)</f>
        <v>513.43704170000001</v>
      </c>
      <c r="AI769" s="3">
        <f>SUMIF(AA722:AA767,"=60252778",V722:V767)</f>
        <v>0</v>
      </c>
      <c r="AJ769" s="3">
        <f>ROUND(SUMIF(AA722:AA767,"=60252778",W722:W767),2)</f>
        <v>0</v>
      </c>
      <c r="AK769" s="3">
        <f>ROUND(SUMIF(AA722:AA767,"=60252778",X722:X767),2)</f>
        <v>6340.2</v>
      </c>
      <c r="AL769" s="3">
        <f>ROUND(SUMIF(AA722:AA767,"=60252778",Y722:Y767),2)</f>
        <v>3333.5</v>
      </c>
      <c r="AM769" s="3"/>
      <c r="AN769" s="3"/>
      <c r="AO769" s="3">
        <f t="shared" ref="AO769:BD769" si="901">ROUND(BX769,2)</f>
        <v>0</v>
      </c>
      <c r="AP769" s="3">
        <f t="shared" si="901"/>
        <v>0</v>
      </c>
      <c r="AQ769" s="3">
        <f t="shared" si="901"/>
        <v>0</v>
      </c>
      <c r="AR769" s="3">
        <f t="shared" si="901"/>
        <v>92940.160000000003</v>
      </c>
      <c r="AS769" s="3">
        <f t="shared" si="901"/>
        <v>0</v>
      </c>
      <c r="AT769" s="3">
        <f t="shared" si="901"/>
        <v>92940.160000000003</v>
      </c>
      <c r="AU769" s="3">
        <f t="shared" si="901"/>
        <v>0</v>
      </c>
      <c r="AV769" s="3">
        <f t="shared" si="901"/>
        <v>75850.09</v>
      </c>
      <c r="AW769" s="3">
        <f t="shared" si="901"/>
        <v>75850.09</v>
      </c>
      <c r="AX769" s="3">
        <f t="shared" si="901"/>
        <v>0</v>
      </c>
      <c r="AY769" s="3">
        <f t="shared" si="901"/>
        <v>75850.09</v>
      </c>
      <c r="AZ769" s="3">
        <f t="shared" si="901"/>
        <v>0</v>
      </c>
      <c r="BA769" s="3">
        <f t="shared" si="901"/>
        <v>0</v>
      </c>
      <c r="BB769" s="3">
        <f t="shared" si="901"/>
        <v>0</v>
      </c>
      <c r="BC769" s="3">
        <f t="shared" si="901"/>
        <v>0</v>
      </c>
      <c r="BD769" s="3">
        <f t="shared" si="901"/>
        <v>0</v>
      </c>
      <c r="BE769" s="3"/>
      <c r="BF769" s="3"/>
      <c r="BG769" s="3"/>
      <c r="BH769" s="3"/>
      <c r="BI769" s="3"/>
      <c r="BJ769" s="3"/>
      <c r="BK769" s="3"/>
      <c r="BL769" s="3"/>
      <c r="BM769" s="3"/>
      <c r="BN769" s="3"/>
      <c r="BO769" s="3"/>
      <c r="BP769" s="3"/>
      <c r="BQ769" s="3"/>
      <c r="BR769" s="3"/>
      <c r="BS769" s="3"/>
      <c r="BT769" s="3"/>
      <c r="BU769" s="3"/>
      <c r="BV769" s="3"/>
      <c r="BW769" s="3"/>
      <c r="BX769" s="3">
        <f>ROUND(SUMIF(AA722:AA767,"=60252778",FQ722:FQ767),2)</f>
        <v>0</v>
      </c>
      <c r="BY769" s="3">
        <f>ROUND(SUMIF(AA722:AA767,"=60252778",FR722:FR767),2)</f>
        <v>0</v>
      </c>
      <c r="BZ769" s="3">
        <f>ROUND(SUMIF(AA722:AA767,"=60252778",GL722:GL767),2)</f>
        <v>0</v>
      </c>
      <c r="CA769" s="3">
        <f>ROUND(SUMIF(AA722:AA767,"=60252778",GM722:GM767),2)</f>
        <v>92940.160000000003</v>
      </c>
      <c r="CB769" s="3">
        <f>ROUND(SUMIF(AA722:AA767,"=60252778",GN722:GN767),2)</f>
        <v>0</v>
      </c>
      <c r="CC769" s="3">
        <f>ROUND(SUMIF(AA722:AA767,"=60252778",GO722:GO767),2)</f>
        <v>92940.160000000003</v>
      </c>
      <c r="CD769" s="3">
        <f>ROUND(SUMIF(AA722:AA767,"=60252778",GP722:GP767),2)</f>
        <v>0</v>
      </c>
      <c r="CE769" s="3">
        <f>AC769-BX769</f>
        <v>75850.09</v>
      </c>
      <c r="CF769" s="3">
        <f>AC769-BY769</f>
        <v>75850.09</v>
      </c>
      <c r="CG769" s="3">
        <f>BX769-BZ769</f>
        <v>0</v>
      </c>
      <c r="CH769" s="3">
        <f>AC769-BX769-BY769+BZ769</f>
        <v>75850.09</v>
      </c>
      <c r="CI769" s="3">
        <f>BY769-BZ769</f>
        <v>0</v>
      </c>
      <c r="CJ769" s="3">
        <f>ROUND(SUMIF(AA722:AA767,"=60252778",GX722:GX767),2)</f>
        <v>0</v>
      </c>
      <c r="CK769" s="3">
        <f>ROUND(SUMIF(AA722:AA767,"=60252778",GY722:GY767),2)</f>
        <v>0</v>
      </c>
      <c r="CL769" s="3">
        <f>ROUND(SUMIF(AA722:AA767,"=60252778",GZ722:GZ767),2)</f>
        <v>0</v>
      </c>
      <c r="CM769" s="3">
        <f>ROUND(SUMIF(AA722:AA767,"=60252778",HD722:HD767),2)</f>
        <v>0</v>
      </c>
      <c r="CN769" s="3"/>
      <c r="CO769" s="3"/>
      <c r="CP769" s="3"/>
      <c r="CQ769" s="3"/>
      <c r="CR769" s="3"/>
      <c r="CS769" s="3"/>
      <c r="CT769" s="3"/>
      <c r="CU769" s="3"/>
      <c r="CV769" s="3"/>
      <c r="CW769" s="3"/>
      <c r="CX769" s="3"/>
      <c r="CY769" s="3"/>
      <c r="CZ769" s="3"/>
      <c r="DA769" s="3"/>
      <c r="DB769" s="3"/>
      <c r="DC769" s="3"/>
      <c r="DD769" s="3"/>
      <c r="DE769" s="3"/>
      <c r="DF769" s="3"/>
      <c r="DG769" s="4">
        <f t="shared" ref="DG769:DL769" si="902">ROUND(DT769,2)</f>
        <v>1095160.1200000001</v>
      </c>
      <c r="DH769" s="4">
        <f t="shared" si="902"/>
        <v>726284.62</v>
      </c>
      <c r="DI769" s="4">
        <f t="shared" si="902"/>
        <v>12634.89</v>
      </c>
      <c r="DJ769" s="4">
        <f t="shared" si="902"/>
        <v>3189.43</v>
      </c>
      <c r="DK769" s="4">
        <f t="shared" si="902"/>
        <v>356240.61</v>
      </c>
      <c r="DL769" s="4">
        <f t="shared" si="902"/>
        <v>0</v>
      </c>
      <c r="DM769" s="4">
        <f>DZ769</f>
        <v>513.43704170000001</v>
      </c>
      <c r="DN769" s="4">
        <f>EA769</f>
        <v>0</v>
      </c>
      <c r="DO769" s="4">
        <f>ROUND(EB769,2)</f>
        <v>0</v>
      </c>
      <c r="DP769" s="4">
        <f>ROUND(EC769,2)</f>
        <v>348647.14</v>
      </c>
      <c r="DQ769" s="4">
        <f>ROUND(ED769,2)</f>
        <v>183309.33</v>
      </c>
      <c r="DR769" s="4"/>
      <c r="DS769" s="4"/>
      <c r="DT769" s="4">
        <f>ROUND(SUMIF(AA722:AA767,"=60252775",O722:O767),2)</f>
        <v>1095160.1200000001</v>
      </c>
      <c r="DU769" s="4">
        <f>ROUND(SUMIF(AA722:AA767,"=60252775",P722:P767),2)</f>
        <v>726284.62</v>
      </c>
      <c r="DV769" s="4">
        <f>ROUND(SUMIF(AA722:AA767,"=60252775",Q722:Q767),2)</f>
        <v>12634.89</v>
      </c>
      <c r="DW769" s="4">
        <f>ROUND(SUMIF(AA722:AA767,"=60252775",R722:R767),2)</f>
        <v>3189.43</v>
      </c>
      <c r="DX769" s="4">
        <f>ROUND(SUMIF(AA722:AA767,"=60252775",S722:S767),2)</f>
        <v>356240.61</v>
      </c>
      <c r="DY769" s="4">
        <f>ROUND(SUMIF(AA722:AA767,"=60252775",T722:T767),2)</f>
        <v>0</v>
      </c>
      <c r="DZ769" s="4">
        <f>SUMIF(AA722:AA767,"=60252775",U722:U767)</f>
        <v>513.43704170000001</v>
      </c>
      <c r="EA769" s="4">
        <f>SUMIF(AA722:AA767,"=60252775",V722:V767)</f>
        <v>0</v>
      </c>
      <c r="EB769" s="4">
        <f>ROUND(SUMIF(AA722:AA767,"=60252775",W722:W767),2)</f>
        <v>0</v>
      </c>
      <c r="EC769" s="4">
        <f>ROUND(SUMIF(AA722:AA767,"=60252775",X722:X767),2)</f>
        <v>348647.14</v>
      </c>
      <c r="ED769" s="4">
        <f>ROUND(SUMIF(AA722:AA767,"=60252775",Y722:Y767),2)</f>
        <v>183309.33</v>
      </c>
      <c r="EE769" s="4"/>
      <c r="EF769" s="4"/>
      <c r="EG769" s="4">
        <f t="shared" ref="EG769:EV769" si="903">ROUND(FP769,2)</f>
        <v>0</v>
      </c>
      <c r="EH769" s="4">
        <f t="shared" si="903"/>
        <v>0</v>
      </c>
      <c r="EI769" s="4">
        <f t="shared" si="903"/>
        <v>0</v>
      </c>
      <c r="EJ769" s="4">
        <f t="shared" si="903"/>
        <v>1627116.59</v>
      </c>
      <c r="EK769" s="4">
        <f t="shared" si="903"/>
        <v>0</v>
      </c>
      <c r="EL769" s="4">
        <f t="shared" si="903"/>
        <v>1627116.59</v>
      </c>
      <c r="EM769" s="4">
        <f t="shared" si="903"/>
        <v>0</v>
      </c>
      <c r="EN769" s="4">
        <f t="shared" si="903"/>
        <v>726284.62</v>
      </c>
      <c r="EO769" s="4">
        <f t="shared" si="903"/>
        <v>726284.62</v>
      </c>
      <c r="EP769" s="4">
        <f t="shared" si="903"/>
        <v>0</v>
      </c>
      <c r="EQ769" s="4">
        <f t="shared" si="903"/>
        <v>726284.62</v>
      </c>
      <c r="ER769" s="4">
        <f t="shared" si="903"/>
        <v>0</v>
      </c>
      <c r="ES769" s="4">
        <f t="shared" si="903"/>
        <v>0</v>
      </c>
      <c r="ET769" s="4">
        <f t="shared" si="903"/>
        <v>0</v>
      </c>
      <c r="EU769" s="4">
        <f t="shared" si="903"/>
        <v>0</v>
      </c>
      <c r="EV769" s="4">
        <f t="shared" si="903"/>
        <v>0</v>
      </c>
      <c r="EW769" s="4"/>
      <c r="EX769" s="4"/>
      <c r="EY769" s="4"/>
      <c r="EZ769" s="4"/>
      <c r="FA769" s="4"/>
      <c r="FB769" s="4"/>
      <c r="FC769" s="4"/>
      <c r="FD769" s="4"/>
      <c r="FE769" s="4"/>
      <c r="FF769" s="4"/>
      <c r="FG769" s="4"/>
      <c r="FH769" s="4"/>
      <c r="FI769" s="4"/>
      <c r="FJ769" s="4"/>
      <c r="FK769" s="4"/>
      <c r="FL769" s="4"/>
      <c r="FM769" s="4"/>
      <c r="FN769" s="4"/>
      <c r="FO769" s="4"/>
      <c r="FP769" s="4">
        <f>ROUND(SUMIF(AA722:AA767,"=60252775",FQ722:FQ767),2)</f>
        <v>0</v>
      </c>
      <c r="FQ769" s="4">
        <f>ROUND(SUMIF(AA722:AA767,"=60252775",FR722:FR767),2)</f>
        <v>0</v>
      </c>
      <c r="FR769" s="4">
        <f>ROUND(SUMIF(AA722:AA767,"=60252775",GL722:GL767),2)</f>
        <v>0</v>
      </c>
      <c r="FS769" s="4">
        <f>ROUND(SUMIF(AA722:AA767,"=60252775",GM722:GM767),2)</f>
        <v>1627116.59</v>
      </c>
      <c r="FT769" s="4">
        <f>ROUND(SUMIF(AA722:AA767,"=60252775",GN722:GN767),2)</f>
        <v>0</v>
      </c>
      <c r="FU769" s="4">
        <f>ROUND(SUMIF(AA722:AA767,"=60252775",GO722:GO767),2)</f>
        <v>1627116.59</v>
      </c>
      <c r="FV769" s="4">
        <f>ROUND(SUMIF(AA722:AA767,"=60252775",GP722:GP767),2)</f>
        <v>0</v>
      </c>
      <c r="FW769" s="4">
        <f>DU769-FP769</f>
        <v>726284.62</v>
      </c>
      <c r="FX769" s="4">
        <f>DU769-FQ769</f>
        <v>726284.62</v>
      </c>
      <c r="FY769" s="4">
        <f>FP769-FR769</f>
        <v>0</v>
      </c>
      <c r="FZ769" s="4">
        <f>DU769-FP769-FQ769+FR769</f>
        <v>726284.62</v>
      </c>
      <c r="GA769" s="4">
        <f>FQ769-FR769</f>
        <v>0</v>
      </c>
      <c r="GB769" s="4">
        <f>ROUND(SUMIF(AA722:AA767,"=60252775",GX722:GX767),2)</f>
        <v>0</v>
      </c>
      <c r="GC769" s="4">
        <f>ROUND(SUMIF(AA722:AA767,"=60252775",GY722:GY767),2)</f>
        <v>0</v>
      </c>
      <c r="GD769" s="4">
        <f>ROUND(SUMIF(AA722:AA767,"=60252775",GZ722:GZ767),2)</f>
        <v>0</v>
      </c>
      <c r="GE769" s="4">
        <f>ROUND(SUMIF(AA722:AA767,"=60252775",HD722:HD767),2)</f>
        <v>0</v>
      </c>
      <c r="GF769" s="4"/>
      <c r="GG769" s="4"/>
      <c r="GH769" s="4"/>
      <c r="GI769" s="4"/>
      <c r="GJ769" s="4"/>
      <c r="GK769" s="4"/>
      <c r="GL769" s="4"/>
      <c r="GM769" s="4"/>
      <c r="GN769" s="4"/>
      <c r="GO769" s="4"/>
      <c r="GP769" s="4"/>
      <c r="GQ769" s="4"/>
      <c r="GR769" s="4"/>
      <c r="GS769" s="4"/>
      <c r="GT769" s="4"/>
      <c r="GU769" s="4"/>
      <c r="GV769" s="4"/>
      <c r="GW769" s="4"/>
      <c r="GX769" s="4">
        <v>0</v>
      </c>
    </row>
    <row r="771" spans="1:206" x14ac:dyDescent="0.2">
      <c r="A771" s="5">
        <v>50</v>
      </c>
      <c r="B771" s="5">
        <v>0</v>
      </c>
      <c r="C771" s="5">
        <v>0</v>
      </c>
      <c r="D771" s="5">
        <v>1</v>
      </c>
      <c r="E771" s="5">
        <v>201</v>
      </c>
      <c r="F771" s="5">
        <f>ROUND(Source!O769,O771)</f>
        <v>83266.460000000006</v>
      </c>
      <c r="G771" s="5" t="s">
        <v>313</v>
      </c>
      <c r="H771" s="5" t="s">
        <v>314</v>
      </c>
      <c r="I771" s="5"/>
      <c r="J771" s="5"/>
      <c r="K771" s="5">
        <v>201</v>
      </c>
      <c r="L771" s="5">
        <v>1</v>
      </c>
      <c r="M771" s="5">
        <v>3</v>
      </c>
      <c r="N771" s="5" t="s">
        <v>3</v>
      </c>
      <c r="O771" s="5">
        <v>2</v>
      </c>
      <c r="P771" s="5">
        <f>ROUND(Source!DG769,O771)</f>
        <v>1095160.1200000001</v>
      </c>
      <c r="Q771" s="5"/>
      <c r="R771" s="5"/>
      <c r="S771" s="5"/>
      <c r="T771" s="5"/>
      <c r="U771" s="5"/>
      <c r="V771" s="5"/>
      <c r="W771" s="5">
        <v>83266.460000000006</v>
      </c>
      <c r="X771" s="5">
        <v>1</v>
      </c>
      <c r="Y771" s="5">
        <v>83266.460000000006</v>
      </c>
      <c r="Z771" s="5">
        <v>1095160.1200000001</v>
      </c>
      <c r="AA771" s="5">
        <v>1</v>
      </c>
      <c r="AB771" s="5">
        <v>1095160.1200000001</v>
      </c>
    </row>
    <row r="772" spans="1:206" x14ac:dyDescent="0.2">
      <c r="A772" s="5">
        <v>50</v>
      </c>
      <c r="B772" s="5">
        <v>0</v>
      </c>
      <c r="C772" s="5">
        <v>0</v>
      </c>
      <c r="D772" s="5">
        <v>1</v>
      </c>
      <c r="E772" s="5">
        <v>202</v>
      </c>
      <c r="F772" s="5">
        <f>ROUND(Source!P769,O772)</f>
        <v>75850.09</v>
      </c>
      <c r="G772" s="5" t="s">
        <v>315</v>
      </c>
      <c r="H772" s="5" t="s">
        <v>316</v>
      </c>
      <c r="I772" s="5"/>
      <c r="J772" s="5"/>
      <c r="K772" s="5">
        <v>202</v>
      </c>
      <c r="L772" s="5">
        <v>2</v>
      </c>
      <c r="M772" s="5">
        <v>3</v>
      </c>
      <c r="N772" s="5" t="s">
        <v>3</v>
      </c>
      <c r="O772" s="5">
        <v>2</v>
      </c>
      <c r="P772" s="5">
        <f>ROUND(Source!DH769,O772)</f>
        <v>726284.62</v>
      </c>
      <c r="Q772" s="5"/>
      <c r="R772" s="5"/>
      <c r="S772" s="5"/>
      <c r="T772" s="5"/>
      <c r="U772" s="5"/>
      <c r="V772" s="5"/>
      <c r="W772" s="5">
        <v>75850.09</v>
      </c>
      <c r="X772" s="5">
        <v>1</v>
      </c>
      <c r="Y772" s="5">
        <v>75850.09</v>
      </c>
      <c r="Z772" s="5">
        <v>726284.62</v>
      </c>
      <c r="AA772" s="5">
        <v>1</v>
      </c>
      <c r="AB772" s="5">
        <v>726284.62</v>
      </c>
    </row>
    <row r="773" spans="1:206" x14ac:dyDescent="0.2">
      <c r="A773" s="5">
        <v>50</v>
      </c>
      <c r="B773" s="5">
        <v>0</v>
      </c>
      <c r="C773" s="5">
        <v>0</v>
      </c>
      <c r="D773" s="5">
        <v>1</v>
      </c>
      <c r="E773" s="5">
        <v>222</v>
      </c>
      <c r="F773" s="5">
        <f>ROUND(Source!AO769,O773)</f>
        <v>0</v>
      </c>
      <c r="G773" s="5" t="s">
        <v>317</v>
      </c>
      <c r="H773" s="5" t="s">
        <v>318</v>
      </c>
      <c r="I773" s="5"/>
      <c r="J773" s="5"/>
      <c r="K773" s="5">
        <v>222</v>
      </c>
      <c r="L773" s="5">
        <v>3</v>
      </c>
      <c r="M773" s="5">
        <v>3</v>
      </c>
      <c r="N773" s="5" t="s">
        <v>3</v>
      </c>
      <c r="O773" s="5">
        <v>2</v>
      </c>
      <c r="P773" s="5">
        <f>ROUND(Source!EG769,O773)</f>
        <v>0</v>
      </c>
      <c r="Q773" s="5"/>
      <c r="R773" s="5"/>
      <c r="S773" s="5"/>
      <c r="T773" s="5"/>
      <c r="U773" s="5"/>
      <c r="V773" s="5"/>
      <c r="W773" s="5">
        <v>0</v>
      </c>
      <c r="X773" s="5">
        <v>1</v>
      </c>
      <c r="Y773" s="5">
        <v>0</v>
      </c>
      <c r="Z773" s="5">
        <v>0</v>
      </c>
      <c r="AA773" s="5">
        <v>1</v>
      </c>
      <c r="AB773" s="5">
        <v>0</v>
      </c>
    </row>
    <row r="774" spans="1:206" x14ac:dyDescent="0.2">
      <c r="A774" s="5">
        <v>50</v>
      </c>
      <c r="B774" s="5">
        <v>0</v>
      </c>
      <c r="C774" s="5">
        <v>0</v>
      </c>
      <c r="D774" s="5">
        <v>1</v>
      </c>
      <c r="E774" s="5">
        <v>225</v>
      </c>
      <c r="F774" s="5">
        <f>ROUND(Source!AV769,O774)</f>
        <v>75850.09</v>
      </c>
      <c r="G774" s="5" t="s">
        <v>319</v>
      </c>
      <c r="H774" s="5" t="s">
        <v>320</v>
      </c>
      <c r="I774" s="5"/>
      <c r="J774" s="5"/>
      <c r="K774" s="5">
        <v>225</v>
      </c>
      <c r="L774" s="5">
        <v>4</v>
      </c>
      <c r="M774" s="5">
        <v>3</v>
      </c>
      <c r="N774" s="5" t="s">
        <v>3</v>
      </c>
      <c r="O774" s="5">
        <v>2</v>
      </c>
      <c r="P774" s="5">
        <f>ROUND(Source!EN769,O774)</f>
        <v>726284.62</v>
      </c>
      <c r="Q774" s="5"/>
      <c r="R774" s="5"/>
      <c r="S774" s="5"/>
      <c r="T774" s="5"/>
      <c r="U774" s="5"/>
      <c r="V774" s="5"/>
      <c r="W774" s="5">
        <v>75850.09</v>
      </c>
      <c r="X774" s="5">
        <v>1</v>
      </c>
      <c r="Y774" s="5">
        <v>75850.09</v>
      </c>
      <c r="Z774" s="5">
        <v>726284.62</v>
      </c>
      <c r="AA774" s="5">
        <v>1</v>
      </c>
      <c r="AB774" s="5">
        <v>726284.62</v>
      </c>
    </row>
    <row r="775" spans="1:206" x14ac:dyDescent="0.2">
      <c r="A775" s="5">
        <v>50</v>
      </c>
      <c r="B775" s="5">
        <v>0</v>
      </c>
      <c r="C775" s="5">
        <v>0</v>
      </c>
      <c r="D775" s="5">
        <v>1</v>
      </c>
      <c r="E775" s="5">
        <v>226</v>
      </c>
      <c r="F775" s="5">
        <f>ROUND(Source!AW769,O775)</f>
        <v>75850.09</v>
      </c>
      <c r="G775" s="5" t="s">
        <v>321</v>
      </c>
      <c r="H775" s="5" t="s">
        <v>322</v>
      </c>
      <c r="I775" s="5"/>
      <c r="J775" s="5"/>
      <c r="K775" s="5">
        <v>226</v>
      </c>
      <c r="L775" s="5">
        <v>5</v>
      </c>
      <c r="M775" s="5">
        <v>3</v>
      </c>
      <c r="N775" s="5" t="s">
        <v>3</v>
      </c>
      <c r="O775" s="5">
        <v>2</v>
      </c>
      <c r="P775" s="5">
        <f>ROUND(Source!EO769,O775)</f>
        <v>726284.62</v>
      </c>
      <c r="Q775" s="5"/>
      <c r="R775" s="5"/>
      <c r="S775" s="5"/>
      <c r="T775" s="5"/>
      <c r="U775" s="5"/>
      <c r="V775" s="5"/>
      <c r="W775" s="5">
        <v>75850.09</v>
      </c>
      <c r="X775" s="5">
        <v>1</v>
      </c>
      <c r="Y775" s="5">
        <v>75850.09</v>
      </c>
      <c r="Z775" s="5">
        <v>726284.62</v>
      </c>
      <c r="AA775" s="5">
        <v>1</v>
      </c>
      <c r="AB775" s="5">
        <v>726284.62</v>
      </c>
    </row>
    <row r="776" spans="1:206" x14ac:dyDescent="0.2">
      <c r="A776" s="5">
        <v>50</v>
      </c>
      <c r="B776" s="5">
        <v>0</v>
      </c>
      <c r="C776" s="5">
        <v>0</v>
      </c>
      <c r="D776" s="5">
        <v>1</v>
      </c>
      <c r="E776" s="5">
        <v>227</v>
      </c>
      <c r="F776" s="5">
        <f>ROUND(Source!AX769,O776)</f>
        <v>0</v>
      </c>
      <c r="G776" s="5" t="s">
        <v>323</v>
      </c>
      <c r="H776" s="5" t="s">
        <v>324</v>
      </c>
      <c r="I776" s="5"/>
      <c r="J776" s="5"/>
      <c r="K776" s="5">
        <v>227</v>
      </c>
      <c r="L776" s="5">
        <v>6</v>
      </c>
      <c r="M776" s="5">
        <v>3</v>
      </c>
      <c r="N776" s="5" t="s">
        <v>3</v>
      </c>
      <c r="O776" s="5">
        <v>2</v>
      </c>
      <c r="P776" s="5">
        <f>ROUND(Source!EP769,O776)</f>
        <v>0</v>
      </c>
      <c r="Q776" s="5"/>
      <c r="R776" s="5"/>
      <c r="S776" s="5"/>
      <c r="T776" s="5"/>
      <c r="U776" s="5"/>
      <c r="V776" s="5"/>
      <c r="W776" s="5">
        <v>0</v>
      </c>
      <c r="X776" s="5">
        <v>1</v>
      </c>
      <c r="Y776" s="5">
        <v>0</v>
      </c>
      <c r="Z776" s="5">
        <v>0</v>
      </c>
      <c r="AA776" s="5">
        <v>1</v>
      </c>
      <c r="AB776" s="5">
        <v>0</v>
      </c>
    </row>
    <row r="777" spans="1:206" x14ac:dyDescent="0.2">
      <c r="A777" s="5">
        <v>50</v>
      </c>
      <c r="B777" s="5">
        <v>0</v>
      </c>
      <c r="C777" s="5">
        <v>0</v>
      </c>
      <c r="D777" s="5">
        <v>1</v>
      </c>
      <c r="E777" s="5">
        <v>228</v>
      </c>
      <c r="F777" s="5">
        <f>ROUND(Source!AY769,O777)</f>
        <v>75850.09</v>
      </c>
      <c r="G777" s="5" t="s">
        <v>325</v>
      </c>
      <c r="H777" s="5" t="s">
        <v>326</v>
      </c>
      <c r="I777" s="5"/>
      <c r="J777" s="5"/>
      <c r="K777" s="5">
        <v>228</v>
      </c>
      <c r="L777" s="5">
        <v>7</v>
      </c>
      <c r="M777" s="5">
        <v>3</v>
      </c>
      <c r="N777" s="5" t="s">
        <v>3</v>
      </c>
      <c r="O777" s="5">
        <v>2</v>
      </c>
      <c r="P777" s="5">
        <f>ROUND(Source!EQ769,O777)</f>
        <v>726284.62</v>
      </c>
      <c r="Q777" s="5"/>
      <c r="R777" s="5"/>
      <c r="S777" s="5"/>
      <c r="T777" s="5"/>
      <c r="U777" s="5"/>
      <c r="V777" s="5"/>
      <c r="W777" s="5">
        <v>75850.09</v>
      </c>
      <c r="X777" s="5">
        <v>1</v>
      </c>
      <c r="Y777" s="5">
        <v>75850.09</v>
      </c>
      <c r="Z777" s="5">
        <v>726284.62</v>
      </c>
      <c r="AA777" s="5">
        <v>1</v>
      </c>
      <c r="AB777" s="5">
        <v>726284.62</v>
      </c>
    </row>
    <row r="778" spans="1:206" x14ac:dyDescent="0.2">
      <c r="A778" s="5">
        <v>50</v>
      </c>
      <c r="B778" s="5">
        <v>0</v>
      </c>
      <c r="C778" s="5">
        <v>0</v>
      </c>
      <c r="D778" s="5">
        <v>1</v>
      </c>
      <c r="E778" s="5">
        <v>216</v>
      </c>
      <c r="F778" s="5">
        <f>ROUND(Source!AP769,O778)</f>
        <v>0</v>
      </c>
      <c r="G778" s="5" t="s">
        <v>327</v>
      </c>
      <c r="H778" s="5" t="s">
        <v>328</v>
      </c>
      <c r="I778" s="5"/>
      <c r="J778" s="5"/>
      <c r="K778" s="5">
        <v>216</v>
      </c>
      <c r="L778" s="5">
        <v>8</v>
      </c>
      <c r="M778" s="5">
        <v>3</v>
      </c>
      <c r="N778" s="5" t="s">
        <v>3</v>
      </c>
      <c r="O778" s="5">
        <v>2</v>
      </c>
      <c r="P778" s="5">
        <f>ROUND(Source!EH769,O778)</f>
        <v>0</v>
      </c>
      <c r="Q778" s="5"/>
      <c r="R778" s="5"/>
      <c r="S778" s="5"/>
      <c r="T778" s="5"/>
      <c r="U778" s="5"/>
      <c r="V778" s="5"/>
      <c r="W778" s="5">
        <v>0</v>
      </c>
      <c r="X778" s="5">
        <v>1</v>
      </c>
      <c r="Y778" s="5">
        <v>0</v>
      </c>
      <c r="Z778" s="5">
        <v>0</v>
      </c>
      <c r="AA778" s="5">
        <v>1</v>
      </c>
      <c r="AB778" s="5">
        <v>0</v>
      </c>
    </row>
    <row r="779" spans="1:206" x14ac:dyDescent="0.2">
      <c r="A779" s="5">
        <v>50</v>
      </c>
      <c r="B779" s="5">
        <v>0</v>
      </c>
      <c r="C779" s="5">
        <v>0</v>
      </c>
      <c r="D779" s="5">
        <v>1</v>
      </c>
      <c r="E779" s="5">
        <v>223</v>
      </c>
      <c r="F779" s="5">
        <f>ROUND(Source!AQ769,O779)</f>
        <v>0</v>
      </c>
      <c r="G779" s="5" t="s">
        <v>329</v>
      </c>
      <c r="H779" s="5" t="s">
        <v>330</v>
      </c>
      <c r="I779" s="5"/>
      <c r="J779" s="5"/>
      <c r="K779" s="5">
        <v>223</v>
      </c>
      <c r="L779" s="5">
        <v>9</v>
      </c>
      <c r="M779" s="5">
        <v>3</v>
      </c>
      <c r="N779" s="5" t="s">
        <v>3</v>
      </c>
      <c r="O779" s="5">
        <v>2</v>
      </c>
      <c r="P779" s="5">
        <f>ROUND(Source!EI769,O779)</f>
        <v>0</v>
      </c>
      <c r="Q779" s="5"/>
      <c r="R779" s="5"/>
      <c r="S779" s="5"/>
      <c r="T779" s="5"/>
      <c r="U779" s="5"/>
      <c r="V779" s="5"/>
      <c r="W779" s="5">
        <v>0</v>
      </c>
      <c r="X779" s="5">
        <v>1</v>
      </c>
      <c r="Y779" s="5">
        <v>0</v>
      </c>
      <c r="Z779" s="5">
        <v>0</v>
      </c>
      <c r="AA779" s="5">
        <v>1</v>
      </c>
      <c r="AB779" s="5">
        <v>0</v>
      </c>
    </row>
    <row r="780" spans="1:206" x14ac:dyDescent="0.2">
      <c r="A780" s="5">
        <v>50</v>
      </c>
      <c r="B780" s="5">
        <v>0</v>
      </c>
      <c r="C780" s="5">
        <v>0</v>
      </c>
      <c r="D780" s="5">
        <v>1</v>
      </c>
      <c r="E780" s="5">
        <v>229</v>
      </c>
      <c r="F780" s="5">
        <f>ROUND(Source!AZ769,O780)</f>
        <v>0</v>
      </c>
      <c r="G780" s="5" t="s">
        <v>331</v>
      </c>
      <c r="H780" s="5" t="s">
        <v>332</v>
      </c>
      <c r="I780" s="5"/>
      <c r="J780" s="5"/>
      <c r="K780" s="5">
        <v>229</v>
      </c>
      <c r="L780" s="5">
        <v>10</v>
      </c>
      <c r="M780" s="5">
        <v>3</v>
      </c>
      <c r="N780" s="5" t="s">
        <v>3</v>
      </c>
      <c r="O780" s="5">
        <v>2</v>
      </c>
      <c r="P780" s="5">
        <f>ROUND(Source!ER769,O780)</f>
        <v>0</v>
      </c>
      <c r="Q780" s="5"/>
      <c r="R780" s="5"/>
      <c r="S780" s="5"/>
      <c r="T780" s="5"/>
      <c r="U780" s="5"/>
      <c r="V780" s="5"/>
      <c r="W780" s="5">
        <v>0</v>
      </c>
      <c r="X780" s="5">
        <v>1</v>
      </c>
      <c r="Y780" s="5">
        <v>0</v>
      </c>
      <c r="Z780" s="5">
        <v>0</v>
      </c>
      <c r="AA780" s="5">
        <v>1</v>
      </c>
      <c r="AB780" s="5">
        <v>0</v>
      </c>
    </row>
    <row r="781" spans="1:206" x14ac:dyDescent="0.2">
      <c r="A781" s="5">
        <v>50</v>
      </c>
      <c r="B781" s="5">
        <v>0</v>
      </c>
      <c r="C781" s="5">
        <v>0</v>
      </c>
      <c r="D781" s="5">
        <v>1</v>
      </c>
      <c r="E781" s="5">
        <v>203</v>
      </c>
      <c r="F781" s="5">
        <f>ROUND(Source!Q769,O781)</f>
        <v>938.09</v>
      </c>
      <c r="G781" s="5" t="s">
        <v>333</v>
      </c>
      <c r="H781" s="5" t="s">
        <v>334</v>
      </c>
      <c r="I781" s="5"/>
      <c r="J781" s="5"/>
      <c r="K781" s="5">
        <v>203</v>
      </c>
      <c r="L781" s="5">
        <v>11</v>
      </c>
      <c r="M781" s="5">
        <v>3</v>
      </c>
      <c r="N781" s="5" t="s">
        <v>3</v>
      </c>
      <c r="O781" s="5">
        <v>2</v>
      </c>
      <c r="P781" s="5">
        <f>ROUND(Source!DI769,O781)</f>
        <v>12634.89</v>
      </c>
      <c r="Q781" s="5"/>
      <c r="R781" s="5"/>
      <c r="S781" s="5"/>
      <c r="T781" s="5"/>
      <c r="U781" s="5"/>
      <c r="V781" s="5"/>
      <c r="W781" s="5">
        <v>938.09</v>
      </c>
      <c r="X781" s="5">
        <v>1</v>
      </c>
      <c r="Y781" s="5">
        <v>938.09</v>
      </c>
      <c r="Z781" s="5">
        <v>12634.89</v>
      </c>
      <c r="AA781" s="5">
        <v>1</v>
      </c>
      <c r="AB781" s="5">
        <v>12634.89</v>
      </c>
    </row>
    <row r="782" spans="1:206" x14ac:dyDescent="0.2">
      <c r="A782" s="5">
        <v>50</v>
      </c>
      <c r="B782" s="5">
        <v>0</v>
      </c>
      <c r="C782" s="5">
        <v>0</v>
      </c>
      <c r="D782" s="5">
        <v>1</v>
      </c>
      <c r="E782" s="5">
        <v>231</v>
      </c>
      <c r="F782" s="5">
        <f>ROUND(Source!BB769,O782)</f>
        <v>0</v>
      </c>
      <c r="G782" s="5" t="s">
        <v>335</v>
      </c>
      <c r="H782" s="5" t="s">
        <v>336</v>
      </c>
      <c r="I782" s="5"/>
      <c r="J782" s="5"/>
      <c r="K782" s="5">
        <v>231</v>
      </c>
      <c r="L782" s="5">
        <v>12</v>
      </c>
      <c r="M782" s="5">
        <v>3</v>
      </c>
      <c r="N782" s="5" t="s">
        <v>3</v>
      </c>
      <c r="O782" s="5">
        <v>2</v>
      </c>
      <c r="P782" s="5">
        <f>ROUND(Source!ET769,O782)</f>
        <v>0</v>
      </c>
      <c r="Q782" s="5"/>
      <c r="R782" s="5"/>
      <c r="S782" s="5"/>
      <c r="T782" s="5"/>
      <c r="U782" s="5"/>
      <c r="V782" s="5"/>
      <c r="W782" s="5">
        <v>0</v>
      </c>
      <c r="X782" s="5">
        <v>1</v>
      </c>
      <c r="Y782" s="5">
        <v>0</v>
      </c>
      <c r="Z782" s="5">
        <v>0</v>
      </c>
      <c r="AA782" s="5">
        <v>1</v>
      </c>
      <c r="AB782" s="5">
        <v>0</v>
      </c>
    </row>
    <row r="783" spans="1:206" x14ac:dyDescent="0.2">
      <c r="A783" s="5">
        <v>50</v>
      </c>
      <c r="B783" s="5">
        <v>0</v>
      </c>
      <c r="C783" s="5">
        <v>0</v>
      </c>
      <c r="D783" s="5">
        <v>1</v>
      </c>
      <c r="E783" s="5">
        <v>204</v>
      </c>
      <c r="F783" s="5">
        <f>ROUND(Source!R769,O783)</f>
        <v>58</v>
      </c>
      <c r="G783" s="5" t="s">
        <v>337</v>
      </c>
      <c r="H783" s="5" t="s">
        <v>338</v>
      </c>
      <c r="I783" s="5"/>
      <c r="J783" s="5"/>
      <c r="K783" s="5">
        <v>204</v>
      </c>
      <c r="L783" s="5">
        <v>13</v>
      </c>
      <c r="M783" s="5">
        <v>3</v>
      </c>
      <c r="N783" s="5" t="s">
        <v>3</v>
      </c>
      <c r="O783" s="5">
        <v>2</v>
      </c>
      <c r="P783" s="5">
        <f>ROUND(Source!DJ769,O783)</f>
        <v>3189.43</v>
      </c>
      <c r="Q783" s="5"/>
      <c r="R783" s="5"/>
      <c r="S783" s="5"/>
      <c r="T783" s="5"/>
      <c r="U783" s="5"/>
      <c r="V783" s="5"/>
      <c r="W783" s="5">
        <v>58</v>
      </c>
      <c r="X783" s="5">
        <v>1</v>
      </c>
      <c r="Y783" s="5">
        <v>58</v>
      </c>
      <c r="Z783" s="5">
        <v>3189.43</v>
      </c>
      <c r="AA783" s="5">
        <v>1</v>
      </c>
      <c r="AB783" s="5">
        <v>3189.43</v>
      </c>
    </row>
    <row r="784" spans="1:206" x14ac:dyDescent="0.2">
      <c r="A784" s="5">
        <v>50</v>
      </c>
      <c r="B784" s="5">
        <v>0</v>
      </c>
      <c r="C784" s="5">
        <v>0</v>
      </c>
      <c r="D784" s="5">
        <v>1</v>
      </c>
      <c r="E784" s="5">
        <v>205</v>
      </c>
      <c r="F784" s="5">
        <f>ROUND(Source!S769,O784)</f>
        <v>6478.28</v>
      </c>
      <c r="G784" s="5" t="s">
        <v>339</v>
      </c>
      <c r="H784" s="5" t="s">
        <v>340</v>
      </c>
      <c r="I784" s="5"/>
      <c r="J784" s="5"/>
      <c r="K784" s="5">
        <v>205</v>
      </c>
      <c r="L784" s="5">
        <v>14</v>
      </c>
      <c r="M784" s="5">
        <v>3</v>
      </c>
      <c r="N784" s="5" t="s">
        <v>3</v>
      </c>
      <c r="O784" s="5">
        <v>2</v>
      </c>
      <c r="P784" s="5">
        <f>ROUND(Source!DK769,O784)</f>
        <v>356240.61</v>
      </c>
      <c r="Q784" s="5"/>
      <c r="R784" s="5"/>
      <c r="S784" s="5"/>
      <c r="T784" s="5"/>
      <c r="U784" s="5"/>
      <c r="V784" s="5"/>
      <c r="W784" s="5">
        <v>6478.28</v>
      </c>
      <c r="X784" s="5">
        <v>1</v>
      </c>
      <c r="Y784" s="5">
        <v>6478.28</v>
      </c>
      <c r="Z784" s="5">
        <v>356240.61</v>
      </c>
      <c r="AA784" s="5">
        <v>1</v>
      </c>
      <c r="AB784" s="5">
        <v>356240.61</v>
      </c>
    </row>
    <row r="785" spans="1:88" x14ac:dyDescent="0.2">
      <c r="A785" s="5">
        <v>50</v>
      </c>
      <c r="B785" s="5">
        <v>0</v>
      </c>
      <c r="C785" s="5">
        <v>0</v>
      </c>
      <c r="D785" s="5">
        <v>1</v>
      </c>
      <c r="E785" s="5">
        <v>232</v>
      </c>
      <c r="F785" s="5">
        <f>ROUND(Source!BC769,O785)</f>
        <v>0</v>
      </c>
      <c r="G785" s="5" t="s">
        <v>341</v>
      </c>
      <c r="H785" s="5" t="s">
        <v>342</v>
      </c>
      <c r="I785" s="5"/>
      <c r="J785" s="5"/>
      <c r="K785" s="5">
        <v>232</v>
      </c>
      <c r="L785" s="5">
        <v>15</v>
      </c>
      <c r="M785" s="5">
        <v>3</v>
      </c>
      <c r="N785" s="5" t="s">
        <v>3</v>
      </c>
      <c r="O785" s="5">
        <v>2</v>
      </c>
      <c r="P785" s="5">
        <f>ROUND(Source!EU769,O785)</f>
        <v>0</v>
      </c>
      <c r="Q785" s="5"/>
      <c r="R785" s="5"/>
      <c r="S785" s="5"/>
      <c r="T785" s="5"/>
      <c r="U785" s="5"/>
      <c r="V785" s="5"/>
      <c r="W785" s="5">
        <v>0</v>
      </c>
      <c r="X785" s="5">
        <v>1</v>
      </c>
      <c r="Y785" s="5">
        <v>0</v>
      </c>
      <c r="Z785" s="5">
        <v>0</v>
      </c>
      <c r="AA785" s="5">
        <v>1</v>
      </c>
      <c r="AB785" s="5">
        <v>0</v>
      </c>
    </row>
    <row r="786" spans="1:88" x14ac:dyDescent="0.2">
      <c r="A786" s="5">
        <v>50</v>
      </c>
      <c r="B786" s="5">
        <v>0</v>
      </c>
      <c r="C786" s="5">
        <v>0</v>
      </c>
      <c r="D786" s="5">
        <v>1</v>
      </c>
      <c r="E786" s="5">
        <v>214</v>
      </c>
      <c r="F786" s="5">
        <f>ROUND(Source!AS769,O786)</f>
        <v>0</v>
      </c>
      <c r="G786" s="5" t="s">
        <v>343</v>
      </c>
      <c r="H786" s="5" t="s">
        <v>344</v>
      </c>
      <c r="I786" s="5"/>
      <c r="J786" s="5"/>
      <c r="K786" s="5">
        <v>214</v>
      </c>
      <c r="L786" s="5">
        <v>16</v>
      </c>
      <c r="M786" s="5">
        <v>3</v>
      </c>
      <c r="N786" s="5" t="s">
        <v>3</v>
      </c>
      <c r="O786" s="5">
        <v>2</v>
      </c>
      <c r="P786" s="5">
        <f>ROUND(Source!EK769,O786)</f>
        <v>0</v>
      </c>
      <c r="Q786" s="5"/>
      <c r="R786" s="5"/>
      <c r="S786" s="5"/>
      <c r="T786" s="5"/>
      <c r="U786" s="5"/>
      <c r="V786" s="5"/>
      <c r="W786" s="5">
        <v>0</v>
      </c>
      <c r="X786" s="5">
        <v>1</v>
      </c>
      <c r="Y786" s="5">
        <v>0</v>
      </c>
      <c r="Z786" s="5">
        <v>0</v>
      </c>
      <c r="AA786" s="5">
        <v>1</v>
      </c>
      <c r="AB786" s="5">
        <v>0</v>
      </c>
    </row>
    <row r="787" spans="1:88" x14ac:dyDescent="0.2">
      <c r="A787" s="5">
        <v>50</v>
      </c>
      <c r="B787" s="5">
        <v>0</v>
      </c>
      <c r="C787" s="5">
        <v>0</v>
      </c>
      <c r="D787" s="5">
        <v>1</v>
      </c>
      <c r="E787" s="5">
        <v>215</v>
      </c>
      <c r="F787" s="5">
        <f>ROUND(Source!AT769,O787)</f>
        <v>92940.160000000003</v>
      </c>
      <c r="G787" s="5" t="s">
        <v>345</v>
      </c>
      <c r="H787" s="5" t="s">
        <v>346</v>
      </c>
      <c r="I787" s="5"/>
      <c r="J787" s="5"/>
      <c r="K787" s="5">
        <v>215</v>
      </c>
      <c r="L787" s="5">
        <v>17</v>
      </c>
      <c r="M787" s="5">
        <v>3</v>
      </c>
      <c r="N787" s="5" t="s">
        <v>3</v>
      </c>
      <c r="O787" s="5">
        <v>2</v>
      </c>
      <c r="P787" s="5">
        <f>ROUND(Source!EL769,O787)</f>
        <v>1627116.59</v>
      </c>
      <c r="Q787" s="5"/>
      <c r="R787" s="5"/>
      <c r="S787" s="5"/>
      <c r="T787" s="5"/>
      <c r="U787" s="5"/>
      <c r="V787" s="5"/>
      <c r="W787" s="5">
        <v>92940.160000000003</v>
      </c>
      <c r="X787" s="5">
        <v>1</v>
      </c>
      <c r="Y787" s="5">
        <v>92940.160000000003</v>
      </c>
      <c r="Z787" s="5">
        <v>1627116.59</v>
      </c>
      <c r="AA787" s="5">
        <v>1</v>
      </c>
      <c r="AB787" s="5">
        <v>1627116.59</v>
      </c>
    </row>
    <row r="788" spans="1:88" x14ac:dyDescent="0.2">
      <c r="A788" s="5">
        <v>50</v>
      </c>
      <c r="B788" s="5">
        <v>0</v>
      </c>
      <c r="C788" s="5">
        <v>0</v>
      </c>
      <c r="D788" s="5">
        <v>1</v>
      </c>
      <c r="E788" s="5">
        <v>217</v>
      </c>
      <c r="F788" s="5">
        <f>ROUND(Source!AU769,O788)</f>
        <v>0</v>
      </c>
      <c r="G788" s="5" t="s">
        <v>347</v>
      </c>
      <c r="H788" s="5" t="s">
        <v>348</v>
      </c>
      <c r="I788" s="5"/>
      <c r="J788" s="5"/>
      <c r="K788" s="5">
        <v>217</v>
      </c>
      <c r="L788" s="5">
        <v>18</v>
      </c>
      <c r="M788" s="5">
        <v>3</v>
      </c>
      <c r="N788" s="5" t="s">
        <v>3</v>
      </c>
      <c r="O788" s="5">
        <v>2</v>
      </c>
      <c r="P788" s="5">
        <f>ROUND(Source!EM769,O788)</f>
        <v>0</v>
      </c>
      <c r="Q788" s="5"/>
      <c r="R788" s="5"/>
      <c r="S788" s="5"/>
      <c r="T788" s="5"/>
      <c r="U788" s="5"/>
      <c r="V788" s="5"/>
      <c r="W788" s="5">
        <v>0</v>
      </c>
      <c r="X788" s="5">
        <v>1</v>
      </c>
      <c r="Y788" s="5">
        <v>0</v>
      </c>
      <c r="Z788" s="5">
        <v>0</v>
      </c>
      <c r="AA788" s="5">
        <v>1</v>
      </c>
      <c r="AB788" s="5">
        <v>0</v>
      </c>
    </row>
    <row r="789" spans="1:88" x14ac:dyDescent="0.2">
      <c r="A789" s="5">
        <v>50</v>
      </c>
      <c r="B789" s="5">
        <v>0</v>
      </c>
      <c r="C789" s="5">
        <v>0</v>
      </c>
      <c r="D789" s="5">
        <v>1</v>
      </c>
      <c r="E789" s="5">
        <v>230</v>
      </c>
      <c r="F789" s="5">
        <f>ROUND(Source!BA769,O789)</f>
        <v>0</v>
      </c>
      <c r="G789" s="5" t="s">
        <v>349</v>
      </c>
      <c r="H789" s="5" t="s">
        <v>350</v>
      </c>
      <c r="I789" s="5"/>
      <c r="J789" s="5"/>
      <c r="K789" s="5">
        <v>230</v>
      </c>
      <c r="L789" s="5">
        <v>19</v>
      </c>
      <c r="M789" s="5">
        <v>3</v>
      </c>
      <c r="N789" s="5" t="s">
        <v>3</v>
      </c>
      <c r="O789" s="5">
        <v>2</v>
      </c>
      <c r="P789" s="5">
        <f>ROUND(Source!ES769,O789)</f>
        <v>0</v>
      </c>
      <c r="Q789" s="5"/>
      <c r="R789" s="5"/>
      <c r="S789" s="5"/>
      <c r="T789" s="5"/>
      <c r="U789" s="5"/>
      <c r="V789" s="5"/>
      <c r="W789" s="5">
        <v>0</v>
      </c>
      <c r="X789" s="5">
        <v>1</v>
      </c>
      <c r="Y789" s="5">
        <v>0</v>
      </c>
      <c r="Z789" s="5">
        <v>0</v>
      </c>
      <c r="AA789" s="5">
        <v>1</v>
      </c>
      <c r="AB789" s="5">
        <v>0</v>
      </c>
    </row>
    <row r="790" spans="1:88" x14ac:dyDescent="0.2">
      <c r="A790" s="5">
        <v>50</v>
      </c>
      <c r="B790" s="5">
        <v>0</v>
      </c>
      <c r="C790" s="5">
        <v>0</v>
      </c>
      <c r="D790" s="5">
        <v>1</v>
      </c>
      <c r="E790" s="5">
        <v>206</v>
      </c>
      <c r="F790" s="5">
        <f>ROUND(Source!T769,O790)</f>
        <v>0</v>
      </c>
      <c r="G790" s="5" t="s">
        <v>351</v>
      </c>
      <c r="H790" s="5" t="s">
        <v>352</v>
      </c>
      <c r="I790" s="5"/>
      <c r="J790" s="5"/>
      <c r="K790" s="5">
        <v>206</v>
      </c>
      <c r="L790" s="5">
        <v>20</v>
      </c>
      <c r="M790" s="5">
        <v>3</v>
      </c>
      <c r="N790" s="5" t="s">
        <v>3</v>
      </c>
      <c r="O790" s="5">
        <v>2</v>
      </c>
      <c r="P790" s="5">
        <f>ROUND(Source!DL769,O790)</f>
        <v>0</v>
      </c>
      <c r="Q790" s="5"/>
      <c r="R790" s="5"/>
      <c r="S790" s="5"/>
      <c r="T790" s="5"/>
      <c r="U790" s="5"/>
      <c r="V790" s="5"/>
      <c r="W790" s="5">
        <v>0</v>
      </c>
      <c r="X790" s="5">
        <v>1</v>
      </c>
      <c r="Y790" s="5">
        <v>0</v>
      </c>
      <c r="Z790" s="5">
        <v>0</v>
      </c>
      <c r="AA790" s="5">
        <v>1</v>
      </c>
      <c r="AB790" s="5">
        <v>0</v>
      </c>
    </row>
    <row r="791" spans="1:88" x14ac:dyDescent="0.2">
      <c r="A791" s="5">
        <v>50</v>
      </c>
      <c r="B791" s="5">
        <v>0</v>
      </c>
      <c r="C791" s="5">
        <v>0</v>
      </c>
      <c r="D791" s="5">
        <v>1</v>
      </c>
      <c r="E791" s="5">
        <v>207</v>
      </c>
      <c r="F791" s="5">
        <f>Source!U769</f>
        <v>513.43704170000001</v>
      </c>
      <c r="G791" s="5" t="s">
        <v>353</v>
      </c>
      <c r="H791" s="5" t="s">
        <v>354</v>
      </c>
      <c r="I791" s="5"/>
      <c r="J791" s="5"/>
      <c r="K791" s="5">
        <v>207</v>
      </c>
      <c r="L791" s="5">
        <v>21</v>
      </c>
      <c r="M791" s="5">
        <v>3</v>
      </c>
      <c r="N791" s="5" t="s">
        <v>3</v>
      </c>
      <c r="O791" s="5">
        <v>-1</v>
      </c>
      <c r="P791" s="5">
        <f>Source!DM769</f>
        <v>513.43704170000001</v>
      </c>
      <c r="Q791" s="5"/>
      <c r="R791" s="5"/>
      <c r="S791" s="5"/>
      <c r="T791" s="5"/>
      <c r="U791" s="5"/>
      <c r="V791" s="5"/>
      <c r="W791" s="5">
        <v>513.43704170000001</v>
      </c>
      <c r="X791" s="5">
        <v>1</v>
      </c>
      <c r="Y791" s="5">
        <v>513.43704170000001</v>
      </c>
      <c r="Z791" s="5">
        <v>513.43704170000001</v>
      </c>
      <c r="AA791" s="5">
        <v>1</v>
      </c>
      <c r="AB791" s="5">
        <v>513.43704170000001</v>
      </c>
    </row>
    <row r="792" spans="1:88" x14ac:dyDescent="0.2">
      <c r="A792" s="5">
        <v>50</v>
      </c>
      <c r="B792" s="5">
        <v>0</v>
      </c>
      <c r="C792" s="5">
        <v>0</v>
      </c>
      <c r="D792" s="5">
        <v>1</v>
      </c>
      <c r="E792" s="5">
        <v>208</v>
      </c>
      <c r="F792" s="5">
        <f>Source!V769</f>
        <v>0</v>
      </c>
      <c r="G792" s="5" t="s">
        <v>355</v>
      </c>
      <c r="H792" s="5" t="s">
        <v>356</v>
      </c>
      <c r="I792" s="5"/>
      <c r="J792" s="5"/>
      <c r="K792" s="5">
        <v>208</v>
      </c>
      <c r="L792" s="5">
        <v>22</v>
      </c>
      <c r="M792" s="5">
        <v>3</v>
      </c>
      <c r="N792" s="5" t="s">
        <v>3</v>
      </c>
      <c r="O792" s="5">
        <v>-1</v>
      </c>
      <c r="P792" s="5">
        <f>Source!DN769</f>
        <v>0</v>
      </c>
      <c r="Q792" s="5"/>
      <c r="R792" s="5"/>
      <c r="S792" s="5"/>
      <c r="T792" s="5"/>
      <c r="U792" s="5"/>
      <c r="V792" s="5"/>
      <c r="W792" s="5">
        <v>0</v>
      </c>
      <c r="X792" s="5">
        <v>1</v>
      </c>
      <c r="Y792" s="5">
        <v>0</v>
      </c>
      <c r="Z792" s="5">
        <v>0</v>
      </c>
      <c r="AA792" s="5">
        <v>1</v>
      </c>
      <c r="AB792" s="5">
        <v>0</v>
      </c>
    </row>
    <row r="793" spans="1:88" x14ac:dyDescent="0.2">
      <c r="A793" s="5">
        <v>50</v>
      </c>
      <c r="B793" s="5">
        <v>0</v>
      </c>
      <c r="C793" s="5">
        <v>0</v>
      </c>
      <c r="D793" s="5">
        <v>1</v>
      </c>
      <c r="E793" s="5">
        <v>209</v>
      </c>
      <c r="F793" s="5">
        <f>ROUND(Source!W769,O793)</f>
        <v>0</v>
      </c>
      <c r="G793" s="5" t="s">
        <v>357</v>
      </c>
      <c r="H793" s="5" t="s">
        <v>358</v>
      </c>
      <c r="I793" s="5"/>
      <c r="J793" s="5"/>
      <c r="K793" s="5">
        <v>209</v>
      </c>
      <c r="L793" s="5">
        <v>23</v>
      </c>
      <c r="M793" s="5">
        <v>3</v>
      </c>
      <c r="N793" s="5" t="s">
        <v>3</v>
      </c>
      <c r="O793" s="5">
        <v>2</v>
      </c>
      <c r="P793" s="5">
        <f>ROUND(Source!DO769,O793)</f>
        <v>0</v>
      </c>
      <c r="Q793" s="5"/>
      <c r="R793" s="5"/>
      <c r="S793" s="5"/>
      <c r="T793" s="5"/>
      <c r="U793" s="5"/>
      <c r="V793" s="5"/>
      <c r="W793" s="5">
        <v>0</v>
      </c>
      <c r="X793" s="5">
        <v>1</v>
      </c>
      <c r="Y793" s="5">
        <v>0</v>
      </c>
      <c r="Z793" s="5">
        <v>0</v>
      </c>
      <c r="AA793" s="5">
        <v>1</v>
      </c>
      <c r="AB793" s="5">
        <v>0</v>
      </c>
    </row>
    <row r="794" spans="1:88" x14ac:dyDescent="0.2">
      <c r="A794" s="5">
        <v>50</v>
      </c>
      <c r="B794" s="5">
        <v>0</v>
      </c>
      <c r="C794" s="5">
        <v>0</v>
      </c>
      <c r="D794" s="5">
        <v>1</v>
      </c>
      <c r="E794" s="5">
        <v>233</v>
      </c>
      <c r="F794" s="5">
        <f>ROUND(Source!BD769,O794)</f>
        <v>0</v>
      </c>
      <c r="G794" s="5" t="s">
        <v>359</v>
      </c>
      <c r="H794" s="5" t="s">
        <v>360</v>
      </c>
      <c r="I794" s="5"/>
      <c r="J794" s="5"/>
      <c r="K794" s="5">
        <v>233</v>
      </c>
      <c r="L794" s="5">
        <v>24</v>
      </c>
      <c r="M794" s="5">
        <v>3</v>
      </c>
      <c r="N794" s="5" t="s">
        <v>3</v>
      </c>
      <c r="O794" s="5">
        <v>2</v>
      </c>
      <c r="P794" s="5">
        <f>ROUND(Source!EV769,O794)</f>
        <v>0</v>
      </c>
      <c r="Q794" s="5"/>
      <c r="R794" s="5"/>
      <c r="S794" s="5"/>
      <c r="T794" s="5"/>
      <c r="U794" s="5"/>
      <c r="V794" s="5"/>
      <c r="W794" s="5">
        <v>0</v>
      </c>
      <c r="X794" s="5">
        <v>1</v>
      </c>
      <c r="Y794" s="5">
        <v>0</v>
      </c>
      <c r="Z794" s="5">
        <v>0</v>
      </c>
      <c r="AA794" s="5">
        <v>1</v>
      </c>
      <c r="AB794" s="5">
        <v>0</v>
      </c>
    </row>
    <row r="795" spans="1:88" x14ac:dyDescent="0.2">
      <c r="A795" s="5">
        <v>50</v>
      </c>
      <c r="B795" s="5">
        <v>0</v>
      </c>
      <c r="C795" s="5">
        <v>0</v>
      </c>
      <c r="D795" s="5">
        <v>1</v>
      </c>
      <c r="E795" s="5">
        <v>210</v>
      </c>
      <c r="F795" s="5">
        <f>ROUND(Source!X769,O795)</f>
        <v>6340.2</v>
      </c>
      <c r="G795" s="5" t="s">
        <v>361</v>
      </c>
      <c r="H795" s="5" t="s">
        <v>362</v>
      </c>
      <c r="I795" s="5"/>
      <c r="J795" s="5"/>
      <c r="K795" s="5">
        <v>210</v>
      </c>
      <c r="L795" s="5">
        <v>25</v>
      </c>
      <c r="M795" s="5">
        <v>3</v>
      </c>
      <c r="N795" s="5" t="s">
        <v>3</v>
      </c>
      <c r="O795" s="5">
        <v>2</v>
      </c>
      <c r="P795" s="5">
        <f>ROUND(Source!DP769,O795)</f>
        <v>348647.14</v>
      </c>
      <c r="Q795" s="5"/>
      <c r="R795" s="5"/>
      <c r="S795" s="5"/>
      <c r="T795" s="5"/>
      <c r="U795" s="5"/>
      <c r="V795" s="5"/>
      <c r="W795" s="5">
        <v>6340.2</v>
      </c>
      <c r="X795" s="5">
        <v>1</v>
      </c>
      <c r="Y795" s="5">
        <v>6340.2</v>
      </c>
      <c r="Z795" s="5">
        <v>348647.14</v>
      </c>
      <c r="AA795" s="5">
        <v>1</v>
      </c>
      <c r="AB795" s="5">
        <v>348647.14</v>
      </c>
    </row>
    <row r="796" spans="1:88" x14ac:dyDescent="0.2">
      <c r="A796" s="5">
        <v>50</v>
      </c>
      <c r="B796" s="5">
        <v>0</v>
      </c>
      <c r="C796" s="5">
        <v>0</v>
      </c>
      <c r="D796" s="5">
        <v>1</v>
      </c>
      <c r="E796" s="5">
        <v>211</v>
      </c>
      <c r="F796" s="5">
        <f>ROUND(Source!Y769,O796)</f>
        <v>3333.5</v>
      </c>
      <c r="G796" s="5" t="s">
        <v>363</v>
      </c>
      <c r="H796" s="5" t="s">
        <v>364</v>
      </c>
      <c r="I796" s="5"/>
      <c r="J796" s="5"/>
      <c r="K796" s="5">
        <v>211</v>
      </c>
      <c r="L796" s="5">
        <v>26</v>
      </c>
      <c r="M796" s="5">
        <v>3</v>
      </c>
      <c r="N796" s="5" t="s">
        <v>3</v>
      </c>
      <c r="O796" s="5">
        <v>2</v>
      </c>
      <c r="P796" s="5">
        <f>ROUND(Source!DQ769,O796)</f>
        <v>183309.33</v>
      </c>
      <c r="Q796" s="5"/>
      <c r="R796" s="5"/>
      <c r="S796" s="5"/>
      <c r="T796" s="5"/>
      <c r="U796" s="5"/>
      <c r="V796" s="5"/>
      <c r="W796" s="5">
        <v>3333.5</v>
      </c>
      <c r="X796" s="5">
        <v>1</v>
      </c>
      <c r="Y796" s="5">
        <v>3333.5</v>
      </c>
      <c r="Z796" s="5">
        <v>183309.33</v>
      </c>
      <c r="AA796" s="5">
        <v>1</v>
      </c>
      <c r="AB796" s="5">
        <v>183309.33</v>
      </c>
    </row>
    <row r="797" spans="1:88" x14ac:dyDescent="0.2">
      <c r="A797" s="5">
        <v>50</v>
      </c>
      <c r="B797" s="5">
        <v>0</v>
      </c>
      <c r="C797" s="5">
        <v>0</v>
      </c>
      <c r="D797" s="5">
        <v>1</v>
      </c>
      <c r="E797" s="5">
        <v>224</v>
      </c>
      <c r="F797" s="5">
        <f>ROUND(Source!AR769,O797)</f>
        <v>92940.160000000003</v>
      </c>
      <c r="G797" s="5" t="s">
        <v>365</v>
      </c>
      <c r="H797" s="5" t="s">
        <v>366</v>
      </c>
      <c r="I797" s="5"/>
      <c r="J797" s="5"/>
      <c r="K797" s="5">
        <v>224</v>
      </c>
      <c r="L797" s="5">
        <v>27</v>
      </c>
      <c r="M797" s="5">
        <v>3</v>
      </c>
      <c r="N797" s="5" t="s">
        <v>3</v>
      </c>
      <c r="O797" s="5">
        <v>2</v>
      </c>
      <c r="P797" s="5">
        <f>ROUND(Source!EJ769,O797)</f>
        <v>1627116.59</v>
      </c>
      <c r="Q797" s="5"/>
      <c r="R797" s="5"/>
      <c r="S797" s="5"/>
      <c r="T797" s="5"/>
      <c r="U797" s="5"/>
      <c r="V797" s="5"/>
      <c r="W797" s="5">
        <v>92940.160000000003</v>
      </c>
      <c r="X797" s="5">
        <v>1</v>
      </c>
      <c r="Y797" s="5">
        <v>92940.160000000003</v>
      </c>
      <c r="Z797" s="5">
        <v>1627116.59</v>
      </c>
      <c r="AA797" s="5">
        <v>1</v>
      </c>
      <c r="AB797" s="5">
        <v>1627116.59</v>
      </c>
    </row>
    <row r="799" spans="1:88" x14ac:dyDescent="0.2">
      <c r="A799" s="1">
        <v>4</v>
      </c>
      <c r="B799" s="1">
        <v>1</v>
      </c>
      <c r="C799" s="1"/>
      <c r="D799" s="1">
        <f>ROW(A816)</f>
        <v>816</v>
      </c>
      <c r="E799" s="1"/>
      <c r="F799" s="1" t="s">
        <v>3</v>
      </c>
      <c r="G799" s="1" t="s">
        <v>1009</v>
      </c>
      <c r="H799" s="1" t="s">
        <v>3</v>
      </c>
      <c r="I799" s="1">
        <v>0</v>
      </c>
      <c r="J799" s="1"/>
      <c r="K799" s="1">
        <v>-1</v>
      </c>
      <c r="L799" s="1"/>
      <c r="M799" s="1" t="s">
        <v>3</v>
      </c>
      <c r="N799" s="1"/>
      <c r="O799" s="1"/>
      <c r="P799" s="1"/>
      <c r="Q799" s="1"/>
      <c r="R799" s="1"/>
      <c r="S799" s="1">
        <v>0</v>
      </c>
      <c r="T799" s="1">
        <v>0</v>
      </c>
      <c r="U799" s="1" t="s">
        <v>3</v>
      </c>
      <c r="V799" s="1">
        <v>2</v>
      </c>
      <c r="W799" s="1"/>
      <c r="X799" s="1"/>
      <c r="Y799" s="1"/>
      <c r="Z799" s="1"/>
      <c r="AA799" s="1"/>
      <c r="AB799" s="1" t="s">
        <v>3</v>
      </c>
      <c r="AC799" s="1" t="s">
        <v>3</v>
      </c>
      <c r="AD799" s="1" t="s">
        <v>3</v>
      </c>
      <c r="AE799" s="1" t="s">
        <v>3</v>
      </c>
      <c r="AF799" s="1" t="s">
        <v>3</v>
      </c>
      <c r="AG799" s="1" t="s">
        <v>3</v>
      </c>
      <c r="AH799" s="1"/>
      <c r="AI799" s="1"/>
      <c r="AJ799" s="1"/>
      <c r="AK799" s="1"/>
      <c r="AL799" s="1"/>
      <c r="AM799" s="1"/>
      <c r="AN799" s="1"/>
      <c r="AO799" s="1"/>
      <c r="AP799" s="1" t="s">
        <v>3</v>
      </c>
      <c r="AQ799" s="1" t="s">
        <v>3</v>
      </c>
      <c r="AR799" s="1" t="s">
        <v>3</v>
      </c>
      <c r="AS799" s="1"/>
      <c r="AT799" s="1"/>
      <c r="AU799" s="1"/>
      <c r="AV799" s="1"/>
      <c r="AW799" s="1"/>
      <c r="AX799" s="1"/>
      <c r="AY799" s="1"/>
      <c r="AZ799" s="1" t="s">
        <v>3</v>
      </c>
      <c r="BA799" s="1"/>
      <c r="BB799" s="1" t="s">
        <v>3</v>
      </c>
      <c r="BC799" s="1" t="s">
        <v>3</v>
      </c>
      <c r="BD799" s="1" t="s">
        <v>3</v>
      </c>
      <c r="BE799" s="1" t="s">
        <v>3</v>
      </c>
      <c r="BF799" s="1" t="s">
        <v>3</v>
      </c>
      <c r="BG799" s="1" t="s">
        <v>3</v>
      </c>
      <c r="BH799" s="1" t="s">
        <v>3</v>
      </c>
      <c r="BI799" s="1" t="s">
        <v>3</v>
      </c>
      <c r="BJ799" s="1" t="s">
        <v>3</v>
      </c>
      <c r="BK799" s="1" t="s">
        <v>3</v>
      </c>
      <c r="BL799" s="1" t="s">
        <v>3</v>
      </c>
      <c r="BM799" s="1" t="s">
        <v>3</v>
      </c>
      <c r="BN799" s="1" t="s">
        <v>3</v>
      </c>
      <c r="BO799" s="1" t="s">
        <v>3</v>
      </c>
      <c r="BP799" s="1" t="s">
        <v>3</v>
      </c>
      <c r="BQ799" s="1"/>
      <c r="BR799" s="1"/>
      <c r="BS799" s="1"/>
      <c r="BT799" s="1"/>
      <c r="BU799" s="1"/>
      <c r="BV799" s="1"/>
      <c r="BW799" s="1"/>
      <c r="BX799" s="1">
        <v>0</v>
      </c>
      <c r="BY799" s="1"/>
      <c r="BZ799" s="1"/>
      <c r="CA799" s="1"/>
      <c r="CB799" s="1"/>
      <c r="CC799" s="1"/>
      <c r="CD799" s="1"/>
      <c r="CE799" s="1"/>
      <c r="CF799" s="1"/>
      <c r="CG799" s="1"/>
      <c r="CH799" s="1"/>
      <c r="CI799" s="1"/>
      <c r="CJ799" s="1">
        <v>0</v>
      </c>
    </row>
    <row r="801" spans="1:255" x14ac:dyDescent="0.2">
      <c r="A801" s="3">
        <v>52</v>
      </c>
      <c r="B801" s="3">
        <f t="shared" ref="B801:G801" si="904">B816</f>
        <v>1</v>
      </c>
      <c r="C801" s="3">
        <f t="shared" si="904"/>
        <v>4</v>
      </c>
      <c r="D801" s="3">
        <f t="shared" si="904"/>
        <v>799</v>
      </c>
      <c r="E801" s="3">
        <f t="shared" si="904"/>
        <v>0</v>
      </c>
      <c r="F801" s="3" t="str">
        <f t="shared" si="904"/>
        <v/>
      </c>
      <c r="G801" s="3" t="str">
        <f t="shared" si="904"/>
        <v>Электрозащитные средства</v>
      </c>
      <c r="H801" s="3"/>
      <c r="I801" s="3"/>
      <c r="J801" s="3"/>
      <c r="K801" s="3"/>
      <c r="L801" s="3"/>
      <c r="M801" s="3"/>
      <c r="N801" s="3"/>
      <c r="O801" s="3">
        <f t="shared" ref="O801:AT801" si="905">O816</f>
        <v>7431.24</v>
      </c>
      <c r="P801" s="3">
        <f t="shared" si="905"/>
        <v>7431.24</v>
      </c>
      <c r="Q801" s="3">
        <f t="shared" si="905"/>
        <v>0</v>
      </c>
      <c r="R801" s="3">
        <f t="shared" si="905"/>
        <v>0</v>
      </c>
      <c r="S801" s="3">
        <f t="shared" si="905"/>
        <v>0</v>
      </c>
      <c r="T801" s="3">
        <f t="shared" si="905"/>
        <v>0</v>
      </c>
      <c r="U801" s="3">
        <f t="shared" si="905"/>
        <v>0</v>
      </c>
      <c r="V801" s="3">
        <f t="shared" si="905"/>
        <v>0</v>
      </c>
      <c r="W801" s="3">
        <f t="shared" si="905"/>
        <v>0</v>
      </c>
      <c r="X801" s="3">
        <f t="shared" si="905"/>
        <v>0</v>
      </c>
      <c r="Y801" s="3">
        <f t="shared" si="905"/>
        <v>0</v>
      </c>
      <c r="Z801" s="3">
        <f t="shared" si="905"/>
        <v>0</v>
      </c>
      <c r="AA801" s="3">
        <f t="shared" si="905"/>
        <v>0</v>
      </c>
      <c r="AB801" s="3">
        <f t="shared" si="905"/>
        <v>7431.24</v>
      </c>
      <c r="AC801" s="3">
        <f t="shared" si="905"/>
        <v>7431.24</v>
      </c>
      <c r="AD801" s="3">
        <f t="shared" si="905"/>
        <v>0</v>
      </c>
      <c r="AE801" s="3">
        <f t="shared" si="905"/>
        <v>0</v>
      </c>
      <c r="AF801" s="3">
        <f t="shared" si="905"/>
        <v>0</v>
      </c>
      <c r="AG801" s="3">
        <f t="shared" si="905"/>
        <v>0</v>
      </c>
      <c r="AH801" s="3">
        <f t="shared" si="905"/>
        <v>0</v>
      </c>
      <c r="AI801" s="3">
        <f t="shared" si="905"/>
        <v>0</v>
      </c>
      <c r="AJ801" s="3">
        <f t="shared" si="905"/>
        <v>0</v>
      </c>
      <c r="AK801" s="3">
        <f t="shared" si="905"/>
        <v>0</v>
      </c>
      <c r="AL801" s="3">
        <f t="shared" si="905"/>
        <v>0</v>
      </c>
      <c r="AM801" s="3">
        <f t="shared" si="905"/>
        <v>0</v>
      </c>
      <c r="AN801" s="3">
        <f t="shared" si="905"/>
        <v>0</v>
      </c>
      <c r="AO801" s="3">
        <f t="shared" si="905"/>
        <v>0</v>
      </c>
      <c r="AP801" s="3">
        <f t="shared" si="905"/>
        <v>2409.3200000000002</v>
      </c>
      <c r="AQ801" s="3">
        <f t="shared" si="905"/>
        <v>0</v>
      </c>
      <c r="AR801" s="3">
        <f t="shared" si="905"/>
        <v>7431.24</v>
      </c>
      <c r="AS801" s="3">
        <f t="shared" si="905"/>
        <v>0</v>
      </c>
      <c r="AT801" s="3">
        <f t="shared" si="905"/>
        <v>5021.92</v>
      </c>
      <c r="AU801" s="3">
        <f t="shared" ref="AU801:BZ801" si="906">AU816</f>
        <v>0</v>
      </c>
      <c r="AV801" s="3">
        <f t="shared" si="906"/>
        <v>7431.24</v>
      </c>
      <c r="AW801" s="3">
        <f t="shared" si="906"/>
        <v>5021.92</v>
      </c>
      <c r="AX801" s="3">
        <f t="shared" si="906"/>
        <v>0</v>
      </c>
      <c r="AY801" s="3">
        <f t="shared" si="906"/>
        <v>5021.92</v>
      </c>
      <c r="AZ801" s="3">
        <f t="shared" si="906"/>
        <v>2409.3200000000002</v>
      </c>
      <c r="BA801" s="3">
        <f t="shared" si="906"/>
        <v>0</v>
      </c>
      <c r="BB801" s="3">
        <f t="shared" si="906"/>
        <v>0</v>
      </c>
      <c r="BC801" s="3">
        <f t="shared" si="906"/>
        <v>0</v>
      </c>
      <c r="BD801" s="3">
        <f t="shared" si="906"/>
        <v>0</v>
      </c>
      <c r="BE801" s="3">
        <f t="shared" si="906"/>
        <v>0</v>
      </c>
      <c r="BF801" s="3">
        <f t="shared" si="906"/>
        <v>0</v>
      </c>
      <c r="BG801" s="3">
        <f t="shared" si="906"/>
        <v>0</v>
      </c>
      <c r="BH801" s="3">
        <f t="shared" si="906"/>
        <v>0</v>
      </c>
      <c r="BI801" s="3">
        <f t="shared" si="906"/>
        <v>0</v>
      </c>
      <c r="BJ801" s="3">
        <f t="shared" si="906"/>
        <v>0</v>
      </c>
      <c r="BK801" s="3">
        <f t="shared" si="906"/>
        <v>0</v>
      </c>
      <c r="BL801" s="3">
        <f t="shared" si="906"/>
        <v>0</v>
      </c>
      <c r="BM801" s="3">
        <f t="shared" si="906"/>
        <v>0</v>
      </c>
      <c r="BN801" s="3">
        <f t="shared" si="906"/>
        <v>0</v>
      </c>
      <c r="BO801" s="3">
        <f t="shared" si="906"/>
        <v>0</v>
      </c>
      <c r="BP801" s="3">
        <f t="shared" si="906"/>
        <v>0</v>
      </c>
      <c r="BQ801" s="3">
        <f t="shared" si="906"/>
        <v>0</v>
      </c>
      <c r="BR801" s="3">
        <f t="shared" si="906"/>
        <v>0</v>
      </c>
      <c r="BS801" s="3">
        <f t="shared" si="906"/>
        <v>0</v>
      </c>
      <c r="BT801" s="3">
        <f t="shared" si="906"/>
        <v>0</v>
      </c>
      <c r="BU801" s="3">
        <f t="shared" si="906"/>
        <v>0</v>
      </c>
      <c r="BV801" s="3">
        <f t="shared" si="906"/>
        <v>0</v>
      </c>
      <c r="BW801" s="3">
        <f t="shared" si="906"/>
        <v>0</v>
      </c>
      <c r="BX801" s="3">
        <f t="shared" si="906"/>
        <v>0</v>
      </c>
      <c r="BY801" s="3">
        <f t="shared" si="906"/>
        <v>2409.3200000000002</v>
      </c>
      <c r="BZ801" s="3">
        <f t="shared" si="906"/>
        <v>0</v>
      </c>
      <c r="CA801" s="3">
        <f t="shared" ref="CA801:DF801" si="907">CA816</f>
        <v>7431.24</v>
      </c>
      <c r="CB801" s="3">
        <f t="shared" si="907"/>
        <v>0</v>
      </c>
      <c r="CC801" s="3">
        <f t="shared" si="907"/>
        <v>5021.92</v>
      </c>
      <c r="CD801" s="3">
        <f t="shared" si="907"/>
        <v>0</v>
      </c>
      <c r="CE801" s="3">
        <f t="shared" si="907"/>
        <v>7431.24</v>
      </c>
      <c r="CF801" s="3">
        <f t="shared" si="907"/>
        <v>5021.92</v>
      </c>
      <c r="CG801" s="3">
        <f t="shared" si="907"/>
        <v>0</v>
      </c>
      <c r="CH801" s="3">
        <f t="shared" si="907"/>
        <v>5021.92</v>
      </c>
      <c r="CI801" s="3">
        <f t="shared" si="907"/>
        <v>2409.3200000000002</v>
      </c>
      <c r="CJ801" s="3">
        <f t="shared" si="907"/>
        <v>0</v>
      </c>
      <c r="CK801" s="3">
        <f t="shared" si="907"/>
        <v>0</v>
      </c>
      <c r="CL801" s="3">
        <f t="shared" si="907"/>
        <v>0</v>
      </c>
      <c r="CM801" s="3">
        <f t="shared" si="907"/>
        <v>0</v>
      </c>
      <c r="CN801" s="3">
        <f t="shared" si="907"/>
        <v>0</v>
      </c>
      <c r="CO801" s="3">
        <f t="shared" si="907"/>
        <v>0</v>
      </c>
      <c r="CP801" s="3">
        <f t="shared" si="907"/>
        <v>0</v>
      </c>
      <c r="CQ801" s="3">
        <f t="shared" si="907"/>
        <v>0</v>
      </c>
      <c r="CR801" s="3">
        <f t="shared" si="907"/>
        <v>0</v>
      </c>
      <c r="CS801" s="3">
        <f t="shared" si="907"/>
        <v>0</v>
      </c>
      <c r="CT801" s="3">
        <f t="shared" si="907"/>
        <v>0</v>
      </c>
      <c r="CU801" s="3">
        <f t="shared" si="907"/>
        <v>0</v>
      </c>
      <c r="CV801" s="3">
        <f t="shared" si="907"/>
        <v>0</v>
      </c>
      <c r="CW801" s="3">
        <f t="shared" si="907"/>
        <v>0</v>
      </c>
      <c r="CX801" s="3">
        <f t="shared" si="907"/>
        <v>0</v>
      </c>
      <c r="CY801" s="3">
        <f t="shared" si="907"/>
        <v>0</v>
      </c>
      <c r="CZ801" s="3">
        <f t="shared" si="907"/>
        <v>0</v>
      </c>
      <c r="DA801" s="3">
        <f t="shared" si="907"/>
        <v>0</v>
      </c>
      <c r="DB801" s="3">
        <f t="shared" si="907"/>
        <v>0</v>
      </c>
      <c r="DC801" s="3">
        <f t="shared" si="907"/>
        <v>0</v>
      </c>
      <c r="DD801" s="3">
        <f t="shared" si="907"/>
        <v>0</v>
      </c>
      <c r="DE801" s="3">
        <f t="shared" si="907"/>
        <v>0</v>
      </c>
      <c r="DF801" s="3">
        <f t="shared" si="907"/>
        <v>0</v>
      </c>
      <c r="DG801" s="4">
        <f t="shared" ref="DG801:EL801" si="908">DG816</f>
        <v>17047.189999999999</v>
      </c>
      <c r="DH801" s="4">
        <f t="shared" si="908"/>
        <v>17047.189999999999</v>
      </c>
      <c r="DI801" s="4">
        <f t="shared" si="908"/>
        <v>0</v>
      </c>
      <c r="DJ801" s="4">
        <f t="shared" si="908"/>
        <v>0</v>
      </c>
      <c r="DK801" s="4">
        <f t="shared" si="908"/>
        <v>0</v>
      </c>
      <c r="DL801" s="4">
        <f t="shared" si="908"/>
        <v>0</v>
      </c>
      <c r="DM801" s="4">
        <f t="shared" si="908"/>
        <v>0</v>
      </c>
      <c r="DN801" s="4">
        <f t="shared" si="908"/>
        <v>0</v>
      </c>
      <c r="DO801" s="4">
        <f t="shared" si="908"/>
        <v>0</v>
      </c>
      <c r="DP801" s="4">
        <f t="shared" si="908"/>
        <v>0</v>
      </c>
      <c r="DQ801" s="4">
        <f t="shared" si="908"/>
        <v>0</v>
      </c>
      <c r="DR801" s="4">
        <f t="shared" si="908"/>
        <v>0</v>
      </c>
      <c r="DS801" s="4">
        <f t="shared" si="908"/>
        <v>0</v>
      </c>
      <c r="DT801" s="4">
        <f t="shared" si="908"/>
        <v>17047.189999999999</v>
      </c>
      <c r="DU801" s="4">
        <f t="shared" si="908"/>
        <v>17047.189999999999</v>
      </c>
      <c r="DV801" s="4">
        <f t="shared" si="908"/>
        <v>0</v>
      </c>
      <c r="DW801" s="4">
        <f t="shared" si="908"/>
        <v>0</v>
      </c>
      <c r="DX801" s="4">
        <f t="shared" si="908"/>
        <v>0</v>
      </c>
      <c r="DY801" s="4">
        <f t="shared" si="908"/>
        <v>0</v>
      </c>
      <c r="DZ801" s="4">
        <f t="shared" si="908"/>
        <v>0</v>
      </c>
      <c r="EA801" s="4">
        <f t="shared" si="908"/>
        <v>0</v>
      </c>
      <c r="EB801" s="4">
        <f t="shared" si="908"/>
        <v>0</v>
      </c>
      <c r="EC801" s="4">
        <f t="shared" si="908"/>
        <v>0</v>
      </c>
      <c r="ED801" s="4">
        <f t="shared" si="908"/>
        <v>0</v>
      </c>
      <c r="EE801" s="4">
        <f t="shared" si="908"/>
        <v>0</v>
      </c>
      <c r="EF801" s="4">
        <f t="shared" si="908"/>
        <v>0</v>
      </c>
      <c r="EG801" s="4">
        <f t="shared" si="908"/>
        <v>0</v>
      </c>
      <c r="EH801" s="4">
        <f t="shared" si="908"/>
        <v>12527.46</v>
      </c>
      <c r="EI801" s="4">
        <f t="shared" si="908"/>
        <v>0</v>
      </c>
      <c r="EJ801" s="4">
        <f t="shared" si="908"/>
        <v>17047.189999999999</v>
      </c>
      <c r="EK801" s="4">
        <f t="shared" si="908"/>
        <v>0</v>
      </c>
      <c r="EL801" s="4">
        <f t="shared" si="908"/>
        <v>4519.7299999999996</v>
      </c>
      <c r="EM801" s="4">
        <f t="shared" ref="EM801:FR801" si="909">EM816</f>
        <v>0</v>
      </c>
      <c r="EN801" s="4">
        <f t="shared" si="909"/>
        <v>17047.189999999999</v>
      </c>
      <c r="EO801" s="4">
        <f t="shared" si="909"/>
        <v>4519.7299999999996</v>
      </c>
      <c r="EP801" s="4">
        <f t="shared" si="909"/>
        <v>0</v>
      </c>
      <c r="EQ801" s="4">
        <f t="shared" si="909"/>
        <v>4519.7299999999996</v>
      </c>
      <c r="ER801" s="4">
        <f t="shared" si="909"/>
        <v>12527.46</v>
      </c>
      <c r="ES801" s="4">
        <f t="shared" si="909"/>
        <v>0</v>
      </c>
      <c r="ET801" s="4">
        <f t="shared" si="909"/>
        <v>0</v>
      </c>
      <c r="EU801" s="4">
        <f t="shared" si="909"/>
        <v>0</v>
      </c>
      <c r="EV801" s="4">
        <f t="shared" si="909"/>
        <v>0</v>
      </c>
      <c r="EW801" s="4">
        <f t="shared" si="909"/>
        <v>0</v>
      </c>
      <c r="EX801" s="4">
        <f t="shared" si="909"/>
        <v>0</v>
      </c>
      <c r="EY801" s="4">
        <f t="shared" si="909"/>
        <v>0</v>
      </c>
      <c r="EZ801" s="4">
        <f t="shared" si="909"/>
        <v>0</v>
      </c>
      <c r="FA801" s="4">
        <f t="shared" si="909"/>
        <v>0</v>
      </c>
      <c r="FB801" s="4">
        <f t="shared" si="909"/>
        <v>0</v>
      </c>
      <c r="FC801" s="4">
        <f t="shared" si="909"/>
        <v>0</v>
      </c>
      <c r="FD801" s="4">
        <f t="shared" si="909"/>
        <v>0</v>
      </c>
      <c r="FE801" s="4">
        <f t="shared" si="909"/>
        <v>0</v>
      </c>
      <c r="FF801" s="4">
        <f t="shared" si="909"/>
        <v>0</v>
      </c>
      <c r="FG801" s="4">
        <f t="shared" si="909"/>
        <v>0</v>
      </c>
      <c r="FH801" s="4">
        <f t="shared" si="909"/>
        <v>0</v>
      </c>
      <c r="FI801" s="4">
        <f t="shared" si="909"/>
        <v>0</v>
      </c>
      <c r="FJ801" s="4">
        <f t="shared" si="909"/>
        <v>0</v>
      </c>
      <c r="FK801" s="4">
        <f t="shared" si="909"/>
        <v>0</v>
      </c>
      <c r="FL801" s="4">
        <f t="shared" si="909"/>
        <v>0</v>
      </c>
      <c r="FM801" s="4">
        <f t="shared" si="909"/>
        <v>0</v>
      </c>
      <c r="FN801" s="4">
        <f t="shared" si="909"/>
        <v>0</v>
      </c>
      <c r="FO801" s="4">
        <f t="shared" si="909"/>
        <v>0</v>
      </c>
      <c r="FP801" s="4">
        <f t="shared" si="909"/>
        <v>0</v>
      </c>
      <c r="FQ801" s="4">
        <f t="shared" si="909"/>
        <v>12527.46</v>
      </c>
      <c r="FR801" s="4">
        <f t="shared" si="909"/>
        <v>0</v>
      </c>
      <c r="FS801" s="4">
        <f t="shared" ref="FS801:GX801" si="910">FS816</f>
        <v>17047.189999999999</v>
      </c>
      <c r="FT801" s="4">
        <f t="shared" si="910"/>
        <v>0</v>
      </c>
      <c r="FU801" s="4">
        <f t="shared" si="910"/>
        <v>4519.7299999999996</v>
      </c>
      <c r="FV801" s="4">
        <f t="shared" si="910"/>
        <v>0</v>
      </c>
      <c r="FW801" s="4">
        <f t="shared" si="910"/>
        <v>17047.189999999999</v>
      </c>
      <c r="FX801" s="4">
        <f t="shared" si="910"/>
        <v>4519.7299999999996</v>
      </c>
      <c r="FY801" s="4">
        <f t="shared" si="910"/>
        <v>0</v>
      </c>
      <c r="FZ801" s="4">
        <f t="shared" si="910"/>
        <v>4519.7299999999996</v>
      </c>
      <c r="GA801" s="4">
        <f t="shared" si="910"/>
        <v>12527.46</v>
      </c>
      <c r="GB801" s="4">
        <f t="shared" si="910"/>
        <v>0</v>
      </c>
      <c r="GC801" s="4">
        <f t="shared" si="910"/>
        <v>0</v>
      </c>
      <c r="GD801" s="4">
        <f t="shared" si="910"/>
        <v>0</v>
      </c>
      <c r="GE801" s="4">
        <f t="shared" si="910"/>
        <v>0</v>
      </c>
      <c r="GF801" s="4">
        <f t="shared" si="910"/>
        <v>0</v>
      </c>
      <c r="GG801" s="4">
        <f t="shared" si="910"/>
        <v>0</v>
      </c>
      <c r="GH801" s="4">
        <f t="shared" si="910"/>
        <v>0</v>
      </c>
      <c r="GI801" s="4">
        <f t="shared" si="910"/>
        <v>0</v>
      </c>
      <c r="GJ801" s="4">
        <f t="shared" si="910"/>
        <v>0</v>
      </c>
      <c r="GK801" s="4">
        <f t="shared" si="910"/>
        <v>0</v>
      </c>
      <c r="GL801" s="4">
        <f t="shared" si="910"/>
        <v>0</v>
      </c>
      <c r="GM801" s="4">
        <f t="shared" si="910"/>
        <v>0</v>
      </c>
      <c r="GN801" s="4">
        <f t="shared" si="910"/>
        <v>0</v>
      </c>
      <c r="GO801" s="4">
        <f t="shared" si="910"/>
        <v>0</v>
      </c>
      <c r="GP801" s="4">
        <f t="shared" si="910"/>
        <v>0</v>
      </c>
      <c r="GQ801" s="4">
        <f t="shared" si="910"/>
        <v>0</v>
      </c>
      <c r="GR801" s="4">
        <f t="shared" si="910"/>
        <v>0</v>
      </c>
      <c r="GS801" s="4">
        <f t="shared" si="910"/>
        <v>0</v>
      </c>
      <c r="GT801" s="4">
        <f t="shared" si="910"/>
        <v>0</v>
      </c>
      <c r="GU801" s="4">
        <f t="shared" si="910"/>
        <v>0</v>
      </c>
      <c r="GV801" s="4">
        <f t="shared" si="910"/>
        <v>0</v>
      </c>
      <c r="GW801" s="4">
        <f t="shared" si="910"/>
        <v>0</v>
      </c>
      <c r="GX801" s="4">
        <f t="shared" si="910"/>
        <v>0</v>
      </c>
    </row>
    <row r="803" spans="1:255" x14ac:dyDescent="0.2">
      <c r="A803" s="2">
        <v>17</v>
      </c>
      <c r="B803" s="2">
        <v>1</v>
      </c>
      <c r="C803" s="2"/>
      <c r="D803" s="2"/>
      <c r="E803" s="2" t="s">
        <v>1010</v>
      </c>
      <c r="F803" s="2" t="s">
        <v>1011</v>
      </c>
      <c r="G803" s="2" t="s">
        <v>1012</v>
      </c>
      <c r="H803" s="2" t="s">
        <v>457</v>
      </c>
      <c r="I803" s="2">
        <v>16</v>
      </c>
      <c r="J803" s="2">
        <v>0</v>
      </c>
      <c r="K803" s="2">
        <v>16</v>
      </c>
      <c r="L803" s="2"/>
      <c r="M803" s="2"/>
      <c r="N803" s="2"/>
      <c r="O803" s="2">
        <f t="shared" ref="O803:O814" si="911">ROUND(CP803,2)</f>
        <v>1924.96</v>
      </c>
      <c r="P803" s="2">
        <f t="shared" ref="P803:P812" si="912">ROUND((ROUND((AC803*I803),2)*BC803),2)</f>
        <v>1924.96</v>
      </c>
      <c r="Q803" s="2">
        <f t="shared" ref="Q803:Q814" si="913">(ROUND((ROUND(((ET803)*AV803*I803),2)*BB803),2)+ROUND((ROUND(((AE803-(EU803))*AV803*I803),2)*BS803),2))</f>
        <v>0</v>
      </c>
      <c r="R803" s="2">
        <f t="shared" ref="R803:R814" si="914">ROUND((ROUND((AE803*AV803*I803),2)*BS803),2)</f>
        <v>0</v>
      </c>
      <c r="S803" s="2">
        <f t="shared" ref="S803:S814" si="915">ROUND((ROUND((AF803*AV803*I803),2)*BA803),2)</f>
        <v>0</v>
      </c>
      <c r="T803" s="2">
        <f t="shared" ref="T803:T814" si="916">ROUND(CU803*I803,2)</f>
        <v>0</v>
      </c>
      <c r="U803" s="2">
        <f t="shared" ref="U803:U814" si="917">CV803*I803</f>
        <v>0</v>
      </c>
      <c r="V803" s="2">
        <f t="shared" ref="V803:V814" si="918">CW803*I803</f>
        <v>0</v>
      </c>
      <c r="W803" s="2">
        <f t="shared" ref="W803:W814" si="919">ROUND(CX803*I803,2)</f>
        <v>0</v>
      </c>
      <c r="X803" s="2">
        <f t="shared" ref="X803:X814" si="920">ROUND(CY803,2)</f>
        <v>0</v>
      </c>
      <c r="Y803" s="2">
        <f t="shared" ref="Y803:Y814" si="921">ROUND(CZ803,2)</f>
        <v>0</v>
      </c>
      <c r="Z803" s="2"/>
      <c r="AA803" s="2">
        <v>60252778</v>
      </c>
      <c r="AB803" s="2">
        <f t="shared" ref="AB803:AB814" si="922">ROUND((AC803+AD803+AF803),6)</f>
        <v>120.31</v>
      </c>
      <c r="AC803" s="2">
        <f t="shared" ref="AC803:AC814" si="923">ROUND((ES803),6)</f>
        <v>120.31</v>
      </c>
      <c r="AD803" s="2">
        <f t="shared" ref="AD803:AD814" si="924">ROUND((((ET803)-(EU803))+AE803),6)</f>
        <v>0</v>
      </c>
      <c r="AE803" s="2">
        <f t="shared" ref="AE803:AE814" si="925">ROUND((EU803),6)</f>
        <v>0</v>
      </c>
      <c r="AF803" s="2">
        <f t="shared" ref="AF803:AF814" si="926">ROUND((EV803),6)</f>
        <v>0</v>
      </c>
      <c r="AG803" s="2">
        <f t="shared" ref="AG803:AG814" si="927">ROUND((AP803),6)</f>
        <v>0</v>
      </c>
      <c r="AH803" s="2">
        <f t="shared" ref="AH803:AH814" si="928">(EW803)</f>
        <v>0</v>
      </c>
      <c r="AI803" s="2">
        <f t="shared" ref="AI803:AI814" si="929">(EX803)</f>
        <v>0</v>
      </c>
      <c r="AJ803" s="2">
        <f t="shared" ref="AJ803:AJ814" si="930">(AS803)</f>
        <v>0</v>
      </c>
      <c r="AK803" s="2">
        <v>120.31</v>
      </c>
      <c r="AL803" s="2">
        <v>120.31</v>
      </c>
      <c r="AM803" s="2">
        <v>0</v>
      </c>
      <c r="AN803" s="2">
        <v>0</v>
      </c>
      <c r="AO803" s="2">
        <v>0</v>
      </c>
      <c r="AP803" s="2">
        <v>0</v>
      </c>
      <c r="AQ803" s="2">
        <v>0</v>
      </c>
      <c r="AR803" s="2">
        <v>0</v>
      </c>
      <c r="AS803" s="2">
        <v>0</v>
      </c>
      <c r="AT803" s="2">
        <v>0</v>
      </c>
      <c r="AU803" s="2">
        <v>0</v>
      </c>
      <c r="AV803" s="2">
        <v>1</v>
      </c>
      <c r="AW803" s="2">
        <v>1</v>
      </c>
      <c r="AX803" s="2"/>
      <c r="AY803" s="2"/>
      <c r="AZ803" s="2">
        <v>1</v>
      </c>
      <c r="BA803" s="2">
        <v>1</v>
      </c>
      <c r="BB803" s="2">
        <v>1</v>
      </c>
      <c r="BC803" s="2">
        <v>1</v>
      </c>
      <c r="BD803" s="2" t="s">
        <v>3</v>
      </c>
      <c r="BE803" s="2" t="s">
        <v>3</v>
      </c>
      <c r="BF803" s="2" t="s">
        <v>3</v>
      </c>
      <c r="BG803" s="2" t="s">
        <v>3</v>
      </c>
      <c r="BH803" s="2">
        <v>3</v>
      </c>
      <c r="BI803" s="2">
        <v>3</v>
      </c>
      <c r="BJ803" s="2" t="s">
        <v>3</v>
      </c>
      <c r="BK803" s="2"/>
      <c r="BL803" s="2"/>
      <c r="BM803" s="2">
        <v>746</v>
      </c>
      <c r="BN803" s="2">
        <v>59540665</v>
      </c>
      <c r="BO803" s="2" t="s">
        <v>3</v>
      </c>
      <c r="BP803" s="2">
        <v>0</v>
      </c>
      <c r="BQ803" s="2">
        <v>130</v>
      </c>
      <c r="BR803" s="2">
        <v>0</v>
      </c>
      <c r="BS803" s="2">
        <v>1</v>
      </c>
      <c r="BT803" s="2">
        <v>1</v>
      </c>
      <c r="BU803" s="2">
        <v>1</v>
      </c>
      <c r="BV803" s="2">
        <v>1</v>
      </c>
      <c r="BW803" s="2">
        <v>1</v>
      </c>
      <c r="BX803" s="2">
        <v>1</v>
      </c>
      <c r="BY803" s="2" t="s">
        <v>3</v>
      </c>
      <c r="BZ803" s="2">
        <v>0</v>
      </c>
      <c r="CA803" s="2">
        <v>0</v>
      </c>
      <c r="CB803" s="2" t="s">
        <v>3</v>
      </c>
      <c r="CC803" s="2"/>
      <c r="CD803" s="2"/>
      <c r="CE803" s="2">
        <v>30</v>
      </c>
      <c r="CF803" s="2">
        <v>0</v>
      </c>
      <c r="CG803" s="2">
        <v>0</v>
      </c>
      <c r="CH803" s="2"/>
      <c r="CI803" s="2"/>
      <c r="CJ803" s="2"/>
      <c r="CK803" s="2"/>
      <c r="CL803" s="2"/>
      <c r="CM803" s="2">
        <v>0</v>
      </c>
      <c r="CN803" s="2" t="s">
        <v>3</v>
      </c>
      <c r="CO803" s="2">
        <v>0</v>
      </c>
      <c r="CP803" s="2">
        <f t="shared" ref="CP803:CP814" si="931">(P803+Q803+S803)</f>
        <v>1924.96</v>
      </c>
      <c r="CQ803" s="2">
        <f t="shared" ref="CQ803:CQ812" si="932">ROUND((ROUND((AC803*1),2)*BC803),2)</f>
        <v>120.31</v>
      </c>
      <c r="CR803" s="2">
        <f t="shared" ref="CR803:CR814" si="933">(ROUND((ROUND(((ET803)*AV803*1),2)*BB803),2)+ROUND((ROUND(((AE803-(EU803))*AV803*1),2)*BS803),2))</f>
        <v>0</v>
      </c>
      <c r="CS803" s="2">
        <f t="shared" ref="CS803:CS814" si="934">ROUND((ROUND((AE803*AV803*1),2)*BS803),2)</f>
        <v>0</v>
      </c>
      <c r="CT803" s="2">
        <f t="shared" ref="CT803:CT814" si="935">ROUND((ROUND((AF803*AV803*1),2)*BA803),2)</f>
        <v>0</v>
      </c>
      <c r="CU803" s="2">
        <f t="shared" ref="CU803:CU814" si="936">AG803</f>
        <v>0</v>
      </c>
      <c r="CV803" s="2">
        <f t="shared" ref="CV803:CV814" si="937">(AH803*AV803)</f>
        <v>0</v>
      </c>
      <c r="CW803" s="2">
        <f t="shared" ref="CW803:CW814" si="938">AI803</f>
        <v>0</v>
      </c>
      <c r="CX803" s="2">
        <f t="shared" ref="CX803:CX814" si="939">AJ803</f>
        <v>0</v>
      </c>
      <c r="CY803" s="2">
        <f t="shared" ref="CY803:CY814" si="940">(((S803+R803)*AT803)/100)</f>
        <v>0</v>
      </c>
      <c r="CZ803" s="2">
        <f t="shared" ref="CZ803:CZ814" si="941">(((S803+R803)*AU803)/100)</f>
        <v>0</v>
      </c>
      <c r="DA803" s="2"/>
      <c r="DB803" s="2"/>
      <c r="DC803" s="2" t="s">
        <v>3</v>
      </c>
      <c r="DD803" s="2" t="s">
        <v>3</v>
      </c>
      <c r="DE803" s="2" t="s">
        <v>3</v>
      </c>
      <c r="DF803" s="2" t="s">
        <v>3</v>
      </c>
      <c r="DG803" s="2" t="s">
        <v>3</v>
      </c>
      <c r="DH803" s="2" t="s">
        <v>3</v>
      </c>
      <c r="DI803" s="2" t="s">
        <v>3</v>
      </c>
      <c r="DJ803" s="2" t="s">
        <v>3</v>
      </c>
      <c r="DK803" s="2" t="s">
        <v>3</v>
      </c>
      <c r="DL803" s="2" t="s">
        <v>3</v>
      </c>
      <c r="DM803" s="2" t="s">
        <v>3</v>
      </c>
      <c r="DN803" s="2">
        <v>0</v>
      </c>
      <c r="DO803" s="2">
        <v>0</v>
      </c>
      <c r="DP803" s="2">
        <v>1</v>
      </c>
      <c r="DQ803" s="2">
        <v>1</v>
      </c>
      <c r="DR803" s="2"/>
      <c r="DS803" s="2"/>
      <c r="DT803" s="2"/>
      <c r="DU803" s="2">
        <v>1010</v>
      </c>
      <c r="DV803" s="2" t="s">
        <v>457</v>
      </c>
      <c r="DW803" s="2" t="s">
        <v>457</v>
      </c>
      <c r="DX803" s="2">
        <v>1</v>
      </c>
      <c r="DY803" s="2"/>
      <c r="DZ803" s="2" t="s">
        <v>3</v>
      </c>
      <c r="EA803" s="2" t="s">
        <v>3</v>
      </c>
      <c r="EB803" s="2" t="s">
        <v>3</v>
      </c>
      <c r="EC803" s="2" t="s">
        <v>3</v>
      </c>
      <c r="ED803" s="2"/>
      <c r="EE803" s="2">
        <v>59540854</v>
      </c>
      <c r="EF803" s="2">
        <v>130</v>
      </c>
      <c r="EG803" s="2" t="s">
        <v>38</v>
      </c>
      <c r="EH803" s="2">
        <v>0</v>
      </c>
      <c r="EI803" s="2" t="s">
        <v>3</v>
      </c>
      <c r="EJ803" s="2">
        <v>3</v>
      </c>
      <c r="EK803" s="2">
        <v>746</v>
      </c>
      <c r="EL803" s="2" t="s">
        <v>39</v>
      </c>
      <c r="EM803" s="2" t="s">
        <v>40</v>
      </c>
      <c r="EN803" s="2"/>
      <c r="EO803" s="2" t="s">
        <v>3</v>
      </c>
      <c r="EP803" s="2"/>
      <c r="EQ803" s="2">
        <v>0</v>
      </c>
      <c r="ER803" s="2">
        <v>120.31</v>
      </c>
      <c r="ES803" s="2">
        <v>120.31</v>
      </c>
      <c r="ET803" s="2">
        <v>0</v>
      </c>
      <c r="EU803" s="2">
        <v>0</v>
      </c>
      <c r="EV803" s="2">
        <v>0</v>
      </c>
      <c r="EW803" s="2">
        <v>0</v>
      </c>
      <c r="EX803" s="2">
        <v>0</v>
      </c>
      <c r="EY803" s="2">
        <v>0</v>
      </c>
      <c r="EZ803" s="2"/>
      <c r="FA803" s="2"/>
      <c r="FB803" s="2"/>
      <c r="FC803" s="2"/>
      <c r="FD803" s="2"/>
      <c r="FE803" s="2"/>
      <c r="FF803" s="2"/>
      <c r="FG803" s="2"/>
      <c r="FH803" s="2"/>
      <c r="FI803" s="2"/>
      <c r="FJ803" s="2"/>
      <c r="FK803" s="2"/>
      <c r="FL803" s="2"/>
      <c r="FM803" s="2"/>
      <c r="FN803" s="2"/>
      <c r="FO803" s="2"/>
      <c r="FP803" s="2"/>
      <c r="FQ803" s="2">
        <v>0</v>
      </c>
      <c r="FR803" s="2">
        <f t="shared" ref="FR803:FR812" si="942">P803</f>
        <v>1924.96</v>
      </c>
      <c r="FS803" s="2">
        <v>0</v>
      </c>
      <c r="FT803" s="2"/>
      <c r="FU803" s="2"/>
      <c r="FV803" s="2"/>
      <c r="FW803" s="2"/>
      <c r="FX803" s="2">
        <v>0</v>
      </c>
      <c r="FY803" s="2">
        <v>0</v>
      </c>
      <c r="FZ803" s="2"/>
      <c r="GA803" s="2" t="s">
        <v>3</v>
      </c>
      <c r="GB803" s="2"/>
      <c r="GC803" s="2"/>
      <c r="GD803" s="2">
        <v>1</v>
      </c>
      <c r="GE803" s="2"/>
      <c r="GF803" s="2">
        <v>1427399648</v>
      </c>
      <c r="GG803" s="2">
        <v>2</v>
      </c>
      <c r="GH803" s="2">
        <v>1</v>
      </c>
      <c r="GI803" s="2">
        <v>-2</v>
      </c>
      <c r="GJ803" s="2">
        <v>0</v>
      </c>
      <c r="GK803" s="2">
        <v>0</v>
      </c>
      <c r="GL803" s="2">
        <f t="shared" ref="GL803:GL814" si="943">ROUND(IF(AND(BH803=3,BI803=3,FS803&lt;&gt;0),P803,0),2)</f>
        <v>0</v>
      </c>
      <c r="GM803" s="2">
        <f t="shared" ref="GM803:GM814" si="944">ROUND(O803+X803+Y803,2)+GX803</f>
        <v>1924.96</v>
      </c>
      <c r="GN803" s="2">
        <f t="shared" ref="GN803:GN814" si="945">IF(OR(BI803=0,BI803=1),GM803-GX803,0)</f>
        <v>0</v>
      </c>
      <c r="GO803" s="2">
        <f t="shared" ref="GO803:GO814" si="946">IF(BI803=2,GM803-GX803,0)</f>
        <v>0</v>
      </c>
      <c r="GP803" s="2">
        <f t="shared" ref="GP803:GP814" si="947">IF(BI803=4,GM803-GX803,0)</f>
        <v>0</v>
      </c>
      <c r="GQ803" s="2"/>
      <c r="GR803" s="2">
        <v>0</v>
      </c>
      <c r="GS803" s="2">
        <v>3</v>
      </c>
      <c r="GT803" s="2">
        <v>0</v>
      </c>
      <c r="GU803" s="2" t="s">
        <v>3</v>
      </c>
      <c r="GV803" s="2">
        <f t="shared" ref="GV803:GV814" si="948">ROUND((GT803),6)</f>
        <v>0</v>
      </c>
      <c r="GW803" s="2">
        <v>1</v>
      </c>
      <c r="GX803" s="2">
        <f t="shared" ref="GX803:GX814" si="949">ROUND(HC803*I803,2)</f>
        <v>0</v>
      </c>
      <c r="GY803" s="2"/>
      <c r="GZ803" s="2"/>
      <c r="HA803" s="2">
        <v>0</v>
      </c>
      <c r="HB803" s="2">
        <v>0</v>
      </c>
      <c r="HC803" s="2">
        <f t="shared" ref="HC803:HC814" si="950">GV803*GW803</f>
        <v>0</v>
      </c>
      <c r="HD803" s="2"/>
      <c r="HE803" s="2" t="s">
        <v>3</v>
      </c>
      <c r="HF803" s="2" t="s">
        <v>3</v>
      </c>
      <c r="HG803" s="2"/>
      <c r="HH803" s="2"/>
      <c r="HI803" s="2"/>
      <c r="HJ803" s="2"/>
      <c r="HK803" s="2"/>
      <c r="HL803" s="2"/>
      <c r="HM803" s="2" t="s">
        <v>3</v>
      </c>
      <c r="HN803" s="2" t="s">
        <v>3</v>
      </c>
      <c r="HO803" s="2" t="s">
        <v>3</v>
      </c>
      <c r="HP803" s="2" t="s">
        <v>3</v>
      </c>
      <c r="HQ803" s="2" t="s">
        <v>3</v>
      </c>
      <c r="HR803" s="2"/>
      <c r="HS803" s="2">
        <v>0</v>
      </c>
      <c r="HT803" s="2"/>
      <c r="HU803" s="2"/>
      <c r="HV803" s="2"/>
      <c r="HW803" s="2"/>
      <c r="HX803" s="2"/>
      <c r="HY803" s="2"/>
      <c r="HZ803" s="2"/>
      <c r="IA803" s="2"/>
      <c r="IB803" s="2"/>
      <c r="IC803" s="2"/>
      <c r="ID803" s="2"/>
      <c r="IE803" s="2"/>
      <c r="IF803" s="2"/>
      <c r="IG803" s="2"/>
      <c r="IH803" s="2"/>
      <c r="II803" s="2"/>
      <c r="IJ803" s="2"/>
      <c r="IK803" s="2">
        <v>0</v>
      </c>
      <c r="IL803" s="2"/>
      <c r="IM803" s="2"/>
      <c r="IN803" s="2"/>
      <c r="IO803" s="2"/>
      <c r="IP803" s="2"/>
      <c r="IQ803" s="2"/>
      <c r="IR803" s="2"/>
      <c r="IS803" s="2"/>
      <c r="IT803" s="2"/>
      <c r="IU803" s="2"/>
    </row>
    <row r="804" spans="1:255" x14ac:dyDescent="0.2">
      <c r="A804">
        <v>17</v>
      </c>
      <c r="B804">
        <v>1</v>
      </c>
      <c r="E804" t="s">
        <v>1010</v>
      </c>
      <c r="F804" t="s">
        <v>1011</v>
      </c>
      <c r="G804" t="s">
        <v>1012</v>
      </c>
      <c r="H804" t="s">
        <v>457</v>
      </c>
      <c r="I804">
        <v>16</v>
      </c>
      <c r="J804">
        <v>0</v>
      </c>
      <c r="K804">
        <v>16</v>
      </c>
      <c r="O804">
        <f t="shared" si="911"/>
        <v>8181.08</v>
      </c>
      <c r="P804">
        <f t="shared" si="912"/>
        <v>8181.08</v>
      </c>
      <c r="Q804">
        <f t="shared" si="913"/>
        <v>0</v>
      </c>
      <c r="R804">
        <f t="shared" si="914"/>
        <v>0</v>
      </c>
      <c r="S804">
        <f t="shared" si="915"/>
        <v>0</v>
      </c>
      <c r="T804">
        <f t="shared" si="916"/>
        <v>0</v>
      </c>
      <c r="U804">
        <f t="shared" si="917"/>
        <v>0</v>
      </c>
      <c r="V804">
        <f t="shared" si="918"/>
        <v>0</v>
      </c>
      <c r="W804">
        <f t="shared" si="919"/>
        <v>0</v>
      </c>
      <c r="X804">
        <f t="shared" si="920"/>
        <v>0</v>
      </c>
      <c r="Y804">
        <f t="shared" si="921"/>
        <v>0</v>
      </c>
      <c r="AA804">
        <v>60252775</v>
      </c>
      <c r="AB804">
        <f t="shared" si="922"/>
        <v>120.31</v>
      </c>
      <c r="AC804">
        <f t="shared" si="923"/>
        <v>120.31</v>
      </c>
      <c r="AD804">
        <f t="shared" si="924"/>
        <v>0</v>
      </c>
      <c r="AE804">
        <f t="shared" si="925"/>
        <v>0</v>
      </c>
      <c r="AF804">
        <f t="shared" si="926"/>
        <v>0</v>
      </c>
      <c r="AG804">
        <f t="shared" si="927"/>
        <v>0</v>
      </c>
      <c r="AH804">
        <f t="shared" si="928"/>
        <v>0</v>
      </c>
      <c r="AI804">
        <f t="shared" si="929"/>
        <v>0</v>
      </c>
      <c r="AJ804">
        <f t="shared" si="930"/>
        <v>0</v>
      </c>
      <c r="AK804">
        <v>120.31</v>
      </c>
      <c r="AL804">
        <v>120.31</v>
      </c>
      <c r="AM804">
        <v>0</v>
      </c>
      <c r="AN804">
        <v>0</v>
      </c>
      <c r="AO804">
        <v>0</v>
      </c>
      <c r="AP804">
        <v>0</v>
      </c>
      <c r="AQ804">
        <v>0</v>
      </c>
      <c r="AR804">
        <v>0</v>
      </c>
      <c r="AS804">
        <v>0</v>
      </c>
      <c r="AT804">
        <v>0</v>
      </c>
      <c r="AU804">
        <v>0</v>
      </c>
      <c r="AV804">
        <v>1</v>
      </c>
      <c r="AW804">
        <v>1</v>
      </c>
      <c r="AZ804">
        <v>1</v>
      </c>
      <c r="BA804">
        <v>1</v>
      </c>
      <c r="BB804">
        <v>1</v>
      </c>
      <c r="BC804">
        <v>4.25</v>
      </c>
      <c r="BD804" t="s">
        <v>3</v>
      </c>
      <c r="BE804" t="s">
        <v>3</v>
      </c>
      <c r="BF804" t="s">
        <v>3</v>
      </c>
      <c r="BG804" t="s">
        <v>3</v>
      </c>
      <c r="BH804">
        <v>3</v>
      </c>
      <c r="BI804">
        <v>3</v>
      </c>
      <c r="BJ804" t="s">
        <v>3</v>
      </c>
      <c r="BM804">
        <v>746</v>
      </c>
      <c r="BN804">
        <v>59540665</v>
      </c>
      <c r="BO804" t="s">
        <v>3</v>
      </c>
      <c r="BP804">
        <v>0</v>
      </c>
      <c r="BQ804">
        <v>130</v>
      </c>
      <c r="BR804">
        <v>0</v>
      </c>
      <c r="BS804">
        <v>1</v>
      </c>
      <c r="BT804">
        <v>1</v>
      </c>
      <c r="BU804">
        <v>1</v>
      </c>
      <c r="BV804">
        <v>1</v>
      </c>
      <c r="BW804">
        <v>1</v>
      </c>
      <c r="BX804">
        <v>1</v>
      </c>
      <c r="BY804" t="s">
        <v>3</v>
      </c>
      <c r="BZ804">
        <v>0</v>
      </c>
      <c r="CA804">
        <v>0</v>
      </c>
      <c r="CB804" t="s">
        <v>3</v>
      </c>
      <c r="CE804">
        <v>30</v>
      </c>
      <c r="CF804">
        <v>0</v>
      </c>
      <c r="CG804">
        <v>0</v>
      </c>
      <c r="CM804">
        <v>0</v>
      </c>
      <c r="CN804" t="s">
        <v>3</v>
      </c>
      <c r="CO804">
        <v>0</v>
      </c>
      <c r="CP804">
        <f t="shared" si="931"/>
        <v>8181.08</v>
      </c>
      <c r="CQ804">
        <f t="shared" si="932"/>
        <v>511.32</v>
      </c>
      <c r="CR804">
        <f t="shared" si="933"/>
        <v>0</v>
      </c>
      <c r="CS804">
        <f t="shared" si="934"/>
        <v>0</v>
      </c>
      <c r="CT804">
        <f t="shared" si="935"/>
        <v>0</v>
      </c>
      <c r="CU804">
        <f t="shared" si="936"/>
        <v>0</v>
      </c>
      <c r="CV804">
        <f t="shared" si="937"/>
        <v>0</v>
      </c>
      <c r="CW804">
        <f t="shared" si="938"/>
        <v>0</v>
      </c>
      <c r="CX804">
        <f t="shared" si="939"/>
        <v>0</v>
      </c>
      <c r="CY804">
        <f t="shared" si="940"/>
        <v>0</v>
      </c>
      <c r="CZ804">
        <f t="shared" si="941"/>
        <v>0</v>
      </c>
      <c r="DC804" t="s">
        <v>3</v>
      </c>
      <c r="DD804" t="s">
        <v>3</v>
      </c>
      <c r="DE804" t="s">
        <v>3</v>
      </c>
      <c r="DF804" t="s">
        <v>3</v>
      </c>
      <c r="DG804" t="s">
        <v>3</v>
      </c>
      <c r="DH804" t="s">
        <v>3</v>
      </c>
      <c r="DI804" t="s">
        <v>3</v>
      </c>
      <c r="DJ804" t="s">
        <v>3</v>
      </c>
      <c r="DK804" t="s">
        <v>3</v>
      </c>
      <c r="DL804" t="s">
        <v>3</v>
      </c>
      <c r="DM804" t="s">
        <v>3</v>
      </c>
      <c r="DN804">
        <v>0</v>
      </c>
      <c r="DO804">
        <v>0</v>
      </c>
      <c r="DP804">
        <v>1</v>
      </c>
      <c r="DQ804">
        <v>1</v>
      </c>
      <c r="DU804">
        <v>1010</v>
      </c>
      <c r="DV804" t="s">
        <v>457</v>
      </c>
      <c r="DW804" t="s">
        <v>457</v>
      </c>
      <c r="DX804">
        <v>1</v>
      </c>
      <c r="DZ804" t="s">
        <v>3</v>
      </c>
      <c r="EA804" t="s">
        <v>3</v>
      </c>
      <c r="EB804" t="s">
        <v>3</v>
      </c>
      <c r="EC804" t="s">
        <v>3</v>
      </c>
      <c r="EE804">
        <v>59540854</v>
      </c>
      <c r="EF804">
        <v>130</v>
      </c>
      <c r="EG804" t="s">
        <v>38</v>
      </c>
      <c r="EH804">
        <v>0</v>
      </c>
      <c r="EI804" t="s">
        <v>3</v>
      </c>
      <c r="EJ804">
        <v>3</v>
      </c>
      <c r="EK804">
        <v>746</v>
      </c>
      <c r="EL804" t="s">
        <v>39</v>
      </c>
      <c r="EM804" t="s">
        <v>40</v>
      </c>
      <c r="EO804" t="s">
        <v>3</v>
      </c>
      <c r="EQ804">
        <v>0</v>
      </c>
      <c r="ER804">
        <v>120.31</v>
      </c>
      <c r="ES804">
        <v>120.31</v>
      </c>
      <c r="ET804">
        <v>0</v>
      </c>
      <c r="EU804">
        <v>0</v>
      </c>
      <c r="EV804">
        <v>0</v>
      </c>
      <c r="EW804">
        <v>0</v>
      </c>
      <c r="EX804">
        <v>0</v>
      </c>
      <c r="EY804">
        <v>0</v>
      </c>
      <c r="FQ804">
        <v>0</v>
      </c>
      <c r="FR804">
        <f t="shared" si="942"/>
        <v>8181.08</v>
      </c>
      <c r="FS804">
        <v>0</v>
      </c>
      <c r="FX804">
        <v>0</v>
      </c>
      <c r="FY804">
        <v>0</v>
      </c>
      <c r="GA804" t="s">
        <v>3</v>
      </c>
      <c r="GD804">
        <v>1</v>
      </c>
      <c r="GF804">
        <v>1427399648</v>
      </c>
      <c r="GG804">
        <v>2</v>
      </c>
      <c r="GH804">
        <v>1</v>
      </c>
      <c r="GI804">
        <v>2</v>
      </c>
      <c r="GJ804">
        <v>0</v>
      </c>
      <c r="GK804">
        <v>0</v>
      </c>
      <c r="GL804">
        <f t="shared" si="943"/>
        <v>0</v>
      </c>
      <c r="GM804">
        <f t="shared" si="944"/>
        <v>8181.08</v>
      </c>
      <c r="GN804">
        <f t="shared" si="945"/>
        <v>0</v>
      </c>
      <c r="GO804">
        <f t="shared" si="946"/>
        <v>0</v>
      </c>
      <c r="GP804">
        <f t="shared" si="947"/>
        <v>0</v>
      </c>
      <c r="GR804">
        <v>0</v>
      </c>
      <c r="GS804">
        <v>3</v>
      </c>
      <c r="GT804">
        <v>0</v>
      </c>
      <c r="GU804" t="s">
        <v>3</v>
      </c>
      <c r="GV804">
        <f t="shared" si="948"/>
        <v>0</v>
      </c>
      <c r="GW804">
        <v>1</v>
      </c>
      <c r="GX804">
        <f t="shared" si="949"/>
        <v>0</v>
      </c>
      <c r="HA804">
        <v>0</v>
      </c>
      <c r="HB804">
        <v>0</v>
      </c>
      <c r="HC804">
        <f t="shared" si="950"/>
        <v>0</v>
      </c>
      <c r="HE804" t="s">
        <v>3</v>
      </c>
      <c r="HF804" t="s">
        <v>3</v>
      </c>
      <c r="HM804" t="s">
        <v>3</v>
      </c>
      <c r="HN804" t="s">
        <v>3</v>
      </c>
      <c r="HO804" t="s">
        <v>3</v>
      </c>
      <c r="HP804" t="s">
        <v>3</v>
      </c>
      <c r="HQ804" t="s">
        <v>3</v>
      </c>
      <c r="HS804">
        <v>0</v>
      </c>
      <c r="IK804">
        <v>0</v>
      </c>
    </row>
    <row r="805" spans="1:255" x14ac:dyDescent="0.2">
      <c r="A805" s="2">
        <v>17</v>
      </c>
      <c r="B805" s="2">
        <v>1</v>
      </c>
      <c r="C805" s="2"/>
      <c r="D805" s="2"/>
      <c r="E805" s="2" t="s">
        <v>1013</v>
      </c>
      <c r="F805" s="2" t="s">
        <v>1014</v>
      </c>
      <c r="G805" s="2" t="s">
        <v>1015</v>
      </c>
      <c r="H805" s="2" t="s">
        <v>457</v>
      </c>
      <c r="I805" s="2">
        <v>2</v>
      </c>
      <c r="J805" s="2">
        <v>0</v>
      </c>
      <c r="K805" s="2">
        <v>2</v>
      </c>
      <c r="L805" s="2"/>
      <c r="M805" s="2"/>
      <c r="N805" s="2"/>
      <c r="O805" s="2">
        <f t="shared" si="911"/>
        <v>83.66</v>
      </c>
      <c r="P805" s="2">
        <f t="shared" si="912"/>
        <v>83.66</v>
      </c>
      <c r="Q805" s="2">
        <f t="shared" si="913"/>
        <v>0</v>
      </c>
      <c r="R805" s="2">
        <f t="shared" si="914"/>
        <v>0</v>
      </c>
      <c r="S805" s="2">
        <f t="shared" si="915"/>
        <v>0</v>
      </c>
      <c r="T805" s="2">
        <f t="shared" si="916"/>
        <v>0</v>
      </c>
      <c r="U805" s="2">
        <f t="shared" si="917"/>
        <v>0</v>
      </c>
      <c r="V805" s="2">
        <f t="shared" si="918"/>
        <v>0</v>
      </c>
      <c r="W805" s="2">
        <f t="shared" si="919"/>
        <v>0</v>
      </c>
      <c r="X805" s="2">
        <f t="shared" si="920"/>
        <v>0</v>
      </c>
      <c r="Y805" s="2">
        <f t="shared" si="921"/>
        <v>0</v>
      </c>
      <c r="Z805" s="2"/>
      <c r="AA805" s="2">
        <v>60252778</v>
      </c>
      <c r="AB805" s="2">
        <f t="shared" si="922"/>
        <v>41.83</v>
      </c>
      <c r="AC805" s="2">
        <f t="shared" si="923"/>
        <v>41.83</v>
      </c>
      <c r="AD805" s="2">
        <f t="shared" si="924"/>
        <v>0</v>
      </c>
      <c r="AE805" s="2">
        <f t="shared" si="925"/>
        <v>0</v>
      </c>
      <c r="AF805" s="2">
        <f t="shared" si="926"/>
        <v>0</v>
      </c>
      <c r="AG805" s="2">
        <f t="shared" si="927"/>
        <v>0</v>
      </c>
      <c r="AH805" s="2">
        <f t="shared" si="928"/>
        <v>0</v>
      </c>
      <c r="AI805" s="2">
        <f t="shared" si="929"/>
        <v>0</v>
      </c>
      <c r="AJ805" s="2">
        <f t="shared" si="930"/>
        <v>0</v>
      </c>
      <c r="AK805" s="2">
        <v>41.83</v>
      </c>
      <c r="AL805" s="2">
        <v>41.83</v>
      </c>
      <c r="AM805" s="2">
        <v>0</v>
      </c>
      <c r="AN805" s="2">
        <v>0</v>
      </c>
      <c r="AO805" s="2">
        <v>0</v>
      </c>
      <c r="AP805" s="2">
        <v>0</v>
      </c>
      <c r="AQ805" s="2">
        <v>0</v>
      </c>
      <c r="AR805" s="2">
        <v>0</v>
      </c>
      <c r="AS805" s="2">
        <v>0</v>
      </c>
      <c r="AT805" s="2">
        <v>0</v>
      </c>
      <c r="AU805" s="2">
        <v>0</v>
      </c>
      <c r="AV805" s="2">
        <v>1</v>
      </c>
      <c r="AW805" s="2">
        <v>1</v>
      </c>
      <c r="AX805" s="2"/>
      <c r="AY805" s="2"/>
      <c r="AZ805" s="2">
        <v>1</v>
      </c>
      <c r="BA805" s="2">
        <v>1</v>
      </c>
      <c r="BB805" s="2">
        <v>1</v>
      </c>
      <c r="BC805" s="2">
        <v>1</v>
      </c>
      <c r="BD805" s="2" t="s">
        <v>3</v>
      </c>
      <c r="BE805" s="2" t="s">
        <v>3</v>
      </c>
      <c r="BF805" s="2" t="s">
        <v>3</v>
      </c>
      <c r="BG805" s="2" t="s">
        <v>3</v>
      </c>
      <c r="BH805" s="2">
        <v>3</v>
      </c>
      <c r="BI805" s="2">
        <v>3</v>
      </c>
      <c r="BJ805" s="2" t="s">
        <v>3</v>
      </c>
      <c r="BK805" s="2"/>
      <c r="BL805" s="2"/>
      <c r="BM805" s="2">
        <v>746</v>
      </c>
      <c r="BN805" s="2">
        <v>59540665</v>
      </c>
      <c r="BO805" s="2" t="s">
        <v>3</v>
      </c>
      <c r="BP805" s="2">
        <v>0</v>
      </c>
      <c r="BQ805" s="2">
        <v>130</v>
      </c>
      <c r="BR805" s="2">
        <v>0</v>
      </c>
      <c r="BS805" s="2">
        <v>1</v>
      </c>
      <c r="BT805" s="2">
        <v>1</v>
      </c>
      <c r="BU805" s="2">
        <v>1</v>
      </c>
      <c r="BV805" s="2">
        <v>1</v>
      </c>
      <c r="BW805" s="2">
        <v>1</v>
      </c>
      <c r="BX805" s="2">
        <v>1</v>
      </c>
      <c r="BY805" s="2" t="s">
        <v>3</v>
      </c>
      <c r="BZ805" s="2">
        <v>0</v>
      </c>
      <c r="CA805" s="2">
        <v>0</v>
      </c>
      <c r="CB805" s="2" t="s">
        <v>3</v>
      </c>
      <c r="CC805" s="2"/>
      <c r="CD805" s="2"/>
      <c r="CE805" s="2">
        <v>30</v>
      </c>
      <c r="CF805" s="2">
        <v>0</v>
      </c>
      <c r="CG805" s="2">
        <v>0</v>
      </c>
      <c r="CH805" s="2"/>
      <c r="CI805" s="2"/>
      <c r="CJ805" s="2"/>
      <c r="CK805" s="2"/>
      <c r="CL805" s="2"/>
      <c r="CM805" s="2">
        <v>0</v>
      </c>
      <c r="CN805" s="2" t="s">
        <v>3</v>
      </c>
      <c r="CO805" s="2">
        <v>0</v>
      </c>
      <c r="CP805" s="2">
        <f t="shared" si="931"/>
        <v>83.66</v>
      </c>
      <c r="CQ805" s="2">
        <f t="shared" si="932"/>
        <v>41.83</v>
      </c>
      <c r="CR805" s="2">
        <f t="shared" si="933"/>
        <v>0</v>
      </c>
      <c r="CS805" s="2">
        <f t="shared" si="934"/>
        <v>0</v>
      </c>
      <c r="CT805" s="2">
        <f t="shared" si="935"/>
        <v>0</v>
      </c>
      <c r="CU805" s="2">
        <f t="shared" si="936"/>
        <v>0</v>
      </c>
      <c r="CV805" s="2">
        <f t="shared" si="937"/>
        <v>0</v>
      </c>
      <c r="CW805" s="2">
        <f t="shared" si="938"/>
        <v>0</v>
      </c>
      <c r="CX805" s="2">
        <f t="shared" si="939"/>
        <v>0</v>
      </c>
      <c r="CY805" s="2">
        <f t="shared" si="940"/>
        <v>0</v>
      </c>
      <c r="CZ805" s="2">
        <f t="shared" si="941"/>
        <v>0</v>
      </c>
      <c r="DA805" s="2"/>
      <c r="DB805" s="2"/>
      <c r="DC805" s="2" t="s">
        <v>3</v>
      </c>
      <c r="DD805" s="2" t="s">
        <v>3</v>
      </c>
      <c r="DE805" s="2" t="s">
        <v>3</v>
      </c>
      <c r="DF805" s="2" t="s">
        <v>3</v>
      </c>
      <c r="DG805" s="2" t="s">
        <v>3</v>
      </c>
      <c r="DH805" s="2" t="s">
        <v>3</v>
      </c>
      <c r="DI805" s="2" t="s">
        <v>3</v>
      </c>
      <c r="DJ805" s="2" t="s">
        <v>3</v>
      </c>
      <c r="DK805" s="2" t="s">
        <v>3</v>
      </c>
      <c r="DL805" s="2" t="s">
        <v>3</v>
      </c>
      <c r="DM805" s="2" t="s">
        <v>3</v>
      </c>
      <c r="DN805" s="2">
        <v>0</v>
      </c>
      <c r="DO805" s="2">
        <v>0</v>
      </c>
      <c r="DP805" s="2">
        <v>1</v>
      </c>
      <c r="DQ805" s="2">
        <v>1</v>
      </c>
      <c r="DR805" s="2"/>
      <c r="DS805" s="2"/>
      <c r="DT805" s="2"/>
      <c r="DU805" s="2">
        <v>1010</v>
      </c>
      <c r="DV805" s="2" t="s">
        <v>457</v>
      </c>
      <c r="DW805" s="2" t="s">
        <v>457</v>
      </c>
      <c r="DX805" s="2">
        <v>1</v>
      </c>
      <c r="DY805" s="2"/>
      <c r="DZ805" s="2" t="s">
        <v>3</v>
      </c>
      <c r="EA805" s="2" t="s">
        <v>3</v>
      </c>
      <c r="EB805" s="2" t="s">
        <v>3</v>
      </c>
      <c r="EC805" s="2" t="s">
        <v>3</v>
      </c>
      <c r="ED805" s="2"/>
      <c r="EE805" s="2">
        <v>59540854</v>
      </c>
      <c r="EF805" s="2">
        <v>130</v>
      </c>
      <c r="EG805" s="2" t="s">
        <v>38</v>
      </c>
      <c r="EH805" s="2">
        <v>0</v>
      </c>
      <c r="EI805" s="2" t="s">
        <v>3</v>
      </c>
      <c r="EJ805" s="2">
        <v>3</v>
      </c>
      <c r="EK805" s="2">
        <v>746</v>
      </c>
      <c r="EL805" s="2" t="s">
        <v>39</v>
      </c>
      <c r="EM805" s="2" t="s">
        <v>40</v>
      </c>
      <c r="EN805" s="2"/>
      <c r="EO805" s="2" t="s">
        <v>3</v>
      </c>
      <c r="EP805" s="2"/>
      <c r="EQ805" s="2">
        <v>0</v>
      </c>
      <c r="ER805" s="2">
        <v>41.83</v>
      </c>
      <c r="ES805" s="2">
        <v>41.83</v>
      </c>
      <c r="ET805" s="2">
        <v>0</v>
      </c>
      <c r="EU805" s="2">
        <v>0</v>
      </c>
      <c r="EV805" s="2">
        <v>0</v>
      </c>
      <c r="EW805" s="2">
        <v>0</v>
      </c>
      <c r="EX805" s="2">
        <v>0</v>
      </c>
      <c r="EY805" s="2">
        <v>0</v>
      </c>
      <c r="EZ805" s="2"/>
      <c r="FA805" s="2"/>
      <c r="FB805" s="2"/>
      <c r="FC805" s="2"/>
      <c r="FD805" s="2"/>
      <c r="FE805" s="2"/>
      <c r="FF805" s="2"/>
      <c r="FG805" s="2"/>
      <c r="FH805" s="2"/>
      <c r="FI805" s="2"/>
      <c r="FJ805" s="2"/>
      <c r="FK805" s="2"/>
      <c r="FL805" s="2"/>
      <c r="FM805" s="2"/>
      <c r="FN805" s="2"/>
      <c r="FO805" s="2"/>
      <c r="FP805" s="2"/>
      <c r="FQ805" s="2">
        <v>0</v>
      </c>
      <c r="FR805" s="2">
        <f t="shared" si="942"/>
        <v>83.66</v>
      </c>
      <c r="FS805" s="2">
        <v>0</v>
      </c>
      <c r="FT805" s="2"/>
      <c r="FU805" s="2"/>
      <c r="FV805" s="2"/>
      <c r="FW805" s="2"/>
      <c r="FX805" s="2">
        <v>0</v>
      </c>
      <c r="FY805" s="2">
        <v>0</v>
      </c>
      <c r="FZ805" s="2"/>
      <c r="GA805" s="2" t="s">
        <v>3</v>
      </c>
      <c r="GB805" s="2"/>
      <c r="GC805" s="2"/>
      <c r="GD805" s="2">
        <v>1</v>
      </c>
      <c r="GE805" s="2"/>
      <c r="GF805" s="2">
        <v>-1815006337</v>
      </c>
      <c r="GG805" s="2">
        <v>2</v>
      </c>
      <c r="GH805" s="2">
        <v>1</v>
      </c>
      <c r="GI805" s="2">
        <v>-2</v>
      </c>
      <c r="GJ805" s="2">
        <v>0</v>
      </c>
      <c r="GK805" s="2">
        <v>0</v>
      </c>
      <c r="GL805" s="2">
        <f t="shared" si="943"/>
        <v>0</v>
      </c>
      <c r="GM805" s="2">
        <f t="shared" si="944"/>
        <v>83.66</v>
      </c>
      <c r="GN805" s="2">
        <f t="shared" si="945"/>
        <v>0</v>
      </c>
      <c r="GO805" s="2">
        <f t="shared" si="946"/>
        <v>0</v>
      </c>
      <c r="GP805" s="2">
        <f t="shared" si="947"/>
        <v>0</v>
      </c>
      <c r="GQ805" s="2"/>
      <c r="GR805" s="2">
        <v>0</v>
      </c>
      <c r="GS805" s="2">
        <v>3</v>
      </c>
      <c r="GT805" s="2">
        <v>0</v>
      </c>
      <c r="GU805" s="2" t="s">
        <v>3</v>
      </c>
      <c r="GV805" s="2">
        <f t="shared" si="948"/>
        <v>0</v>
      </c>
      <c r="GW805" s="2">
        <v>1</v>
      </c>
      <c r="GX805" s="2">
        <f t="shared" si="949"/>
        <v>0</v>
      </c>
      <c r="GY805" s="2"/>
      <c r="GZ805" s="2"/>
      <c r="HA805" s="2">
        <v>0</v>
      </c>
      <c r="HB805" s="2">
        <v>0</v>
      </c>
      <c r="HC805" s="2">
        <f t="shared" si="950"/>
        <v>0</v>
      </c>
      <c r="HD805" s="2"/>
      <c r="HE805" s="2" t="s">
        <v>3</v>
      </c>
      <c r="HF805" s="2" t="s">
        <v>3</v>
      </c>
      <c r="HG805" s="2"/>
      <c r="HH805" s="2"/>
      <c r="HI805" s="2"/>
      <c r="HJ805" s="2"/>
      <c r="HK805" s="2"/>
      <c r="HL805" s="2"/>
      <c r="HM805" s="2" t="s">
        <v>3</v>
      </c>
      <c r="HN805" s="2" t="s">
        <v>3</v>
      </c>
      <c r="HO805" s="2" t="s">
        <v>3</v>
      </c>
      <c r="HP805" s="2" t="s">
        <v>3</v>
      </c>
      <c r="HQ805" s="2" t="s">
        <v>3</v>
      </c>
      <c r="HR805" s="2"/>
      <c r="HS805" s="2">
        <v>0</v>
      </c>
      <c r="HT805" s="2"/>
      <c r="HU805" s="2"/>
      <c r="HV805" s="2"/>
      <c r="HW805" s="2"/>
      <c r="HX805" s="2"/>
      <c r="HY805" s="2"/>
      <c r="HZ805" s="2"/>
      <c r="IA805" s="2"/>
      <c r="IB805" s="2"/>
      <c r="IC805" s="2"/>
      <c r="ID805" s="2"/>
      <c r="IE805" s="2"/>
      <c r="IF805" s="2"/>
      <c r="IG805" s="2"/>
      <c r="IH805" s="2"/>
      <c r="II805" s="2"/>
      <c r="IJ805" s="2"/>
      <c r="IK805" s="2">
        <v>0</v>
      </c>
      <c r="IL805" s="2"/>
      <c r="IM805" s="2"/>
      <c r="IN805" s="2"/>
      <c r="IO805" s="2"/>
      <c r="IP805" s="2"/>
      <c r="IQ805" s="2"/>
      <c r="IR805" s="2"/>
      <c r="IS805" s="2"/>
      <c r="IT805" s="2"/>
      <c r="IU805" s="2"/>
    </row>
    <row r="806" spans="1:255" x14ac:dyDescent="0.2">
      <c r="A806">
        <v>17</v>
      </c>
      <c r="B806">
        <v>1</v>
      </c>
      <c r="E806" t="s">
        <v>1013</v>
      </c>
      <c r="F806" t="s">
        <v>1014</v>
      </c>
      <c r="G806" t="s">
        <v>1015</v>
      </c>
      <c r="H806" t="s">
        <v>457</v>
      </c>
      <c r="I806">
        <v>2</v>
      </c>
      <c r="J806">
        <v>0</v>
      </c>
      <c r="K806">
        <v>2</v>
      </c>
      <c r="O806">
        <f t="shared" si="911"/>
        <v>456.78</v>
      </c>
      <c r="P806">
        <f t="shared" si="912"/>
        <v>456.78</v>
      </c>
      <c r="Q806">
        <f t="shared" si="913"/>
        <v>0</v>
      </c>
      <c r="R806">
        <f t="shared" si="914"/>
        <v>0</v>
      </c>
      <c r="S806">
        <f t="shared" si="915"/>
        <v>0</v>
      </c>
      <c r="T806">
        <f t="shared" si="916"/>
        <v>0</v>
      </c>
      <c r="U806">
        <f t="shared" si="917"/>
        <v>0</v>
      </c>
      <c r="V806">
        <f t="shared" si="918"/>
        <v>0</v>
      </c>
      <c r="W806">
        <f t="shared" si="919"/>
        <v>0</v>
      </c>
      <c r="X806">
        <f t="shared" si="920"/>
        <v>0</v>
      </c>
      <c r="Y806">
        <f t="shared" si="921"/>
        <v>0</v>
      </c>
      <c r="AA806">
        <v>60252775</v>
      </c>
      <c r="AB806">
        <f t="shared" si="922"/>
        <v>41.83</v>
      </c>
      <c r="AC806">
        <f t="shared" si="923"/>
        <v>41.83</v>
      </c>
      <c r="AD806">
        <f t="shared" si="924"/>
        <v>0</v>
      </c>
      <c r="AE806">
        <f t="shared" si="925"/>
        <v>0</v>
      </c>
      <c r="AF806">
        <f t="shared" si="926"/>
        <v>0</v>
      </c>
      <c r="AG806">
        <f t="shared" si="927"/>
        <v>0</v>
      </c>
      <c r="AH806">
        <f t="shared" si="928"/>
        <v>0</v>
      </c>
      <c r="AI806">
        <f t="shared" si="929"/>
        <v>0</v>
      </c>
      <c r="AJ806">
        <f t="shared" si="930"/>
        <v>0</v>
      </c>
      <c r="AK806">
        <v>41.83</v>
      </c>
      <c r="AL806">
        <v>41.83</v>
      </c>
      <c r="AM806">
        <v>0</v>
      </c>
      <c r="AN806">
        <v>0</v>
      </c>
      <c r="AO806">
        <v>0</v>
      </c>
      <c r="AP806">
        <v>0</v>
      </c>
      <c r="AQ806">
        <v>0</v>
      </c>
      <c r="AR806">
        <v>0</v>
      </c>
      <c r="AS806">
        <v>0</v>
      </c>
      <c r="AT806">
        <v>0</v>
      </c>
      <c r="AU806">
        <v>0</v>
      </c>
      <c r="AV806">
        <v>1</v>
      </c>
      <c r="AW806">
        <v>1</v>
      </c>
      <c r="AZ806">
        <v>1</v>
      </c>
      <c r="BA806">
        <v>1</v>
      </c>
      <c r="BB806">
        <v>1</v>
      </c>
      <c r="BC806">
        <v>5.46</v>
      </c>
      <c r="BD806" t="s">
        <v>3</v>
      </c>
      <c r="BE806" t="s">
        <v>3</v>
      </c>
      <c r="BF806" t="s">
        <v>3</v>
      </c>
      <c r="BG806" t="s">
        <v>3</v>
      </c>
      <c r="BH806">
        <v>3</v>
      </c>
      <c r="BI806">
        <v>3</v>
      </c>
      <c r="BJ806" t="s">
        <v>3</v>
      </c>
      <c r="BM806">
        <v>746</v>
      </c>
      <c r="BN806">
        <v>59540665</v>
      </c>
      <c r="BO806" t="s">
        <v>3</v>
      </c>
      <c r="BP806">
        <v>0</v>
      </c>
      <c r="BQ806">
        <v>130</v>
      </c>
      <c r="BR806">
        <v>0</v>
      </c>
      <c r="BS806">
        <v>1</v>
      </c>
      <c r="BT806">
        <v>1</v>
      </c>
      <c r="BU806">
        <v>1</v>
      </c>
      <c r="BV806">
        <v>1</v>
      </c>
      <c r="BW806">
        <v>1</v>
      </c>
      <c r="BX806">
        <v>1</v>
      </c>
      <c r="BY806" t="s">
        <v>3</v>
      </c>
      <c r="BZ806">
        <v>0</v>
      </c>
      <c r="CA806">
        <v>0</v>
      </c>
      <c r="CB806" t="s">
        <v>3</v>
      </c>
      <c r="CE806">
        <v>30</v>
      </c>
      <c r="CF806">
        <v>0</v>
      </c>
      <c r="CG806">
        <v>0</v>
      </c>
      <c r="CM806">
        <v>0</v>
      </c>
      <c r="CN806" t="s">
        <v>3</v>
      </c>
      <c r="CO806">
        <v>0</v>
      </c>
      <c r="CP806">
        <f t="shared" si="931"/>
        <v>456.78</v>
      </c>
      <c r="CQ806">
        <f t="shared" si="932"/>
        <v>228.39</v>
      </c>
      <c r="CR806">
        <f t="shared" si="933"/>
        <v>0</v>
      </c>
      <c r="CS806">
        <f t="shared" si="934"/>
        <v>0</v>
      </c>
      <c r="CT806">
        <f t="shared" si="935"/>
        <v>0</v>
      </c>
      <c r="CU806">
        <f t="shared" si="936"/>
        <v>0</v>
      </c>
      <c r="CV806">
        <f t="shared" si="937"/>
        <v>0</v>
      </c>
      <c r="CW806">
        <f t="shared" si="938"/>
        <v>0</v>
      </c>
      <c r="CX806">
        <f t="shared" si="939"/>
        <v>0</v>
      </c>
      <c r="CY806">
        <f t="shared" si="940"/>
        <v>0</v>
      </c>
      <c r="CZ806">
        <f t="shared" si="941"/>
        <v>0</v>
      </c>
      <c r="DC806" t="s">
        <v>3</v>
      </c>
      <c r="DD806" t="s">
        <v>3</v>
      </c>
      <c r="DE806" t="s">
        <v>3</v>
      </c>
      <c r="DF806" t="s">
        <v>3</v>
      </c>
      <c r="DG806" t="s">
        <v>3</v>
      </c>
      <c r="DH806" t="s">
        <v>3</v>
      </c>
      <c r="DI806" t="s">
        <v>3</v>
      </c>
      <c r="DJ806" t="s">
        <v>3</v>
      </c>
      <c r="DK806" t="s">
        <v>3</v>
      </c>
      <c r="DL806" t="s">
        <v>3</v>
      </c>
      <c r="DM806" t="s">
        <v>3</v>
      </c>
      <c r="DN806">
        <v>0</v>
      </c>
      <c r="DO806">
        <v>0</v>
      </c>
      <c r="DP806">
        <v>1</v>
      </c>
      <c r="DQ806">
        <v>1</v>
      </c>
      <c r="DU806">
        <v>1010</v>
      </c>
      <c r="DV806" t="s">
        <v>457</v>
      </c>
      <c r="DW806" t="s">
        <v>457</v>
      </c>
      <c r="DX806">
        <v>1</v>
      </c>
      <c r="DZ806" t="s">
        <v>3</v>
      </c>
      <c r="EA806" t="s">
        <v>3</v>
      </c>
      <c r="EB806" t="s">
        <v>3</v>
      </c>
      <c r="EC806" t="s">
        <v>3</v>
      </c>
      <c r="EE806">
        <v>59540854</v>
      </c>
      <c r="EF806">
        <v>130</v>
      </c>
      <c r="EG806" t="s">
        <v>38</v>
      </c>
      <c r="EH806">
        <v>0</v>
      </c>
      <c r="EI806" t="s">
        <v>3</v>
      </c>
      <c r="EJ806">
        <v>3</v>
      </c>
      <c r="EK806">
        <v>746</v>
      </c>
      <c r="EL806" t="s">
        <v>39</v>
      </c>
      <c r="EM806" t="s">
        <v>40</v>
      </c>
      <c r="EO806" t="s">
        <v>3</v>
      </c>
      <c r="EQ806">
        <v>0</v>
      </c>
      <c r="ER806">
        <v>41.83</v>
      </c>
      <c r="ES806">
        <v>41.83</v>
      </c>
      <c r="ET806">
        <v>0</v>
      </c>
      <c r="EU806">
        <v>0</v>
      </c>
      <c r="EV806">
        <v>0</v>
      </c>
      <c r="EW806">
        <v>0</v>
      </c>
      <c r="EX806">
        <v>0</v>
      </c>
      <c r="EY806">
        <v>0</v>
      </c>
      <c r="FQ806">
        <v>0</v>
      </c>
      <c r="FR806">
        <f t="shared" si="942"/>
        <v>456.78</v>
      </c>
      <c r="FS806">
        <v>0</v>
      </c>
      <c r="FX806">
        <v>0</v>
      </c>
      <c r="FY806">
        <v>0</v>
      </c>
      <c r="GA806" t="s">
        <v>3</v>
      </c>
      <c r="GD806">
        <v>1</v>
      </c>
      <c r="GF806">
        <v>-1815006337</v>
      </c>
      <c r="GG806">
        <v>2</v>
      </c>
      <c r="GH806">
        <v>1</v>
      </c>
      <c r="GI806">
        <v>2</v>
      </c>
      <c r="GJ806">
        <v>0</v>
      </c>
      <c r="GK806">
        <v>0</v>
      </c>
      <c r="GL806">
        <f t="shared" si="943"/>
        <v>0</v>
      </c>
      <c r="GM806">
        <f t="shared" si="944"/>
        <v>456.78</v>
      </c>
      <c r="GN806">
        <f t="shared" si="945"/>
        <v>0</v>
      </c>
      <c r="GO806">
        <f t="shared" si="946"/>
        <v>0</v>
      </c>
      <c r="GP806">
        <f t="shared" si="947"/>
        <v>0</v>
      </c>
      <c r="GR806">
        <v>0</v>
      </c>
      <c r="GS806">
        <v>3</v>
      </c>
      <c r="GT806">
        <v>0</v>
      </c>
      <c r="GU806" t="s">
        <v>3</v>
      </c>
      <c r="GV806">
        <f t="shared" si="948"/>
        <v>0</v>
      </c>
      <c r="GW806">
        <v>1</v>
      </c>
      <c r="GX806">
        <f t="shared" si="949"/>
        <v>0</v>
      </c>
      <c r="HA806">
        <v>0</v>
      </c>
      <c r="HB806">
        <v>0</v>
      </c>
      <c r="HC806">
        <f t="shared" si="950"/>
        <v>0</v>
      </c>
      <c r="HE806" t="s">
        <v>3</v>
      </c>
      <c r="HF806" t="s">
        <v>3</v>
      </c>
      <c r="HM806" t="s">
        <v>3</v>
      </c>
      <c r="HN806" t="s">
        <v>3</v>
      </c>
      <c r="HO806" t="s">
        <v>3</v>
      </c>
      <c r="HP806" t="s">
        <v>3</v>
      </c>
      <c r="HQ806" t="s">
        <v>3</v>
      </c>
      <c r="HS806">
        <v>0</v>
      </c>
      <c r="IK806">
        <v>0</v>
      </c>
    </row>
    <row r="807" spans="1:255" x14ac:dyDescent="0.2">
      <c r="A807" s="2">
        <v>17</v>
      </c>
      <c r="B807" s="2">
        <v>1</v>
      </c>
      <c r="C807" s="2"/>
      <c r="D807" s="2"/>
      <c r="E807" s="2" t="s">
        <v>1016</v>
      </c>
      <c r="F807" s="2" t="s">
        <v>1017</v>
      </c>
      <c r="G807" s="2" t="s">
        <v>1018</v>
      </c>
      <c r="H807" s="2" t="s">
        <v>457</v>
      </c>
      <c r="I807" s="2">
        <v>2</v>
      </c>
      <c r="J807" s="2">
        <v>0</v>
      </c>
      <c r="K807" s="2">
        <v>2</v>
      </c>
      <c r="L807" s="2"/>
      <c r="M807" s="2"/>
      <c r="N807" s="2"/>
      <c r="O807" s="2">
        <f t="shared" si="911"/>
        <v>49.5</v>
      </c>
      <c r="P807" s="2">
        <f t="shared" si="912"/>
        <v>49.5</v>
      </c>
      <c r="Q807" s="2">
        <f t="shared" si="913"/>
        <v>0</v>
      </c>
      <c r="R807" s="2">
        <f t="shared" si="914"/>
        <v>0</v>
      </c>
      <c r="S807" s="2">
        <f t="shared" si="915"/>
        <v>0</v>
      </c>
      <c r="T807" s="2">
        <f t="shared" si="916"/>
        <v>0</v>
      </c>
      <c r="U807" s="2">
        <f t="shared" si="917"/>
        <v>0</v>
      </c>
      <c r="V807" s="2">
        <f t="shared" si="918"/>
        <v>0</v>
      </c>
      <c r="W807" s="2">
        <f t="shared" si="919"/>
        <v>0</v>
      </c>
      <c r="X807" s="2">
        <f t="shared" si="920"/>
        <v>0</v>
      </c>
      <c r="Y807" s="2">
        <f t="shared" si="921"/>
        <v>0</v>
      </c>
      <c r="Z807" s="2"/>
      <c r="AA807" s="2">
        <v>60252778</v>
      </c>
      <c r="AB807" s="2">
        <f t="shared" si="922"/>
        <v>24.75</v>
      </c>
      <c r="AC807" s="2">
        <f t="shared" si="923"/>
        <v>24.75</v>
      </c>
      <c r="AD807" s="2">
        <f t="shared" si="924"/>
        <v>0</v>
      </c>
      <c r="AE807" s="2">
        <f t="shared" si="925"/>
        <v>0</v>
      </c>
      <c r="AF807" s="2">
        <f t="shared" si="926"/>
        <v>0</v>
      </c>
      <c r="AG807" s="2">
        <f t="shared" si="927"/>
        <v>0</v>
      </c>
      <c r="AH807" s="2">
        <f t="shared" si="928"/>
        <v>0</v>
      </c>
      <c r="AI807" s="2">
        <f t="shared" si="929"/>
        <v>0</v>
      </c>
      <c r="AJ807" s="2">
        <f t="shared" si="930"/>
        <v>0</v>
      </c>
      <c r="AK807" s="2">
        <v>24.75</v>
      </c>
      <c r="AL807" s="2">
        <v>24.75</v>
      </c>
      <c r="AM807" s="2">
        <v>0</v>
      </c>
      <c r="AN807" s="2">
        <v>0</v>
      </c>
      <c r="AO807" s="2">
        <v>0</v>
      </c>
      <c r="AP807" s="2">
        <v>0</v>
      </c>
      <c r="AQ807" s="2">
        <v>0</v>
      </c>
      <c r="AR807" s="2">
        <v>0</v>
      </c>
      <c r="AS807" s="2">
        <v>0</v>
      </c>
      <c r="AT807" s="2">
        <v>0</v>
      </c>
      <c r="AU807" s="2">
        <v>0</v>
      </c>
      <c r="AV807" s="2">
        <v>1</v>
      </c>
      <c r="AW807" s="2">
        <v>1</v>
      </c>
      <c r="AX807" s="2"/>
      <c r="AY807" s="2"/>
      <c r="AZ807" s="2">
        <v>1</v>
      </c>
      <c r="BA807" s="2">
        <v>1</v>
      </c>
      <c r="BB807" s="2">
        <v>1</v>
      </c>
      <c r="BC807" s="2">
        <v>1</v>
      </c>
      <c r="BD807" s="2" t="s">
        <v>3</v>
      </c>
      <c r="BE807" s="2" t="s">
        <v>3</v>
      </c>
      <c r="BF807" s="2" t="s">
        <v>3</v>
      </c>
      <c r="BG807" s="2" t="s">
        <v>3</v>
      </c>
      <c r="BH807" s="2">
        <v>3</v>
      </c>
      <c r="BI807" s="2">
        <v>3</v>
      </c>
      <c r="BJ807" s="2" t="s">
        <v>3</v>
      </c>
      <c r="BK807" s="2"/>
      <c r="BL807" s="2"/>
      <c r="BM807" s="2">
        <v>746</v>
      </c>
      <c r="BN807" s="2">
        <v>59540665</v>
      </c>
      <c r="BO807" s="2" t="s">
        <v>3</v>
      </c>
      <c r="BP807" s="2">
        <v>0</v>
      </c>
      <c r="BQ807" s="2">
        <v>130</v>
      </c>
      <c r="BR807" s="2">
        <v>0</v>
      </c>
      <c r="BS807" s="2">
        <v>1</v>
      </c>
      <c r="BT807" s="2">
        <v>1</v>
      </c>
      <c r="BU807" s="2">
        <v>1</v>
      </c>
      <c r="BV807" s="2">
        <v>1</v>
      </c>
      <c r="BW807" s="2">
        <v>1</v>
      </c>
      <c r="BX807" s="2">
        <v>1</v>
      </c>
      <c r="BY807" s="2" t="s">
        <v>3</v>
      </c>
      <c r="BZ807" s="2">
        <v>0</v>
      </c>
      <c r="CA807" s="2">
        <v>0</v>
      </c>
      <c r="CB807" s="2" t="s">
        <v>3</v>
      </c>
      <c r="CC807" s="2"/>
      <c r="CD807" s="2"/>
      <c r="CE807" s="2">
        <v>30</v>
      </c>
      <c r="CF807" s="2">
        <v>0</v>
      </c>
      <c r="CG807" s="2">
        <v>0</v>
      </c>
      <c r="CH807" s="2"/>
      <c r="CI807" s="2"/>
      <c r="CJ807" s="2"/>
      <c r="CK807" s="2"/>
      <c r="CL807" s="2"/>
      <c r="CM807" s="2">
        <v>0</v>
      </c>
      <c r="CN807" s="2" t="s">
        <v>3</v>
      </c>
      <c r="CO807" s="2">
        <v>0</v>
      </c>
      <c r="CP807" s="2">
        <f t="shared" si="931"/>
        <v>49.5</v>
      </c>
      <c r="CQ807" s="2">
        <f t="shared" si="932"/>
        <v>24.75</v>
      </c>
      <c r="CR807" s="2">
        <f t="shared" si="933"/>
        <v>0</v>
      </c>
      <c r="CS807" s="2">
        <f t="shared" si="934"/>
        <v>0</v>
      </c>
      <c r="CT807" s="2">
        <f t="shared" si="935"/>
        <v>0</v>
      </c>
      <c r="CU807" s="2">
        <f t="shared" si="936"/>
        <v>0</v>
      </c>
      <c r="CV807" s="2">
        <f t="shared" si="937"/>
        <v>0</v>
      </c>
      <c r="CW807" s="2">
        <f t="shared" si="938"/>
        <v>0</v>
      </c>
      <c r="CX807" s="2">
        <f t="shared" si="939"/>
        <v>0</v>
      </c>
      <c r="CY807" s="2">
        <f t="shared" si="940"/>
        <v>0</v>
      </c>
      <c r="CZ807" s="2">
        <f t="shared" si="941"/>
        <v>0</v>
      </c>
      <c r="DA807" s="2"/>
      <c r="DB807" s="2"/>
      <c r="DC807" s="2" t="s">
        <v>3</v>
      </c>
      <c r="DD807" s="2" t="s">
        <v>3</v>
      </c>
      <c r="DE807" s="2" t="s">
        <v>3</v>
      </c>
      <c r="DF807" s="2" t="s">
        <v>3</v>
      </c>
      <c r="DG807" s="2" t="s">
        <v>3</v>
      </c>
      <c r="DH807" s="2" t="s">
        <v>3</v>
      </c>
      <c r="DI807" s="2" t="s">
        <v>3</v>
      </c>
      <c r="DJ807" s="2" t="s">
        <v>3</v>
      </c>
      <c r="DK807" s="2" t="s">
        <v>3</v>
      </c>
      <c r="DL807" s="2" t="s">
        <v>3</v>
      </c>
      <c r="DM807" s="2" t="s">
        <v>3</v>
      </c>
      <c r="DN807" s="2">
        <v>0</v>
      </c>
      <c r="DO807" s="2">
        <v>0</v>
      </c>
      <c r="DP807" s="2">
        <v>1</v>
      </c>
      <c r="DQ807" s="2">
        <v>1</v>
      </c>
      <c r="DR807" s="2"/>
      <c r="DS807" s="2"/>
      <c r="DT807" s="2"/>
      <c r="DU807" s="2">
        <v>1010</v>
      </c>
      <c r="DV807" s="2" t="s">
        <v>457</v>
      </c>
      <c r="DW807" s="2" t="s">
        <v>457</v>
      </c>
      <c r="DX807" s="2">
        <v>1</v>
      </c>
      <c r="DY807" s="2"/>
      <c r="DZ807" s="2" t="s">
        <v>3</v>
      </c>
      <c r="EA807" s="2" t="s">
        <v>3</v>
      </c>
      <c r="EB807" s="2" t="s">
        <v>3</v>
      </c>
      <c r="EC807" s="2" t="s">
        <v>3</v>
      </c>
      <c r="ED807" s="2"/>
      <c r="EE807" s="2">
        <v>59540854</v>
      </c>
      <c r="EF807" s="2">
        <v>130</v>
      </c>
      <c r="EG807" s="2" t="s">
        <v>38</v>
      </c>
      <c r="EH807" s="2">
        <v>0</v>
      </c>
      <c r="EI807" s="2" t="s">
        <v>3</v>
      </c>
      <c r="EJ807" s="2">
        <v>3</v>
      </c>
      <c r="EK807" s="2">
        <v>746</v>
      </c>
      <c r="EL807" s="2" t="s">
        <v>39</v>
      </c>
      <c r="EM807" s="2" t="s">
        <v>40</v>
      </c>
      <c r="EN807" s="2"/>
      <c r="EO807" s="2" t="s">
        <v>3</v>
      </c>
      <c r="EP807" s="2"/>
      <c r="EQ807" s="2">
        <v>0</v>
      </c>
      <c r="ER807" s="2">
        <v>24.75</v>
      </c>
      <c r="ES807" s="2">
        <v>24.75</v>
      </c>
      <c r="ET807" s="2">
        <v>0</v>
      </c>
      <c r="EU807" s="2">
        <v>0</v>
      </c>
      <c r="EV807" s="2">
        <v>0</v>
      </c>
      <c r="EW807" s="2">
        <v>0</v>
      </c>
      <c r="EX807" s="2">
        <v>0</v>
      </c>
      <c r="EY807" s="2">
        <v>0</v>
      </c>
      <c r="EZ807" s="2"/>
      <c r="FA807" s="2"/>
      <c r="FB807" s="2"/>
      <c r="FC807" s="2"/>
      <c r="FD807" s="2"/>
      <c r="FE807" s="2"/>
      <c r="FF807" s="2"/>
      <c r="FG807" s="2"/>
      <c r="FH807" s="2"/>
      <c r="FI807" s="2"/>
      <c r="FJ807" s="2"/>
      <c r="FK807" s="2"/>
      <c r="FL807" s="2"/>
      <c r="FM807" s="2"/>
      <c r="FN807" s="2"/>
      <c r="FO807" s="2"/>
      <c r="FP807" s="2"/>
      <c r="FQ807" s="2">
        <v>0</v>
      </c>
      <c r="FR807" s="2">
        <f t="shared" si="942"/>
        <v>49.5</v>
      </c>
      <c r="FS807" s="2">
        <v>0</v>
      </c>
      <c r="FT807" s="2"/>
      <c r="FU807" s="2"/>
      <c r="FV807" s="2"/>
      <c r="FW807" s="2"/>
      <c r="FX807" s="2">
        <v>0</v>
      </c>
      <c r="FY807" s="2">
        <v>0</v>
      </c>
      <c r="FZ807" s="2"/>
      <c r="GA807" s="2" t="s">
        <v>3</v>
      </c>
      <c r="GB807" s="2"/>
      <c r="GC807" s="2"/>
      <c r="GD807" s="2">
        <v>1</v>
      </c>
      <c r="GE807" s="2"/>
      <c r="GF807" s="2">
        <v>-658876881</v>
      </c>
      <c r="GG807" s="2">
        <v>2</v>
      </c>
      <c r="GH807" s="2">
        <v>1</v>
      </c>
      <c r="GI807" s="2">
        <v>-2</v>
      </c>
      <c r="GJ807" s="2">
        <v>0</v>
      </c>
      <c r="GK807" s="2">
        <v>0</v>
      </c>
      <c r="GL807" s="2">
        <f t="shared" si="943"/>
        <v>0</v>
      </c>
      <c r="GM807" s="2">
        <f t="shared" si="944"/>
        <v>49.5</v>
      </c>
      <c r="GN807" s="2">
        <f t="shared" si="945"/>
        <v>0</v>
      </c>
      <c r="GO807" s="2">
        <f t="shared" si="946"/>
        <v>0</v>
      </c>
      <c r="GP807" s="2">
        <f t="shared" si="947"/>
        <v>0</v>
      </c>
      <c r="GQ807" s="2"/>
      <c r="GR807" s="2">
        <v>0</v>
      </c>
      <c r="GS807" s="2">
        <v>3</v>
      </c>
      <c r="GT807" s="2">
        <v>0</v>
      </c>
      <c r="GU807" s="2" t="s">
        <v>3</v>
      </c>
      <c r="GV807" s="2">
        <f t="shared" si="948"/>
        <v>0</v>
      </c>
      <c r="GW807" s="2">
        <v>1</v>
      </c>
      <c r="GX807" s="2">
        <f t="shared" si="949"/>
        <v>0</v>
      </c>
      <c r="GY807" s="2"/>
      <c r="GZ807" s="2"/>
      <c r="HA807" s="2">
        <v>0</v>
      </c>
      <c r="HB807" s="2">
        <v>0</v>
      </c>
      <c r="HC807" s="2">
        <f t="shared" si="950"/>
        <v>0</v>
      </c>
      <c r="HD807" s="2"/>
      <c r="HE807" s="2" t="s">
        <v>3</v>
      </c>
      <c r="HF807" s="2" t="s">
        <v>3</v>
      </c>
      <c r="HG807" s="2"/>
      <c r="HH807" s="2"/>
      <c r="HI807" s="2"/>
      <c r="HJ807" s="2"/>
      <c r="HK807" s="2"/>
      <c r="HL807" s="2"/>
      <c r="HM807" s="2" t="s">
        <v>3</v>
      </c>
      <c r="HN807" s="2" t="s">
        <v>3</v>
      </c>
      <c r="HO807" s="2" t="s">
        <v>3</v>
      </c>
      <c r="HP807" s="2" t="s">
        <v>3</v>
      </c>
      <c r="HQ807" s="2" t="s">
        <v>3</v>
      </c>
      <c r="HR807" s="2"/>
      <c r="HS807" s="2">
        <v>0</v>
      </c>
      <c r="HT807" s="2"/>
      <c r="HU807" s="2"/>
      <c r="HV807" s="2"/>
      <c r="HW807" s="2"/>
      <c r="HX807" s="2"/>
      <c r="HY807" s="2"/>
      <c r="HZ807" s="2"/>
      <c r="IA807" s="2"/>
      <c r="IB807" s="2"/>
      <c r="IC807" s="2"/>
      <c r="ID807" s="2"/>
      <c r="IE807" s="2"/>
      <c r="IF807" s="2"/>
      <c r="IG807" s="2"/>
      <c r="IH807" s="2"/>
      <c r="II807" s="2"/>
      <c r="IJ807" s="2"/>
      <c r="IK807" s="2">
        <v>0</v>
      </c>
      <c r="IL807" s="2"/>
      <c r="IM807" s="2"/>
      <c r="IN807" s="2"/>
      <c r="IO807" s="2"/>
      <c r="IP807" s="2"/>
      <c r="IQ807" s="2"/>
      <c r="IR807" s="2"/>
      <c r="IS807" s="2"/>
      <c r="IT807" s="2"/>
      <c r="IU807" s="2"/>
    </row>
    <row r="808" spans="1:255" x14ac:dyDescent="0.2">
      <c r="A808">
        <v>17</v>
      </c>
      <c r="B808">
        <v>1</v>
      </c>
      <c r="E808" t="s">
        <v>1016</v>
      </c>
      <c r="F808" t="s">
        <v>1017</v>
      </c>
      <c r="G808" t="s">
        <v>1018</v>
      </c>
      <c r="H808" t="s">
        <v>457</v>
      </c>
      <c r="I808">
        <v>2</v>
      </c>
      <c r="J808">
        <v>0</v>
      </c>
      <c r="K808">
        <v>2</v>
      </c>
      <c r="O808">
        <f t="shared" si="911"/>
        <v>335.61</v>
      </c>
      <c r="P808">
        <f t="shared" si="912"/>
        <v>335.61</v>
      </c>
      <c r="Q808">
        <f t="shared" si="913"/>
        <v>0</v>
      </c>
      <c r="R808">
        <f t="shared" si="914"/>
        <v>0</v>
      </c>
      <c r="S808">
        <f t="shared" si="915"/>
        <v>0</v>
      </c>
      <c r="T808">
        <f t="shared" si="916"/>
        <v>0</v>
      </c>
      <c r="U808">
        <f t="shared" si="917"/>
        <v>0</v>
      </c>
      <c r="V808">
        <f t="shared" si="918"/>
        <v>0</v>
      </c>
      <c r="W808">
        <f t="shared" si="919"/>
        <v>0</v>
      </c>
      <c r="X808">
        <f t="shared" si="920"/>
        <v>0</v>
      </c>
      <c r="Y808">
        <f t="shared" si="921"/>
        <v>0</v>
      </c>
      <c r="AA808">
        <v>60252775</v>
      </c>
      <c r="AB808">
        <f t="shared" si="922"/>
        <v>24.75</v>
      </c>
      <c r="AC808">
        <f t="shared" si="923"/>
        <v>24.75</v>
      </c>
      <c r="AD808">
        <f t="shared" si="924"/>
        <v>0</v>
      </c>
      <c r="AE808">
        <f t="shared" si="925"/>
        <v>0</v>
      </c>
      <c r="AF808">
        <f t="shared" si="926"/>
        <v>0</v>
      </c>
      <c r="AG808">
        <f t="shared" si="927"/>
        <v>0</v>
      </c>
      <c r="AH808">
        <f t="shared" si="928"/>
        <v>0</v>
      </c>
      <c r="AI808">
        <f t="shared" si="929"/>
        <v>0</v>
      </c>
      <c r="AJ808">
        <f t="shared" si="930"/>
        <v>0</v>
      </c>
      <c r="AK808">
        <v>24.75</v>
      </c>
      <c r="AL808">
        <v>24.75</v>
      </c>
      <c r="AM808">
        <v>0</v>
      </c>
      <c r="AN808">
        <v>0</v>
      </c>
      <c r="AO808">
        <v>0</v>
      </c>
      <c r="AP808">
        <v>0</v>
      </c>
      <c r="AQ808">
        <v>0</v>
      </c>
      <c r="AR808">
        <v>0</v>
      </c>
      <c r="AS808">
        <v>0</v>
      </c>
      <c r="AT808">
        <v>0</v>
      </c>
      <c r="AU808">
        <v>0</v>
      </c>
      <c r="AV808">
        <v>1</v>
      </c>
      <c r="AW808">
        <v>1</v>
      </c>
      <c r="AZ808">
        <v>1</v>
      </c>
      <c r="BA808">
        <v>1</v>
      </c>
      <c r="BB808">
        <v>1</v>
      </c>
      <c r="BC808">
        <v>6.78</v>
      </c>
      <c r="BD808" t="s">
        <v>3</v>
      </c>
      <c r="BE808" t="s">
        <v>3</v>
      </c>
      <c r="BF808" t="s">
        <v>3</v>
      </c>
      <c r="BG808" t="s">
        <v>3</v>
      </c>
      <c r="BH808">
        <v>3</v>
      </c>
      <c r="BI808">
        <v>3</v>
      </c>
      <c r="BJ808" t="s">
        <v>3</v>
      </c>
      <c r="BM808">
        <v>746</v>
      </c>
      <c r="BN808">
        <v>59540665</v>
      </c>
      <c r="BO808" t="s">
        <v>3</v>
      </c>
      <c r="BP808">
        <v>0</v>
      </c>
      <c r="BQ808">
        <v>130</v>
      </c>
      <c r="BR808">
        <v>0</v>
      </c>
      <c r="BS808">
        <v>1</v>
      </c>
      <c r="BT808">
        <v>1</v>
      </c>
      <c r="BU808">
        <v>1</v>
      </c>
      <c r="BV808">
        <v>1</v>
      </c>
      <c r="BW808">
        <v>1</v>
      </c>
      <c r="BX808">
        <v>1</v>
      </c>
      <c r="BY808" t="s">
        <v>3</v>
      </c>
      <c r="BZ808">
        <v>0</v>
      </c>
      <c r="CA808">
        <v>0</v>
      </c>
      <c r="CB808" t="s">
        <v>3</v>
      </c>
      <c r="CE808">
        <v>30</v>
      </c>
      <c r="CF808">
        <v>0</v>
      </c>
      <c r="CG808">
        <v>0</v>
      </c>
      <c r="CM808">
        <v>0</v>
      </c>
      <c r="CN808" t="s">
        <v>3</v>
      </c>
      <c r="CO808">
        <v>0</v>
      </c>
      <c r="CP808">
        <f t="shared" si="931"/>
        <v>335.61</v>
      </c>
      <c r="CQ808">
        <f t="shared" si="932"/>
        <v>167.81</v>
      </c>
      <c r="CR808">
        <f t="shared" si="933"/>
        <v>0</v>
      </c>
      <c r="CS808">
        <f t="shared" si="934"/>
        <v>0</v>
      </c>
      <c r="CT808">
        <f t="shared" si="935"/>
        <v>0</v>
      </c>
      <c r="CU808">
        <f t="shared" si="936"/>
        <v>0</v>
      </c>
      <c r="CV808">
        <f t="shared" si="937"/>
        <v>0</v>
      </c>
      <c r="CW808">
        <f t="shared" si="938"/>
        <v>0</v>
      </c>
      <c r="CX808">
        <f t="shared" si="939"/>
        <v>0</v>
      </c>
      <c r="CY808">
        <f t="shared" si="940"/>
        <v>0</v>
      </c>
      <c r="CZ808">
        <f t="shared" si="941"/>
        <v>0</v>
      </c>
      <c r="DC808" t="s">
        <v>3</v>
      </c>
      <c r="DD808" t="s">
        <v>3</v>
      </c>
      <c r="DE808" t="s">
        <v>3</v>
      </c>
      <c r="DF808" t="s">
        <v>3</v>
      </c>
      <c r="DG808" t="s">
        <v>3</v>
      </c>
      <c r="DH808" t="s">
        <v>3</v>
      </c>
      <c r="DI808" t="s">
        <v>3</v>
      </c>
      <c r="DJ808" t="s">
        <v>3</v>
      </c>
      <c r="DK808" t="s">
        <v>3</v>
      </c>
      <c r="DL808" t="s">
        <v>3</v>
      </c>
      <c r="DM808" t="s">
        <v>3</v>
      </c>
      <c r="DN808">
        <v>0</v>
      </c>
      <c r="DO808">
        <v>0</v>
      </c>
      <c r="DP808">
        <v>1</v>
      </c>
      <c r="DQ808">
        <v>1</v>
      </c>
      <c r="DU808">
        <v>1010</v>
      </c>
      <c r="DV808" t="s">
        <v>457</v>
      </c>
      <c r="DW808" t="s">
        <v>457</v>
      </c>
      <c r="DX808">
        <v>1</v>
      </c>
      <c r="DZ808" t="s">
        <v>3</v>
      </c>
      <c r="EA808" t="s">
        <v>3</v>
      </c>
      <c r="EB808" t="s">
        <v>3</v>
      </c>
      <c r="EC808" t="s">
        <v>3</v>
      </c>
      <c r="EE808">
        <v>59540854</v>
      </c>
      <c r="EF808">
        <v>130</v>
      </c>
      <c r="EG808" t="s">
        <v>38</v>
      </c>
      <c r="EH808">
        <v>0</v>
      </c>
      <c r="EI808" t="s">
        <v>3</v>
      </c>
      <c r="EJ808">
        <v>3</v>
      </c>
      <c r="EK808">
        <v>746</v>
      </c>
      <c r="EL808" t="s">
        <v>39</v>
      </c>
      <c r="EM808" t="s">
        <v>40</v>
      </c>
      <c r="EO808" t="s">
        <v>3</v>
      </c>
      <c r="EQ808">
        <v>0</v>
      </c>
      <c r="ER808">
        <v>24.75</v>
      </c>
      <c r="ES808">
        <v>24.75</v>
      </c>
      <c r="ET808">
        <v>0</v>
      </c>
      <c r="EU808">
        <v>0</v>
      </c>
      <c r="EV808">
        <v>0</v>
      </c>
      <c r="EW808">
        <v>0</v>
      </c>
      <c r="EX808">
        <v>0</v>
      </c>
      <c r="EY808">
        <v>0</v>
      </c>
      <c r="FQ808">
        <v>0</v>
      </c>
      <c r="FR808">
        <f t="shared" si="942"/>
        <v>335.61</v>
      </c>
      <c r="FS808">
        <v>0</v>
      </c>
      <c r="FX808">
        <v>0</v>
      </c>
      <c r="FY808">
        <v>0</v>
      </c>
      <c r="GA808" t="s">
        <v>3</v>
      </c>
      <c r="GD808">
        <v>1</v>
      </c>
      <c r="GF808">
        <v>-658876881</v>
      </c>
      <c r="GG808">
        <v>2</v>
      </c>
      <c r="GH808">
        <v>1</v>
      </c>
      <c r="GI808">
        <v>2</v>
      </c>
      <c r="GJ808">
        <v>0</v>
      </c>
      <c r="GK808">
        <v>0</v>
      </c>
      <c r="GL808">
        <f t="shared" si="943"/>
        <v>0</v>
      </c>
      <c r="GM808">
        <f t="shared" si="944"/>
        <v>335.61</v>
      </c>
      <c r="GN808">
        <f t="shared" si="945"/>
        <v>0</v>
      </c>
      <c r="GO808">
        <f t="shared" si="946"/>
        <v>0</v>
      </c>
      <c r="GP808">
        <f t="shared" si="947"/>
        <v>0</v>
      </c>
      <c r="GR808">
        <v>0</v>
      </c>
      <c r="GS808">
        <v>3</v>
      </c>
      <c r="GT808">
        <v>0</v>
      </c>
      <c r="GU808" t="s">
        <v>3</v>
      </c>
      <c r="GV808">
        <f t="shared" si="948"/>
        <v>0</v>
      </c>
      <c r="GW808">
        <v>1</v>
      </c>
      <c r="GX808">
        <f t="shared" si="949"/>
        <v>0</v>
      </c>
      <c r="HA808">
        <v>0</v>
      </c>
      <c r="HB808">
        <v>0</v>
      </c>
      <c r="HC808">
        <f t="shared" si="950"/>
        <v>0</v>
      </c>
      <c r="HE808" t="s">
        <v>3</v>
      </c>
      <c r="HF808" t="s">
        <v>3</v>
      </c>
      <c r="HM808" t="s">
        <v>3</v>
      </c>
      <c r="HN808" t="s">
        <v>3</v>
      </c>
      <c r="HO808" t="s">
        <v>3</v>
      </c>
      <c r="HP808" t="s">
        <v>3</v>
      </c>
      <c r="HQ808" t="s">
        <v>3</v>
      </c>
      <c r="HS808">
        <v>0</v>
      </c>
      <c r="IK808">
        <v>0</v>
      </c>
    </row>
    <row r="809" spans="1:255" x14ac:dyDescent="0.2">
      <c r="A809" s="2">
        <v>17</v>
      </c>
      <c r="B809" s="2">
        <v>1</v>
      </c>
      <c r="C809" s="2"/>
      <c r="D809" s="2"/>
      <c r="E809" s="2" t="s">
        <v>1019</v>
      </c>
      <c r="F809" s="2" t="s">
        <v>1020</v>
      </c>
      <c r="G809" s="2" t="s">
        <v>1021</v>
      </c>
      <c r="H809" s="2" t="s">
        <v>1022</v>
      </c>
      <c r="I809" s="2">
        <v>2</v>
      </c>
      <c r="J809" s="2">
        <v>0</v>
      </c>
      <c r="K809" s="2">
        <v>2</v>
      </c>
      <c r="L809" s="2"/>
      <c r="M809" s="2"/>
      <c r="N809" s="2"/>
      <c r="O809" s="2">
        <f t="shared" si="911"/>
        <v>281.82</v>
      </c>
      <c r="P809" s="2">
        <f t="shared" si="912"/>
        <v>281.82</v>
      </c>
      <c r="Q809" s="2">
        <f t="shared" si="913"/>
        <v>0</v>
      </c>
      <c r="R809" s="2">
        <f t="shared" si="914"/>
        <v>0</v>
      </c>
      <c r="S809" s="2">
        <f t="shared" si="915"/>
        <v>0</v>
      </c>
      <c r="T809" s="2">
        <f t="shared" si="916"/>
        <v>0</v>
      </c>
      <c r="U809" s="2">
        <f t="shared" si="917"/>
        <v>0</v>
      </c>
      <c r="V809" s="2">
        <f t="shared" si="918"/>
        <v>0</v>
      </c>
      <c r="W809" s="2">
        <f t="shared" si="919"/>
        <v>0</v>
      </c>
      <c r="X809" s="2">
        <f t="shared" si="920"/>
        <v>0</v>
      </c>
      <c r="Y809" s="2">
        <f t="shared" si="921"/>
        <v>0</v>
      </c>
      <c r="Z809" s="2"/>
      <c r="AA809" s="2">
        <v>60252778</v>
      </c>
      <c r="AB809" s="2">
        <f t="shared" si="922"/>
        <v>140.91</v>
      </c>
      <c r="AC809" s="2">
        <f t="shared" si="923"/>
        <v>140.91</v>
      </c>
      <c r="AD809" s="2">
        <f t="shared" si="924"/>
        <v>0</v>
      </c>
      <c r="AE809" s="2">
        <f t="shared" si="925"/>
        <v>0</v>
      </c>
      <c r="AF809" s="2">
        <f t="shared" si="926"/>
        <v>0</v>
      </c>
      <c r="AG809" s="2">
        <f t="shared" si="927"/>
        <v>0</v>
      </c>
      <c r="AH809" s="2">
        <f t="shared" si="928"/>
        <v>0</v>
      </c>
      <c r="AI809" s="2">
        <f t="shared" si="929"/>
        <v>0</v>
      </c>
      <c r="AJ809" s="2">
        <f t="shared" si="930"/>
        <v>0</v>
      </c>
      <c r="AK809" s="2">
        <v>140.91</v>
      </c>
      <c r="AL809" s="2">
        <v>140.91</v>
      </c>
      <c r="AM809" s="2">
        <v>0</v>
      </c>
      <c r="AN809" s="2">
        <v>0</v>
      </c>
      <c r="AO809" s="2">
        <v>0</v>
      </c>
      <c r="AP809" s="2">
        <v>0</v>
      </c>
      <c r="AQ809" s="2">
        <v>0</v>
      </c>
      <c r="AR809" s="2">
        <v>0</v>
      </c>
      <c r="AS809" s="2">
        <v>0</v>
      </c>
      <c r="AT809" s="2">
        <v>0</v>
      </c>
      <c r="AU809" s="2">
        <v>0</v>
      </c>
      <c r="AV809" s="2">
        <v>1</v>
      </c>
      <c r="AW809" s="2">
        <v>1</v>
      </c>
      <c r="AX809" s="2"/>
      <c r="AY809" s="2"/>
      <c r="AZ809" s="2">
        <v>1</v>
      </c>
      <c r="BA809" s="2">
        <v>1</v>
      </c>
      <c r="BB809" s="2">
        <v>1</v>
      </c>
      <c r="BC809" s="2">
        <v>1</v>
      </c>
      <c r="BD809" s="2" t="s">
        <v>3</v>
      </c>
      <c r="BE809" s="2" t="s">
        <v>3</v>
      </c>
      <c r="BF809" s="2" t="s">
        <v>3</v>
      </c>
      <c r="BG809" s="2" t="s">
        <v>3</v>
      </c>
      <c r="BH809" s="2">
        <v>3</v>
      </c>
      <c r="BI809" s="2">
        <v>3</v>
      </c>
      <c r="BJ809" s="2" t="s">
        <v>3</v>
      </c>
      <c r="BK809" s="2"/>
      <c r="BL809" s="2"/>
      <c r="BM809" s="2">
        <v>746</v>
      </c>
      <c r="BN809" s="2">
        <v>59540665</v>
      </c>
      <c r="BO809" s="2" t="s">
        <v>3</v>
      </c>
      <c r="BP809" s="2">
        <v>0</v>
      </c>
      <c r="BQ809" s="2">
        <v>130</v>
      </c>
      <c r="BR809" s="2">
        <v>0</v>
      </c>
      <c r="BS809" s="2">
        <v>1</v>
      </c>
      <c r="BT809" s="2">
        <v>1</v>
      </c>
      <c r="BU809" s="2">
        <v>1</v>
      </c>
      <c r="BV809" s="2">
        <v>1</v>
      </c>
      <c r="BW809" s="2">
        <v>1</v>
      </c>
      <c r="BX809" s="2">
        <v>1</v>
      </c>
      <c r="BY809" s="2" t="s">
        <v>3</v>
      </c>
      <c r="BZ809" s="2">
        <v>0</v>
      </c>
      <c r="CA809" s="2">
        <v>0</v>
      </c>
      <c r="CB809" s="2" t="s">
        <v>3</v>
      </c>
      <c r="CC809" s="2"/>
      <c r="CD809" s="2"/>
      <c r="CE809" s="2">
        <v>30</v>
      </c>
      <c r="CF809" s="2">
        <v>0</v>
      </c>
      <c r="CG809" s="2">
        <v>0</v>
      </c>
      <c r="CH809" s="2"/>
      <c r="CI809" s="2"/>
      <c r="CJ809" s="2"/>
      <c r="CK809" s="2"/>
      <c r="CL809" s="2"/>
      <c r="CM809" s="2">
        <v>0</v>
      </c>
      <c r="CN809" s="2" t="s">
        <v>3</v>
      </c>
      <c r="CO809" s="2">
        <v>0</v>
      </c>
      <c r="CP809" s="2">
        <f t="shared" si="931"/>
        <v>281.82</v>
      </c>
      <c r="CQ809" s="2">
        <f t="shared" si="932"/>
        <v>140.91</v>
      </c>
      <c r="CR809" s="2">
        <f t="shared" si="933"/>
        <v>0</v>
      </c>
      <c r="CS809" s="2">
        <f t="shared" si="934"/>
        <v>0</v>
      </c>
      <c r="CT809" s="2">
        <f t="shared" si="935"/>
        <v>0</v>
      </c>
      <c r="CU809" s="2">
        <f t="shared" si="936"/>
        <v>0</v>
      </c>
      <c r="CV809" s="2">
        <f t="shared" si="937"/>
        <v>0</v>
      </c>
      <c r="CW809" s="2">
        <f t="shared" si="938"/>
        <v>0</v>
      </c>
      <c r="CX809" s="2">
        <f t="shared" si="939"/>
        <v>0</v>
      </c>
      <c r="CY809" s="2">
        <f t="shared" si="940"/>
        <v>0</v>
      </c>
      <c r="CZ809" s="2">
        <f t="shared" si="941"/>
        <v>0</v>
      </c>
      <c r="DA809" s="2"/>
      <c r="DB809" s="2"/>
      <c r="DC809" s="2" t="s">
        <v>3</v>
      </c>
      <c r="DD809" s="2" t="s">
        <v>3</v>
      </c>
      <c r="DE809" s="2" t="s">
        <v>3</v>
      </c>
      <c r="DF809" s="2" t="s">
        <v>3</v>
      </c>
      <c r="DG809" s="2" t="s">
        <v>3</v>
      </c>
      <c r="DH809" s="2" t="s">
        <v>3</v>
      </c>
      <c r="DI809" s="2" t="s">
        <v>3</v>
      </c>
      <c r="DJ809" s="2" t="s">
        <v>3</v>
      </c>
      <c r="DK809" s="2" t="s">
        <v>3</v>
      </c>
      <c r="DL809" s="2" t="s">
        <v>3</v>
      </c>
      <c r="DM809" s="2" t="s">
        <v>3</v>
      </c>
      <c r="DN809" s="2">
        <v>0</v>
      </c>
      <c r="DO809" s="2">
        <v>0</v>
      </c>
      <c r="DP809" s="2">
        <v>1</v>
      </c>
      <c r="DQ809" s="2">
        <v>1</v>
      </c>
      <c r="DR809" s="2"/>
      <c r="DS809" s="2"/>
      <c r="DT809" s="2"/>
      <c r="DU809" s="2">
        <v>1013</v>
      </c>
      <c r="DV809" s="2" t="s">
        <v>1022</v>
      </c>
      <c r="DW809" s="2" t="s">
        <v>1022</v>
      </c>
      <c r="DX809" s="2">
        <v>1</v>
      </c>
      <c r="DY809" s="2"/>
      <c r="DZ809" s="2" t="s">
        <v>3</v>
      </c>
      <c r="EA809" s="2" t="s">
        <v>3</v>
      </c>
      <c r="EB809" s="2" t="s">
        <v>3</v>
      </c>
      <c r="EC809" s="2" t="s">
        <v>3</v>
      </c>
      <c r="ED809" s="2"/>
      <c r="EE809" s="2">
        <v>59540854</v>
      </c>
      <c r="EF809" s="2">
        <v>130</v>
      </c>
      <c r="EG809" s="2" t="s">
        <v>38</v>
      </c>
      <c r="EH809" s="2">
        <v>0</v>
      </c>
      <c r="EI809" s="2" t="s">
        <v>3</v>
      </c>
      <c r="EJ809" s="2">
        <v>3</v>
      </c>
      <c r="EK809" s="2">
        <v>746</v>
      </c>
      <c r="EL809" s="2" t="s">
        <v>39</v>
      </c>
      <c r="EM809" s="2" t="s">
        <v>40</v>
      </c>
      <c r="EN809" s="2"/>
      <c r="EO809" s="2" t="s">
        <v>3</v>
      </c>
      <c r="EP809" s="2"/>
      <c r="EQ809" s="2">
        <v>0</v>
      </c>
      <c r="ER809" s="2">
        <v>140.91</v>
      </c>
      <c r="ES809" s="2">
        <v>140.91</v>
      </c>
      <c r="ET809" s="2">
        <v>0</v>
      </c>
      <c r="EU809" s="2">
        <v>0</v>
      </c>
      <c r="EV809" s="2">
        <v>0</v>
      </c>
      <c r="EW809" s="2">
        <v>0</v>
      </c>
      <c r="EX809" s="2">
        <v>0</v>
      </c>
      <c r="EY809" s="2">
        <v>0</v>
      </c>
      <c r="EZ809" s="2"/>
      <c r="FA809" s="2"/>
      <c r="FB809" s="2"/>
      <c r="FC809" s="2"/>
      <c r="FD809" s="2"/>
      <c r="FE809" s="2"/>
      <c r="FF809" s="2"/>
      <c r="FG809" s="2"/>
      <c r="FH809" s="2"/>
      <c r="FI809" s="2"/>
      <c r="FJ809" s="2"/>
      <c r="FK809" s="2"/>
      <c r="FL809" s="2"/>
      <c r="FM809" s="2"/>
      <c r="FN809" s="2"/>
      <c r="FO809" s="2"/>
      <c r="FP809" s="2"/>
      <c r="FQ809" s="2">
        <v>0</v>
      </c>
      <c r="FR809" s="2">
        <f t="shared" si="942"/>
        <v>281.82</v>
      </c>
      <c r="FS809" s="2">
        <v>0</v>
      </c>
      <c r="FT809" s="2"/>
      <c r="FU809" s="2"/>
      <c r="FV809" s="2"/>
      <c r="FW809" s="2"/>
      <c r="FX809" s="2">
        <v>0</v>
      </c>
      <c r="FY809" s="2">
        <v>0</v>
      </c>
      <c r="FZ809" s="2"/>
      <c r="GA809" s="2" t="s">
        <v>3</v>
      </c>
      <c r="GB809" s="2"/>
      <c r="GC809" s="2"/>
      <c r="GD809" s="2">
        <v>1</v>
      </c>
      <c r="GE809" s="2"/>
      <c r="GF809" s="2">
        <v>2109748771</v>
      </c>
      <c r="GG809" s="2">
        <v>2</v>
      </c>
      <c r="GH809" s="2">
        <v>1</v>
      </c>
      <c r="GI809" s="2">
        <v>-2</v>
      </c>
      <c r="GJ809" s="2">
        <v>0</v>
      </c>
      <c r="GK809" s="2">
        <v>0</v>
      </c>
      <c r="GL809" s="2">
        <f t="shared" si="943"/>
        <v>0</v>
      </c>
      <c r="GM809" s="2">
        <f t="shared" si="944"/>
        <v>281.82</v>
      </c>
      <c r="GN809" s="2">
        <f t="shared" si="945"/>
        <v>0</v>
      </c>
      <c r="GO809" s="2">
        <f t="shared" si="946"/>
        <v>0</v>
      </c>
      <c r="GP809" s="2">
        <f t="shared" si="947"/>
        <v>0</v>
      </c>
      <c r="GQ809" s="2"/>
      <c r="GR809" s="2">
        <v>0</v>
      </c>
      <c r="GS809" s="2">
        <v>3</v>
      </c>
      <c r="GT809" s="2">
        <v>0</v>
      </c>
      <c r="GU809" s="2" t="s">
        <v>3</v>
      </c>
      <c r="GV809" s="2">
        <f t="shared" si="948"/>
        <v>0</v>
      </c>
      <c r="GW809" s="2">
        <v>1</v>
      </c>
      <c r="GX809" s="2">
        <f t="shared" si="949"/>
        <v>0</v>
      </c>
      <c r="GY809" s="2"/>
      <c r="GZ809" s="2"/>
      <c r="HA809" s="2">
        <v>0</v>
      </c>
      <c r="HB809" s="2">
        <v>0</v>
      </c>
      <c r="HC809" s="2">
        <f t="shared" si="950"/>
        <v>0</v>
      </c>
      <c r="HD809" s="2"/>
      <c r="HE809" s="2" t="s">
        <v>3</v>
      </c>
      <c r="HF809" s="2" t="s">
        <v>3</v>
      </c>
      <c r="HG809" s="2"/>
      <c r="HH809" s="2"/>
      <c r="HI809" s="2"/>
      <c r="HJ809" s="2"/>
      <c r="HK809" s="2"/>
      <c r="HL809" s="2"/>
      <c r="HM809" s="2" t="s">
        <v>3</v>
      </c>
      <c r="HN809" s="2" t="s">
        <v>3</v>
      </c>
      <c r="HO809" s="2" t="s">
        <v>3</v>
      </c>
      <c r="HP809" s="2" t="s">
        <v>3</v>
      </c>
      <c r="HQ809" s="2" t="s">
        <v>3</v>
      </c>
      <c r="HR809" s="2"/>
      <c r="HS809" s="2">
        <v>0</v>
      </c>
      <c r="HT809" s="2"/>
      <c r="HU809" s="2"/>
      <c r="HV809" s="2"/>
      <c r="HW809" s="2"/>
      <c r="HX809" s="2"/>
      <c r="HY809" s="2"/>
      <c r="HZ809" s="2"/>
      <c r="IA809" s="2"/>
      <c r="IB809" s="2"/>
      <c r="IC809" s="2"/>
      <c r="ID809" s="2"/>
      <c r="IE809" s="2"/>
      <c r="IF809" s="2"/>
      <c r="IG809" s="2"/>
      <c r="IH809" s="2"/>
      <c r="II809" s="2"/>
      <c r="IJ809" s="2"/>
      <c r="IK809" s="2">
        <v>0</v>
      </c>
      <c r="IL809" s="2"/>
      <c r="IM809" s="2"/>
      <c r="IN809" s="2"/>
      <c r="IO809" s="2"/>
      <c r="IP809" s="2"/>
      <c r="IQ809" s="2"/>
      <c r="IR809" s="2"/>
      <c r="IS809" s="2"/>
      <c r="IT809" s="2"/>
      <c r="IU809" s="2"/>
    </row>
    <row r="810" spans="1:255" x14ac:dyDescent="0.2">
      <c r="A810">
        <v>17</v>
      </c>
      <c r="B810">
        <v>1</v>
      </c>
      <c r="E810" t="s">
        <v>1019</v>
      </c>
      <c r="F810" t="s">
        <v>1020</v>
      </c>
      <c r="G810" t="s">
        <v>1021</v>
      </c>
      <c r="H810" t="s">
        <v>1022</v>
      </c>
      <c r="I810">
        <v>2</v>
      </c>
      <c r="J810">
        <v>0</v>
      </c>
      <c r="K810">
        <v>2</v>
      </c>
      <c r="O810">
        <f t="shared" si="911"/>
        <v>3023.93</v>
      </c>
      <c r="P810">
        <f t="shared" si="912"/>
        <v>3023.93</v>
      </c>
      <c r="Q810">
        <f t="shared" si="913"/>
        <v>0</v>
      </c>
      <c r="R810">
        <f t="shared" si="914"/>
        <v>0</v>
      </c>
      <c r="S810">
        <f t="shared" si="915"/>
        <v>0</v>
      </c>
      <c r="T810">
        <f t="shared" si="916"/>
        <v>0</v>
      </c>
      <c r="U810">
        <f t="shared" si="917"/>
        <v>0</v>
      </c>
      <c r="V810">
        <f t="shared" si="918"/>
        <v>0</v>
      </c>
      <c r="W810">
        <f t="shared" si="919"/>
        <v>0</v>
      </c>
      <c r="X810">
        <f t="shared" si="920"/>
        <v>0</v>
      </c>
      <c r="Y810">
        <f t="shared" si="921"/>
        <v>0</v>
      </c>
      <c r="AA810">
        <v>60252775</v>
      </c>
      <c r="AB810">
        <f t="shared" si="922"/>
        <v>140.91</v>
      </c>
      <c r="AC810">
        <f t="shared" si="923"/>
        <v>140.91</v>
      </c>
      <c r="AD810">
        <f t="shared" si="924"/>
        <v>0</v>
      </c>
      <c r="AE810">
        <f t="shared" si="925"/>
        <v>0</v>
      </c>
      <c r="AF810">
        <f t="shared" si="926"/>
        <v>0</v>
      </c>
      <c r="AG810">
        <f t="shared" si="927"/>
        <v>0</v>
      </c>
      <c r="AH810">
        <f t="shared" si="928"/>
        <v>0</v>
      </c>
      <c r="AI810">
        <f t="shared" si="929"/>
        <v>0</v>
      </c>
      <c r="AJ810">
        <f t="shared" si="930"/>
        <v>0</v>
      </c>
      <c r="AK810">
        <v>140.91</v>
      </c>
      <c r="AL810">
        <v>140.91</v>
      </c>
      <c r="AM810">
        <v>0</v>
      </c>
      <c r="AN810">
        <v>0</v>
      </c>
      <c r="AO810">
        <v>0</v>
      </c>
      <c r="AP810">
        <v>0</v>
      </c>
      <c r="AQ810">
        <v>0</v>
      </c>
      <c r="AR810">
        <v>0</v>
      </c>
      <c r="AS810">
        <v>0</v>
      </c>
      <c r="AT810">
        <v>0</v>
      </c>
      <c r="AU810">
        <v>0</v>
      </c>
      <c r="AV810">
        <v>1</v>
      </c>
      <c r="AW810">
        <v>1</v>
      </c>
      <c r="AZ810">
        <v>1</v>
      </c>
      <c r="BA810">
        <v>1</v>
      </c>
      <c r="BB810">
        <v>1</v>
      </c>
      <c r="BC810">
        <v>10.73</v>
      </c>
      <c r="BD810" t="s">
        <v>3</v>
      </c>
      <c r="BE810" t="s">
        <v>3</v>
      </c>
      <c r="BF810" t="s">
        <v>3</v>
      </c>
      <c r="BG810" t="s">
        <v>3</v>
      </c>
      <c r="BH810">
        <v>3</v>
      </c>
      <c r="BI810">
        <v>3</v>
      </c>
      <c r="BJ810" t="s">
        <v>3</v>
      </c>
      <c r="BM810">
        <v>746</v>
      </c>
      <c r="BN810">
        <v>59540665</v>
      </c>
      <c r="BO810" t="s">
        <v>3</v>
      </c>
      <c r="BP810">
        <v>0</v>
      </c>
      <c r="BQ810">
        <v>130</v>
      </c>
      <c r="BR810">
        <v>0</v>
      </c>
      <c r="BS810">
        <v>1</v>
      </c>
      <c r="BT810">
        <v>1</v>
      </c>
      <c r="BU810">
        <v>1</v>
      </c>
      <c r="BV810">
        <v>1</v>
      </c>
      <c r="BW810">
        <v>1</v>
      </c>
      <c r="BX810">
        <v>1</v>
      </c>
      <c r="BY810" t="s">
        <v>3</v>
      </c>
      <c r="BZ810">
        <v>0</v>
      </c>
      <c r="CA810">
        <v>0</v>
      </c>
      <c r="CB810" t="s">
        <v>3</v>
      </c>
      <c r="CE810">
        <v>30</v>
      </c>
      <c r="CF810">
        <v>0</v>
      </c>
      <c r="CG810">
        <v>0</v>
      </c>
      <c r="CM810">
        <v>0</v>
      </c>
      <c r="CN810" t="s">
        <v>3</v>
      </c>
      <c r="CO810">
        <v>0</v>
      </c>
      <c r="CP810">
        <f t="shared" si="931"/>
        <v>3023.93</v>
      </c>
      <c r="CQ810">
        <f t="shared" si="932"/>
        <v>1511.96</v>
      </c>
      <c r="CR810">
        <f t="shared" si="933"/>
        <v>0</v>
      </c>
      <c r="CS810">
        <f t="shared" si="934"/>
        <v>0</v>
      </c>
      <c r="CT810">
        <f t="shared" si="935"/>
        <v>0</v>
      </c>
      <c r="CU810">
        <f t="shared" si="936"/>
        <v>0</v>
      </c>
      <c r="CV810">
        <f t="shared" si="937"/>
        <v>0</v>
      </c>
      <c r="CW810">
        <f t="shared" si="938"/>
        <v>0</v>
      </c>
      <c r="CX810">
        <f t="shared" si="939"/>
        <v>0</v>
      </c>
      <c r="CY810">
        <f t="shared" si="940"/>
        <v>0</v>
      </c>
      <c r="CZ810">
        <f t="shared" si="941"/>
        <v>0</v>
      </c>
      <c r="DC810" t="s">
        <v>3</v>
      </c>
      <c r="DD810" t="s">
        <v>3</v>
      </c>
      <c r="DE810" t="s">
        <v>3</v>
      </c>
      <c r="DF810" t="s">
        <v>3</v>
      </c>
      <c r="DG810" t="s">
        <v>3</v>
      </c>
      <c r="DH810" t="s">
        <v>3</v>
      </c>
      <c r="DI810" t="s">
        <v>3</v>
      </c>
      <c r="DJ810" t="s">
        <v>3</v>
      </c>
      <c r="DK810" t="s">
        <v>3</v>
      </c>
      <c r="DL810" t="s">
        <v>3</v>
      </c>
      <c r="DM810" t="s">
        <v>3</v>
      </c>
      <c r="DN810">
        <v>0</v>
      </c>
      <c r="DO810">
        <v>0</v>
      </c>
      <c r="DP810">
        <v>1</v>
      </c>
      <c r="DQ810">
        <v>1</v>
      </c>
      <c r="DU810">
        <v>1013</v>
      </c>
      <c r="DV810" t="s">
        <v>1022</v>
      </c>
      <c r="DW810" t="s">
        <v>1022</v>
      </c>
      <c r="DX810">
        <v>1</v>
      </c>
      <c r="DZ810" t="s">
        <v>3</v>
      </c>
      <c r="EA810" t="s">
        <v>3</v>
      </c>
      <c r="EB810" t="s">
        <v>3</v>
      </c>
      <c r="EC810" t="s">
        <v>3</v>
      </c>
      <c r="EE810">
        <v>59540854</v>
      </c>
      <c r="EF810">
        <v>130</v>
      </c>
      <c r="EG810" t="s">
        <v>38</v>
      </c>
      <c r="EH810">
        <v>0</v>
      </c>
      <c r="EI810" t="s">
        <v>3</v>
      </c>
      <c r="EJ810">
        <v>3</v>
      </c>
      <c r="EK810">
        <v>746</v>
      </c>
      <c r="EL810" t="s">
        <v>39</v>
      </c>
      <c r="EM810" t="s">
        <v>40</v>
      </c>
      <c r="EO810" t="s">
        <v>3</v>
      </c>
      <c r="EQ810">
        <v>0</v>
      </c>
      <c r="ER810">
        <v>140.91</v>
      </c>
      <c r="ES810">
        <v>140.91</v>
      </c>
      <c r="ET810">
        <v>0</v>
      </c>
      <c r="EU810">
        <v>0</v>
      </c>
      <c r="EV810">
        <v>0</v>
      </c>
      <c r="EW810">
        <v>0</v>
      </c>
      <c r="EX810">
        <v>0</v>
      </c>
      <c r="EY810">
        <v>0</v>
      </c>
      <c r="FQ810">
        <v>0</v>
      </c>
      <c r="FR810">
        <f t="shared" si="942"/>
        <v>3023.93</v>
      </c>
      <c r="FS810">
        <v>0</v>
      </c>
      <c r="FX810">
        <v>0</v>
      </c>
      <c r="FY810">
        <v>0</v>
      </c>
      <c r="GA810" t="s">
        <v>3</v>
      </c>
      <c r="GD810">
        <v>1</v>
      </c>
      <c r="GF810">
        <v>2109748771</v>
      </c>
      <c r="GG810">
        <v>2</v>
      </c>
      <c r="GH810">
        <v>1</v>
      </c>
      <c r="GI810">
        <v>2</v>
      </c>
      <c r="GJ810">
        <v>0</v>
      </c>
      <c r="GK810">
        <v>0</v>
      </c>
      <c r="GL810">
        <f t="shared" si="943"/>
        <v>0</v>
      </c>
      <c r="GM810">
        <f t="shared" si="944"/>
        <v>3023.93</v>
      </c>
      <c r="GN810">
        <f t="shared" si="945"/>
        <v>0</v>
      </c>
      <c r="GO810">
        <f t="shared" si="946"/>
        <v>0</v>
      </c>
      <c r="GP810">
        <f t="shared" si="947"/>
        <v>0</v>
      </c>
      <c r="GR810">
        <v>0</v>
      </c>
      <c r="GS810">
        <v>3</v>
      </c>
      <c r="GT810">
        <v>0</v>
      </c>
      <c r="GU810" t="s">
        <v>3</v>
      </c>
      <c r="GV810">
        <f t="shared" si="948"/>
        <v>0</v>
      </c>
      <c r="GW810">
        <v>1</v>
      </c>
      <c r="GX810">
        <f t="shared" si="949"/>
        <v>0</v>
      </c>
      <c r="HA810">
        <v>0</v>
      </c>
      <c r="HB810">
        <v>0</v>
      </c>
      <c r="HC810">
        <f t="shared" si="950"/>
        <v>0</v>
      </c>
      <c r="HE810" t="s">
        <v>3</v>
      </c>
      <c r="HF810" t="s">
        <v>3</v>
      </c>
      <c r="HM810" t="s">
        <v>3</v>
      </c>
      <c r="HN810" t="s">
        <v>3</v>
      </c>
      <c r="HO810" t="s">
        <v>3</v>
      </c>
      <c r="HP810" t="s">
        <v>3</v>
      </c>
      <c r="HQ810" t="s">
        <v>3</v>
      </c>
      <c r="HS810">
        <v>0</v>
      </c>
      <c r="IK810">
        <v>0</v>
      </c>
    </row>
    <row r="811" spans="1:255" x14ac:dyDescent="0.2">
      <c r="A811" s="2">
        <v>17</v>
      </c>
      <c r="B811" s="2">
        <v>1</v>
      </c>
      <c r="C811" s="2"/>
      <c r="D811" s="2"/>
      <c r="E811" s="2" t="s">
        <v>1023</v>
      </c>
      <c r="F811" s="2" t="s">
        <v>1024</v>
      </c>
      <c r="G811" s="2" t="s">
        <v>1025</v>
      </c>
      <c r="H811" s="2" t="s">
        <v>457</v>
      </c>
      <c r="I811" s="2">
        <v>2</v>
      </c>
      <c r="J811" s="2">
        <v>0</v>
      </c>
      <c r="K811" s="2">
        <v>2</v>
      </c>
      <c r="L811" s="2"/>
      <c r="M811" s="2"/>
      <c r="N811" s="2"/>
      <c r="O811" s="2">
        <f t="shared" si="911"/>
        <v>69.38</v>
      </c>
      <c r="P811" s="2">
        <f t="shared" si="912"/>
        <v>69.38</v>
      </c>
      <c r="Q811" s="2">
        <f t="shared" si="913"/>
        <v>0</v>
      </c>
      <c r="R811" s="2">
        <f t="shared" si="914"/>
        <v>0</v>
      </c>
      <c r="S811" s="2">
        <f t="shared" si="915"/>
        <v>0</v>
      </c>
      <c r="T811" s="2">
        <f t="shared" si="916"/>
        <v>0</v>
      </c>
      <c r="U811" s="2">
        <f t="shared" si="917"/>
        <v>0</v>
      </c>
      <c r="V811" s="2">
        <f t="shared" si="918"/>
        <v>0</v>
      </c>
      <c r="W811" s="2">
        <f t="shared" si="919"/>
        <v>0</v>
      </c>
      <c r="X811" s="2">
        <f t="shared" si="920"/>
        <v>0</v>
      </c>
      <c r="Y811" s="2">
        <f t="shared" si="921"/>
        <v>0</v>
      </c>
      <c r="Z811" s="2"/>
      <c r="AA811" s="2">
        <v>60252778</v>
      </c>
      <c r="AB811" s="2">
        <f t="shared" si="922"/>
        <v>34.69</v>
      </c>
      <c r="AC811" s="2">
        <f t="shared" si="923"/>
        <v>34.69</v>
      </c>
      <c r="AD811" s="2">
        <f t="shared" si="924"/>
        <v>0</v>
      </c>
      <c r="AE811" s="2">
        <f t="shared" si="925"/>
        <v>0</v>
      </c>
      <c r="AF811" s="2">
        <f t="shared" si="926"/>
        <v>0</v>
      </c>
      <c r="AG811" s="2">
        <f t="shared" si="927"/>
        <v>0</v>
      </c>
      <c r="AH811" s="2">
        <f t="shared" si="928"/>
        <v>0</v>
      </c>
      <c r="AI811" s="2">
        <f t="shared" si="929"/>
        <v>0</v>
      </c>
      <c r="AJ811" s="2">
        <f t="shared" si="930"/>
        <v>0</v>
      </c>
      <c r="AK811" s="2">
        <v>34.69</v>
      </c>
      <c r="AL811" s="2">
        <v>34.69</v>
      </c>
      <c r="AM811" s="2">
        <v>0</v>
      </c>
      <c r="AN811" s="2">
        <v>0</v>
      </c>
      <c r="AO811" s="2">
        <v>0</v>
      </c>
      <c r="AP811" s="2">
        <v>0</v>
      </c>
      <c r="AQ811" s="2">
        <v>0</v>
      </c>
      <c r="AR811" s="2">
        <v>0</v>
      </c>
      <c r="AS811" s="2">
        <v>0</v>
      </c>
      <c r="AT811" s="2">
        <v>0</v>
      </c>
      <c r="AU811" s="2">
        <v>0</v>
      </c>
      <c r="AV811" s="2">
        <v>1</v>
      </c>
      <c r="AW811" s="2">
        <v>1</v>
      </c>
      <c r="AX811" s="2"/>
      <c r="AY811" s="2"/>
      <c r="AZ811" s="2">
        <v>1</v>
      </c>
      <c r="BA811" s="2">
        <v>1</v>
      </c>
      <c r="BB811" s="2">
        <v>1</v>
      </c>
      <c r="BC811" s="2">
        <v>1</v>
      </c>
      <c r="BD811" s="2" t="s">
        <v>3</v>
      </c>
      <c r="BE811" s="2" t="s">
        <v>3</v>
      </c>
      <c r="BF811" s="2" t="s">
        <v>3</v>
      </c>
      <c r="BG811" s="2" t="s">
        <v>3</v>
      </c>
      <c r="BH811" s="2">
        <v>3</v>
      </c>
      <c r="BI811" s="2">
        <v>3</v>
      </c>
      <c r="BJ811" s="2" t="s">
        <v>3</v>
      </c>
      <c r="BK811" s="2"/>
      <c r="BL811" s="2"/>
      <c r="BM811" s="2">
        <v>746</v>
      </c>
      <c r="BN811" s="2">
        <v>59540665</v>
      </c>
      <c r="BO811" s="2" t="s">
        <v>3</v>
      </c>
      <c r="BP811" s="2">
        <v>0</v>
      </c>
      <c r="BQ811" s="2">
        <v>130</v>
      </c>
      <c r="BR811" s="2">
        <v>0</v>
      </c>
      <c r="BS811" s="2">
        <v>1</v>
      </c>
      <c r="BT811" s="2">
        <v>1</v>
      </c>
      <c r="BU811" s="2">
        <v>1</v>
      </c>
      <c r="BV811" s="2">
        <v>1</v>
      </c>
      <c r="BW811" s="2">
        <v>1</v>
      </c>
      <c r="BX811" s="2">
        <v>1</v>
      </c>
      <c r="BY811" s="2" t="s">
        <v>3</v>
      </c>
      <c r="BZ811" s="2">
        <v>0</v>
      </c>
      <c r="CA811" s="2">
        <v>0</v>
      </c>
      <c r="CB811" s="2" t="s">
        <v>3</v>
      </c>
      <c r="CC811" s="2"/>
      <c r="CD811" s="2"/>
      <c r="CE811" s="2">
        <v>30</v>
      </c>
      <c r="CF811" s="2">
        <v>0</v>
      </c>
      <c r="CG811" s="2">
        <v>0</v>
      </c>
      <c r="CH811" s="2"/>
      <c r="CI811" s="2"/>
      <c r="CJ811" s="2"/>
      <c r="CK811" s="2"/>
      <c r="CL811" s="2"/>
      <c r="CM811" s="2">
        <v>0</v>
      </c>
      <c r="CN811" s="2" t="s">
        <v>3</v>
      </c>
      <c r="CO811" s="2">
        <v>0</v>
      </c>
      <c r="CP811" s="2">
        <f t="shared" si="931"/>
        <v>69.38</v>
      </c>
      <c r="CQ811" s="2">
        <f t="shared" si="932"/>
        <v>34.69</v>
      </c>
      <c r="CR811" s="2">
        <f t="shared" si="933"/>
        <v>0</v>
      </c>
      <c r="CS811" s="2">
        <f t="shared" si="934"/>
        <v>0</v>
      </c>
      <c r="CT811" s="2">
        <f t="shared" si="935"/>
        <v>0</v>
      </c>
      <c r="CU811" s="2">
        <f t="shared" si="936"/>
        <v>0</v>
      </c>
      <c r="CV811" s="2">
        <f t="shared" si="937"/>
        <v>0</v>
      </c>
      <c r="CW811" s="2">
        <f t="shared" si="938"/>
        <v>0</v>
      </c>
      <c r="CX811" s="2">
        <f t="shared" si="939"/>
        <v>0</v>
      </c>
      <c r="CY811" s="2">
        <f t="shared" si="940"/>
        <v>0</v>
      </c>
      <c r="CZ811" s="2">
        <f t="shared" si="941"/>
        <v>0</v>
      </c>
      <c r="DA811" s="2"/>
      <c r="DB811" s="2"/>
      <c r="DC811" s="2" t="s">
        <v>3</v>
      </c>
      <c r="DD811" s="2" t="s">
        <v>3</v>
      </c>
      <c r="DE811" s="2" t="s">
        <v>3</v>
      </c>
      <c r="DF811" s="2" t="s">
        <v>3</v>
      </c>
      <c r="DG811" s="2" t="s">
        <v>3</v>
      </c>
      <c r="DH811" s="2" t="s">
        <v>3</v>
      </c>
      <c r="DI811" s="2" t="s">
        <v>3</v>
      </c>
      <c r="DJ811" s="2" t="s">
        <v>3</v>
      </c>
      <c r="DK811" s="2" t="s">
        <v>3</v>
      </c>
      <c r="DL811" s="2" t="s">
        <v>3</v>
      </c>
      <c r="DM811" s="2" t="s">
        <v>3</v>
      </c>
      <c r="DN811" s="2">
        <v>0</v>
      </c>
      <c r="DO811" s="2">
        <v>0</v>
      </c>
      <c r="DP811" s="2">
        <v>1</v>
      </c>
      <c r="DQ811" s="2">
        <v>1</v>
      </c>
      <c r="DR811" s="2"/>
      <c r="DS811" s="2"/>
      <c r="DT811" s="2"/>
      <c r="DU811" s="2">
        <v>1010</v>
      </c>
      <c r="DV811" s="2" t="s">
        <v>457</v>
      </c>
      <c r="DW811" s="2" t="s">
        <v>457</v>
      </c>
      <c r="DX811" s="2">
        <v>1</v>
      </c>
      <c r="DY811" s="2"/>
      <c r="DZ811" s="2" t="s">
        <v>3</v>
      </c>
      <c r="EA811" s="2" t="s">
        <v>3</v>
      </c>
      <c r="EB811" s="2" t="s">
        <v>3</v>
      </c>
      <c r="EC811" s="2" t="s">
        <v>3</v>
      </c>
      <c r="ED811" s="2"/>
      <c r="EE811" s="2">
        <v>59540854</v>
      </c>
      <c r="EF811" s="2">
        <v>130</v>
      </c>
      <c r="EG811" s="2" t="s">
        <v>38</v>
      </c>
      <c r="EH811" s="2">
        <v>0</v>
      </c>
      <c r="EI811" s="2" t="s">
        <v>3</v>
      </c>
      <c r="EJ811" s="2">
        <v>3</v>
      </c>
      <c r="EK811" s="2">
        <v>746</v>
      </c>
      <c r="EL811" s="2" t="s">
        <v>39</v>
      </c>
      <c r="EM811" s="2" t="s">
        <v>40</v>
      </c>
      <c r="EN811" s="2"/>
      <c r="EO811" s="2" t="s">
        <v>3</v>
      </c>
      <c r="EP811" s="2"/>
      <c r="EQ811" s="2">
        <v>0</v>
      </c>
      <c r="ER811" s="2">
        <v>34.69</v>
      </c>
      <c r="ES811" s="2">
        <v>34.69</v>
      </c>
      <c r="ET811" s="2">
        <v>0</v>
      </c>
      <c r="EU811" s="2">
        <v>0</v>
      </c>
      <c r="EV811" s="2">
        <v>0</v>
      </c>
      <c r="EW811" s="2">
        <v>0</v>
      </c>
      <c r="EX811" s="2">
        <v>0</v>
      </c>
      <c r="EY811" s="2">
        <v>0</v>
      </c>
      <c r="EZ811" s="2"/>
      <c r="FA811" s="2"/>
      <c r="FB811" s="2"/>
      <c r="FC811" s="2"/>
      <c r="FD811" s="2"/>
      <c r="FE811" s="2"/>
      <c r="FF811" s="2"/>
      <c r="FG811" s="2"/>
      <c r="FH811" s="2"/>
      <c r="FI811" s="2"/>
      <c r="FJ811" s="2"/>
      <c r="FK811" s="2"/>
      <c r="FL811" s="2"/>
      <c r="FM811" s="2"/>
      <c r="FN811" s="2"/>
      <c r="FO811" s="2"/>
      <c r="FP811" s="2"/>
      <c r="FQ811" s="2">
        <v>0</v>
      </c>
      <c r="FR811" s="2">
        <f t="shared" si="942"/>
        <v>69.38</v>
      </c>
      <c r="FS811" s="2">
        <v>0</v>
      </c>
      <c r="FT811" s="2"/>
      <c r="FU811" s="2"/>
      <c r="FV811" s="2"/>
      <c r="FW811" s="2"/>
      <c r="FX811" s="2">
        <v>0</v>
      </c>
      <c r="FY811" s="2">
        <v>0</v>
      </c>
      <c r="FZ811" s="2"/>
      <c r="GA811" s="2" t="s">
        <v>3</v>
      </c>
      <c r="GB811" s="2"/>
      <c r="GC811" s="2"/>
      <c r="GD811" s="2">
        <v>1</v>
      </c>
      <c r="GE811" s="2"/>
      <c r="GF811" s="2">
        <v>-1135926572</v>
      </c>
      <c r="GG811" s="2">
        <v>2</v>
      </c>
      <c r="GH811" s="2">
        <v>1</v>
      </c>
      <c r="GI811" s="2">
        <v>-2</v>
      </c>
      <c r="GJ811" s="2">
        <v>0</v>
      </c>
      <c r="GK811" s="2">
        <v>0</v>
      </c>
      <c r="GL811" s="2">
        <f t="shared" si="943"/>
        <v>0</v>
      </c>
      <c r="GM811" s="2">
        <f t="shared" si="944"/>
        <v>69.38</v>
      </c>
      <c r="GN811" s="2">
        <f t="shared" si="945"/>
        <v>0</v>
      </c>
      <c r="GO811" s="2">
        <f t="shared" si="946"/>
        <v>0</v>
      </c>
      <c r="GP811" s="2">
        <f t="shared" si="947"/>
        <v>0</v>
      </c>
      <c r="GQ811" s="2"/>
      <c r="GR811" s="2">
        <v>0</v>
      </c>
      <c r="GS811" s="2">
        <v>3</v>
      </c>
      <c r="GT811" s="2">
        <v>0</v>
      </c>
      <c r="GU811" s="2" t="s">
        <v>3</v>
      </c>
      <c r="GV811" s="2">
        <f t="shared" si="948"/>
        <v>0</v>
      </c>
      <c r="GW811" s="2">
        <v>1</v>
      </c>
      <c r="GX811" s="2">
        <f t="shared" si="949"/>
        <v>0</v>
      </c>
      <c r="GY811" s="2"/>
      <c r="GZ811" s="2"/>
      <c r="HA811" s="2">
        <v>0</v>
      </c>
      <c r="HB811" s="2">
        <v>0</v>
      </c>
      <c r="HC811" s="2">
        <f t="shared" si="950"/>
        <v>0</v>
      </c>
      <c r="HD811" s="2"/>
      <c r="HE811" s="2" t="s">
        <v>3</v>
      </c>
      <c r="HF811" s="2" t="s">
        <v>3</v>
      </c>
      <c r="HG811" s="2"/>
      <c r="HH811" s="2"/>
      <c r="HI811" s="2"/>
      <c r="HJ811" s="2"/>
      <c r="HK811" s="2"/>
      <c r="HL811" s="2"/>
      <c r="HM811" s="2" t="s">
        <v>3</v>
      </c>
      <c r="HN811" s="2" t="s">
        <v>3</v>
      </c>
      <c r="HO811" s="2" t="s">
        <v>3</v>
      </c>
      <c r="HP811" s="2" t="s">
        <v>3</v>
      </c>
      <c r="HQ811" s="2" t="s">
        <v>3</v>
      </c>
      <c r="HR811" s="2"/>
      <c r="HS811" s="2">
        <v>0</v>
      </c>
      <c r="HT811" s="2"/>
      <c r="HU811" s="2"/>
      <c r="HV811" s="2"/>
      <c r="HW811" s="2"/>
      <c r="HX811" s="2"/>
      <c r="HY811" s="2"/>
      <c r="HZ811" s="2"/>
      <c r="IA811" s="2"/>
      <c r="IB811" s="2"/>
      <c r="IC811" s="2"/>
      <c r="ID811" s="2"/>
      <c r="IE811" s="2"/>
      <c r="IF811" s="2"/>
      <c r="IG811" s="2"/>
      <c r="IH811" s="2"/>
      <c r="II811" s="2"/>
      <c r="IJ811" s="2"/>
      <c r="IK811" s="2">
        <v>0</v>
      </c>
      <c r="IL811" s="2"/>
      <c r="IM811" s="2"/>
      <c r="IN811" s="2"/>
      <c r="IO811" s="2"/>
      <c r="IP811" s="2"/>
      <c r="IQ811" s="2"/>
      <c r="IR811" s="2"/>
      <c r="IS811" s="2"/>
      <c r="IT811" s="2"/>
      <c r="IU811" s="2"/>
    </row>
    <row r="812" spans="1:255" x14ac:dyDescent="0.2">
      <c r="A812">
        <v>17</v>
      </c>
      <c r="B812">
        <v>1</v>
      </c>
      <c r="E812" t="s">
        <v>1023</v>
      </c>
      <c r="F812" t="s">
        <v>1024</v>
      </c>
      <c r="G812" t="s">
        <v>1025</v>
      </c>
      <c r="H812" t="s">
        <v>457</v>
      </c>
      <c r="I812">
        <v>2</v>
      </c>
      <c r="J812">
        <v>0</v>
      </c>
      <c r="K812">
        <v>2</v>
      </c>
      <c r="O812">
        <f t="shared" si="911"/>
        <v>530.05999999999995</v>
      </c>
      <c r="P812">
        <f t="shared" si="912"/>
        <v>530.05999999999995</v>
      </c>
      <c r="Q812">
        <f t="shared" si="913"/>
        <v>0</v>
      </c>
      <c r="R812">
        <f t="shared" si="914"/>
        <v>0</v>
      </c>
      <c r="S812">
        <f t="shared" si="915"/>
        <v>0</v>
      </c>
      <c r="T812">
        <f t="shared" si="916"/>
        <v>0</v>
      </c>
      <c r="U812">
        <f t="shared" si="917"/>
        <v>0</v>
      </c>
      <c r="V812">
        <f t="shared" si="918"/>
        <v>0</v>
      </c>
      <c r="W812">
        <f t="shared" si="919"/>
        <v>0</v>
      </c>
      <c r="X812">
        <f t="shared" si="920"/>
        <v>0</v>
      </c>
      <c r="Y812">
        <f t="shared" si="921"/>
        <v>0</v>
      </c>
      <c r="AA812">
        <v>60252775</v>
      </c>
      <c r="AB812">
        <f t="shared" si="922"/>
        <v>34.69</v>
      </c>
      <c r="AC812">
        <f t="shared" si="923"/>
        <v>34.69</v>
      </c>
      <c r="AD812">
        <f t="shared" si="924"/>
        <v>0</v>
      </c>
      <c r="AE812">
        <f t="shared" si="925"/>
        <v>0</v>
      </c>
      <c r="AF812">
        <f t="shared" si="926"/>
        <v>0</v>
      </c>
      <c r="AG812">
        <f t="shared" si="927"/>
        <v>0</v>
      </c>
      <c r="AH812">
        <f t="shared" si="928"/>
        <v>0</v>
      </c>
      <c r="AI812">
        <f t="shared" si="929"/>
        <v>0</v>
      </c>
      <c r="AJ812">
        <f t="shared" si="930"/>
        <v>0</v>
      </c>
      <c r="AK812">
        <v>34.69</v>
      </c>
      <c r="AL812">
        <v>34.69</v>
      </c>
      <c r="AM812">
        <v>0</v>
      </c>
      <c r="AN812">
        <v>0</v>
      </c>
      <c r="AO812">
        <v>0</v>
      </c>
      <c r="AP812">
        <v>0</v>
      </c>
      <c r="AQ812">
        <v>0</v>
      </c>
      <c r="AR812">
        <v>0</v>
      </c>
      <c r="AS812">
        <v>0</v>
      </c>
      <c r="AT812">
        <v>0</v>
      </c>
      <c r="AU812">
        <v>0</v>
      </c>
      <c r="AV812">
        <v>1</v>
      </c>
      <c r="AW812">
        <v>1</v>
      </c>
      <c r="AZ812">
        <v>1</v>
      </c>
      <c r="BA812">
        <v>1</v>
      </c>
      <c r="BB812">
        <v>1</v>
      </c>
      <c r="BC812">
        <v>7.64</v>
      </c>
      <c r="BD812" t="s">
        <v>3</v>
      </c>
      <c r="BE812" t="s">
        <v>3</v>
      </c>
      <c r="BF812" t="s">
        <v>3</v>
      </c>
      <c r="BG812" t="s">
        <v>3</v>
      </c>
      <c r="BH812">
        <v>3</v>
      </c>
      <c r="BI812">
        <v>3</v>
      </c>
      <c r="BJ812" t="s">
        <v>3</v>
      </c>
      <c r="BM812">
        <v>746</v>
      </c>
      <c r="BN812">
        <v>59540665</v>
      </c>
      <c r="BO812" t="s">
        <v>3</v>
      </c>
      <c r="BP812">
        <v>0</v>
      </c>
      <c r="BQ812">
        <v>130</v>
      </c>
      <c r="BR812">
        <v>0</v>
      </c>
      <c r="BS812">
        <v>1</v>
      </c>
      <c r="BT812">
        <v>1</v>
      </c>
      <c r="BU812">
        <v>1</v>
      </c>
      <c r="BV812">
        <v>1</v>
      </c>
      <c r="BW812">
        <v>1</v>
      </c>
      <c r="BX812">
        <v>1</v>
      </c>
      <c r="BY812" t="s">
        <v>3</v>
      </c>
      <c r="BZ812">
        <v>0</v>
      </c>
      <c r="CA812">
        <v>0</v>
      </c>
      <c r="CB812" t="s">
        <v>3</v>
      </c>
      <c r="CE812">
        <v>30</v>
      </c>
      <c r="CF812">
        <v>0</v>
      </c>
      <c r="CG812">
        <v>0</v>
      </c>
      <c r="CM812">
        <v>0</v>
      </c>
      <c r="CN812" t="s">
        <v>3</v>
      </c>
      <c r="CO812">
        <v>0</v>
      </c>
      <c r="CP812">
        <f t="shared" si="931"/>
        <v>530.05999999999995</v>
      </c>
      <c r="CQ812">
        <f t="shared" si="932"/>
        <v>265.02999999999997</v>
      </c>
      <c r="CR812">
        <f t="shared" si="933"/>
        <v>0</v>
      </c>
      <c r="CS812">
        <f t="shared" si="934"/>
        <v>0</v>
      </c>
      <c r="CT812">
        <f t="shared" si="935"/>
        <v>0</v>
      </c>
      <c r="CU812">
        <f t="shared" si="936"/>
        <v>0</v>
      </c>
      <c r="CV812">
        <f t="shared" si="937"/>
        <v>0</v>
      </c>
      <c r="CW812">
        <f t="shared" si="938"/>
        <v>0</v>
      </c>
      <c r="CX812">
        <f t="shared" si="939"/>
        <v>0</v>
      </c>
      <c r="CY812">
        <f t="shared" si="940"/>
        <v>0</v>
      </c>
      <c r="CZ812">
        <f t="shared" si="941"/>
        <v>0</v>
      </c>
      <c r="DC812" t="s">
        <v>3</v>
      </c>
      <c r="DD812" t="s">
        <v>3</v>
      </c>
      <c r="DE812" t="s">
        <v>3</v>
      </c>
      <c r="DF812" t="s">
        <v>3</v>
      </c>
      <c r="DG812" t="s">
        <v>3</v>
      </c>
      <c r="DH812" t="s">
        <v>3</v>
      </c>
      <c r="DI812" t="s">
        <v>3</v>
      </c>
      <c r="DJ812" t="s">
        <v>3</v>
      </c>
      <c r="DK812" t="s">
        <v>3</v>
      </c>
      <c r="DL812" t="s">
        <v>3</v>
      </c>
      <c r="DM812" t="s">
        <v>3</v>
      </c>
      <c r="DN812">
        <v>0</v>
      </c>
      <c r="DO812">
        <v>0</v>
      </c>
      <c r="DP812">
        <v>1</v>
      </c>
      <c r="DQ812">
        <v>1</v>
      </c>
      <c r="DU812">
        <v>1010</v>
      </c>
      <c r="DV812" t="s">
        <v>457</v>
      </c>
      <c r="DW812" t="s">
        <v>457</v>
      </c>
      <c r="DX812">
        <v>1</v>
      </c>
      <c r="DZ812" t="s">
        <v>3</v>
      </c>
      <c r="EA812" t="s">
        <v>3</v>
      </c>
      <c r="EB812" t="s">
        <v>3</v>
      </c>
      <c r="EC812" t="s">
        <v>3</v>
      </c>
      <c r="EE812">
        <v>59540854</v>
      </c>
      <c r="EF812">
        <v>130</v>
      </c>
      <c r="EG812" t="s">
        <v>38</v>
      </c>
      <c r="EH812">
        <v>0</v>
      </c>
      <c r="EI812" t="s">
        <v>3</v>
      </c>
      <c r="EJ812">
        <v>3</v>
      </c>
      <c r="EK812">
        <v>746</v>
      </c>
      <c r="EL812" t="s">
        <v>39</v>
      </c>
      <c r="EM812" t="s">
        <v>40</v>
      </c>
      <c r="EO812" t="s">
        <v>3</v>
      </c>
      <c r="EQ812">
        <v>0</v>
      </c>
      <c r="ER812">
        <v>34.69</v>
      </c>
      <c r="ES812">
        <v>34.69</v>
      </c>
      <c r="ET812">
        <v>0</v>
      </c>
      <c r="EU812">
        <v>0</v>
      </c>
      <c r="EV812">
        <v>0</v>
      </c>
      <c r="EW812">
        <v>0</v>
      </c>
      <c r="EX812">
        <v>0</v>
      </c>
      <c r="EY812">
        <v>0</v>
      </c>
      <c r="FQ812">
        <v>0</v>
      </c>
      <c r="FR812">
        <f t="shared" si="942"/>
        <v>530.05999999999995</v>
      </c>
      <c r="FS812">
        <v>0</v>
      </c>
      <c r="FX812">
        <v>0</v>
      </c>
      <c r="FY812">
        <v>0</v>
      </c>
      <c r="GA812" t="s">
        <v>3</v>
      </c>
      <c r="GD812">
        <v>1</v>
      </c>
      <c r="GF812">
        <v>-1135926572</v>
      </c>
      <c r="GG812">
        <v>2</v>
      </c>
      <c r="GH812">
        <v>1</v>
      </c>
      <c r="GI812">
        <v>2</v>
      </c>
      <c r="GJ812">
        <v>0</v>
      </c>
      <c r="GK812">
        <v>0</v>
      </c>
      <c r="GL812">
        <f t="shared" si="943"/>
        <v>0</v>
      </c>
      <c r="GM812">
        <f t="shared" si="944"/>
        <v>530.05999999999995</v>
      </c>
      <c r="GN812">
        <f t="shared" si="945"/>
        <v>0</v>
      </c>
      <c r="GO812">
        <f t="shared" si="946"/>
        <v>0</v>
      </c>
      <c r="GP812">
        <f t="shared" si="947"/>
        <v>0</v>
      </c>
      <c r="GR812">
        <v>0</v>
      </c>
      <c r="GS812">
        <v>3</v>
      </c>
      <c r="GT812">
        <v>0</v>
      </c>
      <c r="GU812" t="s">
        <v>3</v>
      </c>
      <c r="GV812">
        <f t="shared" si="948"/>
        <v>0</v>
      </c>
      <c r="GW812">
        <v>1</v>
      </c>
      <c r="GX812">
        <f t="shared" si="949"/>
        <v>0</v>
      </c>
      <c r="HA812">
        <v>0</v>
      </c>
      <c r="HB812">
        <v>0</v>
      </c>
      <c r="HC812">
        <f t="shared" si="950"/>
        <v>0</v>
      </c>
      <c r="HE812" t="s">
        <v>3</v>
      </c>
      <c r="HF812" t="s">
        <v>3</v>
      </c>
      <c r="HM812" t="s">
        <v>3</v>
      </c>
      <c r="HN812" t="s">
        <v>3</v>
      </c>
      <c r="HO812" t="s">
        <v>3</v>
      </c>
      <c r="HP812" t="s">
        <v>3</v>
      </c>
      <c r="HQ812" t="s">
        <v>3</v>
      </c>
      <c r="HS812">
        <v>0</v>
      </c>
      <c r="IK812">
        <v>0</v>
      </c>
    </row>
    <row r="813" spans="1:255" x14ac:dyDescent="0.2">
      <c r="A813" s="2">
        <v>17</v>
      </c>
      <c r="B813" s="2">
        <v>1</v>
      </c>
      <c r="C813" s="2"/>
      <c r="D813" s="2"/>
      <c r="E813" s="2" t="s">
        <v>1026</v>
      </c>
      <c r="F813" s="2" t="s">
        <v>1027</v>
      </c>
      <c r="G813" s="2" t="s">
        <v>1028</v>
      </c>
      <c r="H813" s="2" t="s">
        <v>457</v>
      </c>
      <c r="I813" s="2">
        <f>ROUND(4+4+4+4,9)</f>
        <v>16</v>
      </c>
      <c r="J813" s="2">
        <v>0</v>
      </c>
      <c r="K813" s="2">
        <f>ROUND(4+4+4+4,9)</f>
        <v>16</v>
      </c>
      <c r="L813" s="2"/>
      <c r="M813" s="2"/>
      <c r="N813" s="2"/>
      <c r="O813" s="2">
        <f t="shared" si="911"/>
        <v>5021.92</v>
      </c>
      <c r="P813" s="2">
        <f>ROUND((ROUND((AC813*AW813*I813),2)*BC813),2)</f>
        <v>5021.92</v>
      </c>
      <c r="Q813" s="2">
        <f t="shared" si="913"/>
        <v>0</v>
      </c>
      <c r="R813" s="2">
        <f t="shared" si="914"/>
        <v>0</v>
      </c>
      <c r="S813" s="2">
        <f t="shared" si="915"/>
        <v>0</v>
      </c>
      <c r="T813" s="2">
        <f t="shared" si="916"/>
        <v>0</v>
      </c>
      <c r="U813" s="2">
        <f t="shared" si="917"/>
        <v>0</v>
      </c>
      <c r="V813" s="2">
        <f t="shared" si="918"/>
        <v>0</v>
      </c>
      <c r="W813" s="2">
        <f t="shared" si="919"/>
        <v>0</v>
      </c>
      <c r="X813" s="2">
        <f t="shared" si="920"/>
        <v>0</v>
      </c>
      <c r="Y813" s="2">
        <f t="shared" si="921"/>
        <v>0</v>
      </c>
      <c r="Z813" s="2"/>
      <c r="AA813" s="2">
        <v>60252778</v>
      </c>
      <c r="AB813" s="2">
        <f t="shared" si="922"/>
        <v>313.87</v>
      </c>
      <c r="AC813" s="2">
        <f t="shared" si="923"/>
        <v>313.87</v>
      </c>
      <c r="AD813" s="2">
        <f t="shared" si="924"/>
        <v>0</v>
      </c>
      <c r="AE813" s="2">
        <f t="shared" si="925"/>
        <v>0</v>
      </c>
      <c r="AF813" s="2">
        <f t="shared" si="926"/>
        <v>0</v>
      </c>
      <c r="AG813" s="2">
        <f t="shared" si="927"/>
        <v>0</v>
      </c>
      <c r="AH813" s="2">
        <f t="shared" si="928"/>
        <v>0</v>
      </c>
      <c r="AI813" s="2">
        <f t="shared" si="929"/>
        <v>0</v>
      </c>
      <c r="AJ813" s="2">
        <f t="shared" si="930"/>
        <v>0</v>
      </c>
      <c r="AK813" s="2">
        <v>313.87</v>
      </c>
      <c r="AL813" s="2">
        <v>313.87</v>
      </c>
      <c r="AM813" s="2">
        <v>0</v>
      </c>
      <c r="AN813" s="2">
        <v>0</v>
      </c>
      <c r="AO813" s="2">
        <v>0</v>
      </c>
      <c r="AP813" s="2">
        <v>0</v>
      </c>
      <c r="AQ813" s="2">
        <v>0</v>
      </c>
      <c r="AR813" s="2">
        <v>0</v>
      </c>
      <c r="AS813" s="2">
        <v>0</v>
      </c>
      <c r="AT813" s="2">
        <v>0</v>
      </c>
      <c r="AU813" s="2">
        <v>0</v>
      </c>
      <c r="AV813" s="2">
        <v>1</v>
      </c>
      <c r="AW813" s="2">
        <v>1</v>
      </c>
      <c r="AX813" s="2"/>
      <c r="AY813" s="2"/>
      <c r="AZ813" s="2">
        <v>1</v>
      </c>
      <c r="BA813" s="2">
        <v>1</v>
      </c>
      <c r="BB813" s="2">
        <v>1</v>
      </c>
      <c r="BC813" s="2">
        <v>1</v>
      </c>
      <c r="BD813" s="2" t="s">
        <v>3</v>
      </c>
      <c r="BE813" s="2" t="s">
        <v>3</v>
      </c>
      <c r="BF813" s="2" t="s">
        <v>3</v>
      </c>
      <c r="BG813" s="2" t="s">
        <v>3</v>
      </c>
      <c r="BH813" s="2">
        <v>3</v>
      </c>
      <c r="BI813" s="2">
        <v>2</v>
      </c>
      <c r="BJ813" s="2" t="s">
        <v>1029</v>
      </c>
      <c r="BK813" s="2"/>
      <c r="BL813" s="2"/>
      <c r="BM813" s="2">
        <v>1617</v>
      </c>
      <c r="BN813" s="2">
        <v>59540665</v>
      </c>
      <c r="BO813" s="2" t="s">
        <v>3</v>
      </c>
      <c r="BP813" s="2">
        <v>0</v>
      </c>
      <c r="BQ813" s="2">
        <v>200</v>
      </c>
      <c r="BR813" s="2">
        <v>0</v>
      </c>
      <c r="BS813" s="2">
        <v>1</v>
      </c>
      <c r="BT813" s="2">
        <v>1</v>
      </c>
      <c r="BU813" s="2">
        <v>1</v>
      </c>
      <c r="BV813" s="2">
        <v>1</v>
      </c>
      <c r="BW813" s="2">
        <v>1</v>
      </c>
      <c r="BX813" s="2">
        <v>1</v>
      </c>
      <c r="BY813" s="2" t="s">
        <v>3</v>
      </c>
      <c r="BZ813" s="2">
        <v>0</v>
      </c>
      <c r="CA813" s="2">
        <v>0</v>
      </c>
      <c r="CB813" s="2" t="s">
        <v>3</v>
      </c>
      <c r="CC813" s="2"/>
      <c r="CD813" s="2"/>
      <c r="CE813" s="2">
        <v>30</v>
      </c>
      <c r="CF813" s="2">
        <v>0</v>
      </c>
      <c r="CG813" s="2">
        <v>0</v>
      </c>
      <c r="CH813" s="2"/>
      <c r="CI813" s="2"/>
      <c r="CJ813" s="2"/>
      <c r="CK813" s="2"/>
      <c r="CL813" s="2"/>
      <c r="CM813" s="2">
        <v>0</v>
      </c>
      <c r="CN813" s="2" t="s">
        <v>3</v>
      </c>
      <c r="CO813" s="2">
        <v>0</v>
      </c>
      <c r="CP813" s="2">
        <f t="shared" si="931"/>
        <v>5021.92</v>
      </c>
      <c r="CQ813" s="2">
        <f>ROUND((ROUND((AC813*AW813*1),2)*BC813),2)</f>
        <v>313.87</v>
      </c>
      <c r="CR813" s="2">
        <f t="shared" si="933"/>
        <v>0</v>
      </c>
      <c r="CS813" s="2">
        <f t="shared" si="934"/>
        <v>0</v>
      </c>
      <c r="CT813" s="2">
        <f t="shared" si="935"/>
        <v>0</v>
      </c>
      <c r="CU813" s="2">
        <f t="shared" si="936"/>
        <v>0</v>
      </c>
      <c r="CV813" s="2">
        <f t="shared" si="937"/>
        <v>0</v>
      </c>
      <c r="CW813" s="2">
        <f t="shared" si="938"/>
        <v>0</v>
      </c>
      <c r="CX813" s="2">
        <f t="shared" si="939"/>
        <v>0</v>
      </c>
      <c r="CY813" s="2">
        <f t="shared" si="940"/>
        <v>0</v>
      </c>
      <c r="CZ813" s="2">
        <f t="shared" si="941"/>
        <v>0</v>
      </c>
      <c r="DA813" s="2"/>
      <c r="DB813" s="2"/>
      <c r="DC813" s="2" t="s">
        <v>3</v>
      </c>
      <c r="DD813" s="2" t="s">
        <v>3</v>
      </c>
      <c r="DE813" s="2" t="s">
        <v>3</v>
      </c>
      <c r="DF813" s="2" t="s">
        <v>3</v>
      </c>
      <c r="DG813" s="2" t="s">
        <v>3</v>
      </c>
      <c r="DH813" s="2" t="s">
        <v>3</v>
      </c>
      <c r="DI813" s="2" t="s">
        <v>3</v>
      </c>
      <c r="DJ813" s="2" t="s">
        <v>3</v>
      </c>
      <c r="DK813" s="2" t="s">
        <v>3</v>
      </c>
      <c r="DL813" s="2" t="s">
        <v>3</v>
      </c>
      <c r="DM813" s="2" t="s">
        <v>3</v>
      </c>
      <c r="DN813" s="2">
        <v>0</v>
      </c>
      <c r="DO813" s="2">
        <v>0</v>
      </c>
      <c r="DP813" s="2">
        <v>1</v>
      </c>
      <c r="DQ813" s="2">
        <v>1</v>
      </c>
      <c r="DR813" s="2"/>
      <c r="DS813" s="2"/>
      <c r="DT813" s="2"/>
      <c r="DU813" s="2">
        <v>1010</v>
      </c>
      <c r="DV813" s="2" t="s">
        <v>457</v>
      </c>
      <c r="DW813" s="2" t="s">
        <v>457</v>
      </c>
      <c r="DX813" s="2">
        <v>1</v>
      </c>
      <c r="DY813" s="2"/>
      <c r="DZ813" s="2" t="s">
        <v>3</v>
      </c>
      <c r="EA813" s="2" t="s">
        <v>3</v>
      </c>
      <c r="EB813" s="2" t="s">
        <v>3</v>
      </c>
      <c r="EC813" s="2" t="s">
        <v>3</v>
      </c>
      <c r="ED813" s="2"/>
      <c r="EE813" s="2">
        <v>59540855</v>
      </c>
      <c r="EF813" s="2">
        <v>200</v>
      </c>
      <c r="EG813" s="2" t="s">
        <v>633</v>
      </c>
      <c r="EH813" s="2">
        <v>0</v>
      </c>
      <c r="EI813" s="2" t="s">
        <v>3</v>
      </c>
      <c r="EJ813" s="2">
        <v>1</v>
      </c>
      <c r="EK813" s="2">
        <v>1617</v>
      </c>
      <c r="EL813" s="2" t="s">
        <v>634</v>
      </c>
      <c r="EM813" s="2" t="s">
        <v>635</v>
      </c>
      <c r="EN813" s="2"/>
      <c r="EO813" s="2" t="s">
        <v>3</v>
      </c>
      <c r="EP813" s="2"/>
      <c r="EQ813" s="2">
        <v>0</v>
      </c>
      <c r="ER813" s="2">
        <v>313.87</v>
      </c>
      <c r="ES813" s="2">
        <v>313.87</v>
      </c>
      <c r="ET813" s="2">
        <v>0</v>
      </c>
      <c r="EU813" s="2">
        <v>0</v>
      </c>
      <c r="EV813" s="2">
        <v>0</v>
      </c>
      <c r="EW813" s="2">
        <v>0</v>
      </c>
      <c r="EX813" s="2">
        <v>0</v>
      </c>
      <c r="EY813" s="2">
        <v>0</v>
      </c>
      <c r="EZ813" s="2"/>
      <c r="FA813" s="2"/>
      <c r="FB813" s="2"/>
      <c r="FC813" s="2"/>
      <c r="FD813" s="2"/>
      <c r="FE813" s="2"/>
      <c r="FF813" s="2"/>
      <c r="FG813" s="2"/>
      <c r="FH813" s="2"/>
      <c r="FI813" s="2"/>
      <c r="FJ813" s="2"/>
      <c r="FK813" s="2"/>
      <c r="FL813" s="2"/>
      <c r="FM813" s="2"/>
      <c r="FN813" s="2"/>
      <c r="FO813" s="2"/>
      <c r="FP813" s="2"/>
      <c r="FQ813" s="2">
        <v>0</v>
      </c>
      <c r="FR813" s="2">
        <v>0</v>
      </c>
      <c r="FS813" s="2">
        <v>0</v>
      </c>
      <c r="FT813" s="2"/>
      <c r="FU813" s="2"/>
      <c r="FV813" s="2"/>
      <c r="FW813" s="2"/>
      <c r="FX813" s="2">
        <v>0</v>
      </c>
      <c r="FY813" s="2">
        <v>0</v>
      </c>
      <c r="FZ813" s="2"/>
      <c r="GA813" s="2" t="s">
        <v>3</v>
      </c>
      <c r="GB813" s="2"/>
      <c r="GC813" s="2"/>
      <c r="GD813" s="2">
        <v>1</v>
      </c>
      <c r="GE813" s="2"/>
      <c r="GF813" s="2">
        <v>-774817424</v>
      </c>
      <c r="GG813" s="2">
        <v>2</v>
      </c>
      <c r="GH813" s="2">
        <v>1</v>
      </c>
      <c r="GI813" s="2">
        <v>-2</v>
      </c>
      <c r="GJ813" s="2">
        <v>0</v>
      </c>
      <c r="GK813" s="2">
        <v>0</v>
      </c>
      <c r="GL813" s="2">
        <f t="shared" si="943"/>
        <v>0</v>
      </c>
      <c r="GM813" s="2">
        <f t="shared" si="944"/>
        <v>5021.92</v>
      </c>
      <c r="GN813" s="2">
        <f t="shared" si="945"/>
        <v>0</v>
      </c>
      <c r="GO813" s="2">
        <f t="shared" si="946"/>
        <v>5021.92</v>
      </c>
      <c r="GP813" s="2">
        <f t="shared" si="947"/>
        <v>0</v>
      </c>
      <c r="GQ813" s="2"/>
      <c r="GR813" s="2">
        <v>0</v>
      </c>
      <c r="GS813" s="2">
        <v>3</v>
      </c>
      <c r="GT813" s="2">
        <v>0</v>
      </c>
      <c r="GU813" s="2" t="s">
        <v>3</v>
      </c>
      <c r="GV813" s="2">
        <f t="shared" si="948"/>
        <v>0</v>
      </c>
      <c r="GW813" s="2">
        <v>1</v>
      </c>
      <c r="GX813" s="2">
        <f t="shared" si="949"/>
        <v>0</v>
      </c>
      <c r="GY813" s="2"/>
      <c r="GZ813" s="2"/>
      <c r="HA813" s="2">
        <v>0</v>
      </c>
      <c r="HB813" s="2">
        <v>0</v>
      </c>
      <c r="HC813" s="2">
        <f t="shared" si="950"/>
        <v>0</v>
      </c>
      <c r="HD813" s="2"/>
      <c r="HE813" s="2" t="s">
        <v>3</v>
      </c>
      <c r="HF813" s="2" t="s">
        <v>3</v>
      </c>
      <c r="HG813" s="2"/>
      <c r="HH813" s="2"/>
      <c r="HI813" s="2"/>
      <c r="HJ813" s="2"/>
      <c r="HK813" s="2"/>
      <c r="HL813" s="2"/>
      <c r="HM813" s="2" t="s">
        <v>3</v>
      </c>
      <c r="HN813" s="2" t="s">
        <v>3</v>
      </c>
      <c r="HO813" s="2" t="s">
        <v>3</v>
      </c>
      <c r="HP813" s="2" t="s">
        <v>3</v>
      </c>
      <c r="HQ813" s="2" t="s">
        <v>3</v>
      </c>
      <c r="HR813" s="2"/>
      <c r="HS813" s="2">
        <v>0</v>
      </c>
      <c r="HT813" s="2"/>
      <c r="HU813" s="2"/>
      <c r="HV813" s="2"/>
      <c r="HW813" s="2"/>
      <c r="HX813" s="2"/>
      <c r="HY813" s="2"/>
      <c r="HZ813" s="2"/>
      <c r="IA813" s="2"/>
      <c r="IB813" s="2"/>
      <c r="IC813" s="2"/>
      <c r="ID813" s="2"/>
      <c r="IE813" s="2"/>
      <c r="IF813" s="2"/>
      <c r="IG813" s="2"/>
      <c r="IH813" s="2"/>
      <c r="II813" s="2"/>
      <c r="IJ813" s="2"/>
      <c r="IK813" s="2">
        <v>0</v>
      </c>
      <c r="IL813" s="2"/>
      <c r="IM813" s="2"/>
      <c r="IN813" s="2"/>
      <c r="IO813" s="2"/>
      <c r="IP813" s="2"/>
      <c r="IQ813" s="2"/>
      <c r="IR813" s="2"/>
      <c r="IS813" s="2"/>
      <c r="IT813" s="2"/>
      <c r="IU813" s="2"/>
    </row>
    <row r="814" spans="1:255" x14ac:dyDescent="0.2">
      <c r="A814">
        <v>17</v>
      </c>
      <c r="B814">
        <v>1</v>
      </c>
      <c r="E814" t="s">
        <v>1026</v>
      </c>
      <c r="F814" t="s">
        <v>1027</v>
      </c>
      <c r="G814" t="s">
        <v>1028</v>
      </c>
      <c r="H814" t="s">
        <v>457</v>
      </c>
      <c r="I814">
        <f>ROUND(4+4+4+4,9)</f>
        <v>16</v>
      </c>
      <c r="J814">
        <v>0</v>
      </c>
      <c r="K814">
        <f>ROUND(4+4+4+4,9)</f>
        <v>16</v>
      </c>
      <c r="O814">
        <f t="shared" si="911"/>
        <v>4519.7299999999996</v>
      </c>
      <c r="P814">
        <f>ROUND((ROUND((AC814*AW814*I814),2)*BC814),2)</f>
        <v>4519.7299999999996</v>
      </c>
      <c r="Q814">
        <f t="shared" si="913"/>
        <v>0</v>
      </c>
      <c r="R814">
        <f t="shared" si="914"/>
        <v>0</v>
      </c>
      <c r="S814">
        <f t="shared" si="915"/>
        <v>0</v>
      </c>
      <c r="T814">
        <f t="shared" si="916"/>
        <v>0</v>
      </c>
      <c r="U814">
        <f t="shared" si="917"/>
        <v>0</v>
      </c>
      <c r="V814">
        <f t="shared" si="918"/>
        <v>0</v>
      </c>
      <c r="W814">
        <f t="shared" si="919"/>
        <v>0</v>
      </c>
      <c r="X814">
        <f t="shared" si="920"/>
        <v>0</v>
      </c>
      <c r="Y814">
        <f t="shared" si="921"/>
        <v>0</v>
      </c>
      <c r="AA814">
        <v>60252775</v>
      </c>
      <c r="AB814">
        <f t="shared" si="922"/>
        <v>313.87</v>
      </c>
      <c r="AC814">
        <f t="shared" si="923"/>
        <v>313.87</v>
      </c>
      <c r="AD814">
        <f t="shared" si="924"/>
        <v>0</v>
      </c>
      <c r="AE814">
        <f t="shared" si="925"/>
        <v>0</v>
      </c>
      <c r="AF814">
        <f t="shared" si="926"/>
        <v>0</v>
      </c>
      <c r="AG814">
        <f t="shared" si="927"/>
        <v>0</v>
      </c>
      <c r="AH814">
        <f t="shared" si="928"/>
        <v>0</v>
      </c>
      <c r="AI814">
        <f t="shared" si="929"/>
        <v>0</v>
      </c>
      <c r="AJ814">
        <f t="shared" si="930"/>
        <v>0</v>
      </c>
      <c r="AK814">
        <v>313.87</v>
      </c>
      <c r="AL814">
        <v>313.87</v>
      </c>
      <c r="AM814">
        <v>0</v>
      </c>
      <c r="AN814">
        <v>0</v>
      </c>
      <c r="AO814">
        <v>0</v>
      </c>
      <c r="AP814">
        <v>0</v>
      </c>
      <c r="AQ814">
        <v>0</v>
      </c>
      <c r="AR814">
        <v>0</v>
      </c>
      <c r="AS814">
        <v>0</v>
      </c>
      <c r="AT814">
        <v>0</v>
      </c>
      <c r="AU814">
        <v>0</v>
      </c>
      <c r="AV814">
        <v>1</v>
      </c>
      <c r="AW814">
        <v>1</v>
      </c>
      <c r="AZ814">
        <v>1</v>
      </c>
      <c r="BA814">
        <v>1</v>
      </c>
      <c r="BB814">
        <v>1</v>
      </c>
      <c r="BC814">
        <v>0.9</v>
      </c>
      <c r="BD814" t="s">
        <v>3</v>
      </c>
      <c r="BE814" t="s">
        <v>3</v>
      </c>
      <c r="BF814" t="s">
        <v>3</v>
      </c>
      <c r="BG814" t="s">
        <v>3</v>
      </c>
      <c r="BH814">
        <v>3</v>
      </c>
      <c r="BI814">
        <v>2</v>
      </c>
      <c r="BJ814" t="s">
        <v>1029</v>
      </c>
      <c r="BM814">
        <v>1617</v>
      </c>
      <c r="BN814">
        <v>59540665</v>
      </c>
      <c r="BO814" t="s">
        <v>1027</v>
      </c>
      <c r="BP814">
        <v>1</v>
      </c>
      <c r="BQ814">
        <v>200</v>
      </c>
      <c r="BR814">
        <v>0</v>
      </c>
      <c r="BS814">
        <v>1</v>
      </c>
      <c r="BT814">
        <v>1</v>
      </c>
      <c r="BU814">
        <v>1</v>
      </c>
      <c r="BV814">
        <v>1</v>
      </c>
      <c r="BW814">
        <v>1</v>
      </c>
      <c r="BX814">
        <v>1</v>
      </c>
      <c r="BY814" t="s">
        <v>3</v>
      </c>
      <c r="BZ814">
        <v>0</v>
      </c>
      <c r="CA814">
        <v>0</v>
      </c>
      <c r="CB814" t="s">
        <v>3</v>
      </c>
      <c r="CE814">
        <v>30</v>
      </c>
      <c r="CF814">
        <v>0</v>
      </c>
      <c r="CG814">
        <v>0</v>
      </c>
      <c r="CM814">
        <v>0</v>
      </c>
      <c r="CN814" t="s">
        <v>3</v>
      </c>
      <c r="CO814">
        <v>0</v>
      </c>
      <c r="CP814">
        <f t="shared" si="931"/>
        <v>4519.7299999999996</v>
      </c>
      <c r="CQ814">
        <f>ROUND((ROUND((AC814*AW814*1),2)*BC814),2)</f>
        <v>282.48</v>
      </c>
      <c r="CR814">
        <f t="shared" si="933"/>
        <v>0</v>
      </c>
      <c r="CS814">
        <f t="shared" si="934"/>
        <v>0</v>
      </c>
      <c r="CT814">
        <f t="shared" si="935"/>
        <v>0</v>
      </c>
      <c r="CU814">
        <f t="shared" si="936"/>
        <v>0</v>
      </c>
      <c r="CV814">
        <f t="shared" si="937"/>
        <v>0</v>
      </c>
      <c r="CW814">
        <f t="shared" si="938"/>
        <v>0</v>
      </c>
      <c r="CX814">
        <f t="shared" si="939"/>
        <v>0</v>
      </c>
      <c r="CY814">
        <f t="shared" si="940"/>
        <v>0</v>
      </c>
      <c r="CZ814">
        <f t="shared" si="941"/>
        <v>0</v>
      </c>
      <c r="DC814" t="s">
        <v>3</v>
      </c>
      <c r="DD814" t="s">
        <v>3</v>
      </c>
      <c r="DE814" t="s">
        <v>3</v>
      </c>
      <c r="DF814" t="s">
        <v>3</v>
      </c>
      <c r="DG814" t="s">
        <v>3</v>
      </c>
      <c r="DH814" t="s">
        <v>3</v>
      </c>
      <c r="DI814" t="s">
        <v>3</v>
      </c>
      <c r="DJ814" t="s">
        <v>3</v>
      </c>
      <c r="DK814" t="s">
        <v>3</v>
      </c>
      <c r="DL814" t="s">
        <v>3</v>
      </c>
      <c r="DM814" t="s">
        <v>3</v>
      </c>
      <c r="DN814">
        <v>0</v>
      </c>
      <c r="DO814">
        <v>0</v>
      </c>
      <c r="DP814">
        <v>1</v>
      </c>
      <c r="DQ814">
        <v>1</v>
      </c>
      <c r="DU814">
        <v>1010</v>
      </c>
      <c r="DV814" t="s">
        <v>457</v>
      </c>
      <c r="DW814" t="s">
        <v>457</v>
      </c>
      <c r="DX814">
        <v>1</v>
      </c>
      <c r="DZ814" t="s">
        <v>3</v>
      </c>
      <c r="EA814" t="s">
        <v>3</v>
      </c>
      <c r="EB814" t="s">
        <v>3</v>
      </c>
      <c r="EC814" t="s">
        <v>3</v>
      </c>
      <c r="EE814">
        <v>59540855</v>
      </c>
      <c r="EF814">
        <v>200</v>
      </c>
      <c r="EG814" t="s">
        <v>633</v>
      </c>
      <c r="EH814">
        <v>0</v>
      </c>
      <c r="EI814" t="s">
        <v>3</v>
      </c>
      <c r="EJ814">
        <v>1</v>
      </c>
      <c r="EK814">
        <v>1617</v>
      </c>
      <c r="EL814" t="s">
        <v>634</v>
      </c>
      <c r="EM814" t="s">
        <v>635</v>
      </c>
      <c r="EO814" t="s">
        <v>3</v>
      </c>
      <c r="EQ814">
        <v>0</v>
      </c>
      <c r="ER814">
        <v>313.87</v>
      </c>
      <c r="ES814">
        <v>313.87</v>
      </c>
      <c r="ET814">
        <v>0</v>
      </c>
      <c r="EU814">
        <v>0</v>
      </c>
      <c r="EV814">
        <v>0</v>
      </c>
      <c r="EW814">
        <v>0</v>
      </c>
      <c r="EX814">
        <v>0</v>
      </c>
      <c r="EY814">
        <v>0</v>
      </c>
      <c r="FQ814">
        <v>0</v>
      </c>
      <c r="FR814">
        <v>0</v>
      </c>
      <c r="FS814">
        <v>0</v>
      </c>
      <c r="FX814">
        <v>0</v>
      </c>
      <c r="FY814">
        <v>0</v>
      </c>
      <c r="GA814" t="s">
        <v>3</v>
      </c>
      <c r="GD814">
        <v>1</v>
      </c>
      <c r="GF814">
        <v>-774817424</v>
      </c>
      <c r="GG814">
        <v>2</v>
      </c>
      <c r="GH814">
        <v>1</v>
      </c>
      <c r="GI814">
        <v>2</v>
      </c>
      <c r="GJ814">
        <v>0</v>
      </c>
      <c r="GK814">
        <v>0</v>
      </c>
      <c r="GL814">
        <f t="shared" si="943"/>
        <v>0</v>
      </c>
      <c r="GM814">
        <f t="shared" si="944"/>
        <v>4519.7299999999996</v>
      </c>
      <c r="GN814">
        <f t="shared" si="945"/>
        <v>0</v>
      </c>
      <c r="GO814">
        <f t="shared" si="946"/>
        <v>4519.7299999999996</v>
      </c>
      <c r="GP814">
        <f t="shared" si="947"/>
        <v>0</v>
      </c>
      <c r="GR814">
        <v>0</v>
      </c>
      <c r="GS814">
        <v>3</v>
      </c>
      <c r="GT814">
        <v>0</v>
      </c>
      <c r="GU814" t="s">
        <v>3</v>
      </c>
      <c r="GV814">
        <f t="shared" si="948"/>
        <v>0</v>
      </c>
      <c r="GW814">
        <v>1</v>
      </c>
      <c r="GX814">
        <f t="shared" si="949"/>
        <v>0</v>
      </c>
      <c r="HA814">
        <v>0</v>
      </c>
      <c r="HB814">
        <v>0</v>
      </c>
      <c r="HC814">
        <f t="shared" si="950"/>
        <v>0</v>
      </c>
      <c r="HE814" t="s">
        <v>3</v>
      </c>
      <c r="HF814" t="s">
        <v>3</v>
      </c>
      <c r="HM814" t="s">
        <v>3</v>
      </c>
      <c r="HN814" t="s">
        <v>3</v>
      </c>
      <c r="HO814" t="s">
        <v>3</v>
      </c>
      <c r="HP814" t="s">
        <v>3</v>
      </c>
      <c r="HQ814" t="s">
        <v>3</v>
      </c>
      <c r="HS814">
        <v>0</v>
      </c>
      <c r="IK814">
        <v>0</v>
      </c>
    </row>
    <row r="816" spans="1:255" x14ac:dyDescent="0.2">
      <c r="A816" s="3">
        <v>51</v>
      </c>
      <c r="B816" s="3">
        <f>B799</f>
        <v>1</v>
      </c>
      <c r="C816" s="3">
        <f>A799</f>
        <v>4</v>
      </c>
      <c r="D816" s="3">
        <f>ROW(A799)</f>
        <v>799</v>
      </c>
      <c r="E816" s="3"/>
      <c r="F816" s="3" t="str">
        <f>IF(F799&lt;&gt;"",F799,"")</f>
        <v/>
      </c>
      <c r="G816" s="3" t="str">
        <f>IF(G799&lt;&gt;"",G799,"")</f>
        <v>Электрозащитные средства</v>
      </c>
      <c r="H816" s="3">
        <v>0</v>
      </c>
      <c r="I816" s="3"/>
      <c r="J816" s="3"/>
      <c r="K816" s="3"/>
      <c r="L816" s="3"/>
      <c r="M816" s="3"/>
      <c r="N816" s="3"/>
      <c r="O816" s="3">
        <f t="shared" ref="O816:T816" si="951">ROUND(AB816,2)</f>
        <v>7431.24</v>
      </c>
      <c r="P816" s="3">
        <f t="shared" si="951"/>
        <v>7431.24</v>
      </c>
      <c r="Q816" s="3">
        <f t="shared" si="951"/>
        <v>0</v>
      </c>
      <c r="R816" s="3">
        <f t="shared" si="951"/>
        <v>0</v>
      </c>
      <c r="S816" s="3">
        <f t="shared" si="951"/>
        <v>0</v>
      </c>
      <c r="T816" s="3">
        <f t="shared" si="951"/>
        <v>0</v>
      </c>
      <c r="U816" s="3">
        <f>AH816</f>
        <v>0</v>
      </c>
      <c r="V816" s="3">
        <f>AI816</f>
        <v>0</v>
      </c>
      <c r="W816" s="3">
        <f>ROUND(AJ816,2)</f>
        <v>0</v>
      </c>
      <c r="X816" s="3">
        <f>ROUND(AK816,2)</f>
        <v>0</v>
      </c>
      <c r="Y816" s="3">
        <f>ROUND(AL816,2)</f>
        <v>0</v>
      </c>
      <c r="Z816" s="3"/>
      <c r="AA816" s="3"/>
      <c r="AB816" s="3">
        <f>ROUND(SUMIF(AA803:AA814,"=60252778",O803:O814),2)</f>
        <v>7431.24</v>
      </c>
      <c r="AC816" s="3">
        <f>ROUND(SUMIF(AA803:AA814,"=60252778",P803:P814),2)</f>
        <v>7431.24</v>
      </c>
      <c r="AD816" s="3">
        <f>ROUND(SUMIF(AA803:AA814,"=60252778",Q803:Q814),2)</f>
        <v>0</v>
      </c>
      <c r="AE816" s="3">
        <f>ROUND(SUMIF(AA803:AA814,"=60252778",R803:R814),2)</f>
        <v>0</v>
      </c>
      <c r="AF816" s="3">
        <f>ROUND(SUMIF(AA803:AA814,"=60252778",S803:S814),2)</f>
        <v>0</v>
      </c>
      <c r="AG816" s="3">
        <f>ROUND(SUMIF(AA803:AA814,"=60252778",T803:T814),2)</f>
        <v>0</v>
      </c>
      <c r="AH816" s="3">
        <f>SUMIF(AA803:AA814,"=60252778",U803:U814)</f>
        <v>0</v>
      </c>
      <c r="AI816" s="3">
        <f>SUMIF(AA803:AA814,"=60252778",V803:V814)</f>
        <v>0</v>
      </c>
      <c r="AJ816" s="3">
        <f>ROUND(SUMIF(AA803:AA814,"=60252778",W803:W814),2)</f>
        <v>0</v>
      </c>
      <c r="AK816" s="3">
        <f>ROUND(SUMIF(AA803:AA814,"=60252778",X803:X814),2)</f>
        <v>0</v>
      </c>
      <c r="AL816" s="3">
        <f>ROUND(SUMIF(AA803:AA814,"=60252778",Y803:Y814),2)</f>
        <v>0</v>
      </c>
      <c r="AM816" s="3"/>
      <c r="AN816" s="3"/>
      <c r="AO816" s="3">
        <f t="shared" ref="AO816:BD816" si="952">ROUND(BX816,2)</f>
        <v>0</v>
      </c>
      <c r="AP816" s="3">
        <f t="shared" si="952"/>
        <v>2409.3200000000002</v>
      </c>
      <c r="AQ816" s="3">
        <f t="shared" si="952"/>
        <v>0</v>
      </c>
      <c r="AR816" s="3">
        <f t="shared" si="952"/>
        <v>7431.24</v>
      </c>
      <c r="AS816" s="3">
        <f t="shared" si="952"/>
        <v>0</v>
      </c>
      <c r="AT816" s="3">
        <f t="shared" si="952"/>
        <v>5021.92</v>
      </c>
      <c r="AU816" s="3">
        <f t="shared" si="952"/>
        <v>0</v>
      </c>
      <c r="AV816" s="3">
        <f t="shared" si="952"/>
        <v>7431.24</v>
      </c>
      <c r="AW816" s="3">
        <f t="shared" si="952"/>
        <v>5021.92</v>
      </c>
      <c r="AX816" s="3">
        <f t="shared" si="952"/>
        <v>0</v>
      </c>
      <c r="AY816" s="3">
        <f t="shared" si="952"/>
        <v>5021.92</v>
      </c>
      <c r="AZ816" s="3">
        <f t="shared" si="952"/>
        <v>2409.3200000000002</v>
      </c>
      <c r="BA816" s="3">
        <f t="shared" si="952"/>
        <v>0</v>
      </c>
      <c r="BB816" s="3">
        <f t="shared" si="952"/>
        <v>0</v>
      </c>
      <c r="BC816" s="3">
        <f t="shared" si="952"/>
        <v>0</v>
      </c>
      <c r="BD816" s="3">
        <f t="shared" si="952"/>
        <v>0</v>
      </c>
      <c r="BE816" s="3"/>
      <c r="BF816" s="3"/>
      <c r="BG816" s="3"/>
      <c r="BH816" s="3"/>
      <c r="BI816" s="3"/>
      <c r="BJ816" s="3"/>
      <c r="BK816" s="3"/>
      <c r="BL816" s="3"/>
      <c r="BM816" s="3"/>
      <c r="BN816" s="3"/>
      <c r="BO816" s="3"/>
      <c r="BP816" s="3"/>
      <c r="BQ816" s="3"/>
      <c r="BR816" s="3"/>
      <c r="BS816" s="3"/>
      <c r="BT816" s="3"/>
      <c r="BU816" s="3"/>
      <c r="BV816" s="3"/>
      <c r="BW816" s="3"/>
      <c r="BX816" s="3">
        <f>ROUND(SUMIF(AA803:AA814,"=60252778",FQ803:FQ814),2)</f>
        <v>0</v>
      </c>
      <c r="BY816" s="3">
        <f>ROUND(SUMIF(AA803:AA814,"=60252778",FR803:FR814),2)</f>
        <v>2409.3200000000002</v>
      </c>
      <c r="BZ816" s="3">
        <f>ROUND(SUMIF(AA803:AA814,"=60252778",GL803:GL814),2)</f>
        <v>0</v>
      </c>
      <c r="CA816" s="3">
        <f>ROUND(SUMIF(AA803:AA814,"=60252778",GM803:GM814),2)</f>
        <v>7431.24</v>
      </c>
      <c r="CB816" s="3">
        <f>ROUND(SUMIF(AA803:AA814,"=60252778",GN803:GN814),2)</f>
        <v>0</v>
      </c>
      <c r="CC816" s="3">
        <f>ROUND(SUMIF(AA803:AA814,"=60252778",GO803:GO814),2)</f>
        <v>5021.92</v>
      </c>
      <c r="CD816" s="3">
        <f>ROUND(SUMIF(AA803:AA814,"=60252778",GP803:GP814),2)</f>
        <v>0</v>
      </c>
      <c r="CE816" s="3">
        <f>AC816-BX816</f>
        <v>7431.24</v>
      </c>
      <c r="CF816" s="3">
        <f>AC816-BY816</f>
        <v>5021.92</v>
      </c>
      <c r="CG816" s="3">
        <f>BX816-BZ816</f>
        <v>0</v>
      </c>
      <c r="CH816" s="3">
        <f>AC816-BX816-BY816+BZ816</f>
        <v>5021.92</v>
      </c>
      <c r="CI816" s="3">
        <f>BY816-BZ816</f>
        <v>2409.3200000000002</v>
      </c>
      <c r="CJ816" s="3">
        <f>ROUND(SUMIF(AA803:AA814,"=60252778",GX803:GX814),2)</f>
        <v>0</v>
      </c>
      <c r="CK816" s="3">
        <f>ROUND(SUMIF(AA803:AA814,"=60252778",GY803:GY814),2)</f>
        <v>0</v>
      </c>
      <c r="CL816" s="3">
        <f>ROUND(SUMIF(AA803:AA814,"=60252778",GZ803:GZ814),2)</f>
        <v>0</v>
      </c>
      <c r="CM816" s="3">
        <f>ROUND(SUMIF(AA803:AA814,"=60252778",HD803:HD814),2)</f>
        <v>0</v>
      </c>
      <c r="CN816" s="3"/>
      <c r="CO816" s="3"/>
      <c r="CP816" s="3"/>
      <c r="CQ816" s="3"/>
      <c r="CR816" s="3"/>
      <c r="CS816" s="3"/>
      <c r="CT816" s="3"/>
      <c r="CU816" s="3"/>
      <c r="CV816" s="3"/>
      <c r="CW816" s="3"/>
      <c r="CX816" s="3"/>
      <c r="CY816" s="3"/>
      <c r="CZ816" s="3"/>
      <c r="DA816" s="3"/>
      <c r="DB816" s="3"/>
      <c r="DC816" s="3"/>
      <c r="DD816" s="3"/>
      <c r="DE816" s="3"/>
      <c r="DF816" s="3"/>
      <c r="DG816" s="4">
        <f t="shared" ref="DG816:DL816" si="953">ROUND(DT816,2)</f>
        <v>17047.189999999999</v>
      </c>
      <c r="DH816" s="4">
        <f t="shared" si="953"/>
        <v>17047.189999999999</v>
      </c>
      <c r="DI816" s="4">
        <f t="shared" si="953"/>
        <v>0</v>
      </c>
      <c r="DJ816" s="4">
        <f t="shared" si="953"/>
        <v>0</v>
      </c>
      <c r="DK816" s="4">
        <f t="shared" si="953"/>
        <v>0</v>
      </c>
      <c r="DL816" s="4">
        <f t="shared" si="953"/>
        <v>0</v>
      </c>
      <c r="DM816" s="4">
        <f>DZ816</f>
        <v>0</v>
      </c>
      <c r="DN816" s="4">
        <f>EA816</f>
        <v>0</v>
      </c>
      <c r="DO816" s="4">
        <f>ROUND(EB816,2)</f>
        <v>0</v>
      </c>
      <c r="DP816" s="4">
        <f>ROUND(EC816,2)</f>
        <v>0</v>
      </c>
      <c r="DQ816" s="4">
        <f>ROUND(ED816,2)</f>
        <v>0</v>
      </c>
      <c r="DR816" s="4"/>
      <c r="DS816" s="4"/>
      <c r="DT816" s="4">
        <f>ROUND(SUMIF(AA803:AA814,"=60252775",O803:O814),2)</f>
        <v>17047.189999999999</v>
      </c>
      <c r="DU816" s="4">
        <f>ROUND(SUMIF(AA803:AA814,"=60252775",P803:P814),2)</f>
        <v>17047.189999999999</v>
      </c>
      <c r="DV816" s="4">
        <f>ROUND(SUMIF(AA803:AA814,"=60252775",Q803:Q814),2)</f>
        <v>0</v>
      </c>
      <c r="DW816" s="4">
        <f>ROUND(SUMIF(AA803:AA814,"=60252775",R803:R814),2)</f>
        <v>0</v>
      </c>
      <c r="DX816" s="4">
        <f>ROUND(SUMIF(AA803:AA814,"=60252775",S803:S814),2)</f>
        <v>0</v>
      </c>
      <c r="DY816" s="4">
        <f>ROUND(SUMIF(AA803:AA814,"=60252775",T803:T814),2)</f>
        <v>0</v>
      </c>
      <c r="DZ816" s="4">
        <f>SUMIF(AA803:AA814,"=60252775",U803:U814)</f>
        <v>0</v>
      </c>
      <c r="EA816" s="4">
        <f>SUMIF(AA803:AA814,"=60252775",V803:V814)</f>
        <v>0</v>
      </c>
      <c r="EB816" s="4">
        <f>ROUND(SUMIF(AA803:AA814,"=60252775",W803:W814),2)</f>
        <v>0</v>
      </c>
      <c r="EC816" s="4">
        <f>ROUND(SUMIF(AA803:AA814,"=60252775",X803:X814),2)</f>
        <v>0</v>
      </c>
      <c r="ED816" s="4">
        <f>ROUND(SUMIF(AA803:AA814,"=60252775",Y803:Y814),2)</f>
        <v>0</v>
      </c>
      <c r="EE816" s="4"/>
      <c r="EF816" s="4"/>
      <c r="EG816" s="4">
        <f t="shared" ref="EG816:EV816" si="954">ROUND(FP816,2)</f>
        <v>0</v>
      </c>
      <c r="EH816" s="4">
        <f t="shared" si="954"/>
        <v>12527.46</v>
      </c>
      <c r="EI816" s="4">
        <f t="shared" si="954"/>
        <v>0</v>
      </c>
      <c r="EJ816" s="4">
        <f t="shared" si="954"/>
        <v>17047.189999999999</v>
      </c>
      <c r="EK816" s="4">
        <f t="shared" si="954"/>
        <v>0</v>
      </c>
      <c r="EL816" s="4">
        <f t="shared" si="954"/>
        <v>4519.7299999999996</v>
      </c>
      <c r="EM816" s="4">
        <f t="shared" si="954"/>
        <v>0</v>
      </c>
      <c r="EN816" s="4">
        <f t="shared" si="954"/>
        <v>17047.189999999999</v>
      </c>
      <c r="EO816" s="4">
        <f t="shared" si="954"/>
        <v>4519.7299999999996</v>
      </c>
      <c r="EP816" s="4">
        <f t="shared" si="954"/>
        <v>0</v>
      </c>
      <c r="EQ816" s="4">
        <f t="shared" si="954"/>
        <v>4519.7299999999996</v>
      </c>
      <c r="ER816" s="4">
        <f t="shared" si="954"/>
        <v>12527.46</v>
      </c>
      <c r="ES816" s="4">
        <f t="shared" si="954"/>
        <v>0</v>
      </c>
      <c r="ET816" s="4">
        <f t="shared" si="954"/>
        <v>0</v>
      </c>
      <c r="EU816" s="4">
        <f t="shared" si="954"/>
        <v>0</v>
      </c>
      <c r="EV816" s="4">
        <f t="shared" si="954"/>
        <v>0</v>
      </c>
      <c r="EW816" s="4"/>
      <c r="EX816" s="4"/>
      <c r="EY816" s="4"/>
      <c r="EZ816" s="4"/>
      <c r="FA816" s="4"/>
      <c r="FB816" s="4"/>
      <c r="FC816" s="4"/>
      <c r="FD816" s="4"/>
      <c r="FE816" s="4"/>
      <c r="FF816" s="4"/>
      <c r="FG816" s="4"/>
      <c r="FH816" s="4"/>
      <c r="FI816" s="4"/>
      <c r="FJ816" s="4"/>
      <c r="FK816" s="4"/>
      <c r="FL816" s="4"/>
      <c r="FM816" s="4"/>
      <c r="FN816" s="4"/>
      <c r="FO816" s="4"/>
      <c r="FP816" s="4">
        <f>ROUND(SUMIF(AA803:AA814,"=60252775",FQ803:FQ814),2)</f>
        <v>0</v>
      </c>
      <c r="FQ816" s="4">
        <f>ROUND(SUMIF(AA803:AA814,"=60252775",FR803:FR814),2)</f>
        <v>12527.46</v>
      </c>
      <c r="FR816" s="4">
        <f>ROUND(SUMIF(AA803:AA814,"=60252775",GL803:GL814),2)</f>
        <v>0</v>
      </c>
      <c r="FS816" s="4">
        <f>ROUND(SUMIF(AA803:AA814,"=60252775",GM803:GM814),2)</f>
        <v>17047.189999999999</v>
      </c>
      <c r="FT816" s="4">
        <f>ROUND(SUMIF(AA803:AA814,"=60252775",GN803:GN814),2)</f>
        <v>0</v>
      </c>
      <c r="FU816" s="4">
        <f>ROUND(SUMIF(AA803:AA814,"=60252775",GO803:GO814),2)</f>
        <v>4519.7299999999996</v>
      </c>
      <c r="FV816" s="4">
        <f>ROUND(SUMIF(AA803:AA814,"=60252775",GP803:GP814),2)</f>
        <v>0</v>
      </c>
      <c r="FW816" s="4">
        <f>DU816-FP816</f>
        <v>17047.189999999999</v>
      </c>
      <c r="FX816" s="4">
        <f>DU816-FQ816</f>
        <v>4519.7299999999996</v>
      </c>
      <c r="FY816" s="4">
        <f>FP816-FR816</f>
        <v>0</v>
      </c>
      <c r="FZ816" s="4">
        <f>DU816-FP816-FQ816+FR816</f>
        <v>4519.7299999999996</v>
      </c>
      <c r="GA816" s="4">
        <f>FQ816-FR816</f>
        <v>12527.46</v>
      </c>
      <c r="GB816" s="4">
        <f>ROUND(SUMIF(AA803:AA814,"=60252775",GX803:GX814),2)</f>
        <v>0</v>
      </c>
      <c r="GC816" s="4">
        <f>ROUND(SUMIF(AA803:AA814,"=60252775",GY803:GY814),2)</f>
        <v>0</v>
      </c>
      <c r="GD816" s="4">
        <f>ROUND(SUMIF(AA803:AA814,"=60252775",GZ803:GZ814),2)</f>
        <v>0</v>
      </c>
      <c r="GE816" s="4">
        <f>ROUND(SUMIF(AA803:AA814,"=60252775",HD803:HD814),2)</f>
        <v>0</v>
      </c>
      <c r="GF816" s="4"/>
      <c r="GG816" s="4"/>
      <c r="GH816" s="4"/>
      <c r="GI816" s="4"/>
      <c r="GJ816" s="4"/>
      <c r="GK816" s="4"/>
      <c r="GL816" s="4"/>
      <c r="GM816" s="4"/>
      <c r="GN816" s="4"/>
      <c r="GO816" s="4"/>
      <c r="GP816" s="4"/>
      <c r="GQ816" s="4"/>
      <c r="GR816" s="4"/>
      <c r="GS816" s="4"/>
      <c r="GT816" s="4"/>
      <c r="GU816" s="4"/>
      <c r="GV816" s="4"/>
      <c r="GW816" s="4"/>
      <c r="GX816" s="4">
        <v>0</v>
      </c>
    </row>
    <row r="818" spans="1:28" x14ac:dyDescent="0.2">
      <c r="A818" s="5">
        <v>50</v>
      </c>
      <c r="B818" s="5">
        <v>0</v>
      </c>
      <c r="C818" s="5">
        <v>0</v>
      </c>
      <c r="D818" s="5">
        <v>1</v>
      </c>
      <c r="E818" s="5">
        <v>201</v>
      </c>
      <c r="F818" s="5">
        <f>ROUND(Source!O816,O818)</f>
        <v>7431.24</v>
      </c>
      <c r="G818" s="5" t="s">
        <v>313</v>
      </c>
      <c r="H818" s="5" t="s">
        <v>314</v>
      </c>
      <c r="I818" s="5"/>
      <c r="J818" s="5"/>
      <c r="K818" s="5">
        <v>201</v>
      </c>
      <c r="L818" s="5">
        <v>1</v>
      </c>
      <c r="M818" s="5">
        <v>3</v>
      </c>
      <c r="N818" s="5" t="s">
        <v>3</v>
      </c>
      <c r="O818" s="5">
        <v>2</v>
      </c>
      <c r="P818" s="5">
        <f>ROUND(Source!DG816,O818)</f>
        <v>17047.189999999999</v>
      </c>
      <c r="Q818" s="5"/>
      <c r="R818" s="5"/>
      <c r="S818" s="5"/>
      <c r="T818" s="5"/>
      <c r="U818" s="5"/>
      <c r="V818" s="5"/>
      <c r="W818" s="5">
        <v>7431.24</v>
      </c>
      <c r="X818" s="5">
        <v>1</v>
      </c>
      <c r="Y818" s="5">
        <v>7431.24</v>
      </c>
      <c r="Z818" s="5">
        <v>17047.189999999999</v>
      </c>
      <c r="AA818" s="5">
        <v>1</v>
      </c>
      <c r="AB818" s="5">
        <v>17047.189999999999</v>
      </c>
    </row>
    <row r="819" spans="1:28" x14ac:dyDescent="0.2">
      <c r="A819" s="5">
        <v>50</v>
      </c>
      <c r="B819" s="5">
        <v>0</v>
      </c>
      <c r="C819" s="5">
        <v>0</v>
      </c>
      <c r="D819" s="5">
        <v>1</v>
      </c>
      <c r="E819" s="5">
        <v>202</v>
      </c>
      <c r="F819" s="5">
        <f>ROUND(Source!P816,O819)</f>
        <v>7431.24</v>
      </c>
      <c r="G819" s="5" t="s">
        <v>315</v>
      </c>
      <c r="H819" s="5" t="s">
        <v>316</v>
      </c>
      <c r="I819" s="5"/>
      <c r="J819" s="5"/>
      <c r="K819" s="5">
        <v>202</v>
      </c>
      <c r="L819" s="5">
        <v>2</v>
      </c>
      <c r="M819" s="5">
        <v>3</v>
      </c>
      <c r="N819" s="5" t="s">
        <v>3</v>
      </c>
      <c r="O819" s="5">
        <v>2</v>
      </c>
      <c r="P819" s="5">
        <f>ROUND(Source!DH816,O819)</f>
        <v>17047.189999999999</v>
      </c>
      <c r="Q819" s="5"/>
      <c r="R819" s="5"/>
      <c r="S819" s="5"/>
      <c r="T819" s="5"/>
      <c r="U819" s="5"/>
      <c r="V819" s="5"/>
      <c r="W819" s="5">
        <v>7431.24</v>
      </c>
      <c r="X819" s="5">
        <v>1</v>
      </c>
      <c r="Y819" s="5">
        <v>7431.24</v>
      </c>
      <c r="Z819" s="5">
        <v>17047.189999999999</v>
      </c>
      <c r="AA819" s="5">
        <v>1</v>
      </c>
      <c r="AB819" s="5">
        <v>17047.189999999999</v>
      </c>
    </row>
    <row r="820" spans="1:28" x14ac:dyDescent="0.2">
      <c r="A820" s="5">
        <v>50</v>
      </c>
      <c r="B820" s="5">
        <v>0</v>
      </c>
      <c r="C820" s="5">
        <v>0</v>
      </c>
      <c r="D820" s="5">
        <v>1</v>
      </c>
      <c r="E820" s="5">
        <v>222</v>
      </c>
      <c r="F820" s="5">
        <f>ROUND(Source!AO816,O820)</f>
        <v>0</v>
      </c>
      <c r="G820" s="5" t="s">
        <v>317</v>
      </c>
      <c r="H820" s="5" t="s">
        <v>318</v>
      </c>
      <c r="I820" s="5"/>
      <c r="J820" s="5"/>
      <c r="K820" s="5">
        <v>222</v>
      </c>
      <c r="L820" s="5">
        <v>3</v>
      </c>
      <c r="M820" s="5">
        <v>3</v>
      </c>
      <c r="N820" s="5" t="s">
        <v>3</v>
      </c>
      <c r="O820" s="5">
        <v>2</v>
      </c>
      <c r="P820" s="5">
        <f>ROUND(Source!EG816,O820)</f>
        <v>0</v>
      </c>
      <c r="Q820" s="5"/>
      <c r="R820" s="5"/>
      <c r="S820" s="5"/>
      <c r="T820" s="5"/>
      <c r="U820" s="5"/>
      <c r="V820" s="5"/>
      <c r="W820" s="5">
        <v>0</v>
      </c>
      <c r="X820" s="5">
        <v>1</v>
      </c>
      <c r="Y820" s="5">
        <v>0</v>
      </c>
      <c r="Z820" s="5">
        <v>0</v>
      </c>
      <c r="AA820" s="5">
        <v>1</v>
      </c>
      <c r="AB820" s="5">
        <v>0</v>
      </c>
    </row>
    <row r="821" spans="1:28" x14ac:dyDescent="0.2">
      <c r="A821" s="5">
        <v>50</v>
      </c>
      <c r="B821" s="5">
        <v>0</v>
      </c>
      <c r="C821" s="5">
        <v>0</v>
      </c>
      <c r="D821" s="5">
        <v>1</v>
      </c>
      <c r="E821" s="5">
        <v>225</v>
      </c>
      <c r="F821" s="5">
        <f>ROUND(Source!AV816,O821)</f>
        <v>7431.24</v>
      </c>
      <c r="G821" s="5" t="s">
        <v>319</v>
      </c>
      <c r="H821" s="5" t="s">
        <v>320</v>
      </c>
      <c r="I821" s="5"/>
      <c r="J821" s="5"/>
      <c r="K821" s="5">
        <v>225</v>
      </c>
      <c r="L821" s="5">
        <v>4</v>
      </c>
      <c r="M821" s="5">
        <v>3</v>
      </c>
      <c r="N821" s="5" t="s">
        <v>3</v>
      </c>
      <c r="O821" s="5">
        <v>2</v>
      </c>
      <c r="P821" s="5">
        <f>ROUND(Source!EN816,O821)</f>
        <v>17047.189999999999</v>
      </c>
      <c r="Q821" s="5"/>
      <c r="R821" s="5"/>
      <c r="S821" s="5"/>
      <c r="T821" s="5"/>
      <c r="U821" s="5"/>
      <c r="V821" s="5"/>
      <c r="W821" s="5">
        <v>7431.24</v>
      </c>
      <c r="X821" s="5">
        <v>1</v>
      </c>
      <c r="Y821" s="5">
        <v>7431.24</v>
      </c>
      <c r="Z821" s="5">
        <v>17047.189999999999</v>
      </c>
      <c r="AA821" s="5">
        <v>1</v>
      </c>
      <c r="AB821" s="5">
        <v>17047.189999999999</v>
      </c>
    </row>
    <row r="822" spans="1:28" x14ac:dyDescent="0.2">
      <c r="A822" s="5">
        <v>50</v>
      </c>
      <c r="B822" s="5">
        <v>0</v>
      </c>
      <c r="C822" s="5">
        <v>0</v>
      </c>
      <c r="D822" s="5">
        <v>1</v>
      </c>
      <c r="E822" s="5">
        <v>226</v>
      </c>
      <c r="F822" s="5">
        <f>ROUND(Source!AW816,O822)</f>
        <v>5021.92</v>
      </c>
      <c r="G822" s="5" t="s">
        <v>321</v>
      </c>
      <c r="H822" s="5" t="s">
        <v>322</v>
      </c>
      <c r="I822" s="5"/>
      <c r="J822" s="5"/>
      <c r="K822" s="5">
        <v>226</v>
      </c>
      <c r="L822" s="5">
        <v>5</v>
      </c>
      <c r="M822" s="5">
        <v>3</v>
      </c>
      <c r="N822" s="5" t="s">
        <v>3</v>
      </c>
      <c r="O822" s="5">
        <v>2</v>
      </c>
      <c r="P822" s="5">
        <f>ROUND(Source!EO816,O822)</f>
        <v>4519.7299999999996</v>
      </c>
      <c r="Q822" s="5"/>
      <c r="R822" s="5"/>
      <c r="S822" s="5"/>
      <c r="T822" s="5"/>
      <c r="U822" s="5"/>
      <c r="V822" s="5"/>
      <c r="W822" s="5">
        <v>5021.92</v>
      </c>
      <c r="X822" s="5">
        <v>1</v>
      </c>
      <c r="Y822" s="5">
        <v>5021.92</v>
      </c>
      <c r="Z822" s="5">
        <v>4519.7299999999996</v>
      </c>
      <c r="AA822" s="5">
        <v>1</v>
      </c>
      <c r="AB822" s="5">
        <v>4519.7299999999996</v>
      </c>
    </row>
    <row r="823" spans="1:28" x14ac:dyDescent="0.2">
      <c r="A823" s="5">
        <v>50</v>
      </c>
      <c r="B823" s="5">
        <v>0</v>
      </c>
      <c r="C823" s="5">
        <v>0</v>
      </c>
      <c r="D823" s="5">
        <v>1</v>
      </c>
      <c r="E823" s="5">
        <v>227</v>
      </c>
      <c r="F823" s="5">
        <f>ROUND(Source!AX816,O823)</f>
        <v>0</v>
      </c>
      <c r="G823" s="5" t="s">
        <v>323</v>
      </c>
      <c r="H823" s="5" t="s">
        <v>324</v>
      </c>
      <c r="I823" s="5"/>
      <c r="J823" s="5"/>
      <c r="K823" s="5">
        <v>227</v>
      </c>
      <c r="L823" s="5">
        <v>6</v>
      </c>
      <c r="M823" s="5">
        <v>3</v>
      </c>
      <c r="N823" s="5" t="s">
        <v>3</v>
      </c>
      <c r="O823" s="5">
        <v>2</v>
      </c>
      <c r="P823" s="5">
        <f>ROUND(Source!EP816,O823)</f>
        <v>0</v>
      </c>
      <c r="Q823" s="5"/>
      <c r="R823" s="5"/>
      <c r="S823" s="5"/>
      <c r="T823" s="5"/>
      <c r="U823" s="5"/>
      <c r="V823" s="5"/>
      <c r="W823" s="5">
        <v>0</v>
      </c>
      <c r="X823" s="5">
        <v>1</v>
      </c>
      <c r="Y823" s="5">
        <v>0</v>
      </c>
      <c r="Z823" s="5">
        <v>0</v>
      </c>
      <c r="AA823" s="5">
        <v>1</v>
      </c>
      <c r="AB823" s="5">
        <v>0</v>
      </c>
    </row>
    <row r="824" spans="1:28" x14ac:dyDescent="0.2">
      <c r="A824" s="5">
        <v>50</v>
      </c>
      <c r="B824" s="5">
        <v>0</v>
      </c>
      <c r="C824" s="5">
        <v>0</v>
      </c>
      <c r="D824" s="5">
        <v>1</v>
      </c>
      <c r="E824" s="5">
        <v>228</v>
      </c>
      <c r="F824" s="5">
        <f>ROUND(Source!AY816,O824)</f>
        <v>5021.92</v>
      </c>
      <c r="G824" s="5" t="s">
        <v>325</v>
      </c>
      <c r="H824" s="5" t="s">
        <v>326</v>
      </c>
      <c r="I824" s="5"/>
      <c r="J824" s="5"/>
      <c r="K824" s="5">
        <v>228</v>
      </c>
      <c r="L824" s="5">
        <v>7</v>
      </c>
      <c r="M824" s="5">
        <v>3</v>
      </c>
      <c r="N824" s="5" t="s">
        <v>3</v>
      </c>
      <c r="O824" s="5">
        <v>2</v>
      </c>
      <c r="P824" s="5">
        <f>ROUND(Source!EQ816,O824)</f>
        <v>4519.7299999999996</v>
      </c>
      <c r="Q824" s="5"/>
      <c r="R824" s="5"/>
      <c r="S824" s="5"/>
      <c r="T824" s="5"/>
      <c r="U824" s="5"/>
      <c r="V824" s="5"/>
      <c r="W824" s="5">
        <v>5021.92</v>
      </c>
      <c r="X824" s="5">
        <v>1</v>
      </c>
      <c r="Y824" s="5">
        <v>5021.92</v>
      </c>
      <c r="Z824" s="5">
        <v>4519.7299999999996</v>
      </c>
      <c r="AA824" s="5">
        <v>1</v>
      </c>
      <c r="AB824" s="5">
        <v>4519.7299999999996</v>
      </c>
    </row>
    <row r="825" spans="1:28" x14ac:dyDescent="0.2">
      <c r="A825" s="5">
        <v>50</v>
      </c>
      <c r="B825" s="5">
        <v>0</v>
      </c>
      <c r="C825" s="5">
        <v>0</v>
      </c>
      <c r="D825" s="5">
        <v>1</v>
      </c>
      <c r="E825" s="5">
        <v>216</v>
      </c>
      <c r="F825" s="5">
        <f>ROUND(Source!AP816,O825)</f>
        <v>2409.3200000000002</v>
      </c>
      <c r="G825" s="5" t="s">
        <v>327</v>
      </c>
      <c r="H825" s="5" t="s">
        <v>328</v>
      </c>
      <c r="I825" s="5"/>
      <c r="J825" s="5"/>
      <c r="K825" s="5">
        <v>216</v>
      </c>
      <c r="L825" s="5">
        <v>8</v>
      </c>
      <c r="M825" s="5">
        <v>3</v>
      </c>
      <c r="N825" s="5" t="s">
        <v>3</v>
      </c>
      <c r="O825" s="5">
        <v>2</v>
      </c>
      <c r="P825" s="5">
        <f>ROUND(Source!EH816,O825)</f>
        <v>12527.46</v>
      </c>
      <c r="Q825" s="5"/>
      <c r="R825" s="5"/>
      <c r="S825" s="5"/>
      <c r="T825" s="5"/>
      <c r="U825" s="5"/>
      <c r="V825" s="5"/>
      <c r="W825" s="5">
        <v>2409.3200000000002</v>
      </c>
      <c r="X825" s="5">
        <v>1</v>
      </c>
      <c r="Y825" s="5">
        <v>2409.3200000000002</v>
      </c>
      <c r="Z825" s="5">
        <v>12527.46</v>
      </c>
      <c r="AA825" s="5">
        <v>1</v>
      </c>
      <c r="AB825" s="5">
        <v>12527.46</v>
      </c>
    </row>
    <row r="826" spans="1:28" x14ac:dyDescent="0.2">
      <c r="A826" s="5">
        <v>50</v>
      </c>
      <c r="B826" s="5">
        <v>0</v>
      </c>
      <c r="C826" s="5">
        <v>0</v>
      </c>
      <c r="D826" s="5">
        <v>1</v>
      </c>
      <c r="E826" s="5">
        <v>223</v>
      </c>
      <c r="F826" s="5">
        <f>ROUND(Source!AQ816,O826)</f>
        <v>0</v>
      </c>
      <c r="G826" s="5" t="s">
        <v>329</v>
      </c>
      <c r="H826" s="5" t="s">
        <v>330</v>
      </c>
      <c r="I826" s="5"/>
      <c r="J826" s="5"/>
      <c r="K826" s="5">
        <v>223</v>
      </c>
      <c r="L826" s="5">
        <v>9</v>
      </c>
      <c r="M826" s="5">
        <v>3</v>
      </c>
      <c r="N826" s="5" t="s">
        <v>3</v>
      </c>
      <c r="O826" s="5">
        <v>2</v>
      </c>
      <c r="P826" s="5">
        <f>ROUND(Source!EI816,O826)</f>
        <v>0</v>
      </c>
      <c r="Q826" s="5"/>
      <c r="R826" s="5"/>
      <c r="S826" s="5"/>
      <c r="T826" s="5"/>
      <c r="U826" s="5"/>
      <c r="V826" s="5"/>
      <c r="W826" s="5">
        <v>0</v>
      </c>
      <c r="X826" s="5">
        <v>1</v>
      </c>
      <c r="Y826" s="5">
        <v>0</v>
      </c>
      <c r="Z826" s="5">
        <v>0</v>
      </c>
      <c r="AA826" s="5">
        <v>1</v>
      </c>
      <c r="AB826" s="5">
        <v>0</v>
      </c>
    </row>
    <row r="827" spans="1:28" x14ac:dyDescent="0.2">
      <c r="A827" s="5">
        <v>50</v>
      </c>
      <c r="B827" s="5">
        <v>0</v>
      </c>
      <c r="C827" s="5">
        <v>0</v>
      </c>
      <c r="D827" s="5">
        <v>1</v>
      </c>
      <c r="E827" s="5">
        <v>229</v>
      </c>
      <c r="F827" s="5">
        <f>ROUND(Source!AZ816,O827)</f>
        <v>2409.3200000000002</v>
      </c>
      <c r="G827" s="5" t="s">
        <v>331</v>
      </c>
      <c r="H827" s="5" t="s">
        <v>332</v>
      </c>
      <c r="I827" s="5"/>
      <c r="J827" s="5"/>
      <c r="K827" s="5">
        <v>229</v>
      </c>
      <c r="L827" s="5">
        <v>10</v>
      </c>
      <c r="M827" s="5">
        <v>3</v>
      </c>
      <c r="N827" s="5" t="s">
        <v>3</v>
      </c>
      <c r="O827" s="5">
        <v>2</v>
      </c>
      <c r="P827" s="5">
        <f>ROUND(Source!ER816,O827)</f>
        <v>12527.46</v>
      </c>
      <c r="Q827" s="5"/>
      <c r="R827" s="5"/>
      <c r="S827" s="5"/>
      <c r="T827" s="5"/>
      <c r="U827" s="5"/>
      <c r="V827" s="5"/>
      <c r="W827" s="5">
        <v>2409.3200000000002</v>
      </c>
      <c r="X827" s="5">
        <v>1</v>
      </c>
      <c r="Y827" s="5">
        <v>2409.3200000000002</v>
      </c>
      <c r="Z827" s="5">
        <v>12527.46</v>
      </c>
      <c r="AA827" s="5">
        <v>1</v>
      </c>
      <c r="AB827" s="5">
        <v>12527.46</v>
      </c>
    </row>
    <row r="828" spans="1:28" x14ac:dyDescent="0.2">
      <c r="A828" s="5">
        <v>50</v>
      </c>
      <c r="B828" s="5">
        <v>0</v>
      </c>
      <c r="C828" s="5">
        <v>0</v>
      </c>
      <c r="D828" s="5">
        <v>1</v>
      </c>
      <c r="E828" s="5">
        <v>203</v>
      </c>
      <c r="F828" s="5">
        <f>ROUND(Source!Q816,O828)</f>
        <v>0</v>
      </c>
      <c r="G828" s="5" t="s">
        <v>333</v>
      </c>
      <c r="H828" s="5" t="s">
        <v>334</v>
      </c>
      <c r="I828" s="5"/>
      <c r="J828" s="5"/>
      <c r="K828" s="5">
        <v>203</v>
      </c>
      <c r="L828" s="5">
        <v>11</v>
      </c>
      <c r="M828" s="5">
        <v>3</v>
      </c>
      <c r="N828" s="5" t="s">
        <v>3</v>
      </c>
      <c r="O828" s="5">
        <v>2</v>
      </c>
      <c r="P828" s="5">
        <f>ROUND(Source!DI816,O828)</f>
        <v>0</v>
      </c>
      <c r="Q828" s="5"/>
      <c r="R828" s="5"/>
      <c r="S828" s="5"/>
      <c r="T828" s="5"/>
      <c r="U828" s="5"/>
      <c r="V828" s="5"/>
      <c r="W828" s="5">
        <v>0</v>
      </c>
      <c r="X828" s="5">
        <v>1</v>
      </c>
      <c r="Y828" s="5">
        <v>0</v>
      </c>
      <c r="Z828" s="5">
        <v>0</v>
      </c>
      <c r="AA828" s="5">
        <v>1</v>
      </c>
      <c r="AB828" s="5">
        <v>0</v>
      </c>
    </row>
    <row r="829" spans="1:28" x14ac:dyDescent="0.2">
      <c r="A829" s="5">
        <v>50</v>
      </c>
      <c r="B829" s="5">
        <v>0</v>
      </c>
      <c r="C829" s="5">
        <v>0</v>
      </c>
      <c r="D829" s="5">
        <v>1</v>
      </c>
      <c r="E829" s="5">
        <v>231</v>
      </c>
      <c r="F829" s="5">
        <f>ROUND(Source!BB816,O829)</f>
        <v>0</v>
      </c>
      <c r="G829" s="5" t="s">
        <v>335</v>
      </c>
      <c r="H829" s="5" t="s">
        <v>336</v>
      </c>
      <c r="I829" s="5"/>
      <c r="J829" s="5"/>
      <c r="K829" s="5">
        <v>231</v>
      </c>
      <c r="L829" s="5">
        <v>12</v>
      </c>
      <c r="M829" s="5">
        <v>3</v>
      </c>
      <c r="N829" s="5" t="s">
        <v>3</v>
      </c>
      <c r="O829" s="5">
        <v>2</v>
      </c>
      <c r="P829" s="5">
        <f>ROUND(Source!ET816,O829)</f>
        <v>0</v>
      </c>
      <c r="Q829" s="5"/>
      <c r="R829" s="5"/>
      <c r="S829" s="5"/>
      <c r="T829" s="5"/>
      <c r="U829" s="5"/>
      <c r="V829" s="5"/>
      <c r="W829" s="5">
        <v>0</v>
      </c>
      <c r="X829" s="5">
        <v>1</v>
      </c>
      <c r="Y829" s="5">
        <v>0</v>
      </c>
      <c r="Z829" s="5">
        <v>0</v>
      </c>
      <c r="AA829" s="5">
        <v>1</v>
      </c>
      <c r="AB829" s="5">
        <v>0</v>
      </c>
    </row>
    <row r="830" spans="1:28" x14ac:dyDescent="0.2">
      <c r="A830" s="5">
        <v>50</v>
      </c>
      <c r="B830" s="5">
        <v>0</v>
      </c>
      <c r="C830" s="5">
        <v>0</v>
      </c>
      <c r="D830" s="5">
        <v>1</v>
      </c>
      <c r="E830" s="5">
        <v>204</v>
      </c>
      <c r="F830" s="5">
        <f>ROUND(Source!R816,O830)</f>
        <v>0</v>
      </c>
      <c r="G830" s="5" t="s">
        <v>337</v>
      </c>
      <c r="H830" s="5" t="s">
        <v>338</v>
      </c>
      <c r="I830" s="5"/>
      <c r="J830" s="5"/>
      <c r="K830" s="5">
        <v>204</v>
      </c>
      <c r="L830" s="5">
        <v>13</v>
      </c>
      <c r="M830" s="5">
        <v>3</v>
      </c>
      <c r="N830" s="5" t="s">
        <v>3</v>
      </c>
      <c r="O830" s="5">
        <v>2</v>
      </c>
      <c r="P830" s="5">
        <f>ROUND(Source!DJ816,O830)</f>
        <v>0</v>
      </c>
      <c r="Q830" s="5"/>
      <c r="R830" s="5"/>
      <c r="S830" s="5"/>
      <c r="T830" s="5"/>
      <c r="U830" s="5"/>
      <c r="V830" s="5"/>
      <c r="W830" s="5">
        <v>0</v>
      </c>
      <c r="X830" s="5">
        <v>1</v>
      </c>
      <c r="Y830" s="5">
        <v>0</v>
      </c>
      <c r="Z830" s="5">
        <v>0</v>
      </c>
      <c r="AA830" s="5">
        <v>1</v>
      </c>
      <c r="AB830" s="5">
        <v>0</v>
      </c>
    </row>
    <row r="831" spans="1:28" x14ac:dyDescent="0.2">
      <c r="A831" s="5">
        <v>50</v>
      </c>
      <c r="B831" s="5">
        <v>0</v>
      </c>
      <c r="C831" s="5">
        <v>0</v>
      </c>
      <c r="D831" s="5">
        <v>1</v>
      </c>
      <c r="E831" s="5">
        <v>205</v>
      </c>
      <c r="F831" s="5">
        <f>ROUND(Source!S816,O831)</f>
        <v>0</v>
      </c>
      <c r="G831" s="5" t="s">
        <v>339</v>
      </c>
      <c r="H831" s="5" t="s">
        <v>340</v>
      </c>
      <c r="I831" s="5"/>
      <c r="J831" s="5"/>
      <c r="K831" s="5">
        <v>205</v>
      </c>
      <c r="L831" s="5">
        <v>14</v>
      </c>
      <c r="M831" s="5">
        <v>3</v>
      </c>
      <c r="N831" s="5" t="s">
        <v>3</v>
      </c>
      <c r="O831" s="5">
        <v>2</v>
      </c>
      <c r="P831" s="5">
        <f>ROUND(Source!DK816,O831)</f>
        <v>0</v>
      </c>
      <c r="Q831" s="5"/>
      <c r="R831" s="5"/>
      <c r="S831" s="5"/>
      <c r="T831" s="5"/>
      <c r="U831" s="5"/>
      <c r="V831" s="5"/>
      <c r="W831" s="5">
        <v>0</v>
      </c>
      <c r="X831" s="5">
        <v>1</v>
      </c>
      <c r="Y831" s="5">
        <v>0</v>
      </c>
      <c r="Z831" s="5">
        <v>0</v>
      </c>
      <c r="AA831" s="5">
        <v>1</v>
      </c>
      <c r="AB831" s="5">
        <v>0</v>
      </c>
    </row>
    <row r="832" spans="1:28" x14ac:dyDescent="0.2">
      <c r="A832" s="5">
        <v>50</v>
      </c>
      <c r="B832" s="5">
        <v>0</v>
      </c>
      <c r="C832" s="5">
        <v>0</v>
      </c>
      <c r="D832" s="5">
        <v>1</v>
      </c>
      <c r="E832" s="5">
        <v>232</v>
      </c>
      <c r="F832" s="5">
        <f>ROUND(Source!BC816,O832)</f>
        <v>0</v>
      </c>
      <c r="G832" s="5" t="s">
        <v>341</v>
      </c>
      <c r="H832" s="5" t="s">
        <v>342</v>
      </c>
      <c r="I832" s="5"/>
      <c r="J832" s="5"/>
      <c r="K832" s="5">
        <v>232</v>
      </c>
      <c r="L832" s="5">
        <v>15</v>
      </c>
      <c r="M832" s="5">
        <v>3</v>
      </c>
      <c r="N832" s="5" t="s">
        <v>3</v>
      </c>
      <c r="O832" s="5">
        <v>2</v>
      </c>
      <c r="P832" s="5">
        <f>ROUND(Source!EU816,O832)</f>
        <v>0</v>
      </c>
      <c r="Q832" s="5"/>
      <c r="R832" s="5"/>
      <c r="S832" s="5"/>
      <c r="T832" s="5"/>
      <c r="U832" s="5"/>
      <c r="V832" s="5"/>
      <c r="W832" s="5">
        <v>0</v>
      </c>
      <c r="X832" s="5">
        <v>1</v>
      </c>
      <c r="Y832" s="5">
        <v>0</v>
      </c>
      <c r="Z832" s="5">
        <v>0</v>
      </c>
      <c r="AA832" s="5">
        <v>1</v>
      </c>
      <c r="AB832" s="5">
        <v>0</v>
      </c>
    </row>
    <row r="833" spans="1:206" x14ac:dyDescent="0.2">
      <c r="A833" s="5">
        <v>50</v>
      </c>
      <c r="B833" s="5">
        <v>0</v>
      </c>
      <c r="C833" s="5">
        <v>0</v>
      </c>
      <c r="D833" s="5">
        <v>1</v>
      </c>
      <c r="E833" s="5">
        <v>214</v>
      </c>
      <c r="F833" s="5">
        <f>ROUND(Source!AS816,O833)</f>
        <v>0</v>
      </c>
      <c r="G833" s="5" t="s">
        <v>343</v>
      </c>
      <c r="H833" s="5" t="s">
        <v>344</v>
      </c>
      <c r="I833" s="5"/>
      <c r="J833" s="5"/>
      <c r="K833" s="5">
        <v>214</v>
      </c>
      <c r="L833" s="5">
        <v>16</v>
      </c>
      <c r="M833" s="5">
        <v>3</v>
      </c>
      <c r="N833" s="5" t="s">
        <v>3</v>
      </c>
      <c r="O833" s="5">
        <v>2</v>
      </c>
      <c r="P833" s="5">
        <f>ROUND(Source!EK816,O833)</f>
        <v>0</v>
      </c>
      <c r="Q833" s="5"/>
      <c r="R833" s="5"/>
      <c r="S833" s="5"/>
      <c r="T833" s="5"/>
      <c r="U833" s="5"/>
      <c r="V833" s="5"/>
      <c r="W833" s="5">
        <v>0</v>
      </c>
      <c r="X833" s="5">
        <v>1</v>
      </c>
      <c r="Y833" s="5">
        <v>0</v>
      </c>
      <c r="Z833" s="5">
        <v>0</v>
      </c>
      <c r="AA833" s="5">
        <v>1</v>
      </c>
      <c r="AB833" s="5">
        <v>0</v>
      </c>
    </row>
    <row r="834" spans="1:206" x14ac:dyDescent="0.2">
      <c r="A834" s="5">
        <v>50</v>
      </c>
      <c r="B834" s="5">
        <v>0</v>
      </c>
      <c r="C834" s="5">
        <v>0</v>
      </c>
      <c r="D834" s="5">
        <v>1</v>
      </c>
      <c r="E834" s="5">
        <v>215</v>
      </c>
      <c r="F834" s="5">
        <f>ROUND(Source!AT816,O834)</f>
        <v>5021.92</v>
      </c>
      <c r="G834" s="5" t="s">
        <v>345</v>
      </c>
      <c r="H834" s="5" t="s">
        <v>346</v>
      </c>
      <c r="I834" s="5"/>
      <c r="J834" s="5"/>
      <c r="K834" s="5">
        <v>215</v>
      </c>
      <c r="L834" s="5">
        <v>17</v>
      </c>
      <c r="M834" s="5">
        <v>3</v>
      </c>
      <c r="N834" s="5" t="s">
        <v>3</v>
      </c>
      <c r="O834" s="5">
        <v>2</v>
      </c>
      <c r="P834" s="5">
        <f>ROUND(Source!EL816,O834)</f>
        <v>4519.7299999999996</v>
      </c>
      <c r="Q834" s="5"/>
      <c r="R834" s="5"/>
      <c r="S834" s="5"/>
      <c r="T834" s="5"/>
      <c r="U834" s="5"/>
      <c r="V834" s="5"/>
      <c r="W834" s="5">
        <v>5021.92</v>
      </c>
      <c r="X834" s="5">
        <v>1</v>
      </c>
      <c r="Y834" s="5">
        <v>5021.92</v>
      </c>
      <c r="Z834" s="5">
        <v>4519.7299999999996</v>
      </c>
      <c r="AA834" s="5">
        <v>1</v>
      </c>
      <c r="AB834" s="5">
        <v>4519.7299999999996</v>
      </c>
    </row>
    <row r="835" spans="1:206" x14ac:dyDescent="0.2">
      <c r="A835" s="5">
        <v>50</v>
      </c>
      <c r="B835" s="5">
        <v>0</v>
      </c>
      <c r="C835" s="5">
        <v>0</v>
      </c>
      <c r="D835" s="5">
        <v>1</v>
      </c>
      <c r="E835" s="5">
        <v>217</v>
      </c>
      <c r="F835" s="5">
        <f>ROUND(Source!AU816,O835)</f>
        <v>0</v>
      </c>
      <c r="G835" s="5" t="s">
        <v>347</v>
      </c>
      <c r="H835" s="5" t="s">
        <v>348</v>
      </c>
      <c r="I835" s="5"/>
      <c r="J835" s="5"/>
      <c r="K835" s="5">
        <v>217</v>
      </c>
      <c r="L835" s="5">
        <v>18</v>
      </c>
      <c r="M835" s="5">
        <v>3</v>
      </c>
      <c r="N835" s="5" t="s">
        <v>3</v>
      </c>
      <c r="O835" s="5">
        <v>2</v>
      </c>
      <c r="P835" s="5">
        <f>ROUND(Source!EM816,O835)</f>
        <v>0</v>
      </c>
      <c r="Q835" s="5"/>
      <c r="R835" s="5"/>
      <c r="S835" s="5"/>
      <c r="T835" s="5"/>
      <c r="U835" s="5"/>
      <c r="V835" s="5"/>
      <c r="W835" s="5">
        <v>0</v>
      </c>
      <c r="X835" s="5">
        <v>1</v>
      </c>
      <c r="Y835" s="5">
        <v>0</v>
      </c>
      <c r="Z835" s="5">
        <v>0</v>
      </c>
      <c r="AA835" s="5">
        <v>1</v>
      </c>
      <c r="AB835" s="5">
        <v>0</v>
      </c>
    </row>
    <row r="836" spans="1:206" x14ac:dyDescent="0.2">
      <c r="A836" s="5">
        <v>50</v>
      </c>
      <c r="B836" s="5">
        <v>0</v>
      </c>
      <c r="C836" s="5">
        <v>0</v>
      </c>
      <c r="D836" s="5">
        <v>1</v>
      </c>
      <c r="E836" s="5">
        <v>230</v>
      </c>
      <c r="F836" s="5">
        <f>ROUND(Source!BA816,O836)</f>
        <v>0</v>
      </c>
      <c r="G836" s="5" t="s">
        <v>349</v>
      </c>
      <c r="H836" s="5" t="s">
        <v>350</v>
      </c>
      <c r="I836" s="5"/>
      <c r="J836" s="5"/>
      <c r="K836" s="5">
        <v>230</v>
      </c>
      <c r="L836" s="5">
        <v>19</v>
      </c>
      <c r="M836" s="5">
        <v>3</v>
      </c>
      <c r="N836" s="5" t="s">
        <v>3</v>
      </c>
      <c r="O836" s="5">
        <v>2</v>
      </c>
      <c r="P836" s="5">
        <f>ROUND(Source!ES816,O836)</f>
        <v>0</v>
      </c>
      <c r="Q836" s="5"/>
      <c r="R836" s="5"/>
      <c r="S836" s="5"/>
      <c r="T836" s="5"/>
      <c r="U836" s="5"/>
      <c r="V836" s="5"/>
      <c r="W836" s="5">
        <v>0</v>
      </c>
      <c r="X836" s="5">
        <v>1</v>
      </c>
      <c r="Y836" s="5">
        <v>0</v>
      </c>
      <c r="Z836" s="5">
        <v>0</v>
      </c>
      <c r="AA836" s="5">
        <v>1</v>
      </c>
      <c r="AB836" s="5">
        <v>0</v>
      </c>
    </row>
    <row r="837" spans="1:206" x14ac:dyDescent="0.2">
      <c r="A837" s="5">
        <v>50</v>
      </c>
      <c r="B837" s="5">
        <v>0</v>
      </c>
      <c r="C837" s="5">
        <v>0</v>
      </c>
      <c r="D837" s="5">
        <v>1</v>
      </c>
      <c r="E837" s="5">
        <v>206</v>
      </c>
      <c r="F837" s="5">
        <f>ROUND(Source!T816,O837)</f>
        <v>0</v>
      </c>
      <c r="G837" s="5" t="s">
        <v>351</v>
      </c>
      <c r="H837" s="5" t="s">
        <v>352</v>
      </c>
      <c r="I837" s="5"/>
      <c r="J837" s="5"/>
      <c r="K837" s="5">
        <v>206</v>
      </c>
      <c r="L837" s="5">
        <v>20</v>
      </c>
      <c r="M837" s="5">
        <v>3</v>
      </c>
      <c r="N837" s="5" t="s">
        <v>3</v>
      </c>
      <c r="O837" s="5">
        <v>2</v>
      </c>
      <c r="P837" s="5">
        <f>ROUND(Source!DL816,O837)</f>
        <v>0</v>
      </c>
      <c r="Q837" s="5"/>
      <c r="R837" s="5"/>
      <c r="S837" s="5"/>
      <c r="T837" s="5"/>
      <c r="U837" s="5"/>
      <c r="V837" s="5"/>
      <c r="W837" s="5">
        <v>0</v>
      </c>
      <c r="X837" s="5">
        <v>1</v>
      </c>
      <c r="Y837" s="5">
        <v>0</v>
      </c>
      <c r="Z837" s="5">
        <v>0</v>
      </c>
      <c r="AA837" s="5">
        <v>1</v>
      </c>
      <c r="AB837" s="5">
        <v>0</v>
      </c>
    </row>
    <row r="838" spans="1:206" x14ac:dyDescent="0.2">
      <c r="A838" s="5">
        <v>50</v>
      </c>
      <c r="B838" s="5">
        <v>0</v>
      </c>
      <c r="C838" s="5">
        <v>0</v>
      </c>
      <c r="D838" s="5">
        <v>1</v>
      </c>
      <c r="E838" s="5">
        <v>207</v>
      </c>
      <c r="F838" s="5">
        <f>Source!U816</f>
        <v>0</v>
      </c>
      <c r="G838" s="5" t="s">
        <v>353</v>
      </c>
      <c r="H838" s="5" t="s">
        <v>354</v>
      </c>
      <c r="I838" s="5"/>
      <c r="J838" s="5"/>
      <c r="K838" s="5">
        <v>207</v>
      </c>
      <c r="L838" s="5">
        <v>21</v>
      </c>
      <c r="M838" s="5">
        <v>3</v>
      </c>
      <c r="N838" s="5" t="s">
        <v>3</v>
      </c>
      <c r="O838" s="5">
        <v>-1</v>
      </c>
      <c r="P838" s="5">
        <f>Source!DM816</f>
        <v>0</v>
      </c>
      <c r="Q838" s="5"/>
      <c r="R838" s="5"/>
      <c r="S838" s="5"/>
      <c r="T838" s="5"/>
      <c r="U838" s="5"/>
      <c r="V838" s="5"/>
      <c r="W838" s="5">
        <v>0</v>
      </c>
      <c r="X838" s="5">
        <v>1</v>
      </c>
      <c r="Y838" s="5">
        <v>0</v>
      </c>
      <c r="Z838" s="5">
        <v>0</v>
      </c>
      <c r="AA838" s="5">
        <v>1</v>
      </c>
      <c r="AB838" s="5">
        <v>0</v>
      </c>
    </row>
    <row r="839" spans="1:206" x14ac:dyDescent="0.2">
      <c r="A839" s="5">
        <v>50</v>
      </c>
      <c r="B839" s="5">
        <v>0</v>
      </c>
      <c r="C839" s="5">
        <v>0</v>
      </c>
      <c r="D839" s="5">
        <v>1</v>
      </c>
      <c r="E839" s="5">
        <v>208</v>
      </c>
      <c r="F839" s="5">
        <f>Source!V816</f>
        <v>0</v>
      </c>
      <c r="G839" s="5" t="s">
        <v>355</v>
      </c>
      <c r="H839" s="5" t="s">
        <v>356</v>
      </c>
      <c r="I839" s="5"/>
      <c r="J839" s="5"/>
      <c r="K839" s="5">
        <v>208</v>
      </c>
      <c r="L839" s="5">
        <v>22</v>
      </c>
      <c r="M839" s="5">
        <v>3</v>
      </c>
      <c r="N839" s="5" t="s">
        <v>3</v>
      </c>
      <c r="O839" s="5">
        <v>-1</v>
      </c>
      <c r="P839" s="5">
        <f>Source!DN816</f>
        <v>0</v>
      </c>
      <c r="Q839" s="5"/>
      <c r="R839" s="5"/>
      <c r="S839" s="5"/>
      <c r="T839" s="5"/>
      <c r="U839" s="5"/>
      <c r="V839" s="5"/>
      <c r="W839" s="5">
        <v>0</v>
      </c>
      <c r="X839" s="5">
        <v>1</v>
      </c>
      <c r="Y839" s="5">
        <v>0</v>
      </c>
      <c r="Z839" s="5">
        <v>0</v>
      </c>
      <c r="AA839" s="5">
        <v>1</v>
      </c>
      <c r="AB839" s="5">
        <v>0</v>
      </c>
    </row>
    <row r="840" spans="1:206" x14ac:dyDescent="0.2">
      <c r="A840" s="5">
        <v>50</v>
      </c>
      <c r="B840" s="5">
        <v>0</v>
      </c>
      <c r="C840" s="5">
        <v>0</v>
      </c>
      <c r="D840" s="5">
        <v>1</v>
      </c>
      <c r="E840" s="5">
        <v>209</v>
      </c>
      <c r="F840" s="5">
        <f>ROUND(Source!W816,O840)</f>
        <v>0</v>
      </c>
      <c r="G840" s="5" t="s">
        <v>357</v>
      </c>
      <c r="H840" s="5" t="s">
        <v>358</v>
      </c>
      <c r="I840" s="5"/>
      <c r="J840" s="5"/>
      <c r="K840" s="5">
        <v>209</v>
      </c>
      <c r="L840" s="5">
        <v>23</v>
      </c>
      <c r="M840" s="5">
        <v>3</v>
      </c>
      <c r="N840" s="5" t="s">
        <v>3</v>
      </c>
      <c r="O840" s="5">
        <v>2</v>
      </c>
      <c r="P840" s="5">
        <f>ROUND(Source!DO816,O840)</f>
        <v>0</v>
      </c>
      <c r="Q840" s="5"/>
      <c r="R840" s="5"/>
      <c r="S840" s="5"/>
      <c r="T840" s="5"/>
      <c r="U840" s="5"/>
      <c r="V840" s="5"/>
      <c r="W840" s="5">
        <v>0</v>
      </c>
      <c r="X840" s="5">
        <v>1</v>
      </c>
      <c r="Y840" s="5">
        <v>0</v>
      </c>
      <c r="Z840" s="5">
        <v>0</v>
      </c>
      <c r="AA840" s="5">
        <v>1</v>
      </c>
      <c r="AB840" s="5">
        <v>0</v>
      </c>
    </row>
    <row r="841" spans="1:206" x14ac:dyDescent="0.2">
      <c r="A841" s="5">
        <v>50</v>
      </c>
      <c r="B841" s="5">
        <v>0</v>
      </c>
      <c r="C841" s="5">
        <v>0</v>
      </c>
      <c r="D841" s="5">
        <v>1</v>
      </c>
      <c r="E841" s="5">
        <v>233</v>
      </c>
      <c r="F841" s="5">
        <f>ROUND(Source!BD816,O841)</f>
        <v>0</v>
      </c>
      <c r="G841" s="5" t="s">
        <v>359</v>
      </c>
      <c r="H841" s="5" t="s">
        <v>360</v>
      </c>
      <c r="I841" s="5"/>
      <c r="J841" s="5"/>
      <c r="K841" s="5">
        <v>233</v>
      </c>
      <c r="L841" s="5">
        <v>24</v>
      </c>
      <c r="M841" s="5">
        <v>3</v>
      </c>
      <c r="N841" s="5" t="s">
        <v>3</v>
      </c>
      <c r="O841" s="5">
        <v>2</v>
      </c>
      <c r="P841" s="5">
        <f>ROUND(Source!EV816,O841)</f>
        <v>0</v>
      </c>
      <c r="Q841" s="5"/>
      <c r="R841" s="5"/>
      <c r="S841" s="5"/>
      <c r="T841" s="5"/>
      <c r="U841" s="5"/>
      <c r="V841" s="5"/>
      <c r="W841" s="5">
        <v>0</v>
      </c>
      <c r="X841" s="5">
        <v>1</v>
      </c>
      <c r="Y841" s="5">
        <v>0</v>
      </c>
      <c r="Z841" s="5">
        <v>0</v>
      </c>
      <c r="AA841" s="5">
        <v>1</v>
      </c>
      <c r="AB841" s="5">
        <v>0</v>
      </c>
    </row>
    <row r="842" spans="1:206" x14ac:dyDescent="0.2">
      <c r="A842" s="5">
        <v>50</v>
      </c>
      <c r="B842" s="5">
        <v>0</v>
      </c>
      <c r="C842" s="5">
        <v>0</v>
      </c>
      <c r="D842" s="5">
        <v>1</v>
      </c>
      <c r="E842" s="5">
        <v>210</v>
      </c>
      <c r="F842" s="5">
        <f>ROUND(Source!X816,O842)</f>
        <v>0</v>
      </c>
      <c r="G842" s="5" t="s">
        <v>361</v>
      </c>
      <c r="H842" s="5" t="s">
        <v>362</v>
      </c>
      <c r="I842" s="5"/>
      <c r="J842" s="5"/>
      <c r="K842" s="5">
        <v>210</v>
      </c>
      <c r="L842" s="5">
        <v>25</v>
      </c>
      <c r="M842" s="5">
        <v>3</v>
      </c>
      <c r="N842" s="5" t="s">
        <v>3</v>
      </c>
      <c r="O842" s="5">
        <v>2</v>
      </c>
      <c r="P842" s="5">
        <f>ROUND(Source!DP816,O842)</f>
        <v>0</v>
      </c>
      <c r="Q842" s="5"/>
      <c r="R842" s="5"/>
      <c r="S842" s="5"/>
      <c r="T842" s="5"/>
      <c r="U842" s="5"/>
      <c r="V842" s="5"/>
      <c r="W842" s="5">
        <v>0</v>
      </c>
      <c r="X842" s="5">
        <v>1</v>
      </c>
      <c r="Y842" s="5">
        <v>0</v>
      </c>
      <c r="Z842" s="5">
        <v>0</v>
      </c>
      <c r="AA842" s="5">
        <v>1</v>
      </c>
      <c r="AB842" s="5">
        <v>0</v>
      </c>
    </row>
    <row r="843" spans="1:206" x14ac:dyDescent="0.2">
      <c r="A843" s="5">
        <v>50</v>
      </c>
      <c r="B843" s="5">
        <v>0</v>
      </c>
      <c r="C843" s="5">
        <v>0</v>
      </c>
      <c r="D843" s="5">
        <v>1</v>
      </c>
      <c r="E843" s="5">
        <v>211</v>
      </c>
      <c r="F843" s="5">
        <f>ROUND(Source!Y816,O843)</f>
        <v>0</v>
      </c>
      <c r="G843" s="5" t="s">
        <v>363</v>
      </c>
      <c r="H843" s="5" t="s">
        <v>364</v>
      </c>
      <c r="I843" s="5"/>
      <c r="J843" s="5"/>
      <c r="K843" s="5">
        <v>211</v>
      </c>
      <c r="L843" s="5">
        <v>26</v>
      </c>
      <c r="M843" s="5">
        <v>3</v>
      </c>
      <c r="N843" s="5" t="s">
        <v>3</v>
      </c>
      <c r="O843" s="5">
        <v>2</v>
      </c>
      <c r="P843" s="5">
        <f>ROUND(Source!DQ816,O843)</f>
        <v>0</v>
      </c>
      <c r="Q843" s="5"/>
      <c r="R843" s="5"/>
      <c r="S843" s="5"/>
      <c r="T843" s="5"/>
      <c r="U843" s="5"/>
      <c r="V843" s="5"/>
      <c r="W843" s="5">
        <v>0</v>
      </c>
      <c r="X843" s="5">
        <v>1</v>
      </c>
      <c r="Y843" s="5">
        <v>0</v>
      </c>
      <c r="Z843" s="5">
        <v>0</v>
      </c>
      <c r="AA843" s="5">
        <v>1</v>
      </c>
      <c r="AB843" s="5">
        <v>0</v>
      </c>
    </row>
    <row r="844" spans="1:206" x14ac:dyDescent="0.2">
      <c r="A844" s="5">
        <v>50</v>
      </c>
      <c r="B844" s="5">
        <v>0</v>
      </c>
      <c r="C844" s="5">
        <v>0</v>
      </c>
      <c r="D844" s="5">
        <v>1</v>
      </c>
      <c r="E844" s="5">
        <v>224</v>
      </c>
      <c r="F844" s="5">
        <f>ROUND(Source!AR816,O844)</f>
        <v>7431.24</v>
      </c>
      <c r="G844" s="5" t="s">
        <v>365</v>
      </c>
      <c r="H844" s="5" t="s">
        <v>366</v>
      </c>
      <c r="I844" s="5"/>
      <c r="J844" s="5"/>
      <c r="K844" s="5">
        <v>224</v>
      </c>
      <c r="L844" s="5">
        <v>27</v>
      </c>
      <c r="M844" s="5">
        <v>3</v>
      </c>
      <c r="N844" s="5" t="s">
        <v>3</v>
      </c>
      <c r="O844" s="5">
        <v>2</v>
      </c>
      <c r="P844" s="5">
        <f>ROUND(Source!EJ816,O844)</f>
        <v>17047.189999999999</v>
      </c>
      <c r="Q844" s="5"/>
      <c r="R844" s="5"/>
      <c r="S844" s="5"/>
      <c r="T844" s="5"/>
      <c r="U844" s="5"/>
      <c r="V844" s="5"/>
      <c r="W844" s="5">
        <v>7431.24</v>
      </c>
      <c r="X844" s="5">
        <v>1</v>
      </c>
      <c r="Y844" s="5">
        <v>7431.24</v>
      </c>
      <c r="Z844" s="5">
        <v>17047.189999999999</v>
      </c>
      <c r="AA844" s="5">
        <v>1</v>
      </c>
      <c r="AB844" s="5">
        <v>17047.189999999999</v>
      </c>
    </row>
    <row r="846" spans="1:206" x14ac:dyDescent="0.2">
      <c r="A846" s="3">
        <v>51</v>
      </c>
      <c r="B846" s="3">
        <f>B20</f>
        <v>1</v>
      </c>
      <c r="C846" s="3">
        <f>A20</f>
        <v>3</v>
      </c>
      <c r="D846" s="3">
        <f>ROW(A20)</f>
        <v>20</v>
      </c>
      <c r="E846" s="3"/>
      <c r="F846" s="3" t="str">
        <f>IF(F20&lt;&gt;"",F20,"")</f>
        <v>02-01-03</v>
      </c>
      <c r="G846" s="3" t="str">
        <f>IF(G20&lt;&gt;"",G20,"")</f>
        <v>Система электроснабжения</v>
      </c>
      <c r="H846" s="3">
        <v>0</v>
      </c>
      <c r="I846" s="3"/>
      <c r="J846" s="3"/>
      <c r="K846" s="3"/>
      <c r="L846" s="3"/>
      <c r="M846" s="3"/>
      <c r="N846" s="3"/>
      <c r="O846" s="3">
        <f t="shared" ref="O846:T846" si="955">ROUND(O193+O266+O411+O508+O577+O688+O769+O816+AB846,2)</f>
        <v>6350730.0300000003</v>
      </c>
      <c r="P846" s="3">
        <f t="shared" si="955"/>
        <v>6264077.8099999996</v>
      </c>
      <c r="Q846" s="3">
        <f t="shared" si="955"/>
        <v>17638.23</v>
      </c>
      <c r="R846" s="3">
        <f t="shared" si="955"/>
        <v>5363.32</v>
      </c>
      <c r="S846" s="3">
        <f t="shared" si="955"/>
        <v>69013.990000000005</v>
      </c>
      <c r="T846" s="3">
        <f t="shared" si="955"/>
        <v>0</v>
      </c>
      <c r="U846" s="3">
        <f>U193+U266+U411+U508+U577+U688+U769+U816+AH846</f>
        <v>5619.3180529117499</v>
      </c>
      <c r="V846" s="3">
        <f>V193+V266+V411+V508+V577+V688+V769+V816+AI846</f>
        <v>0</v>
      </c>
      <c r="W846" s="3">
        <f>ROUND(W193+W266+W411+W508+W577+W688+W769+W816+AJ846,2)</f>
        <v>0</v>
      </c>
      <c r="X846" s="3">
        <f>ROUND(X193+X266+X411+X508+X577+X688+X769+X816+AK846,2)</f>
        <v>72138.89</v>
      </c>
      <c r="Y846" s="3">
        <f>ROUND(Y193+Y266+Y411+Y508+Y577+Y688+Y769+Y816+AL846,2)</f>
        <v>37928.080000000002</v>
      </c>
      <c r="Z846" s="3"/>
      <c r="AA846" s="3"/>
      <c r="AB846" s="3"/>
      <c r="AC846" s="3"/>
      <c r="AD846" s="3"/>
      <c r="AE846" s="3"/>
      <c r="AF846" s="3"/>
      <c r="AG846" s="3"/>
      <c r="AH846" s="3"/>
      <c r="AI846" s="3"/>
      <c r="AJ846" s="3"/>
      <c r="AK846" s="3"/>
      <c r="AL846" s="3"/>
      <c r="AM846" s="3"/>
      <c r="AN846" s="3"/>
      <c r="AO846" s="3">
        <f t="shared" ref="AO846:BD846" si="956">ROUND(AO193+AO266+AO411+AO508+AO577+AO688+AO769+AO816+BX846,2)</f>
        <v>0</v>
      </c>
      <c r="AP846" s="3">
        <f t="shared" si="956"/>
        <v>1100282.8799999999</v>
      </c>
      <c r="AQ846" s="3">
        <f t="shared" si="956"/>
        <v>0</v>
      </c>
      <c r="AR846" s="3">
        <f t="shared" si="956"/>
        <v>6460797</v>
      </c>
      <c r="AS846" s="3">
        <f t="shared" si="956"/>
        <v>0</v>
      </c>
      <c r="AT846" s="3">
        <f t="shared" si="956"/>
        <v>5360514.12</v>
      </c>
      <c r="AU846" s="3">
        <f t="shared" si="956"/>
        <v>0</v>
      </c>
      <c r="AV846" s="3">
        <f t="shared" si="956"/>
        <v>6264077.8099999996</v>
      </c>
      <c r="AW846" s="3">
        <f t="shared" si="956"/>
        <v>5163794.93</v>
      </c>
      <c r="AX846" s="3">
        <f t="shared" si="956"/>
        <v>0</v>
      </c>
      <c r="AY846" s="3">
        <f t="shared" si="956"/>
        <v>5163794.93</v>
      </c>
      <c r="AZ846" s="3">
        <f t="shared" si="956"/>
        <v>1100282.8799999999</v>
      </c>
      <c r="BA846" s="3">
        <f t="shared" si="956"/>
        <v>0</v>
      </c>
      <c r="BB846" s="3">
        <f t="shared" si="956"/>
        <v>0</v>
      </c>
      <c r="BC846" s="3">
        <f t="shared" si="956"/>
        <v>0</v>
      </c>
      <c r="BD846" s="3">
        <f t="shared" si="956"/>
        <v>0</v>
      </c>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4">
        <f t="shared" ref="DG846:DL846" si="957">ROUND(DG193+DG266+DG411+DG508+DG577+DG688+DG769+DG816+DT846,2)</f>
        <v>53156202.43</v>
      </c>
      <c r="DH846" s="4">
        <f t="shared" si="957"/>
        <v>48935858.840000004</v>
      </c>
      <c r="DI846" s="4">
        <f t="shared" si="957"/>
        <v>425264.28</v>
      </c>
      <c r="DJ846" s="4">
        <f t="shared" si="957"/>
        <v>294928.99</v>
      </c>
      <c r="DK846" s="4">
        <f t="shared" si="957"/>
        <v>3795079.31</v>
      </c>
      <c r="DL846" s="4">
        <f t="shared" si="957"/>
        <v>0</v>
      </c>
      <c r="DM846" s="4">
        <f>DM193+DM266+DM411+DM508+DM577+DM688+DM769+DM816+DZ846</f>
        <v>5619.3180529117499</v>
      </c>
      <c r="DN846" s="4">
        <f>DN193+DN266+DN411+DN508+DN577+DN688+DN769+DN816+EA846</f>
        <v>0</v>
      </c>
      <c r="DO846" s="4">
        <f>ROUND(DO193+DO266+DO411+DO508+DO577+DO688+DO769+DO816+EB846,2)</f>
        <v>0</v>
      </c>
      <c r="DP846" s="4">
        <f>ROUND(DP193+DP266+DP411+DP508+DP577+DP688+DP769+DP816+EC846,2)</f>
        <v>3966919.3</v>
      </c>
      <c r="DQ846" s="4">
        <f>ROUND(DQ193+DQ266+DQ411+DQ508+DQ577+DQ688+DQ769+DQ816+ED846,2)</f>
        <v>2085665.32</v>
      </c>
      <c r="DR846" s="4"/>
      <c r="DS846" s="4"/>
      <c r="DT846" s="4"/>
      <c r="DU846" s="4"/>
      <c r="DV846" s="4"/>
      <c r="DW846" s="4"/>
      <c r="DX846" s="4"/>
      <c r="DY846" s="4"/>
      <c r="DZ846" s="4"/>
      <c r="EA846" s="4"/>
      <c r="EB846" s="4"/>
      <c r="EC846" s="4"/>
      <c r="ED846" s="4"/>
      <c r="EE846" s="4"/>
      <c r="EF846" s="4"/>
      <c r="EG846" s="4">
        <f t="shared" ref="EG846:EV846" si="958">ROUND(EG193+EG266+EG411+EG508+EG577+EG688+EG769+EG816+FP846,2)</f>
        <v>0</v>
      </c>
      <c r="EH846" s="4">
        <f t="shared" si="958"/>
        <v>8422522.4000000004</v>
      </c>
      <c r="EI846" s="4">
        <f t="shared" si="958"/>
        <v>0</v>
      </c>
      <c r="EJ846" s="4">
        <f t="shared" si="958"/>
        <v>59208787.049999997</v>
      </c>
      <c r="EK846" s="4">
        <f t="shared" si="958"/>
        <v>0</v>
      </c>
      <c r="EL846" s="4">
        <f t="shared" si="958"/>
        <v>50786264.649999999</v>
      </c>
      <c r="EM846" s="4">
        <f t="shared" si="958"/>
        <v>0</v>
      </c>
      <c r="EN846" s="4">
        <f t="shared" si="958"/>
        <v>48935858.840000004</v>
      </c>
      <c r="EO846" s="4">
        <f t="shared" si="958"/>
        <v>40513336.439999998</v>
      </c>
      <c r="EP846" s="4">
        <f t="shared" si="958"/>
        <v>0</v>
      </c>
      <c r="EQ846" s="4">
        <f t="shared" si="958"/>
        <v>40513336.439999998</v>
      </c>
      <c r="ER846" s="4">
        <f t="shared" si="958"/>
        <v>8422522.4000000004</v>
      </c>
      <c r="ES846" s="4">
        <f t="shared" si="958"/>
        <v>0</v>
      </c>
      <c r="ET846" s="4">
        <f t="shared" si="958"/>
        <v>0</v>
      </c>
      <c r="EU846" s="4">
        <f t="shared" si="958"/>
        <v>0</v>
      </c>
      <c r="EV846" s="4">
        <f t="shared" si="958"/>
        <v>0</v>
      </c>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v>0</v>
      </c>
    </row>
    <row r="848" spans="1:206" x14ac:dyDescent="0.2">
      <c r="A848" s="5">
        <v>50</v>
      </c>
      <c r="B848" s="5">
        <v>0</v>
      </c>
      <c r="C848" s="5">
        <v>0</v>
      </c>
      <c r="D848" s="5">
        <v>1</v>
      </c>
      <c r="E848" s="5">
        <v>201</v>
      </c>
      <c r="F848" s="5">
        <f>ROUND(Source!O846,O848)</f>
        <v>6350730.0300000003</v>
      </c>
      <c r="G848" s="5" t="s">
        <v>313</v>
      </c>
      <c r="H848" s="5" t="s">
        <v>314</v>
      </c>
      <c r="I848" s="5"/>
      <c r="J848" s="5"/>
      <c r="K848" s="5">
        <v>201</v>
      </c>
      <c r="L848" s="5">
        <v>1</v>
      </c>
      <c r="M848" s="5">
        <v>3</v>
      </c>
      <c r="N848" s="5" t="s">
        <v>3</v>
      </c>
      <c r="O848" s="5">
        <v>2</v>
      </c>
      <c r="P848" s="5">
        <f>ROUND(Source!DG846,O848)</f>
        <v>53156202.43</v>
      </c>
      <c r="Q848" s="5"/>
      <c r="R848" s="5"/>
      <c r="S848" s="5"/>
      <c r="T848" s="5"/>
      <c r="U848" s="5"/>
      <c r="V848" s="5"/>
      <c r="W848" s="5">
        <v>6350730.0300000003</v>
      </c>
      <c r="X848" s="5">
        <v>1</v>
      </c>
      <c r="Y848" s="5">
        <v>6350730.0300000003</v>
      </c>
      <c r="Z848" s="5">
        <v>53156202.43</v>
      </c>
      <c r="AA848" s="5">
        <v>1</v>
      </c>
      <c r="AB848" s="5">
        <v>53156202.43</v>
      </c>
    </row>
    <row r="849" spans="1:28" x14ac:dyDescent="0.2">
      <c r="A849" s="5">
        <v>50</v>
      </c>
      <c r="B849" s="5">
        <v>0</v>
      </c>
      <c r="C849" s="5">
        <v>0</v>
      </c>
      <c r="D849" s="5">
        <v>1</v>
      </c>
      <c r="E849" s="5">
        <v>202</v>
      </c>
      <c r="F849" s="5">
        <f>ROUND(Source!P846,O849)</f>
        <v>6264077.8099999996</v>
      </c>
      <c r="G849" s="5" t="s">
        <v>315</v>
      </c>
      <c r="H849" s="5" t="s">
        <v>316</v>
      </c>
      <c r="I849" s="5"/>
      <c r="J849" s="5"/>
      <c r="K849" s="5">
        <v>202</v>
      </c>
      <c r="L849" s="5">
        <v>2</v>
      </c>
      <c r="M849" s="5">
        <v>3</v>
      </c>
      <c r="N849" s="5" t="s">
        <v>3</v>
      </c>
      <c r="O849" s="5">
        <v>2</v>
      </c>
      <c r="P849" s="5">
        <f>ROUND(Source!DH846,O849)</f>
        <v>48935858.840000004</v>
      </c>
      <c r="Q849" s="5"/>
      <c r="R849" s="5"/>
      <c r="S849" s="5"/>
      <c r="T849" s="5"/>
      <c r="U849" s="5"/>
      <c r="V849" s="5"/>
      <c r="W849" s="5">
        <v>6264077.8099999996</v>
      </c>
      <c r="X849" s="5">
        <v>1</v>
      </c>
      <c r="Y849" s="5">
        <v>6264077.8099999996</v>
      </c>
      <c r="Z849" s="5">
        <v>48935858.840000004</v>
      </c>
      <c r="AA849" s="5">
        <v>1</v>
      </c>
      <c r="AB849" s="5">
        <v>48935858.840000004</v>
      </c>
    </row>
    <row r="850" spans="1:28" x14ac:dyDescent="0.2">
      <c r="A850" s="5">
        <v>50</v>
      </c>
      <c r="B850" s="5">
        <v>0</v>
      </c>
      <c r="C850" s="5">
        <v>0</v>
      </c>
      <c r="D850" s="5">
        <v>1</v>
      </c>
      <c r="E850" s="5">
        <v>222</v>
      </c>
      <c r="F850" s="5">
        <f>ROUND(Source!AO846,O850)</f>
        <v>0</v>
      </c>
      <c r="G850" s="5" t="s">
        <v>317</v>
      </c>
      <c r="H850" s="5" t="s">
        <v>318</v>
      </c>
      <c r="I850" s="5"/>
      <c r="J850" s="5"/>
      <c r="K850" s="5">
        <v>222</v>
      </c>
      <c r="L850" s="5">
        <v>3</v>
      </c>
      <c r="M850" s="5">
        <v>3</v>
      </c>
      <c r="N850" s="5" t="s">
        <v>3</v>
      </c>
      <c r="O850" s="5">
        <v>2</v>
      </c>
      <c r="P850" s="5">
        <f>ROUND(Source!EG846,O850)</f>
        <v>0</v>
      </c>
      <c r="Q850" s="5"/>
      <c r="R850" s="5"/>
      <c r="S850" s="5"/>
      <c r="T850" s="5"/>
      <c r="U850" s="5"/>
      <c r="V850" s="5"/>
      <c r="W850" s="5">
        <v>0</v>
      </c>
      <c r="X850" s="5">
        <v>1</v>
      </c>
      <c r="Y850" s="5">
        <v>0</v>
      </c>
      <c r="Z850" s="5">
        <v>0</v>
      </c>
      <c r="AA850" s="5">
        <v>1</v>
      </c>
      <c r="AB850" s="5">
        <v>0</v>
      </c>
    </row>
    <row r="851" spans="1:28" x14ac:dyDescent="0.2">
      <c r="A851" s="5">
        <v>50</v>
      </c>
      <c r="B851" s="5">
        <v>0</v>
      </c>
      <c r="C851" s="5">
        <v>0</v>
      </c>
      <c r="D851" s="5">
        <v>1</v>
      </c>
      <c r="E851" s="5">
        <v>225</v>
      </c>
      <c r="F851" s="5">
        <f>ROUND(Source!AV846,O851)</f>
        <v>6264077.8099999996</v>
      </c>
      <c r="G851" s="5" t="s">
        <v>319</v>
      </c>
      <c r="H851" s="5" t="s">
        <v>320</v>
      </c>
      <c r="I851" s="5"/>
      <c r="J851" s="5"/>
      <c r="K851" s="5">
        <v>225</v>
      </c>
      <c r="L851" s="5">
        <v>4</v>
      </c>
      <c r="M851" s="5">
        <v>3</v>
      </c>
      <c r="N851" s="5" t="s">
        <v>3</v>
      </c>
      <c r="O851" s="5">
        <v>2</v>
      </c>
      <c r="P851" s="5">
        <f>ROUND(Source!EN846,O851)</f>
        <v>48935858.840000004</v>
      </c>
      <c r="Q851" s="5"/>
      <c r="R851" s="5"/>
      <c r="S851" s="5"/>
      <c r="T851" s="5"/>
      <c r="U851" s="5"/>
      <c r="V851" s="5"/>
      <c r="W851" s="5">
        <v>6264077.8099999996</v>
      </c>
      <c r="X851" s="5">
        <v>1</v>
      </c>
      <c r="Y851" s="5">
        <v>6264077.8099999996</v>
      </c>
      <c r="Z851" s="5">
        <v>48935858.840000004</v>
      </c>
      <c r="AA851" s="5">
        <v>1</v>
      </c>
      <c r="AB851" s="5">
        <v>48935858.840000004</v>
      </c>
    </row>
    <row r="852" spans="1:28" x14ac:dyDescent="0.2">
      <c r="A852" s="5">
        <v>50</v>
      </c>
      <c r="B852" s="5">
        <v>0</v>
      </c>
      <c r="C852" s="5">
        <v>0</v>
      </c>
      <c r="D852" s="5">
        <v>1</v>
      </c>
      <c r="E852" s="5">
        <v>226</v>
      </c>
      <c r="F852" s="5">
        <f>ROUND(Source!AW846,O852)</f>
        <v>5163794.93</v>
      </c>
      <c r="G852" s="5" t="s">
        <v>321</v>
      </c>
      <c r="H852" s="5" t="s">
        <v>322</v>
      </c>
      <c r="I852" s="5"/>
      <c r="J852" s="5"/>
      <c r="K852" s="5">
        <v>226</v>
      </c>
      <c r="L852" s="5">
        <v>5</v>
      </c>
      <c r="M852" s="5">
        <v>3</v>
      </c>
      <c r="N852" s="5" t="s">
        <v>3</v>
      </c>
      <c r="O852" s="5">
        <v>2</v>
      </c>
      <c r="P852" s="5">
        <f>ROUND(Source!EO846,O852)</f>
        <v>40513336.439999998</v>
      </c>
      <c r="Q852" s="5"/>
      <c r="R852" s="5"/>
      <c r="S852" s="5"/>
      <c r="T852" s="5"/>
      <c r="U852" s="5"/>
      <c r="V852" s="5"/>
      <c r="W852" s="5">
        <v>5163794.93</v>
      </c>
      <c r="X852" s="5">
        <v>1</v>
      </c>
      <c r="Y852" s="5">
        <v>5163794.93</v>
      </c>
      <c r="Z852" s="5">
        <v>40513336.439999998</v>
      </c>
      <c r="AA852" s="5">
        <v>1</v>
      </c>
      <c r="AB852" s="5">
        <v>40513336.439999998</v>
      </c>
    </row>
    <row r="853" spans="1:28" x14ac:dyDescent="0.2">
      <c r="A853" s="5">
        <v>50</v>
      </c>
      <c r="B853" s="5">
        <v>0</v>
      </c>
      <c r="C853" s="5">
        <v>0</v>
      </c>
      <c r="D853" s="5">
        <v>1</v>
      </c>
      <c r="E853" s="5">
        <v>227</v>
      </c>
      <c r="F853" s="5">
        <f>ROUND(Source!AX846,O853)</f>
        <v>0</v>
      </c>
      <c r="G853" s="5" t="s">
        <v>323</v>
      </c>
      <c r="H853" s="5" t="s">
        <v>324</v>
      </c>
      <c r="I853" s="5"/>
      <c r="J853" s="5"/>
      <c r="K853" s="5">
        <v>227</v>
      </c>
      <c r="L853" s="5">
        <v>6</v>
      </c>
      <c r="M853" s="5">
        <v>3</v>
      </c>
      <c r="N853" s="5" t="s">
        <v>3</v>
      </c>
      <c r="O853" s="5">
        <v>2</v>
      </c>
      <c r="P853" s="5">
        <f>ROUND(Source!EP846,O853)</f>
        <v>0</v>
      </c>
      <c r="Q853" s="5"/>
      <c r="R853" s="5"/>
      <c r="S853" s="5"/>
      <c r="T853" s="5"/>
      <c r="U853" s="5"/>
      <c r="V853" s="5"/>
      <c r="W853" s="5">
        <v>0</v>
      </c>
      <c r="X853" s="5">
        <v>1</v>
      </c>
      <c r="Y853" s="5">
        <v>0</v>
      </c>
      <c r="Z853" s="5">
        <v>0</v>
      </c>
      <c r="AA853" s="5">
        <v>1</v>
      </c>
      <c r="AB853" s="5">
        <v>0</v>
      </c>
    </row>
    <row r="854" spans="1:28" x14ac:dyDescent="0.2">
      <c r="A854" s="5">
        <v>50</v>
      </c>
      <c r="B854" s="5">
        <v>0</v>
      </c>
      <c r="C854" s="5">
        <v>0</v>
      </c>
      <c r="D854" s="5">
        <v>1</v>
      </c>
      <c r="E854" s="5">
        <v>228</v>
      </c>
      <c r="F854" s="5">
        <f>ROUND(Source!AY846,O854)</f>
        <v>5163794.93</v>
      </c>
      <c r="G854" s="5" t="s">
        <v>325</v>
      </c>
      <c r="H854" s="5" t="s">
        <v>326</v>
      </c>
      <c r="I854" s="5"/>
      <c r="J854" s="5"/>
      <c r="K854" s="5">
        <v>228</v>
      </c>
      <c r="L854" s="5">
        <v>7</v>
      </c>
      <c r="M854" s="5">
        <v>3</v>
      </c>
      <c r="N854" s="5" t="s">
        <v>3</v>
      </c>
      <c r="O854" s="5">
        <v>2</v>
      </c>
      <c r="P854" s="5">
        <f>ROUND(Source!EQ846,O854)</f>
        <v>40513336.439999998</v>
      </c>
      <c r="Q854" s="5"/>
      <c r="R854" s="5"/>
      <c r="S854" s="5"/>
      <c r="T854" s="5"/>
      <c r="U854" s="5"/>
      <c r="V854" s="5"/>
      <c r="W854" s="5">
        <v>5163794.93</v>
      </c>
      <c r="X854" s="5">
        <v>1</v>
      </c>
      <c r="Y854" s="5">
        <v>5163794.93</v>
      </c>
      <c r="Z854" s="5">
        <v>40513336.439999998</v>
      </c>
      <c r="AA854" s="5">
        <v>1</v>
      </c>
      <c r="AB854" s="5">
        <v>40513336.439999998</v>
      </c>
    </row>
    <row r="855" spans="1:28" x14ac:dyDescent="0.2">
      <c r="A855" s="5">
        <v>50</v>
      </c>
      <c r="B855" s="5">
        <v>0</v>
      </c>
      <c r="C855" s="5">
        <v>0</v>
      </c>
      <c r="D855" s="5">
        <v>1</v>
      </c>
      <c r="E855" s="5">
        <v>216</v>
      </c>
      <c r="F855" s="5">
        <f>ROUND(Source!AP846,O855)</f>
        <v>1100282.8799999999</v>
      </c>
      <c r="G855" s="5" t="s">
        <v>327</v>
      </c>
      <c r="H855" s="5" t="s">
        <v>328</v>
      </c>
      <c r="I855" s="5"/>
      <c r="J855" s="5"/>
      <c r="K855" s="5">
        <v>216</v>
      </c>
      <c r="L855" s="5">
        <v>8</v>
      </c>
      <c r="M855" s="5">
        <v>3</v>
      </c>
      <c r="N855" s="5" t="s">
        <v>3</v>
      </c>
      <c r="O855" s="5">
        <v>2</v>
      </c>
      <c r="P855" s="5">
        <f>ROUND(Source!EH846,O855)</f>
        <v>8422522.4000000004</v>
      </c>
      <c r="Q855" s="5"/>
      <c r="R855" s="5"/>
      <c r="S855" s="5"/>
      <c r="T855" s="5"/>
      <c r="U855" s="5"/>
      <c r="V855" s="5"/>
      <c r="W855" s="5">
        <v>1100282.8799999999</v>
      </c>
      <c r="X855" s="5">
        <v>1</v>
      </c>
      <c r="Y855" s="5">
        <v>1100282.8799999999</v>
      </c>
      <c r="Z855" s="5">
        <v>8422522.4000000004</v>
      </c>
      <c r="AA855" s="5">
        <v>1</v>
      </c>
      <c r="AB855" s="5">
        <v>8422522.4000000004</v>
      </c>
    </row>
    <row r="856" spans="1:28" x14ac:dyDescent="0.2">
      <c r="A856" s="5">
        <v>50</v>
      </c>
      <c r="B856" s="5">
        <v>0</v>
      </c>
      <c r="C856" s="5">
        <v>0</v>
      </c>
      <c r="D856" s="5">
        <v>1</v>
      </c>
      <c r="E856" s="5">
        <v>223</v>
      </c>
      <c r="F856" s="5">
        <f>ROUND(Source!AQ846,O856)</f>
        <v>0</v>
      </c>
      <c r="G856" s="5" t="s">
        <v>329</v>
      </c>
      <c r="H856" s="5" t="s">
        <v>330</v>
      </c>
      <c r="I856" s="5"/>
      <c r="J856" s="5"/>
      <c r="K856" s="5">
        <v>223</v>
      </c>
      <c r="L856" s="5">
        <v>9</v>
      </c>
      <c r="M856" s="5">
        <v>3</v>
      </c>
      <c r="N856" s="5" t="s">
        <v>3</v>
      </c>
      <c r="O856" s="5">
        <v>2</v>
      </c>
      <c r="P856" s="5">
        <f>ROUND(Source!EI846,O856)</f>
        <v>0</v>
      </c>
      <c r="Q856" s="5"/>
      <c r="R856" s="5"/>
      <c r="S856" s="5"/>
      <c r="T856" s="5"/>
      <c r="U856" s="5"/>
      <c r="V856" s="5"/>
      <c r="W856" s="5">
        <v>0</v>
      </c>
      <c r="X856" s="5">
        <v>1</v>
      </c>
      <c r="Y856" s="5">
        <v>0</v>
      </c>
      <c r="Z856" s="5">
        <v>0</v>
      </c>
      <c r="AA856" s="5">
        <v>1</v>
      </c>
      <c r="AB856" s="5">
        <v>0</v>
      </c>
    </row>
    <row r="857" spans="1:28" x14ac:dyDescent="0.2">
      <c r="A857" s="5">
        <v>50</v>
      </c>
      <c r="B857" s="5">
        <v>0</v>
      </c>
      <c r="C857" s="5">
        <v>0</v>
      </c>
      <c r="D857" s="5">
        <v>1</v>
      </c>
      <c r="E857" s="5">
        <v>229</v>
      </c>
      <c r="F857" s="5">
        <f>ROUND(Source!AZ846,O857)</f>
        <v>1100282.8799999999</v>
      </c>
      <c r="G857" s="5" t="s">
        <v>331</v>
      </c>
      <c r="H857" s="5" t="s">
        <v>332</v>
      </c>
      <c r="I857" s="5"/>
      <c r="J857" s="5"/>
      <c r="K857" s="5">
        <v>229</v>
      </c>
      <c r="L857" s="5">
        <v>10</v>
      </c>
      <c r="M857" s="5">
        <v>3</v>
      </c>
      <c r="N857" s="5" t="s">
        <v>3</v>
      </c>
      <c r="O857" s="5">
        <v>2</v>
      </c>
      <c r="P857" s="5">
        <f>ROUND(Source!ER846,O857)</f>
        <v>8422522.4000000004</v>
      </c>
      <c r="Q857" s="5"/>
      <c r="R857" s="5"/>
      <c r="S857" s="5"/>
      <c r="T857" s="5"/>
      <c r="U857" s="5"/>
      <c r="V857" s="5"/>
      <c r="W857" s="5">
        <v>1100282.8799999999</v>
      </c>
      <c r="X857" s="5">
        <v>1</v>
      </c>
      <c r="Y857" s="5">
        <v>1100282.8799999999</v>
      </c>
      <c r="Z857" s="5">
        <v>8422522.4000000004</v>
      </c>
      <c r="AA857" s="5">
        <v>1</v>
      </c>
      <c r="AB857" s="5">
        <v>8422522.4000000004</v>
      </c>
    </row>
    <row r="858" spans="1:28" x14ac:dyDescent="0.2">
      <c r="A858" s="5">
        <v>50</v>
      </c>
      <c r="B858" s="5">
        <v>0</v>
      </c>
      <c r="C858" s="5">
        <v>0</v>
      </c>
      <c r="D858" s="5">
        <v>1</v>
      </c>
      <c r="E858" s="5">
        <v>203</v>
      </c>
      <c r="F858" s="5">
        <f>ROUND(Source!Q846,O858)</f>
        <v>17638.23</v>
      </c>
      <c r="G858" s="5" t="s">
        <v>333</v>
      </c>
      <c r="H858" s="5" t="s">
        <v>334</v>
      </c>
      <c r="I858" s="5"/>
      <c r="J858" s="5"/>
      <c r="K858" s="5">
        <v>203</v>
      </c>
      <c r="L858" s="5">
        <v>11</v>
      </c>
      <c r="M858" s="5">
        <v>3</v>
      </c>
      <c r="N858" s="5" t="s">
        <v>3</v>
      </c>
      <c r="O858" s="5">
        <v>2</v>
      </c>
      <c r="P858" s="5">
        <f>ROUND(Source!DI846,O858)</f>
        <v>425264.28</v>
      </c>
      <c r="Q858" s="5"/>
      <c r="R858" s="5"/>
      <c r="S858" s="5"/>
      <c r="T858" s="5"/>
      <c r="U858" s="5"/>
      <c r="V858" s="5"/>
      <c r="W858" s="5">
        <v>17638.23</v>
      </c>
      <c r="X858" s="5">
        <v>1</v>
      </c>
      <c r="Y858" s="5">
        <v>17638.23</v>
      </c>
      <c r="Z858" s="5">
        <v>425264.28</v>
      </c>
      <c r="AA858" s="5">
        <v>1</v>
      </c>
      <c r="AB858" s="5">
        <v>425264.28</v>
      </c>
    </row>
    <row r="859" spans="1:28" x14ac:dyDescent="0.2">
      <c r="A859" s="5">
        <v>50</v>
      </c>
      <c r="B859" s="5">
        <v>0</v>
      </c>
      <c r="C859" s="5">
        <v>0</v>
      </c>
      <c r="D859" s="5">
        <v>1</v>
      </c>
      <c r="E859" s="5">
        <v>231</v>
      </c>
      <c r="F859" s="5">
        <f>ROUND(Source!BB846,O859)</f>
        <v>0</v>
      </c>
      <c r="G859" s="5" t="s">
        <v>335</v>
      </c>
      <c r="H859" s="5" t="s">
        <v>336</v>
      </c>
      <c r="I859" s="5"/>
      <c r="J859" s="5"/>
      <c r="K859" s="5">
        <v>231</v>
      </c>
      <c r="L859" s="5">
        <v>12</v>
      </c>
      <c r="M859" s="5">
        <v>3</v>
      </c>
      <c r="N859" s="5" t="s">
        <v>3</v>
      </c>
      <c r="O859" s="5">
        <v>2</v>
      </c>
      <c r="P859" s="5">
        <f>ROUND(Source!ET846,O859)</f>
        <v>0</v>
      </c>
      <c r="Q859" s="5"/>
      <c r="R859" s="5"/>
      <c r="S859" s="5"/>
      <c r="T859" s="5"/>
      <c r="U859" s="5"/>
      <c r="V859" s="5"/>
      <c r="W859" s="5">
        <v>0</v>
      </c>
      <c r="X859" s="5">
        <v>1</v>
      </c>
      <c r="Y859" s="5">
        <v>0</v>
      </c>
      <c r="Z859" s="5">
        <v>0</v>
      </c>
      <c r="AA859" s="5">
        <v>1</v>
      </c>
      <c r="AB859" s="5">
        <v>0</v>
      </c>
    </row>
    <row r="860" spans="1:28" x14ac:dyDescent="0.2">
      <c r="A860" s="5">
        <v>50</v>
      </c>
      <c r="B860" s="5">
        <v>0</v>
      </c>
      <c r="C860" s="5">
        <v>0</v>
      </c>
      <c r="D860" s="5">
        <v>1</v>
      </c>
      <c r="E860" s="5">
        <v>204</v>
      </c>
      <c r="F860" s="5">
        <f>ROUND(Source!R846,O860)</f>
        <v>5363.32</v>
      </c>
      <c r="G860" s="5" t="s">
        <v>337</v>
      </c>
      <c r="H860" s="5" t="s">
        <v>338</v>
      </c>
      <c r="I860" s="5"/>
      <c r="J860" s="5"/>
      <c r="K860" s="5">
        <v>204</v>
      </c>
      <c r="L860" s="5">
        <v>13</v>
      </c>
      <c r="M860" s="5">
        <v>3</v>
      </c>
      <c r="N860" s="5" t="s">
        <v>3</v>
      </c>
      <c r="O860" s="5">
        <v>2</v>
      </c>
      <c r="P860" s="5">
        <f>ROUND(Source!DJ846,O860)</f>
        <v>294928.99</v>
      </c>
      <c r="Q860" s="5"/>
      <c r="R860" s="5"/>
      <c r="S860" s="5"/>
      <c r="T860" s="5"/>
      <c r="U860" s="5"/>
      <c r="V860" s="5"/>
      <c r="W860" s="5">
        <v>5363.32</v>
      </c>
      <c r="X860" s="5">
        <v>1</v>
      </c>
      <c r="Y860" s="5">
        <v>5363.32</v>
      </c>
      <c r="Z860" s="5">
        <v>294928.99</v>
      </c>
      <c r="AA860" s="5">
        <v>1</v>
      </c>
      <c r="AB860" s="5">
        <v>294928.99</v>
      </c>
    </row>
    <row r="861" spans="1:28" x14ac:dyDescent="0.2">
      <c r="A861" s="5">
        <v>50</v>
      </c>
      <c r="B861" s="5">
        <v>0</v>
      </c>
      <c r="C861" s="5">
        <v>0</v>
      </c>
      <c r="D861" s="5">
        <v>1</v>
      </c>
      <c r="E861" s="5">
        <v>205</v>
      </c>
      <c r="F861" s="5">
        <f>ROUND(Source!S846,O861)</f>
        <v>69013.990000000005</v>
      </c>
      <c r="G861" s="5" t="s">
        <v>339</v>
      </c>
      <c r="H861" s="5" t="s">
        <v>340</v>
      </c>
      <c r="I861" s="5"/>
      <c r="J861" s="5"/>
      <c r="K861" s="5">
        <v>205</v>
      </c>
      <c r="L861" s="5">
        <v>14</v>
      </c>
      <c r="M861" s="5">
        <v>3</v>
      </c>
      <c r="N861" s="5" t="s">
        <v>3</v>
      </c>
      <c r="O861" s="5">
        <v>2</v>
      </c>
      <c r="P861" s="5">
        <f>ROUND(Source!DK846,O861)</f>
        <v>3795079.31</v>
      </c>
      <c r="Q861" s="5"/>
      <c r="R861" s="5"/>
      <c r="S861" s="5"/>
      <c r="T861" s="5"/>
      <c r="U861" s="5"/>
      <c r="V861" s="5"/>
      <c r="W861" s="5">
        <v>69013.990000000005</v>
      </c>
      <c r="X861" s="5">
        <v>1</v>
      </c>
      <c r="Y861" s="5">
        <v>69013.990000000005</v>
      </c>
      <c r="Z861" s="5">
        <v>3795079.31</v>
      </c>
      <c r="AA861" s="5">
        <v>1</v>
      </c>
      <c r="AB861" s="5">
        <v>3795079.31</v>
      </c>
    </row>
    <row r="862" spans="1:28" x14ac:dyDescent="0.2">
      <c r="A862" s="5">
        <v>50</v>
      </c>
      <c r="B862" s="5">
        <v>0</v>
      </c>
      <c r="C862" s="5">
        <v>0</v>
      </c>
      <c r="D862" s="5">
        <v>1</v>
      </c>
      <c r="E862" s="5">
        <v>232</v>
      </c>
      <c r="F862" s="5">
        <f>ROUND(Source!BC846,O862)</f>
        <v>0</v>
      </c>
      <c r="G862" s="5" t="s">
        <v>341</v>
      </c>
      <c r="H862" s="5" t="s">
        <v>342</v>
      </c>
      <c r="I862" s="5"/>
      <c r="J862" s="5"/>
      <c r="K862" s="5">
        <v>232</v>
      </c>
      <c r="L862" s="5">
        <v>15</v>
      </c>
      <c r="M862" s="5">
        <v>3</v>
      </c>
      <c r="N862" s="5" t="s">
        <v>3</v>
      </c>
      <c r="O862" s="5">
        <v>2</v>
      </c>
      <c r="P862" s="5">
        <f>ROUND(Source!EU846,O862)</f>
        <v>0</v>
      </c>
      <c r="Q862" s="5"/>
      <c r="R862" s="5"/>
      <c r="S862" s="5"/>
      <c r="T862" s="5"/>
      <c r="U862" s="5"/>
      <c r="V862" s="5"/>
      <c r="W862" s="5">
        <v>0</v>
      </c>
      <c r="X862" s="5">
        <v>1</v>
      </c>
      <c r="Y862" s="5">
        <v>0</v>
      </c>
      <c r="Z862" s="5">
        <v>0</v>
      </c>
      <c r="AA862" s="5">
        <v>1</v>
      </c>
      <c r="AB862" s="5">
        <v>0</v>
      </c>
    </row>
    <row r="863" spans="1:28" x14ac:dyDescent="0.2">
      <c r="A863" s="5">
        <v>50</v>
      </c>
      <c r="B863" s="5">
        <v>0</v>
      </c>
      <c r="C863" s="5">
        <v>0</v>
      </c>
      <c r="D863" s="5">
        <v>1</v>
      </c>
      <c r="E863" s="5">
        <v>214</v>
      </c>
      <c r="F863" s="5">
        <f>ROUND(Source!AS846,O863)</f>
        <v>0</v>
      </c>
      <c r="G863" s="5" t="s">
        <v>343</v>
      </c>
      <c r="H863" s="5" t="s">
        <v>344</v>
      </c>
      <c r="I863" s="5"/>
      <c r="J863" s="5"/>
      <c r="K863" s="5">
        <v>214</v>
      </c>
      <c r="L863" s="5">
        <v>16</v>
      </c>
      <c r="M863" s="5">
        <v>3</v>
      </c>
      <c r="N863" s="5" t="s">
        <v>3</v>
      </c>
      <c r="O863" s="5">
        <v>2</v>
      </c>
      <c r="P863" s="5">
        <f>ROUND(Source!EK846,O863)</f>
        <v>0</v>
      </c>
      <c r="Q863" s="5"/>
      <c r="R863" s="5"/>
      <c r="S863" s="5"/>
      <c r="T863" s="5"/>
      <c r="U863" s="5"/>
      <c r="V863" s="5"/>
      <c r="W863" s="5">
        <v>0</v>
      </c>
      <c r="X863" s="5">
        <v>1</v>
      </c>
      <c r="Y863" s="5">
        <v>0</v>
      </c>
      <c r="Z863" s="5">
        <v>0</v>
      </c>
      <c r="AA863" s="5">
        <v>1</v>
      </c>
      <c r="AB863" s="5">
        <v>0</v>
      </c>
    </row>
    <row r="864" spans="1:28" x14ac:dyDescent="0.2">
      <c r="A864" s="5">
        <v>50</v>
      </c>
      <c r="B864" s="5">
        <v>0</v>
      </c>
      <c r="C864" s="5">
        <v>0</v>
      </c>
      <c r="D864" s="5">
        <v>1</v>
      </c>
      <c r="E864" s="5">
        <v>215</v>
      </c>
      <c r="F864" s="5">
        <f>ROUND(Source!AT846,O864)</f>
        <v>5360514.12</v>
      </c>
      <c r="G864" s="5" t="s">
        <v>345</v>
      </c>
      <c r="H864" s="5" t="s">
        <v>346</v>
      </c>
      <c r="I864" s="5"/>
      <c r="J864" s="5"/>
      <c r="K864" s="5">
        <v>215</v>
      </c>
      <c r="L864" s="5">
        <v>17</v>
      </c>
      <c r="M864" s="5">
        <v>3</v>
      </c>
      <c r="N864" s="5" t="s">
        <v>3</v>
      </c>
      <c r="O864" s="5">
        <v>2</v>
      </c>
      <c r="P864" s="5">
        <f>ROUND(Source!EL846,O864)</f>
        <v>50786264.649999999</v>
      </c>
      <c r="Q864" s="5"/>
      <c r="R864" s="5"/>
      <c r="S864" s="5"/>
      <c r="T864" s="5"/>
      <c r="U864" s="5"/>
      <c r="V864" s="5"/>
      <c r="W864" s="5">
        <v>5360514.12</v>
      </c>
      <c r="X864" s="5">
        <v>1</v>
      </c>
      <c r="Y864" s="5">
        <v>5360514.12</v>
      </c>
      <c r="Z864" s="5">
        <v>50786264.649999999</v>
      </c>
      <c r="AA864" s="5">
        <v>1</v>
      </c>
      <c r="AB864" s="5">
        <v>50786264.649999999</v>
      </c>
    </row>
    <row r="865" spans="1:206" x14ac:dyDescent="0.2">
      <c r="A865" s="5">
        <v>50</v>
      </c>
      <c r="B865" s="5">
        <v>0</v>
      </c>
      <c r="C865" s="5">
        <v>0</v>
      </c>
      <c r="D865" s="5">
        <v>1</v>
      </c>
      <c r="E865" s="5">
        <v>217</v>
      </c>
      <c r="F865" s="5">
        <f>ROUND(Source!AU846,O865)</f>
        <v>0</v>
      </c>
      <c r="G865" s="5" t="s">
        <v>347</v>
      </c>
      <c r="H865" s="5" t="s">
        <v>348</v>
      </c>
      <c r="I865" s="5"/>
      <c r="J865" s="5"/>
      <c r="K865" s="5">
        <v>217</v>
      </c>
      <c r="L865" s="5">
        <v>18</v>
      </c>
      <c r="M865" s="5">
        <v>3</v>
      </c>
      <c r="N865" s="5" t="s">
        <v>3</v>
      </c>
      <c r="O865" s="5">
        <v>2</v>
      </c>
      <c r="P865" s="5">
        <f>ROUND(Source!EM846,O865)</f>
        <v>0</v>
      </c>
      <c r="Q865" s="5"/>
      <c r="R865" s="5"/>
      <c r="S865" s="5"/>
      <c r="T865" s="5"/>
      <c r="U865" s="5"/>
      <c r="V865" s="5"/>
      <c r="W865" s="5">
        <v>0</v>
      </c>
      <c r="X865" s="5">
        <v>1</v>
      </c>
      <c r="Y865" s="5">
        <v>0</v>
      </c>
      <c r="Z865" s="5">
        <v>0</v>
      </c>
      <c r="AA865" s="5">
        <v>1</v>
      </c>
      <c r="AB865" s="5">
        <v>0</v>
      </c>
    </row>
    <row r="866" spans="1:206" x14ac:dyDescent="0.2">
      <c r="A866" s="5">
        <v>50</v>
      </c>
      <c r="B866" s="5">
        <v>0</v>
      </c>
      <c r="C866" s="5">
        <v>0</v>
      </c>
      <c r="D866" s="5">
        <v>1</v>
      </c>
      <c r="E866" s="5">
        <v>230</v>
      </c>
      <c r="F866" s="5">
        <f>ROUND(Source!BA846,O866)</f>
        <v>0</v>
      </c>
      <c r="G866" s="5" t="s">
        <v>349</v>
      </c>
      <c r="H866" s="5" t="s">
        <v>350</v>
      </c>
      <c r="I866" s="5"/>
      <c r="J866" s="5"/>
      <c r="K866" s="5">
        <v>230</v>
      </c>
      <c r="L866" s="5">
        <v>19</v>
      </c>
      <c r="M866" s="5">
        <v>3</v>
      </c>
      <c r="N866" s="5" t="s">
        <v>3</v>
      </c>
      <c r="O866" s="5">
        <v>2</v>
      </c>
      <c r="P866" s="5">
        <f>ROUND(Source!ES846,O866)</f>
        <v>0</v>
      </c>
      <c r="Q866" s="5"/>
      <c r="R866" s="5"/>
      <c r="S866" s="5"/>
      <c r="T866" s="5"/>
      <c r="U866" s="5"/>
      <c r="V866" s="5"/>
      <c r="W866" s="5">
        <v>0</v>
      </c>
      <c r="X866" s="5">
        <v>1</v>
      </c>
      <c r="Y866" s="5">
        <v>0</v>
      </c>
      <c r="Z866" s="5">
        <v>0</v>
      </c>
      <c r="AA866" s="5">
        <v>1</v>
      </c>
      <c r="AB866" s="5">
        <v>0</v>
      </c>
    </row>
    <row r="867" spans="1:206" x14ac:dyDescent="0.2">
      <c r="A867" s="5">
        <v>50</v>
      </c>
      <c r="B867" s="5">
        <v>0</v>
      </c>
      <c r="C867" s="5">
        <v>0</v>
      </c>
      <c r="D867" s="5">
        <v>1</v>
      </c>
      <c r="E867" s="5">
        <v>206</v>
      </c>
      <c r="F867" s="5">
        <f>ROUND(Source!T846,O867)</f>
        <v>0</v>
      </c>
      <c r="G867" s="5" t="s">
        <v>351</v>
      </c>
      <c r="H867" s="5" t="s">
        <v>352</v>
      </c>
      <c r="I867" s="5"/>
      <c r="J867" s="5"/>
      <c r="K867" s="5">
        <v>206</v>
      </c>
      <c r="L867" s="5">
        <v>20</v>
      </c>
      <c r="M867" s="5">
        <v>3</v>
      </c>
      <c r="N867" s="5" t="s">
        <v>3</v>
      </c>
      <c r="O867" s="5">
        <v>2</v>
      </c>
      <c r="P867" s="5">
        <f>ROUND(Source!DL846,O867)</f>
        <v>0</v>
      </c>
      <c r="Q867" s="5"/>
      <c r="R867" s="5"/>
      <c r="S867" s="5"/>
      <c r="T867" s="5"/>
      <c r="U867" s="5"/>
      <c r="V867" s="5"/>
      <c r="W867" s="5">
        <v>0</v>
      </c>
      <c r="X867" s="5">
        <v>1</v>
      </c>
      <c r="Y867" s="5">
        <v>0</v>
      </c>
      <c r="Z867" s="5">
        <v>0</v>
      </c>
      <c r="AA867" s="5">
        <v>1</v>
      </c>
      <c r="AB867" s="5">
        <v>0</v>
      </c>
    </row>
    <row r="868" spans="1:206" x14ac:dyDescent="0.2">
      <c r="A868" s="5">
        <v>50</v>
      </c>
      <c r="B868" s="5">
        <v>0</v>
      </c>
      <c r="C868" s="5">
        <v>0</v>
      </c>
      <c r="D868" s="5">
        <v>1</v>
      </c>
      <c r="E868" s="5">
        <v>207</v>
      </c>
      <c r="F868" s="5">
        <f>Source!U846</f>
        <v>5619.3180529117499</v>
      </c>
      <c r="G868" s="5" t="s">
        <v>353</v>
      </c>
      <c r="H868" s="5" t="s">
        <v>354</v>
      </c>
      <c r="I868" s="5"/>
      <c r="J868" s="5"/>
      <c r="K868" s="5">
        <v>207</v>
      </c>
      <c r="L868" s="5">
        <v>21</v>
      </c>
      <c r="M868" s="5">
        <v>3</v>
      </c>
      <c r="N868" s="5" t="s">
        <v>3</v>
      </c>
      <c r="O868" s="5">
        <v>-1</v>
      </c>
      <c r="P868" s="5">
        <f>Source!DM846</f>
        <v>5619.3180529117499</v>
      </c>
      <c r="Q868" s="5"/>
      <c r="R868" s="5"/>
      <c r="S868" s="5"/>
      <c r="T868" s="5"/>
      <c r="U868" s="5"/>
      <c r="V868" s="5"/>
      <c r="W868" s="5">
        <v>5619.3180529117526</v>
      </c>
      <c r="X868" s="5">
        <v>1</v>
      </c>
      <c r="Y868" s="5">
        <v>5619.3180529117526</v>
      </c>
      <c r="Z868" s="5">
        <v>5619.3180529117526</v>
      </c>
      <c r="AA868" s="5">
        <v>1</v>
      </c>
      <c r="AB868" s="5">
        <v>5619.3180529117526</v>
      </c>
    </row>
    <row r="869" spans="1:206" x14ac:dyDescent="0.2">
      <c r="A869" s="5">
        <v>50</v>
      </c>
      <c r="B869" s="5">
        <v>0</v>
      </c>
      <c r="C869" s="5">
        <v>0</v>
      </c>
      <c r="D869" s="5">
        <v>1</v>
      </c>
      <c r="E869" s="5">
        <v>208</v>
      </c>
      <c r="F869" s="5">
        <f>Source!V846</f>
        <v>0</v>
      </c>
      <c r="G869" s="5" t="s">
        <v>355</v>
      </c>
      <c r="H869" s="5" t="s">
        <v>356</v>
      </c>
      <c r="I869" s="5"/>
      <c r="J869" s="5"/>
      <c r="K869" s="5">
        <v>208</v>
      </c>
      <c r="L869" s="5">
        <v>22</v>
      </c>
      <c r="M869" s="5">
        <v>3</v>
      </c>
      <c r="N869" s="5" t="s">
        <v>3</v>
      </c>
      <c r="O869" s="5">
        <v>-1</v>
      </c>
      <c r="P869" s="5">
        <f>Source!DN846</f>
        <v>0</v>
      </c>
      <c r="Q869" s="5"/>
      <c r="R869" s="5"/>
      <c r="S869" s="5"/>
      <c r="T869" s="5"/>
      <c r="U869" s="5"/>
      <c r="V869" s="5"/>
      <c r="W869" s="5">
        <v>0</v>
      </c>
      <c r="X869" s="5">
        <v>1</v>
      </c>
      <c r="Y869" s="5">
        <v>0</v>
      </c>
      <c r="Z869" s="5">
        <v>0</v>
      </c>
      <c r="AA869" s="5">
        <v>1</v>
      </c>
      <c r="AB869" s="5">
        <v>0</v>
      </c>
    </row>
    <row r="870" spans="1:206" x14ac:dyDescent="0.2">
      <c r="A870" s="5">
        <v>50</v>
      </c>
      <c r="B870" s="5">
        <v>0</v>
      </c>
      <c r="C870" s="5">
        <v>0</v>
      </c>
      <c r="D870" s="5">
        <v>1</v>
      </c>
      <c r="E870" s="5">
        <v>209</v>
      </c>
      <c r="F870" s="5">
        <f>ROUND(Source!W846,O870)</f>
        <v>0</v>
      </c>
      <c r="G870" s="5" t="s">
        <v>357</v>
      </c>
      <c r="H870" s="5" t="s">
        <v>358</v>
      </c>
      <c r="I870" s="5"/>
      <c r="J870" s="5"/>
      <c r="K870" s="5">
        <v>209</v>
      </c>
      <c r="L870" s="5">
        <v>23</v>
      </c>
      <c r="M870" s="5">
        <v>3</v>
      </c>
      <c r="N870" s="5" t="s">
        <v>3</v>
      </c>
      <c r="O870" s="5">
        <v>2</v>
      </c>
      <c r="P870" s="5">
        <f>ROUND(Source!DO846,O870)</f>
        <v>0</v>
      </c>
      <c r="Q870" s="5"/>
      <c r="R870" s="5"/>
      <c r="S870" s="5"/>
      <c r="T870" s="5"/>
      <c r="U870" s="5"/>
      <c r="V870" s="5"/>
      <c r="W870" s="5">
        <v>0</v>
      </c>
      <c r="X870" s="5">
        <v>1</v>
      </c>
      <c r="Y870" s="5">
        <v>0</v>
      </c>
      <c r="Z870" s="5">
        <v>0</v>
      </c>
      <c r="AA870" s="5">
        <v>1</v>
      </c>
      <c r="AB870" s="5">
        <v>0</v>
      </c>
    </row>
    <row r="871" spans="1:206" x14ac:dyDescent="0.2">
      <c r="A871" s="5">
        <v>50</v>
      </c>
      <c r="B871" s="5">
        <v>0</v>
      </c>
      <c r="C871" s="5">
        <v>0</v>
      </c>
      <c r="D871" s="5">
        <v>1</v>
      </c>
      <c r="E871" s="5">
        <v>233</v>
      </c>
      <c r="F871" s="5">
        <f>ROUND(Source!BD846,O871)</f>
        <v>0</v>
      </c>
      <c r="G871" s="5" t="s">
        <v>359</v>
      </c>
      <c r="H871" s="5" t="s">
        <v>360</v>
      </c>
      <c r="I871" s="5"/>
      <c r="J871" s="5"/>
      <c r="K871" s="5">
        <v>233</v>
      </c>
      <c r="L871" s="5">
        <v>24</v>
      </c>
      <c r="M871" s="5">
        <v>3</v>
      </c>
      <c r="N871" s="5" t="s">
        <v>3</v>
      </c>
      <c r="O871" s="5">
        <v>2</v>
      </c>
      <c r="P871" s="5">
        <f>ROUND(Source!EV846,O871)</f>
        <v>0</v>
      </c>
      <c r="Q871" s="5"/>
      <c r="R871" s="5"/>
      <c r="S871" s="5"/>
      <c r="T871" s="5"/>
      <c r="U871" s="5"/>
      <c r="V871" s="5"/>
      <c r="W871" s="5">
        <v>0</v>
      </c>
      <c r="X871" s="5">
        <v>1</v>
      </c>
      <c r="Y871" s="5">
        <v>0</v>
      </c>
      <c r="Z871" s="5">
        <v>0</v>
      </c>
      <c r="AA871" s="5">
        <v>1</v>
      </c>
      <c r="AB871" s="5">
        <v>0</v>
      </c>
    </row>
    <row r="872" spans="1:206" x14ac:dyDescent="0.2">
      <c r="A872" s="5">
        <v>50</v>
      </c>
      <c r="B872" s="5">
        <v>0</v>
      </c>
      <c r="C872" s="5">
        <v>0</v>
      </c>
      <c r="D872" s="5">
        <v>1</v>
      </c>
      <c r="E872" s="5">
        <v>210</v>
      </c>
      <c r="F872" s="5">
        <f>ROUND(Source!X846,O872)</f>
        <v>72138.89</v>
      </c>
      <c r="G872" s="5" t="s">
        <v>361</v>
      </c>
      <c r="H872" s="5" t="s">
        <v>362</v>
      </c>
      <c r="I872" s="5"/>
      <c r="J872" s="5"/>
      <c r="K872" s="5">
        <v>210</v>
      </c>
      <c r="L872" s="5">
        <v>25</v>
      </c>
      <c r="M872" s="5">
        <v>3</v>
      </c>
      <c r="N872" s="5" t="s">
        <v>3</v>
      </c>
      <c r="O872" s="5">
        <v>2</v>
      </c>
      <c r="P872" s="5">
        <f>ROUND(Source!DP846,O872)</f>
        <v>3966919.3</v>
      </c>
      <c r="Q872" s="5"/>
      <c r="R872" s="5"/>
      <c r="S872" s="5"/>
      <c r="T872" s="5"/>
      <c r="U872" s="5"/>
      <c r="V872" s="5"/>
      <c r="W872" s="5">
        <v>72138.89</v>
      </c>
      <c r="X872" s="5">
        <v>1</v>
      </c>
      <c r="Y872" s="5">
        <v>72138.89</v>
      </c>
      <c r="Z872" s="5">
        <v>3966919.3</v>
      </c>
      <c r="AA872" s="5">
        <v>1</v>
      </c>
      <c r="AB872" s="5">
        <v>3966919.3</v>
      </c>
    </row>
    <row r="873" spans="1:206" x14ac:dyDescent="0.2">
      <c r="A873" s="5">
        <v>50</v>
      </c>
      <c r="B873" s="5">
        <v>0</v>
      </c>
      <c r="C873" s="5">
        <v>0</v>
      </c>
      <c r="D873" s="5">
        <v>1</v>
      </c>
      <c r="E873" s="5">
        <v>211</v>
      </c>
      <c r="F873" s="5">
        <f>ROUND(Source!Y846,O873)</f>
        <v>37928.080000000002</v>
      </c>
      <c r="G873" s="5" t="s">
        <v>363</v>
      </c>
      <c r="H873" s="5" t="s">
        <v>364</v>
      </c>
      <c r="I873" s="5"/>
      <c r="J873" s="5"/>
      <c r="K873" s="5">
        <v>211</v>
      </c>
      <c r="L873" s="5">
        <v>26</v>
      </c>
      <c r="M873" s="5">
        <v>3</v>
      </c>
      <c r="N873" s="5" t="s">
        <v>3</v>
      </c>
      <c r="O873" s="5">
        <v>2</v>
      </c>
      <c r="P873" s="5">
        <f>ROUND(Source!DQ846,O873)</f>
        <v>2085665.32</v>
      </c>
      <c r="Q873" s="5"/>
      <c r="R873" s="5"/>
      <c r="S873" s="5"/>
      <c r="T873" s="5"/>
      <c r="U873" s="5"/>
      <c r="V873" s="5"/>
      <c r="W873" s="5">
        <v>37928.080000000002</v>
      </c>
      <c r="X873" s="5">
        <v>1</v>
      </c>
      <c r="Y873" s="5">
        <v>37928.080000000002</v>
      </c>
      <c r="Z873" s="5">
        <v>2085665.32</v>
      </c>
      <c r="AA873" s="5">
        <v>1</v>
      </c>
      <c r="AB873" s="5">
        <v>2085665.32</v>
      </c>
    </row>
    <row r="874" spans="1:206" x14ac:dyDescent="0.2">
      <c r="A874" s="5">
        <v>50</v>
      </c>
      <c r="B874" s="5">
        <v>0</v>
      </c>
      <c r="C874" s="5">
        <v>0</v>
      </c>
      <c r="D874" s="5">
        <v>1</v>
      </c>
      <c r="E874" s="5">
        <v>224</v>
      </c>
      <c r="F874" s="5">
        <f>ROUND(Source!AR846,O874)</f>
        <v>6460797</v>
      </c>
      <c r="G874" s="5" t="s">
        <v>365</v>
      </c>
      <c r="H874" s="5" t="s">
        <v>366</v>
      </c>
      <c r="I874" s="5"/>
      <c r="J874" s="5"/>
      <c r="K874" s="5">
        <v>224</v>
      </c>
      <c r="L874" s="5">
        <v>27</v>
      </c>
      <c r="M874" s="5">
        <v>3</v>
      </c>
      <c r="N874" s="5" t="s">
        <v>3</v>
      </c>
      <c r="O874" s="5">
        <v>2</v>
      </c>
      <c r="P874" s="5">
        <f>ROUND(Source!EJ846,O874)</f>
        <v>59208787.049999997</v>
      </c>
      <c r="Q874" s="5"/>
      <c r="R874" s="5"/>
      <c r="S874" s="5"/>
      <c r="T874" s="5"/>
      <c r="U874" s="5"/>
      <c r="V874" s="5"/>
      <c r="W874" s="5">
        <v>6460797</v>
      </c>
      <c r="X874" s="5">
        <v>1</v>
      </c>
      <c r="Y874" s="5">
        <v>6460797</v>
      </c>
      <c r="Z874" s="5">
        <v>59208787.049999997</v>
      </c>
      <c r="AA874" s="5">
        <v>1</v>
      </c>
      <c r="AB874" s="5">
        <v>59208787.049999997</v>
      </c>
    </row>
    <row r="876" spans="1:206" x14ac:dyDescent="0.2">
      <c r="A876" s="3">
        <v>51</v>
      </c>
      <c r="B876" s="3">
        <f>B12</f>
        <v>915</v>
      </c>
      <c r="C876" s="3">
        <f>A12</f>
        <v>1</v>
      </c>
      <c r="D876" s="3">
        <f>ROW(A12)</f>
        <v>12</v>
      </c>
      <c r="E876" s="3"/>
      <c r="F876" s="3" t="str">
        <f>IF(F12&lt;&gt;"",F12,"")</f>
        <v/>
      </c>
      <c r="G876" s="3" t="str">
        <f>IF(G12&lt;&gt;"",G12,"")</f>
        <v>02-01-03 ЭОМ</v>
      </c>
      <c r="H876" s="3">
        <v>0</v>
      </c>
      <c r="I876" s="3"/>
      <c r="J876" s="3"/>
      <c r="K876" s="3"/>
      <c r="L876" s="3"/>
      <c r="M876" s="3"/>
      <c r="N876" s="3"/>
      <c r="O876" s="3">
        <f t="shared" ref="O876:T876" si="959">ROUND(O846,2)</f>
        <v>6350730.0300000003</v>
      </c>
      <c r="P876" s="3">
        <f t="shared" si="959"/>
        <v>6264077.8099999996</v>
      </c>
      <c r="Q876" s="3">
        <f t="shared" si="959"/>
        <v>17638.23</v>
      </c>
      <c r="R876" s="3">
        <f t="shared" si="959"/>
        <v>5363.32</v>
      </c>
      <c r="S876" s="3">
        <f t="shared" si="959"/>
        <v>69013.990000000005</v>
      </c>
      <c r="T876" s="3">
        <f t="shared" si="959"/>
        <v>0</v>
      </c>
      <c r="U876" s="3">
        <f>U846</f>
        <v>5619.3180529117499</v>
      </c>
      <c r="V876" s="3">
        <f>V846</f>
        <v>0</v>
      </c>
      <c r="W876" s="3">
        <f>ROUND(W846,2)</f>
        <v>0</v>
      </c>
      <c r="X876" s="3">
        <f>ROUND(X846,2)</f>
        <v>72138.89</v>
      </c>
      <c r="Y876" s="3">
        <f>ROUND(Y846,2)</f>
        <v>37928.080000000002</v>
      </c>
      <c r="Z876" s="3"/>
      <c r="AA876" s="3"/>
      <c r="AB876" s="3"/>
      <c r="AC876" s="3"/>
      <c r="AD876" s="3"/>
      <c r="AE876" s="3"/>
      <c r="AF876" s="3"/>
      <c r="AG876" s="3"/>
      <c r="AH876" s="3"/>
      <c r="AI876" s="3"/>
      <c r="AJ876" s="3"/>
      <c r="AK876" s="3"/>
      <c r="AL876" s="3"/>
      <c r="AM876" s="3"/>
      <c r="AN876" s="3"/>
      <c r="AO876" s="3">
        <f t="shared" ref="AO876:BD876" si="960">ROUND(AO846,2)</f>
        <v>0</v>
      </c>
      <c r="AP876" s="3">
        <f t="shared" si="960"/>
        <v>1100282.8799999999</v>
      </c>
      <c r="AQ876" s="3">
        <f t="shared" si="960"/>
        <v>0</v>
      </c>
      <c r="AR876" s="3">
        <f t="shared" si="960"/>
        <v>6460797</v>
      </c>
      <c r="AS876" s="3">
        <f t="shared" si="960"/>
        <v>0</v>
      </c>
      <c r="AT876" s="3">
        <f t="shared" si="960"/>
        <v>5360514.12</v>
      </c>
      <c r="AU876" s="3">
        <f t="shared" si="960"/>
        <v>0</v>
      </c>
      <c r="AV876" s="3">
        <f t="shared" si="960"/>
        <v>6264077.8099999996</v>
      </c>
      <c r="AW876" s="3">
        <f t="shared" si="960"/>
        <v>5163794.93</v>
      </c>
      <c r="AX876" s="3">
        <f t="shared" si="960"/>
        <v>0</v>
      </c>
      <c r="AY876" s="3">
        <f t="shared" si="960"/>
        <v>5163794.93</v>
      </c>
      <c r="AZ876" s="3">
        <f t="shared" si="960"/>
        <v>1100282.8799999999</v>
      </c>
      <c r="BA876" s="3">
        <f t="shared" si="960"/>
        <v>0</v>
      </c>
      <c r="BB876" s="3">
        <f t="shared" si="960"/>
        <v>0</v>
      </c>
      <c r="BC876" s="3">
        <f t="shared" si="960"/>
        <v>0</v>
      </c>
      <c r="BD876" s="3">
        <f t="shared" si="960"/>
        <v>0</v>
      </c>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4">
        <f t="shared" ref="DG876:DL876" si="961">ROUND(DG846,2)</f>
        <v>53156202.43</v>
      </c>
      <c r="DH876" s="4">
        <f t="shared" si="961"/>
        <v>48935858.840000004</v>
      </c>
      <c r="DI876" s="4">
        <f t="shared" si="961"/>
        <v>425264.28</v>
      </c>
      <c r="DJ876" s="4">
        <f t="shared" si="961"/>
        <v>294928.99</v>
      </c>
      <c r="DK876" s="4">
        <f t="shared" si="961"/>
        <v>3795079.31</v>
      </c>
      <c r="DL876" s="4">
        <f t="shared" si="961"/>
        <v>0</v>
      </c>
      <c r="DM876" s="4">
        <f>DM846</f>
        <v>5619.3180529117499</v>
      </c>
      <c r="DN876" s="4">
        <f>DN846</f>
        <v>0</v>
      </c>
      <c r="DO876" s="4">
        <f>ROUND(DO846,2)</f>
        <v>0</v>
      </c>
      <c r="DP876" s="4">
        <f>ROUND(DP846,2)</f>
        <v>3966919.3</v>
      </c>
      <c r="DQ876" s="4">
        <f>ROUND(DQ846,2)</f>
        <v>2085665.32</v>
      </c>
      <c r="DR876" s="4"/>
      <c r="DS876" s="4"/>
      <c r="DT876" s="4"/>
      <c r="DU876" s="4"/>
      <c r="DV876" s="4"/>
      <c r="DW876" s="4"/>
      <c r="DX876" s="4"/>
      <c r="DY876" s="4"/>
      <c r="DZ876" s="4"/>
      <c r="EA876" s="4"/>
      <c r="EB876" s="4"/>
      <c r="EC876" s="4"/>
      <c r="ED876" s="4"/>
      <c r="EE876" s="4"/>
      <c r="EF876" s="4"/>
      <c r="EG876" s="4">
        <f t="shared" ref="EG876:EV876" si="962">ROUND(EG846,2)</f>
        <v>0</v>
      </c>
      <c r="EH876" s="4">
        <f t="shared" si="962"/>
        <v>8422522.4000000004</v>
      </c>
      <c r="EI876" s="4">
        <f t="shared" si="962"/>
        <v>0</v>
      </c>
      <c r="EJ876" s="4">
        <f t="shared" si="962"/>
        <v>59208787.049999997</v>
      </c>
      <c r="EK876" s="4">
        <f t="shared" si="962"/>
        <v>0</v>
      </c>
      <c r="EL876" s="4">
        <f t="shared" si="962"/>
        <v>50786264.649999999</v>
      </c>
      <c r="EM876" s="4">
        <f t="shared" si="962"/>
        <v>0</v>
      </c>
      <c r="EN876" s="4">
        <f t="shared" si="962"/>
        <v>48935858.840000004</v>
      </c>
      <c r="EO876" s="4">
        <f t="shared" si="962"/>
        <v>40513336.439999998</v>
      </c>
      <c r="EP876" s="4">
        <f t="shared" si="962"/>
        <v>0</v>
      </c>
      <c r="EQ876" s="4">
        <f t="shared" si="962"/>
        <v>40513336.439999998</v>
      </c>
      <c r="ER876" s="4">
        <f t="shared" si="962"/>
        <v>8422522.4000000004</v>
      </c>
      <c r="ES876" s="4">
        <f t="shared" si="962"/>
        <v>0</v>
      </c>
      <c r="ET876" s="4">
        <f t="shared" si="962"/>
        <v>0</v>
      </c>
      <c r="EU876" s="4">
        <f t="shared" si="962"/>
        <v>0</v>
      </c>
      <c r="EV876" s="4">
        <f t="shared" si="962"/>
        <v>0</v>
      </c>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v>0</v>
      </c>
    </row>
    <row r="878" spans="1:206" x14ac:dyDescent="0.2">
      <c r="A878" s="5">
        <v>50</v>
      </c>
      <c r="B878" s="5">
        <v>0</v>
      </c>
      <c r="C878" s="5">
        <v>0</v>
      </c>
      <c r="D878" s="5">
        <v>1</v>
      </c>
      <c r="E878" s="5">
        <v>201</v>
      </c>
      <c r="F878" s="5">
        <f>ROUND(Source!O876,O878)</f>
        <v>6350730.0300000003</v>
      </c>
      <c r="G878" s="5" t="s">
        <v>313</v>
      </c>
      <c r="H878" s="5" t="s">
        <v>314</v>
      </c>
      <c r="I878" s="5"/>
      <c r="J878" s="5"/>
      <c r="K878" s="5">
        <v>201</v>
      </c>
      <c r="L878" s="5">
        <v>1</v>
      </c>
      <c r="M878" s="5">
        <v>3</v>
      </c>
      <c r="N878" s="5" t="s">
        <v>3</v>
      </c>
      <c r="O878" s="5">
        <v>2</v>
      </c>
      <c r="P878" s="5">
        <f>ROUND(Source!DG876,O878)</f>
        <v>53156202.43</v>
      </c>
      <c r="Q878" s="5"/>
      <c r="R878" s="5"/>
      <c r="S878" s="5"/>
      <c r="T878" s="5"/>
      <c r="U878" s="5"/>
      <c r="V878" s="5"/>
      <c r="W878" s="5">
        <v>6350730.0300000003</v>
      </c>
      <c r="X878" s="5">
        <v>1</v>
      </c>
      <c r="Y878" s="5">
        <v>6350730.0300000003</v>
      </c>
      <c r="Z878" s="5">
        <v>53156202.43</v>
      </c>
      <c r="AA878" s="5">
        <v>1</v>
      </c>
      <c r="AB878" s="5">
        <v>53156202.43</v>
      </c>
    </row>
    <row r="879" spans="1:206" x14ac:dyDescent="0.2">
      <c r="A879" s="5">
        <v>50</v>
      </c>
      <c r="B879" s="5">
        <v>0</v>
      </c>
      <c r="C879" s="5">
        <v>0</v>
      </c>
      <c r="D879" s="5">
        <v>1</v>
      </c>
      <c r="E879" s="5">
        <v>202</v>
      </c>
      <c r="F879" s="5">
        <f>ROUND(Source!P876,O879)</f>
        <v>6264077.8099999996</v>
      </c>
      <c r="G879" s="5" t="s">
        <v>315</v>
      </c>
      <c r="H879" s="5" t="s">
        <v>316</v>
      </c>
      <c r="I879" s="5"/>
      <c r="J879" s="5"/>
      <c r="K879" s="5">
        <v>202</v>
      </c>
      <c r="L879" s="5">
        <v>2</v>
      </c>
      <c r="M879" s="5">
        <v>3</v>
      </c>
      <c r="N879" s="5" t="s">
        <v>3</v>
      </c>
      <c r="O879" s="5">
        <v>2</v>
      </c>
      <c r="P879" s="5">
        <f>ROUND(Source!DH876,O879)</f>
        <v>48935858.840000004</v>
      </c>
      <c r="Q879" s="5"/>
      <c r="R879" s="5"/>
      <c r="S879" s="5"/>
      <c r="T879" s="5"/>
      <c r="U879" s="5"/>
      <c r="V879" s="5"/>
      <c r="W879" s="5">
        <v>6264077.8099999996</v>
      </c>
      <c r="X879" s="5">
        <v>1</v>
      </c>
      <c r="Y879" s="5">
        <v>6264077.8099999996</v>
      </c>
      <c r="Z879" s="5">
        <v>48935858.840000004</v>
      </c>
      <c r="AA879" s="5">
        <v>1</v>
      </c>
      <c r="AB879" s="5">
        <v>48935858.840000004</v>
      </c>
    </row>
    <row r="880" spans="1:206" x14ac:dyDescent="0.2">
      <c r="A880" s="5">
        <v>50</v>
      </c>
      <c r="B880" s="5">
        <v>0</v>
      </c>
      <c r="C880" s="5">
        <v>0</v>
      </c>
      <c r="D880" s="5">
        <v>1</v>
      </c>
      <c r="E880" s="5">
        <v>222</v>
      </c>
      <c r="F880" s="5">
        <f>ROUND(Source!AO876,O880)</f>
        <v>0</v>
      </c>
      <c r="G880" s="5" t="s">
        <v>317</v>
      </c>
      <c r="H880" s="5" t="s">
        <v>318</v>
      </c>
      <c r="I880" s="5"/>
      <c r="J880" s="5"/>
      <c r="K880" s="5">
        <v>222</v>
      </c>
      <c r="L880" s="5">
        <v>3</v>
      </c>
      <c r="M880" s="5">
        <v>3</v>
      </c>
      <c r="N880" s="5" t="s">
        <v>3</v>
      </c>
      <c r="O880" s="5">
        <v>2</v>
      </c>
      <c r="P880" s="5">
        <f>ROUND(Source!EG876,O880)</f>
        <v>0</v>
      </c>
      <c r="Q880" s="5"/>
      <c r="R880" s="5"/>
      <c r="S880" s="5"/>
      <c r="T880" s="5"/>
      <c r="U880" s="5"/>
      <c r="V880" s="5"/>
      <c r="W880" s="5">
        <v>0</v>
      </c>
      <c r="X880" s="5">
        <v>1</v>
      </c>
      <c r="Y880" s="5">
        <v>0</v>
      </c>
      <c r="Z880" s="5">
        <v>0</v>
      </c>
      <c r="AA880" s="5">
        <v>1</v>
      </c>
      <c r="AB880" s="5">
        <v>0</v>
      </c>
    </row>
    <row r="881" spans="1:28" x14ac:dyDescent="0.2">
      <c r="A881" s="5">
        <v>50</v>
      </c>
      <c r="B881" s="5">
        <v>0</v>
      </c>
      <c r="C881" s="5">
        <v>0</v>
      </c>
      <c r="D881" s="5">
        <v>1</v>
      </c>
      <c r="E881" s="5">
        <v>225</v>
      </c>
      <c r="F881" s="5">
        <f>ROUND(Source!AV876,O881)</f>
        <v>6264077.8099999996</v>
      </c>
      <c r="G881" s="5" t="s">
        <v>319</v>
      </c>
      <c r="H881" s="5" t="s">
        <v>320</v>
      </c>
      <c r="I881" s="5"/>
      <c r="J881" s="5"/>
      <c r="K881" s="5">
        <v>225</v>
      </c>
      <c r="L881" s="5">
        <v>4</v>
      </c>
      <c r="M881" s="5">
        <v>3</v>
      </c>
      <c r="N881" s="5" t="s">
        <v>3</v>
      </c>
      <c r="O881" s="5">
        <v>2</v>
      </c>
      <c r="P881" s="5">
        <f>ROUND(Source!EN876,O881)</f>
        <v>48935858.840000004</v>
      </c>
      <c r="Q881" s="5"/>
      <c r="R881" s="5"/>
      <c r="S881" s="5"/>
      <c r="T881" s="5"/>
      <c r="U881" s="5"/>
      <c r="V881" s="5"/>
      <c r="W881" s="5">
        <v>6264077.8099999996</v>
      </c>
      <c r="X881" s="5">
        <v>1</v>
      </c>
      <c r="Y881" s="5">
        <v>6264077.8099999996</v>
      </c>
      <c r="Z881" s="5">
        <v>48935858.840000004</v>
      </c>
      <c r="AA881" s="5">
        <v>1</v>
      </c>
      <c r="AB881" s="5">
        <v>48935858.840000004</v>
      </c>
    </row>
    <row r="882" spans="1:28" x14ac:dyDescent="0.2">
      <c r="A882" s="5">
        <v>50</v>
      </c>
      <c r="B882" s="5">
        <v>0</v>
      </c>
      <c r="C882" s="5">
        <v>0</v>
      </c>
      <c r="D882" s="5">
        <v>1</v>
      </c>
      <c r="E882" s="5">
        <v>226</v>
      </c>
      <c r="F882" s="5">
        <f>ROUND(Source!AW876,O882)</f>
        <v>5163794.93</v>
      </c>
      <c r="G882" s="5" t="s">
        <v>321</v>
      </c>
      <c r="H882" s="5" t="s">
        <v>322</v>
      </c>
      <c r="I882" s="5"/>
      <c r="J882" s="5"/>
      <c r="K882" s="5">
        <v>226</v>
      </c>
      <c r="L882" s="5">
        <v>5</v>
      </c>
      <c r="M882" s="5">
        <v>3</v>
      </c>
      <c r="N882" s="5" t="s">
        <v>3</v>
      </c>
      <c r="O882" s="5">
        <v>2</v>
      </c>
      <c r="P882" s="5">
        <f>ROUND(Source!EO876,O882)</f>
        <v>40513336.439999998</v>
      </c>
      <c r="Q882" s="5"/>
      <c r="R882" s="5"/>
      <c r="S882" s="5"/>
      <c r="T882" s="5"/>
      <c r="U882" s="5"/>
      <c r="V882" s="5"/>
      <c r="W882" s="5">
        <v>5163794.93</v>
      </c>
      <c r="X882" s="5">
        <v>1</v>
      </c>
      <c r="Y882" s="5">
        <v>5163794.93</v>
      </c>
      <c r="Z882" s="5">
        <v>40513336.439999998</v>
      </c>
      <c r="AA882" s="5">
        <v>1</v>
      </c>
      <c r="AB882" s="5">
        <v>40513336.439999998</v>
      </c>
    </row>
    <row r="883" spans="1:28" x14ac:dyDescent="0.2">
      <c r="A883" s="5">
        <v>50</v>
      </c>
      <c r="B883" s="5">
        <v>0</v>
      </c>
      <c r="C883" s="5">
        <v>0</v>
      </c>
      <c r="D883" s="5">
        <v>1</v>
      </c>
      <c r="E883" s="5">
        <v>227</v>
      </c>
      <c r="F883" s="5">
        <f>ROUND(Source!AX876,O883)</f>
        <v>0</v>
      </c>
      <c r="G883" s="5" t="s">
        <v>323</v>
      </c>
      <c r="H883" s="5" t="s">
        <v>324</v>
      </c>
      <c r="I883" s="5"/>
      <c r="J883" s="5"/>
      <c r="K883" s="5">
        <v>227</v>
      </c>
      <c r="L883" s="5">
        <v>6</v>
      </c>
      <c r="M883" s="5">
        <v>3</v>
      </c>
      <c r="N883" s="5" t="s">
        <v>3</v>
      </c>
      <c r="O883" s="5">
        <v>2</v>
      </c>
      <c r="P883" s="5">
        <f>ROUND(Source!EP876,O883)</f>
        <v>0</v>
      </c>
      <c r="Q883" s="5"/>
      <c r="R883" s="5"/>
      <c r="S883" s="5"/>
      <c r="T883" s="5"/>
      <c r="U883" s="5"/>
      <c r="V883" s="5"/>
      <c r="W883" s="5">
        <v>0</v>
      </c>
      <c r="X883" s="5">
        <v>1</v>
      </c>
      <c r="Y883" s="5">
        <v>0</v>
      </c>
      <c r="Z883" s="5">
        <v>0</v>
      </c>
      <c r="AA883" s="5">
        <v>1</v>
      </c>
      <c r="AB883" s="5">
        <v>0</v>
      </c>
    </row>
    <row r="884" spans="1:28" x14ac:dyDescent="0.2">
      <c r="A884" s="5">
        <v>50</v>
      </c>
      <c r="B884" s="5">
        <v>0</v>
      </c>
      <c r="C884" s="5">
        <v>0</v>
      </c>
      <c r="D884" s="5">
        <v>1</v>
      </c>
      <c r="E884" s="5">
        <v>228</v>
      </c>
      <c r="F884" s="5">
        <f>ROUND(Source!AY876,O884)</f>
        <v>5163794.93</v>
      </c>
      <c r="G884" s="5" t="s">
        <v>325</v>
      </c>
      <c r="H884" s="5" t="s">
        <v>326</v>
      </c>
      <c r="I884" s="5"/>
      <c r="J884" s="5"/>
      <c r="K884" s="5">
        <v>228</v>
      </c>
      <c r="L884" s="5">
        <v>7</v>
      </c>
      <c r="M884" s="5">
        <v>3</v>
      </c>
      <c r="N884" s="5" t="s">
        <v>3</v>
      </c>
      <c r="O884" s="5">
        <v>2</v>
      </c>
      <c r="P884" s="5">
        <f>ROUND(Source!EQ876,O884)</f>
        <v>40513336.439999998</v>
      </c>
      <c r="Q884" s="5"/>
      <c r="R884" s="5"/>
      <c r="S884" s="5"/>
      <c r="T884" s="5"/>
      <c r="U884" s="5"/>
      <c r="V884" s="5"/>
      <c r="W884" s="5">
        <v>5163794.93</v>
      </c>
      <c r="X884" s="5">
        <v>1</v>
      </c>
      <c r="Y884" s="5">
        <v>5163794.93</v>
      </c>
      <c r="Z884" s="5">
        <v>40513336.439999998</v>
      </c>
      <c r="AA884" s="5">
        <v>1</v>
      </c>
      <c r="AB884" s="5">
        <v>40513336.439999998</v>
      </c>
    </row>
    <row r="885" spans="1:28" x14ac:dyDescent="0.2">
      <c r="A885" s="5">
        <v>50</v>
      </c>
      <c r="B885" s="5">
        <v>0</v>
      </c>
      <c r="C885" s="5">
        <v>0</v>
      </c>
      <c r="D885" s="5">
        <v>1</v>
      </c>
      <c r="E885" s="5">
        <v>216</v>
      </c>
      <c r="F885" s="5">
        <f>ROUND(Source!AP876,O885)</f>
        <v>1100282.8799999999</v>
      </c>
      <c r="G885" s="5" t="s">
        <v>327</v>
      </c>
      <c r="H885" s="5" t="s">
        <v>328</v>
      </c>
      <c r="I885" s="5"/>
      <c r="J885" s="5"/>
      <c r="K885" s="5">
        <v>216</v>
      </c>
      <c r="L885" s="5">
        <v>8</v>
      </c>
      <c r="M885" s="5">
        <v>3</v>
      </c>
      <c r="N885" s="5" t="s">
        <v>3</v>
      </c>
      <c r="O885" s="5">
        <v>2</v>
      </c>
      <c r="P885" s="5">
        <f>ROUND(Source!EH876,O885)</f>
        <v>8422522.4000000004</v>
      </c>
      <c r="Q885" s="5"/>
      <c r="R885" s="5"/>
      <c r="S885" s="5"/>
      <c r="T885" s="5"/>
      <c r="U885" s="5"/>
      <c r="V885" s="5"/>
      <c r="W885" s="5">
        <v>1100282.8799999999</v>
      </c>
      <c r="X885" s="5">
        <v>1</v>
      </c>
      <c r="Y885" s="5">
        <v>1100282.8799999999</v>
      </c>
      <c r="Z885" s="5">
        <v>8422522.4000000004</v>
      </c>
      <c r="AA885" s="5">
        <v>1</v>
      </c>
      <c r="AB885" s="5">
        <v>8422522.4000000004</v>
      </c>
    </row>
    <row r="886" spans="1:28" x14ac:dyDescent="0.2">
      <c r="A886" s="5">
        <v>50</v>
      </c>
      <c r="B886" s="5">
        <v>0</v>
      </c>
      <c r="C886" s="5">
        <v>0</v>
      </c>
      <c r="D886" s="5">
        <v>1</v>
      </c>
      <c r="E886" s="5">
        <v>223</v>
      </c>
      <c r="F886" s="5">
        <f>ROUND(Source!AQ876,O886)</f>
        <v>0</v>
      </c>
      <c r="G886" s="5" t="s">
        <v>329</v>
      </c>
      <c r="H886" s="5" t="s">
        <v>330</v>
      </c>
      <c r="I886" s="5"/>
      <c r="J886" s="5"/>
      <c r="K886" s="5">
        <v>223</v>
      </c>
      <c r="L886" s="5">
        <v>9</v>
      </c>
      <c r="M886" s="5">
        <v>3</v>
      </c>
      <c r="N886" s="5" t="s">
        <v>3</v>
      </c>
      <c r="O886" s="5">
        <v>2</v>
      </c>
      <c r="P886" s="5">
        <f>ROUND(Source!EI876,O886)</f>
        <v>0</v>
      </c>
      <c r="Q886" s="5"/>
      <c r="R886" s="5"/>
      <c r="S886" s="5"/>
      <c r="T886" s="5"/>
      <c r="U886" s="5"/>
      <c r="V886" s="5"/>
      <c r="W886" s="5">
        <v>0</v>
      </c>
      <c r="X886" s="5">
        <v>1</v>
      </c>
      <c r="Y886" s="5">
        <v>0</v>
      </c>
      <c r="Z886" s="5">
        <v>0</v>
      </c>
      <c r="AA886" s="5">
        <v>1</v>
      </c>
      <c r="AB886" s="5">
        <v>0</v>
      </c>
    </row>
    <row r="887" spans="1:28" x14ac:dyDescent="0.2">
      <c r="A887" s="5">
        <v>50</v>
      </c>
      <c r="B887" s="5">
        <v>0</v>
      </c>
      <c r="C887" s="5">
        <v>0</v>
      </c>
      <c r="D887" s="5">
        <v>1</v>
      </c>
      <c r="E887" s="5">
        <v>229</v>
      </c>
      <c r="F887" s="5">
        <f>ROUND(Source!AZ876,O887)</f>
        <v>1100282.8799999999</v>
      </c>
      <c r="G887" s="5" t="s">
        <v>331</v>
      </c>
      <c r="H887" s="5" t="s">
        <v>332</v>
      </c>
      <c r="I887" s="5"/>
      <c r="J887" s="5"/>
      <c r="K887" s="5">
        <v>229</v>
      </c>
      <c r="L887" s="5">
        <v>10</v>
      </c>
      <c r="M887" s="5">
        <v>3</v>
      </c>
      <c r="N887" s="5" t="s">
        <v>3</v>
      </c>
      <c r="O887" s="5">
        <v>2</v>
      </c>
      <c r="P887" s="5">
        <f>ROUND(Source!ER876,O887)</f>
        <v>8422522.4000000004</v>
      </c>
      <c r="Q887" s="5"/>
      <c r="R887" s="5"/>
      <c r="S887" s="5"/>
      <c r="T887" s="5"/>
      <c r="U887" s="5"/>
      <c r="V887" s="5"/>
      <c r="W887" s="5">
        <v>1100282.8799999999</v>
      </c>
      <c r="X887" s="5">
        <v>1</v>
      </c>
      <c r="Y887" s="5">
        <v>1100282.8799999999</v>
      </c>
      <c r="Z887" s="5">
        <v>8422522.4000000004</v>
      </c>
      <c r="AA887" s="5">
        <v>1</v>
      </c>
      <c r="AB887" s="5">
        <v>8422522.4000000004</v>
      </c>
    </row>
    <row r="888" spans="1:28" x14ac:dyDescent="0.2">
      <c r="A888" s="5">
        <v>50</v>
      </c>
      <c r="B888" s="5">
        <v>0</v>
      </c>
      <c r="C888" s="5">
        <v>0</v>
      </c>
      <c r="D888" s="5">
        <v>1</v>
      </c>
      <c r="E888" s="5">
        <v>203</v>
      </c>
      <c r="F888" s="5">
        <f>ROUND(Source!Q876,O888)</f>
        <v>17638.23</v>
      </c>
      <c r="G888" s="5" t="s">
        <v>333</v>
      </c>
      <c r="H888" s="5" t="s">
        <v>334</v>
      </c>
      <c r="I888" s="5"/>
      <c r="J888" s="5"/>
      <c r="K888" s="5">
        <v>203</v>
      </c>
      <c r="L888" s="5">
        <v>11</v>
      </c>
      <c r="M888" s="5">
        <v>3</v>
      </c>
      <c r="N888" s="5" t="s">
        <v>3</v>
      </c>
      <c r="O888" s="5">
        <v>2</v>
      </c>
      <c r="P888" s="5">
        <f>ROUND(Source!DI876,O888)</f>
        <v>425264.28</v>
      </c>
      <c r="Q888" s="5"/>
      <c r="R888" s="5"/>
      <c r="S888" s="5"/>
      <c r="T888" s="5"/>
      <c r="U888" s="5"/>
      <c r="V888" s="5"/>
      <c r="W888" s="5">
        <v>17638.23</v>
      </c>
      <c r="X888" s="5">
        <v>1</v>
      </c>
      <c r="Y888" s="5">
        <v>17638.23</v>
      </c>
      <c r="Z888" s="5">
        <v>425264.28</v>
      </c>
      <c r="AA888" s="5">
        <v>1</v>
      </c>
      <c r="AB888" s="5">
        <v>425264.28</v>
      </c>
    </row>
    <row r="889" spans="1:28" x14ac:dyDescent="0.2">
      <c r="A889" s="5">
        <v>50</v>
      </c>
      <c r="B889" s="5">
        <v>0</v>
      </c>
      <c r="C889" s="5">
        <v>0</v>
      </c>
      <c r="D889" s="5">
        <v>1</v>
      </c>
      <c r="E889" s="5">
        <v>231</v>
      </c>
      <c r="F889" s="5">
        <f>ROUND(Source!BB876,O889)</f>
        <v>0</v>
      </c>
      <c r="G889" s="5" t="s">
        <v>335</v>
      </c>
      <c r="H889" s="5" t="s">
        <v>336</v>
      </c>
      <c r="I889" s="5"/>
      <c r="J889" s="5"/>
      <c r="K889" s="5">
        <v>231</v>
      </c>
      <c r="L889" s="5">
        <v>12</v>
      </c>
      <c r="M889" s="5">
        <v>3</v>
      </c>
      <c r="N889" s="5" t="s">
        <v>3</v>
      </c>
      <c r="O889" s="5">
        <v>2</v>
      </c>
      <c r="P889" s="5">
        <f>ROUND(Source!ET876,O889)</f>
        <v>0</v>
      </c>
      <c r="Q889" s="5"/>
      <c r="R889" s="5"/>
      <c r="S889" s="5"/>
      <c r="T889" s="5"/>
      <c r="U889" s="5"/>
      <c r="V889" s="5"/>
      <c r="W889" s="5">
        <v>0</v>
      </c>
      <c r="X889" s="5">
        <v>1</v>
      </c>
      <c r="Y889" s="5">
        <v>0</v>
      </c>
      <c r="Z889" s="5">
        <v>0</v>
      </c>
      <c r="AA889" s="5">
        <v>1</v>
      </c>
      <c r="AB889" s="5">
        <v>0</v>
      </c>
    </row>
    <row r="890" spans="1:28" x14ac:dyDescent="0.2">
      <c r="A890" s="5">
        <v>50</v>
      </c>
      <c r="B890" s="5">
        <v>0</v>
      </c>
      <c r="C890" s="5">
        <v>0</v>
      </c>
      <c r="D890" s="5">
        <v>1</v>
      </c>
      <c r="E890" s="5">
        <v>204</v>
      </c>
      <c r="F890" s="5">
        <f>ROUND(Source!R876,O890)</f>
        <v>5363.32</v>
      </c>
      <c r="G890" s="5" t="s">
        <v>337</v>
      </c>
      <c r="H890" s="5" t="s">
        <v>338</v>
      </c>
      <c r="I890" s="5"/>
      <c r="J890" s="5"/>
      <c r="K890" s="5">
        <v>204</v>
      </c>
      <c r="L890" s="5">
        <v>13</v>
      </c>
      <c r="M890" s="5">
        <v>3</v>
      </c>
      <c r="N890" s="5" t="s">
        <v>3</v>
      </c>
      <c r="O890" s="5">
        <v>2</v>
      </c>
      <c r="P890" s="5">
        <f>ROUND(Source!DJ876,O890)</f>
        <v>294928.99</v>
      </c>
      <c r="Q890" s="5"/>
      <c r="R890" s="5"/>
      <c r="S890" s="5"/>
      <c r="T890" s="5"/>
      <c r="U890" s="5"/>
      <c r="V890" s="5"/>
      <c r="W890" s="5">
        <v>5363.32</v>
      </c>
      <c r="X890" s="5">
        <v>1</v>
      </c>
      <c r="Y890" s="5">
        <v>5363.32</v>
      </c>
      <c r="Z890" s="5">
        <v>294928.99</v>
      </c>
      <c r="AA890" s="5">
        <v>1</v>
      </c>
      <c r="AB890" s="5">
        <v>294928.99</v>
      </c>
    </row>
    <row r="891" spans="1:28" x14ac:dyDescent="0.2">
      <c r="A891" s="5">
        <v>50</v>
      </c>
      <c r="B891" s="5">
        <v>0</v>
      </c>
      <c r="C891" s="5">
        <v>0</v>
      </c>
      <c r="D891" s="5">
        <v>1</v>
      </c>
      <c r="E891" s="5">
        <v>205</v>
      </c>
      <c r="F891" s="5">
        <f>ROUND(Source!S876,O891)</f>
        <v>69013.990000000005</v>
      </c>
      <c r="G891" s="5" t="s">
        <v>339</v>
      </c>
      <c r="H891" s="5" t="s">
        <v>340</v>
      </c>
      <c r="I891" s="5"/>
      <c r="J891" s="5"/>
      <c r="K891" s="5">
        <v>205</v>
      </c>
      <c r="L891" s="5">
        <v>14</v>
      </c>
      <c r="M891" s="5">
        <v>3</v>
      </c>
      <c r="N891" s="5" t="s">
        <v>3</v>
      </c>
      <c r="O891" s="5">
        <v>2</v>
      </c>
      <c r="P891" s="5">
        <f>ROUND(Source!DK876,O891)</f>
        <v>3795079.31</v>
      </c>
      <c r="Q891" s="5"/>
      <c r="R891" s="5"/>
      <c r="S891" s="5"/>
      <c r="T891" s="5"/>
      <c r="U891" s="5"/>
      <c r="V891" s="5"/>
      <c r="W891" s="5">
        <v>69013.990000000005</v>
      </c>
      <c r="X891" s="5">
        <v>1</v>
      </c>
      <c r="Y891" s="5">
        <v>69013.990000000005</v>
      </c>
      <c r="Z891" s="5">
        <v>3795079.31</v>
      </c>
      <c r="AA891" s="5">
        <v>1</v>
      </c>
      <c r="AB891" s="5">
        <v>3795079.31</v>
      </c>
    </row>
    <row r="892" spans="1:28" x14ac:dyDescent="0.2">
      <c r="A892" s="5">
        <v>50</v>
      </c>
      <c r="B892" s="5">
        <v>0</v>
      </c>
      <c r="C892" s="5">
        <v>0</v>
      </c>
      <c r="D892" s="5">
        <v>1</v>
      </c>
      <c r="E892" s="5">
        <v>232</v>
      </c>
      <c r="F892" s="5">
        <f>ROUND(Source!BC876,O892)</f>
        <v>0</v>
      </c>
      <c r="G892" s="5" t="s">
        <v>341</v>
      </c>
      <c r="H892" s="5" t="s">
        <v>342</v>
      </c>
      <c r="I892" s="5"/>
      <c r="J892" s="5"/>
      <c r="K892" s="5">
        <v>232</v>
      </c>
      <c r="L892" s="5">
        <v>15</v>
      </c>
      <c r="M892" s="5">
        <v>3</v>
      </c>
      <c r="N892" s="5" t="s">
        <v>3</v>
      </c>
      <c r="O892" s="5">
        <v>2</v>
      </c>
      <c r="P892" s="5">
        <f>ROUND(Source!EU876,O892)</f>
        <v>0</v>
      </c>
      <c r="Q892" s="5"/>
      <c r="R892" s="5"/>
      <c r="S892" s="5"/>
      <c r="T892" s="5"/>
      <c r="U892" s="5"/>
      <c r="V892" s="5"/>
      <c r="W892" s="5">
        <v>0</v>
      </c>
      <c r="X892" s="5">
        <v>1</v>
      </c>
      <c r="Y892" s="5">
        <v>0</v>
      </c>
      <c r="Z892" s="5">
        <v>0</v>
      </c>
      <c r="AA892" s="5">
        <v>1</v>
      </c>
      <c r="AB892" s="5">
        <v>0</v>
      </c>
    </row>
    <row r="893" spans="1:28" x14ac:dyDescent="0.2">
      <c r="A893" s="5">
        <v>50</v>
      </c>
      <c r="B893" s="5">
        <v>0</v>
      </c>
      <c r="C893" s="5">
        <v>0</v>
      </c>
      <c r="D893" s="5">
        <v>1</v>
      </c>
      <c r="E893" s="5">
        <v>214</v>
      </c>
      <c r="F893" s="5">
        <f>ROUND(Source!AS876,O893)</f>
        <v>0</v>
      </c>
      <c r="G893" s="5" t="s">
        <v>343</v>
      </c>
      <c r="H893" s="5" t="s">
        <v>344</v>
      </c>
      <c r="I893" s="5"/>
      <c r="J893" s="5"/>
      <c r="K893" s="5">
        <v>214</v>
      </c>
      <c r="L893" s="5">
        <v>16</v>
      </c>
      <c r="M893" s="5">
        <v>3</v>
      </c>
      <c r="N893" s="5" t="s">
        <v>3</v>
      </c>
      <c r="O893" s="5">
        <v>2</v>
      </c>
      <c r="P893" s="5">
        <f>ROUND(Source!EK876,O893)</f>
        <v>0</v>
      </c>
      <c r="Q893" s="5"/>
      <c r="R893" s="5"/>
      <c r="S893" s="5"/>
      <c r="T893" s="5"/>
      <c r="U893" s="5"/>
      <c r="V893" s="5"/>
      <c r="W893" s="5">
        <v>0</v>
      </c>
      <c r="X893" s="5">
        <v>1</v>
      </c>
      <c r="Y893" s="5">
        <v>0</v>
      </c>
      <c r="Z893" s="5">
        <v>0</v>
      </c>
      <c r="AA893" s="5">
        <v>1</v>
      </c>
      <c r="AB893" s="5">
        <v>0</v>
      </c>
    </row>
    <row r="894" spans="1:28" x14ac:dyDescent="0.2">
      <c r="A894" s="5">
        <v>50</v>
      </c>
      <c r="B894" s="5">
        <v>0</v>
      </c>
      <c r="C894" s="5">
        <v>0</v>
      </c>
      <c r="D894" s="5">
        <v>1</v>
      </c>
      <c r="E894" s="5">
        <v>215</v>
      </c>
      <c r="F894" s="5">
        <f>ROUND(Source!AT876,O894)</f>
        <v>5360514.12</v>
      </c>
      <c r="G894" s="5" t="s">
        <v>345</v>
      </c>
      <c r="H894" s="5" t="s">
        <v>346</v>
      </c>
      <c r="I894" s="5"/>
      <c r="J894" s="5"/>
      <c r="K894" s="5">
        <v>215</v>
      </c>
      <c r="L894" s="5">
        <v>17</v>
      </c>
      <c r="M894" s="5">
        <v>3</v>
      </c>
      <c r="N894" s="5" t="s">
        <v>3</v>
      </c>
      <c r="O894" s="5">
        <v>2</v>
      </c>
      <c r="P894" s="5">
        <f>ROUND(Source!EL876,O894)</f>
        <v>50786264.649999999</v>
      </c>
      <c r="Q894" s="5"/>
      <c r="R894" s="5"/>
      <c r="S894" s="5"/>
      <c r="T894" s="5"/>
      <c r="U894" s="5"/>
      <c r="V894" s="5"/>
      <c r="W894" s="5">
        <v>5360514.12</v>
      </c>
      <c r="X894" s="5">
        <v>1</v>
      </c>
      <c r="Y894" s="5">
        <v>5360514.12</v>
      </c>
      <c r="Z894" s="5">
        <v>50786264.649999999</v>
      </c>
      <c r="AA894" s="5">
        <v>1</v>
      </c>
      <c r="AB894" s="5">
        <v>50786264.649999999</v>
      </c>
    </row>
    <row r="895" spans="1:28" x14ac:dyDescent="0.2">
      <c r="A895" s="5">
        <v>50</v>
      </c>
      <c r="B895" s="5">
        <v>0</v>
      </c>
      <c r="C895" s="5">
        <v>0</v>
      </c>
      <c r="D895" s="5">
        <v>1</v>
      </c>
      <c r="E895" s="5">
        <v>217</v>
      </c>
      <c r="F895" s="5">
        <f>ROUND(Source!AU876,O895)</f>
        <v>0</v>
      </c>
      <c r="G895" s="5" t="s">
        <v>347</v>
      </c>
      <c r="H895" s="5" t="s">
        <v>348</v>
      </c>
      <c r="I895" s="5"/>
      <c r="J895" s="5"/>
      <c r="K895" s="5">
        <v>217</v>
      </c>
      <c r="L895" s="5">
        <v>18</v>
      </c>
      <c r="M895" s="5">
        <v>3</v>
      </c>
      <c r="N895" s="5" t="s">
        <v>3</v>
      </c>
      <c r="O895" s="5">
        <v>2</v>
      </c>
      <c r="P895" s="5">
        <f>ROUND(Source!EM876,O895)</f>
        <v>0</v>
      </c>
      <c r="Q895" s="5"/>
      <c r="R895" s="5"/>
      <c r="S895" s="5"/>
      <c r="T895" s="5"/>
      <c r="U895" s="5"/>
      <c r="V895" s="5"/>
      <c r="W895" s="5">
        <v>0</v>
      </c>
      <c r="X895" s="5">
        <v>1</v>
      </c>
      <c r="Y895" s="5">
        <v>0</v>
      </c>
      <c r="Z895" s="5">
        <v>0</v>
      </c>
      <c r="AA895" s="5">
        <v>1</v>
      </c>
      <c r="AB895" s="5">
        <v>0</v>
      </c>
    </row>
    <row r="896" spans="1:28" x14ac:dyDescent="0.2">
      <c r="A896" s="5">
        <v>50</v>
      </c>
      <c r="B896" s="5">
        <v>0</v>
      </c>
      <c r="C896" s="5">
        <v>0</v>
      </c>
      <c r="D896" s="5">
        <v>1</v>
      </c>
      <c r="E896" s="5">
        <v>230</v>
      </c>
      <c r="F896" s="5">
        <f>ROUND(Source!BA876,O896)</f>
        <v>0</v>
      </c>
      <c r="G896" s="5" t="s">
        <v>349</v>
      </c>
      <c r="H896" s="5" t="s">
        <v>350</v>
      </c>
      <c r="I896" s="5"/>
      <c r="J896" s="5"/>
      <c r="K896" s="5">
        <v>230</v>
      </c>
      <c r="L896" s="5">
        <v>19</v>
      </c>
      <c r="M896" s="5">
        <v>3</v>
      </c>
      <c r="N896" s="5" t="s">
        <v>3</v>
      </c>
      <c r="O896" s="5">
        <v>2</v>
      </c>
      <c r="P896" s="5">
        <f>ROUND(Source!ES876,O896)</f>
        <v>0</v>
      </c>
      <c r="Q896" s="5"/>
      <c r="R896" s="5"/>
      <c r="S896" s="5"/>
      <c r="T896" s="5"/>
      <c r="U896" s="5"/>
      <c r="V896" s="5"/>
      <c r="W896" s="5">
        <v>0</v>
      </c>
      <c r="X896" s="5">
        <v>1</v>
      </c>
      <c r="Y896" s="5">
        <v>0</v>
      </c>
      <c r="Z896" s="5">
        <v>0</v>
      </c>
      <c r="AA896" s="5">
        <v>1</v>
      </c>
      <c r="AB896" s="5">
        <v>0</v>
      </c>
    </row>
    <row r="897" spans="1:28" x14ac:dyDescent="0.2">
      <c r="A897" s="5">
        <v>50</v>
      </c>
      <c r="B897" s="5">
        <v>0</v>
      </c>
      <c r="C897" s="5">
        <v>0</v>
      </c>
      <c r="D897" s="5">
        <v>1</v>
      </c>
      <c r="E897" s="5">
        <v>206</v>
      </c>
      <c r="F897" s="5">
        <f>ROUND(Source!T876,O897)</f>
        <v>0</v>
      </c>
      <c r="G897" s="5" t="s">
        <v>351</v>
      </c>
      <c r="H897" s="5" t="s">
        <v>352</v>
      </c>
      <c r="I897" s="5"/>
      <c r="J897" s="5"/>
      <c r="K897" s="5">
        <v>206</v>
      </c>
      <c r="L897" s="5">
        <v>20</v>
      </c>
      <c r="M897" s="5">
        <v>3</v>
      </c>
      <c r="N897" s="5" t="s">
        <v>3</v>
      </c>
      <c r="O897" s="5">
        <v>2</v>
      </c>
      <c r="P897" s="5">
        <f>ROUND(Source!DL876,O897)</f>
        <v>0</v>
      </c>
      <c r="Q897" s="5"/>
      <c r="R897" s="5"/>
      <c r="S897" s="5"/>
      <c r="T897" s="5"/>
      <c r="U897" s="5"/>
      <c r="V897" s="5"/>
      <c r="W897" s="5">
        <v>0</v>
      </c>
      <c r="X897" s="5">
        <v>1</v>
      </c>
      <c r="Y897" s="5">
        <v>0</v>
      </c>
      <c r="Z897" s="5">
        <v>0</v>
      </c>
      <c r="AA897" s="5">
        <v>1</v>
      </c>
      <c r="AB897" s="5">
        <v>0</v>
      </c>
    </row>
    <row r="898" spans="1:28" x14ac:dyDescent="0.2">
      <c r="A898" s="5">
        <v>50</v>
      </c>
      <c r="B898" s="5">
        <v>0</v>
      </c>
      <c r="C898" s="5">
        <v>0</v>
      </c>
      <c r="D898" s="5">
        <v>1</v>
      </c>
      <c r="E898" s="5">
        <v>207</v>
      </c>
      <c r="F898" s="5">
        <f>Source!U876</f>
        <v>5619.3180529117499</v>
      </c>
      <c r="G898" s="5" t="s">
        <v>353</v>
      </c>
      <c r="H898" s="5" t="s">
        <v>354</v>
      </c>
      <c r="I898" s="5"/>
      <c r="J898" s="5"/>
      <c r="K898" s="5">
        <v>207</v>
      </c>
      <c r="L898" s="5">
        <v>21</v>
      </c>
      <c r="M898" s="5">
        <v>3</v>
      </c>
      <c r="N898" s="5" t="s">
        <v>3</v>
      </c>
      <c r="O898" s="5">
        <v>-1</v>
      </c>
      <c r="P898" s="5">
        <f>Source!DM876</f>
        <v>5619.3180529117499</v>
      </c>
      <c r="Q898" s="5"/>
      <c r="R898" s="5"/>
      <c r="S898" s="5"/>
      <c r="T898" s="5"/>
      <c r="U898" s="5"/>
      <c r="V898" s="5"/>
      <c r="W898" s="5">
        <v>5619.3180529117526</v>
      </c>
      <c r="X898" s="5">
        <v>1</v>
      </c>
      <c r="Y898" s="5">
        <v>5619.3180529117526</v>
      </c>
      <c r="Z898" s="5">
        <v>5619.3180529117526</v>
      </c>
      <c r="AA898" s="5">
        <v>1</v>
      </c>
      <c r="AB898" s="5">
        <v>5619.3180529117526</v>
      </c>
    </row>
    <row r="899" spans="1:28" x14ac:dyDescent="0.2">
      <c r="A899" s="5">
        <v>50</v>
      </c>
      <c r="B899" s="5">
        <v>0</v>
      </c>
      <c r="C899" s="5">
        <v>0</v>
      </c>
      <c r="D899" s="5">
        <v>1</v>
      </c>
      <c r="E899" s="5">
        <v>208</v>
      </c>
      <c r="F899" s="5">
        <f>Source!V876</f>
        <v>0</v>
      </c>
      <c r="G899" s="5" t="s">
        <v>355</v>
      </c>
      <c r="H899" s="5" t="s">
        <v>356</v>
      </c>
      <c r="I899" s="5"/>
      <c r="J899" s="5"/>
      <c r="K899" s="5">
        <v>208</v>
      </c>
      <c r="L899" s="5">
        <v>22</v>
      </c>
      <c r="M899" s="5">
        <v>3</v>
      </c>
      <c r="N899" s="5" t="s">
        <v>3</v>
      </c>
      <c r="O899" s="5">
        <v>-1</v>
      </c>
      <c r="P899" s="5">
        <f>Source!DN876</f>
        <v>0</v>
      </c>
      <c r="Q899" s="5"/>
      <c r="R899" s="5"/>
      <c r="S899" s="5"/>
      <c r="T899" s="5"/>
      <c r="U899" s="5"/>
      <c r="V899" s="5"/>
      <c r="W899" s="5">
        <v>0</v>
      </c>
      <c r="X899" s="5">
        <v>1</v>
      </c>
      <c r="Y899" s="5">
        <v>0</v>
      </c>
      <c r="Z899" s="5">
        <v>0</v>
      </c>
      <c r="AA899" s="5">
        <v>1</v>
      </c>
      <c r="AB899" s="5">
        <v>0</v>
      </c>
    </row>
    <row r="900" spans="1:28" x14ac:dyDescent="0.2">
      <c r="A900" s="5">
        <v>50</v>
      </c>
      <c r="B900" s="5">
        <v>0</v>
      </c>
      <c r="C900" s="5">
        <v>0</v>
      </c>
      <c r="D900" s="5">
        <v>1</v>
      </c>
      <c r="E900" s="5">
        <v>209</v>
      </c>
      <c r="F900" s="5">
        <f>ROUND(Source!W876,O900)</f>
        <v>0</v>
      </c>
      <c r="G900" s="5" t="s">
        <v>357</v>
      </c>
      <c r="H900" s="5" t="s">
        <v>358</v>
      </c>
      <c r="I900" s="5"/>
      <c r="J900" s="5"/>
      <c r="K900" s="5">
        <v>209</v>
      </c>
      <c r="L900" s="5">
        <v>23</v>
      </c>
      <c r="M900" s="5">
        <v>3</v>
      </c>
      <c r="N900" s="5" t="s">
        <v>3</v>
      </c>
      <c r="O900" s="5">
        <v>2</v>
      </c>
      <c r="P900" s="5">
        <f>ROUND(Source!DO876,O900)</f>
        <v>0</v>
      </c>
      <c r="Q900" s="5"/>
      <c r="R900" s="5"/>
      <c r="S900" s="5"/>
      <c r="T900" s="5"/>
      <c r="U900" s="5"/>
      <c r="V900" s="5"/>
      <c r="W900" s="5">
        <v>0</v>
      </c>
      <c r="X900" s="5">
        <v>1</v>
      </c>
      <c r="Y900" s="5">
        <v>0</v>
      </c>
      <c r="Z900" s="5">
        <v>0</v>
      </c>
      <c r="AA900" s="5">
        <v>1</v>
      </c>
      <c r="AB900" s="5">
        <v>0</v>
      </c>
    </row>
    <row r="901" spans="1:28" x14ac:dyDescent="0.2">
      <c r="A901" s="5">
        <v>50</v>
      </c>
      <c r="B901" s="5">
        <v>0</v>
      </c>
      <c r="C901" s="5">
        <v>0</v>
      </c>
      <c r="D901" s="5">
        <v>1</v>
      </c>
      <c r="E901" s="5">
        <v>233</v>
      </c>
      <c r="F901" s="5">
        <f>ROUND(Source!BD876,O901)</f>
        <v>0</v>
      </c>
      <c r="G901" s="5" t="s">
        <v>359</v>
      </c>
      <c r="H901" s="5" t="s">
        <v>360</v>
      </c>
      <c r="I901" s="5"/>
      <c r="J901" s="5"/>
      <c r="K901" s="5">
        <v>233</v>
      </c>
      <c r="L901" s="5">
        <v>24</v>
      </c>
      <c r="M901" s="5">
        <v>3</v>
      </c>
      <c r="N901" s="5" t="s">
        <v>3</v>
      </c>
      <c r="O901" s="5">
        <v>2</v>
      </c>
      <c r="P901" s="5">
        <f>ROUND(Source!EV876,O901)</f>
        <v>0</v>
      </c>
      <c r="Q901" s="5"/>
      <c r="R901" s="5"/>
      <c r="S901" s="5"/>
      <c r="T901" s="5"/>
      <c r="U901" s="5"/>
      <c r="V901" s="5"/>
      <c r="W901" s="5">
        <v>0</v>
      </c>
      <c r="X901" s="5">
        <v>1</v>
      </c>
      <c r="Y901" s="5">
        <v>0</v>
      </c>
      <c r="Z901" s="5">
        <v>0</v>
      </c>
      <c r="AA901" s="5">
        <v>1</v>
      </c>
      <c r="AB901" s="5">
        <v>0</v>
      </c>
    </row>
    <row r="902" spans="1:28" x14ac:dyDescent="0.2">
      <c r="A902" s="5">
        <v>50</v>
      </c>
      <c r="B902" s="5">
        <v>0</v>
      </c>
      <c r="C902" s="5">
        <v>0</v>
      </c>
      <c r="D902" s="5">
        <v>1</v>
      </c>
      <c r="E902" s="5">
        <v>210</v>
      </c>
      <c r="F902" s="5">
        <f>ROUND(Source!X876,O902)</f>
        <v>72138.89</v>
      </c>
      <c r="G902" s="5" t="s">
        <v>361</v>
      </c>
      <c r="H902" s="5" t="s">
        <v>362</v>
      </c>
      <c r="I902" s="5"/>
      <c r="J902" s="5"/>
      <c r="K902" s="5">
        <v>210</v>
      </c>
      <c r="L902" s="5">
        <v>25</v>
      </c>
      <c r="M902" s="5">
        <v>3</v>
      </c>
      <c r="N902" s="5" t="s">
        <v>3</v>
      </c>
      <c r="O902" s="5">
        <v>2</v>
      </c>
      <c r="P902" s="5">
        <f>ROUND(Source!DP876,O902)</f>
        <v>3966919.3</v>
      </c>
      <c r="Q902" s="5"/>
      <c r="R902" s="5"/>
      <c r="S902" s="5"/>
      <c r="T902" s="5"/>
      <c r="U902" s="5"/>
      <c r="V902" s="5"/>
      <c r="W902" s="5">
        <v>72138.89</v>
      </c>
      <c r="X902" s="5">
        <v>1</v>
      </c>
      <c r="Y902" s="5">
        <v>72138.89</v>
      </c>
      <c r="Z902" s="5">
        <v>3966919.3</v>
      </c>
      <c r="AA902" s="5">
        <v>1</v>
      </c>
      <c r="AB902" s="5">
        <v>3966919.3</v>
      </c>
    </row>
    <row r="903" spans="1:28" x14ac:dyDescent="0.2">
      <c r="A903" s="5">
        <v>50</v>
      </c>
      <c r="B903" s="5">
        <v>0</v>
      </c>
      <c r="C903" s="5">
        <v>0</v>
      </c>
      <c r="D903" s="5">
        <v>1</v>
      </c>
      <c r="E903" s="5">
        <v>211</v>
      </c>
      <c r="F903" s="5">
        <f>ROUND(Source!Y876,O903)</f>
        <v>37928.080000000002</v>
      </c>
      <c r="G903" s="5" t="s">
        <v>363</v>
      </c>
      <c r="H903" s="5" t="s">
        <v>364</v>
      </c>
      <c r="I903" s="5"/>
      <c r="J903" s="5"/>
      <c r="K903" s="5">
        <v>211</v>
      </c>
      <c r="L903" s="5">
        <v>26</v>
      </c>
      <c r="M903" s="5">
        <v>3</v>
      </c>
      <c r="N903" s="5" t="s">
        <v>3</v>
      </c>
      <c r="O903" s="5">
        <v>2</v>
      </c>
      <c r="P903" s="5">
        <f>ROUND(Source!DQ876,O903)</f>
        <v>2085665.32</v>
      </c>
      <c r="Q903" s="5"/>
      <c r="R903" s="5"/>
      <c r="S903" s="5"/>
      <c r="T903" s="5"/>
      <c r="U903" s="5"/>
      <c r="V903" s="5"/>
      <c r="W903" s="5">
        <v>37928.080000000002</v>
      </c>
      <c r="X903" s="5">
        <v>1</v>
      </c>
      <c r="Y903" s="5">
        <v>37928.080000000002</v>
      </c>
      <c r="Z903" s="5">
        <v>2085665.32</v>
      </c>
      <c r="AA903" s="5">
        <v>1</v>
      </c>
      <c r="AB903" s="5">
        <v>2085665.32</v>
      </c>
    </row>
    <row r="904" spans="1:28" x14ac:dyDescent="0.2">
      <c r="A904" s="5">
        <v>50</v>
      </c>
      <c r="B904" s="5">
        <v>0</v>
      </c>
      <c r="C904" s="5">
        <v>0</v>
      </c>
      <c r="D904" s="5">
        <v>1</v>
      </c>
      <c r="E904" s="5">
        <v>224</v>
      </c>
      <c r="F904" s="5">
        <f>ROUND(Source!AR876,O904)</f>
        <v>6460797</v>
      </c>
      <c r="G904" s="5" t="s">
        <v>365</v>
      </c>
      <c r="H904" s="5" t="s">
        <v>366</v>
      </c>
      <c r="I904" s="5"/>
      <c r="J904" s="5"/>
      <c r="K904" s="5">
        <v>224</v>
      </c>
      <c r="L904" s="5">
        <v>27</v>
      </c>
      <c r="M904" s="5">
        <v>3</v>
      </c>
      <c r="N904" s="5" t="s">
        <v>3</v>
      </c>
      <c r="O904" s="5">
        <v>2</v>
      </c>
      <c r="P904" s="5">
        <f>ROUND(Source!EJ876,O904)</f>
        <v>59208787.049999997</v>
      </c>
      <c r="Q904" s="5"/>
      <c r="R904" s="5"/>
      <c r="S904" s="5"/>
      <c r="T904" s="5"/>
      <c r="U904" s="5"/>
      <c r="V904" s="5"/>
      <c r="W904" s="5">
        <v>6460797</v>
      </c>
      <c r="X904" s="5">
        <v>1</v>
      </c>
      <c r="Y904" s="5">
        <v>6460797</v>
      </c>
      <c r="Z904" s="5">
        <v>59208787.049999997</v>
      </c>
      <c r="AA904" s="5">
        <v>1</v>
      </c>
      <c r="AB904" s="5">
        <v>59208787.049999997</v>
      </c>
    </row>
    <row r="907" spans="1:28" x14ac:dyDescent="0.2">
      <c r="A907">
        <v>70</v>
      </c>
      <c r="B907">
        <v>1</v>
      </c>
      <c r="D907">
        <v>1</v>
      </c>
      <c r="E907" t="s">
        <v>1030</v>
      </c>
      <c r="F907" t="s">
        <v>1031</v>
      </c>
      <c r="G907">
        <v>0</v>
      </c>
      <c r="H907">
        <v>0</v>
      </c>
      <c r="I907" t="s">
        <v>3</v>
      </c>
      <c r="J907">
        <v>1</v>
      </c>
      <c r="K907">
        <v>0</v>
      </c>
      <c r="L907" t="s">
        <v>3</v>
      </c>
      <c r="M907" t="s">
        <v>3</v>
      </c>
      <c r="N907">
        <v>0</v>
      </c>
      <c r="O907">
        <v>0</v>
      </c>
      <c r="P907" t="s">
        <v>3</v>
      </c>
    </row>
    <row r="908" spans="1:28" x14ac:dyDescent="0.2">
      <c r="A908">
        <v>70</v>
      </c>
      <c r="B908">
        <v>1</v>
      </c>
      <c r="D908">
        <v>2</v>
      </c>
      <c r="E908" t="s">
        <v>1032</v>
      </c>
      <c r="F908" t="s">
        <v>1033</v>
      </c>
      <c r="G908">
        <v>1</v>
      </c>
      <c r="H908">
        <v>0</v>
      </c>
      <c r="I908" t="s">
        <v>3</v>
      </c>
      <c r="J908">
        <v>1</v>
      </c>
      <c r="K908">
        <v>0</v>
      </c>
      <c r="L908" t="s">
        <v>3</v>
      </c>
      <c r="M908" t="s">
        <v>3</v>
      </c>
      <c r="N908">
        <v>0</v>
      </c>
      <c r="O908">
        <v>1</v>
      </c>
      <c r="P908" t="s">
        <v>3</v>
      </c>
    </row>
    <row r="909" spans="1:28" x14ac:dyDescent="0.2">
      <c r="A909">
        <v>70</v>
      </c>
      <c r="B909">
        <v>1</v>
      </c>
      <c r="D909">
        <v>3</v>
      </c>
      <c r="E909" t="s">
        <v>1034</v>
      </c>
      <c r="F909" t="s">
        <v>1035</v>
      </c>
      <c r="G909">
        <v>1</v>
      </c>
      <c r="H909">
        <v>0</v>
      </c>
      <c r="I909" t="s">
        <v>3</v>
      </c>
      <c r="J909">
        <v>0</v>
      </c>
      <c r="K909">
        <v>0</v>
      </c>
      <c r="L909" t="s">
        <v>3</v>
      </c>
      <c r="M909" t="s">
        <v>3</v>
      </c>
      <c r="N909">
        <v>0</v>
      </c>
      <c r="O909">
        <v>1</v>
      </c>
      <c r="P909" t="s">
        <v>3</v>
      </c>
    </row>
    <row r="910" spans="1:28" x14ac:dyDescent="0.2">
      <c r="A910">
        <v>70</v>
      </c>
      <c r="B910">
        <v>1</v>
      </c>
      <c r="D910">
        <v>4</v>
      </c>
      <c r="E910" t="s">
        <v>1036</v>
      </c>
      <c r="F910" t="s">
        <v>1037</v>
      </c>
      <c r="G910">
        <v>1</v>
      </c>
      <c r="H910">
        <v>0</v>
      </c>
      <c r="I910" t="s">
        <v>3</v>
      </c>
      <c r="J910">
        <v>0</v>
      </c>
      <c r="K910">
        <v>0</v>
      </c>
      <c r="L910" t="s">
        <v>3</v>
      </c>
      <c r="M910" t="s">
        <v>3</v>
      </c>
      <c r="N910">
        <v>0</v>
      </c>
      <c r="O910">
        <v>1</v>
      </c>
      <c r="P910" t="s">
        <v>3</v>
      </c>
    </row>
    <row r="911" spans="1:28" x14ac:dyDescent="0.2">
      <c r="A911">
        <v>70</v>
      </c>
      <c r="B911">
        <v>1</v>
      </c>
      <c r="D911">
        <v>5</v>
      </c>
      <c r="E911" t="s">
        <v>1038</v>
      </c>
      <c r="F911" t="s">
        <v>1039</v>
      </c>
      <c r="G911">
        <v>0</v>
      </c>
      <c r="H911">
        <v>0</v>
      </c>
      <c r="I911" t="s">
        <v>3</v>
      </c>
      <c r="J911">
        <v>0</v>
      </c>
      <c r="K911">
        <v>0</v>
      </c>
      <c r="L911" t="s">
        <v>3</v>
      </c>
      <c r="M911" t="s">
        <v>3</v>
      </c>
      <c r="N911">
        <v>0</v>
      </c>
      <c r="O911">
        <v>0</v>
      </c>
      <c r="P911" t="s">
        <v>3</v>
      </c>
    </row>
    <row r="913" spans="1:50" x14ac:dyDescent="0.2">
      <c r="A913">
        <v>-1</v>
      </c>
    </row>
    <row r="915" spans="1:50" x14ac:dyDescent="0.2">
      <c r="A915" s="4">
        <v>75</v>
      </c>
      <c r="B915" s="4" t="s">
        <v>1040</v>
      </c>
      <c r="C915" s="4">
        <v>2025</v>
      </c>
      <c r="D915" s="4">
        <v>3</v>
      </c>
      <c r="E915" s="4">
        <v>0</v>
      </c>
      <c r="F915" s="4"/>
      <c r="G915" s="4">
        <v>0</v>
      </c>
      <c r="H915" s="4">
        <v>1</v>
      </c>
      <c r="I915" s="4">
        <v>1</v>
      </c>
      <c r="J915" s="4">
        <v>1</v>
      </c>
      <c r="K915" s="4">
        <v>0</v>
      </c>
      <c r="L915" s="4">
        <v>0</v>
      </c>
      <c r="M915" s="4">
        <v>1</v>
      </c>
      <c r="N915" s="4">
        <v>60252775</v>
      </c>
      <c r="O915" s="4">
        <v>1</v>
      </c>
    </row>
    <row r="916" spans="1:50" x14ac:dyDescent="0.2">
      <c r="A916" s="6">
        <v>1</v>
      </c>
      <c r="B916" s="6" t="s">
        <v>1041</v>
      </c>
      <c r="C916" s="6" t="s">
        <v>1042</v>
      </c>
      <c r="D916" s="6">
        <v>2025</v>
      </c>
      <c r="E916" s="6">
        <v>9</v>
      </c>
      <c r="F916" s="6">
        <v>1</v>
      </c>
      <c r="G916" s="6">
        <v>1</v>
      </c>
      <c r="H916" s="6">
        <v>0</v>
      </c>
      <c r="I916" s="6">
        <v>2</v>
      </c>
      <c r="J916" s="6">
        <v>1</v>
      </c>
      <c r="K916" s="6">
        <v>9.8800000000000008</v>
      </c>
      <c r="L916" s="6">
        <v>7.66</v>
      </c>
      <c r="M916" s="6">
        <v>1</v>
      </c>
      <c r="N916" s="6">
        <v>1</v>
      </c>
      <c r="O916" s="6">
        <v>9.8800000000000008</v>
      </c>
      <c r="P916" s="6">
        <v>7.66</v>
      </c>
      <c r="Q916" s="6">
        <v>1</v>
      </c>
      <c r="R916" s="6" t="s">
        <v>3</v>
      </c>
      <c r="S916" s="6" t="s">
        <v>3</v>
      </c>
      <c r="T916" s="6" t="s">
        <v>3</v>
      </c>
      <c r="U916" s="6" t="s">
        <v>3</v>
      </c>
      <c r="V916" s="6" t="s">
        <v>3</v>
      </c>
      <c r="W916" s="6" t="s">
        <v>3</v>
      </c>
      <c r="X916" s="6" t="s">
        <v>3</v>
      </c>
      <c r="Y916" s="6" t="s">
        <v>3</v>
      </c>
      <c r="Z916" s="6" t="s">
        <v>3</v>
      </c>
      <c r="AA916" s="6" t="s">
        <v>1043</v>
      </c>
      <c r="AB916" s="6"/>
      <c r="AC916" s="6"/>
      <c r="AD916" s="6"/>
      <c r="AE916" s="6"/>
      <c r="AF916" s="6"/>
      <c r="AG916" s="6"/>
      <c r="AH916" s="6"/>
      <c r="AI916" s="6"/>
      <c r="AJ916" s="6"/>
      <c r="AK916" s="6"/>
      <c r="AL916" s="6"/>
      <c r="AM916" s="6"/>
      <c r="AN916" s="6">
        <v>60252776</v>
      </c>
      <c r="AO916" s="6"/>
      <c r="AP916" s="6"/>
      <c r="AQ916" s="6"/>
      <c r="AR916" s="6"/>
      <c r="AS916" s="6"/>
      <c r="AT916" s="6"/>
      <c r="AU916" s="6"/>
      <c r="AV916" s="6"/>
      <c r="AW916" s="6"/>
      <c r="AX916" s="6"/>
    </row>
    <row r="917" spans="1:50" x14ac:dyDescent="0.2">
      <c r="A917" s="6">
        <v>1</v>
      </c>
      <c r="B917" s="6" t="s">
        <v>1041</v>
      </c>
      <c r="C917" s="6" t="s">
        <v>1044</v>
      </c>
      <c r="D917" s="6">
        <v>2025</v>
      </c>
      <c r="E917" s="6">
        <v>7</v>
      </c>
      <c r="F917" s="6">
        <v>1</v>
      </c>
      <c r="G917" s="6">
        <v>1</v>
      </c>
      <c r="H917" s="6">
        <v>0</v>
      </c>
      <c r="I917" s="6">
        <v>2</v>
      </c>
      <c r="J917" s="6">
        <v>1</v>
      </c>
      <c r="K917" s="6">
        <v>1</v>
      </c>
      <c r="L917" s="6">
        <v>1</v>
      </c>
      <c r="M917" s="6">
        <v>1</v>
      </c>
      <c r="N917" s="6">
        <v>1</v>
      </c>
      <c r="O917" s="6">
        <v>1</v>
      </c>
      <c r="P917" s="6">
        <v>1</v>
      </c>
      <c r="Q917" s="6">
        <v>1</v>
      </c>
      <c r="R917" s="6" t="s">
        <v>3</v>
      </c>
      <c r="S917" s="6" t="s">
        <v>3</v>
      </c>
      <c r="T917" s="6" t="s">
        <v>3</v>
      </c>
      <c r="U917" s="6" t="s">
        <v>3</v>
      </c>
      <c r="V917" s="6" t="s">
        <v>3</v>
      </c>
      <c r="W917" s="6" t="s">
        <v>3</v>
      </c>
      <c r="X917" s="6" t="s">
        <v>3</v>
      </c>
      <c r="Y917" s="6" t="s">
        <v>3</v>
      </c>
      <c r="Z917" s="6" t="s">
        <v>3</v>
      </c>
      <c r="AA917" s="6" t="s">
        <v>1045</v>
      </c>
      <c r="AB917" s="6"/>
      <c r="AC917" s="6"/>
      <c r="AD917" s="6"/>
      <c r="AE917" s="6"/>
      <c r="AF917" s="6"/>
      <c r="AG917" s="6"/>
      <c r="AH917" s="6"/>
      <c r="AI917" s="6"/>
      <c r="AJ917" s="6"/>
      <c r="AK917" s="6"/>
      <c r="AL917" s="6"/>
      <c r="AM917" s="6"/>
      <c r="AN917" s="6">
        <v>60252777</v>
      </c>
      <c r="AO917" s="6"/>
      <c r="AP917" s="6"/>
      <c r="AQ917" s="6"/>
      <c r="AR917" s="6"/>
      <c r="AS917" s="6"/>
      <c r="AT917" s="6"/>
      <c r="AU917" s="6"/>
      <c r="AV917" s="6"/>
      <c r="AW917" s="6"/>
      <c r="AX917" s="6"/>
    </row>
    <row r="918" spans="1:50" x14ac:dyDescent="0.2">
      <c r="A918" s="4">
        <v>75</v>
      </c>
      <c r="B918" s="4" t="s">
        <v>1046</v>
      </c>
      <c r="C918" s="4">
        <v>2000</v>
      </c>
      <c r="D918" s="4">
        <v>0</v>
      </c>
      <c r="E918" s="4">
        <v>1</v>
      </c>
      <c r="F918" s="4"/>
      <c r="G918" s="4">
        <v>0</v>
      </c>
      <c r="H918" s="4">
        <v>1</v>
      </c>
      <c r="I918" s="4">
        <v>1</v>
      </c>
      <c r="J918" s="4">
        <v>3</v>
      </c>
      <c r="K918" s="4">
        <v>0</v>
      </c>
      <c r="L918" s="4">
        <v>0</v>
      </c>
      <c r="M918" s="4">
        <v>0</v>
      </c>
      <c r="N918" s="4">
        <v>60252778</v>
      </c>
      <c r="O918" s="4">
        <v>2</v>
      </c>
    </row>
    <row r="919" spans="1:50" x14ac:dyDescent="0.2">
      <c r="A919" s="6">
        <v>1</v>
      </c>
      <c r="B919" s="6" t="s">
        <v>1041</v>
      </c>
      <c r="C919" s="6" t="s">
        <v>1042</v>
      </c>
      <c r="D919" s="6">
        <v>2000</v>
      </c>
      <c r="E919" s="6">
        <v>1</v>
      </c>
      <c r="F919" s="6">
        <v>1</v>
      </c>
      <c r="G919" s="6">
        <v>1</v>
      </c>
      <c r="H919" s="6">
        <v>0</v>
      </c>
      <c r="I919" s="6">
        <v>2</v>
      </c>
      <c r="J919" s="6">
        <v>1</v>
      </c>
      <c r="K919" s="6">
        <v>1</v>
      </c>
      <c r="L919" s="6">
        <v>1</v>
      </c>
      <c r="M919" s="6">
        <v>1</v>
      </c>
      <c r="N919" s="6">
        <v>1</v>
      </c>
      <c r="O919" s="6">
        <v>1</v>
      </c>
      <c r="P919" s="6">
        <v>1</v>
      </c>
      <c r="Q919" s="6">
        <v>1</v>
      </c>
      <c r="R919" s="6" t="s">
        <v>3</v>
      </c>
      <c r="S919" s="6" t="s">
        <v>3</v>
      </c>
      <c r="T919" s="6" t="s">
        <v>3</v>
      </c>
      <c r="U919" s="6" t="s">
        <v>3</v>
      </c>
      <c r="V919" s="6" t="s">
        <v>3</v>
      </c>
      <c r="W919" s="6" t="s">
        <v>3</v>
      </c>
      <c r="X919" s="6" t="s">
        <v>3</v>
      </c>
      <c r="Y919" s="6" t="s">
        <v>3</v>
      </c>
      <c r="Z919" s="6" t="s">
        <v>3</v>
      </c>
      <c r="AA919" s="6" t="s">
        <v>389</v>
      </c>
      <c r="AB919" s="6"/>
      <c r="AC919" s="6"/>
      <c r="AD919" s="6"/>
      <c r="AE919" s="6"/>
      <c r="AF919" s="6"/>
      <c r="AG919" s="6"/>
      <c r="AH919" s="6"/>
      <c r="AI919" s="6"/>
      <c r="AJ919" s="6"/>
      <c r="AK919" s="6"/>
      <c r="AL919" s="6"/>
      <c r="AM919" s="6"/>
      <c r="AN919" s="6">
        <v>60252779</v>
      </c>
      <c r="AO919" s="6"/>
      <c r="AP919" s="6"/>
      <c r="AQ919" s="6"/>
      <c r="AR919" s="6"/>
      <c r="AS919" s="6"/>
      <c r="AT919" s="6"/>
      <c r="AU919" s="6"/>
      <c r="AV919" s="6"/>
      <c r="AW919" s="6"/>
      <c r="AX919" s="6"/>
    </row>
    <row r="923" spans="1:50" x14ac:dyDescent="0.2">
      <c r="A923">
        <v>65</v>
      </c>
      <c r="C923">
        <v>1</v>
      </c>
      <c r="D923">
        <v>0</v>
      </c>
      <c r="E923">
        <v>245</v>
      </c>
    </row>
  </sheetData>
  <printOptions gridLines="1"/>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C55"/>
  <sheetViews>
    <sheetView workbookViewId="0"/>
  </sheetViews>
  <sheetFormatPr defaultColWidth="9.140625" defaultRowHeight="12.75" x14ac:dyDescent="0.2"/>
  <cols>
    <col min="1" max="256" width="9.140625" customWidth="1"/>
  </cols>
  <sheetData>
    <row r="1" spans="1:133" x14ac:dyDescent="0.2">
      <c r="A1">
        <v>0</v>
      </c>
      <c r="B1" t="s">
        <v>0</v>
      </c>
      <c r="D1" t="s">
        <v>1047</v>
      </c>
      <c r="F1">
        <v>0</v>
      </c>
      <c r="G1">
        <v>0</v>
      </c>
      <c r="H1">
        <v>0</v>
      </c>
      <c r="I1" t="s">
        <v>2</v>
      </c>
      <c r="J1" t="s">
        <v>3</v>
      </c>
      <c r="K1">
        <v>1</v>
      </c>
      <c r="L1">
        <v>74563</v>
      </c>
      <c r="M1">
        <v>10</v>
      </c>
      <c r="N1">
        <v>12</v>
      </c>
      <c r="O1">
        <v>0</v>
      </c>
      <c r="P1">
        <v>0</v>
      </c>
      <c r="Q1">
        <v>3</v>
      </c>
    </row>
    <row r="4" spans="1:133" x14ac:dyDescent="0.2">
      <c r="A4" s="1">
        <v>1</v>
      </c>
      <c r="B4" s="1">
        <v>1</v>
      </c>
      <c r="C4" s="1">
        <v>-1</v>
      </c>
      <c r="D4" s="1"/>
      <c r="E4" s="1"/>
      <c r="F4" s="1"/>
      <c r="G4" s="1" t="s">
        <v>4</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v>0</v>
      </c>
    </row>
    <row r="12" spans="1:133" x14ac:dyDescent="0.2">
      <c r="A12" s="1">
        <v>1</v>
      </c>
      <c r="B12" s="1">
        <v>51</v>
      </c>
      <c r="C12" s="1">
        <v>0</v>
      </c>
      <c r="D12" s="1"/>
      <c r="E12" s="1">
        <v>0</v>
      </c>
      <c r="F12" s="1" t="s">
        <v>3</v>
      </c>
      <c r="G12" s="1" t="s">
        <v>5</v>
      </c>
      <c r="H12" s="1" t="s">
        <v>3</v>
      </c>
      <c r="I12" s="1">
        <v>0</v>
      </c>
      <c r="J12" s="1" t="s">
        <v>6</v>
      </c>
      <c r="K12" s="1">
        <v>0</v>
      </c>
      <c r="L12" s="1">
        <v>0</v>
      </c>
      <c r="M12" s="1">
        <v>4098</v>
      </c>
      <c r="N12" s="1"/>
      <c r="O12" s="1">
        <v>0</v>
      </c>
      <c r="P12" s="1">
        <v>0</v>
      </c>
      <c r="Q12" s="1">
        <v>0</v>
      </c>
      <c r="R12" s="1">
        <v>0</v>
      </c>
      <c r="S12" s="1">
        <v>0</v>
      </c>
      <c r="T12" s="1">
        <v>1</v>
      </c>
      <c r="U12" s="1" t="s">
        <v>3</v>
      </c>
      <c r="V12" s="1">
        <v>0</v>
      </c>
      <c r="W12" s="1" t="s">
        <v>3</v>
      </c>
      <c r="X12" s="1" t="s">
        <v>3</v>
      </c>
      <c r="Y12" s="1" t="s">
        <v>3</v>
      </c>
      <c r="Z12" s="1" t="s">
        <v>3</v>
      </c>
      <c r="AA12" s="1" t="s">
        <v>3</v>
      </c>
      <c r="AB12" s="1" t="s">
        <v>7</v>
      </c>
      <c r="AC12" s="1" t="s">
        <v>3</v>
      </c>
      <c r="AD12" s="1" t="s">
        <v>3</v>
      </c>
      <c r="AE12" s="1" t="s">
        <v>3</v>
      </c>
      <c r="AF12" s="1" t="s">
        <v>3</v>
      </c>
      <c r="AG12" s="1" t="s">
        <v>3</v>
      </c>
      <c r="AH12" s="1" t="s">
        <v>3</v>
      </c>
      <c r="AI12" s="1" t="s">
        <v>3</v>
      </c>
      <c r="AJ12" s="1" t="s">
        <v>3</v>
      </c>
      <c r="AK12" s="1"/>
      <c r="AL12" s="1" t="s">
        <v>3</v>
      </c>
      <c r="AM12" s="1" t="s">
        <v>3</v>
      </c>
      <c r="AN12" s="1" t="s">
        <v>3</v>
      </c>
      <c r="AO12" s="1"/>
      <c r="AP12" s="1" t="s">
        <v>3</v>
      </c>
      <c r="AQ12" s="1" t="s">
        <v>3</v>
      </c>
      <c r="AR12" s="1" t="s">
        <v>3</v>
      </c>
      <c r="AS12" s="1"/>
      <c r="AT12" s="1"/>
      <c r="AU12" s="1"/>
      <c r="AV12" s="1"/>
      <c r="AW12" s="1"/>
      <c r="AX12" s="1" t="s">
        <v>3</v>
      </c>
      <c r="AY12" s="1" t="s">
        <v>3</v>
      </c>
      <c r="AZ12" s="1" t="s">
        <v>3</v>
      </c>
      <c r="BA12" s="1"/>
      <c r="BB12" s="1">
        <v>0</v>
      </c>
      <c r="BC12" s="1"/>
      <c r="BD12" s="1"/>
      <c r="BE12" s="1"/>
      <c r="BF12" s="1"/>
      <c r="BG12" s="1"/>
      <c r="BH12" s="1" t="s">
        <v>8</v>
      </c>
      <c r="BI12" s="1" t="s">
        <v>9</v>
      </c>
      <c r="BJ12" s="1">
        <v>1</v>
      </c>
      <c r="BK12" s="1">
        <v>1</v>
      </c>
      <c r="BL12" s="1">
        <v>0</v>
      </c>
      <c r="BM12" s="1">
        <v>0</v>
      </c>
      <c r="BN12" s="1">
        <v>1</v>
      </c>
      <c r="BO12" s="1">
        <v>0</v>
      </c>
      <c r="BP12" s="1">
        <v>6</v>
      </c>
      <c r="BQ12" s="1">
        <v>2</v>
      </c>
      <c r="BR12" s="1">
        <v>1</v>
      </c>
      <c r="BS12" s="1">
        <v>1</v>
      </c>
      <c r="BT12" s="1">
        <v>0</v>
      </c>
      <c r="BU12" s="1">
        <v>0</v>
      </c>
      <c r="BV12" s="1">
        <v>0</v>
      </c>
      <c r="BW12" s="1">
        <v>0</v>
      </c>
      <c r="BX12" s="1">
        <v>0</v>
      </c>
      <c r="BY12" s="1" t="s">
        <v>3</v>
      </c>
      <c r="BZ12" s="1" t="s">
        <v>10</v>
      </c>
      <c r="CA12" s="1" t="s">
        <v>11</v>
      </c>
      <c r="CB12" s="1" t="s">
        <v>11</v>
      </c>
      <c r="CC12" s="1" t="s">
        <v>11</v>
      </c>
      <c r="CD12" s="1" t="s">
        <v>11</v>
      </c>
      <c r="CE12" s="1" t="s">
        <v>12</v>
      </c>
      <c r="CF12" s="1">
        <v>0</v>
      </c>
      <c r="CG12" s="1">
        <v>0</v>
      </c>
      <c r="CH12" s="1">
        <v>8200</v>
      </c>
      <c r="CI12" s="1" t="s">
        <v>3</v>
      </c>
      <c r="CJ12" s="1" t="s">
        <v>3</v>
      </c>
      <c r="CK12" s="1">
        <v>80</v>
      </c>
      <c r="CL12" s="1"/>
      <c r="CM12" s="1"/>
      <c r="CN12" s="1"/>
      <c r="CO12" s="1"/>
      <c r="CP12" s="1"/>
      <c r="CQ12" s="1" t="s">
        <v>13</v>
      </c>
      <c r="CR12" s="1" t="s">
        <v>14</v>
      </c>
      <c r="CS12" s="1">
        <v>41660</v>
      </c>
      <c r="CT12" s="1">
        <v>1</v>
      </c>
      <c r="CU12" s="1">
        <v>80</v>
      </c>
      <c r="CV12" s="1"/>
      <c r="CW12" s="1"/>
      <c r="CX12" s="1"/>
      <c r="CY12" s="1">
        <v>0</v>
      </c>
      <c r="CZ12" s="1" t="s">
        <v>3</v>
      </c>
      <c r="DA12" s="1" t="s">
        <v>3</v>
      </c>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v>0</v>
      </c>
    </row>
    <row r="14" spans="1:133" x14ac:dyDescent="0.2">
      <c r="A14" s="1">
        <v>22</v>
      </c>
      <c r="B14" s="1">
        <v>1</v>
      </c>
      <c r="C14" s="1">
        <v>0</v>
      </c>
      <c r="D14" s="1">
        <v>60252775</v>
      </c>
      <c r="E14" s="1">
        <v>60252778</v>
      </c>
      <c r="F14" s="1">
        <v>2</v>
      </c>
      <c r="G14" s="1">
        <v>1</v>
      </c>
      <c r="H14" s="1"/>
      <c r="I14" s="1"/>
      <c r="J14" s="1"/>
      <c r="K14" s="1"/>
      <c r="L14" s="1"/>
      <c r="M14" s="1"/>
      <c r="N14" s="1"/>
      <c r="O14" s="1"/>
    </row>
    <row r="16" spans="1:133" x14ac:dyDescent="0.2">
      <c r="A16" s="7">
        <v>3</v>
      </c>
      <c r="B16" s="7">
        <v>1</v>
      </c>
      <c r="C16" s="7" t="s">
        <v>15</v>
      </c>
      <c r="D16" s="7" t="s">
        <v>16</v>
      </c>
      <c r="E16" s="8">
        <f>ROUND((Source!P863)/1000,2)</f>
        <v>0</v>
      </c>
      <c r="F16" s="8">
        <f>ROUND((Source!P864)/1000,2)</f>
        <v>50786.26</v>
      </c>
      <c r="G16" s="8">
        <f>ROUND((Source!P855)/1000,2)</f>
        <v>8422.52</v>
      </c>
      <c r="H16" s="8">
        <f>ROUND((Source!P865)/1000+(Source!P866)/1000,2)</f>
        <v>0</v>
      </c>
      <c r="I16" s="8">
        <f>E16+F16+G16+H16</f>
        <v>59208.78</v>
      </c>
      <c r="J16" s="8">
        <f>ROUND((Source!P861+Source!P860)/1000,2)</f>
        <v>4090.01</v>
      </c>
      <c r="K16" s="8">
        <v>102092.06</v>
      </c>
      <c r="L16" s="8">
        <v>0</v>
      </c>
      <c r="M16" s="8">
        <v>0</v>
      </c>
      <c r="N16" s="8">
        <f>I16+L16+M16</f>
        <v>59208.78</v>
      </c>
      <c r="T16" s="9">
        <f>ROUND((Source!F863)/1000,2)</f>
        <v>0</v>
      </c>
      <c r="U16" s="9">
        <f>ROUND((Source!F864)/1000,2)</f>
        <v>5360.51</v>
      </c>
      <c r="V16" s="9">
        <f>ROUND((Source!F855)/1000,2)</f>
        <v>1100.28</v>
      </c>
      <c r="W16" s="9">
        <f>ROUND((Source!F865)/1000+(Source!F866)/1000,2)</f>
        <v>0</v>
      </c>
      <c r="X16" s="9">
        <f>T16+U16+V16+W16</f>
        <v>6460.79</v>
      </c>
      <c r="Y16" s="9">
        <f>ROUND((Source!F861+Source!F860)/1000,2)</f>
        <v>74.38</v>
      </c>
      <c r="Z16" s="9">
        <v>12614.81</v>
      </c>
      <c r="AA16" s="9">
        <v>0</v>
      </c>
      <c r="AB16" s="9">
        <v>0</v>
      </c>
      <c r="AC16" s="9">
        <f>X16+AA16+AB16</f>
        <v>6460.79</v>
      </c>
      <c r="AI16" s="7">
        <v>2</v>
      </c>
      <c r="AJ16" s="7">
        <v>-1</v>
      </c>
      <c r="AK16" s="7" t="s">
        <v>3</v>
      </c>
      <c r="AL16" s="7" t="s">
        <v>3</v>
      </c>
      <c r="AM16" s="7" t="s">
        <v>3</v>
      </c>
      <c r="AN16" s="7">
        <v>0</v>
      </c>
      <c r="AO16" s="7" t="s">
        <v>3</v>
      </c>
      <c r="AP16" s="7" t="s">
        <v>3</v>
      </c>
      <c r="AT16" s="8">
        <v>53156202.43</v>
      </c>
      <c r="AU16" s="8">
        <v>48935858.840000004</v>
      </c>
      <c r="AV16" s="8">
        <v>0</v>
      </c>
      <c r="AW16" s="8">
        <v>8422522.4000000004</v>
      </c>
      <c r="AX16" s="8">
        <v>0</v>
      </c>
      <c r="AY16" s="8">
        <v>425264.28</v>
      </c>
      <c r="AZ16" s="8">
        <v>294928.99</v>
      </c>
      <c r="BA16" s="8">
        <v>3795079.31</v>
      </c>
      <c r="BB16" s="8">
        <v>0</v>
      </c>
      <c r="BC16" s="8">
        <v>50786264.649999999</v>
      </c>
      <c r="BD16" s="8">
        <v>0</v>
      </c>
      <c r="BE16" s="8">
        <v>0</v>
      </c>
      <c r="BF16" s="8">
        <v>5619.3180529117526</v>
      </c>
      <c r="BG16" s="8">
        <v>0</v>
      </c>
      <c r="BH16" s="8">
        <v>0</v>
      </c>
      <c r="BI16" s="8">
        <v>3966919.3</v>
      </c>
      <c r="BJ16" s="8">
        <v>2085665.32</v>
      </c>
      <c r="BK16" s="8">
        <v>59208787.049999997</v>
      </c>
      <c r="BR16" s="9">
        <v>6350730.0300000003</v>
      </c>
      <c r="BS16" s="9">
        <v>6264077.8099999996</v>
      </c>
      <c r="BT16" s="9">
        <v>0</v>
      </c>
      <c r="BU16" s="9">
        <v>1100282.8799999999</v>
      </c>
      <c r="BV16" s="9">
        <v>0</v>
      </c>
      <c r="BW16" s="9">
        <v>17638.23</v>
      </c>
      <c r="BX16" s="9">
        <v>5363.32</v>
      </c>
      <c r="BY16" s="9">
        <v>69013.990000000005</v>
      </c>
      <c r="BZ16" s="9">
        <v>0</v>
      </c>
      <c r="CA16" s="9">
        <v>5360514.12</v>
      </c>
      <c r="CB16" s="9">
        <v>0</v>
      </c>
      <c r="CC16" s="9">
        <v>0</v>
      </c>
      <c r="CD16" s="9">
        <v>5619.3180529117526</v>
      </c>
      <c r="CE16" s="9">
        <v>0</v>
      </c>
      <c r="CF16" s="9">
        <v>0</v>
      </c>
      <c r="CG16" s="9">
        <v>72138.89</v>
      </c>
      <c r="CH16" s="9">
        <v>37928.080000000002</v>
      </c>
      <c r="CI16" s="9">
        <v>6460797</v>
      </c>
    </row>
    <row r="18" spans="1:29" x14ac:dyDescent="0.2">
      <c r="A18">
        <v>51</v>
      </c>
      <c r="E18">
        <v>0</v>
      </c>
      <c r="F18">
        <v>50786.26</v>
      </c>
      <c r="G18">
        <v>8422.52</v>
      </c>
      <c r="H18">
        <v>0</v>
      </c>
      <c r="I18">
        <v>59208.78</v>
      </c>
      <c r="J18">
        <v>4090.01</v>
      </c>
      <c r="K18">
        <v>102092.06</v>
      </c>
      <c r="L18">
        <v>0</v>
      </c>
      <c r="M18">
        <v>0</v>
      </c>
      <c r="N18">
        <v>59208.78</v>
      </c>
      <c r="T18">
        <v>0</v>
      </c>
      <c r="U18">
        <v>5360.51</v>
      </c>
      <c r="V18">
        <v>1100.28</v>
      </c>
      <c r="W18">
        <v>0</v>
      </c>
      <c r="X18">
        <v>6460.79</v>
      </c>
      <c r="Y18">
        <v>74.38</v>
      </c>
      <c r="Z18">
        <v>12614.81</v>
      </c>
      <c r="AA18">
        <v>0</v>
      </c>
      <c r="AB18">
        <v>0</v>
      </c>
      <c r="AC18">
        <v>6460.79</v>
      </c>
    </row>
    <row r="20" spans="1:29" x14ac:dyDescent="0.2">
      <c r="A20" s="5">
        <v>50</v>
      </c>
      <c r="B20" s="5">
        <v>0</v>
      </c>
      <c r="C20" s="5">
        <v>0</v>
      </c>
      <c r="D20" s="5">
        <v>1</v>
      </c>
      <c r="E20" s="5">
        <v>201</v>
      </c>
      <c r="F20" s="5">
        <v>53156202.43</v>
      </c>
      <c r="G20" s="5" t="s">
        <v>313</v>
      </c>
      <c r="H20" s="5" t="s">
        <v>314</v>
      </c>
      <c r="I20" s="5"/>
      <c r="J20" s="5"/>
      <c r="K20" s="5">
        <v>201</v>
      </c>
      <c r="L20" s="5">
        <v>1</v>
      </c>
      <c r="M20" s="5">
        <v>3</v>
      </c>
      <c r="N20" s="5" t="s">
        <v>3</v>
      </c>
      <c r="O20" s="5">
        <v>2</v>
      </c>
      <c r="P20" s="5">
        <v>6350730.0300000003</v>
      </c>
    </row>
    <row r="21" spans="1:29" x14ac:dyDescent="0.2">
      <c r="A21" s="5">
        <v>50</v>
      </c>
      <c r="B21" s="5">
        <v>0</v>
      </c>
      <c r="C21" s="5">
        <v>0</v>
      </c>
      <c r="D21" s="5">
        <v>1</v>
      </c>
      <c r="E21" s="5">
        <v>202</v>
      </c>
      <c r="F21" s="5">
        <v>48935858.840000004</v>
      </c>
      <c r="G21" s="5" t="s">
        <v>315</v>
      </c>
      <c r="H21" s="5" t="s">
        <v>316</v>
      </c>
      <c r="I21" s="5"/>
      <c r="J21" s="5"/>
      <c r="K21" s="5">
        <v>202</v>
      </c>
      <c r="L21" s="5">
        <v>2</v>
      </c>
      <c r="M21" s="5">
        <v>3</v>
      </c>
      <c r="N21" s="5" t="s">
        <v>3</v>
      </c>
      <c r="O21" s="5">
        <v>2</v>
      </c>
      <c r="P21" s="5">
        <v>6264077.8099999996</v>
      </c>
    </row>
    <row r="22" spans="1:29" x14ac:dyDescent="0.2">
      <c r="A22" s="5">
        <v>50</v>
      </c>
      <c r="B22" s="5">
        <v>0</v>
      </c>
      <c r="C22" s="5">
        <v>0</v>
      </c>
      <c r="D22" s="5">
        <v>1</v>
      </c>
      <c r="E22" s="5">
        <v>222</v>
      </c>
      <c r="F22" s="5">
        <v>0</v>
      </c>
      <c r="G22" s="5" t="s">
        <v>317</v>
      </c>
      <c r="H22" s="5" t="s">
        <v>318</v>
      </c>
      <c r="I22" s="5"/>
      <c r="J22" s="5"/>
      <c r="K22" s="5">
        <v>222</v>
      </c>
      <c r="L22" s="5">
        <v>3</v>
      </c>
      <c r="M22" s="5">
        <v>3</v>
      </c>
      <c r="N22" s="5" t="s">
        <v>3</v>
      </c>
      <c r="O22" s="5">
        <v>2</v>
      </c>
      <c r="P22" s="5">
        <v>0</v>
      </c>
    </row>
    <row r="23" spans="1:29" x14ac:dyDescent="0.2">
      <c r="A23" s="5">
        <v>50</v>
      </c>
      <c r="B23" s="5">
        <v>0</v>
      </c>
      <c r="C23" s="5">
        <v>0</v>
      </c>
      <c r="D23" s="5">
        <v>1</v>
      </c>
      <c r="E23" s="5">
        <v>225</v>
      </c>
      <c r="F23" s="5">
        <v>48935858.840000004</v>
      </c>
      <c r="G23" s="5" t="s">
        <v>319</v>
      </c>
      <c r="H23" s="5" t="s">
        <v>320</v>
      </c>
      <c r="I23" s="5"/>
      <c r="J23" s="5"/>
      <c r="K23" s="5">
        <v>225</v>
      </c>
      <c r="L23" s="5">
        <v>4</v>
      </c>
      <c r="M23" s="5">
        <v>3</v>
      </c>
      <c r="N23" s="5" t="s">
        <v>3</v>
      </c>
      <c r="O23" s="5">
        <v>2</v>
      </c>
      <c r="P23" s="5">
        <v>6264077.8099999996</v>
      </c>
    </row>
    <row r="24" spans="1:29" x14ac:dyDescent="0.2">
      <c r="A24" s="5">
        <v>50</v>
      </c>
      <c r="B24" s="5">
        <v>0</v>
      </c>
      <c r="C24" s="5">
        <v>0</v>
      </c>
      <c r="D24" s="5">
        <v>1</v>
      </c>
      <c r="E24" s="5">
        <v>226</v>
      </c>
      <c r="F24" s="5">
        <v>40513336.439999998</v>
      </c>
      <c r="G24" s="5" t="s">
        <v>321</v>
      </c>
      <c r="H24" s="5" t="s">
        <v>322</v>
      </c>
      <c r="I24" s="5"/>
      <c r="J24" s="5"/>
      <c r="K24" s="5">
        <v>226</v>
      </c>
      <c r="L24" s="5">
        <v>5</v>
      </c>
      <c r="M24" s="5">
        <v>3</v>
      </c>
      <c r="N24" s="5" t="s">
        <v>3</v>
      </c>
      <c r="O24" s="5">
        <v>2</v>
      </c>
      <c r="P24" s="5">
        <v>5163794.93</v>
      </c>
    </row>
    <row r="25" spans="1:29" x14ac:dyDescent="0.2">
      <c r="A25" s="5">
        <v>50</v>
      </c>
      <c r="B25" s="5">
        <v>0</v>
      </c>
      <c r="C25" s="5">
        <v>0</v>
      </c>
      <c r="D25" s="5">
        <v>1</v>
      </c>
      <c r="E25" s="5">
        <v>227</v>
      </c>
      <c r="F25" s="5">
        <v>0</v>
      </c>
      <c r="G25" s="5" t="s">
        <v>323</v>
      </c>
      <c r="H25" s="5" t="s">
        <v>324</v>
      </c>
      <c r="I25" s="5"/>
      <c r="J25" s="5"/>
      <c r="K25" s="5">
        <v>227</v>
      </c>
      <c r="L25" s="5">
        <v>6</v>
      </c>
      <c r="M25" s="5">
        <v>3</v>
      </c>
      <c r="N25" s="5" t="s">
        <v>3</v>
      </c>
      <c r="O25" s="5">
        <v>2</v>
      </c>
      <c r="P25" s="5">
        <v>0</v>
      </c>
    </row>
    <row r="26" spans="1:29" x14ac:dyDescent="0.2">
      <c r="A26" s="5">
        <v>50</v>
      </c>
      <c r="B26" s="5">
        <v>0</v>
      </c>
      <c r="C26" s="5">
        <v>0</v>
      </c>
      <c r="D26" s="5">
        <v>1</v>
      </c>
      <c r="E26" s="5">
        <v>228</v>
      </c>
      <c r="F26" s="5">
        <v>40513336.439999998</v>
      </c>
      <c r="G26" s="5" t="s">
        <v>325</v>
      </c>
      <c r="H26" s="5" t="s">
        <v>326</v>
      </c>
      <c r="I26" s="5"/>
      <c r="J26" s="5"/>
      <c r="K26" s="5">
        <v>228</v>
      </c>
      <c r="L26" s="5">
        <v>7</v>
      </c>
      <c r="M26" s="5">
        <v>3</v>
      </c>
      <c r="N26" s="5" t="s">
        <v>3</v>
      </c>
      <c r="O26" s="5">
        <v>2</v>
      </c>
      <c r="P26" s="5">
        <v>5163794.93</v>
      </c>
    </row>
    <row r="27" spans="1:29" x14ac:dyDescent="0.2">
      <c r="A27" s="5">
        <v>50</v>
      </c>
      <c r="B27" s="5">
        <v>0</v>
      </c>
      <c r="C27" s="5">
        <v>0</v>
      </c>
      <c r="D27" s="5">
        <v>1</v>
      </c>
      <c r="E27" s="5">
        <v>216</v>
      </c>
      <c r="F27" s="5">
        <v>8422522.4000000004</v>
      </c>
      <c r="G27" s="5" t="s">
        <v>327</v>
      </c>
      <c r="H27" s="5" t="s">
        <v>328</v>
      </c>
      <c r="I27" s="5"/>
      <c r="J27" s="5"/>
      <c r="K27" s="5">
        <v>216</v>
      </c>
      <c r="L27" s="5">
        <v>8</v>
      </c>
      <c r="M27" s="5">
        <v>3</v>
      </c>
      <c r="N27" s="5" t="s">
        <v>3</v>
      </c>
      <c r="O27" s="5">
        <v>2</v>
      </c>
      <c r="P27" s="5">
        <v>1100282.8799999999</v>
      </c>
    </row>
    <row r="28" spans="1:29" x14ac:dyDescent="0.2">
      <c r="A28" s="5">
        <v>50</v>
      </c>
      <c r="B28" s="5">
        <v>0</v>
      </c>
      <c r="C28" s="5">
        <v>0</v>
      </c>
      <c r="D28" s="5">
        <v>1</v>
      </c>
      <c r="E28" s="5">
        <v>223</v>
      </c>
      <c r="F28" s="5">
        <v>0</v>
      </c>
      <c r="G28" s="5" t="s">
        <v>329</v>
      </c>
      <c r="H28" s="5" t="s">
        <v>330</v>
      </c>
      <c r="I28" s="5"/>
      <c r="J28" s="5"/>
      <c r="K28" s="5">
        <v>223</v>
      </c>
      <c r="L28" s="5">
        <v>9</v>
      </c>
      <c r="M28" s="5">
        <v>3</v>
      </c>
      <c r="N28" s="5" t="s">
        <v>3</v>
      </c>
      <c r="O28" s="5">
        <v>2</v>
      </c>
      <c r="P28" s="5">
        <v>0</v>
      </c>
    </row>
    <row r="29" spans="1:29" x14ac:dyDescent="0.2">
      <c r="A29" s="5">
        <v>50</v>
      </c>
      <c r="B29" s="5">
        <v>0</v>
      </c>
      <c r="C29" s="5">
        <v>0</v>
      </c>
      <c r="D29" s="5">
        <v>1</v>
      </c>
      <c r="E29" s="5">
        <v>229</v>
      </c>
      <c r="F29" s="5">
        <v>8422522.4000000004</v>
      </c>
      <c r="G29" s="5" t="s">
        <v>331</v>
      </c>
      <c r="H29" s="5" t="s">
        <v>332</v>
      </c>
      <c r="I29" s="5"/>
      <c r="J29" s="5"/>
      <c r="K29" s="5">
        <v>229</v>
      </c>
      <c r="L29" s="5">
        <v>10</v>
      </c>
      <c r="M29" s="5">
        <v>3</v>
      </c>
      <c r="N29" s="5" t="s">
        <v>3</v>
      </c>
      <c r="O29" s="5">
        <v>2</v>
      </c>
      <c r="P29" s="5">
        <v>1100282.8799999999</v>
      </c>
    </row>
    <row r="30" spans="1:29" x14ac:dyDescent="0.2">
      <c r="A30" s="5">
        <v>50</v>
      </c>
      <c r="B30" s="5">
        <v>0</v>
      </c>
      <c r="C30" s="5">
        <v>0</v>
      </c>
      <c r="D30" s="5">
        <v>1</v>
      </c>
      <c r="E30" s="5">
        <v>203</v>
      </c>
      <c r="F30" s="5">
        <v>425264.28</v>
      </c>
      <c r="G30" s="5" t="s">
        <v>333</v>
      </c>
      <c r="H30" s="5" t="s">
        <v>334</v>
      </c>
      <c r="I30" s="5"/>
      <c r="J30" s="5"/>
      <c r="K30" s="5">
        <v>203</v>
      </c>
      <c r="L30" s="5">
        <v>11</v>
      </c>
      <c r="M30" s="5">
        <v>3</v>
      </c>
      <c r="N30" s="5" t="s">
        <v>3</v>
      </c>
      <c r="O30" s="5">
        <v>2</v>
      </c>
      <c r="P30" s="5">
        <v>17638.23</v>
      </c>
    </row>
    <row r="31" spans="1:29" x14ac:dyDescent="0.2">
      <c r="A31" s="5">
        <v>50</v>
      </c>
      <c r="B31" s="5">
        <v>0</v>
      </c>
      <c r="C31" s="5">
        <v>0</v>
      </c>
      <c r="D31" s="5">
        <v>1</v>
      </c>
      <c r="E31" s="5">
        <v>231</v>
      </c>
      <c r="F31" s="5">
        <v>0</v>
      </c>
      <c r="G31" s="5" t="s">
        <v>335</v>
      </c>
      <c r="H31" s="5" t="s">
        <v>336</v>
      </c>
      <c r="I31" s="5"/>
      <c r="J31" s="5"/>
      <c r="K31" s="5">
        <v>231</v>
      </c>
      <c r="L31" s="5">
        <v>12</v>
      </c>
      <c r="M31" s="5">
        <v>3</v>
      </c>
      <c r="N31" s="5" t="s">
        <v>3</v>
      </c>
      <c r="O31" s="5">
        <v>2</v>
      </c>
      <c r="P31" s="5">
        <v>0</v>
      </c>
    </row>
    <row r="32" spans="1:29" x14ac:dyDescent="0.2">
      <c r="A32" s="5">
        <v>50</v>
      </c>
      <c r="B32" s="5">
        <v>0</v>
      </c>
      <c r="C32" s="5">
        <v>0</v>
      </c>
      <c r="D32" s="5">
        <v>1</v>
      </c>
      <c r="E32" s="5">
        <v>204</v>
      </c>
      <c r="F32" s="5">
        <v>294928.99</v>
      </c>
      <c r="G32" s="5" t="s">
        <v>337</v>
      </c>
      <c r="H32" s="5" t="s">
        <v>338</v>
      </c>
      <c r="I32" s="5"/>
      <c r="J32" s="5"/>
      <c r="K32" s="5">
        <v>204</v>
      </c>
      <c r="L32" s="5">
        <v>13</v>
      </c>
      <c r="M32" s="5">
        <v>3</v>
      </c>
      <c r="N32" s="5" t="s">
        <v>3</v>
      </c>
      <c r="O32" s="5">
        <v>2</v>
      </c>
      <c r="P32" s="5">
        <v>5363.32</v>
      </c>
    </row>
    <row r="33" spans="1:16" x14ac:dyDescent="0.2">
      <c r="A33" s="5">
        <v>50</v>
      </c>
      <c r="B33" s="5">
        <v>0</v>
      </c>
      <c r="C33" s="5">
        <v>0</v>
      </c>
      <c r="D33" s="5">
        <v>1</v>
      </c>
      <c r="E33" s="5">
        <v>205</v>
      </c>
      <c r="F33" s="5">
        <v>3795079.31</v>
      </c>
      <c r="G33" s="5" t="s">
        <v>339</v>
      </c>
      <c r="H33" s="5" t="s">
        <v>340</v>
      </c>
      <c r="I33" s="5"/>
      <c r="J33" s="5"/>
      <c r="K33" s="5">
        <v>205</v>
      </c>
      <c r="L33" s="5">
        <v>14</v>
      </c>
      <c r="M33" s="5">
        <v>3</v>
      </c>
      <c r="N33" s="5" t="s">
        <v>3</v>
      </c>
      <c r="O33" s="5">
        <v>2</v>
      </c>
      <c r="P33" s="5">
        <v>69013.990000000005</v>
      </c>
    </row>
    <row r="34" spans="1:16" x14ac:dyDescent="0.2">
      <c r="A34" s="5">
        <v>50</v>
      </c>
      <c r="B34" s="5">
        <v>0</v>
      </c>
      <c r="C34" s="5">
        <v>0</v>
      </c>
      <c r="D34" s="5">
        <v>1</v>
      </c>
      <c r="E34" s="5">
        <v>232</v>
      </c>
      <c r="F34" s="5">
        <v>0</v>
      </c>
      <c r="G34" s="5" t="s">
        <v>341</v>
      </c>
      <c r="H34" s="5" t="s">
        <v>342</v>
      </c>
      <c r="I34" s="5"/>
      <c r="J34" s="5"/>
      <c r="K34" s="5">
        <v>232</v>
      </c>
      <c r="L34" s="5">
        <v>15</v>
      </c>
      <c r="M34" s="5">
        <v>3</v>
      </c>
      <c r="N34" s="5" t="s">
        <v>3</v>
      </c>
      <c r="O34" s="5">
        <v>2</v>
      </c>
      <c r="P34" s="5">
        <v>0</v>
      </c>
    </row>
    <row r="35" spans="1:16" x14ac:dyDescent="0.2">
      <c r="A35" s="5">
        <v>50</v>
      </c>
      <c r="B35" s="5">
        <v>0</v>
      </c>
      <c r="C35" s="5">
        <v>0</v>
      </c>
      <c r="D35" s="5">
        <v>1</v>
      </c>
      <c r="E35" s="5">
        <v>214</v>
      </c>
      <c r="F35" s="5">
        <v>0</v>
      </c>
      <c r="G35" s="5" t="s">
        <v>343</v>
      </c>
      <c r="H35" s="5" t="s">
        <v>344</v>
      </c>
      <c r="I35" s="5"/>
      <c r="J35" s="5"/>
      <c r="K35" s="5">
        <v>214</v>
      </c>
      <c r="L35" s="5">
        <v>16</v>
      </c>
      <c r="M35" s="5">
        <v>3</v>
      </c>
      <c r="N35" s="5" t="s">
        <v>3</v>
      </c>
      <c r="O35" s="5">
        <v>2</v>
      </c>
      <c r="P35" s="5">
        <v>0</v>
      </c>
    </row>
    <row r="36" spans="1:16" x14ac:dyDescent="0.2">
      <c r="A36" s="5">
        <v>50</v>
      </c>
      <c r="B36" s="5">
        <v>0</v>
      </c>
      <c r="C36" s="5">
        <v>0</v>
      </c>
      <c r="D36" s="5">
        <v>1</v>
      </c>
      <c r="E36" s="5">
        <v>215</v>
      </c>
      <c r="F36" s="5">
        <v>50786264.649999999</v>
      </c>
      <c r="G36" s="5" t="s">
        <v>345</v>
      </c>
      <c r="H36" s="5" t="s">
        <v>346</v>
      </c>
      <c r="I36" s="5"/>
      <c r="J36" s="5"/>
      <c r="K36" s="5">
        <v>215</v>
      </c>
      <c r="L36" s="5">
        <v>17</v>
      </c>
      <c r="M36" s="5">
        <v>3</v>
      </c>
      <c r="N36" s="5" t="s">
        <v>3</v>
      </c>
      <c r="O36" s="5">
        <v>2</v>
      </c>
      <c r="P36" s="5">
        <v>5360514.12</v>
      </c>
    </row>
    <row r="37" spans="1:16" x14ac:dyDescent="0.2">
      <c r="A37" s="5">
        <v>50</v>
      </c>
      <c r="B37" s="5">
        <v>0</v>
      </c>
      <c r="C37" s="5">
        <v>0</v>
      </c>
      <c r="D37" s="5">
        <v>1</v>
      </c>
      <c r="E37" s="5">
        <v>217</v>
      </c>
      <c r="F37" s="5">
        <v>0</v>
      </c>
      <c r="G37" s="5" t="s">
        <v>347</v>
      </c>
      <c r="H37" s="5" t="s">
        <v>348</v>
      </c>
      <c r="I37" s="5"/>
      <c r="J37" s="5"/>
      <c r="K37" s="5">
        <v>217</v>
      </c>
      <c r="L37" s="5">
        <v>18</v>
      </c>
      <c r="M37" s="5">
        <v>3</v>
      </c>
      <c r="N37" s="5" t="s">
        <v>3</v>
      </c>
      <c r="O37" s="5">
        <v>2</v>
      </c>
      <c r="P37" s="5">
        <v>0</v>
      </c>
    </row>
    <row r="38" spans="1:16" x14ac:dyDescent="0.2">
      <c r="A38" s="5">
        <v>50</v>
      </c>
      <c r="B38" s="5">
        <v>0</v>
      </c>
      <c r="C38" s="5">
        <v>0</v>
      </c>
      <c r="D38" s="5">
        <v>1</v>
      </c>
      <c r="E38" s="5">
        <v>230</v>
      </c>
      <c r="F38" s="5">
        <v>0</v>
      </c>
      <c r="G38" s="5" t="s">
        <v>349</v>
      </c>
      <c r="H38" s="5" t="s">
        <v>350</v>
      </c>
      <c r="I38" s="5"/>
      <c r="J38" s="5"/>
      <c r="K38" s="5">
        <v>230</v>
      </c>
      <c r="L38" s="5">
        <v>19</v>
      </c>
      <c r="M38" s="5">
        <v>3</v>
      </c>
      <c r="N38" s="5" t="s">
        <v>3</v>
      </c>
      <c r="O38" s="5">
        <v>2</v>
      </c>
      <c r="P38" s="5">
        <v>0</v>
      </c>
    </row>
    <row r="39" spans="1:16" x14ac:dyDescent="0.2">
      <c r="A39" s="5">
        <v>50</v>
      </c>
      <c r="B39" s="5">
        <v>0</v>
      </c>
      <c r="C39" s="5">
        <v>0</v>
      </c>
      <c r="D39" s="5">
        <v>1</v>
      </c>
      <c r="E39" s="5">
        <v>206</v>
      </c>
      <c r="F39" s="5">
        <v>0</v>
      </c>
      <c r="G39" s="5" t="s">
        <v>351</v>
      </c>
      <c r="H39" s="5" t="s">
        <v>352</v>
      </c>
      <c r="I39" s="5"/>
      <c r="J39" s="5"/>
      <c r="K39" s="5">
        <v>206</v>
      </c>
      <c r="L39" s="5">
        <v>20</v>
      </c>
      <c r="M39" s="5">
        <v>3</v>
      </c>
      <c r="N39" s="5" t="s">
        <v>3</v>
      </c>
      <c r="O39" s="5">
        <v>2</v>
      </c>
      <c r="P39" s="5">
        <v>0</v>
      </c>
    </row>
    <row r="40" spans="1:16" x14ac:dyDescent="0.2">
      <c r="A40" s="5">
        <v>50</v>
      </c>
      <c r="B40" s="5">
        <v>0</v>
      </c>
      <c r="C40" s="5">
        <v>0</v>
      </c>
      <c r="D40" s="5">
        <v>1</v>
      </c>
      <c r="E40" s="5">
        <v>207</v>
      </c>
      <c r="F40" s="5">
        <v>5619.3180529117526</v>
      </c>
      <c r="G40" s="5" t="s">
        <v>353</v>
      </c>
      <c r="H40" s="5" t="s">
        <v>354</v>
      </c>
      <c r="I40" s="5"/>
      <c r="J40" s="5"/>
      <c r="K40" s="5">
        <v>207</v>
      </c>
      <c r="L40" s="5">
        <v>21</v>
      </c>
      <c r="M40" s="5">
        <v>3</v>
      </c>
      <c r="N40" s="5" t="s">
        <v>3</v>
      </c>
      <c r="O40" s="5">
        <v>-1</v>
      </c>
      <c r="P40" s="5">
        <v>5619.3180529117526</v>
      </c>
    </row>
    <row r="41" spans="1:16" x14ac:dyDescent="0.2">
      <c r="A41" s="5">
        <v>50</v>
      </c>
      <c r="B41" s="5">
        <v>0</v>
      </c>
      <c r="C41" s="5">
        <v>0</v>
      </c>
      <c r="D41" s="5">
        <v>1</v>
      </c>
      <c r="E41" s="5">
        <v>208</v>
      </c>
      <c r="F41" s="5">
        <v>0</v>
      </c>
      <c r="G41" s="5" t="s">
        <v>355</v>
      </c>
      <c r="H41" s="5" t="s">
        <v>356</v>
      </c>
      <c r="I41" s="5"/>
      <c r="J41" s="5"/>
      <c r="K41" s="5">
        <v>208</v>
      </c>
      <c r="L41" s="5">
        <v>22</v>
      </c>
      <c r="M41" s="5">
        <v>3</v>
      </c>
      <c r="N41" s="5" t="s">
        <v>3</v>
      </c>
      <c r="O41" s="5">
        <v>-1</v>
      </c>
      <c r="P41" s="5">
        <v>0</v>
      </c>
    </row>
    <row r="42" spans="1:16" x14ac:dyDescent="0.2">
      <c r="A42" s="5">
        <v>50</v>
      </c>
      <c r="B42" s="5">
        <v>0</v>
      </c>
      <c r="C42" s="5">
        <v>0</v>
      </c>
      <c r="D42" s="5">
        <v>1</v>
      </c>
      <c r="E42" s="5">
        <v>209</v>
      </c>
      <c r="F42" s="5">
        <v>0</v>
      </c>
      <c r="G42" s="5" t="s">
        <v>357</v>
      </c>
      <c r="H42" s="5" t="s">
        <v>358</v>
      </c>
      <c r="I42" s="5"/>
      <c r="J42" s="5"/>
      <c r="K42" s="5">
        <v>209</v>
      </c>
      <c r="L42" s="5">
        <v>23</v>
      </c>
      <c r="M42" s="5">
        <v>3</v>
      </c>
      <c r="N42" s="5" t="s">
        <v>3</v>
      </c>
      <c r="O42" s="5">
        <v>2</v>
      </c>
      <c r="P42" s="5">
        <v>0</v>
      </c>
    </row>
    <row r="43" spans="1:16" x14ac:dyDescent="0.2">
      <c r="A43" s="5">
        <v>50</v>
      </c>
      <c r="B43" s="5">
        <v>0</v>
      </c>
      <c r="C43" s="5">
        <v>0</v>
      </c>
      <c r="D43" s="5">
        <v>1</v>
      </c>
      <c r="E43" s="5">
        <v>233</v>
      </c>
      <c r="F43" s="5">
        <v>0</v>
      </c>
      <c r="G43" s="5" t="s">
        <v>359</v>
      </c>
      <c r="H43" s="5" t="s">
        <v>360</v>
      </c>
      <c r="I43" s="5"/>
      <c r="J43" s="5"/>
      <c r="K43" s="5">
        <v>233</v>
      </c>
      <c r="L43" s="5">
        <v>24</v>
      </c>
      <c r="M43" s="5">
        <v>3</v>
      </c>
      <c r="N43" s="5" t="s">
        <v>3</v>
      </c>
      <c r="O43" s="5">
        <v>2</v>
      </c>
      <c r="P43" s="5">
        <v>0</v>
      </c>
    </row>
    <row r="44" spans="1:16" x14ac:dyDescent="0.2">
      <c r="A44" s="5">
        <v>50</v>
      </c>
      <c r="B44" s="5">
        <v>0</v>
      </c>
      <c r="C44" s="5">
        <v>0</v>
      </c>
      <c r="D44" s="5">
        <v>1</v>
      </c>
      <c r="E44" s="5">
        <v>210</v>
      </c>
      <c r="F44" s="5">
        <v>3966919.3</v>
      </c>
      <c r="G44" s="5" t="s">
        <v>361</v>
      </c>
      <c r="H44" s="5" t="s">
        <v>362</v>
      </c>
      <c r="I44" s="5"/>
      <c r="J44" s="5"/>
      <c r="K44" s="5">
        <v>210</v>
      </c>
      <c r="L44" s="5">
        <v>25</v>
      </c>
      <c r="M44" s="5">
        <v>3</v>
      </c>
      <c r="N44" s="5" t="s">
        <v>3</v>
      </c>
      <c r="O44" s="5">
        <v>2</v>
      </c>
      <c r="P44" s="5">
        <v>72138.89</v>
      </c>
    </row>
    <row r="45" spans="1:16" x14ac:dyDescent="0.2">
      <c r="A45" s="5">
        <v>50</v>
      </c>
      <c r="B45" s="5">
        <v>0</v>
      </c>
      <c r="C45" s="5">
        <v>0</v>
      </c>
      <c r="D45" s="5">
        <v>1</v>
      </c>
      <c r="E45" s="5">
        <v>211</v>
      </c>
      <c r="F45" s="5">
        <v>2085665.32</v>
      </c>
      <c r="G45" s="5" t="s">
        <v>363</v>
      </c>
      <c r="H45" s="5" t="s">
        <v>364</v>
      </c>
      <c r="I45" s="5"/>
      <c r="J45" s="5"/>
      <c r="K45" s="5">
        <v>211</v>
      </c>
      <c r="L45" s="5">
        <v>26</v>
      </c>
      <c r="M45" s="5">
        <v>3</v>
      </c>
      <c r="N45" s="5" t="s">
        <v>3</v>
      </c>
      <c r="O45" s="5">
        <v>2</v>
      </c>
      <c r="P45" s="5">
        <v>37928.080000000002</v>
      </c>
    </row>
    <row r="46" spans="1:16" x14ac:dyDescent="0.2">
      <c r="A46" s="5">
        <v>50</v>
      </c>
      <c r="B46" s="5">
        <v>0</v>
      </c>
      <c r="C46" s="5">
        <v>0</v>
      </c>
      <c r="D46" s="5">
        <v>1</v>
      </c>
      <c r="E46" s="5">
        <v>224</v>
      </c>
      <c r="F46" s="5">
        <v>59208787.049999997</v>
      </c>
      <c r="G46" s="5" t="s">
        <v>365</v>
      </c>
      <c r="H46" s="5" t="s">
        <v>366</v>
      </c>
      <c r="I46" s="5"/>
      <c r="J46" s="5"/>
      <c r="K46" s="5">
        <v>224</v>
      </c>
      <c r="L46" s="5">
        <v>27</v>
      </c>
      <c r="M46" s="5">
        <v>3</v>
      </c>
      <c r="N46" s="5" t="s">
        <v>3</v>
      </c>
      <c r="O46" s="5">
        <v>2</v>
      </c>
      <c r="P46" s="5">
        <v>6460797</v>
      </c>
    </row>
    <row r="48" spans="1:16" x14ac:dyDescent="0.2">
      <c r="A48">
        <v>-1</v>
      </c>
    </row>
    <row r="51" spans="1:50" x14ac:dyDescent="0.2">
      <c r="A51" s="4">
        <v>75</v>
      </c>
      <c r="B51" s="4" t="s">
        <v>1040</v>
      </c>
      <c r="C51" s="4">
        <v>2025</v>
      </c>
      <c r="D51" s="4">
        <v>3</v>
      </c>
      <c r="E51" s="4">
        <v>0</v>
      </c>
      <c r="F51" s="4"/>
      <c r="G51" s="4">
        <v>0</v>
      </c>
      <c r="H51" s="4">
        <v>1</v>
      </c>
      <c r="I51" s="4">
        <v>1</v>
      </c>
      <c r="J51" s="4">
        <v>1</v>
      </c>
      <c r="K51" s="4">
        <v>0</v>
      </c>
      <c r="L51" s="4">
        <v>0</v>
      </c>
      <c r="M51" s="4">
        <v>1</v>
      </c>
      <c r="N51" s="4">
        <v>60252775</v>
      </c>
      <c r="O51" s="4">
        <v>1</v>
      </c>
    </row>
    <row r="52" spans="1:50" x14ac:dyDescent="0.2">
      <c r="A52" s="6">
        <v>1</v>
      </c>
      <c r="B52" s="6" t="s">
        <v>1041</v>
      </c>
      <c r="C52" s="6" t="s">
        <v>1042</v>
      </c>
      <c r="D52" s="6">
        <v>2025</v>
      </c>
      <c r="E52" s="6">
        <v>9</v>
      </c>
      <c r="F52" s="6">
        <v>1</v>
      </c>
      <c r="G52" s="6">
        <v>1</v>
      </c>
      <c r="H52" s="6">
        <v>0</v>
      </c>
      <c r="I52" s="6">
        <v>2</v>
      </c>
      <c r="J52" s="6">
        <v>1</v>
      </c>
      <c r="K52" s="6">
        <v>9.8800000000000008</v>
      </c>
      <c r="L52" s="6">
        <v>7.66</v>
      </c>
      <c r="M52" s="6">
        <v>1</v>
      </c>
      <c r="N52" s="6">
        <v>1</v>
      </c>
      <c r="O52" s="6">
        <v>9.8800000000000008</v>
      </c>
      <c r="P52" s="6">
        <v>7.66</v>
      </c>
      <c r="Q52" s="6">
        <v>1</v>
      </c>
      <c r="R52" s="6" t="s">
        <v>3</v>
      </c>
      <c r="S52" s="6" t="s">
        <v>3</v>
      </c>
      <c r="T52" s="6" t="s">
        <v>3</v>
      </c>
      <c r="U52" s="6" t="s">
        <v>3</v>
      </c>
      <c r="V52" s="6" t="s">
        <v>3</v>
      </c>
      <c r="W52" s="6" t="s">
        <v>3</v>
      </c>
      <c r="X52" s="6" t="s">
        <v>3</v>
      </c>
      <c r="Y52" s="6" t="s">
        <v>3</v>
      </c>
      <c r="Z52" s="6" t="s">
        <v>3</v>
      </c>
      <c r="AA52" s="6" t="s">
        <v>1043</v>
      </c>
      <c r="AB52" s="6"/>
      <c r="AC52" s="6"/>
      <c r="AD52" s="6"/>
      <c r="AE52" s="6"/>
      <c r="AF52" s="6"/>
      <c r="AG52" s="6"/>
      <c r="AH52" s="6"/>
      <c r="AI52" s="6"/>
      <c r="AJ52" s="6"/>
      <c r="AK52" s="6"/>
      <c r="AL52" s="6"/>
      <c r="AM52" s="6"/>
      <c r="AN52" s="6">
        <v>60252776</v>
      </c>
      <c r="AO52" s="6"/>
      <c r="AP52" s="6"/>
      <c r="AQ52" s="6"/>
      <c r="AR52" s="6"/>
      <c r="AS52" s="6"/>
      <c r="AT52" s="6"/>
      <c r="AU52" s="6"/>
      <c r="AV52" s="6"/>
      <c r="AW52" s="6"/>
      <c r="AX52" s="6"/>
    </row>
    <row r="53" spans="1:50" x14ac:dyDescent="0.2">
      <c r="A53" s="6">
        <v>1</v>
      </c>
      <c r="B53" s="6" t="s">
        <v>1041</v>
      </c>
      <c r="C53" s="6" t="s">
        <v>1044</v>
      </c>
      <c r="D53" s="6">
        <v>2025</v>
      </c>
      <c r="E53" s="6">
        <v>7</v>
      </c>
      <c r="F53" s="6">
        <v>1</v>
      </c>
      <c r="G53" s="6">
        <v>1</v>
      </c>
      <c r="H53" s="6">
        <v>0</v>
      </c>
      <c r="I53" s="6">
        <v>2</v>
      </c>
      <c r="J53" s="6">
        <v>1</v>
      </c>
      <c r="K53" s="6">
        <v>1</v>
      </c>
      <c r="L53" s="6">
        <v>1</v>
      </c>
      <c r="M53" s="6">
        <v>1</v>
      </c>
      <c r="N53" s="6">
        <v>1</v>
      </c>
      <c r="O53" s="6">
        <v>1</v>
      </c>
      <c r="P53" s="6">
        <v>1</v>
      </c>
      <c r="Q53" s="6">
        <v>1</v>
      </c>
      <c r="R53" s="6" t="s">
        <v>3</v>
      </c>
      <c r="S53" s="6" t="s">
        <v>3</v>
      </c>
      <c r="T53" s="6" t="s">
        <v>3</v>
      </c>
      <c r="U53" s="6" t="s">
        <v>3</v>
      </c>
      <c r="V53" s="6" t="s">
        <v>3</v>
      </c>
      <c r="W53" s="6" t="s">
        <v>3</v>
      </c>
      <c r="X53" s="6" t="s">
        <v>3</v>
      </c>
      <c r="Y53" s="6" t="s">
        <v>3</v>
      </c>
      <c r="Z53" s="6" t="s">
        <v>3</v>
      </c>
      <c r="AA53" s="6" t="s">
        <v>1045</v>
      </c>
      <c r="AB53" s="6"/>
      <c r="AC53" s="6"/>
      <c r="AD53" s="6"/>
      <c r="AE53" s="6"/>
      <c r="AF53" s="6"/>
      <c r="AG53" s="6"/>
      <c r="AH53" s="6"/>
      <c r="AI53" s="6"/>
      <c r="AJ53" s="6"/>
      <c r="AK53" s="6"/>
      <c r="AL53" s="6"/>
      <c r="AM53" s="6"/>
      <c r="AN53" s="6">
        <v>60252777</v>
      </c>
      <c r="AO53" s="6"/>
      <c r="AP53" s="6"/>
      <c r="AQ53" s="6"/>
      <c r="AR53" s="6"/>
      <c r="AS53" s="6"/>
      <c r="AT53" s="6"/>
      <c r="AU53" s="6"/>
      <c r="AV53" s="6"/>
      <c r="AW53" s="6"/>
      <c r="AX53" s="6"/>
    </row>
    <row r="54" spans="1:50" x14ac:dyDescent="0.2">
      <c r="A54" s="4">
        <v>75</v>
      </c>
      <c r="B54" s="4" t="s">
        <v>1046</v>
      </c>
      <c r="C54" s="4">
        <v>2000</v>
      </c>
      <c r="D54" s="4">
        <v>0</v>
      </c>
      <c r="E54" s="4">
        <v>1</v>
      </c>
      <c r="F54" s="4"/>
      <c r="G54" s="4">
        <v>0</v>
      </c>
      <c r="H54" s="4">
        <v>1</v>
      </c>
      <c r="I54" s="4">
        <v>1</v>
      </c>
      <c r="J54" s="4">
        <v>3</v>
      </c>
      <c r="K54" s="4">
        <v>0</v>
      </c>
      <c r="L54" s="4">
        <v>0</v>
      </c>
      <c r="M54" s="4">
        <v>0</v>
      </c>
      <c r="N54" s="4">
        <v>60252778</v>
      </c>
      <c r="O54" s="4">
        <v>2</v>
      </c>
    </row>
    <row r="55" spans="1:50" x14ac:dyDescent="0.2">
      <c r="A55" s="6">
        <v>1</v>
      </c>
      <c r="B55" s="6" t="s">
        <v>1041</v>
      </c>
      <c r="C55" s="6" t="s">
        <v>1042</v>
      </c>
      <c r="D55" s="6">
        <v>2000</v>
      </c>
      <c r="E55" s="6">
        <v>1</v>
      </c>
      <c r="F55" s="6">
        <v>1</v>
      </c>
      <c r="G55" s="6">
        <v>1</v>
      </c>
      <c r="H55" s="6">
        <v>0</v>
      </c>
      <c r="I55" s="6">
        <v>2</v>
      </c>
      <c r="J55" s="6">
        <v>1</v>
      </c>
      <c r="K55" s="6">
        <v>1</v>
      </c>
      <c r="L55" s="6">
        <v>1</v>
      </c>
      <c r="M55" s="6">
        <v>1</v>
      </c>
      <c r="N55" s="6">
        <v>1</v>
      </c>
      <c r="O55" s="6">
        <v>1</v>
      </c>
      <c r="P55" s="6">
        <v>1</v>
      </c>
      <c r="Q55" s="6">
        <v>1</v>
      </c>
      <c r="R55" s="6" t="s">
        <v>3</v>
      </c>
      <c r="S55" s="6" t="s">
        <v>3</v>
      </c>
      <c r="T55" s="6" t="s">
        <v>3</v>
      </c>
      <c r="U55" s="6" t="s">
        <v>3</v>
      </c>
      <c r="V55" s="6" t="s">
        <v>3</v>
      </c>
      <c r="W55" s="6" t="s">
        <v>3</v>
      </c>
      <c r="X55" s="6" t="s">
        <v>3</v>
      </c>
      <c r="Y55" s="6" t="s">
        <v>3</v>
      </c>
      <c r="Z55" s="6" t="s">
        <v>3</v>
      </c>
      <c r="AA55" s="6" t="s">
        <v>389</v>
      </c>
      <c r="AB55" s="6"/>
      <c r="AC55" s="6"/>
      <c r="AD55" s="6"/>
      <c r="AE55" s="6"/>
      <c r="AF55" s="6"/>
      <c r="AG55" s="6"/>
      <c r="AH55" s="6"/>
      <c r="AI55" s="6"/>
      <c r="AJ55" s="6"/>
      <c r="AK55" s="6"/>
      <c r="AL55" s="6"/>
      <c r="AM55" s="6"/>
      <c r="AN55" s="6">
        <v>60252779</v>
      </c>
      <c r="AO55" s="6"/>
      <c r="AP55" s="6"/>
      <c r="AQ55" s="6"/>
      <c r="AR55" s="6"/>
      <c r="AS55" s="6"/>
      <c r="AT55" s="6"/>
      <c r="AU55" s="6"/>
      <c r="AV55" s="6"/>
      <c r="AW55" s="6"/>
      <c r="AX55" s="6"/>
    </row>
  </sheetData>
  <printOptions gridLines="1"/>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562"/>
  <sheetViews>
    <sheetView workbookViewId="0"/>
  </sheetViews>
  <sheetFormatPr defaultColWidth="9.140625" defaultRowHeight="12.75" x14ac:dyDescent="0.2"/>
  <cols>
    <col min="1" max="256" width="9.140625" customWidth="1"/>
  </cols>
  <sheetData>
    <row r="1" spans="1:119" x14ac:dyDescent="0.2">
      <c r="A1">
        <f>ROW(Source!A29)</f>
        <v>29</v>
      </c>
      <c r="B1">
        <v>60252778</v>
      </c>
      <c r="C1">
        <v>60252893</v>
      </c>
      <c r="D1">
        <v>58999254</v>
      </c>
      <c r="E1">
        <v>1080</v>
      </c>
      <c r="F1">
        <v>1</v>
      </c>
      <c r="G1">
        <v>1080</v>
      </c>
      <c r="H1">
        <v>1</v>
      </c>
      <c r="I1" t="s">
        <v>1048</v>
      </c>
      <c r="J1" t="s">
        <v>3</v>
      </c>
      <c r="K1" t="s">
        <v>1049</v>
      </c>
      <c r="L1">
        <v>1191</v>
      </c>
      <c r="N1">
        <v>1013</v>
      </c>
      <c r="O1" t="s">
        <v>1050</v>
      </c>
      <c r="P1" t="s">
        <v>1050</v>
      </c>
      <c r="Q1">
        <v>1</v>
      </c>
      <c r="W1">
        <v>0</v>
      </c>
      <c r="X1">
        <v>476480486</v>
      </c>
      <c r="Y1">
        <f>(AT1*1.1)</f>
        <v>6.798</v>
      </c>
      <c r="AA1">
        <v>0</v>
      </c>
      <c r="AB1">
        <v>0</v>
      </c>
      <c r="AC1">
        <v>0</v>
      </c>
      <c r="AD1">
        <v>0</v>
      </c>
      <c r="AE1">
        <v>0</v>
      </c>
      <c r="AF1">
        <v>0</v>
      </c>
      <c r="AG1">
        <v>0</v>
      </c>
      <c r="AH1">
        <v>0</v>
      </c>
      <c r="AI1">
        <v>1</v>
      </c>
      <c r="AJ1">
        <v>1</v>
      </c>
      <c r="AK1">
        <v>1</v>
      </c>
      <c r="AL1">
        <v>1</v>
      </c>
      <c r="AM1">
        <v>-2</v>
      </c>
      <c r="AN1">
        <v>0</v>
      </c>
      <c r="AO1">
        <v>1</v>
      </c>
      <c r="AP1">
        <v>1</v>
      </c>
      <c r="AQ1">
        <v>0</v>
      </c>
      <c r="AR1">
        <v>0</v>
      </c>
      <c r="AS1" t="s">
        <v>3</v>
      </c>
      <c r="AT1">
        <v>6.18</v>
      </c>
      <c r="AU1" t="s">
        <v>24</v>
      </c>
      <c r="AV1">
        <v>1</v>
      </c>
      <c r="AW1">
        <v>2</v>
      </c>
      <c r="AX1">
        <v>60254244</v>
      </c>
      <c r="AY1">
        <v>1</v>
      </c>
      <c r="AZ1">
        <v>0</v>
      </c>
      <c r="BA1">
        <v>1</v>
      </c>
      <c r="BB1">
        <v>0</v>
      </c>
      <c r="BC1">
        <v>0</v>
      </c>
      <c r="BD1">
        <v>0</v>
      </c>
      <c r="BE1">
        <v>0</v>
      </c>
      <c r="BF1">
        <v>0</v>
      </c>
      <c r="BG1">
        <v>0</v>
      </c>
      <c r="BH1">
        <v>0</v>
      </c>
      <c r="BI1">
        <v>0</v>
      </c>
      <c r="BJ1">
        <v>0</v>
      </c>
      <c r="BK1">
        <v>0</v>
      </c>
      <c r="BL1">
        <v>0</v>
      </c>
      <c r="BM1">
        <v>0</v>
      </c>
      <c r="BN1">
        <v>0</v>
      </c>
      <c r="BO1">
        <v>0</v>
      </c>
      <c r="BP1">
        <v>0</v>
      </c>
      <c r="BQ1">
        <v>0</v>
      </c>
      <c r="BR1">
        <v>0</v>
      </c>
      <c r="BS1">
        <v>0</v>
      </c>
      <c r="BT1">
        <v>0</v>
      </c>
      <c r="BU1">
        <v>0</v>
      </c>
      <c r="BV1">
        <v>0</v>
      </c>
      <c r="BW1">
        <v>0</v>
      </c>
      <c r="CU1">
        <f>ROUND(AT1*Source!I29*AH1*AL1,2)</f>
        <v>0</v>
      </c>
      <c r="CV1">
        <f>ROUND(Y1*Source!I29,9)</f>
        <v>8.1576000000000004</v>
      </c>
      <c r="CW1">
        <v>0</v>
      </c>
      <c r="CX1">
        <f>ROUND(Y1*Source!I29,9)</f>
        <v>8.1576000000000004</v>
      </c>
      <c r="CY1">
        <f>AD1</f>
        <v>0</v>
      </c>
      <c r="CZ1">
        <f>AH1</f>
        <v>0</v>
      </c>
      <c r="DA1">
        <f>AL1</f>
        <v>1</v>
      </c>
      <c r="DB1">
        <f>ROUND((ROUND(AT1*CZ1,2)*1.1),6)</f>
        <v>0</v>
      </c>
      <c r="DC1">
        <f>ROUND((ROUND(AT1*AG1,2)*1.1),6)</f>
        <v>0</v>
      </c>
      <c r="DD1" t="s">
        <v>3</v>
      </c>
      <c r="DE1" t="s">
        <v>3</v>
      </c>
      <c r="DF1">
        <f t="shared" ref="DF1:DF11" si="0">ROUND(ROUND(AE1,2)*CX1,2)</f>
        <v>0</v>
      </c>
      <c r="DG1">
        <f t="shared" ref="DG1:DG9" si="1">ROUND(ROUND(AF1,2)*CX1,2)</f>
        <v>0</v>
      </c>
      <c r="DH1">
        <f t="shared" ref="DH1:DH9" si="2">ROUND(ROUND(AG1,2)*CX1,2)</f>
        <v>0</v>
      </c>
      <c r="DI1">
        <f t="shared" ref="DI1:DI64" si="3">ROUND(ROUND(AH1,2)*CX1,2)</f>
        <v>0</v>
      </c>
      <c r="DJ1">
        <f>DI1</f>
        <v>0</v>
      </c>
      <c r="DK1">
        <v>0</v>
      </c>
      <c r="DL1" t="s">
        <v>3</v>
      </c>
      <c r="DM1">
        <v>0</v>
      </c>
      <c r="DN1" t="s">
        <v>3</v>
      </c>
      <c r="DO1">
        <v>0</v>
      </c>
    </row>
    <row r="2" spans="1:119" x14ac:dyDescent="0.2">
      <c r="A2">
        <f>ROW(Source!A29)</f>
        <v>29</v>
      </c>
      <c r="B2">
        <v>60252778</v>
      </c>
      <c r="C2">
        <v>60252893</v>
      </c>
      <c r="D2">
        <v>59070370</v>
      </c>
      <c r="E2">
        <v>1</v>
      </c>
      <c r="F2">
        <v>1</v>
      </c>
      <c r="G2">
        <v>1080</v>
      </c>
      <c r="H2">
        <v>2</v>
      </c>
      <c r="I2" t="s">
        <v>1051</v>
      </c>
      <c r="J2" t="s">
        <v>1052</v>
      </c>
      <c r="K2" t="s">
        <v>1053</v>
      </c>
      <c r="L2">
        <v>1368</v>
      </c>
      <c r="N2">
        <v>1011</v>
      </c>
      <c r="O2" t="s">
        <v>1054</v>
      </c>
      <c r="P2" t="s">
        <v>1054</v>
      </c>
      <c r="Q2">
        <v>1</v>
      </c>
      <c r="W2">
        <v>0</v>
      </c>
      <c r="X2">
        <v>-2065404138</v>
      </c>
      <c r="Y2">
        <f>(AT2*1.1)</f>
        <v>1.837</v>
      </c>
      <c r="AA2">
        <v>0</v>
      </c>
      <c r="AB2">
        <v>7.44</v>
      </c>
      <c r="AC2">
        <v>0</v>
      </c>
      <c r="AD2">
        <v>0</v>
      </c>
      <c r="AE2">
        <v>0</v>
      </c>
      <c r="AF2">
        <v>7.11</v>
      </c>
      <c r="AG2">
        <v>0</v>
      </c>
      <c r="AH2">
        <v>0</v>
      </c>
      <c r="AI2">
        <v>1</v>
      </c>
      <c r="AJ2">
        <v>1</v>
      </c>
      <c r="AK2">
        <v>1</v>
      </c>
      <c r="AL2">
        <v>1</v>
      </c>
      <c r="AM2">
        <v>-2</v>
      </c>
      <c r="AN2">
        <v>0</v>
      </c>
      <c r="AO2">
        <v>1</v>
      </c>
      <c r="AP2">
        <v>1</v>
      </c>
      <c r="AQ2">
        <v>0</v>
      </c>
      <c r="AR2">
        <v>0</v>
      </c>
      <c r="AS2" t="s">
        <v>3</v>
      </c>
      <c r="AT2">
        <v>1.67</v>
      </c>
      <c r="AU2" t="s">
        <v>24</v>
      </c>
      <c r="AV2">
        <v>0</v>
      </c>
      <c r="AW2">
        <v>2</v>
      </c>
      <c r="AX2">
        <v>60254245</v>
      </c>
      <c r="AY2">
        <v>1</v>
      </c>
      <c r="AZ2">
        <v>0</v>
      </c>
      <c r="BA2">
        <v>2</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CV2">
        <v>0</v>
      </c>
      <c r="CW2">
        <f>ROUND(Y2*Source!I29*DO2,9)</f>
        <v>0</v>
      </c>
      <c r="CX2">
        <f>ROUND(Y2*Source!I29,9)</f>
        <v>2.2044000000000001</v>
      </c>
      <c r="CY2">
        <f>AB2</f>
        <v>7.44</v>
      </c>
      <c r="CZ2">
        <f>AF2</f>
        <v>7.11</v>
      </c>
      <c r="DA2">
        <f>AJ2</f>
        <v>1</v>
      </c>
      <c r="DB2">
        <f>ROUND((ROUND(AT2*CZ2,2)*1.1),6)</f>
        <v>13.057</v>
      </c>
      <c r="DC2">
        <f>ROUND((ROUND(AT2*AG2,2)*1.1),6)</f>
        <v>0</v>
      </c>
      <c r="DD2" t="s">
        <v>3</v>
      </c>
      <c r="DE2" t="s">
        <v>3</v>
      </c>
      <c r="DF2">
        <f t="shared" si="0"/>
        <v>0</v>
      </c>
      <c r="DG2">
        <f t="shared" si="1"/>
        <v>15.67</v>
      </c>
      <c r="DH2">
        <f t="shared" si="2"/>
        <v>0</v>
      </c>
      <c r="DI2">
        <f t="shared" si="3"/>
        <v>0</v>
      </c>
      <c r="DJ2">
        <f>DG2</f>
        <v>15.67</v>
      </c>
      <c r="DK2">
        <v>0</v>
      </c>
      <c r="DL2" t="s">
        <v>3</v>
      </c>
      <c r="DM2">
        <v>0</v>
      </c>
      <c r="DN2" t="s">
        <v>3</v>
      </c>
      <c r="DO2">
        <v>0</v>
      </c>
    </row>
    <row r="3" spans="1:119" x14ac:dyDescent="0.2">
      <c r="A3">
        <f>ROW(Source!A29)</f>
        <v>29</v>
      </c>
      <c r="B3">
        <v>60252778</v>
      </c>
      <c r="C3">
        <v>60252893</v>
      </c>
      <c r="D3">
        <v>59070669</v>
      </c>
      <c r="E3">
        <v>1</v>
      </c>
      <c r="F3">
        <v>1</v>
      </c>
      <c r="G3">
        <v>1080</v>
      </c>
      <c r="H3">
        <v>2</v>
      </c>
      <c r="I3" t="s">
        <v>1055</v>
      </c>
      <c r="J3" t="s">
        <v>1056</v>
      </c>
      <c r="K3" t="s">
        <v>1057</v>
      </c>
      <c r="L3">
        <v>1368</v>
      </c>
      <c r="N3">
        <v>1011</v>
      </c>
      <c r="O3" t="s">
        <v>1054</v>
      </c>
      <c r="P3" t="s">
        <v>1054</v>
      </c>
      <c r="Q3">
        <v>1</v>
      </c>
      <c r="W3">
        <v>0</v>
      </c>
      <c r="X3">
        <v>-1985943078</v>
      </c>
      <c r="Y3">
        <f>(AT3*1.1)</f>
        <v>0.59400000000000008</v>
      </c>
      <c r="AA3">
        <v>0</v>
      </c>
      <c r="AB3">
        <v>87.01</v>
      </c>
      <c r="AC3">
        <v>13.21</v>
      </c>
      <c r="AD3">
        <v>0</v>
      </c>
      <c r="AE3">
        <v>0</v>
      </c>
      <c r="AF3">
        <v>83.1</v>
      </c>
      <c r="AG3">
        <v>12.62</v>
      </c>
      <c r="AH3">
        <v>0</v>
      </c>
      <c r="AI3">
        <v>1</v>
      </c>
      <c r="AJ3">
        <v>1</v>
      </c>
      <c r="AK3">
        <v>1</v>
      </c>
      <c r="AL3">
        <v>1</v>
      </c>
      <c r="AM3">
        <v>-2</v>
      </c>
      <c r="AN3">
        <v>0</v>
      </c>
      <c r="AO3">
        <v>1</v>
      </c>
      <c r="AP3">
        <v>1</v>
      </c>
      <c r="AQ3">
        <v>0</v>
      </c>
      <c r="AR3">
        <v>0</v>
      </c>
      <c r="AS3" t="s">
        <v>3</v>
      </c>
      <c r="AT3">
        <v>0.54</v>
      </c>
      <c r="AU3" t="s">
        <v>24</v>
      </c>
      <c r="AV3">
        <v>0</v>
      </c>
      <c r="AW3">
        <v>2</v>
      </c>
      <c r="AX3">
        <v>60254246</v>
      </c>
      <c r="AY3">
        <v>1</v>
      </c>
      <c r="AZ3">
        <v>0</v>
      </c>
      <c r="BA3">
        <v>3</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CV3">
        <v>0</v>
      </c>
      <c r="CW3">
        <f>ROUND(Y3*Source!I29*DO3,9)</f>
        <v>8.9955359999999995</v>
      </c>
      <c r="CX3">
        <f>ROUND(Y3*Source!I29,9)</f>
        <v>0.71279999999999999</v>
      </c>
      <c r="CY3">
        <f>AB3</f>
        <v>87.01</v>
      </c>
      <c r="CZ3">
        <f>AF3</f>
        <v>83.1</v>
      </c>
      <c r="DA3">
        <f>AJ3</f>
        <v>1</v>
      </c>
      <c r="DB3">
        <f>ROUND((ROUND(AT3*CZ3,2)*1.1),6)</f>
        <v>49.356999999999999</v>
      </c>
      <c r="DC3">
        <f>ROUND((ROUND(AT3*AG3,2)*1.1),6)</f>
        <v>7.4909999999999997</v>
      </c>
      <c r="DD3" t="s">
        <v>3</v>
      </c>
      <c r="DE3" t="s">
        <v>3</v>
      </c>
      <c r="DF3">
        <f t="shared" si="0"/>
        <v>0</v>
      </c>
      <c r="DG3">
        <f t="shared" si="1"/>
        <v>59.23</v>
      </c>
      <c r="DH3">
        <f t="shared" si="2"/>
        <v>9</v>
      </c>
      <c r="DI3">
        <f t="shared" si="3"/>
        <v>0</v>
      </c>
      <c r="DJ3">
        <f>DG3</f>
        <v>59.23</v>
      </c>
      <c r="DK3">
        <v>0</v>
      </c>
      <c r="DL3" t="s">
        <v>1058</v>
      </c>
      <c r="DM3">
        <v>0</v>
      </c>
      <c r="DN3" t="s">
        <v>1050</v>
      </c>
      <c r="DO3">
        <v>12.62</v>
      </c>
    </row>
    <row r="4" spans="1:119" x14ac:dyDescent="0.2">
      <c r="A4">
        <f>ROW(Source!A29)</f>
        <v>29</v>
      </c>
      <c r="B4">
        <v>60252778</v>
      </c>
      <c r="C4">
        <v>60252893</v>
      </c>
      <c r="D4">
        <v>59039576</v>
      </c>
      <c r="E4">
        <v>1</v>
      </c>
      <c r="F4">
        <v>1</v>
      </c>
      <c r="G4">
        <v>1080</v>
      </c>
      <c r="H4">
        <v>3</v>
      </c>
      <c r="I4" t="s">
        <v>1059</v>
      </c>
      <c r="J4" t="s">
        <v>1060</v>
      </c>
      <c r="K4" t="s">
        <v>1061</v>
      </c>
      <c r="L4">
        <v>1348</v>
      </c>
      <c r="N4">
        <v>1009</v>
      </c>
      <c r="O4" t="s">
        <v>32</v>
      </c>
      <c r="P4" t="s">
        <v>32</v>
      </c>
      <c r="Q4">
        <v>1000</v>
      </c>
      <c r="W4">
        <v>0</v>
      </c>
      <c r="X4">
        <v>1286623552</v>
      </c>
      <c r="Y4">
        <f>AT4</f>
        <v>4.0000000000000002E-4</v>
      </c>
      <c r="AA4">
        <v>7246.05</v>
      </c>
      <c r="AB4">
        <v>0</v>
      </c>
      <c r="AC4">
        <v>0</v>
      </c>
      <c r="AD4">
        <v>0</v>
      </c>
      <c r="AE4">
        <v>7246.05</v>
      </c>
      <c r="AF4">
        <v>0</v>
      </c>
      <c r="AG4">
        <v>0</v>
      </c>
      <c r="AH4">
        <v>0</v>
      </c>
      <c r="AI4">
        <v>1</v>
      </c>
      <c r="AJ4">
        <v>1</v>
      </c>
      <c r="AK4">
        <v>1</v>
      </c>
      <c r="AL4">
        <v>1</v>
      </c>
      <c r="AM4">
        <v>-2</v>
      </c>
      <c r="AN4">
        <v>0</v>
      </c>
      <c r="AO4">
        <v>1</v>
      </c>
      <c r="AP4">
        <v>1</v>
      </c>
      <c r="AQ4">
        <v>0</v>
      </c>
      <c r="AR4">
        <v>0</v>
      </c>
      <c r="AS4" t="s">
        <v>3</v>
      </c>
      <c r="AT4">
        <v>4.0000000000000002E-4</v>
      </c>
      <c r="AU4" t="s">
        <v>3</v>
      </c>
      <c r="AV4">
        <v>0</v>
      </c>
      <c r="AW4">
        <v>2</v>
      </c>
      <c r="AX4">
        <v>60254247</v>
      </c>
      <c r="AY4">
        <v>1</v>
      </c>
      <c r="AZ4">
        <v>0</v>
      </c>
      <c r="BA4">
        <v>4</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CV4">
        <v>0</v>
      </c>
      <c r="CW4">
        <v>0</v>
      </c>
      <c r="CX4">
        <f>ROUND(Y4*Source!I29,9)</f>
        <v>4.8000000000000001E-4</v>
      </c>
      <c r="CY4">
        <f>AA4</f>
        <v>7246.05</v>
      </c>
      <c r="CZ4">
        <f>AE4</f>
        <v>7246.05</v>
      </c>
      <c r="DA4">
        <f>AI4</f>
        <v>1</v>
      </c>
      <c r="DB4">
        <f>ROUND(ROUND(AT4*CZ4,2),6)</f>
        <v>2.9</v>
      </c>
      <c r="DC4">
        <f>ROUND(ROUND(AT4*AG4,2),6)</f>
        <v>0</v>
      </c>
      <c r="DD4" t="s">
        <v>3</v>
      </c>
      <c r="DE4" t="s">
        <v>3</v>
      </c>
      <c r="DF4">
        <f t="shared" si="0"/>
        <v>3.48</v>
      </c>
      <c r="DG4">
        <f t="shared" si="1"/>
        <v>0</v>
      </c>
      <c r="DH4">
        <f t="shared" si="2"/>
        <v>0</v>
      </c>
      <c r="DI4">
        <f t="shared" si="3"/>
        <v>0</v>
      </c>
      <c r="DJ4">
        <f>DF4</f>
        <v>3.48</v>
      </c>
      <c r="DK4">
        <v>0</v>
      </c>
      <c r="DL4" t="s">
        <v>3</v>
      </c>
      <c r="DM4">
        <v>0</v>
      </c>
      <c r="DN4" t="s">
        <v>3</v>
      </c>
      <c r="DO4">
        <v>0</v>
      </c>
    </row>
    <row r="5" spans="1:119" x14ac:dyDescent="0.2">
      <c r="A5">
        <f>ROW(Source!A29)</f>
        <v>29</v>
      </c>
      <c r="B5">
        <v>60252778</v>
      </c>
      <c r="C5">
        <v>60252893</v>
      </c>
      <c r="D5">
        <v>59039979</v>
      </c>
      <c r="E5">
        <v>1</v>
      </c>
      <c r="F5">
        <v>1</v>
      </c>
      <c r="G5">
        <v>1080</v>
      </c>
      <c r="H5">
        <v>3</v>
      </c>
      <c r="I5" t="s">
        <v>1062</v>
      </c>
      <c r="J5" t="s">
        <v>1063</v>
      </c>
      <c r="K5" t="s">
        <v>1064</v>
      </c>
      <c r="L5">
        <v>1346</v>
      </c>
      <c r="N5">
        <v>1009</v>
      </c>
      <c r="O5" t="s">
        <v>1065</v>
      </c>
      <c r="P5" t="s">
        <v>1065</v>
      </c>
      <c r="Q5">
        <v>1</v>
      </c>
      <c r="W5">
        <v>0</v>
      </c>
      <c r="X5">
        <v>2041003886</v>
      </c>
      <c r="Y5">
        <f>AT5</f>
        <v>0.15</v>
      </c>
      <c r="AA5">
        <v>29.89</v>
      </c>
      <c r="AB5">
        <v>0</v>
      </c>
      <c r="AC5">
        <v>0</v>
      </c>
      <c r="AD5">
        <v>0</v>
      </c>
      <c r="AE5">
        <v>29.89</v>
      </c>
      <c r="AF5">
        <v>0</v>
      </c>
      <c r="AG5">
        <v>0</v>
      </c>
      <c r="AH5">
        <v>0</v>
      </c>
      <c r="AI5">
        <v>1</v>
      </c>
      <c r="AJ5">
        <v>1</v>
      </c>
      <c r="AK5">
        <v>1</v>
      </c>
      <c r="AL5">
        <v>1</v>
      </c>
      <c r="AM5">
        <v>-2</v>
      </c>
      <c r="AN5">
        <v>0</v>
      </c>
      <c r="AO5">
        <v>1</v>
      </c>
      <c r="AP5">
        <v>1</v>
      </c>
      <c r="AQ5">
        <v>0</v>
      </c>
      <c r="AR5">
        <v>0</v>
      </c>
      <c r="AS5" t="s">
        <v>3</v>
      </c>
      <c r="AT5">
        <v>0.15</v>
      </c>
      <c r="AU5" t="s">
        <v>3</v>
      </c>
      <c r="AV5">
        <v>0</v>
      </c>
      <c r="AW5">
        <v>2</v>
      </c>
      <c r="AX5">
        <v>60254248</v>
      </c>
      <c r="AY5">
        <v>1</v>
      </c>
      <c r="AZ5">
        <v>0</v>
      </c>
      <c r="BA5">
        <v>5</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CV5">
        <v>0</v>
      </c>
      <c r="CW5">
        <v>0</v>
      </c>
      <c r="CX5">
        <f>ROUND(Y5*Source!I29,9)</f>
        <v>0.18</v>
      </c>
      <c r="CY5">
        <f>AA5</f>
        <v>29.89</v>
      </c>
      <c r="CZ5">
        <f>AE5</f>
        <v>29.89</v>
      </c>
      <c r="DA5">
        <f>AI5</f>
        <v>1</v>
      </c>
      <c r="DB5">
        <f>ROUND(ROUND(AT5*CZ5,2),6)</f>
        <v>4.4800000000000004</v>
      </c>
      <c r="DC5">
        <f>ROUND(ROUND(AT5*AG5,2),6)</f>
        <v>0</v>
      </c>
      <c r="DD5" t="s">
        <v>3</v>
      </c>
      <c r="DE5" t="s">
        <v>3</v>
      </c>
      <c r="DF5">
        <f t="shared" si="0"/>
        <v>5.38</v>
      </c>
      <c r="DG5">
        <f t="shared" si="1"/>
        <v>0</v>
      </c>
      <c r="DH5">
        <f t="shared" si="2"/>
        <v>0</v>
      </c>
      <c r="DI5">
        <f t="shared" si="3"/>
        <v>0</v>
      </c>
      <c r="DJ5">
        <f>DF5</f>
        <v>5.38</v>
      </c>
      <c r="DK5">
        <v>0</v>
      </c>
      <c r="DL5" t="s">
        <v>3</v>
      </c>
      <c r="DM5">
        <v>0</v>
      </c>
      <c r="DN5" t="s">
        <v>3</v>
      </c>
      <c r="DO5">
        <v>0</v>
      </c>
    </row>
    <row r="6" spans="1:119" x14ac:dyDescent="0.2">
      <c r="A6">
        <f>ROW(Source!A29)</f>
        <v>29</v>
      </c>
      <c r="B6">
        <v>60252778</v>
      </c>
      <c r="C6">
        <v>60252893</v>
      </c>
      <c r="D6">
        <v>59040049</v>
      </c>
      <c r="E6">
        <v>1</v>
      </c>
      <c r="F6">
        <v>1</v>
      </c>
      <c r="G6">
        <v>1080</v>
      </c>
      <c r="H6">
        <v>3</v>
      </c>
      <c r="I6" t="s">
        <v>1066</v>
      </c>
      <c r="J6" t="s">
        <v>1067</v>
      </c>
      <c r="K6" t="s">
        <v>1068</v>
      </c>
      <c r="L6">
        <v>1348</v>
      </c>
      <c r="N6">
        <v>1009</v>
      </c>
      <c r="O6" t="s">
        <v>32</v>
      </c>
      <c r="P6" t="s">
        <v>32</v>
      </c>
      <c r="Q6">
        <v>1000</v>
      </c>
      <c r="W6">
        <v>0</v>
      </c>
      <c r="X6">
        <v>-1792704725</v>
      </c>
      <c r="Y6">
        <f>AT6</f>
        <v>1.4999999999999999E-4</v>
      </c>
      <c r="AA6">
        <v>8590.86</v>
      </c>
      <c r="AB6">
        <v>0</v>
      </c>
      <c r="AC6">
        <v>0</v>
      </c>
      <c r="AD6">
        <v>0</v>
      </c>
      <c r="AE6">
        <v>8590.86</v>
      </c>
      <c r="AF6">
        <v>0</v>
      </c>
      <c r="AG6">
        <v>0</v>
      </c>
      <c r="AH6">
        <v>0</v>
      </c>
      <c r="AI6">
        <v>1</v>
      </c>
      <c r="AJ6">
        <v>1</v>
      </c>
      <c r="AK6">
        <v>1</v>
      </c>
      <c r="AL6">
        <v>1</v>
      </c>
      <c r="AM6">
        <v>-2</v>
      </c>
      <c r="AN6">
        <v>0</v>
      </c>
      <c r="AO6">
        <v>1</v>
      </c>
      <c r="AP6">
        <v>1</v>
      </c>
      <c r="AQ6">
        <v>0</v>
      </c>
      <c r="AR6">
        <v>0</v>
      </c>
      <c r="AS6" t="s">
        <v>3</v>
      </c>
      <c r="AT6">
        <v>1.4999999999999999E-4</v>
      </c>
      <c r="AU6" t="s">
        <v>3</v>
      </c>
      <c r="AV6">
        <v>0</v>
      </c>
      <c r="AW6">
        <v>2</v>
      </c>
      <c r="AX6">
        <v>60254249</v>
      </c>
      <c r="AY6">
        <v>1</v>
      </c>
      <c r="AZ6">
        <v>0</v>
      </c>
      <c r="BA6">
        <v>6</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CV6">
        <v>0</v>
      </c>
      <c r="CW6">
        <v>0</v>
      </c>
      <c r="CX6">
        <f>ROUND(Y6*Source!I29,9)</f>
        <v>1.8000000000000001E-4</v>
      </c>
      <c r="CY6">
        <f>AA6</f>
        <v>8590.86</v>
      </c>
      <c r="CZ6">
        <f>AE6</f>
        <v>8590.86</v>
      </c>
      <c r="DA6">
        <f>AI6</f>
        <v>1</v>
      </c>
      <c r="DB6">
        <f>ROUND(ROUND(AT6*CZ6,2),6)</f>
        <v>1.29</v>
      </c>
      <c r="DC6">
        <f>ROUND(ROUND(AT6*AG6,2),6)</f>
        <v>0</v>
      </c>
      <c r="DD6" t="s">
        <v>3</v>
      </c>
      <c r="DE6" t="s">
        <v>3</v>
      </c>
      <c r="DF6">
        <f t="shared" si="0"/>
        <v>1.55</v>
      </c>
      <c r="DG6">
        <f t="shared" si="1"/>
        <v>0</v>
      </c>
      <c r="DH6">
        <f t="shared" si="2"/>
        <v>0</v>
      </c>
      <c r="DI6">
        <f t="shared" si="3"/>
        <v>0</v>
      </c>
      <c r="DJ6">
        <f>DF6</f>
        <v>1.55</v>
      </c>
      <c r="DK6">
        <v>0</v>
      </c>
      <c r="DL6" t="s">
        <v>3</v>
      </c>
      <c r="DM6">
        <v>0</v>
      </c>
      <c r="DN6" t="s">
        <v>3</v>
      </c>
      <c r="DO6">
        <v>0</v>
      </c>
    </row>
    <row r="7" spans="1:119" x14ac:dyDescent="0.2">
      <c r="A7">
        <f>ROW(Source!A29)</f>
        <v>29</v>
      </c>
      <c r="B7">
        <v>60252778</v>
      </c>
      <c r="C7">
        <v>60252893</v>
      </c>
      <c r="D7">
        <v>59038857</v>
      </c>
      <c r="E7">
        <v>1</v>
      </c>
      <c r="F7">
        <v>1</v>
      </c>
      <c r="G7">
        <v>1080</v>
      </c>
      <c r="H7">
        <v>3</v>
      </c>
      <c r="I7" t="s">
        <v>30</v>
      </c>
      <c r="J7" t="s">
        <v>33</v>
      </c>
      <c r="K7" t="s">
        <v>31</v>
      </c>
      <c r="L7">
        <v>1348</v>
      </c>
      <c r="N7">
        <v>1009</v>
      </c>
      <c r="O7" t="s">
        <v>32</v>
      </c>
      <c r="P7" t="s">
        <v>32</v>
      </c>
      <c r="Q7">
        <v>1000</v>
      </c>
      <c r="W7">
        <v>0</v>
      </c>
      <c r="X7">
        <v>-566361729</v>
      </c>
      <c r="Y7">
        <f>AT7</f>
        <v>5.1000000000000004E-4</v>
      </c>
      <c r="AA7">
        <v>24609.759999999998</v>
      </c>
      <c r="AB7">
        <v>0</v>
      </c>
      <c r="AC7">
        <v>0</v>
      </c>
      <c r="AD7">
        <v>0</v>
      </c>
      <c r="AE7">
        <v>24609.759999999998</v>
      </c>
      <c r="AF7">
        <v>0</v>
      </c>
      <c r="AG7">
        <v>0</v>
      </c>
      <c r="AH7">
        <v>0</v>
      </c>
      <c r="AI7">
        <v>1</v>
      </c>
      <c r="AJ7">
        <v>1</v>
      </c>
      <c r="AK7">
        <v>1</v>
      </c>
      <c r="AL7">
        <v>1</v>
      </c>
      <c r="AM7">
        <v>0</v>
      </c>
      <c r="AN7">
        <v>0</v>
      </c>
      <c r="AO7">
        <v>0</v>
      </c>
      <c r="AP7">
        <v>1</v>
      </c>
      <c r="AQ7">
        <v>0</v>
      </c>
      <c r="AR7">
        <v>0</v>
      </c>
      <c r="AS7" t="s">
        <v>3</v>
      </c>
      <c r="AT7">
        <v>5.1000000000000004E-4</v>
      </c>
      <c r="AU7" t="s">
        <v>3</v>
      </c>
      <c r="AV7">
        <v>0</v>
      </c>
      <c r="AW7">
        <v>1</v>
      </c>
      <c r="AX7">
        <v>-1</v>
      </c>
      <c r="AY7">
        <v>0</v>
      </c>
      <c r="AZ7">
        <v>0</v>
      </c>
      <c r="BA7" t="s">
        <v>3</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CV7">
        <v>0</v>
      </c>
      <c r="CW7">
        <v>0</v>
      </c>
      <c r="CX7">
        <f>ROUND(Y7*Source!I29,9)</f>
        <v>6.1200000000000002E-4</v>
      </c>
      <c r="CY7">
        <f>AA7</f>
        <v>24609.759999999998</v>
      </c>
      <c r="CZ7">
        <f>AE7</f>
        <v>24609.759999999998</v>
      </c>
      <c r="DA7">
        <f>AI7</f>
        <v>1</v>
      </c>
      <c r="DB7">
        <f>ROUND(ROUND(AT7*CZ7,2),6)</f>
        <v>12.55</v>
      </c>
      <c r="DC7">
        <f>ROUND(ROUND(AT7*AG7,2),6)</f>
        <v>0</v>
      </c>
      <c r="DD7" t="s">
        <v>3</v>
      </c>
      <c r="DE7" t="s">
        <v>3</v>
      </c>
      <c r="DF7">
        <f t="shared" si="0"/>
        <v>15.06</v>
      </c>
      <c r="DG7">
        <f t="shared" si="1"/>
        <v>0</v>
      </c>
      <c r="DH7">
        <f t="shared" si="2"/>
        <v>0</v>
      </c>
      <c r="DI7">
        <f t="shared" si="3"/>
        <v>0</v>
      </c>
      <c r="DJ7">
        <f>DF7</f>
        <v>15.06</v>
      </c>
      <c r="DK7">
        <v>0</v>
      </c>
      <c r="DL7" t="s">
        <v>3</v>
      </c>
      <c r="DM7">
        <v>0</v>
      </c>
      <c r="DN7" t="s">
        <v>3</v>
      </c>
      <c r="DO7">
        <v>0</v>
      </c>
    </row>
    <row r="8" spans="1:119" x14ac:dyDescent="0.2">
      <c r="A8">
        <f>ROW(Source!A29)</f>
        <v>29</v>
      </c>
      <c r="B8">
        <v>60252778</v>
      </c>
      <c r="C8">
        <v>60252893</v>
      </c>
      <c r="D8">
        <v>59063148</v>
      </c>
      <c r="E8">
        <v>1</v>
      </c>
      <c r="F8">
        <v>1</v>
      </c>
      <c r="G8">
        <v>1080</v>
      </c>
      <c r="H8">
        <v>3</v>
      </c>
      <c r="I8" t="s">
        <v>1069</v>
      </c>
      <c r="J8" t="s">
        <v>1070</v>
      </c>
      <c r="K8" t="s">
        <v>1071</v>
      </c>
      <c r="L8">
        <v>1354</v>
      </c>
      <c r="N8">
        <v>1010</v>
      </c>
      <c r="O8" t="s">
        <v>457</v>
      </c>
      <c r="P8" t="s">
        <v>457</v>
      </c>
      <c r="Q8">
        <v>1</v>
      </c>
      <c r="W8">
        <v>0</v>
      </c>
      <c r="X8">
        <v>446825684</v>
      </c>
      <c r="Y8">
        <f>AT8</f>
        <v>1</v>
      </c>
      <c r="AA8">
        <v>14.99</v>
      </c>
      <c r="AB8">
        <v>0</v>
      </c>
      <c r="AC8">
        <v>0</v>
      </c>
      <c r="AD8">
        <v>0</v>
      </c>
      <c r="AE8">
        <v>14.99</v>
      </c>
      <c r="AF8">
        <v>0</v>
      </c>
      <c r="AG8">
        <v>0</v>
      </c>
      <c r="AH8">
        <v>0</v>
      </c>
      <c r="AI8">
        <v>1</v>
      </c>
      <c r="AJ8">
        <v>1</v>
      </c>
      <c r="AK8">
        <v>1</v>
      </c>
      <c r="AL8">
        <v>1</v>
      </c>
      <c r="AM8">
        <v>-2</v>
      </c>
      <c r="AN8">
        <v>0</v>
      </c>
      <c r="AO8">
        <v>1</v>
      </c>
      <c r="AP8">
        <v>1</v>
      </c>
      <c r="AQ8">
        <v>0</v>
      </c>
      <c r="AR8">
        <v>0</v>
      </c>
      <c r="AS8" t="s">
        <v>3</v>
      </c>
      <c r="AT8">
        <v>1</v>
      </c>
      <c r="AU8" t="s">
        <v>3</v>
      </c>
      <c r="AV8">
        <v>0</v>
      </c>
      <c r="AW8">
        <v>2</v>
      </c>
      <c r="AX8">
        <v>60254250</v>
      </c>
      <c r="AY8">
        <v>1</v>
      </c>
      <c r="AZ8">
        <v>0</v>
      </c>
      <c r="BA8">
        <v>7</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CV8">
        <v>0</v>
      </c>
      <c r="CW8">
        <v>0</v>
      </c>
      <c r="CX8">
        <f>ROUND(Y8*Source!I29,9)</f>
        <v>1.2</v>
      </c>
      <c r="CY8">
        <f>AA8</f>
        <v>14.99</v>
      </c>
      <c r="CZ8">
        <f>AE8</f>
        <v>14.99</v>
      </c>
      <c r="DA8">
        <f>AI8</f>
        <v>1</v>
      </c>
      <c r="DB8">
        <f>ROUND(ROUND(AT8*CZ8,2),6)</f>
        <v>14.99</v>
      </c>
      <c r="DC8">
        <f>ROUND(ROUND(AT8*AG8,2),6)</f>
        <v>0</v>
      </c>
      <c r="DD8" t="s">
        <v>3</v>
      </c>
      <c r="DE8" t="s">
        <v>3</v>
      </c>
      <c r="DF8">
        <f t="shared" si="0"/>
        <v>17.989999999999998</v>
      </c>
      <c r="DG8">
        <f t="shared" si="1"/>
        <v>0</v>
      </c>
      <c r="DH8">
        <f t="shared" si="2"/>
        <v>0</v>
      </c>
      <c r="DI8">
        <f t="shared" si="3"/>
        <v>0</v>
      </c>
      <c r="DJ8">
        <f>DF8</f>
        <v>17.989999999999998</v>
      </c>
      <c r="DK8">
        <v>0</v>
      </c>
      <c r="DL8" t="s">
        <v>3</v>
      </c>
      <c r="DM8">
        <v>0</v>
      </c>
      <c r="DN8" t="s">
        <v>3</v>
      </c>
      <c r="DO8">
        <v>0</v>
      </c>
    </row>
    <row r="9" spans="1:119" x14ac:dyDescent="0.2">
      <c r="A9">
        <f>ROW(Source!A30)</f>
        <v>30</v>
      </c>
      <c r="B9">
        <v>60252775</v>
      </c>
      <c r="C9">
        <v>60252893</v>
      </c>
      <c r="D9">
        <v>58999254</v>
      </c>
      <c r="E9">
        <v>1080</v>
      </c>
      <c r="F9">
        <v>1</v>
      </c>
      <c r="G9">
        <v>1080</v>
      </c>
      <c r="H9">
        <v>1</v>
      </c>
      <c r="I9" t="s">
        <v>1048</v>
      </c>
      <c r="J9" t="s">
        <v>3</v>
      </c>
      <c r="K9" t="s">
        <v>1049</v>
      </c>
      <c r="L9">
        <v>1191</v>
      </c>
      <c r="N9">
        <v>1013</v>
      </c>
      <c r="O9" t="s">
        <v>1050</v>
      </c>
      <c r="P9" t="s">
        <v>1050</v>
      </c>
      <c r="Q9">
        <v>1</v>
      </c>
      <c r="W9">
        <v>0</v>
      </c>
      <c r="X9">
        <v>476480486</v>
      </c>
      <c r="Y9">
        <f>(AT9*1.1)</f>
        <v>6.798</v>
      </c>
      <c r="AA9">
        <v>0</v>
      </c>
      <c r="AB9">
        <v>0</v>
      </c>
      <c r="AC9">
        <v>0</v>
      </c>
      <c r="AD9">
        <v>0</v>
      </c>
      <c r="AE9">
        <v>0</v>
      </c>
      <c r="AF9">
        <v>0</v>
      </c>
      <c r="AG9">
        <v>0</v>
      </c>
      <c r="AH9">
        <v>0</v>
      </c>
      <c r="AI9">
        <v>1</v>
      </c>
      <c r="AJ9">
        <v>1</v>
      </c>
      <c r="AK9">
        <v>1</v>
      </c>
      <c r="AL9">
        <v>1</v>
      </c>
      <c r="AM9">
        <v>5</v>
      </c>
      <c r="AN9">
        <v>0</v>
      </c>
      <c r="AO9">
        <v>1</v>
      </c>
      <c r="AP9">
        <v>1</v>
      </c>
      <c r="AQ9">
        <v>0</v>
      </c>
      <c r="AR9">
        <v>0</v>
      </c>
      <c r="AS9" t="s">
        <v>3</v>
      </c>
      <c r="AT9">
        <v>6.18</v>
      </c>
      <c r="AU9" t="s">
        <v>24</v>
      </c>
      <c r="AV9">
        <v>1</v>
      </c>
      <c r="AW9">
        <v>2</v>
      </c>
      <c r="AX9">
        <v>60254244</v>
      </c>
      <c r="AY9">
        <v>1</v>
      </c>
      <c r="AZ9">
        <v>0</v>
      </c>
      <c r="BA9">
        <v>10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CU9">
        <f>ROUND(AT9*Source!I30*AH9*AL9,2)</f>
        <v>0</v>
      </c>
      <c r="CV9">
        <f>ROUND(Y9*Source!I30,9)</f>
        <v>8.1576000000000004</v>
      </c>
      <c r="CW9">
        <v>0</v>
      </c>
      <c r="CX9">
        <f>ROUND(Y9*Source!I30,9)</f>
        <v>8.1576000000000004</v>
      </c>
      <c r="CY9">
        <f>AD9</f>
        <v>0</v>
      </c>
      <c r="CZ9">
        <f>AH9</f>
        <v>0</v>
      </c>
      <c r="DA9">
        <f>AL9</f>
        <v>1</v>
      </c>
      <c r="DB9">
        <f>ROUND((ROUND(AT9*CZ9,2)*1.1),6)</f>
        <v>0</v>
      </c>
      <c r="DC9">
        <f>ROUND((ROUND(AT9*AG9,2)*1.1),6)</f>
        <v>0</v>
      </c>
      <c r="DD9" t="s">
        <v>3</v>
      </c>
      <c r="DE9" t="s">
        <v>3</v>
      </c>
      <c r="DF9">
        <f t="shared" si="0"/>
        <v>0</v>
      </c>
      <c r="DG9">
        <f t="shared" si="1"/>
        <v>0</v>
      </c>
      <c r="DH9">
        <f t="shared" si="2"/>
        <v>0</v>
      </c>
      <c r="DI9">
        <f t="shared" si="3"/>
        <v>0</v>
      </c>
      <c r="DJ9">
        <f>DI9</f>
        <v>0</v>
      </c>
      <c r="DK9">
        <v>0</v>
      </c>
      <c r="DL9" t="s">
        <v>3</v>
      </c>
      <c r="DM9">
        <v>0</v>
      </c>
      <c r="DN9" t="s">
        <v>3</v>
      </c>
      <c r="DO9">
        <v>0</v>
      </c>
    </row>
    <row r="10" spans="1:119" x14ac:dyDescent="0.2">
      <c r="A10">
        <f>ROW(Source!A30)</f>
        <v>30</v>
      </c>
      <c r="B10">
        <v>60252775</v>
      </c>
      <c r="C10">
        <v>60252893</v>
      </c>
      <c r="D10">
        <v>59070370</v>
      </c>
      <c r="E10">
        <v>1</v>
      </c>
      <c r="F10">
        <v>1</v>
      </c>
      <c r="G10">
        <v>1080</v>
      </c>
      <c r="H10">
        <v>2</v>
      </c>
      <c r="I10" t="s">
        <v>1051</v>
      </c>
      <c r="J10" t="s">
        <v>1052</v>
      </c>
      <c r="K10" t="s">
        <v>1053</v>
      </c>
      <c r="L10">
        <v>1368</v>
      </c>
      <c r="N10">
        <v>1011</v>
      </c>
      <c r="O10" t="s">
        <v>1054</v>
      </c>
      <c r="P10" t="s">
        <v>1054</v>
      </c>
      <c r="Q10">
        <v>1</v>
      </c>
      <c r="W10">
        <v>0</v>
      </c>
      <c r="X10">
        <v>-2065404138</v>
      </c>
      <c r="Y10">
        <f>(AT10*1.1)</f>
        <v>1.837</v>
      </c>
      <c r="AA10">
        <v>0</v>
      </c>
      <c r="AB10">
        <v>85.83</v>
      </c>
      <c r="AC10">
        <v>0</v>
      </c>
      <c r="AD10">
        <v>0</v>
      </c>
      <c r="AE10">
        <v>0</v>
      </c>
      <c r="AF10">
        <v>7.11</v>
      </c>
      <c r="AG10">
        <v>0</v>
      </c>
      <c r="AH10">
        <v>0</v>
      </c>
      <c r="AI10">
        <v>1</v>
      </c>
      <c r="AJ10">
        <v>11.53</v>
      </c>
      <c r="AK10">
        <v>54.99</v>
      </c>
      <c r="AL10">
        <v>1</v>
      </c>
      <c r="AM10">
        <v>2</v>
      </c>
      <c r="AN10">
        <v>0</v>
      </c>
      <c r="AO10">
        <v>1</v>
      </c>
      <c r="AP10">
        <v>1</v>
      </c>
      <c r="AQ10">
        <v>0</v>
      </c>
      <c r="AR10">
        <v>0</v>
      </c>
      <c r="AS10" t="s">
        <v>3</v>
      </c>
      <c r="AT10">
        <v>1.67</v>
      </c>
      <c r="AU10" t="s">
        <v>24</v>
      </c>
      <c r="AV10">
        <v>0</v>
      </c>
      <c r="AW10">
        <v>2</v>
      </c>
      <c r="AX10">
        <v>60254245</v>
      </c>
      <c r="AY10">
        <v>1</v>
      </c>
      <c r="AZ10">
        <v>0</v>
      </c>
      <c r="BA10">
        <v>11</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CV10">
        <v>0</v>
      </c>
      <c r="CW10">
        <f>ROUND(Y10*Source!I30*DO10,9)</f>
        <v>0</v>
      </c>
      <c r="CX10">
        <f>ROUND(Y10*Source!I30,9)</f>
        <v>2.2044000000000001</v>
      </c>
      <c r="CY10">
        <f>AB10</f>
        <v>85.83</v>
      </c>
      <c r="CZ10">
        <f>AF10</f>
        <v>7.11</v>
      </c>
      <c r="DA10">
        <f>AJ10</f>
        <v>11.53</v>
      </c>
      <c r="DB10">
        <f>ROUND((ROUND(AT10*CZ10,2)*1.1),6)</f>
        <v>13.057</v>
      </c>
      <c r="DC10">
        <f>ROUND((ROUND(AT10*AG10,2)*1.1),6)</f>
        <v>0</v>
      </c>
      <c r="DD10" t="s">
        <v>3</v>
      </c>
      <c r="DE10" t="s">
        <v>3</v>
      </c>
      <c r="DF10">
        <f t="shared" si="0"/>
        <v>0</v>
      </c>
      <c r="DG10">
        <f>ROUND(ROUND(AF10*AJ10,2)*CX10,2)</f>
        <v>180.72</v>
      </c>
      <c r="DH10">
        <f>ROUND(ROUND(AG10*AK10,2)*CX10,2)</f>
        <v>0</v>
      </c>
      <c r="DI10">
        <f t="shared" si="3"/>
        <v>0</v>
      </c>
      <c r="DJ10">
        <f>DG10</f>
        <v>180.72</v>
      </c>
      <c r="DK10">
        <v>0</v>
      </c>
      <c r="DL10" t="s">
        <v>3</v>
      </c>
      <c r="DM10">
        <v>0</v>
      </c>
      <c r="DN10" t="s">
        <v>3</v>
      </c>
      <c r="DO10">
        <v>0</v>
      </c>
    </row>
    <row r="11" spans="1:119" x14ac:dyDescent="0.2">
      <c r="A11">
        <f>ROW(Source!A30)</f>
        <v>30</v>
      </c>
      <c r="B11">
        <v>60252775</v>
      </c>
      <c r="C11">
        <v>60252893</v>
      </c>
      <c r="D11">
        <v>59070669</v>
      </c>
      <c r="E11">
        <v>1</v>
      </c>
      <c r="F11">
        <v>1</v>
      </c>
      <c r="G11">
        <v>1080</v>
      </c>
      <c r="H11">
        <v>2</v>
      </c>
      <c r="I11" t="s">
        <v>1055</v>
      </c>
      <c r="J11" t="s">
        <v>1056</v>
      </c>
      <c r="K11" t="s">
        <v>1057</v>
      </c>
      <c r="L11">
        <v>1368</v>
      </c>
      <c r="N11">
        <v>1011</v>
      </c>
      <c r="O11" t="s">
        <v>1054</v>
      </c>
      <c r="P11" t="s">
        <v>1054</v>
      </c>
      <c r="Q11">
        <v>1</v>
      </c>
      <c r="W11">
        <v>0</v>
      </c>
      <c r="X11">
        <v>-1985943078</v>
      </c>
      <c r="Y11">
        <f>(AT11*1.1)</f>
        <v>0.59400000000000008</v>
      </c>
      <c r="AA11">
        <v>0</v>
      </c>
      <c r="AB11">
        <v>1418.19</v>
      </c>
      <c r="AC11">
        <v>726.59</v>
      </c>
      <c r="AD11">
        <v>0</v>
      </c>
      <c r="AE11">
        <v>0</v>
      </c>
      <c r="AF11">
        <v>83.1</v>
      </c>
      <c r="AG11">
        <v>12.62</v>
      </c>
      <c r="AH11">
        <v>0</v>
      </c>
      <c r="AI11">
        <v>1</v>
      </c>
      <c r="AJ11">
        <v>16.3</v>
      </c>
      <c r="AK11">
        <v>54.99</v>
      </c>
      <c r="AL11">
        <v>1</v>
      </c>
      <c r="AM11">
        <v>2</v>
      </c>
      <c r="AN11">
        <v>0</v>
      </c>
      <c r="AO11">
        <v>1</v>
      </c>
      <c r="AP11">
        <v>1</v>
      </c>
      <c r="AQ11">
        <v>0</v>
      </c>
      <c r="AR11">
        <v>0</v>
      </c>
      <c r="AS11" t="s">
        <v>3</v>
      </c>
      <c r="AT11">
        <v>0.54</v>
      </c>
      <c r="AU11" t="s">
        <v>24</v>
      </c>
      <c r="AV11">
        <v>0</v>
      </c>
      <c r="AW11">
        <v>2</v>
      </c>
      <c r="AX11">
        <v>60254246</v>
      </c>
      <c r="AY11">
        <v>1</v>
      </c>
      <c r="AZ11">
        <v>0</v>
      </c>
      <c r="BA11">
        <v>12</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CV11">
        <v>0</v>
      </c>
      <c r="CW11">
        <f>ROUND(Y11*Source!I30*DO11,9)</f>
        <v>8.9955359999999995</v>
      </c>
      <c r="CX11">
        <f>ROUND(Y11*Source!I30,9)</f>
        <v>0.71279999999999999</v>
      </c>
      <c r="CY11">
        <f>AB11</f>
        <v>1418.19</v>
      </c>
      <c r="CZ11">
        <f>AF11</f>
        <v>83.1</v>
      </c>
      <c r="DA11">
        <f>AJ11</f>
        <v>16.3</v>
      </c>
      <c r="DB11">
        <f>ROUND((ROUND(AT11*CZ11,2)*1.1),6)</f>
        <v>49.356999999999999</v>
      </c>
      <c r="DC11">
        <f>ROUND((ROUND(AT11*AG11,2)*1.1),6)</f>
        <v>7.4909999999999997</v>
      </c>
      <c r="DD11" t="s">
        <v>3</v>
      </c>
      <c r="DE11" t="s">
        <v>3</v>
      </c>
      <c r="DF11">
        <f t="shared" si="0"/>
        <v>0</v>
      </c>
      <c r="DG11">
        <f>ROUND(ROUND(AF11*AJ11,2)*CX11,2)</f>
        <v>965.51</v>
      </c>
      <c r="DH11">
        <f>ROUND(ROUND(AG11*AK11,2)*CX11,2)</f>
        <v>494.66</v>
      </c>
      <c r="DI11">
        <f t="shared" si="3"/>
        <v>0</v>
      </c>
      <c r="DJ11">
        <f>DG11</f>
        <v>965.51</v>
      </c>
      <c r="DK11">
        <v>0</v>
      </c>
      <c r="DL11" t="s">
        <v>1058</v>
      </c>
      <c r="DM11">
        <v>0</v>
      </c>
      <c r="DN11" t="s">
        <v>1050</v>
      </c>
      <c r="DO11">
        <v>12.62</v>
      </c>
    </row>
    <row r="12" spans="1:119" x14ac:dyDescent="0.2">
      <c r="A12">
        <f>ROW(Source!A30)</f>
        <v>30</v>
      </c>
      <c r="B12">
        <v>60252775</v>
      </c>
      <c r="C12">
        <v>60252893</v>
      </c>
      <c r="D12">
        <v>59039576</v>
      </c>
      <c r="E12">
        <v>1</v>
      </c>
      <c r="F12">
        <v>1</v>
      </c>
      <c r="G12">
        <v>1080</v>
      </c>
      <c r="H12">
        <v>3</v>
      </c>
      <c r="I12" t="s">
        <v>1059</v>
      </c>
      <c r="J12" t="s">
        <v>1060</v>
      </c>
      <c r="K12" t="s">
        <v>1061</v>
      </c>
      <c r="L12">
        <v>1348</v>
      </c>
      <c r="N12">
        <v>1009</v>
      </c>
      <c r="O12" t="s">
        <v>32</v>
      </c>
      <c r="P12" t="s">
        <v>32</v>
      </c>
      <c r="Q12">
        <v>1000</v>
      </c>
      <c r="W12">
        <v>0</v>
      </c>
      <c r="X12">
        <v>1286623552</v>
      </c>
      <c r="Y12">
        <f>AT12</f>
        <v>4.0000000000000002E-4</v>
      </c>
      <c r="AA12">
        <v>65214.45</v>
      </c>
      <c r="AB12">
        <v>0</v>
      </c>
      <c r="AC12">
        <v>0</v>
      </c>
      <c r="AD12">
        <v>0</v>
      </c>
      <c r="AE12">
        <v>7246.05</v>
      </c>
      <c r="AF12">
        <v>0</v>
      </c>
      <c r="AG12">
        <v>0</v>
      </c>
      <c r="AH12">
        <v>0</v>
      </c>
      <c r="AI12">
        <v>9</v>
      </c>
      <c r="AJ12">
        <v>1</v>
      </c>
      <c r="AK12">
        <v>1</v>
      </c>
      <c r="AL12">
        <v>1</v>
      </c>
      <c r="AM12">
        <v>2</v>
      </c>
      <c r="AN12">
        <v>0</v>
      </c>
      <c r="AO12">
        <v>1</v>
      </c>
      <c r="AP12">
        <v>1</v>
      </c>
      <c r="AQ12">
        <v>0</v>
      </c>
      <c r="AR12">
        <v>0</v>
      </c>
      <c r="AS12" t="s">
        <v>3</v>
      </c>
      <c r="AT12">
        <v>4.0000000000000002E-4</v>
      </c>
      <c r="AU12" t="s">
        <v>3</v>
      </c>
      <c r="AV12">
        <v>0</v>
      </c>
      <c r="AW12">
        <v>2</v>
      </c>
      <c r="AX12">
        <v>60254247</v>
      </c>
      <c r="AY12">
        <v>1</v>
      </c>
      <c r="AZ12">
        <v>0</v>
      </c>
      <c r="BA12">
        <v>13</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CV12">
        <v>0</v>
      </c>
      <c r="CW12">
        <v>0</v>
      </c>
      <c r="CX12">
        <f>ROUND(Y12*Source!I30,9)</f>
        <v>4.8000000000000001E-4</v>
      </c>
      <c r="CY12">
        <f>AA12</f>
        <v>65214.45</v>
      </c>
      <c r="CZ12">
        <f>AE12</f>
        <v>7246.05</v>
      </c>
      <c r="DA12">
        <f>AI12</f>
        <v>9</v>
      </c>
      <c r="DB12">
        <f>ROUND(ROUND(AT12*CZ12,2),6)</f>
        <v>2.9</v>
      </c>
      <c r="DC12">
        <f>ROUND(ROUND(AT12*AG12,2),6)</f>
        <v>0</v>
      </c>
      <c r="DD12" t="s">
        <v>3</v>
      </c>
      <c r="DE12" t="s">
        <v>3</v>
      </c>
      <c r="DF12">
        <f>ROUND(ROUND(AE12*AI12,2)*CX12,2)</f>
        <v>31.3</v>
      </c>
      <c r="DG12">
        <f t="shared" ref="DG12:DG25" si="4">ROUND(ROUND(AF12,2)*CX12,2)</f>
        <v>0</v>
      </c>
      <c r="DH12">
        <f t="shared" ref="DH12:DH25" si="5">ROUND(ROUND(AG12,2)*CX12,2)</f>
        <v>0</v>
      </c>
      <c r="DI12">
        <f t="shared" si="3"/>
        <v>0</v>
      </c>
      <c r="DJ12">
        <f>DF12</f>
        <v>31.3</v>
      </c>
      <c r="DK12">
        <v>0</v>
      </c>
      <c r="DL12" t="s">
        <v>3</v>
      </c>
      <c r="DM12">
        <v>0</v>
      </c>
      <c r="DN12" t="s">
        <v>3</v>
      </c>
      <c r="DO12">
        <v>0</v>
      </c>
    </row>
    <row r="13" spans="1:119" x14ac:dyDescent="0.2">
      <c r="A13">
        <f>ROW(Source!A30)</f>
        <v>30</v>
      </c>
      <c r="B13">
        <v>60252775</v>
      </c>
      <c r="C13">
        <v>60252893</v>
      </c>
      <c r="D13">
        <v>59039979</v>
      </c>
      <c r="E13">
        <v>1</v>
      </c>
      <c r="F13">
        <v>1</v>
      </c>
      <c r="G13">
        <v>1080</v>
      </c>
      <c r="H13">
        <v>3</v>
      </c>
      <c r="I13" t="s">
        <v>1062</v>
      </c>
      <c r="J13" t="s">
        <v>1063</v>
      </c>
      <c r="K13" t="s">
        <v>1064</v>
      </c>
      <c r="L13">
        <v>1346</v>
      </c>
      <c r="N13">
        <v>1009</v>
      </c>
      <c r="O13" t="s">
        <v>1065</v>
      </c>
      <c r="P13" t="s">
        <v>1065</v>
      </c>
      <c r="Q13">
        <v>1</v>
      </c>
      <c r="W13">
        <v>0</v>
      </c>
      <c r="X13">
        <v>2041003886</v>
      </c>
      <c r="Y13">
        <f>AT13</f>
        <v>0.15</v>
      </c>
      <c r="AA13">
        <v>98.94</v>
      </c>
      <c r="AB13">
        <v>0</v>
      </c>
      <c r="AC13">
        <v>0</v>
      </c>
      <c r="AD13">
        <v>0</v>
      </c>
      <c r="AE13">
        <v>29.89</v>
      </c>
      <c r="AF13">
        <v>0</v>
      </c>
      <c r="AG13">
        <v>0</v>
      </c>
      <c r="AH13">
        <v>0</v>
      </c>
      <c r="AI13">
        <v>3.31</v>
      </c>
      <c r="AJ13">
        <v>1</v>
      </c>
      <c r="AK13">
        <v>1</v>
      </c>
      <c r="AL13">
        <v>1</v>
      </c>
      <c r="AM13">
        <v>2</v>
      </c>
      <c r="AN13">
        <v>0</v>
      </c>
      <c r="AO13">
        <v>1</v>
      </c>
      <c r="AP13">
        <v>1</v>
      </c>
      <c r="AQ13">
        <v>0</v>
      </c>
      <c r="AR13">
        <v>0</v>
      </c>
      <c r="AS13" t="s">
        <v>3</v>
      </c>
      <c r="AT13">
        <v>0.15</v>
      </c>
      <c r="AU13" t="s">
        <v>3</v>
      </c>
      <c r="AV13">
        <v>0</v>
      </c>
      <c r="AW13">
        <v>2</v>
      </c>
      <c r="AX13">
        <v>60254248</v>
      </c>
      <c r="AY13">
        <v>1</v>
      </c>
      <c r="AZ13">
        <v>0</v>
      </c>
      <c r="BA13">
        <v>14</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CV13">
        <v>0</v>
      </c>
      <c r="CW13">
        <v>0</v>
      </c>
      <c r="CX13">
        <f>ROUND(Y13*Source!I30,9)</f>
        <v>0.18</v>
      </c>
      <c r="CY13">
        <f>AA13</f>
        <v>98.94</v>
      </c>
      <c r="CZ13">
        <f>AE13</f>
        <v>29.89</v>
      </c>
      <c r="DA13">
        <f>AI13</f>
        <v>3.31</v>
      </c>
      <c r="DB13">
        <f>ROUND(ROUND(AT13*CZ13,2),6)</f>
        <v>4.4800000000000004</v>
      </c>
      <c r="DC13">
        <f>ROUND(ROUND(AT13*AG13,2),6)</f>
        <v>0</v>
      </c>
      <c r="DD13" t="s">
        <v>3</v>
      </c>
      <c r="DE13" t="s">
        <v>3</v>
      </c>
      <c r="DF13">
        <f>ROUND(ROUND(AE13*AI13,2)*CX13,2)</f>
        <v>17.809999999999999</v>
      </c>
      <c r="DG13">
        <f t="shared" si="4"/>
        <v>0</v>
      </c>
      <c r="DH13">
        <f t="shared" si="5"/>
        <v>0</v>
      </c>
      <c r="DI13">
        <f t="shared" si="3"/>
        <v>0</v>
      </c>
      <c r="DJ13">
        <f>DF13</f>
        <v>17.809999999999999</v>
      </c>
      <c r="DK13">
        <v>0</v>
      </c>
      <c r="DL13" t="s">
        <v>3</v>
      </c>
      <c r="DM13">
        <v>0</v>
      </c>
      <c r="DN13" t="s">
        <v>3</v>
      </c>
      <c r="DO13">
        <v>0</v>
      </c>
    </row>
    <row r="14" spans="1:119" x14ac:dyDescent="0.2">
      <c r="A14">
        <f>ROW(Source!A30)</f>
        <v>30</v>
      </c>
      <c r="B14">
        <v>60252775</v>
      </c>
      <c r="C14">
        <v>60252893</v>
      </c>
      <c r="D14">
        <v>59040049</v>
      </c>
      <c r="E14">
        <v>1</v>
      </c>
      <c r="F14">
        <v>1</v>
      </c>
      <c r="G14">
        <v>1080</v>
      </c>
      <c r="H14">
        <v>3</v>
      </c>
      <c r="I14" t="s">
        <v>1066</v>
      </c>
      <c r="J14" t="s">
        <v>1067</v>
      </c>
      <c r="K14" t="s">
        <v>1068</v>
      </c>
      <c r="L14">
        <v>1348</v>
      </c>
      <c r="N14">
        <v>1009</v>
      </c>
      <c r="O14" t="s">
        <v>32</v>
      </c>
      <c r="P14" t="s">
        <v>32</v>
      </c>
      <c r="Q14">
        <v>1000</v>
      </c>
      <c r="W14">
        <v>0</v>
      </c>
      <c r="X14">
        <v>-1792704725</v>
      </c>
      <c r="Y14">
        <f>AT14</f>
        <v>1.4999999999999999E-4</v>
      </c>
      <c r="AA14">
        <v>159875.9</v>
      </c>
      <c r="AB14">
        <v>0</v>
      </c>
      <c r="AC14">
        <v>0</v>
      </c>
      <c r="AD14">
        <v>0</v>
      </c>
      <c r="AE14">
        <v>8590.86</v>
      </c>
      <c r="AF14">
        <v>0</v>
      </c>
      <c r="AG14">
        <v>0</v>
      </c>
      <c r="AH14">
        <v>0</v>
      </c>
      <c r="AI14">
        <v>18.61</v>
      </c>
      <c r="AJ14">
        <v>1</v>
      </c>
      <c r="AK14">
        <v>1</v>
      </c>
      <c r="AL14">
        <v>1</v>
      </c>
      <c r="AM14">
        <v>2</v>
      </c>
      <c r="AN14">
        <v>0</v>
      </c>
      <c r="AO14">
        <v>1</v>
      </c>
      <c r="AP14">
        <v>1</v>
      </c>
      <c r="AQ14">
        <v>0</v>
      </c>
      <c r="AR14">
        <v>0</v>
      </c>
      <c r="AS14" t="s">
        <v>3</v>
      </c>
      <c r="AT14">
        <v>1.4999999999999999E-4</v>
      </c>
      <c r="AU14" t="s">
        <v>3</v>
      </c>
      <c r="AV14">
        <v>0</v>
      </c>
      <c r="AW14">
        <v>2</v>
      </c>
      <c r="AX14">
        <v>60254249</v>
      </c>
      <c r="AY14">
        <v>1</v>
      </c>
      <c r="AZ14">
        <v>0</v>
      </c>
      <c r="BA14">
        <v>15</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CV14">
        <v>0</v>
      </c>
      <c r="CW14">
        <v>0</v>
      </c>
      <c r="CX14">
        <f>ROUND(Y14*Source!I30,9)</f>
        <v>1.8000000000000001E-4</v>
      </c>
      <c r="CY14">
        <f>AA14</f>
        <v>159875.9</v>
      </c>
      <c r="CZ14">
        <f>AE14</f>
        <v>8590.86</v>
      </c>
      <c r="DA14">
        <f>AI14</f>
        <v>18.61</v>
      </c>
      <c r="DB14">
        <f>ROUND(ROUND(AT14*CZ14,2),6)</f>
        <v>1.29</v>
      </c>
      <c r="DC14">
        <f>ROUND(ROUND(AT14*AG14,2),6)</f>
        <v>0</v>
      </c>
      <c r="DD14" t="s">
        <v>3</v>
      </c>
      <c r="DE14" t="s">
        <v>3</v>
      </c>
      <c r="DF14">
        <f>ROUND(ROUND(AE14*AI14,2)*CX14,2)</f>
        <v>28.78</v>
      </c>
      <c r="DG14">
        <f t="shared" si="4"/>
        <v>0</v>
      </c>
      <c r="DH14">
        <f t="shared" si="5"/>
        <v>0</v>
      </c>
      <c r="DI14">
        <f t="shared" si="3"/>
        <v>0</v>
      </c>
      <c r="DJ14">
        <f>DF14</f>
        <v>28.78</v>
      </c>
      <c r="DK14">
        <v>0</v>
      </c>
      <c r="DL14" t="s">
        <v>3</v>
      </c>
      <c r="DM14">
        <v>0</v>
      </c>
      <c r="DN14" t="s">
        <v>3</v>
      </c>
      <c r="DO14">
        <v>0</v>
      </c>
    </row>
    <row r="15" spans="1:119" x14ac:dyDescent="0.2">
      <c r="A15">
        <f>ROW(Source!A30)</f>
        <v>30</v>
      </c>
      <c r="B15">
        <v>60252775</v>
      </c>
      <c r="C15">
        <v>60252893</v>
      </c>
      <c r="D15">
        <v>59038857</v>
      </c>
      <c r="E15">
        <v>1</v>
      </c>
      <c r="F15">
        <v>1</v>
      </c>
      <c r="G15">
        <v>1080</v>
      </c>
      <c r="H15">
        <v>3</v>
      </c>
      <c r="I15" t="s">
        <v>30</v>
      </c>
      <c r="J15" t="s">
        <v>33</v>
      </c>
      <c r="K15" t="s">
        <v>31</v>
      </c>
      <c r="L15">
        <v>1348</v>
      </c>
      <c r="N15">
        <v>1009</v>
      </c>
      <c r="O15" t="s">
        <v>32</v>
      </c>
      <c r="P15" t="s">
        <v>32</v>
      </c>
      <c r="Q15">
        <v>1000</v>
      </c>
      <c r="W15">
        <v>0</v>
      </c>
      <c r="X15">
        <v>-566361729</v>
      </c>
      <c r="Y15">
        <f>AT15</f>
        <v>5.1000000000000004E-4</v>
      </c>
      <c r="AA15">
        <v>126740.26</v>
      </c>
      <c r="AB15">
        <v>0</v>
      </c>
      <c r="AC15">
        <v>0</v>
      </c>
      <c r="AD15">
        <v>0</v>
      </c>
      <c r="AE15">
        <v>24609.759999999998</v>
      </c>
      <c r="AF15">
        <v>0</v>
      </c>
      <c r="AG15">
        <v>0</v>
      </c>
      <c r="AH15">
        <v>0</v>
      </c>
      <c r="AI15">
        <v>5.15</v>
      </c>
      <c r="AJ15">
        <v>1</v>
      </c>
      <c r="AK15">
        <v>1</v>
      </c>
      <c r="AL15">
        <v>1</v>
      </c>
      <c r="AM15">
        <v>0</v>
      </c>
      <c r="AN15">
        <v>0</v>
      </c>
      <c r="AO15">
        <v>0</v>
      </c>
      <c r="AP15">
        <v>1</v>
      </c>
      <c r="AQ15">
        <v>0</v>
      </c>
      <c r="AR15">
        <v>0</v>
      </c>
      <c r="AS15" t="s">
        <v>3</v>
      </c>
      <c r="AT15">
        <v>5.1000000000000004E-4</v>
      </c>
      <c r="AU15" t="s">
        <v>3</v>
      </c>
      <c r="AV15">
        <v>0</v>
      </c>
      <c r="AW15">
        <v>1</v>
      </c>
      <c r="AX15">
        <v>-1</v>
      </c>
      <c r="AY15">
        <v>0</v>
      </c>
      <c r="AZ15">
        <v>0</v>
      </c>
      <c r="BA15" t="s">
        <v>3</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CV15">
        <v>0</v>
      </c>
      <c r="CW15">
        <v>0</v>
      </c>
      <c r="CX15">
        <f>ROUND(Y15*Source!I30,9)</f>
        <v>6.1200000000000002E-4</v>
      </c>
      <c r="CY15">
        <f>AA15</f>
        <v>126740.26</v>
      </c>
      <c r="CZ15">
        <f>AE15</f>
        <v>24609.759999999998</v>
      </c>
      <c r="DA15">
        <f>AI15</f>
        <v>5.15</v>
      </c>
      <c r="DB15">
        <f>ROUND(ROUND(AT15*CZ15,2),6)</f>
        <v>12.55</v>
      </c>
      <c r="DC15">
        <f>ROUND(ROUND(AT15*AG15,2),6)</f>
        <v>0</v>
      </c>
      <c r="DD15" t="s">
        <v>3</v>
      </c>
      <c r="DE15" t="s">
        <v>3</v>
      </c>
      <c r="DF15">
        <f>ROUND(ROUND(AE15*AI15,2)*CX15,2)</f>
        <v>77.569999999999993</v>
      </c>
      <c r="DG15">
        <f t="shared" si="4"/>
        <v>0</v>
      </c>
      <c r="DH15">
        <f t="shared" si="5"/>
        <v>0</v>
      </c>
      <c r="DI15">
        <f t="shared" si="3"/>
        <v>0</v>
      </c>
      <c r="DJ15">
        <f>DF15</f>
        <v>77.569999999999993</v>
      </c>
      <c r="DK15">
        <v>0</v>
      </c>
      <c r="DL15" t="s">
        <v>3</v>
      </c>
      <c r="DM15">
        <v>0</v>
      </c>
      <c r="DN15" t="s">
        <v>3</v>
      </c>
      <c r="DO15">
        <v>0</v>
      </c>
    </row>
    <row r="16" spans="1:119" x14ac:dyDescent="0.2">
      <c r="A16">
        <f>ROW(Source!A30)</f>
        <v>30</v>
      </c>
      <c r="B16">
        <v>60252775</v>
      </c>
      <c r="C16">
        <v>60252893</v>
      </c>
      <c r="D16">
        <v>59063148</v>
      </c>
      <c r="E16">
        <v>1</v>
      </c>
      <c r="F16">
        <v>1</v>
      </c>
      <c r="G16">
        <v>1080</v>
      </c>
      <c r="H16">
        <v>3</v>
      </c>
      <c r="I16" t="s">
        <v>1069</v>
      </c>
      <c r="J16" t="s">
        <v>1070</v>
      </c>
      <c r="K16" t="s">
        <v>1071</v>
      </c>
      <c r="L16">
        <v>1354</v>
      </c>
      <c r="N16">
        <v>1010</v>
      </c>
      <c r="O16" t="s">
        <v>457</v>
      </c>
      <c r="P16" t="s">
        <v>457</v>
      </c>
      <c r="Q16">
        <v>1</v>
      </c>
      <c r="W16">
        <v>0</v>
      </c>
      <c r="X16">
        <v>446825684</v>
      </c>
      <c r="Y16">
        <f>AT16</f>
        <v>1</v>
      </c>
      <c r="AA16">
        <v>123.97</v>
      </c>
      <c r="AB16">
        <v>0</v>
      </c>
      <c r="AC16">
        <v>0</v>
      </c>
      <c r="AD16">
        <v>0</v>
      </c>
      <c r="AE16">
        <v>14.99</v>
      </c>
      <c r="AF16">
        <v>0</v>
      </c>
      <c r="AG16">
        <v>0</v>
      </c>
      <c r="AH16">
        <v>0</v>
      </c>
      <c r="AI16">
        <v>8.27</v>
      </c>
      <c r="AJ16">
        <v>1</v>
      </c>
      <c r="AK16">
        <v>1</v>
      </c>
      <c r="AL16">
        <v>1</v>
      </c>
      <c r="AM16">
        <v>2</v>
      </c>
      <c r="AN16">
        <v>0</v>
      </c>
      <c r="AO16">
        <v>1</v>
      </c>
      <c r="AP16">
        <v>1</v>
      </c>
      <c r="AQ16">
        <v>0</v>
      </c>
      <c r="AR16">
        <v>0</v>
      </c>
      <c r="AS16" t="s">
        <v>3</v>
      </c>
      <c r="AT16">
        <v>1</v>
      </c>
      <c r="AU16" t="s">
        <v>3</v>
      </c>
      <c r="AV16">
        <v>0</v>
      </c>
      <c r="AW16">
        <v>2</v>
      </c>
      <c r="AX16">
        <v>60254250</v>
      </c>
      <c r="AY16">
        <v>1</v>
      </c>
      <c r="AZ16">
        <v>0</v>
      </c>
      <c r="BA16">
        <v>16</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CV16">
        <v>0</v>
      </c>
      <c r="CW16">
        <v>0</v>
      </c>
      <c r="CX16">
        <f>ROUND(Y16*Source!I30,9)</f>
        <v>1.2</v>
      </c>
      <c r="CY16">
        <f>AA16</f>
        <v>123.97</v>
      </c>
      <c r="CZ16">
        <f>AE16</f>
        <v>14.99</v>
      </c>
      <c r="DA16">
        <f>AI16</f>
        <v>8.27</v>
      </c>
      <c r="DB16">
        <f>ROUND(ROUND(AT16*CZ16,2),6)</f>
        <v>14.99</v>
      </c>
      <c r="DC16">
        <f>ROUND(ROUND(AT16*AG16,2),6)</f>
        <v>0</v>
      </c>
      <c r="DD16" t="s">
        <v>3</v>
      </c>
      <c r="DE16" t="s">
        <v>3</v>
      </c>
      <c r="DF16">
        <f>ROUND(ROUND(AE16*AI16,2)*CX16,2)</f>
        <v>148.76</v>
      </c>
      <c r="DG16">
        <f t="shared" si="4"/>
        <v>0</v>
      </c>
      <c r="DH16">
        <f t="shared" si="5"/>
        <v>0</v>
      </c>
      <c r="DI16">
        <f t="shared" si="3"/>
        <v>0</v>
      </c>
      <c r="DJ16">
        <f>DF16</f>
        <v>148.76</v>
      </c>
      <c r="DK16">
        <v>0</v>
      </c>
      <c r="DL16" t="s">
        <v>3</v>
      </c>
      <c r="DM16">
        <v>0</v>
      </c>
      <c r="DN16" t="s">
        <v>3</v>
      </c>
      <c r="DO16">
        <v>0</v>
      </c>
    </row>
    <row r="17" spans="1:119" x14ac:dyDescent="0.2">
      <c r="A17">
        <f>ROW(Source!A38)</f>
        <v>38</v>
      </c>
      <c r="B17">
        <v>60252778</v>
      </c>
      <c r="C17">
        <v>60252915</v>
      </c>
      <c r="D17">
        <v>58999254</v>
      </c>
      <c r="E17">
        <v>1080</v>
      </c>
      <c r="F17">
        <v>1</v>
      </c>
      <c r="G17">
        <v>1080</v>
      </c>
      <c r="H17">
        <v>1</v>
      </c>
      <c r="I17" t="s">
        <v>1048</v>
      </c>
      <c r="J17" t="s">
        <v>3</v>
      </c>
      <c r="K17" t="s">
        <v>1049</v>
      </c>
      <c r="L17">
        <v>1191</v>
      </c>
      <c r="N17">
        <v>1013</v>
      </c>
      <c r="O17" t="s">
        <v>1050</v>
      </c>
      <c r="P17" t="s">
        <v>1050</v>
      </c>
      <c r="Q17">
        <v>1</v>
      </c>
      <c r="W17">
        <v>0</v>
      </c>
      <c r="X17">
        <v>476480486</v>
      </c>
      <c r="Y17">
        <f>(AT17*1.1)</f>
        <v>6.798</v>
      </c>
      <c r="AA17">
        <v>0</v>
      </c>
      <c r="AB17">
        <v>0</v>
      </c>
      <c r="AC17">
        <v>0</v>
      </c>
      <c r="AD17">
        <v>0</v>
      </c>
      <c r="AE17">
        <v>0</v>
      </c>
      <c r="AF17">
        <v>0</v>
      </c>
      <c r="AG17">
        <v>0</v>
      </c>
      <c r="AH17">
        <v>0</v>
      </c>
      <c r="AI17">
        <v>1</v>
      </c>
      <c r="AJ17">
        <v>1</v>
      </c>
      <c r="AK17">
        <v>1</v>
      </c>
      <c r="AL17">
        <v>1</v>
      </c>
      <c r="AM17">
        <v>-2</v>
      </c>
      <c r="AN17">
        <v>0</v>
      </c>
      <c r="AO17">
        <v>1</v>
      </c>
      <c r="AP17">
        <v>1</v>
      </c>
      <c r="AQ17">
        <v>0</v>
      </c>
      <c r="AR17">
        <v>0</v>
      </c>
      <c r="AS17" t="s">
        <v>3</v>
      </c>
      <c r="AT17">
        <v>6.18</v>
      </c>
      <c r="AU17" t="s">
        <v>24</v>
      </c>
      <c r="AV17">
        <v>1</v>
      </c>
      <c r="AW17">
        <v>2</v>
      </c>
      <c r="AX17">
        <v>60254253</v>
      </c>
      <c r="AY17">
        <v>1</v>
      </c>
      <c r="AZ17">
        <v>0</v>
      </c>
      <c r="BA17">
        <v>19</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CU17">
        <f>ROUND(AT17*Source!I38*AH17*AL17,2)</f>
        <v>0</v>
      </c>
      <c r="CV17">
        <f>ROUND(Y17*Source!I38,9)</f>
        <v>8.1576000000000004</v>
      </c>
      <c r="CW17">
        <v>0</v>
      </c>
      <c r="CX17">
        <f>ROUND(Y17*Source!I38,9)</f>
        <v>8.1576000000000004</v>
      </c>
      <c r="CY17">
        <f>AD17</f>
        <v>0</v>
      </c>
      <c r="CZ17">
        <f>AH17</f>
        <v>0</v>
      </c>
      <c r="DA17">
        <f>AL17</f>
        <v>1</v>
      </c>
      <c r="DB17">
        <f>ROUND((ROUND(AT17*CZ17,2)*1.1),6)</f>
        <v>0</v>
      </c>
      <c r="DC17">
        <f>ROUND((ROUND(AT17*AG17,2)*1.1),6)</f>
        <v>0</v>
      </c>
      <c r="DD17" t="s">
        <v>3</v>
      </c>
      <c r="DE17" t="s">
        <v>3</v>
      </c>
      <c r="DF17">
        <f t="shared" ref="DF17:DF27" si="6">ROUND(ROUND(AE17,2)*CX17,2)</f>
        <v>0</v>
      </c>
      <c r="DG17">
        <f t="shared" si="4"/>
        <v>0</v>
      </c>
      <c r="DH17">
        <f t="shared" si="5"/>
        <v>0</v>
      </c>
      <c r="DI17">
        <f t="shared" si="3"/>
        <v>0</v>
      </c>
      <c r="DJ17">
        <f>DI17</f>
        <v>0</v>
      </c>
      <c r="DK17">
        <v>0</v>
      </c>
      <c r="DL17" t="s">
        <v>3</v>
      </c>
      <c r="DM17">
        <v>0</v>
      </c>
      <c r="DN17" t="s">
        <v>3</v>
      </c>
      <c r="DO17">
        <v>0</v>
      </c>
    </row>
    <row r="18" spans="1:119" x14ac:dyDescent="0.2">
      <c r="A18">
        <f>ROW(Source!A38)</f>
        <v>38</v>
      </c>
      <c r="B18">
        <v>60252778</v>
      </c>
      <c r="C18">
        <v>60252915</v>
      </c>
      <c r="D18">
        <v>59070370</v>
      </c>
      <c r="E18">
        <v>1</v>
      </c>
      <c r="F18">
        <v>1</v>
      </c>
      <c r="G18">
        <v>1080</v>
      </c>
      <c r="H18">
        <v>2</v>
      </c>
      <c r="I18" t="s">
        <v>1051</v>
      </c>
      <c r="J18" t="s">
        <v>1052</v>
      </c>
      <c r="K18" t="s">
        <v>1053</v>
      </c>
      <c r="L18">
        <v>1368</v>
      </c>
      <c r="N18">
        <v>1011</v>
      </c>
      <c r="O18" t="s">
        <v>1054</v>
      </c>
      <c r="P18" t="s">
        <v>1054</v>
      </c>
      <c r="Q18">
        <v>1</v>
      </c>
      <c r="W18">
        <v>0</v>
      </c>
      <c r="X18">
        <v>-2065404138</v>
      </c>
      <c r="Y18">
        <f>(AT18*1.1)</f>
        <v>1.837</v>
      </c>
      <c r="AA18">
        <v>0</v>
      </c>
      <c r="AB18">
        <v>7.44</v>
      </c>
      <c r="AC18">
        <v>0</v>
      </c>
      <c r="AD18">
        <v>0</v>
      </c>
      <c r="AE18">
        <v>0</v>
      </c>
      <c r="AF18">
        <v>7.11</v>
      </c>
      <c r="AG18">
        <v>0</v>
      </c>
      <c r="AH18">
        <v>0</v>
      </c>
      <c r="AI18">
        <v>1</v>
      </c>
      <c r="AJ18">
        <v>1</v>
      </c>
      <c r="AK18">
        <v>1</v>
      </c>
      <c r="AL18">
        <v>1</v>
      </c>
      <c r="AM18">
        <v>-2</v>
      </c>
      <c r="AN18">
        <v>0</v>
      </c>
      <c r="AO18">
        <v>1</v>
      </c>
      <c r="AP18">
        <v>1</v>
      </c>
      <c r="AQ18">
        <v>0</v>
      </c>
      <c r="AR18">
        <v>0</v>
      </c>
      <c r="AS18" t="s">
        <v>3</v>
      </c>
      <c r="AT18">
        <v>1.67</v>
      </c>
      <c r="AU18" t="s">
        <v>24</v>
      </c>
      <c r="AV18">
        <v>0</v>
      </c>
      <c r="AW18">
        <v>2</v>
      </c>
      <c r="AX18">
        <v>60254254</v>
      </c>
      <c r="AY18">
        <v>1</v>
      </c>
      <c r="AZ18">
        <v>0</v>
      </c>
      <c r="BA18">
        <v>20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CV18">
        <v>0</v>
      </c>
      <c r="CW18">
        <f>ROUND(Y18*Source!I38*DO18,9)</f>
        <v>0</v>
      </c>
      <c r="CX18">
        <f>ROUND(Y18*Source!I38,9)</f>
        <v>2.2044000000000001</v>
      </c>
      <c r="CY18">
        <f>AB18</f>
        <v>7.44</v>
      </c>
      <c r="CZ18">
        <f>AF18</f>
        <v>7.11</v>
      </c>
      <c r="DA18">
        <f>AJ18</f>
        <v>1</v>
      </c>
      <c r="DB18">
        <f>ROUND((ROUND(AT18*CZ18,2)*1.1),6)</f>
        <v>13.057</v>
      </c>
      <c r="DC18">
        <f>ROUND((ROUND(AT18*AG18,2)*1.1),6)</f>
        <v>0</v>
      </c>
      <c r="DD18" t="s">
        <v>3</v>
      </c>
      <c r="DE18" t="s">
        <v>3</v>
      </c>
      <c r="DF18">
        <f t="shared" si="6"/>
        <v>0</v>
      </c>
      <c r="DG18">
        <f t="shared" si="4"/>
        <v>15.67</v>
      </c>
      <c r="DH18">
        <f t="shared" si="5"/>
        <v>0</v>
      </c>
      <c r="DI18">
        <f t="shared" si="3"/>
        <v>0</v>
      </c>
      <c r="DJ18">
        <f>DG18</f>
        <v>15.67</v>
      </c>
      <c r="DK18">
        <v>0</v>
      </c>
      <c r="DL18" t="s">
        <v>3</v>
      </c>
      <c r="DM18">
        <v>0</v>
      </c>
      <c r="DN18" t="s">
        <v>3</v>
      </c>
      <c r="DO18">
        <v>0</v>
      </c>
    </row>
    <row r="19" spans="1:119" x14ac:dyDescent="0.2">
      <c r="A19">
        <f>ROW(Source!A38)</f>
        <v>38</v>
      </c>
      <c r="B19">
        <v>60252778</v>
      </c>
      <c r="C19">
        <v>60252915</v>
      </c>
      <c r="D19">
        <v>59070669</v>
      </c>
      <c r="E19">
        <v>1</v>
      </c>
      <c r="F19">
        <v>1</v>
      </c>
      <c r="G19">
        <v>1080</v>
      </c>
      <c r="H19">
        <v>2</v>
      </c>
      <c r="I19" t="s">
        <v>1055</v>
      </c>
      <c r="J19" t="s">
        <v>1056</v>
      </c>
      <c r="K19" t="s">
        <v>1057</v>
      </c>
      <c r="L19">
        <v>1368</v>
      </c>
      <c r="N19">
        <v>1011</v>
      </c>
      <c r="O19" t="s">
        <v>1054</v>
      </c>
      <c r="P19" t="s">
        <v>1054</v>
      </c>
      <c r="Q19">
        <v>1</v>
      </c>
      <c r="W19">
        <v>0</v>
      </c>
      <c r="X19">
        <v>-1985943078</v>
      </c>
      <c r="Y19">
        <f>(AT19*1.1)</f>
        <v>0.59400000000000008</v>
      </c>
      <c r="AA19">
        <v>0</v>
      </c>
      <c r="AB19">
        <v>87.01</v>
      </c>
      <c r="AC19">
        <v>13.21</v>
      </c>
      <c r="AD19">
        <v>0</v>
      </c>
      <c r="AE19">
        <v>0</v>
      </c>
      <c r="AF19">
        <v>83.1</v>
      </c>
      <c r="AG19">
        <v>12.62</v>
      </c>
      <c r="AH19">
        <v>0</v>
      </c>
      <c r="AI19">
        <v>1</v>
      </c>
      <c r="AJ19">
        <v>1</v>
      </c>
      <c r="AK19">
        <v>1</v>
      </c>
      <c r="AL19">
        <v>1</v>
      </c>
      <c r="AM19">
        <v>-2</v>
      </c>
      <c r="AN19">
        <v>0</v>
      </c>
      <c r="AO19">
        <v>1</v>
      </c>
      <c r="AP19">
        <v>1</v>
      </c>
      <c r="AQ19">
        <v>0</v>
      </c>
      <c r="AR19">
        <v>0</v>
      </c>
      <c r="AS19" t="s">
        <v>3</v>
      </c>
      <c r="AT19">
        <v>0.54</v>
      </c>
      <c r="AU19" t="s">
        <v>24</v>
      </c>
      <c r="AV19">
        <v>0</v>
      </c>
      <c r="AW19">
        <v>2</v>
      </c>
      <c r="AX19">
        <v>60254255</v>
      </c>
      <c r="AY19">
        <v>1</v>
      </c>
      <c r="AZ19">
        <v>0</v>
      </c>
      <c r="BA19">
        <v>21</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CV19">
        <v>0</v>
      </c>
      <c r="CW19">
        <f>ROUND(Y19*Source!I38*DO19,9)</f>
        <v>8.9955359999999995</v>
      </c>
      <c r="CX19">
        <f>ROUND(Y19*Source!I38,9)</f>
        <v>0.71279999999999999</v>
      </c>
      <c r="CY19">
        <f>AB19</f>
        <v>87.01</v>
      </c>
      <c r="CZ19">
        <f>AF19</f>
        <v>83.1</v>
      </c>
      <c r="DA19">
        <f>AJ19</f>
        <v>1</v>
      </c>
      <c r="DB19">
        <f>ROUND((ROUND(AT19*CZ19,2)*1.1),6)</f>
        <v>49.356999999999999</v>
      </c>
      <c r="DC19">
        <f>ROUND((ROUND(AT19*AG19,2)*1.1),6)</f>
        <v>7.4909999999999997</v>
      </c>
      <c r="DD19" t="s">
        <v>3</v>
      </c>
      <c r="DE19" t="s">
        <v>3</v>
      </c>
      <c r="DF19">
        <f t="shared" si="6"/>
        <v>0</v>
      </c>
      <c r="DG19">
        <f t="shared" si="4"/>
        <v>59.23</v>
      </c>
      <c r="DH19">
        <f t="shared" si="5"/>
        <v>9</v>
      </c>
      <c r="DI19">
        <f t="shared" si="3"/>
        <v>0</v>
      </c>
      <c r="DJ19">
        <f>DG19</f>
        <v>59.23</v>
      </c>
      <c r="DK19">
        <v>0</v>
      </c>
      <c r="DL19" t="s">
        <v>1058</v>
      </c>
      <c r="DM19">
        <v>0</v>
      </c>
      <c r="DN19" t="s">
        <v>1050</v>
      </c>
      <c r="DO19">
        <v>12.62</v>
      </c>
    </row>
    <row r="20" spans="1:119" x14ac:dyDescent="0.2">
      <c r="A20">
        <f>ROW(Source!A38)</f>
        <v>38</v>
      </c>
      <c r="B20">
        <v>60252778</v>
      </c>
      <c r="C20">
        <v>60252915</v>
      </c>
      <c r="D20">
        <v>59039576</v>
      </c>
      <c r="E20">
        <v>1</v>
      </c>
      <c r="F20">
        <v>1</v>
      </c>
      <c r="G20">
        <v>1080</v>
      </c>
      <c r="H20">
        <v>3</v>
      </c>
      <c r="I20" t="s">
        <v>1059</v>
      </c>
      <c r="J20" t="s">
        <v>1060</v>
      </c>
      <c r="K20" t="s">
        <v>1061</v>
      </c>
      <c r="L20">
        <v>1348</v>
      </c>
      <c r="N20">
        <v>1009</v>
      </c>
      <c r="O20" t="s">
        <v>32</v>
      </c>
      <c r="P20" t="s">
        <v>32</v>
      </c>
      <c r="Q20">
        <v>1000</v>
      </c>
      <c r="W20">
        <v>0</v>
      </c>
      <c r="X20">
        <v>1286623552</v>
      </c>
      <c r="Y20">
        <f>AT20</f>
        <v>4.0000000000000002E-4</v>
      </c>
      <c r="AA20">
        <v>7246.05</v>
      </c>
      <c r="AB20">
        <v>0</v>
      </c>
      <c r="AC20">
        <v>0</v>
      </c>
      <c r="AD20">
        <v>0</v>
      </c>
      <c r="AE20">
        <v>7246.05</v>
      </c>
      <c r="AF20">
        <v>0</v>
      </c>
      <c r="AG20">
        <v>0</v>
      </c>
      <c r="AH20">
        <v>0</v>
      </c>
      <c r="AI20">
        <v>1</v>
      </c>
      <c r="AJ20">
        <v>1</v>
      </c>
      <c r="AK20">
        <v>1</v>
      </c>
      <c r="AL20">
        <v>1</v>
      </c>
      <c r="AM20">
        <v>-2</v>
      </c>
      <c r="AN20">
        <v>0</v>
      </c>
      <c r="AO20">
        <v>1</v>
      </c>
      <c r="AP20">
        <v>1</v>
      </c>
      <c r="AQ20">
        <v>0</v>
      </c>
      <c r="AR20">
        <v>0</v>
      </c>
      <c r="AS20" t="s">
        <v>3</v>
      </c>
      <c r="AT20">
        <v>4.0000000000000002E-4</v>
      </c>
      <c r="AU20" t="s">
        <v>3</v>
      </c>
      <c r="AV20">
        <v>0</v>
      </c>
      <c r="AW20">
        <v>2</v>
      </c>
      <c r="AX20">
        <v>60254256</v>
      </c>
      <c r="AY20">
        <v>1</v>
      </c>
      <c r="AZ20">
        <v>0</v>
      </c>
      <c r="BA20">
        <v>22</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CV20">
        <v>0</v>
      </c>
      <c r="CW20">
        <v>0</v>
      </c>
      <c r="CX20">
        <f>ROUND(Y20*Source!I38,9)</f>
        <v>4.8000000000000001E-4</v>
      </c>
      <c r="CY20">
        <f>AA20</f>
        <v>7246.05</v>
      </c>
      <c r="CZ20">
        <f>AE20</f>
        <v>7246.05</v>
      </c>
      <c r="DA20">
        <f>AI20</f>
        <v>1</v>
      </c>
      <c r="DB20">
        <f>ROUND(ROUND(AT20*CZ20,2),6)</f>
        <v>2.9</v>
      </c>
      <c r="DC20">
        <f>ROUND(ROUND(AT20*AG20,2),6)</f>
        <v>0</v>
      </c>
      <c r="DD20" t="s">
        <v>3</v>
      </c>
      <c r="DE20" t="s">
        <v>3</v>
      </c>
      <c r="DF20">
        <f t="shared" si="6"/>
        <v>3.48</v>
      </c>
      <c r="DG20">
        <f t="shared" si="4"/>
        <v>0</v>
      </c>
      <c r="DH20">
        <f t="shared" si="5"/>
        <v>0</v>
      </c>
      <c r="DI20">
        <f t="shared" si="3"/>
        <v>0</v>
      </c>
      <c r="DJ20">
        <f>DF20</f>
        <v>3.48</v>
      </c>
      <c r="DK20">
        <v>0</v>
      </c>
      <c r="DL20" t="s">
        <v>3</v>
      </c>
      <c r="DM20">
        <v>0</v>
      </c>
      <c r="DN20" t="s">
        <v>3</v>
      </c>
      <c r="DO20">
        <v>0</v>
      </c>
    </row>
    <row r="21" spans="1:119" x14ac:dyDescent="0.2">
      <c r="A21">
        <f>ROW(Source!A38)</f>
        <v>38</v>
      </c>
      <c r="B21">
        <v>60252778</v>
      </c>
      <c r="C21">
        <v>60252915</v>
      </c>
      <c r="D21">
        <v>59039979</v>
      </c>
      <c r="E21">
        <v>1</v>
      </c>
      <c r="F21">
        <v>1</v>
      </c>
      <c r="G21">
        <v>1080</v>
      </c>
      <c r="H21">
        <v>3</v>
      </c>
      <c r="I21" t="s">
        <v>1062</v>
      </c>
      <c r="J21" t="s">
        <v>1063</v>
      </c>
      <c r="K21" t="s">
        <v>1064</v>
      </c>
      <c r="L21">
        <v>1346</v>
      </c>
      <c r="N21">
        <v>1009</v>
      </c>
      <c r="O21" t="s">
        <v>1065</v>
      </c>
      <c r="P21" t="s">
        <v>1065</v>
      </c>
      <c r="Q21">
        <v>1</v>
      </c>
      <c r="W21">
        <v>0</v>
      </c>
      <c r="X21">
        <v>2041003886</v>
      </c>
      <c r="Y21">
        <f>AT21</f>
        <v>0.15</v>
      </c>
      <c r="AA21">
        <v>29.89</v>
      </c>
      <c r="AB21">
        <v>0</v>
      </c>
      <c r="AC21">
        <v>0</v>
      </c>
      <c r="AD21">
        <v>0</v>
      </c>
      <c r="AE21">
        <v>29.89</v>
      </c>
      <c r="AF21">
        <v>0</v>
      </c>
      <c r="AG21">
        <v>0</v>
      </c>
      <c r="AH21">
        <v>0</v>
      </c>
      <c r="AI21">
        <v>1</v>
      </c>
      <c r="AJ21">
        <v>1</v>
      </c>
      <c r="AK21">
        <v>1</v>
      </c>
      <c r="AL21">
        <v>1</v>
      </c>
      <c r="AM21">
        <v>-2</v>
      </c>
      <c r="AN21">
        <v>0</v>
      </c>
      <c r="AO21">
        <v>1</v>
      </c>
      <c r="AP21">
        <v>1</v>
      </c>
      <c r="AQ21">
        <v>0</v>
      </c>
      <c r="AR21">
        <v>0</v>
      </c>
      <c r="AS21" t="s">
        <v>3</v>
      </c>
      <c r="AT21">
        <v>0.15</v>
      </c>
      <c r="AU21" t="s">
        <v>3</v>
      </c>
      <c r="AV21">
        <v>0</v>
      </c>
      <c r="AW21">
        <v>2</v>
      </c>
      <c r="AX21">
        <v>60254257</v>
      </c>
      <c r="AY21">
        <v>1</v>
      </c>
      <c r="AZ21">
        <v>0</v>
      </c>
      <c r="BA21">
        <v>23</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CV21">
        <v>0</v>
      </c>
      <c r="CW21">
        <v>0</v>
      </c>
      <c r="CX21">
        <f>ROUND(Y21*Source!I38,9)</f>
        <v>0.18</v>
      </c>
      <c r="CY21">
        <f>AA21</f>
        <v>29.89</v>
      </c>
      <c r="CZ21">
        <f>AE21</f>
        <v>29.89</v>
      </c>
      <c r="DA21">
        <f>AI21</f>
        <v>1</v>
      </c>
      <c r="DB21">
        <f>ROUND(ROUND(AT21*CZ21,2),6)</f>
        <v>4.4800000000000004</v>
      </c>
      <c r="DC21">
        <f>ROUND(ROUND(AT21*AG21,2),6)</f>
        <v>0</v>
      </c>
      <c r="DD21" t="s">
        <v>3</v>
      </c>
      <c r="DE21" t="s">
        <v>3</v>
      </c>
      <c r="DF21">
        <f t="shared" si="6"/>
        <v>5.38</v>
      </c>
      <c r="DG21">
        <f t="shared" si="4"/>
        <v>0</v>
      </c>
      <c r="DH21">
        <f t="shared" si="5"/>
        <v>0</v>
      </c>
      <c r="DI21">
        <f t="shared" si="3"/>
        <v>0</v>
      </c>
      <c r="DJ21">
        <f>DF21</f>
        <v>5.38</v>
      </c>
      <c r="DK21">
        <v>0</v>
      </c>
      <c r="DL21" t="s">
        <v>3</v>
      </c>
      <c r="DM21">
        <v>0</v>
      </c>
      <c r="DN21" t="s">
        <v>3</v>
      </c>
      <c r="DO21">
        <v>0</v>
      </c>
    </row>
    <row r="22" spans="1:119" x14ac:dyDescent="0.2">
      <c r="A22">
        <f>ROW(Source!A38)</f>
        <v>38</v>
      </c>
      <c r="B22">
        <v>60252778</v>
      </c>
      <c r="C22">
        <v>60252915</v>
      </c>
      <c r="D22">
        <v>59040049</v>
      </c>
      <c r="E22">
        <v>1</v>
      </c>
      <c r="F22">
        <v>1</v>
      </c>
      <c r="G22">
        <v>1080</v>
      </c>
      <c r="H22">
        <v>3</v>
      </c>
      <c r="I22" t="s">
        <v>1066</v>
      </c>
      <c r="J22" t="s">
        <v>1067</v>
      </c>
      <c r="K22" t="s">
        <v>1068</v>
      </c>
      <c r="L22">
        <v>1348</v>
      </c>
      <c r="N22">
        <v>1009</v>
      </c>
      <c r="O22" t="s">
        <v>32</v>
      </c>
      <c r="P22" t="s">
        <v>32</v>
      </c>
      <c r="Q22">
        <v>1000</v>
      </c>
      <c r="W22">
        <v>0</v>
      </c>
      <c r="X22">
        <v>-1792704725</v>
      </c>
      <c r="Y22">
        <f>AT22</f>
        <v>1.4999999999999999E-4</v>
      </c>
      <c r="AA22">
        <v>8590.86</v>
      </c>
      <c r="AB22">
        <v>0</v>
      </c>
      <c r="AC22">
        <v>0</v>
      </c>
      <c r="AD22">
        <v>0</v>
      </c>
      <c r="AE22">
        <v>8590.86</v>
      </c>
      <c r="AF22">
        <v>0</v>
      </c>
      <c r="AG22">
        <v>0</v>
      </c>
      <c r="AH22">
        <v>0</v>
      </c>
      <c r="AI22">
        <v>1</v>
      </c>
      <c r="AJ22">
        <v>1</v>
      </c>
      <c r="AK22">
        <v>1</v>
      </c>
      <c r="AL22">
        <v>1</v>
      </c>
      <c r="AM22">
        <v>-2</v>
      </c>
      <c r="AN22">
        <v>0</v>
      </c>
      <c r="AO22">
        <v>1</v>
      </c>
      <c r="AP22">
        <v>1</v>
      </c>
      <c r="AQ22">
        <v>0</v>
      </c>
      <c r="AR22">
        <v>0</v>
      </c>
      <c r="AS22" t="s">
        <v>3</v>
      </c>
      <c r="AT22">
        <v>1.4999999999999999E-4</v>
      </c>
      <c r="AU22" t="s">
        <v>3</v>
      </c>
      <c r="AV22">
        <v>0</v>
      </c>
      <c r="AW22">
        <v>2</v>
      </c>
      <c r="AX22">
        <v>60254258</v>
      </c>
      <c r="AY22">
        <v>1</v>
      </c>
      <c r="AZ22">
        <v>0</v>
      </c>
      <c r="BA22">
        <v>24</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CV22">
        <v>0</v>
      </c>
      <c r="CW22">
        <v>0</v>
      </c>
      <c r="CX22">
        <f>ROUND(Y22*Source!I38,9)</f>
        <v>1.8000000000000001E-4</v>
      </c>
      <c r="CY22">
        <f>AA22</f>
        <v>8590.86</v>
      </c>
      <c r="CZ22">
        <f>AE22</f>
        <v>8590.86</v>
      </c>
      <c r="DA22">
        <f>AI22</f>
        <v>1</v>
      </c>
      <c r="DB22">
        <f>ROUND(ROUND(AT22*CZ22,2),6)</f>
        <v>1.29</v>
      </c>
      <c r="DC22">
        <f>ROUND(ROUND(AT22*AG22,2),6)</f>
        <v>0</v>
      </c>
      <c r="DD22" t="s">
        <v>3</v>
      </c>
      <c r="DE22" t="s">
        <v>3</v>
      </c>
      <c r="DF22">
        <f t="shared" si="6"/>
        <v>1.55</v>
      </c>
      <c r="DG22">
        <f t="shared" si="4"/>
        <v>0</v>
      </c>
      <c r="DH22">
        <f t="shared" si="5"/>
        <v>0</v>
      </c>
      <c r="DI22">
        <f t="shared" si="3"/>
        <v>0</v>
      </c>
      <c r="DJ22">
        <f>DF22</f>
        <v>1.55</v>
      </c>
      <c r="DK22">
        <v>0</v>
      </c>
      <c r="DL22" t="s">
        <v>3</v>
      </c>
      <c r="DM22">
        <v>0</v>
      </c>
      <c r="DN22" t="s">
        <v>3</v>
      </c>
      <c r="DO22">
        <v>0</v>
      </c>
    </row>
    <row r="23" spans="1:119" x14ac:dyDescent="0.2">
      <c r="A23">
        <f>ROW(Source!A38)</f>
        <v>38</v>
      </c>
      <c r="B23">
        <v>60252778</v>
      </c>
      <c r="C23">
        <v>60252915</v>
      </c>
      <c r="D23">
        <v>59038857</v>
      </c>
      <c r="E23">
        <v>1</v>
      </c>
      <c r="F23">
        <v>1</v>
      </c>
      <c r="G23">
        <v>1080</v>
      </c>
      <c r="H23">
        <v>3</v>
      </c>
      <c r="I23" t="s">
        <v>30</v>
      </c>
      <c r="J23" t="s">
        <v>33</v>
      </c>
      <c r="K23" t="s">
        <v>31</v>
      </c>
      <c r="L23">
        <v>1348</v>
      </c>
      <c r="N23">
        <v>1009</v>
      </c>
      <c r="O23" t="s">
        <v>32</v>
      </c>
      <c r="P23" t="s">
        <v>32</v>
      </c>
      <c r="Q23">
        <v>1000</v>
      </c>
      <c r="W23">
        <v>0</v>
      </c>
      <c r="X23">
        <v>-566361729</v>
      </c>
      <c r="Y23">
        <f>AT23</f>
        <v>5.1000000000000004E-4</v>
      </c>
      <c r="AA23">
        <v>24609.759999999998</v>
      </c>
      <c r="AB23">
        <v>0</v>
      </c>
      <c r="AC23">
        <v>0</v>
      </c>
      <c r="AD23">
        <v>0</v>
      </c>
      <c r="AE23">
        <v>24609.759999999998</v>
      </c>
      <c r="AF23">
        <v>0</v>
      </c>
      <c r="AG23">
        <v>0</v>
      </c>
      <c r="AH23">
        <v>0</v>
      </c>
      <c r="AI23">
        <v>1</v>
      </c>
      <c r="AJ23">
        <v>1</v>
      </c>
      <c r="AK23">
        <v>1</v>
      </c>
      <c r="AL23">
        <v>1</v>
      </c>
      <c r="AM23">
        <v>0</v>
      </c>
      <c r="AN23">
        <v>0</v>
      </c>
      <c r="AO23">
        <v>0</v>
      </c>
      <c r="AP23">
        <v>1</v>
      </c>
      <c r="AQ23">
        <v>0</v>
      </c>
      <c r="AR23">
        <v>0</v>
      </c>
      <c r="AS23" t="s">
        <v>3</v>
      </c>
      <c r="AT23">
        <v>5.1000000000000004E-4</v>
      </c>
      <c r="AU23" t="s">
        <v>3</v>
      </c>
      <c r="AV23">
        <v>0</v>
      </c>
      <c r="AW23">
        <v>1</v>
      </c>
      <c r="AX23">
        <v>-1</v>
      </c>
      <c r="AY23">
        <v>0</v>
      </c>
      <c r="AZ23">
        <v>0</v>
      </c>
      <c r="BA23" t="s">
        <v>3</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CV23">
        <v>0</v>
      </c>
      <c r="CW23">
        <v>0</v>
      </c>
      <c r="CX23">
        <f>ROUND(Y23*Source!I38,9)</f>
        <v>6.1200000000000002E-4</v>
      </c>
      <c r="CY23">
        <f>AA23</f>
        <v>24609.759999999998</v>
      </c>
      <c r="CZ23">
        <f>AE23</f>
        <v>24609.759999999998</v>
      </c>
      <c r="DA23">
        <f>AI23</f>
        <v>1</v>
      </c>
      <c r="DB23">
        <f>ROUND(ROUND(AT23*CZ23,2),6)</f>
        <v>12.55</v>
      </c>
      <c r="DC23">
        <f>ROUND(ROUND(AT23*AG23,2),6)</f>
        <v>0</v>
      </c>
      <c r="DD23" t="s">
        <v>3</v>
      </c>
      <c r="DE23" t="s">
        <v>3</v>
      </c>
      <c r="DF23">
        <f t="shared" si="6"/>
        <v>15.06</v>
      </c>
      <c r="DG23">
        <f t="shared" si="4"/>
        <v>0</v>
      </c>
      <c r="DH23">
        <f t="shared" si="5"/>
        <v>0</v>
      </c>
      <c r="DI23">
        <f t="shared" si="3"/>
        <v>0</v>
      </c>
      <c r="DJ23">
        <f>DF23</f>
        <v>15.06</v>
      </c>
      <c r="DK23">
        <v>0</v>
      </c>
      <c r="DL23" t="s">
        <v>3</v>
      </c>
      <c r="DM23">
        <v>0</v>
      </c>
      <c r="DN23" t="s">
        <v>3</v>
      </c>
      <c r="DO23">
        <v>0</v>
      </c>
    </row>
    <row r="24" spans="1:119" x14ac:dyDescent="0.2">
      <c r="A24">
        <f>ROW(Source!A38)</f>
        <v>38</v>
      </c>
      <c r="B24">
        <v>60252778</v>
      </c>
      <c r="C24">
        <v>60252915</v>
      </c>
      <c r="D24">
        <v>59063148</v>
      </c>
      <c r="E24">
        <v>1</v>
      </c>
      <c r="F24">
        <v>1</v>
      </c>
      <c r="G24">
        <v>1080</v>
      </c>
      <c r="H24">
        <v>3</v>
      </c>
      <c r="I24" t="s">
        <v>1069</v>
      </c>
      <c r="J24" t="s">
        <v>1070</v>
      </c>
      <c r="K24" t="s">
        <v>1071</v>
      </c>
      <c r="L24">
        <v>1354</v>
      </c>
      <c r="N24">
        <v>1010</v>
      </c>
      <c r="O24" t="s">
        <v>457</v>
      </c>
      <c r="P24" t="s">
        <v>457</v>
      </c>
      <c r="Q24">
        <v>1</v>
      </c>
      <c r="W24">
        <v>0</v>
      </c>
      <c r="X24">
        <v>446825684</v>
      </c>
      <c r="Y24">
        <f>AT24</f>
        <v>1</v>
      </c>
      <c r="AA24">
        <v>14.99</v>
      </c>
      <c r="AB24">
        <v>0</v>
      </c>
      <c r="AC24">
        <v>0</v>
      </c>
      <c r="AD24">
        <v>0</v>
      </c>
      <c r="AE24">
        <v>14.99</v>
      </c>
      <c r="AF24">
        <v>0</v>
      </c>
      <c r="AG24">
        <v>0</v>
      </c>
      <c r="AH24">
        <v>0</v>
      </c>
      <c r="AI24">
        <v>1</v>
      </c>
      <c r="AJ24">
        <v>1</v>
      </c>
      <c r="AK24">
        <v>1</v>
      </c>
      <c r="AL24">
        <v>1</v>
      </c>
      <c r="AM24">
        <v>-2</v>
      </c>
      <c r="AN24">
        <v>0</v>
      </c>
      <c r="AO24">
        <v>1</v>
      </c>
      <c r="AP24">
        <v>1</v>
      </c>
      <c r="AQ24">
        <v>0</v>
      </c>
      <c r="AR24">
        <v>0</v>
      </c>
      <c r="AS24" t="s">
        <v>3</v>
      </c>
      <c r="AT24">
        <v>1</v>
      </c>
      <c r="AU24" t="s">
        <v>3</v>
      </c>
      <c r="AV24">
        <v>0</v>
      </c>
      <c r="AW24">
        <v>2</v>
      </c>
      <c r="AX24">
        <v>60254259</v>
      </c>
      <c r="AY24">
        <v>1</v>
      </c>
      <c r="AZ24">
        <v>0</v>
      </c>
      <c r="BA24">
        <v>25</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CV24">
        <v>0</v>
      </c>
      <c r="CW24">
        <v>0</v>
      </c>
      <c r="CX24">
        <f>ROUND(Y24*Source!I38,9)</f>
        <v>1.2</v>
      </c>
      <c r="CY24">
        <f>AA24</f>
        <v>14.99</v>
      </c>
      <c r="CZ24">
        <f>AE24</f>
        <v>14.99</v>
      </c>
      <c r="DA24">
        <f>AI24</f>
        <v>1</v>
      </c>
      <c r="DB24">
        <f>ROUND(ROUND(AT24*CZ24,2),6)</f>
        <v>14.99</v>
      </c>
      <c r="DC24">
        <f>ROUND(ROUND(AT24*AG24,2),6)</f>
        <v>0</v>
      </c>
      <c r="DD24" t="s">
        <v>3</v>
      </c>
      <c r="DE24" t="s">
        <v>3</v>
      </c>
      <c r="DF24">
        <f t="shared" si="6"/>
        <v>17.989999999999998</v>
      </c>
      <c r="DG24">
        <f t="shared" si="4"/>
        <v>0</v>
      </c>
      <c r="DH24">
        <f t="shared" si="5"/>
        <v>0</v>
      </c>
      <c r="DI24">
        <f t="shared" si="3"/>
        <v>0</v>
      </c>
      <c r="DJ24">
        <f>DF24</f>
        <v>17.989999999999998</v>
      </c>
      <c r="DK24">
        <v>0</v>
      </c>
      <c r="DL24" t="s">
        <v>3</v>
      </c>
      <c r="DM24">
        <v>0</v>
      </c>
      <c r="DN24" t="s">
        <v>3</v>
      </c>
      <c r="DO24">
        <v>0</v>
      </c>
    </row>
    <row r="25" spans="1:119" x14ac:dyDescent="0.2">
      <c r="A25">
        <f>ROW(Source!A39)</f>
        <v>39</v>
      </c>
      <c r="B25">
        <v>60252775</v>
      </c>
      <c r="C25">
        <v>60252915</v>
      </c>
      <c r="D25">
        <v>58999254</v>
      </c>
      <c r="E25">
        <v>1080</v>
      </c>
      <c r="F25">
        <v>1</v>
      </c>
      <c r="G25">
        <v>1080</v>
      </c>
      <c r="H25">
        <v>1</v>
      </c>
      <c r="I25" t="s">
        <v>1048</v>
      </c>
      <c r="J25" t="s">
        <v>3</v>
      </c>
      <c r="K25" t="s">
        <v>1049</v>
      </c>
      <c r="L25">
        <v>1191</v>
      </c>
      <c r="N25">
        <v>1013</v>
      </c>
      <c r="O25" t="s">
        <v>1050</v>
      </c>
      <c r="P25" t="s">
        <v>1050</v>
      </c>
      <c r="Q25">
        <v>1</v>
      </c>
      <c r="W25">
        <v>0</v>
      </c>
      <c r="X25">
        <v>476480486</v>
      </c>
      <c r="Y25">
        <f>(AT25*1.1)</f>
        <v>6.798</v>
      </c>
      <c r="AA25">
        <v>0</v>
      </c>
      <c r="AB25">
        <v>0</v>
      </c>
      <c r="AC25">
        <v>0</v>
      </c>
      <c r="AD25">
        <v>0</v>
      </c>
      <c r="AE25">
        <v>0</v>
      </c>
      <c r="AF25">
        <v>0</v>
      </c>
      <c r="AG25">
        <v>0</v>
      </c>
      <c r="AH25">
        <v>0</v>
      </c>
      <c r="AI25">
        <v>1</v>
      </c>
      <c r="AJ25">
        <v>1</v>
      </c>
      <c r="AK25">
        <v>1</v>
      </c>
      <c r="AL25">
        <v>1</v>
      </c>
      <c r="AM25">
        <v>5</v>
      </c>
      <c r="AN25">
        <v>0</v>
      </c>
      <c r="AO25">
        <v>1</v>
      </c>
      <c r="AP25">
        <v>1</v>
      </c>
      <c r="AQ25">
        <v>0</v>
      </c>
      <c r="AR25">
        <v>0</v>
      </c>
      <c r="AS25" t="s">
        <v>3</v>
      </c>
      <c r="AT25">
        <v>6.18</v>
      </c>
      <c r="AU25" t="s">
        <v>24</v>
      </c>
      <c r="AV25">
        <v>1</v>
      </c>
      <c r="AW25">
        <v>2</v>
      </c>
      <c r="AX25">
        <v>60254253</v>
      </c>
      <c r="AY25">
        <v>1</v>
      </c>
      <c r="AZ25">
        <v>0</v>
      </c>
      <c r="BA25">
        <v>28</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CU25">
        <f>ROUND(AT25*Source!I39*AH25*AL25,2)</f>
        <v>0</v>
      </c>
      <c r="CV25">
        <f>ROUND(Y25*Source!I39,9)</f>
        <v>8.1576000000000004</v>
      </c>
      <c r="CW25">
        <v>0</v>
      </c>
      <c r="CX25">
        <f>ROUND(Y25*Source!I39,9)</f>
        <v>8.1576000000000004</v>
      </c>
      <c r="CY25">
        <f>AD25</f>
        <v>0</v>
      </c>
      <c r="CZ25">
        <f>AH25</f>
        <v>0</v>
      </c>
      <c r="DA25">
        <f>AL25</f>
        <v>1</v>
      </c>
      <c r="DB25">
        <f>ROUND((ROUND(AT25*CZ25,2)*1.1),6)</f>
        <v>0</v>
      </c>
      <c r="DC25">
        <f>ROUND((ROUND(AT25*AG25,2)*1.1),6)</f>
        <v>0</v>
      </c>
      <c r="DD25" t="s">
        <v>3</v>
      </c>
      <c r="DE25" t="s">
        <v>3</v>
      </c>
      <c r="DF25">
        <f t="shared" si="6"/>
        <v>0</v>
      </c>
      <c r="DG25">
        <f t="shared" si="4"/>
        <v>0</v>
      </c>
      <c r="DH25">
        <f t="shared" si="5"/>
        <v>0</v>
      </c>
      <c r="DI25">
        <f t="shared" si="3"/>
        <v>0</v>
      </c>
      <c r="DJ25">
        <f>DI25</f>
        <v>0</v>
      </c>
      <c r="DK25">
        <v>0</v>
      </c>
      <c r="DL25" t="s">
        <v>3</v>
      </c>
      <c r="DM25">
        <v>0</v>
      </c>
      <c r="DN25" t="s">
        <v>3</v>
      </c>
      <c r="DO25">
        <v>0</v>
      </c>
    </row>
    <row r="26" spans="1:119" x14ac:dyDescent="0.2">
      <c r="A26">
        <f>ROW(Source!A39)</f>
        <v>39</v>
      </c>
      <c r="B26">
        <v>60252775</v>
      </c>
      <c r="C26">
        <v>60252915</v>
      </c>
      <c r="D26">
        <v>59070370</v>
      </c>
      <c r="E26">
        <v>1</v>
      </c>
      <c r="F26">
        <v>1</v>
      </c>
      <c r="G26">
        <v>1080</v>
      </c>
      <c r="H26">
        <v>2</v>
      </c>
      <c r="I26" t="s">
        <v>1051</v>
      </c>
      <c r="J26" t="s">
        <v>1052</v>
      </c>
      <c r="K26" t="s">
        <v>1053</v>
      </c>
      <c r="L26">
        <v>1368</v>
      </c>
      <c r="N26">
        <v>1011</v>
      </c>
      <c r="O26" t="s">
        <v>1054</v>
      </c>
      <c r="P26" t="s">
        <v>1054</v>
      </c>
      <c r="Q26">
        <v>1</v>
      </c>
      <c r="W26">
        <v>0</v>
      </c>
      <c r="X26">
        <v>-2065404138</v>
      </c>
      <c r="Y26">
        <f>(AT26*1.1)</f>
        <v>1.837</v>
      </c>
      <c r="AA26">
        <v>0</v>
      </c>
      <c r="AB26">
        <v>85.83</v>
      </c>
      <c r="AC26">
        <v>0</v>
      </c>
      <c r="AD26">
        <v>0</v>
      </c>
      <c r="AE26">
        <v>0</v>
      </c>
      <c r="AF26">
        <v>7.11</v>
      </c>
      <c r="AG26">
        <v>0</v>
      </c>
      <c r="AH26">
        <v>0</v>
      </c>
      <c r="AI26">
        <v>1</v>
      </c>
      <c r="AJ26">
        <v>11.53</v>
      </c>
      <c r="AK26">
        <v>54.99</v>
      </c>
      <c r="AL26">
        <v>1</v>
      </c>
      <c r="AM26">
        <v>2</v>
      </c>
      <c r="AN26">
        <v>0</v>
      </c>
      <c r="AO26">
        <v>1</v>
      </c>
      <c r="AP26">
        <v>1</v>
      </c>
      <c r="AQ26">
        <v>0</v>
      </c>
      <c r="AR26">
        <v>0</v>
      </c>
      <c r="AS26" t="s">
        <v>3</v>
      </c>
      <c r="AT26">
        <v>1.67</v>
      </c>
      <c r="AU26" t="s">
        <v>24</v>
      </c>
      <c r="AV26">
        <v>0</v>
      </c>
      <c r="AW26">
        <v>2</v>
      </c>
      <c r="AX26">
        <v>60254254</v>
      </c>
      <c r="AY26">
        <v>1</v>
      </c>
      <c r="AZ26">
        <v>0</v>
      </c>
      <c r="BA26">
        <v>29</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CV26">
        <v>0</v>
      </c>
      <c r="CW26">
        <f>ROUND(Y26*Source!I39*DO26,9)</f>
        <v>0</v>
      </c>
      <c r="CX26">
        <f>ROUND(Y26*Source!I39,9)</f>
        <v>2.2044000000000001</v>
      </c>
      <c r="CY26">
        <f>AB26</f>
        <v>85.83</v>
      </c>
      <c r="CZ26">
        <f>AF26</f>
        <v>7.11</v>
      </c>
      <c r="DA26">
        <f>AJ26</f>
        <v>11.53</v>
      </c>
      <c r="DB26">
        <f>ROUND((ROUND(AT26*CZ26,2)*1.1),6)</f>
        <v>13.057</v>
      </c>
      <c r="DC26">
        <f>ROUND((ROUND(AT26*AG26,2)*1.1),6)</f>
        <v>0</v>
      </c>
      <c r="DD26" t="s">
        <v>3</v>
      </c>
      <c r="DE26" t="s">
        <v>3</v>
      </c>
      <c r="DF26">
        <f t="shared" si="6"/>
        <v>0</v>
      </c>
      <c r="DG26">
        <f>ROUND(ROUND(AF26*AJ26,2)*CX26,2)</f>
        <v>180.72</v>
      </c>
      <c r="DH26">
        <f>ROUND(ROUND(AG26*AK26,2)*CX26,2)</f>
        <v>0</v>
      </c>
      <c r="DI26">
        <f t="shared" si="3"/>
        <v>0</v>
      </c>
      <c r="DJ26">
        <f>DG26</f>
        <v>180.72</v>
      </c>
      <c r="DK26">
        <v>0</v>
      </c>
      <c r="DL26" t="s">
        <v>3</v>
      </c>
      <c r="DM26">
        <v>0</v>
      </c>
      <c r="DN26" t="s">
        <v>3</v>
      </c>
      <c r="DO26">
        <v>0</v>
      </c>
    </row>
    <row r="27" spans="1:119" x14ac:dyDescent="0.2">
      <c r="A27">
        <f>ROW(Source!A39)</f>
        <v>39</v>
      </c>
      <c r="B27">
        <v>60252775</v>
      </c>
      <c r="C27">
        <v>60252915</v>
      </c>
      <c r="D27">
        <v>59070669</v>
      </c>
      <c r="E27">
        <v>1</v>
      </c>
      <c r="F27">
        <v>1</v>
      </c>
      <c r="G27">
        <v>1080</v>
      </c>
      <c r="H27">
        <v>2</v>
      </c>
      <c r="I27" t="s">
        <v>1055</v>
      </c>
      <c r="J27" t="s">
        <v>1056</v>
      </c>
      <c r="K27" t="s">
        <v>1057</v>
      </c>
      <c r="L27">
        <v>1368</v>
      </c>
      <c r="N27">
        <v>1011</v>
      </c>
      <c r="O27" t="s">
        <v>1054</v>
      </c>
      <c r="P27" t="s">
        <v>1054</v>
      </c>
      <c r="Q27">
        <v>1</v>
      </c>
      <c r="W27">
        <v>0</v>
      </c>
      <c r="X27">
        <v>-1985943078</v>
      </c>
      <c r="Y27">
        <f>(AT27*1.1)</f>
        <v>0.59400000000000008</v>
      </c>
      <c r="AA27">
        <v>0</v>
      </c>
      <c r="AB27">
        <v>1418.19</v>
      </c>
      <c r="AC27">
        <v>726.59</v>
      </c>
      <c r="AD27">
        <v>0</v>
      </c>
      <c r="AE27">
        <v>0</v>
      </c>
      <c r="AF27">
        <v>83.1</v>
      </c>
      <c r="AG27">
        <v>12.62</v>
      </c>
      <c r="AH27">
        <v>0</v>
      </c>
      <c r="AI27">
        <v>1</v>
      </c>
      <c r="AJ27">
        <v>16.3</v>
      </c>
      <c r="AK27">
        <v>54.99</v>
      </c>
      <c r="AL27">
        <v>1</v>
      </c>
      <c r="AM27">
        <v>2</v>
      </c>
      <c r="AN27">
        <v>0</v>
      </c>
      <c r="AO27">
        <v>1</v>
      </c>
      <c r="AP27">
        <v>1</v>
      </c>
      <c r="AQ27">
        <v>0</v>
      </c>
      <c r="AR27">
        <v>0</v>
      </c>
      <c r="AS27" t="s">
        <v>3</v>
      </c>
      <c r="AT27">
        <v>0.54</v>
      </c>
      <c r="AU27" t="s">
        <v>24</v>
      </c>
      <c r="AV27">
        <v>0</v>
      </c>
      <c r="AW27">
        <v>2</v>
      </c>
      <c r="AX27">
        <v>60254255</v>
      </c>
      <c r="AY27">
        <v>1</v>
      </c>
      <c r="AZ27">
        <v>0</v>
      </c>
      <c r="BA27">
        <v>30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CV27">
        <v>0</v>
      </c>
      <c r="CW27">
        <f>ROUND(Y27*Source!I39*DO27,9)</f>
        <v>8.9955359999999995</v>
      </c>
      <c r="CX27">
        <f>ROUND(Y27*Source!I39,9)</f>
        <v>0.71279999999999999</v>
      </c>
      <c r="CY27">
        <f>AB27</f>
        <v>1418.19</v>
      </c>
      <c r="CZ27">
        <f>AF27</f>
        <v>83.1</v>
      </c>
      <c r="DA27">
        <f>AJ27</f>
        <v>16.3</v>
      </c>
      <c r="DB27">
        <f>ROUND((ROUND(AT27*CZ27,2)*1.1),6)</f>
        <v>49.356999999999999</v>
      </c>
      <c r="DC27">
        <f>ROUND((ROUND(AT27*AG27,2)*1.1),6)</f>
        <v>7.4909999999999997</v>
      </c>
      <c r="DD27" t="s">
        <v>3</v>
      </c>
      <c r="DE27" t="s">
        <v>3</v>
      </c>
      <c r="DF27">
        <f t="shared" si="6"/>
        <v>0</v>
      </c>
      <c r="DG27">
        <f>ROUND(ROUND(AF27*AJ27,2)*CX27,2)</f>
        <v>965.51</v>
      </c>
      <c r="DH27">
        <f>ROUND(ROUND(AG27*AK27,2)*CX27,2)</f>
        <v>494.66</v>
      </c>
      <c r="DI27">
        <f t="shared" si="3"/>
        <v>0</v>
      </c>
      <c r="DJ27">
        <f>DG27</f>
        <v>965.51</v>
      </c>
      <c r="DK27">
        <v>0</v>
      </c>
      <c r="DL27" t="s">
        <v>1058</v>
      </c>
      <c r="DM27">
        <v>0</v>
      </c>
      <c r="DN27" t="s">
        <v>1050</v>
      </c>
      <c r="DO27">
        <v>12.62</v>
      </c>
    </row>
    <row r="28" spans="1:119" x14ac:dyDescent="0.2">
      <c r="A28">
        <f>ROW(Source!A39)</f>
        <v>39</v>
      </c>
      <c r="B28">
        <v>60252775</v>
      </c>
      <c r="C28">
        <v>60252915</v>
      </c>
      <c r="D28">
        <v>59039576</v>
      </c>
      <c r="E28">
        <v>1</v>
      </c>
      <c r="F28">
        <v>1</v>
      </c>
      <c r="G28">
        <v>1080</v>
      </c>
      <c r="H28">
        <v>3</v>
      </c>
      <c r="I28" t="s">
        <v>1059</v>
      </c>
      <c r="J28" t="s">
        <v>1060</v>
      </c>
      <c r="K28" t="s">
        <v>1061</v>
      </c>
      <c r="L28">
        <v>1348</v>
      </c>
      <c r="N28">
        <v>1009</v>
      </c>
      <c r="O28" t="s">
        <v>32</v>
      </c>
      <c r="P28" t="s">
        <v>32</v>
      </c>
      <c r="Q28">
        <v>1000</v>
      </c>
      <c r="W28">
        <v>0</v>
      </c>
      <c r="X28">
        <v>1286623552</v>
      </c>
      <c r="Y28">
        <f>AT28</f>
        <v>4.0000000000000002E-4</v>
      </c>
      <c r="AA28">
        <v>65214.45</v>
      </c>
      <c r="AB28">
        <v>0</v>
      </c>
      <c r="AC28">
        <v>0</v>
      </c>
      <c r="AD28">
        <v>0</v>
      </c>
      <c r="AE28">
        <v>7246.05</v>
      </c>
      <c r="AF28">
        <v>0</v>
      </c>
      <c r="AG28">
        <v>0</v>
      </c>
      <c r="AH28">
        <v>0</v>
      </c>
      <c r="AI28">
        <v>9</v>
      </c>
      <c r="AJ28">
        <v>1</v>
      </c>
      <c r="AK28">
        <v>1</v>
      </c>
      <c r="AL28">
        <v>1</v>
      </c>
      <c r="AM28">
        <v>2</v>
      </c>
      <c r="AN28">
        <v>0</v>
      </c>
      <c r="AO28">
        <v>1</v>
      </c>
      <c r="AP28">
        <v>1</v>
      </c>
      <c r="AQ28">
        <v>0</v>
      </c>
      <c r="AR28">
        <v>0</v>
      </c>
      <c r="AS28" t="s">
        <v>3</v>
      </c>
      <c r="AT28">
        <v>4.0000000000000002E-4</v>
      </c>
      <c r="AU28" t="s">
        <v>3</v>
      </c>
      <c r="AV28">
        <v>0</v>
      </c>
      <c r="AW28">
        <v>2</v>
      </c>
      <c r="AX28">
        <v>60254256</v>
      </c>
      <c r="AY28">
        <v>1</v>
      </c>
      <c r="AZ28">
        <v>0</v>
      </c>
      <c r="BA28">
        <v>31</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CV28">
        <v>0</v>
      </c>
      <c r="CW28">
        <v>0</v>
      </c>
      <c r="CX28">
        <f>ROUND(Y28*Source!I39,9)</f>
        <v>4.8000000000000001E-4</v>
      </c>
      <c r="CY28">
        <f>AA28</f>
        <v>65214.45</v>
      </c>
      <c r="CZ28">
        <f>AE28</f>
        <v>7246.05</v>
      </c>
      <c r="DA28">
        <f>AI28</f>
        <v>9</v>
      </c>
      <c r="DB28">
        <f>ROUND(ROUND(AT28*CZ28,2),6)</f>
        <v>2.9</v>
      </c>
      <c r="DC28">
        <f>ROUND(ROUND(AT28*AG28,2),6)</f>
        <v>0</v>
      </c>
      <c r="DD28" t="s">
        <v>3</v>
      </c>
      <c r="DE28" t="s">
        <v>3</v>
      </c>
      <c r="DF28">
        <f>ROUND(ROUND(AE28*AI28,2)*CX28,2)</f>
        <v>31.3</v>
      </c>
      <c r="DG28">
        <f t="shared" ref="DG28:DG41" si="7">ROUND(ROUND(AF28,2)*CX28,2)</f>
        <v>0</v>
      </c>
      <c r="DH28">
        <f t="shared" ref="DH28:DH41" si="8">ROUND(ROUND(AG28,2)*CX28,2)</f>
        <v>0</v>
      </c>
      <c r="DI28">
        <f t="shared" si="3"/>
        <v>0</v>
      </c>
      <c r="DJ28">
        <f>DF28</f>
        <v>31.3</v>
      </c>
      <c r="DK28">
        <v>0</v>
      </c>
      <c r="DL28" t="s">
        <v>3</v>
      </c>
      <c r="DM28">
        <v>0</v>
      </c>
      <c r="DN28" t="s">
        <v>3</v>
      </c>
      <c r="DO28">
        <v>0</v>
      </c>
    </row>
    <row r="29" spans="1:119" x14ac:dyDescent="0.2">
      <c r="A29">
        <f>ROW(Source!A39)</f>
        <v>39</v>
      </c>
      <c r="B29">
        <v>60252775</v>
      </c>
      <c r="C29">
        <v>60252915</v>
      </c>
      <c r="D29">
        <v>59039979</v>
      </c>
      <c r="E29">
        <v>1</v>
      </c>
      <c r="F29">
        <v>1</v>
      </c>
      <c r="G29">
        <v>1080</v>
      </c>
      <c r="H29">
        <v>3</v>
      </c>
      <c r="I29" t="s">
        <v>1062</v>
      </c>
      <c r="J29" t="s">
        <v>1063</v>
      </c>
      <c r="K29" t="s">
        <v>1064</v>
      </c>
      <c r="L29">
        <v>1346</v>
      </c>
      <c r="N29">
        <v>1009</v>
      </c>
      <c r="O29" t="s">
        <v>1065</v>
      </c>
      <c r="P29" t="s">
        <v>1065</v>
      </c>
      <c r="Q29">
        <v>1</v>
      </c>
      <c r="W29">
        <v>0</v>
      </c>
      <c r="X29">
        <v>2041003886</v>
      </c>
      <c r="Y29">
        <f>AT29</f>
        <v>0.15</v>
      </c>
      <c r="AA29">
        <v>98.94</v>
      </c>
      <c r="AB29">
        <v>0</v>
      </c>
      <c r="AC29">
        <v>0</v>
      </c>
      <c r="AD29">
        <v>0</v>
      </c>
      <c r="AE29">
        <v>29.89</v>
      </c>
      <c r="AF29">
        <v>0</v>
      </c>
      <c r="AG29">
        <v>0</v>
      </c>
      <c r="AH29">
        <v>0</v>
      </c>
      <c r="AI29">
        <v>3.31</v>
      </c>
      <c r="AJ29">
        <v>1</v>
      </c>
      <c r="AK29">
        <v>1</v>
      </c>
      <c r="AL29">
        <v>1</v>
      </c>
      <c r="AM29">
        <v>2</v>
      </c>
      <c r="AN29">
        <v>0</v>
      </c>
      <c r="AO29">
        <v>1</v>
      </c>
      <c r="AP29">
        <v>1</v>
      </c>
      <c r="AQ29">
        <v>0</v>
      </c>
      <c r="AR29">
        <v>0</v>
      </c>
      <c r="AS29" t="s">
        <v>3</v>
      </c>
      <c r="AT29">
        <v>0.15</v>
      </c>
      <c r="AU29" t="s">
        <v>3</v>
      </c>
      <c r="AV29">
        <v>0</v>
      </c>
      <c r="AW29">
        <v>2</v>
      </c>
      <c r="AX29">
        <v>60254257</v>
      </c>
      <c r="AY29">
        <v>1</v>
      </c>
      <c r="AZ29">
        <v>0</v>
      </c>
      <c r="BA29">
        <v>32</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CV29">
        <v>0</v>
      </c>
      <c r="CW29">
        <v>0</v>
      </c>
      <c r="CX29">
        <f>ROUND(Y29*Source!I39,9)</f>
        <v>0.18</v>
      </c>
      <c r="CY29">
        <f>AA29</f>
        <v>98.94</v>
      </c>
      <c r="CZ29">
        <f>AE29</f>
        <v>29.89</v>
      </c>
      <c r="DA29">
        <f>AI29</f>
        <v>3.31</v>
      </c>
      <c r="DB29">
        <f>ROUND(ROUND(AT29*CZ29,2),6)</f>
        <v>4.4800000000000004</v>
      </c>
      <c r="DC29">
        <f>ROUND(ROUND(AT29*AG29,2),6)</f>
        <v>0</v>
      </c>
      <c r="DD29" t="s">
        <v>3</v>
      </c>
      <c r="DE29" t="s">
        <v>3</v>
      </c>
      <c r="DF29">
        <f>ROUND(ROUND(AE29*AI29,2)*CX29,2)</f>
        <v>17.809999999999999</v>
      </c>
      <c r="DG29">
        <f t="shared" si="7"/>
        <v>0</v>
      </c>
      <c r="DH29">
        <f t="shared" si="8"/>
        <v>0</v>
      </c>
      <c r="DI29">
        <f t="shared" si="3"/>
        <v>0</v>
      </c>
      <c r="DJ29">
        <f>DF29</f>
        <v>17.809999999999999</v>
      </c>
      <c r="DK29">
        <v>0</v>
      </c>
      <c r="DL29" t="s">
        <v>3</v>
      </c>
      <c r="DM29">
        <v>0</v>
      </c>
      <c r="DN29" t="s">
        <v>3</v>
      </c>
      <c r="DO29">
        <v>0</v>
      </c>
    </row>
    <row r="30" spans="1:119" x14ac:dyDescent="0.2">
      <c r="A30">
        <f>ROW(Source!A39)</f>
        <v>39</v>
      </c>
      <c r="B30">
        <v>60252775</v>
      </c>
      <c r="C30">
        <v>60252915</v>
      </c>
      <c r="D30">
        <v>59040049</v>
      </c>
      <c r="E30">
        <v>1</v>
      </c>
      <c r="F30">
        <v>1</v>
      </c>
      <c r="G30">
        <v>1080</v>
      </c>
      <c r="H30">
        <v>3</v>
      </c>
      <c r="I30" t="s">
        <v>1066</v>
      </c>
      <c r="J30" t="s">
        <v>1067</v>
      </c>
      <c r="K30" t="s">
        <v>1068</v>
      </c>
      <c r="L30">
        <v>1348</v>
      </c>
      <c r="N30">
        <v>1009</v>
      </c>
      <c r="O30" t="s">
        <v>32</v>
      </c>
      <c r="P30" t="s">
        <v>32</v>
      </c>
      <c r="Q30">
        <v>1000</v>
      </c>
      <c r="W30">
        <v>0</v>
      </c>
      <c r="X30">
        <v>-1792704725</v>
      </c>
      <c r="Y30">
        <f>AT30</f>
        <v>1.4999999999999999E-4</v>
      </c>
      <c r="AA30">
        <v>159875.9</v>
      </c>
      <c r="AB30">
        <v>0</v>
      </c>
      <c r="AC30">
        <v>0</v>
      </c>
      <c r="AD30">
        <v>0</v>
      </c>
      <c r="AE30">
        <v>8590.86</v>
      </c>
      <c r="AF30">
        <v>0</v>
      </c>
      <c r="AG30">
        <v>0</v>
      </c>
      <c r="AH30">
        <v>0</v>
      </c>
      <c r="AI30">
        <v>18.61</v>
      </c>
      <c r="AJ30">
        <v>1</v>
      </c>
      <c r="AK30">
        <v>1</v>
      </c>
      <c r="AL30">
        <v>1</v>
      </c>
      <c r="AM30">
        <v>2</v>
      </c>
      <c r="AN30">
        <v>0</v>
      </c>
      <c r="AO30">
        <v>1</v>
      </c>
      <c r="AP30">
        <v>1</v>
      </c>
      <c r="AQ30">
        <v>0</v>
      </c>
      <c r="AR30">
        <v>0</v>
      </c>
      <c r="AS30" t="s">
        <v>3</v>
      </c>
      <c r="AT30">
        <v>1.4999999999999999E-4</v>
      </c>
      <c r="AU30" t="s">
        <v>3</v>
      </c>
      <c r="AV30">
        <v>0</v>
      </c>
      <c r="AW30">
        <v>2</v>
      </c>
      <c r="AX30">
        <v>60254258</v>
      </c>
      <c r="AY30">
        <v>1</v>
      </c>
      <c r="AZ30">
        <v>0</v>
      </c>
      <c r="BA30">
        <v>33</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CV30">
        <v>0</v>
      </c>
      <c r="CW30">
        <v>0</v>
      </c>
      <c r="CX30">
        <f>ROUND(Y30*Source!I39,9)</f>
        <v>1.8000000000000001E-4</v>
      </c>
      <c r="CY30">
        <f>AA30</f>
        <v>159875.9</v>
      </c>
      <c r="CZ30">
        <f>AE30</f>
        <v>8590.86</v>
      </c>
      <c r="DA30">
        <f>AI30</f>
        <v>18.61</v>
      </c>
      <c r="DB30">
        <f>ROUND(ROUND(AT30*CZ30,2),6)</f>
        <v>1.29</v>
      </c>
      <c r="DC30">
        <f>ROUND(ROUND(AT30*AG30,2),6)</f>
        <v>0</v>
      </c>
      <c r="DD30" t="s">
        <v>3</v>
      </c>
      <c r="DE30" t="s">
        <v>3</v>
      </c>
      <c r="DF30">
        <f>ROUND(ROUND(AE30*AI30,2)*CX30,2)</f>
        <v>28.78</v>
      </c>
      <c r="DG30">
        <f t="shared" si="7"/>
        <v>0</v>
      </c>
      <c r="DH30">
        <f t="shared" si="8"/>
        <v>0</v>
      </c>
      <c r="DI30">
        <f t="shared" si="3"/>
        <v>0</v>
      </c>
      <c r="DJ30">
        <f>DF30</f>
        <v>28.78</v>
      </c>
      <c r="DK30">
        <v>0</v>
      </c>
      <c r="DL30" t="s">
        <v>3</v>
      </c>
      <c r="DM30">
        <v>0</v>
      </c>
      <c r="DN30" t="s">
        <v>3</v>
      </c>
      <c r="DO30">
        <v>0</v>
      </c>
    </row>
    <row r="31" spans="1:119" x14ac:dyDescent="0.2">
      <c r="A31">
        <f>ROW(Source!A39)</f>
        <v>39</v>
      </c>
      <c r="B31">
        <v>60252775</v>
      </c>
      <c r="C31">
        <v>60252915</v>
      </c>
      <c r="D31">
        <v>59038857</v>
      </c>
      <c r="E31">
        <v>1</v>
      </c>
      <c r="F31">
        <v>1</v>
      </c>
      <c r="G31">
        <v>1080</v>
      </c>
      <c r="H31">
        <v>3</v>
      </c>
      <c r="I31" t="s">
        <v>30</v>
      </c>
      <c r="J31" t="s">
        <v>33</v>
      </c>
      <c r="K31" t="s">
        <v>31</v>
      </c>
      <c r="L31">
        <v>1348</v>
      </c>
      <c r="N31">
        <v>1009</v>
      </c>
      <c r="O31" t="s">
        <v>32</v>
      </c>
      <c r="P31" t="s">
        <v>32</v>
      </c>
      <c r="Q31">
        <v>1000</v>
      </c>
      <c r="W31">
        <v>0</v>
      </c>
      <c r="X31">
        <v>-566361729</v>
      </c>
      <c r="Y31">
        <f>AT31</f>
        <v>5.1000000000000004E-4</v>
      </c>
      <c r="AA31">
        <v>126740.26</v>
      </c>
      <c r="AB31">
        <v>0</v>
      </c>
      <c r="AC31">
        <v>0</v>
      </c>
      <c r="AD31">
        <v>0</v>
      </c>
      <c r="AE31">
        <v>24609.759999999998</v>
      </c>
      <c r="AF31">
        <v>0</v>
      </c>
      <c r="AG31">
        <v>0</v>
      </c>
      <c r="AH31">
        <v>0</v>
      </c>
      <c r="AI31">
        <v>5.15</v>
      </c>
      <c r="AJ31">
        <v>1</v>
      </c>
      <c r="AK31">
        <v>1</v>
      </c>
      <c r="AL31">
        <v>1</v>
      </c>
      <c r="AM31">
        <v>0</v>
      </c>
      <c r="AN31">
        <v>0</v>
      </c>
      <c r="AO31">
        <v>0</v>
      </c>
      <c r="AP31">
        <v>1</v>
      </c>
      <c r="AQ31">
        <v>0</v>
      </c>
      <c r="AR31">
        <v>0</v>
      </c>
      <c r="AS31" t="s">
        <v>3</v>
      </c>
      <c r="AT31">
        <v>5.1000000000000004E-4</v>
      </c>
      <c r="AU31" t="s">
        <v>3</v>
      </c>
      <c r="AV31">
        <v>0</v>
      </c>
      <c r="AW31">
        <v>1</v>
      </c>
      <c r="AX31">
        <v>-1</v>
      </c>
      <c r="AY31">
        <v>0</v>
      </c>
      <c r="AZ31">
        <v>0</v>
      </c>
      <c r="BA31" t="s">
        <v>3</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CV31">
        <v>0</v>
      </c>
      <c r="CW31">
        <v>0</v>
      </c>
      <c r="CX31">
        <f>ROUND(Y31*Source!I39,9)</f>
        <v>6.1200000000000002E-4</v>
      </c>
      <c r="CY31">
        <f>AA31</f>
        <v>126740.26</v>
      </c>
      <c r="CZ31">
        <f>AE31</f>
        <v>24609.759999999998</v>
      </c>
      <c r="DA31">
        <f>AI31</f>
        <v>5.15</v>
      </c>
      <c r="DB31">
        <f>ROUND(ROUND(AT31*CZ31,2),6)</f>
        <v>12.55</v>
      </c>
      <c r="DC31">
        <f>ROUND(ROUND(AT31*AG31,2),6)</f>
        <v>0</v>
      </c>
      <c r="DD31" t="s">
        <v>3</v>
      </c>
      <c r="DE31" t="s">
        <v>3</v>
      </c>
      <c r="DF31">
        <f>ROUND(ROUND(AE31*AI31,2)*CX31,2)</f>
        <v>77.569999999999993</v>
      </c>
      <c r="DG31">
        <f t="shared" si="7"/>
        <v>0</v>
      </c>
      <c r="DH31">
        <f t="shared" si="8"/>
        <v>0</v>
      </c>
      <c r="DI31">
        <f t="shared" si="3"/>
        <v>0</v>
      </c>
      <c r="DJ31">
        <f>DF31</f>
        <v>77.569999999999993</v>
      </c>
      <c r="DK31">
        <v>0</v>
      </c>
      <c r="DL31" t="s">
        <v>3</v>
      </c>
      <c r="DM31">
        <v>0</v>
      </c>
      <c r="DN31" t="s">
        <v>3</v>
      </c>
      <c r="DO31">
        <v>0</v>
      </c>
    </row>
    <row r="32" spans="1:119" x14ac:dyDescent="0.2">
      <c r="A32">
        <f>ROW(Source!A39)</f>
        <v>39</v>
      </c>
      <c r="B32">
        <v>60252775</v>
      </c>
      <c r="C32">
        <v>60252915</v>
      </c>
      <c r="D32">
        <v>59063148</v>
      </c>
      <c r="E32">
        <v>1</v>
      </c>
      <c r="F32">
        <v>1</v>
      </c>
      <c r="G32">
        <v>1080</v>
      </c>
      <c r="H32">
        <v>3</v>
      </c>
      <c r="I32" t="s">
        <v>1069</v>
      </c>
      <c r="J32" t="s">
        <v>1070</v>
      </c>
      <c r="K32" t="s">
        <v>1071</v>
      </c>
      <c r="L32">
        <v>1354</v>
      </c>
      <c r="N32">
        <v>1010</v>
      </c>
      <c r="O32" t="s">
        <v>457</v>
      </c>
      <c r="P32" t="s">
        <v>457</v>
      </c>
      <c r="Q32">
        <v>1</v>
      </c>
      <c r="W32">
        <v>0</v>
      </c>
      <c r="X32">
        <v>446825684</v>
      </c>
      <c r="Y32">
        <f>AT32</f>
        <v>1</v>
      </c>
      <c r="AA32">
        <v>123.97</v>
      </c>
      <c r="AB32">
        <v>0</v>
      </c>
      <c r="AC32">
        <v>0</v>
      </c>
      <c r="AD32">
        <v>0</v>
      </c>
      <c r="AE32">
        <v>14.99</v>
      </c>
      <c r="AF32">
        <v>0</v>
      </c>
      <c r="AG32">
        <v>0</v>
      </c>
      <c r="AH32">
        <v>0</v>
      </c>
      <c r="AI32">
        <v>8.27</v>
      </c>
      <c r="AJ32">
        <v>1</v>
      </c>
      <c r="AK32">
        <v>1</v>
      </c>
      <c r="AL32">
        <v>1</v>
      </c>
      <c r="AM32">
        <v>2</v>
      </c>
      <c r="AN32">
        <v>0</v>
      </c>
      <c r="AO32">
        <v>1</v>
      </c>
      <c r="AP32">
        <v>1</v>
      </c>
      <c r="AQ32">
        <v>0</v>
      </c>
      <c r="AR32">
        <v>0</v>
      </c>
      <c r="AS32" t="s">
        <v>3</v>
      </c>
      <c r="AT32">
        <v>1</v>
      </c>
      <c r="AU32" t="s">
        <v>3</v>
      </c>
      <c r="AV32">
        <v>0</v>
      </c>
      <c r="AW32">
        <v>2</v>
      </c>
      <c r="AX32">
        <v>60254259</v>
      </c>
      <c r="AY32">
        <v>1</v>
      </c>
      <c r="AZ32">
        <v>0</v>
      </c>
      <c r="BA32">
        <v>34</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CV32">
        <v>0</v>
      </c>
      <c r="CW32">
        <v>0</v>
      </c>
      <c r="CX32">
        <f>ROUND(Y32*Source!I39,9)</f>
        <v>1.2</v>
      </c>
      <c r="CY32">
        <f>AA32</f>
        <v>123.97</v>
      </c>
      <c r="CZ32">
        <f>AE32</f>
        <v>14.99</v>
      </c>
      <c r="DA32">
        <f>AI32</f>
        <v>8.27</v>
      </c>
      <c r="DB32">
        <f>ROUND(ROUND(AT32*CZ32,2),6)</f>
        <v>14.99</v>
      </c>
      <c r="DC32">
        <f>ROUND(ROUND(AT32*AG32,2),6)</f>
        <v>0</v>
      </c>
      <c r="DD32" t="s">
        <v>3</v>
      </c>
      <c r="DE32" t="s">
        <v>3</v>
      </c>
      <c r="DF32">
        <f>ROUND(ROUND(AE32*AI32,2)*CX32,2)</f>
        <v>148.76</v>
      </c>
      <c r="DG32">
        <f t="shared" si="7"/>
        <v>0</v>
      </c>
      <c r="DH32">
        <f t="shared" si="8"/>
        <v>0</v>
      </c>
      <c r="DI32">
        <f t="shared" si="3"/>
        <v>0</v>
      </c>
      <c r="DJ32">
        <f>DF32</f>
        <v>148.76</v>
      </c>
      <c r="DK32">
        <v>0</v>
      </c>
      <c r="DL32" t="s">
        <v>3</v>
      </c>
      <c r="DM32">
        <v>0</v>
      </c>
      <c r="DN32" t="s">
        <v>3</v>
      </c>
      <c r="DO32">
        <v>0</v>
      </c>
    </row>
    <row r="33" spans="1:119" x14ac:dyDescent="0.2">
      <c r="A33">
        <f>ROW(Source!A47)</f>
        <v>47</v>
      </c>
      <c r="B33">
        <v>60252778</v>
      </c>
      <c r="C33">
        <v>60252937</v>
      </c>
      <c r="D33">
        <v>58999254</v>
      </c>
      <c r="E33">
        <v>1080</v>
      </c>
      <c r="F33">
        <v>1</v>
      </c>
      <c r="G33">
        <v>1080</v>
      </c>
      <c r="H33">
        <v>1</v>
      </c>
      <c r="I33" t="s">
        <v>1048</v>
      </c>
      <c r="J33" t="s">
        <v>3</v>
      </c>
      <c r="K33" t="s">
        <v>1049</v>
      </c>
      <c r="L33">
        <v>1191</v>
      </c>
      <c r="N33">
        <v>1013</v>
      </c>
      <c r="O33" t="s">
        <v>1050</v>
      </c>
      <c r="P33" t="s">
        <v>1050</v>
      </c>
      <c r="Q33">
        <v>1</v>
      </c>
      <c r="W33">
        <v>0</v>
      </c>
      <c r="X33">
        <v>476480486</v>
      </c>
      <c r="Y33">
        <f>(AT33*1.1)</f>
        <v>6.798</v>
      </c>
      <c r="AA33">
        <v>0</v>
      </c>
      <c r="AB33">
        <v>0</v>
      </c>
      <c r="AC33">
        <v>0</v>
      </c>
      <c r="AD33">
        <v>0</v>
      </c>
      <c r="AE33">
        <v>0</v>
      </c>
      <c r="AF33">
        <v>0</v>
      </c>
      <c r="AG33">
        <v>0</v>
      </c>
      <c r="AH33">
        <v>0</v>
      </c>
      <c r="AI33">
        <v>1</v>
      </c>
      <c r="AJ33">
        <v>1</v>
      </c>
      <c r="AK33">
        <v>1</v>
      </c>
      <c r="AL33">
        <v>1</v>
      </c>
      <c r="AM33">
        <v>-2</v>
      </c>
      <c r="AN33">
        <v>0</v>
      </c>
      <c r="AO33">
        <v>1</v>
      </c>
      <c r="AP33">
        <v>1</v>
      </c>
      <c r="AQ33">
        <v>0</v>
      </c>
      <c r="AR33">
        <v>0</v>
      </c>
      <c r="AS33" t="s">
        <v>3</v>
      </c>
      <c r="AT33">
        <v>6.18</v>
      </c>
      <c r="AU33" t="s">
        <v>24</v>
      </c>
      <c r="AV33">
        <v>1</v>
      </c>
      <c r="AW33">
        <v>2</v>
      </c>
      <c r="AX33">
        <v>60254262</v>
      </c>
      <c r="AY33">
        <v>1</v>
      </c>
      <c r="AZ33">
        <v>0</v>
      </c>
      <c r="BA33">
        <v>37</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CU33">
        <f>ROUND(AT33*Source!I47*AH33*AL33,2)</f>
        <v>0</v>
      </c>
      <c r="CV33">
        <f>ROUND(Y33*Source!I47,9)</f>
        <v>4.0788000000000002</v>
      </c>
      <c r="CW33">
        <v>0</v>
      </c>
      <c r="CX33">
        <f>ROUND(Y33*Source!I47,9)</f>
        <v>4.0788000000000002</v>
      </c>
      <c r="CY33">
        <f>AD33</f>
        <v>0</v>
      </c>
      <c r="CZ33">
        <f>AH33</f>
        <v>0</v>
      </c>
      <c r="DA33">
        <f>AL33</f>
        <v>1</v>
      </c>
      <c r="DB33">
        <f>ROUND((ROUND(AT33*CZ33,2)*1.1),6)</f>
        <v>0</v>
      </c>
      <c r="DC33">
        <f>ROUND((ROUND(AT33*AG33,2)*1.1),6)</f>
        <v>0</v>
      </c>
      <c r="DD33" t="s">
        <v>3</v>
      </c>
      <c r="DE33" t="s">
        <v>3</v>
      </c>
      <c r="DF33">
        <f t="shared" ref="DF33:DF43" si="9">ROUND(ROUND(AE33,2)*CX33,2)</f>
        <v>0</v>
      </c>
      <c r="DG33">
        <f t="shared" si="7"/>
        <v>0</v>
      </c>
      <c r="DH33">
        <f t="shared" si="8"/>
        <v>0</v>
      </c>
      <c r="DI33">
        <f t="shared" si="3"/>
        <v>0</v>
      </c>
      <c r="DJ33">
        <f>DI33</f>
        <v>0</v>
      </c>
      <c r="DK33">
        <v>0</v>
      </c>
      <c r="DL33" t="s">
        <v>3</v>
      </c>
      <c r="DM33">
        <v>0</v>
      </c>
      <c r="DN33" t="s">
        <v>3</v>
      </c>
      <c r="DO33">
        <v>0</v>
      </c>
    </row>
    <row r="34" spans="1:119" x14ac:dyDescent="0.2">
      <c r="A34">
        <f>ROW(Source!A47)</f>
        <v>47</v>
      </c>
      <c r="B34">
        <v>60252778</v>
      </c>
      <c r="C34">
        <v>60252937</v>
      </c>
      <c r="D34">
        <v>59070370</v>
      </c>
      <c r="E34">
        <v>1</v>
      </c>
      <c r="F34">
        <v>1</v>
      </c>
      <c r="G34">
        <v>1080</v>
      </c>
      <c r="H34">
        <v>2</v>
      </c>
      <c r="I34" t="s">
        <v>1051</v>
      </c>
      <c r="J34" t="s">
        <v>1052</v>
      </c>
      <c r="K34" t="s">
        <v>1053</v>
      </c>
      <c r="L34">
        <v>1368</v>
      </c>
      <c r="N34">
        <v>1011</v>
      </c>
      <c r="O34" t="s">
        <v>1054</v>
      </c>
      <c r="P34" t="s">
        <v>1054</v>
      </c>
      <c r="Q34">
        <v>1</v>
      </c>
      <c r="W34">
        <v>0</v>
      </c>
      <c r="X34">
        <v>-2065404138</v>
      </c>
      <c r="Y34">
        <f>(AT34*1.1)</f>
        <v>1.837</v>
      </c>
      <c r="AA34">
        <v>0</v>
      </c>
      <c r="AB34">
        <v>7.44</v>
      </c>
      <c r="AC34">
        <v>0</v>
      </c>
      <c r="AD34">
        <v>0</v>
      </c>
      <c r="AE34">
        <v>0</v>
      </c>
      <c r="AF34">
        <v>7.11</v>
      </c>
      <c r="AG34">
        <v>0</v>
      </c>
      <c r="AH34">
        <v>0</v>
      </c>
      <c r="AI34">
        <v>1</v>
      </c>
      <c r="AJ34">
        <v>1</v>
      </c>
      <c r="AK34">
        <v>1</v>
      </c>
      <c r="AL34">
        <v>1</v>
      </c>
      <c r="AM34">
        <v>-2</v>
      </c>
      <c r="AN34">
        <v>0</v>
      </c>
      <c r="AO34">
        <v>1</v>
      </c>
      <c r="AP34">
        <v>1</v>
      </c>
      <c r="AQ34">
        <v>0</v>
      </c>
      <c r="AR34">
        <v>0</v>
      </c>
      <c r="AS34" t="s">
        <v>3</v>
      </c>
      <c r="AT34">
        <v>1.67</v>
      </c>
      <c r="AU34" t="s">
        <v>24</v>
      </c>
      <c r="AV34">
        <v>0</v>
      </c>
      <c r="AW34">
        <v>2</v>
      </c>
      <c r="AX34">
        <v>60254263</v>
      </c>
      <c r="AY34">
        <v>1</v>
      </c>
      <c r="AZ34">
        <v>0</v>
      </c>
      <c r="BA34">
        <v>38</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CV34">
        <v>0</v>
      </c>
      <c r="CW34">
        <f>ROUND(Y34*Source!I47*DO34,9)</f>
        <v>0</v>
      </c>
      <c r="CX34">
        <f>ROUND(Y34*Source!I47,9)</f>
        <v>1.1022000000000001</v>
      </c>
      <c r="CY34">
        <f>AB34</f>
        <v>7.44</v>
      </c>
      <c r="CZ34">
        <f>AF34</f>
        <v>7.11</v>
      </c>
      <c r="DA34">
        <f>AJ34</f>
        <v>1</v>
      </c>
      <c r="DB34">
        <f>ROUND((ROUND(AT34*CZ34,2)*1.1),6)</f>
        <v>13.057</v>
      </c>
      <c r="DC34">
        <f>ROUND((ROUND(AT34*AG34,2)*1.1),6)</f>
        <v>0</v>
      </c>
      <c r="DD34" t="s">
        <v>3</v>
      </c>
      <c r="DE34" t="s">
        <v>3</v>
      </c>
      <c r="DF34">
        <f t="shared" si="9"/>
        <v>0</v>
      </c>
      <c r="DG34">
        <f t="shared" si="7"/>
        <v>7.84</v>
      </c>
      <c r="DH34">
        <f t="shared" si="8"/>
        <v>0</v>
      </c>
      <c r="DI34">
        <f t="shared" si="3"/>
        <v>0</v>
      </c>
      <c r="DJ34">
        <f>DG34</f>
        <v>7.84</v>
      </c>
      <c r="DK34">
        <v>0</v>
      </c>
      <c r="DL34" t="s">
        <v>3</v>
      </c>
      <c r="DM34">
        <v>0</v>
      </c>
      <c r="DN34" t="s">
        <v>3</v>
      </c>
      <c r="DO34">
        <v>0</v>
      </c>
    </row>
    <row r="35" spans="1:119" x14ac:dyDescent="0.2">
      <c r="A35">
        <f>ROW(Source!A47)</f>
        <v>47</v>
      </c>
      <c r="B35">
        <v>60252778</v>
      </c>
      <c r="C35">
        <v>60252937</v>
      </c>
      <c r="D35">
        <v>59070669</v>
      </c>
      <c r="E35">
        <v>1</v>
      </c>
      <c r="F35">
        <v>1</v>
      </c>
      <c r="G35">
        <v>1080</v>
      </c>
      <c r="H35">
        <v>2</v>
      </c>
      <c r="I35" t="s">
        <v>1055</v>
      </c>
      <c r="J35" t="s">
        <v>1056</v>
      </c>
      <c r="K35" t="s">
        <v>1057</v>
      </c>
      <c r="L35">
        <v>1368</v>
      </c>
      <c r="N35">
        <v>1011</v>
      </c>
      <c r="O35" t="s">
        <v>1054</v>
      </c>
      <c r="P35" t="s">
        <v>1054</v>
      </c>
      <c r="Q35">
        <v>1</v>
      </c>
      <c r="W35">
        <v>0</v>
      </c>
      <c r="X35">
        <v>-1985943078</v>
      </c>
      <c r="Y35">
        <f>(AT35*1.1)</f>
        <v>0.59400000000000008</v>
      </c>
      <c r="AA35">
        <v>0</v>
      </c>
      <c r="AB35">
        <v>87.01</v>
      </c>
      <c r="AC35">
        <v>13.21</v>
      </c>
      <c r="AD35">
        <v>0</v>
      </c>
      <c r="AE35">
        <v>0</v>
      </c>
      <c r="AF35">
        <v>83.1</v>
      </c>
      <c r="AG35">
        <v>12.62</v>
      </c>
      <c r="AH35">
        <v>0</v>
      </c>
      <c r="AI35">
        <v>1</v>
      </c>
      <c r="AJ35">
        <v>1</v>
      </c>
      <c r="AK35">
        <v>1</v>
      </c>
      <c r="AL35">
        <v>1</v>
      </c>
      <c r="AM35">
        <v>-2</v>
      </c>
      <c r="AN35">
        <v>0</v>
      </c>
      <c r="AO35">
        <v>1</v>
      </c>
      <c r="AP35">
        <v>1</v>
      </c>
      <c r="AQ35">
        <v>0</v>
      </c>
      <c r="AR35">
        <v>0</v>
      </c>
      <c r="AS35" t="s">
        <v>3</v>
      </c>
      <c r="AT35">
        <v>0.54</v>
      </c>
      <c r="AU35" t="s">
        <v>24</v>
      </c>
      <c r="AV35">
        <v>0</v>
      </c>
      <c r="AW35">
        <v>2</v>
      </c>
      <c r="AX35">
        <v>60254264</v>
      </c>
      <c r="AY35">
        <v>1</v>
      </c>
      <c r="AZ35">
        <v>0</v>
      </c>
      <c r="BA35">
        <v>39</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CV35">
        <v>0</v>
      </c>
      <c r="CW35">
        <f>ROUND(Y35*Source!I47*DO35,9)</f>
        <v>4.4977679999999998</v>
      </c>
      <c r="CX35">
        <f>ROUND(Y35*Source!I47,9)</f>
        <v>0.35639999999999999</v>
      </c>
      <c r="CY35">
        <f>AB35</f>
        <v>87.01</v>
      </c>
      <c r="CZ35">
        <f>AF35</f>
        <v>83.1</v>
      </c>
      <c r="DA35">
        <f>AJ35</f>
        <v>1</v>
      </c>
      <c r="DB35">
        <f>ROUND((ROUND(AT35*CZ35,2)*1.1),6)</f>
        <v>49.356999999999999</v>
      </c>
      <c r="DC35">
        <f>ROUND((ROUND(AT35*AG35,2)*1.1),6)</f>
        <v>7.4909999999999997</v>
      </c>
      <c r="DD35" t="s">
        <v>3</v>
      </c>
      <c r="DE35" t="s">
        <v>3</v>
      </c>
      <c r="DF35">
        <f t="shared" si="9"/>
        <v>0</v>
      </c>
      <c r="DG35">
        <f t="shared" si="7"/>
        <v>29.62</v>
      </c>
      <c r="DH35">
        <f t="shared" si="8"/>
        <v>4.5</v>
      </c>
      <c r="DI35">
        <f t="shared" si="3"/>
        <v>0</v>
      </c>
      <c r="DJ35">
        <f>DG35</f>
        <v>29.62</v>
      </c>
      <c r="DK35">
        <v>0</v>
      </c>
      <c r="DL35" t="s">
        <v>1058</v>
      </c>
      <c r="DM35">
        <v>0</v>
      </c>
      <c r="DN35" t="s">
        <v>1050</v>
      </c>
      <c r="DO35">
        <v>12.62</v>
      </c>
    </row>
    <row r="36" spans="1:119" x14ac:dyDescent="0.2">
      <c r="A36">
        <f>ROW(Source!A47)</f>
        <v>47</v>
      </c>
      <c r="B36">
        <v>60252778</v>
      </c>
      <c r="C36">
        <v>60252937</v>
      </c>
      <c r="D36">
        <v>59039576</v>
      </c>
      <c r="E36">
        <v>1</v>
      </c>
      <c r="F36">
        <v>1</v>
      </c>
      <c r="G36">
        <v>1080</v>
      </c>
      <c r="H36">
        <v>3</v>
      </c>
      <c r="I36" t="s">
        <v>1059</v>
      </c>
      <c r="J36" t="s">
        <v>1060</v>
      </c>
      <c r="K36" t="s">
        <v>1061</v>
      </c>
      <c r="L36">
        <v>1348</v>
      </c>
      <c r="N36">
        <v>1009</v>
      </c>
      <c r="O36" t="s">
        <v>32</v>
      </c>
      <c r="P36" t="s">
        <v>32</v>
      </c>
      <c r="Q36">
        <v>1000</v>
      </c>
      <c r="W36">
        <v>0</v>
      </c>
      <c r="X36">
        <v>1286623552</v>
      </c>
      <c r="Y36">
        <f>AT36</f>
        <v>4.0000000000000002E-4</v>
      </c>
      <c r="AA36">
        <v>7246.05</v>
      </c>
      <c r="AB36">
        <v>0</v>
      </c>
      <c r="AC36">
        <v>0</v>
      </c>
      <c r="AD36">
        <v>0</v>
      </c>
      <c r="AE36">
        <v>7246.05</v>
      </c>
      <c r="AF36">
        <v>0</v>
      </c>
      <c r="AG36">
        <v>0</v>
      </c>
      <c r="AH36">
        <v>0</v>
      </c>
      <c r="AI36">
        <v>1</v>
      </c>
      <c r="AJ36">
        <v>1</v>
      </c>
      <c r="AK36">
        <v>1</v>
      </c>
      <c r="AL36">
        <v>1</v>
      </c>
      <c r="AM36">
        <v>-2</v>
      </c>
      <c r="AN36">
        <v>0</v>
      </c>
      <c r="AO36">
        <v>1</v>
      </c>
      <c r="AP36">
        <v>1</v>
      </c>
      <c r="AQ36">
        <v>0</v>
      </c>
      <c r="AR36">
        <v>0</v>
      </c>
      <c r="AS36" t="s">
        <v>3</v>
      </c>
      <c r="AT36">
        <v>4.0000000000000002E-4</v>
      </c>
      <c r="AU36" t="s">
        <v>3</v>
      </c>
      <c r="AV36">
        <v>0</v>
      </c>
      <c r="AW36">
        <v>2</v>
      </c>
      <c r="AX36">
        <v>60254265</v>
      </c>
      <c r="AY36">
        <v>1</v>
      </c>
      <c r="AZ36">
        <v>0</v>
      </c>
      <c r="BA36">
        <v>40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CV36">
        <v>0</v>
      </c>
      <c r="CW36">
        <v>0</v>
      </c>
      <c r="CX36">
        <f>ROUND(Y36*Source!I47,9)</f>
        <v>2.4000000000000001E-4</v>
      </c>
      <c r="CY36">
        <f>AA36</f>
        <v>7246.05</v>
      </c>
      <c r="CZ36">
        <f>AE36</f>
        <v>7246.05</v>
      </c>
      <c r="DA36">
        <f>AI36</f>
        <v>1</v>
      </c>
      <c r="DB36">
        <f>ROUND(ROUND(AT36*CZ36,2),6)</f>
        <v>2.9</v>
      </c>
      <c r="DC36">
        <f>ROUND(ROUND(AT36*AG36,2),6)</f>
        <v>0</v>
      </c>
      <c r="DD36" t="s">
        <v>3</v>
      </c>
      <c r="DE36" t="s">
        <v>3</v>
      </c>
      <c r="DF36">
        <f t="shared" si="9"/>
        <v>1.74</v>
      </c>
      <c r="DG36">
        <f t="shared" si="7"/>
        <v>0</v>
      </c>
      <c r="DH36">
        <f t="shared" si="8"/>
        <v>0</v>
      </c>
      <c r="DI36">
        <f t="shared" si="3"/>
        <v>0</v>
      </c>
      <c r="DJ36">
        <f>DF36</f>
        <v>1.74</v>
      </c>
      <c r="DK36">
        <v>0</v>
      </c>
      <c r="DL36" t="s">
        <v>3</v>
      </c>
      <c r="DM36">
        <v>0</v>
      </c>
      <c r="DN36" t="s">
        <v>3</v>
      </c>
      <c r="DO36">
        <v>0</v>
      </c>
    </row>
    <row r="37" spans="1:119" x14ac:dyDescent="0.2">
      <c r="A37">
        <f>ROW(Source!A47)</f>
        <v>47</v>
      </c>
      <c r="B37">
        <v>60252778</v>
      </c>
      <c r="C37">
        <v>60252937</v>
      </c>
      <c r="D37">
        <v>59039979</v>
      </c>
      <c r="E37">
        <v>1</v>
      </c>
      <c r="F37">
        <v>1</v>
      </c>
      <c r="G37">
        <v>1080</v>
      </c>
      <c r="H37">
        <v>3</v>
      </c>
      <c r="I37" t="s">
        <v>1062</v>
      </c>
      <c r="J37" t="s">
        <v>1063</v>
      </c>
      <c r="K37" t="s">
        <v>1064</v>
      </c>
      <c r="L37">
        <v>1346</v>
      </c>
      <c r="N37">
        <v>1009</v>
      </c>
      <c r="O37" t="s">
        <v>1065</v>
      </c>
      <c r="P37" t="s">
        <v>1065</v>
      </c>
      <c r="Q37">
        <v>1</v>
      </c>
      <c r="W37">
        <v>0</v>
      </c>
      <c r="X37">
        <v>2041003886</v>
      </c>
      <c r="Y37">
        <f>AT37</f>
        <v>0.15</v>
      </c>
      <c r="AA37">
        <v>29.89</v>
      </c>
      <c r="AB37">
        <v>0</v>
      </c>
      <c r="AC37">
        <v>0</v>
      </c>
      <c r="AD37">
        <v>0</v>
      </c>
      <c r="AE37">
        <v>29.89</v>
      </c>
      <c r="AF37">
        <v>0</v>
      </c>
      <c r="AG37">
        <v>0</v>
      </c>
      <c r="AH37">
        <v>0</v>
      </c>
      <c r="AI37">
        <v>1</v>
      </c>
      <c r="AJ37">
        <v>1</v>
      </c>
      <c r="AK37">
        <v>1</v>
      </c>
      <c r="AL37">
        <v>1</v>
      </c>
      <c r="AM37">
        <v>-2</v>
      </c>
      <c r="AN37">
        <v>0</v>
      </c>
      <c r="AO37">
        <v>1</v>
      </c>
      <c r="AP37">
        <v>1</v>
      </c>
      <c r="AQ37">
        <v>0</v>
      </c>
      <c r="AR37">
        <v>0</v>
      </c>
      <c r="AS37" t="s">
        <v>3</v>
      </c>
      <c r="AT37">
        <v>0.15</v>
      </c>
      <c r="AU37" t="s">
        <v>3</v>
      </c>
      <c r="AV37">
        <v>0</v>
      </c>
      <c r="AW37">
        <v>2</v>
      </c>
      <c r="AX37">
        <v>60254266</v>
      </c>
      <c r="AY37">
        <v>1</v>
      </c>
      <c r="AZ37">
        <v>0</v>
      </c>
      <c r="BA37">
        <v>41</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CV37">
        <v>0</v>
      </c>
      <c r="CW37">
        <v>0</v>
      </c>
      <c r="CX37">
        <f>ROUND(Y37*Source!I47,9)</f>
        <v>0.09</v>
      </c>
      <c r="CY37">
        <f>AA37</f>
        <v>29.89</v>
      </c>
      <c r="CZ37">
        <f>AE37</f>
        <v>29.89</v>
      </c>
      <c r="DA37">
        <f>AI37</f>
        <v>1</v>
      </c>
      <c r="DB37">
        <f>ROUND(ROUND(AT37*CZ37,2),6)</f>
        <v>4.4800000000000004</v>
      </c>
      <c r="DC37">
        <f>ROUND(ROUND(AT37*AG37,2),6)</f>
        <v>0</v>
      </c>
      <c r="DD37" t="s">
        <v>3</v>
      </c>
      <c r="DE37" t="s">
        <v>3</v>
      </c>
      <c r="DF37">
        <f t="shared" si="9"/>
        <v>2.69</v>
      </c>
      <c r="DG37">
        <f t="shared" si="7"/>
        <v>0</v>
      </c>
      <c r="DH37">
        <f t="shared" si="8"/>
        <v>0</v>
      </c>
      <c r="DI37">
        <f t="shared" si="3"/>
        <v>0</v>
      </c>
      <c r="DJ37">
        <f>DF37</f>
        <v>2.69</v>
      </c>
      <c r="DK37">
        <v>0</v>
      </c>
      <c r="DL37" t="s">
        <v>3</v>
      </c>
      <c r="DM37">
        <v>0</v>
      </c>
      <c r="DN37" t="s">
        <v>3</v>
      </c>
      <c r="DO37">
        <v>0</v>
      </c>
    </row>
    <row r="38" spans="1:119" x14ac:dyDescent="0.2">
      <c r="A38">
        <f>ROW(Source!A47)</f>
        <v>47</v>
      </c>
      <c r="B38">
        <v>60252778</v>
      </c>
      <c r="C38">
        <v>60252937</v>
      </c>
      <c r="D38">
        <v>59040049</v>
      </c>
      <c r="E38">
        <v>1</v>
      </c>
      <c r="F38">
        <v>1</v>
      </c>
      <c r="G38">
        <v>1080</v>
      </c>
      <c r="H38">
        <v>3</v>
      </c>
      <c r="I38" t="s">
        <v>1066</v>
      </c>
      <c r="J38" t="s">
        <v>1067</v>
      </c>
      <c r="K38" t="s">
        <v>1068</v>
      </c>
      <c r="L38">
        <v>1348</v>
      </c>
      <c r="N38">
        <v>1009</v>
      </c>
      <c r="O38" t="s">
        <v>32</v>
      </c>
      <c r="P38" t="s">
        <v>32</v>
      </c>
      <c r="Q38">
        <v>1000</v>
      </c>
      <c r="W38">
        <v>0</v>
      </c>
      <c r="X38">
        <v>-1792704725</v>
      </c>
      <c r="Y38">
        <f>AT38</f>
        <v>1.4999999999999999E-4</v>
      </c>
      <c r="AA38">
        <v>8590.86</v>
      </c>
      <c r="AB38">
        <v>0</v>
      </c>
      <c r="AC38">
        <v>0</v>
      </c>
      <c r="AD38">
        <v>0</v>
      </c>
      <c r="AE38">
        <v>8590.86</v>
      </c>
      <c r="AF38">
        <v>0</v>
      </c>
      <c r="AG38">
        <v>0</v>
      </c>
      <c r="AH38">
        <v>0</v>
      </c>
      <c r="AI38">
        <v>1</v>
      </c>
      <c r="AJ38">
        <v>1</v>
      </c>
      <c r="AK38">
        <v>1</v>
      </c>
      <c r="AL38">
        <v>1</v>
      </c>
      <c r="AM38">
        <v>-2</v>
      </c>
      <c r="AN38">
        <v>0</v>
      </c>
      <c r="AO38">
        <v>1</v>
      </c>
      <c r="AP38">
        <v>1</v>
      </c>
      <c r="AQ38">
        <v>0</v>
      </c>
      <c r="AR38">
        <v>0</v>
      </c>
      <c r="AS38" t="s">
        <v>3</v>
      </c>
      <c r="AT38">
        <v>1.4999999999999999E-4</v>
      </c>
      <c r="AU38" t="s">
        <v>3</v>
      </c>
      <c r="AV38">
        <v>0</v>
      </c>
      <c r="AW38">
        <v>2</v>
      </c>
      <c r="AX38">
        <v>60254267</v>
      </c>
      <c r="AY38">
        <v>1</v>
      </c>
      <c r="AZ38">
        <v>0</v>
      </c>
      <c r="BA38">
        <v>42</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CV38">
        <v>0</v>
      </c>
      <c r="CW38">
        <v>0</v>
      </c>
      <c r="CX38">
        <f>ROUND(Y38*Source!I47,9)</f>
        <v>9.0000000000000006E-5</v>
      </c>
      <c r="CY38">
        <f>AA38</f>
        <v>8590.86</v>
      </c>
      <c r="CZ38">
        <f>AE38</f>
        <v>8590.86</v>
      </c>
      <c r="DA38">
        <f>AI38</f>
        <v>1</v>
      </c>
      <c r="DB38">
        <f>ROUND(ROUND(AT38*CZ38,2),6)</f>
        <v>1.29</v>
      </c>
      <c r="DC38">
        <f>ROUND(ROUND(AT38*AG38,2),6)</f>
        <v>0</v>
      </c>
      <c r="DD38" t="s">
        <v>3</v>
      </c>
      <c r="DE38" t="s">
        <v>3</v>
      </c>
      <c r="DF38">
        <f t="shared" si="9"/>
        <v>0.77</v>
      </c>
      <c r="DG38">
        <f t="shared" si="7"/>
        <v>0</v>
      </c>
      <c r="DH38">
        <f t="shared" si="8"/>
        <v>0</v>
      </c>
      <c r="DI38">
        <f t="shared" si="3"/>
        <v>0</v>
      </c>
      <c r="DJ38">
        <f>DF38</f>
        <v>0.77</v>
      </c>
      <c r="DK38">
        <v>0</v>
      </c>
      <c r="DL38" t="s">
        <v>3</v>
      </c>
      <c r="DM38">
        <v>0</v>
      </c>
      <c r="DN38" t="s">
        <v>3</v>
      </c>
      <c r="DO38">
        <v>0</v>
      </c>
    </row>
    <row r="39" spans="1:119" x14ac:dyDescent="0.2">
      <c r="A39">
        <f>ROW(Source!A47)</f>
        <v>47</v>
      </c>
      <c r="B39">
        <v>60252778</v>
      </c>
      <c r="C39">
        <v>60252937</v>
      </c>
      <c r="D39">
        <v>59038857</v>
      </c>
      <c r="E39">
        <v>1</v>
      </c>
      <c r="F39">
        <v>1</v>
      </c>
      <c r="G39">
        <v>1080</v>
      </c>
      <c r="H39">
        <v>3</v>
      </c>
      <c r="I39" t="s">
        <v>30</v>
      </c>
      <c r="J39" t="s">
        <v>33</v>
      </c>
      <c r="K39" t="s">
        <v>31</v>
      </c>
      <c r="L39">
        <v>1348</v>
      </c>
      <c r="N39">
        <v>1009</v>
      </c>
      <c r="O39" t="s">
        <v>32</v>
      </c>
      <c r="P39" t="s">
        <v>32</v>
      </c>
      <c r="Q39">
        <v>1000</v>
      </c>
      <c r="W39">
        <v>0</v>
      </c>
      <c r="X39">
        <v>-566361729</v>
      </c>
      <c r="Y39">
        <f>AT39</f>
        <v>5.1000000000000004E-4</v>
      </c>
      <c r="AA39">
        <v>24609.759999999998</v>
      </c>
      <c r="AB39">
        <v>0</v>
      </c>
      <c r="AC39">
        <v>0</v>
      </c>
      <c r="AD39">
        <v>0</v>
      </c>
      <c r="AE39">
        <v>24609.759999999998</v>
      </c>
      <c r="AF39">
        <v>0</v>
      </c>
      <c r="AG39">
        <v>0</v>
      </c>
      <c r="AH39">
        <v>0</v>
      </c>
      <c r="AI39">
        <v>1</v>
      </c>
      <c r="AJ39">
        <v>1</v>
      </c>
      <c r="AK39">
        <v>1</v>
      </c>
      <c r="AL39">
        <v>1</v>
      </c>
      <c r="AM39">
        <v>0</v>
      </c>
      <c r="AN39">
        <v>0</v>
      </c>
      <c r="AO39">
        <v>0</v>
      </c>
      <c r="AP39">
        <v>1</v>
      </c>
      <c r="AQ39">
        <v>0</v>
      </c>
      <c r="AR39">
        <v>0</v>
      </c>
      <c r="AS39" t="s">
        <v>3</v>
      </c>
      <c r="AT39">
        <v>5.1000000000000004E-4</v>
      </c>
      <c r="AU39" t="s">
        <v>3</v>
      </c>
      <c r="AV39">
        <v>0</v>
      </c>
      <c r="AW39">
        <v>1</v>
      </c>
      <c r="AX39">
        <v>-1</v>
      </c>
      <c r="AY39">
        <v>0</v>
      </c>
      <c r="AZ39">
        <v>0</v>
      </c>
      <c r="BA39" t="s">
        <v>3</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CV39">
        <v>0</v>
      </c>
      <c r="CW39">
        <v>0</v>
      </c>
      <c r="CX39">
        <f>ROUND(Y39*Source!I47,9)</f>
        <v>3.0600000000000001E-4</v>
      </c>
      <c r="CY39">
        <f>AA39</f>
        <v>24609.759999999998</v>
      </c>
      <c r="CZ39">
        <f>AE39</f>
        <v>24609.759999999998</v>
      </c>
      <c r="DA39">
        <f>AI39</f>
        <v>1</v>
      </c>
      <c r="DB39">
        <f>ROUND(ROUND(AT39*CZ39,2),6)</f>
        <v>12.55</v>
      </c>
      <c r="DC39">
        <f>ROUND(ROUND(AT39*AG39,2),6)</f>
        <v>0</v>
      </c>
      <c r="DD39" t="s">
        <v>3</v>
      </c>
      <c r="DE39" t="s">
        <v>3</v>
      </c>
      <c r="DF39">
        <f t="shared" si="9"/>
        <v>7.53</v>
      </c>
      <c r="DG39">
        <f t="shared" si="7"/>
        <v>0</v>
      </c>
      <c r="DH39">
        <f t="shared" si="8"/>
        <v>0</v>
      </c>
      <c r="DI39">
        <f t="shared" si="3"/>
        <v>0</v>
      </c>
      <c r="DJ39">
        <f>DF39</f>
        <v>7.53</v>
      </c>
      <c r="DK39">
        <v>0</v>
      </c>
      <c r="DL39" t="s">
        <v>3</v>
      </c>
      <c r="DM39">
        <v>0</v>
      </c>
      <c r="DN39" t="s">
        <v>3</v>
      </c>
      <c r="DO39">
        <v>0</v>
      </c>
    </row>
    <row r="40" spans="1:119" x14ac:dyDescent="0.2">
      <c r="A40">
        <f>ROW(Source!A47)</f>
        <v>47</v>
      </c>
      <c r="B40">
        <v>60252778</v>
      </c>
      <c r="C40">
        <v>60252937</v>
      </c>
      <c r="D40">
        <v>59063148</v>
      </c>
      <c r="E40">
        <v>1</v>
      </c>
      <c r="F40">
        <v>1</v>
      </c>
      <c r="G40">
        <v>1080</v>
      </c>
      <c r="H40">
        <v>3</v>
      </c>
      <c r="I40" t="s">
        <v>1069</v>
      </c>
      <c r="J40" t="s">
        <v>1070</v>
      </c>
      <c r="K40" t="s">
        <v>1071</v>
      </c>
      <c r="L40">
        <v>1354</v>
      </c>
      <c r="N40">
        <v>1010</v>
      </c>
      <c r="O40" t="s">
        <v>457</v>
      </c>
      <c r="P40" t="s">
        <v>457</v>
      </c>
      <c r="Q40">
        <v>1</v>
      </c>
      <c r="W40">
        <v>0</v>
      </c>
      <c r="X40">
        <v>446825684</v>
      </c>
      <c r="Y40">
        <f>AT40</f>
        <v>1</v>
      </c>
      <c r="AA40">
        <v>14.99</v>
      </c>
      <c r="AB40">
        <v>0</v>
      </c>
      <c r="AC40">
        <v>0</v>
      </c>
      <c r="AD40">
        <v>0</v>
      </c>
      <c r="AE40">
        <v>14.99</v>
      </c>
      <c r="AF40">
        <v>0</v>
      </c>
      <c r="AG40">
        <v>0</v>
      </c>
      <c r="AH40">
        <v>0</v>
      </c>
      <c r="AI40">
        <v>1</v>
      </c>
      <c r="AJ40">
        <v>1</v>
      </c>
      <c r="AK40">
        <v>1</v>
      </c>
      <c r="AL40">
        <v>1</v>
      </c>
      <c r="AM40">
        <v>-2</v>
      </c>
      <c r="AN40">
        <v>0</v>
      </c>
      <c r="AO40">
        <v>1</v>
      </c>
      <c r="AP40">
        <v>1</v>
      </c>
      <c r="AQ40">
        <v>0</v>
      </c>
      <c r="AR40">
        <v>0</v>
      </c>
      <c r="AS40" t="s">
        <v>3</v>
      </c>
      <c r="AT40">
        <v>1</v>
      </c>
      <c r="AU40" t="s">
        <v>3</v>
      </c>
      <c r="AV40">
        <v>0</v>
      </c>
      <c r="AW40">
        <v>2</v>
      </c>
      <c r="AX40">
        <v>60254268</v>
      </c>
      <c r="AY40">
        <v>1</v>
      </c>
      <c r="AZ40">
        <v>0</v>
      </c>
      <c r="BA40">
        <v>43</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CV40">
        <v>0</v>
      </c>
      <c r="CW40">
        <v>0</v>
      </c>
      <c r="CX40">
        <f>ROUND(Y40*Source!I47,9)</f>
        <v>0.6</v>
      </c>
      <c r="CY40">
        <f>AA40</f>
        <v>14.99</v>
      </c>
      <c r="CZ40">
        <f>AE40</f>
        <v>14.99</v>
      </c>
      <c r="DA40">
        <f>AI40</f>
        <v>1</v>
      </c>
      <c r="DB40">
        <f>ROUND(ROUND(AT40*CZ40,2),6)</f>
        <v>14.99</v>
      </c>
      <c r="DC40">
        <f>ROUND(ROUND(AT40*AG40,2),6)</f>
        <v>0</v>
      </c>
      <c r="DD40" t="s">
        <v>3</v>
      </c>
      <c r="DE40" t="s">
        <v>3</v>
      </c>
      <c r="DF40">
        <f t="shared" si="9"/>
        <v>8.99</v>
      </c>
      <c r="DG40">
        <f t="shared" si="7"/>
        <v>0</v>
      </c>
      <c r="DH40">
        <f t="shared" si="8"/>
        <v>0</v>
      </c>
      <c r="DI40">
        <f t="shared" si="3"/>
        <v>0</v>
      </c>
      <c r="DJ40">
        <f>DF40</f>
        <v>8.99</v>
      </c>
      <c r="DK40">
        <v>0</v>
      </c>
      <c r="DL40" t="s">
        <v>3</v>
      </c>
      <c r="DM40">
        <v>0</v>
      </c>
      <c r="DN40" t="s">
        <v>3</v>
      </c>
      <c r="DO40">
        <v>0</v>
      </c>
    </row>
    <row r="41" spans="1:119" x14ac:dyDescent="0.2">
      <c r="A41">
        <f>ROW(Source!A48)</f>
        <v>48</v>
      </c>
      <c r="B41">
        <v>60252775</v>
      </c>
      <c r="C41">
        <v>60252937</v>
      </c>
      <c r="D41">
        <v>58999254</v>
      </c>
      <c r="E41">
        <v>1080</v>
      </c>
      <c r="F41">
        <v>1</v>
      </c>
      <c r="G41">
        <v>1080</v>
      </c>
      <c r="H41">
        <v>1</v>
      </c>
      <c r="I41" t="s">
        <v>1048</v>
      </c>
      <c r="J41" t="s">
        <v>3</v>
      </c>
      <c r="K41" t="s">
        <v>1049</v>
      </c>
      <c r="L41">
        <v>1191</v>
      </c>
      <c r="N41">
        <v>1013</v>
      </c>
      <c r="O41" t="s">
        <v>1050</v>
      </c>
      <c r="P41" t="s">
        <v>1050</v>
      </c>
      <c r="Q41">
        <v>1</v>
      </c>
      <c r="W41">
        <v>0</v>
      </c>
      <c r="X41">
        <v>476480486</v>
      </c>
      <c r="Y41">
        <f>(AT41*1.1)</f>
        <v>6.798</v>
      </c>
      <c r="AA41">
        <v>0</v>
      </c>
      <c r="AB41">
        <v>0</v>
      </c>
      <c r="AC41">
        <v>0</v>
      </c>
      <c r="AD41">
        <v>0</v>
      </c>
      <c r="AE41">
        <v>0</v>
      </c>
      <c r="AF41">
        <v>0</v>
      </c>
      <c r="AG41">
        <v>0</v>
      </c>
      <c r="AH41">
        <v>0</v>
      </c>
      <c r="AI41">
        <v>1</v>
      </c>
      <c r="AJ41">
        <v>1</v>
      </c>
      <c r="AK41">
        <v>1</v>
      </c>
      <c r="AL41">
        <v>1</v>
      </c>
      <c r="AM41">
        <v>5</v>
      </c>
      <c r="AN41">
        <v>0</v>
      </c>
      <c r="AO41">
        <v>1</v>
      </c>
      <c r="AP41">
        <v>1</v>
      </c>
      <c r="AQ41">
        <v>0</v>
      </c>
      <c r="AR41">
        <v>0</v>
      </c>
      <c r="AS41" t="s">
        <v>3</v>
      </c>
      <c r="AT41">
        <v>6.18</v>
      </c>
      <c r="AU41" t="s">
        <v>24</v>
      </c>
      <c r="AV41">
        <v>1</v>
      </c>
      <c r="AW41">
        <v>2</v>
      </c>
      <c r="AX41">
        <v>60254262</v>
      </c>
      <c r="AY41">
        <v>1</v>
      </c>
      <c r="AZ41">
        <v>0</v>
      </c>
      <c r="BA41">
        <v>46</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CU41">
        <f>ROUND(AT41*Source!I48*AH41*AL41,2)</f>
        <v>0</v>
      </c>
      <c r="CV41">
        <f>ROUND(Y41*Source!I48,9)</f>
        <v>4.0788000000000002</v>
      </c>
      <c r="CW41">
        <v>0</v>
      </c>
      <c r="CX41">
        <f>ROUND(Y41*Source!I48,9)</f>
        <v>4.0788000000000002</v>
      </c>
      <c r="CY41">
        <f>AD41</f>
        <v>0</v>
      </c>
      <c r="CZ41">
        <f>AH41</f>
        <v>0</v>
      </c>
      <c r="DA41">
        <f>AL41</f>
        <v>1</v>
      </c>
      <c r="DB41">
        <f>ROUND((ROUND(AT41*CZ41,2)*1.1),6)</f>
        <v>0</v>
      </c>
      <c r="DC41">
        <f>ROUND((ROUND(AT41*AG41,2)*1.1),6)</f>
        <v>0</v>
      </c>
      <c r="DD41" t="s">
        <v>3</v>
      </c>
      <c r="DE41" t="s">
        <v>3</v>
      </c>
      <c r="DF41">
        <f t="shared" si="9"/>
        <v>0</v>
      </c>
      <c r="DG41">
        <f t="shared" si="7"/>
        <v>0</v>
      </c>
      <c r="DH41">
        <f t="shared" si="8"/>
        <v>0</v>
      </c>
      <c r="DI41">
        <f t="shared" si="3"/>
        <v>0</v>
      </c>
      <c r="DJ41">
        <f>DI41</f>
        <v>0</v>
      </c>
      <c r="DK41">
        <v>0</v>
      </c>
      <c r="DL41" t="s">
        <v>3</v>
      </c>
      <c r="DM41">
        <v>0</v>
      </c>
      <c r="DN41" t="s">
        <v>3</v>
      </c>
      <c r="DO41">
        <v>0</v>
      </c>
    </row>
    <row r="42" spans="1:119" x14ac:dyDescent="0.2">
      <c r="A42">
        <f>ROW(Source!A48)</f>
        <v>48</v>
      </c>
      <c r="B42">
        <v>60252775</v>
      </c>
      <c r="C42">
        <v>60252937</v>
      </c>
      <c r="D42">
        <v>59070370</v>
      </c>
      <c r="E42">
        <v>1</v>
      </c>
      <c r="F42">
        <v>1</v>
      </c>
      <c r="G42">
        <v>1080</v>
      </c>
      <c r="H42">
        <v>2</v>
      </c>
      <c r="I42" t="s">
        <v>1051</v>
      </c>
      <c r="J42" t="s">
        <v>1052</v>
      </c>
      <c r="K42" t="s">
        <v>1053</v>
      </c>
      <c r="L42">
        <v>1368</v>
      </c>
      <c r="N42">
        <v>1011</v>
      </c>
      <c r="O42" t="s">
        <v>1054</v>
      </c>
      <c r="P42" t="s">
        <v>1054</v>
      </c>
      <c r="Q42">
        <v>1</v>
      </c>
      <c r="W42">
        <v>0</v>
      </c>
      <c r="X42">
        <v>-2065404138</v>
      </c>
      <c r="Y42">
        <f>(AT42*1.1)</f>
        <v>1.837</v>
      </c>
      <c r="AA42">
        <v>0</v>
      </c>
      <c r="AB42">
        <v>85.83</v>
      </c>
      <c r="AC42">
        <v>0</v>
      </c>
      <c r="AD42">
        <v>0</v>
      </c>
      <c r="AE42">
        <v>0</v>
      </c>
      <c r="AF42">
        <v>7.11</v>
      </c>
      <c r="AG42">
        <v>0</v>
      </c>
      <c r="AH42">
        <v>0</v>
      </c>
      <c r="AI42">
        <v>1</v>
      </c>
      <c r="AJ42">
        <v>11.53</v>
      </c>
      <c r="AK42">
        <v>54.99</v>
      </c>
      <c r="AL42">
        <v>1</v>
      </c>
      <c r="AM42">
        <v>2</v>
      </c>
      <c r="AN42">
        <v>0</v>
      </c>
      <c r="AO42">
        <v>1</v>
      </c>
      <c r="AP42">
        <v>1</v>
      </c>
      <c r="AQ42">
        <v>0</v>
      </c>
      <c r="AR42">
        <v>0</v>
      </c>
      <c r="AS42" t="s">
        <v>3</v>
      </c>
      <c r="AT42">
        <v>1.67</v>
      </c>
      <c r="AU42" t="s">
        <v>24</v>
      </c>
      <c r="AV42">
        <v>0</v>
      </c>
      <c r="AW42">
        <v>2</v>
      </c>
      <c r="AX42">
        <v>60254263</v>
      </c>
      <c r="AY42">
        <v>1</v>
      </c>
      <c r="AZ42">
        <v>0</v>
      </c>
      <c r="BA42">
        <v>47</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CV42">
        <v>0</v>
      </c>
      <c r="CW42">
        <f>ROUND(Y42*Source!I48*DO42,9)</f>
        <v>0</v>
      </c>
      <c r="CX42">
        <f>ROUND(Y42*Source!I48,9)</f>
        <v>1.1022000000000001</v>
      </c>
      <c r="CY42">
        <f>AB42</f>
        <v>85.83</v>
      </c>
      <c r="CZ42">
        <f>AF42</f>
        <v>7.11</v>
      </c>
      <c r="DA42">
        <f>AJ42</f>
        <v>11.53</v>
      </c>
      <c r="DB42">
        <f>ROUND((ROUND(AT42*CZ42,2)*1.1),6)</f>
        <v>13.057</v>
      </c>
      <c r="DC42">
        <f>ROUND((ROUND(AT42*AG42,2)*1.1),6)</f>
        <v>0</v>
      </c>
      <c r="DD42" t="s">
        <v>3</v>
      </c>
      <c r="DE42" t="s">
        <v>3</v>
      </c>
      <c r="DF42">
        <f t="shared" si="9"/>
        <v>0</v>
      </c>
      <c r="DG42">
        <f>ROUND(ROUND(AF42*AJ42,2)*CX42,2)</f>
        <v>90.36</v>
      </c>
      <c r="DH42">
        <f>ROUND(ROUND(AG42*AK42,2)*CX42,2)</f>
        <v>0</v>
      </c>
      <c r="DI42">
        <f t="shared" si="3"/>
        <v>0</v>
      </c>
      <c r="DJ42">
        <f>DG42</f>
        <v>90.36</v>
      </c>
      <c r="DK42">
        <v>0</v>
      </c>
      <c r="DL42" t="s">
        <v>3</v>
      </c>
      <c r="DM42">
        <v>0</v>
      </c>
      <c r="DN42" t="s">
        <v>3</v>
      </c>
      <c r="DO42">
        <v>0</v>
      </c>
    </row>
    <row r="43" spans="1:119" x14ac:dyDescent="0.2">
      <c r="A43">
        <f>ROW(Source!A48)</f>
        <v>48</v>
      </c>
      <c r="B43">
        <v>60252775</v>
      </c>
      <c r="C43">
        <v>60252937</v>
      </c>
      <c r="D43">
        <v>59070669</v>
      </c>
      <c r="E43">
        <v>1</v>
      </c>
      <c r="F43">
        <v>1</v>
      </c>
      <c r="G43">
        <v>1080</v>
      </c>
      <c r="H43">
        <v>2</v>
      </c>
      <c r="I43" t="s">
        <v>1055</v>
      </c>
      <c r="J43" t="s">
        <v>1056</v>
      </c>
      <c r="K43" t="s">
        <v>1057</v>
      </c>
      <c r="L43">
        <v>1368</v>
      </c>
      <c r="N43">
        <v>1011</v>
      </c>
      <c r="O43" t="s">
        <v>1054</v>
      </c>
      <c r="P43" t="s">
        <v>1054</v>
      </c>
      <c r="Q43">
        <v>1</v>
      </c>
      <c r="W43">
        <v>0</v>
      </c>
      <c r="X43">
        <v>-1985943078</v>
      </c>
      <c r="Y43">
        <f>(AT43*1.1)</f>
        <v>0.59400000000000008</v>
      </c>
      <c r="AA43">
        <v>0</v>
      </c>
      <c r="AB43">
        <v>1418.19</v>
      </c>
      <c r="AC43">
        <v>726.59</v>
      </c>
      <c r="AD43">
        <v>0</v>
      </c>
      <c r="AE43">
        <v>0</v>
      </c>
      <c r="AF43">
        <v>83.1</v>
      </c>
      <c r="AG43">
        <v>12.62</v>
      </c>
      <c r="AH43">
        <v>0</v>
      </c>
      <c r="AI43">
        <v>1</v>
      </c>
      <c r="AJ43">
        <v>16.3</v>
      </c>
      <c r="AK43">
        <v>54.99</v>
      </c>
      <c r="AL43">
        <v>1</v>
      </c>
      <c r="AM43">
        <v>2</v>
      </c>
      <c r="AN43">
        <v>0</v>
      </c>
      <c r="AO43">
        <v>1</v>
      </c>
      <c r="AP43">
        <v>1</v>
      </c>
      <c r="AQ43">
        <v>0</v>
      </c>
      <c r="AR43">
        <v>0</v>
      </c>
      <c r="AS43" t="s">
        <v>3</v>
      </c>
      <c r="AT43">
        <v>0.54</v>
      </c>
      <c r="AU43" t="s">
        <v>24</v>
      </c>
      <c r="AV43">
        <v>0</v>
      </c>
      <c r="AW43">
        <v>2</v>
      </c>
      <c r="AX43">
        <v>60254264</v>
      </c>
      <c r="AY43">
        <v>1</v>
      </c>
      <c r="AZ43">
        <v>0</v>
      </c>
      <c r="BA43">
        <v>48</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CV43">
        <v>0</v>
      </c>
      <c r="CW43">
        <f>ROUND(Y43*Source!I48*DO43,9)</f>
        <v>4.4977679999999998</v>
      </c>
      <c r="CX43">
        <f>ROUND(Y43*Source!I48,9)</f>
        <v>0.35639999999999999</v>
      </c>
      <c r="CY43">
        <f>AB43</f>
        <v>1418.19</v>
      </c>
      <c r="CZ43">
        <f>AF43</f>
        <v>83.1</v>
      </c>
      <c r="DA43">
        <f>AJ43</f>
        <v>16.3</v>
      </c>
      <c r="DB43">
        <f>ROUND((ROUND(AT43*CZ43,2)*1.1),6)</f>
        <v>49.356999999999999</v>
      </c>
      <c r="DC43">
        <f>ROUND((ROUND(AT43*AG43,2)*1.1),6)</f>
        <v>7.4909999999999997</v>
      </c>
      <c r="DD43" t="s">
        <v>3</v>
      </c>
      <c r="DE43" t="s">
        <v>3</v>
      </c>
      <c r="DF43">
        <f t="shared" si="9"/>
        <v>0</v>
      </c>
      <c r="DG43">
        <f>ROUND(ROUND(AF43*AJ43,2)*CX43,2)</f>
        <v>482.75</v>
      </c>
      <c r="DH43">
        <f>ROUND(ROUND(AG43*AK43,2)*CX43,2)</f>
        <v>247.33</v>
      </c>
      <c r="DI43">
        <f t="shared" si="3"/>
        <v>0</v>
      </c>
      <c r="DJ43">
        <f>DG43</f>
        <v>482.75</v>
      </c>
      <c r="DK43">
        <v>0</v>
      </c>
      <c r="DL43" t="s">
        <v>1058</v>
      </c>
      <c r="DM43">
        <v>0</v>
      </c>
      <c r="DN43" t="s">
        <v>1050</v>
      </c>
      <c r="DO43">
        <v>12.62</v>
      </c>
    </row>
    <row r="44" spans="1:119" x14ac:dyDescent="0.2">
      <c r="A44">
        <f>ROW(Source!A48)</f>
        <v>48</v>
      </c>
      <c r="B44">
        <v>60252775</v>
      </c>
      <c r="C44">
        <v>60252937</v>
      </c>
      <c r="D44">
        <v>59039576</v>
      </c>
      <c r="E44">
        <v>1</v>
      </c>
      <c r="F44">
        <v>1</v>
      </c>
      <c r="G44">
        <v>1080</v>
      </c>
      <c r="H44">
        <v>3</v>
      </c>
      <c r="I44" t="s">
        <v>1059</v>
      </c>
      <c r="J44" t="s">
        <v>1060</v>
      </c>
      <c r="K44" t="s">
        <v>1061</v>
      </c>
      <c r="L44">
        <v>1348</v>
      </c>
      <c r="N44">
        <v>1009</v>
      </c>
      <c r="O44" t="s">
        <v>32</v>
      </c>
      <c r="P44" t="s">
        <v>32</v>
      </c>
      <c r="Q44">
        <v>1000</v>
      </c>
      <c r="W44">
        <v>0</v>
      </c>
      <c r="X44">
        <v>1286623552</v>
      </c>
      <c r="Y44">
        <f>AT44</f>
        <v>4.0000000000000002E-4</v>
      </c>
      <c r="AA44">
        <v>65214.45</v>
      </c>
      <c r="AB44">
        <v>0</v>
      </c>
      <c r="AC44">
        <v>0</v>
      </c>
      <c r="AD44">
        <v>0</v>
      </c>
      <c r="AE44">
        <v>7246.05</v>
      </c>
      <c r="AF44">
        <v>0</v>
      </c>
      <c r="AG44">
        <v>0</v>
      </c>
      <c r="AH44">
        <v>0</v>
      </c>
      <c r="AI44">
        <v>9</v>
      </c>
      <c r="AJ44">
        <v>1</v>
      </c>
      <c r="AK44">
        <v>1</v>
      </c>
      <c r="AL44">
        <v>1</v>
      </c>
      <c r="AM44">
        <v>2</v>
      </c>
      <c r="AN44">
        <v>0</v>
      </c>
      <c r="AO44">
        <v>1</v>
      </c>
      <c r="AP44">
        <v>1</v>
      </c>
      <c r="AQ44">
        <v>0</v>
      </c>
      <c r="AR44">
        <v>0</v>
      </c>
      <c r="AS44" t="s">
        <v>3</v>
      </c>
      <c r="AT44">
        <v>4.0000000000000002E-4</v>
      </c>
      <c r="AU44" t="s">
        <v>3</v>
      </c>
      <c r="AV44">
        <v>0</v>
      </c>
      <c r="AW44">
        <v>2</v>
      </c>
      <c r="AX44">
        <v>60254265</v>
      </c>
      <c r="AY44">
        <v>1</v>
      </c>
      <c r="AZ44">
        <v>0</v>
      </c>
      <c r="BA44">
        <v>49</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CV44">
        <v>0</v>
      </c>
      <c r="CW44">
        <v>0</v>
      </c>
      <c r="CX44">
        <f>ROUND(Y44*Source!I48,9)</f>
        <v>2.4000000000000001E-4</v>
      </c>
      <c r="CY44">
        <f>AA44</f>
        <v>65214.45</v>
      </c>
      <c r="CZ44">
        <f>AE44</f>
        <v>7246.05</v>
      </c>
      <c r="DA44">
        <f>AI44</f>
        <v>9</v>
      </c>
      <c r="DB44">
        <f>ROUND(ROUND(AT44*CZ44,2),6)</f>
        <v>2.9</v>
      </c>
      <c r="DC44">
        <f>ROUND(ROUND(AT44*AG44,2),6)</f>
        <v>0</v>
      </c>
      <c r="DD44" t="s">
        <v>3</v>
      </c>
      <c r="DE44" t="s">
        <v>3</v>
      </c>
      <c r="DF44">
        <f>ROUND(ROUND(AE44*AI44,2)*CX44,2)</f>
        <v>15.65</v>
      </c>
      <c r="DG44">
        <f t="shared" ref="DG44:DG57" si="10">ROUND(ROUND(AF44,2)*CX44,2)</f>
        <v>0</v>
      </c>
      <c r="DH44">
        <f t="shared" ref="DH44:DH57" si="11">ROUND(ROUND(AG44,2)*CX44,2)</f>
        <v>0</v>
      </c>
      <c r="DI44">
        <f t="shared" si="3"/>
        <v>0</v>
      </c>
      <c r="DJ44">
        <f>DF44</f>
        <v>15.65</v>
      </c>
      <c r="DK44">
        <v>0</v>
      </c>
      <c r="DL44" t="s">
        <v>3</v>
      </c>
      <c r="DM44">
        <v>0</v>
      </c>
      <c r="DN44" t="s">
        <v>3</v>
      </c>
      <c r="DO44">
        <v>0</v>
      </c>
    </row>
    <row r="45" spans="1:119" x14ac:dyDescent="0.2">
      <c r="A45">
        <f>ROW(Source!A48)</f>
        <v>48</v>
      </c>
      <c r="B45">
        <v>60252775</v>
      </c>
      <c r="C45">
        <v>60252937</v>
      </c>
      <c r="D45">
        <v>59039979</v>
      </c>
      <c r="E45">
        <v>1</v>
      </c>
      <c r="F45">
        <v>1</v>
      </c>
      <c r="G45">
        <v>1080</v>
      </c>
      <c r="H45">
        <v>3</v>
      </c>
      <c r="I45" t="s">
        <v>1062</v>
      </c>
      <c r="J45" t="s">
        <v>1063</v>
      </c>
      <c r="K45" t="s">
        <v>1064</v>
      </c>
      <c r="L45">
        <v>1346</v>
      </c>
      <c r="N45">
        <v>1009</v>
      </c>
      <c r="O45" t="s">
        <v>1065</v>
      </c>
      <c r="P45" t="s">
        <v>1065</v>
      </c>
      <c r="Q45">
        <v>1</v>
      </c>
      <c r="W45">
        <v>0</v>
      </c>
      <c r="X45">
        <v>2041003886</v>
      </c>
      <c r="Y45">
        <f>AT45</f>
        <v>0.15</v>
      </c>
      <c r="AA45">
        <v>98.94</v>
      </c>
      <c r="AB45">
        <v>0</v>
      </c>
      <c r="AC45">
        <v>0</v>
      </c>
      <c r="AD45">
        <v>0</v>
      </c>
      <c r="AE45">
        <v>29.89</v>
      </c>
      <c r="AF45">
        <v>0</v>
      </c>
      <c r="AG45">
        <v>0</v>
      </c>
      <c r="AH45">
        <v>0</v>
      </c>
      <c r="AI45">
        <v>3.31</v>
      </c>
      <c r="AJ45">
        <v>1</v>
      </c>
      <c r="AK45">
        <v>1</v>
      </c>
      <c r="AL45">
        <v>1</v>
      </c>
      <c r="AM45">
        <v>2</v>
      </c>
      <c r="AN45">
        <v>0</v>
      </c>
      <c r="AO45">
        <v>1</v>
      </c>
      <c r="AP45">
        <v>1</v>
      </c>
      <c r="AQ45">
        <v>0</v>
      </c>
      <c r="AR45">
        <v>0</v>
      </c>
      <c r="AS45" t="s">
        <v>3</v>
      </c>
      <c r="AT45">
        <v>0.15</v>
      </c>
      <c r="AU45" t="s">
        <v>3</v>
      </c>
      <c r="AV45">
        <v>0</v>
      </c>
      <c r="AW45">
        <v>2</v>
      </c>
      <c r="AX45">
        <v>60254266</v>
      </c>
      <c r="AY45">
        <v>1</v>
      </c>
      <c r="AZ45">
        <v>0</v>
      </c>
      <c r="BA45">
        <v>50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CV45">
        <v>0</v>
      </c>
      <c r="CW45">
        <v>0</v>
      </c>
      <c r="CX45">
        <f>ROUND(Y45*Source!I48,9)</f>
        <v>0.09</v>
      </c>
      <c r="CY45">
        <f>AA45</f>
        <v>98.94</v>
      </c>
      <c r="CZ45">
        <f>AE45</f>
        <v>29.89</v>
      </c>
      <c r="DA45">
        <f>AI45</f>
        <v>3.31</v>
      </c>
      <c r="DB45">
        <f>ROUND(ROUND(AT45*CZ45,2),6)</f>
        <v>4.4800000000000004</v>
      </c>
      <c r="DC45">
        <f>ROUND(ROUND(AT45*AG45,2),6)</f>
        <v>0</v>
      </c>
      <c r="DD45" t="s">
        <v>3</v>
      </c>
      <c r="DE45" t="s">
        <v>3</v>
      </c>
      <c r="DF45">
        <f>ROUND(ROUND(AE45*AI45,2)*CX45,2)</f>
        <v>8.9</v>
      </c>
      <c r="DG45">
        <f t="shared" si="10"/>
        <v>0</v>
      </c>
      <c r="DH45">
        <f t="shared" si="11"/>
        <v>0</v>
      </c>
      <c r="DI45">
        <f t="shared" si="3"/>
        <v>0</v>
      </c>
      <c r="DJ45">
        <f>DF45</f>
        <v>8.9</v>
      </c>
      <c r="DK45">
        <v>0</v>
      </c>
      <c r="DL45" t="s">
        <v>3</v>
      </c>
      <c r="DM45">
        <v>0</v>
      </c>
      <c r="DN45" t="s">
        <v>3</v>
      </c>
      <c r="DO45">
        <v>0</v>
      </c>
    </row>
    <row r="46" spans="1:119" x14ac:dyDescent="0.2">
      <c r="A46">
        <f>ROW(Source!A48)</f>
        <v>48</v>
      </c>
      <c r="B46">
        <v>60252775</v>
      </c>
      <c r="C46">
        <v>60252937</v>
      </c>
      <c r="D46">
        <v>59040049</v>
      </c>
      <c r="E46">
        <v>1</v>
      </c>
      <c r="F46">
        <v>1</v>
      </c>
      <c r="G46">
        <v>1080</v>
      </c>
      <c r="H46">
        <v>3</v>
      </c>
      <c r="I46" t="s">
        <v>1066</v>
      </c>
      <c r="J46" t="s">
        <v>1067</v>
      </c>
      <c r="K46" t="s">
        <v>1068</v>
      </c>
      <c r="L46">
        <v>1348</v>
      </c>
      <c r="N46">
        <v>1009</v>
      </c>
      <c r="O46" t="s">
        <v>32</v>
      </c>
      <c r="P46" t="s">
        <v>32</v>
      </c>
      <c r="Q46">
        <v>1000</v>
      </c>
      <c r="W46">
        <v>0</v>
      </c>
      <c r="X46">
        <v>-1792704725</v>
      </c>
      <c r="Y46">
        <f>AT46</f>
        <v>1.4999999999999999E-4</v>
      </c>
      <c r="AA46">
        <v>159875.9</v>
      </c>
      <c r="AB46">
        <v>0</v>
      </c>
      <c r="AC46">
        <v>0</v>
      </c>
      <c r="AD46">
        <v>0</v>
      </c>
      <c r="AE46">
        <v>8590.86</v>
      </c>
      <c r="AF46">
        <v>0</v>
      </c>
      <c r="AG46">
        <v>0</v>
      </c>
      <c r="AH46">
        <v>0</v>
      </c>
      <c r="AI46">
        <v>18.61</v>
      </c>
      <c r="AJ46">
        <v>1</v>
      </c>
      <c r="AK46">
        <v>1</v>
      </c>
      <c r="AL46">
        <v>1</v>
      </c>
      <c r="AM46">
        <v>2</v>
      </c>
      <c r="AN46">
        <v>0</v>
      </c>
      <c r="AO46">
        <v>1</v>
      </c>
      <c r="AP46">
        <v>1</v>
      </c>
      <c r="AQ46">
        <v>0</v>
      </c>
      <c r="AR46">
        <v>0</v>
      </c>
      <c r="AS46" t="s">
        <v>3</v>
      </c>
      <c r="AT46">
        <v>1.4999999999999999E-4</v>
      </c>
      <c r="AU46" t="s">
        <v>3</v>
      </c>
      <c r="AV46">
        <v>0</v>
      </c>
      <c r="AW46">
        <v>2</v>
      </c>
      <c r="AX46">
        <v>60254267</v>
      </c>
      <c r="AY46">
        <v>1</v>
      </c>
      <c r="AZ46">
        <v>0</v>
      </c>
      <c r="BA46">
        <v>51</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CV46">
        <v>0</v>
      </c>
      <c r="CW46">
        <v>0</v>
      </c>
      <c r="CX46">
        <f>ROUND(Y46*Source!I48,9)</f>
        <v>9.0000000000000006E-5</v>
      </c>
      <c r="CY46">
        <f>AA46</f>
        <v>159875.9</v>
      </c>
      <c r="CZ46">
        <f>AE46</f>
        <v>8590.86</v>
      </c>
      <c r="DA46">
        <f>AI46</f>
        <v>18.61</v>
      </c>
      <c r="DB46">
        <f>ROUND(ROUND(AT46*CZ46,2),6)</f>
        <v>1.29</v>
      </c>
      <c r="DC46">
        <f>ROUND(ROUND(AT46*AG46,2),6)</f>
        <v>0</v>
      </c>
      <c r="DD46" t="s">
        <v>3</v>
      </c>
      <c r="DE46" t="s">
        <v>3</v>
      </c>
      <c r="DF46">
        <f>ROUND(ROUND(AE46*AI46,2)*CX46,2)</f>
        <v>14.39</v>
      </c>
      <c r="DG46">
        <f t="shared" si="10"/>
        <v>0</v>
      </c>
      <c r="DH46">
        <f t="shared" si="11"/>
        <v>0</v>
      </c>
      <c r="DI46">
        <f t="shared" si="3"/>
        <v>0</v>
      </c>
      <c r="DJ46">
        <f>DF46</f>
        <v>14.39</v>
      </c>
      <c r="DK46">
        <v>0</v>
      </c>
      <c r="DL46" t="s">
        <v>3</v>
      </c>
      <c r="DM46">
        <v>0</v>
      </c>
      <c r="DN46" t="s">
        <v>3</v>
      </c>
      <c r="DO46">
        <v>0</v>
      </c>
    </row>
    <row r="47" spans="1:119" x14ac:dyDescent="0.2">
      <c r="A47">
        <f>ROW(Source!A48)</f>
        <v>48</v>
      </c>
      <c r="B47">
        <v>60252775</v>
      </c>
      <c r="C47">
        <v>60252937</v>
      </c>
      <c r="D47">
        <v>59038857</v>
      </c>
      <c r="E47">
        <v>1</v>
      </c>
      <c r="F47">
        <v>1</v>
      </c>
      <c r="G47">
        <v>1080</v>
      </c>
      <c r="H47">
        <v>3</v>
      </c>
      <c r="I47" t="s">
        <v>30</v>
      </c>
      <c r="J47" t="s">
        <v>33</v>
      </c>
      <c r="K47" t="s">
        <v>31</v>
      </c>
      <c r="L47">
        <v>1348</v>
      </c>
      <c r="N47">
        <v>1009</v>
      </c>
      <c r="O47" t="s">
        <v>32</v>
      </c>
      <c r="P47" t="s">
        <v>32</v>
      </c>
      <c r="Q47">
        <v>1000</v>
      </c>
      <c r="W47">
        <v>0</v>
      </c>
      <c r="X47">
        <v>-566361729</v>
      </c>
      <c r="Y47">
        <f>AT47</f>
        <v>5.1000000000000004E-4</v>
      </c>
      <c r="AA47">
        <v>126740.26</v>
      </c>
      <c r="AB47">
        <v>0</v>
      </c>
      <c r="AC47">
        <v>0</v>
      </c>
      <c r="AD47">
        <v>0</v>
      </c>
      <c r="AE47">
        <v>24609.759999999998</v>
      </c>
      <c r="AF47">
        <v>0</v>
      </c>
      <c r="AG47">
        <v>0</v>
      </c>
      <c r="AH47">
        <v>0</v>
      </c>
      <c r="AI47">
        <v>5.15</v>
      </c>
      <c r="AJ47">
        <v>1</v>
      </c>
      <c r="AK47">
        <v>1</v>
      </c>
      <c r="AL47">
        <v>1</v>
      </c>
      <c r="AM47">
        <v>0</v>
      </c>
      <c r="AN47">
        <v>0</v>
      </c>
      <c r="AO47">
        <v>0</v>
      </c>
      <c r="AP47">
        <v>1</v>
      </c>
      <c r="AQ47">
        <v>0</v>
      </c>
      <c r="AR47">
        <v>0</v>
      </c>
      <c r="AS47" t="s">
        <v>3</v>
      </c>
      <c r="AT47">
        <v>5.1000000000000004E-4</v>
      </c>
      <c r="AU47" t="s">
        <v>3</v>
      </c>
      <c r="AV47">
        <v>0</v>
      </c>
      <c r="AW47">
        <v>1</v>
      </c>
      <c r="AX47">
        <v>-1</v>
      </c>
      <c r="AY47">
        <v>0</v>
      </c>
      <c r="AZ47">
        <v>0</v>
      </c>
      <c r="BA47" t="s">
        <v>3</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CV47">
        <v>0</v>
      </c>
      <c r="CW47">
        <v>0</v>
      </c>
      <c r="CX47">
        <f>ROUND(Y47*Source!I48,9)</f>
        <v>3.0600000000000001E-4</v>
      </c>
      <c r="CY47">
        <f>AA47</f>
        <v>126740.26</v>
      </c>
      <c r="CZ47">
        <f>AE47</f>
        <v>24609.759999999998</v>
      </c>
      <c r="DA47">
        <f>AI47</f>
        <v>5.15</v>
      </c>
      <c r="DB47">
        <f>ROUND(ROUND(AT47*CZ47,2),6)</f>
        <v>12.55</v>
      </c>
      <c r="DC47">
        <f>ROUND(ROUND(AT47*AG47,2),6)</f>
        <v>0</v>
      </c>
      <c r="DD47" t="s">
        <v>3</v>
      </c>
      <c r="DE47" t="s">
        <v>3</v>
      </c>
      <c r="DF47">
        <f>ROUND(ROUND(AE47*AI47,2)*CX47,2)</f>
        <v>38.78</v>
      </c>
      <c r="DG47">
        <f t="shared" si="10"/>
        <v>0</v>
      </c>
      <c r="DH47">
        <f t="shared" si="11"/>
        <v>0</v>
      </c>
      <c r="DI47">
        <f t="shared" si="3"/>
        <v>0</v>
      </c>
      <c r="DJ47">
        <f>DF47</f>
        <v>38.78</v>
      </c>
      <c r="DK47">
        <v>0</v>
      </c>
      <c r="DL47" t="s">
        <v>3</v>
      </c>
      <c r="DM47">
        <v>0</v>
      </c>
      <c r="DN47" t="s">
        <v>3</v>
      </c>
      <c r="DO47">
        <v>0</v>
      </c>
    </row>
    <row r="48" spans="1:119" x14ac:dyDescent="0.2">
      <c r="A48">
        <f>ROW(Source!A48)</f>
        <v>48</v>
      </c>
      <c r="B48">
        <v>60252775</v>
      </c>
      <c r="C48">
        <v>60252937</v>
      </c>
      <c r="D48">
        <v>59063148</v>
      </c>
      <c r="E48">
        <v>1</v>
      </c>
      <c r="F48">
        <v>1</v>
      </c>
      <c r="G48">
        <v>1080</v>
      </c>
      <c r="H48">
        <v>3</v>
      </c>
      <c r="I48" t="s">
        <v>1069</v>
      </c>
      <c r="J48" t="s">
        <v>1070</v>
      </c>
      <c r="K48" t="s">
        <v>1071</v>
      </c>
      <c r="L48">
        <v>1354</v>
      </c>
      <c r="N48">
        <v>1010</v>
      </c>
      <c r="O48" t="s">
        <v>457</v>
      </c>
      <c r="P48" t="s">
        <v>457</v>
      </c>
      <c r="Q48">
        <v>1</v>
      </c>
      <c r="W48">
        <v>0</v>
      </c>
      <c r="X48">
        <v>446825684</v>
      </c>
      <c r="Y48">
        <f>AT48</f>
        <v>1</v>
      </c>
      <c r="AA48">
        <v>123.97</v>
      </c>
      <c r="AB48">
        <v>0</v>
      </c>
      <c r="AC48">
        <v>0</v>
      </c>
      <c r="AD48">
        <v>0</v>
      </c>
      <c r="AE48">
        <v>14.99</v>
      </c>
      <c r="AF48">
        <v>0</v>
      </c>
      <c r="AG48">
        <v>0</v>
      </c>
      <c r="AH48">
        <v>0</v>
      </c>
      <c r="AI48">
        <v>8.27</v>
      </c>
      <c r="AJ48">
        <v>1</v>
      </c>
      <c r="AK48">
        <v>1</v>
      </c>
      <c r="AL48">
        <v>1</v>
      </c>
      <c r="AM48">
        <v>2</v>
      </c>
      <c r="AN48">
        <v>0</v>
      </c>
      <c r="AO48">
        <v>1</v>
      </c>
      <c r="AP48">
        <v>1</v>
      </c>
      <c r="AQ48">
        <v>0</v>
      </c>
      <c r="AR48">
        <v>0</v>
      </c>
      <c r="AS48" t="s">
        <v>3</v>
      </c>
      <c r="AT48">
        <v>1</v>
      </c>
      <c r="AU48" t="s">
        <v>3</v>
      </c>
      <c r="AV48">
        <v>0</v>
      </c>
      <c r="AW48">
        <v>2</v>
      </c>
      <c r="AX48">
        <v>60254268</v>
      </c>
      <c r="AY48">
        <v>1</v>
      </c>
      <c r="AZ48">
        <v>0</v>
      </c>
      <c r="BA48">
        <v>52</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CV48">
        <v>0</v>
      </c>
      <c r="CW48">
        <v>0</v>
      </c>
      <c r="CX48">
        <f>ROUND(Y48*Source!I48,9)</f>
        <v>0.6</v>
      </c>
      <c r="CY48">
        <f>AA48</f>
        <v>123.97</v>
      </c>
      <c r="CZ48">
        <f>AE48</f>
        <v>14.99</v>
      </c>
      <c r="DA48">
        <f>AI48</f>
        <v>8.27</v>
      </c>
      <c r="DB48">
        <f>ROUND(ROUND(AT48*CZ48,2),6)</f>
        <v>14.99</v>
      </c>
      <c r="DC48">
        <f>ROUND(ROUND(AT48*AG48,2),6)</f>
        <v>0</v>
      </c>
      <c r="DD48" t="s">
        <v>3</v>
      </c>
      <c r="DE48" t="s">
        <v>3</v>
      </c>
      <c r="DF48">
        <f>ROUND(ROUND(AE48*AI48,2)*CX48,2)</f>
        <v>74.38</v>
      </c>
      <c r="DG48">
        <f t="shared" si="10"/>
        <v>0</v>
      </c>
      <c r="DH48">
        <f t="shared" si="11"/>
        <v>0</v>
      </c>
      <c r="DI48">
        <f t="shared" si="3"/>
        <v>0</v>
      </c>
      <c r="DJ48">
        <f>DF48</f>
        <v>74.38</v>
      </c>
      <c r="DK48">
        <v>0</v>
      </c>
      <c r="DL48" t="s">
        <v>3</v>
      </c>
      <c r="DM48">
        <v>0</v>
      </c>
      <c r="DN48" t="s">
        <v>3</v>
      </c>
      <c r="DO48">
        <v>0</v>
      </c>
    </row>
    <row r="49" spans="1:119" x14ac:dyDescent="0.2">
      <c r="A49">
        <f>ROW(Source!A54)</f>
        <v>54</v>
      </c>
      <c r="B49">
        <v>60252778</v>
      </c>
      <c r="C49">
        <v>60252958</v>
      </c>
      <c r="D49">
        <v>58999254</v>
      </c>
      <c r="E49">
        <v>1080</v>
      </c>
      <c r="F49">
        <v>1</v>
      </c>
      <c r="G49">
        <v>1080</v>
      </c>
      <c r="H49">
        <v>1</v>
      </c>
      <c r="I49" t="s">
        <v>1048</v>
      </c>
      <c r="J49" t="s">
        <v>3</v>
      </c>
      <c r="K49" t="s">
        <v>1049</v>
      </c>
      <c r="L49">
        <v>1191</v>
      </c>
      <c r="N49">
        <v>1013</v>
      </c>
      <c r="O49" t="s">
        <v>1050</v>
      </c>
      <c r="P49" t="s">
        <v>1050</v>
      </c>
      <c r="Q49">
        <v>1</v>
      </c>
      <c r="W49">
        <v>0</v>
      </c>
      <c r="X49">
        <v>476480486</v>
      </c>
      <c r="Y49">
        <f>(AT49*1.1)</f>
        <v>6.798</v>
      </c>
      <c r="AA49">
        <v>0</v>
      </c>
      <c r="AB49">
        <v>0</v>
      </c>
      <c r="AC49">
        <v>0</v>
      </c>
      <c r="AD49">
        <v>0</v>
      </c>
      <c r="AE49">
        <v>0</v>
      </c>
      <c r="AF49">
        <v>0</v>
      </c>
      <c r="AG49">
        <v>0</v>
      </c>
      <c r="AH49">
        <v>0</v>
      </c>
      <c r="AI49">
        <v>1</v>
      </c>
      <c r="AJ49">
        <v>1</v>
      </c>
      <c r="AK49">
        <v>1</v>
      </c>
      <c r="AL49">
        <v>1</v>
      </c>
      <c r="AM49">
        <v>-2</v>
      </c>
      <c r="AN49">
        <v>0</v>
      </c>
      <c r="AO49">
        <v>1</v>
      </c>
      <c r="AP49">
        <v>1</v>
      </c>
      <c r="AQ49">
        <v>0</v>
      </c>
      <c r="AR49">
        <v>0</v>
      </c>
      <c r="AS49" t="s">
        <v>3</v>
      </c>
      <c r="AT49">
        <v>6.18</v>
      </c>
      <c r="AU49" t="s">
        <v>24</v>
      </c>
      <c r="AV49">
        <v>1</v>
      </c>
      <c r="AW49">
        <v>2</v>
      </c>
      <c r="AX49">
        <v>60254271</v>
      </c>
      <c r="AY49">
        <v>1</v>
      </c>
      <c r="AZ49">
        <v>0</v>
      </c>
      <c r="BA49">
        <v>55</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CU49">
        <f>ROUND(AT49*Source!I54*AH49*AL49,2)</f>
        <v>0</v>
      </c>
      <c r="CV49">
        <f>ROUND(Y49*Source!I54,9)</f>
        <v>4.0788000000000002</v>
      </c>
      <c r="CW49">
        <v>0</v>
      </c>
      <c r="CX49">
        <f>ROUND(Y49*Source!I54,9)</f>
        <v>4.0788000000000002</v>
      </c>
      <c r="CY49">
        <f>AD49</f>
        <v>0</v>
      </c>
      <c r="CZ49">
        <f>AH49</f>
        <v>0</v>
      </c>
      <c r="DA49">
        <f>AL49</f>
        <v>1</v>
      </c>
      <c r="DB49">
        <f>ROUND((ROUND(AT49*CZ49,2)*1.1),6)</f>
        <v>0</v>
      </c>
      <c r="DC49">
        <f>ROUND((ROUND(AT49*AG49,2)*1.1),6)</f>
        <v>0</v>
      </c>
      <c r="DD49" t="s">
        <v>3</v>
      </c>
      <c r="DE49" t="s">
        <v>3</v>
      </c>
      <c r="DF49">
        <f t="shared" ref="DF49:DF59" si="12">ROUND(ROUND(AE49,2)*CX49,2)</f>
        <v>0</v>
      </c>
      <c r="DG49">
        <f t="shared" si="10"/>
        <v>0</v>
      </c>
      <c r="DH49">
        <f t="shared" si="11"/>
        <v>0</v>
      </c>
      <c r="DI49">
        <f t="shared" si="3"/>
        <v>0</v>
      </c>
      <c r="DJ49">
        <f>DI49</f>
        <v>0</v>
      </c>
      <c r="DK49">
        <v>0</v>
      </c>
      <c r="DL49" t="s">
        <v>3</v>
      </c>
      <c r="DM49">
        <v>0</v>
      </c>
      <c r="DN49" t="s">
        <v>3</v>
      </c>
      <c r="DO49">
        <v>0</v>
      </c>
    </row>
    <row r="50" spans="1:119" x14ac:dyDescent="0.2">
      <c r="A50">
        <f>ROW(Source!A54)</f>
        <v>54</v>
      </c>
      <c r="B50">
        <v>60252778</v>
      </c>
      <c r="C50">
        <v>60252958</v>
      </c>
      <c r="D50">
        <v>59070370</v>
      </c>
      <c r="E50">
        <v>1</v>
      </c>
      <c r="F50">
        <v>1</v>
      </c>
      <c r="G50">
        <v>1080</v>
      </c>
      <c r="H50">
        <v>2</v>
      </c>
      <c r="I50" t="s">
        <v>1051</v>
      </c>
      <c r="J50" t="s">
        <v>1052</v>
      </c>
      <c r="K50" t="s">
        <v>1053</v>
      </c>
      <c r="L50">
        <v>1368</v>
      </c>
      <c r="N50">
        <v>1011</v>
      </c>
      <c r="O50" t="s">
        <v>1054</v>
      </c>
      <c r="P50" t="s">
        <v>1054</v>
      </c>
      <c r="Q50">
        <v>1</v>
      </c>
      <c r="W50">
        <v>0</v>
      </c>
      <c r="X50">
        <v>-2065404138</v>
      </c>
      <c r="Y50">
        <f>(AT50*1.1)</f>
        <v>1.837</v>
      </c>
      <c r="AA50">
        <v>0</v>
      </c>
      <c r="AB50">
        <v>7.44</v>
      </c>
      <c r="AC50">
        <v>0</v>
      </c>
      <c r="AD50">
        <v>0</v>
      </c>
      <c r="AE50">
        <v>0</v>
      </c>
      <c r="AF50">
        <v>7.11</v>
      </c>
      <c r="AG50">
        <v>0</v>
      </c>
      <c r="AH50">
        <v>0</v>
      </c>
      <c r="AI50">
        <v>1</v>
      </c>
      <c r="AJ50">
        <v>1</v>
      </c>
      <c r="AK50">
        <v>1</v>
      </c>
      <c r="AL50">
        <v>1</v>
      </c>
      <c r="AM50">
        <v>-2</v>
      </c>
      <c r="AN50">
        <v>0</v>
      </c>
      <c r="AO50">
        <v>1</v>
      </c>
      <c r="AP50">
        <v>1</v>
      </c>
      <c r="AQ50">
        <v>0</v>
      </c>
      <c r="AR50">
        <v>0</v>
      </c>
      <c r="AS50" t="s">
        <v>3</v>
      </c>
      <c r="AT50">
        <v>1.67</v>
      </c>
      <c r="AU50" t="s">
        <v>24</v>
      </c>
      <c r="AV50">
        <v>0</v>
      </c>
      <c r="AW50">
        <v>2</v>
      </c>
      <c r="AX50">
        <v>60254272</v>
      </c>
      <c r="AY50">
        <v>1</v>
      </c>
      <c r="AZ50">
        <v>0</v>
      </c>
      <c r="BA50">
        <v>56</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CV50">
        <v>0</v>
      </c>
      <c r="CW50">
        <f>ROUND(Y50*Source!I54*DO50,9)</f>
        <v>0</v>
      </c>
      <c r="CX50">
        <f>ROUND(Y50*Source!I54,9)</f>
        <v>1.1022000000000001</v>
      </c>
      <c r="CY50">
        <f>AB50</f>
        <v>7.44</v>
      </c>
      <c r="CZ50">
        <f>AF50</f>
        <v>7.11</v>
      </c>
      <c r="DA50">
        <f>AJ50</f>
        <v>1</v>
      </c>
      <c r="DB50">
        <f>ROUND((ROUND(AT50*CZ50,2)*1.1),6)</f>
        <v>13.057</v>
      </c>
      <c r="DC50">
        <f>ROUND((ROUND(AT50*AG50,2)*1.1),6)</f>
        <v>0</v>
      </c>
      <c r="DD50" t="s">
        <v>3</v>
      </c>
      <c r="DE50" t="s">
        <v>3</v>
      </c>
      <c r="DF50">
        <f t="shared" si="12"/>
        <v>0</v>
      </c>
      <c r="DG50">
        <f t="shared" si="10"/>
        <v>7.84</v>
      </c>
      <c r="DH50">
        <f t="shared" si="11"/>
        <v>0</v>
      </c>
      <c r="DI50">
        <f t="shared" si="3"/>
        <v>0</v>
      </c>
      <c r="DJ50">
        <f>DG50</f>
        <v>7.84</v>
      </c>
      <c r="DK50">
        <v>0</v>
      </c>
      <c r="DL50" t="s">
        <v>3</v>
      </c>
      <c r="DM50">
        <v>0</v>
      </c>
      <c r="DN50" t="s">
        <v>3</v>
      </c>
      <c r="DO50">
        <v>0</v>
      </c>
    </row>
    <row r="51" spans="1:119" x14ac:dyDescent="0.2">
      <c r="A51">
        <f>ROW(Source!A54)</f>
        <v>54</v>
      </c>
      <c r="B51">
        <v>60252778</v>
      </c>
      <c r="C51">
        <v>60252958</v>
      </c>
      <c r="D51">
        <v>59070669</v>
      </c>
      <c r="E51">
        <v>1</v>
      </c>
      <c r="F51">
        <v>1</v>
      </c>
      <c r="G51">
        <v>1080</v>
      </c>
      <c r="H51">
        <v>2</v>
      </c>
      <c r="I51" t="s">
        <v>1055</v>
      </c>
      <c r="J51" t="s">
        <v>1056</v>
      </c>
      <c r="K51" t="s">
        <v>1057</v>
      </c>
      <c r="L51">
        <v>1368</v>
      </c>
      <c r="N51">
        <v>1011</v>
      </c>
      <c r="O51" t="s">
        <v>1054</v>
      </c>
      <c r="P51" t="s">
        <v>1054</v>
      </c>
      <c r="Q51">
        <v>1</v>
      </c>
      <c r="W51">
        <v>0</v>
      </c>
      <c r="X51">
        <v>-1985943078</v>
      </c>
      <c r="Y51">
        <f>(AT51*1.1)</f>
        <v>0.59400000000000008</v>
      </c>
      <c r="AA51">
        <v>0</v>
      </c>
      <c r="AB51">
        <v>87.01</v>
      </c>
      <c r="AC51">
        <v>13.21</v>
      </c>
      <c r="AD51">
        <v>0</v>
      </c>
      <c r="AE51">
        <v>0</v>
      </c>
      <c r="AF51">
        <v>83.1</v>
      </c>
      <c r="AG51">
        <v>12.62</v>
      </c>
      <c r="AH51">
        <v>0</v>
      </c>
      <c r="AI51">
        <v>1</v>
      </c>
      <c r="AJ51">
        <v>1</v>
      </c>
      <c r="AK51">
        <v>1</v>
      </c>
      <c r="AL51">
        <v>1</v>
      </c>
      <c r="AM51">
        <v>-2</v>
      </c>
      <c r="AN51">
        <v>0</v>
      </c>
      <c r="AO51">
        <v>1</v>
      </c>
      <c r="AP51">
        <v>1</v>
      </c>
      <c r="AQ51">
        <v>0</v>
      </c>
      <c r="AR51">
        <v>0</v>
      </c>
      <c r="AS51" t="s">
        <v>3</v>
      </c>
      <c r="AT51">
        <v>0.54</v>
      </c>
      <c r="AU51" t="s">
        <v>24</v>
      </c>
      <c r="AV51">
        <v>0</v>
      </c>
      <c r="AW51">
        <v>2</v>
      </c>
      <c r="AX51">
        <v>60254273</v>
      </c>
      <c r="AY51">
        <v>1</v>
      </c>
      <c r="AZ51">
        <v>0</v>
      </c>
      <c r="BA51">
        <v>57</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CV51">
        <v>0</v>
      </c>
      <c r="CW51">
        <f>ROUND(Y51*Source!I54*DO51,9)</f>
        <v>4.4977679999999998</v>
      </c>
      <c r="CX51">
        <f>ROUND(Y51*Source!I54,9)</f>
        <v>0.35639999999999999</v>
      </c>
      <c r="CY51">
        <f>AB51</f>
        <v>87.01</v>
      </c>
      <c r="CZ51">
        <f>AF51</f>
        <v>83.1</v>
      </c>
      <c r="DA51">
        <f>AJ51</f>
        <v>1</v>
      </c>
      <c r="DB51">
        <f>ROUND((ROUND(AT51*CZ51,2)*1.1),6)</f>
        <v>49.356999999999999</v>
      </c>
      <c r="DC51">
        <f>ROUND((ROUND(AT51*AG51,2)*1.1),6)</f>
        <v>7.4909999999999997</v>
      </c>
      <c r="DD51" t="s">
        <v>3</v>
      </c>
      <c r="DE51" t="s">
        <v>3</v>
      </c>
      <c r="DF51">
        <f t="shared" si="12"/>
        <v>0</v>
      </c>
      <c r="DG51">
        <f t="shared" si="10"/>
        <v>29.62</v>
      </c>
      <c r="DH51">
        <f t="shared" si="11"/>
        <v>4.5</v>
      </c>
      <c r="DI51">
        <f t="shared" si="3"/>
        <v>0</v>
      </c>
      <c r="DJ51">
        <f>DG51</f>
        <v>29.62</v>
      </c>
      <c r="DK51">
        <v>0</v>
      </c>
      <c r="DL51" t="s">
        <v>1058</v>
      </c>
      <c r="DM51">
        <v>0</v>
      </c>
      <c r="DN51" t="s">
        <v>1050</v>
      </c>
      <c r="DO51">
        <v>12.62</v>
      </c>
    </row>
    <row r="52" spans="1:119" x14ac:dyDescent="0.2">
      <c r="A52">
        <f>ROW(Source!A54)</f>
        <v>54</v>
      </c>
      <c r="B52">
        <v>60252778</v>
      </c>
      <c r="C52">
        <v>60252958</v>
      </c>
      <c r="D52">
        <v>59039576</v>
      </c>
      <c r="E52">
        <v>1</v>
      </c>
      <c r="F52">
        <v>1</v>
      </c>
      <c r="G52">
        <v>1080</v>
      </c>
      <c r="H52">
        <v>3</v>
      </c>
      <c r="I52" t="s">
        <v>1059</v>
      </c>
      <c r="J52" t="s">
        <v>1060</v>
      </c>
      <c r="K52" t="s">
        <v>1061</v>
      </c>
      <c r="L52">
        <v>1348</v>
      </c>
      <c r="N52">
        <v>1009</v>
      </c>
      <c r="O52" t="s">
        <v>32</v>
      </c>
      <c r="P52" t="s">
        <v>32</v>
      </c>
      <c r="Q52">
        <v>1000</v>
      </c>
      <c r="W52">
        <v>0</v>
      </c>
      <c r="X52">
        <v>1286623552</v>
      </c>
      <c r="Y52">
        <f>AT52</f>
        <v>4.0000000000000002E-4</v>
      </c>
      <c r="AA52">
        <v>7246.05</v>
      </c>
      <c r="AB52">
        <v>0</v>
      </c>
      <c r="AC52">
        <v>0</v>
      </c>
      <c r="AD52">
        <v>0</v>
      </c>
      <c r="AE52">
        <v>7246.05</v>
      </c>
      <c r="AF52">
        <v>0</v>
      </c>
      <c r="AG52">
        <v>0</v>
      </c>
      <c r="AH52">
        <v>0</v>
      </c>
      <c r="AI52">
        <v>1</v>
      </c>
      <c r="AJ52">
        <v>1</v>
      </c>
      <c r="AK52">
        <v>1</v>
      </c>
      <c r="AL52">
        <v>1</v>
      </c>
      <c r="AM52">
        <v>-2</v>
      </c>
      <c r="AN52">
        <v>0</v>
      </c>
      <c r="AO52">
        <v>1</v>
      </c>
      <c r="AP52">
        <v>1</v>
      </c>
      <c r="AQ52">
        <v>0</v>
      </c>
      <c r="AR52">
        <v>0</v>
      </c>
      <c r="AS52" t="s">
        <v>3</v>
      </c>
      <c r="AT52">
        <v>4.0000000000000002E-4</v>
      </c>
      <c r="AU52" t="s">
        <v>3</v>
      </c>
      <c r="AV52">
        <v>0</v>
      </c>
      <c r="AW52">
        <v>2</v>
      </c>
      <c r="AX52">
        <v>60254274</v>
      </c>
      <c r="AY52">
        <v>1</v>
      </c>
      <c r="AZ52">
        <v>0</v>
      </c>
      <c r="BA52">
        <v>58</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CV52">
        <v>0</v>
      </c>
      <c r="CW52">
        <v>0</v>
      </c>
      <c r="CX52">
        <f>ROUND(Y52*Source!I54,9)</f>
        <v>2.4000000000000001E-4</v>
      </c>
      <c r="CY52">
        <f>AA52</f>
        <v>7246.05</v>
      </c>
      <c r="CZ52">
        <f>AE52</f>
        <v>7246.05</v>
      </c>
      <c r="DA52">
        <f>AI52</f>
        <v>1</v>
      </c>
      <c r="DB52">
        <f>ROUND(ROUND(AT52*CZ52,2),6)</f>
        <v>2.9</v>
      </c>
      <c r="DC52">
        <f>ROUND(ROUND(AT52*AG52,2),6)</f>
        <v>0</v>
      </c>
      <c r="DD52" t="s">
        <v>3</v>
      </c>
      <c r="DE52" t="s">
        <v>3</v>
      </c>
      <c r="DF52">
        <f t="shared" si="12"/>
        <v>1.74</v>
      </c>
      <c r="DG52">
        <f t="shared" si="10"/>
        <v>0</v>
      </c>
      <c r="DH52">
        <f t="shared" si="11"/>
        <v>0</v>
      </c>
      <c r="DI52">
        <f t="shared" si="3"/>
        <v>0</v>
      </c>
      <c r="DJ52">
        <f>DF52</f>
        <v>1.74</v>
      </c>
      <c r="DK52">
        <v>0</v>
      </c>
      <c r="DL52" t="s">
        <v>3</v>
      </c>
      <c r="DM52">
        <v>0</v>
      </c>
      <c r="DN52" t="s">
        <v>3</v>
      </c>
      <c r="DO52">
        <v>0</v>
      </c>
    </row>
    <row r="53" spans="1:119" x14ac:dyDescent="0.2">
      <c r="A53">
        <f>ROW(Source!A54)</f>
        <v>54</v>
      </c>
      <c r="B53">
        <v>60252778</v>
      </c>
      <c r="C53">
        <v>60252958</v>
      </c>
      <c r="D53">
        <v>59039979</v>
      </c>
      <c r="E53">
        <v>1</v>
      </c>
      <c r="F53">
        <v>1</v>
      </c>
      <c r="G53">
        <v>1080</v>
      </c>
      <c r="H53">
        <v>3</v>
      </c>
      <c r="I53" t="s">
        <v>1062</v>
      </c>
      <c r="J53" t="s">
        <v>1063</v>
      </c>
      <c r="K53" t="s">
        <v>1064</v>
      </c>
      <c r="L53">
        <v>1346</v>
      </c>
      <c r="N53">
        <v>1009</v>
      </c>
      <c r="O53" t="s">
        <v>1065</v>
      </c>
      <c r="P53" t="s">
        <v>1065</v>
      </c>
      <c r="Q53">
        <v>1</v>
      </c>
      <c r="W53">
        <v>0</v>
      </c>
      <c r="X53">
        <v>2041003886</v>
      </c>
      <c r="Y53">
        <f>AT53</f>
        <v>0.15</v>
      </c>
      <c r="AA53">
        <v>29.89</v>
      </c>
      <c r="AB53">
        <v>0</v>
      </c>
      <c r="AC53">
        <v>0</v>
      </c>
      <c r="AD53">
        <v>0</v>
      </c>
      <c r="AE53">
        <v>29.89</v>
      </c>
      <c r="AF53">
        <v>0</v>
      </c>
      <c r="AG53">
        <v>0</v>
      </c>
      <c r="AH53">
        <v>0</v>
      </c>
      <c r="AI53">
        <v>1</v>
      </c>
      <c r="AJ53">
        <v>1</v>
      </c>
      <c r="AK53">
        <v>1</v>
      </c>
      <c r="AL53">
        <v>1</v>
      </c>
      <c r="AM53">
        <v>-2</v>
      </c>
      <c r="AN53">
        <v>0</v>
      </c>
      <c r="AO53">
        <v>1</v>
      </c>
      <c r="AP53">
        <v>1</v>
      </c>
      <c r="AQ53">
        <v>0</v>
      </c>
      <c r="AR53">
        <v>0</v>
      </c>
      <c r="AS53" t="s">
        <v>3</v>
      </c>
      <c r="AT53">
        <v>0.15</v>
      </c>
      <c r="AU53" t="s">
        <v>3</v>
      </c>
      <c r="AV53">
        <v>0</v>
      </c>
      <c r="AW53">
        <v>2</v>
      </c>
      <c r="AX53">
        <v>60254275</v>
      </c>
      <c r="AY53">
        <v>1</v>
      </c>
      <c r="AZ53">
        <v>0</v>
      </c>
      <c r="BA53">
        <v>59</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CV53">
        <v>0</v>
      </c>
      <c r="CW53">
        <v>0</v>
      </c>
      <c r="CX53">
        <f>ROUND(Y53*Source!I54,9)</f>
        <v>0.09</v>
      </c>
      <c r="CY53">
        <f>AA53</f>
        <v>29.89</v>
      </c>
      <c r="CZ53">
        <f>AE53</f>
        <v>29.89</v>
      </c>
      <c r="DA53">
        <f>AI53</f>
        <v>1</v>
      </c>
      <c r="DB53">
        <f>ROUND(ROUND(AT53*CZ53,2),6)</f>
        <v>4.4800000000000004</v>
      </c>
      <c r="DC53">
        <f>ROUND(ROUND(AT53*AG53,2),6)</f>
        <v>0</v>
      </c>
      <c r="DD53" t="s">
        <v>3</v>
      </c>
      <c r="DE53" t="s">
        <v>3</v>
      </c>
      <c r="DF53">
        <f t="shared" si="12"/>
        <v>2.69</v>
      </c>
      <c r="DG53">
        <f t="shared" si="10"/>
        <v>0</v>
      </c>
      <c r="DH53">
        <f t="shared" si="11"/>
        <v>0</v>
      </c>
      <c r="DI53">
        <f t="shared" si="3"/>
        <v>0</v>
      </c>
      <c r="DJ53">
        <f>DF53</f>
        <v>2.69</v>
      </c>
      <c r="DK53">
        <v>0</v>
      </c>
      <c r="DL53" t="s">
        <v>3</v>
      </c>
      <c r="DM53">
        <v>0</v>
      </c>
      <c r="DN53" t="s">
        <v>3</v>
      </c>
      <c r="DO53">
        <v>0</v>
      </c>
    </row>
    <row r="54" spans="1:119" x14ac:dyDescent="0.2">
      <c r="A54">
        <f>ROW(Source!A54)</f>
        <v>54</v>
      </c>
      <c r="B54">
        <v>60252778</v>
      </c>
      <c r="C54">
        <v>60252958</v>
      </c>
      <c r="D54">
        <v>59040049</v>
      </c>
      <c r="E54">
        <v>1</v>
      </c>
      <c r="F54">
        <v>1</v>
      </c>
      <c r="G54">
        <v>1080</v>
      </c>
      <c r="H54">
        <v>3</v>
      </c>
      <c r="I54" t="s">
        <v>1066</v>
      </c>
      <c r="J54" t="s">
        <v>1067</v>
      </c>
      <c r="K54" t="s">
        <v>1068</v>
      </c>
      <c r="L54">
        <v>1348</v>
      </c>
      <c r="N54">
        <v>1009</v>
      </c>
      <c r="O54" t="s">
        <v>32</v>
      </c>
      <c r="P54" t="s">
        <v>32</v>
      </c>
      <c r="Q54">
        <v>1000</v>
      </c>
      <c r="W54">
        <v>0</v>
      </c>
      <c r="X54">
        <v>-1792704725</v>
      </c>
      <c r="Y54">
        <f>AT54</f>
        <v>1.4999999999999999E-4</v>
      </c>
      <c r="AA54">
        <v>8590.86</v>
      </c>
      <c r="AB54">
        <v>0</v>
      </c>
      <c r="AC54">
        <v>0</v>
      </c>
      <c r="AD54">
        <v>0</v>
      </c>
      <c r="AE54">
        <v>8590.86</v>
      </c>
      <c r="AF54">
        <v>0</v>
      </c>
      <c r="AG54">
        <v>0</v>
      </c>
      <c r="AH54">
        <v>0</v>
      </c>
      <c r="AI54">
        <v>1</v>
      </c>
      <c r="AJ54">
        <v>1</v>
      </c>
      <c r="AK54">
        <v>1</v>
      </c>
      <c r="AL54">
        <v>1</v>
      </c>
      <c r="AM54">
        <v>-2</v>
      </c>
      <c r="AN54">
        <v>0</v>
      </c>
      <c r="AO54">
        <v>1</v>
      </c>
      <c r="AP54">
        <v>1</v>
      </c>
      <c r="AQ54">
        <v>0</v>
      </c>
      <c r="AR54">
        <v>0</v>
      </c>
      <c r="AS54" t="s">
        <v>3</v>
      </c>
      <c r="AT54">
        <v>1.4999999999999999E-4</v>
      </c>
      <c r="AU54" t="s">
        <v>3</v>
      </c>
      <c r="AV54">
        <v>0</v>
      </c>
      <c r="AW54">
        <v>2</v>
      </c>
      <c r="AX54">
        <v>60254276</v>
      </c>
      <c r="AY54">
        <v>1</v>
      </c>
      <c r="AZ54">
        <v>0</v>
      </c>
      <c r="BA54">
        <v>60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CV54">
        <v>0</v>
      </c>
      <c r="CW54">
        <v>0</v>
      </c>
      <c r="CX54">
        <f>ROUND(Y54*Source!I54,9)</f>
        <v>9.0000000000000006E-5</v>
      </c>
      <c r="CY54">
        <f>AA54</f>
        <v>8590.86</v>
      </c>
      <c r="CZ54">
        <f>AE54</f>
        <v>8590.86</v>
      </c>
      <c r="DA54">
        <f>AI54</f>
        <v>1</v>
      </c>
      <c r="DB54">
        <f>ROUND(ROUND(AT54*CZ54,2),6)</f>
        <v>1.29</v>
      </c>
      <c r="DC54">
        <f>ROUND(ROUND(AT54*AG54,2),6)</f>
        <v>0</v>
      </c>
      <c r="DD54" t="s">
        <v>3</v>
      </c>
      <c r="DE54" t="s">
        <v>3</v>
      </c>
      <c r="DF54">
        <f t="shared" si="12"/>
        <v>0.77</v>
      </c>
      <c r="DG54">
        <f t="shared" si="10"/>
        <v>0</v>
      </c>
      <c r="DH54">
        <f t="shared" si="11"/>
        <v>0</v>
      </c>
      <c r="DI54">
        <f t="shared" si="3"/>
        <v>0</v>
      </c>
      <c r="DJ54">
        <f>DF54</f>
        <v>0.77</v>
      </c>
      <c r="DK54">
        <v>0</v>
      </c>
      <c r="DL54" t="s">
        <v>3</v>
      </c>
      <c r="DM54">
        <v>0</v>
      </c>
      <c r="DN54" t="s">
        <v>3</v>
      </c>
      <c r="DO54">
        <v>0</v>
      </c>
    </row>
    <row r="55" spans="1:119" x14ac:dyDescent="0.2">
      <c r="A55">
        <f>ROW(Source!A54)</f>
        <v>54</v>
      </c>
      <c r="B55">
        <v>60252778</v>
      </c>
      <c r="C55">
        <v>60252958</v>
      </c>
      <c r="D55">
        <v>59038857</v>
      </c>
      <c r="E55">
        <v>1</v>
      </c>
      <c r="F55">
        <v>1</v>
      </c>
      <c r="G55">
        <v>1080</v>
      </c>
      <c r="H55">
        <v>3</v>
      </c>
      <c r="I55" t="s">
        <v>30</v>
      </c>
      <c r="J55" t="s">
        <v>33</v>
      </c>
      <c r="K55" t="s">
        <v>31</v>
      </c>
      <c r="L55">
        <v>1348</v>
      </c>
      <c r="N55">
        <v>1009</v>
      </c>
      <c r="O55" t="s">
        <v>32</v>
      </c>
      <c r="P55" t="s">
        <v>32</v>
      </c>
      <c r="Q55">
        <v>1000</v>
      </c>
      <c r="W55">
        <v>0</v>
      </c>
      <c r="X55">
        <v>-566361729</v>
      </c>
      <c r="Y55">
        <f>AT55</f>
        <v>5.1000000000000004E-4</v>
      </c>
      <c r="AA55">
        <v>24609.759999999998</v>
      </c>
      <c r="AB55">
        <v>0</v>
      </c>
      <c r="AC55">
        <v>0</v>
      </c>
      <c r="AD55">
        <v>0</v>
      </c>
      <c r="AE55">
        <v>24609.759999999998</v>
      </c>
      <c r="AF55">
        <v>0</v>
      </c>
      <c r="AG55">
        <v>0</v>
      </c>
      <c r="AH55">
        <v>0</v>
      </c>
      <c r="AI55">
        <v>1</v>
      </c>
      <c r="AJ55">
        <v>1</v>
      </c>
      <c r="AK55">
        <v>1</v>
      </c>
      <c r="AL55">
        <v>1</v>
      </c>
      <c r="AM55">
        <v>0</v>
      </c>
      <c r="AN55">
        <v>0</v>
      </c>
      <c r="AO55">
        <v>0</v>
      </c>
      <c r="AP55">
        <v>1</v>
      </c>
      <c r="AQ55">
        <v>0</v>
      </c>
      <c r="AR55">
        <v>0</v>
      </c>
      <c r="AS55" t="s">
        <v>3</v>
      </c>
      <c r="AT55">
        <v>5.1000000000000004E-4</v>
      </c>
      <c r="AU55" t="s">
        <v>3</v>
      </c>
      <c r="AV55">
        <v>0</v>
      </c>
      <c r="AW55">
        <v>1</v>
      </c>
      <c r="AX55">
        <v>-1</v>
      </c>
      <c r="AY55">
        <v>0</v>
      </c>
      <c r="AZ55">
        <v>0</v>
      </c>
      <c r="BA55" t="s">
        <v>3</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CV55">
        <v>0</v>
      </c>
      <c r="CW55">
        <v>0</v>
      </c>
      <c r="CX55">
        <f>ROUND(Y55*Source!I54,9)</f>
        <v>3.0600000000000001E-4</v>
      </c>
      <c r="CY55">
        <f>AA55</f>
        <v>24609.759999999998</v>
      </c>
      <c r="CZ55">
        <f>AE55</f>
        <v>24609.759999999998</v>
      </c>
      <c r="DA55">
        <f>AI55</f>
        <v>1</v>
      </c>
      <c r="DB55">
        <f>ROUND(ROUND(AT55*CZ55,2),6)</f>
        <v>12.55</v>
      </c>
      <c r="DC55">
        <f>ROUND(ROUND(AT55*AG55,2),6)</f>
        <v>0</v>
      </c>
      <c r="DD55" t="s">
        <v>3</v>
      </c>
      <c r="DE55" t="s">
        <v>3</v>
      </c>
      <c r="DF55">
        <f t="shared" si="12"/>
        <v>7.53</v>
      </c>
      <c r="DG55">
        <f t="shared" si="10"/>
        <v>0</v>
      </c>
      <c r="DH55">
        <f t="shared" si="11"/>
        <v>0</v>
      </c>
      <c r="DI55">
        <f t="shared" si="3"/>
        <v>0</v>
      </c>
      <c r="DJ55">
        <f>DF55</f>
        <v>7.53</v>
      </c>
      <c r="DK55">
        <v>0</v>
      </c>
      <c r="DL55" t="s">
        <v>3</v>
      </c>
      <c r="DM55">
        <v>0</v>
      </c>
      <c r="DN55" t="s">
        <v>3</v>
      </c>
      <c r="DO55">
        <v>0</v>
      </c>
    </row>
    <row r="56" spans="1:119" x14ac:dyDescent="0.2">
      <c r="A56">
        <f>ROW(Source!A54)</f>
        <v>54</v>
      </c>
      <c r="B56">
        <v>60252778</v>
      </c>
      <c r="C56">
        <v>60252958</v>
      </c>
      <c r="D56">
        <v>59063148</v>
      </c>
      <c r="E56">
        <v>1</v>
      </c>
      <c r="F56">
        <v>1</v>
      </c>
      <c r="G56">
        <v>1080</v>
      </c>
      <c r="H56">
        <v>3</v>
      </c>
      <c r="I56" t="s">
        <v>1069</v>
      </c>
      <c r="J56" t="s">
        <v>1070</v>
      </c>
      <c r="K56" t="s">
        <v>1071</v>
      </c>
      <c r="L56">
        <v>1354</v>
      </c>
      <c r="N56">
        <v>1010</v>
      </c>
      <c r="O56" t="s">
        <v>457</v>
      </c>
      <c r="P56" t="s">
        <v>457</v>
      </c>
      <c r="Q56">
        <v>1</v>
      </c>
      <c r="W56">
        <v>0</v>
      </c>
      <c r="X56">
        <v>446825684</v>
      </c>
      <c r="Y56">
        <f>AT56</f>
        <v>1</v>
      </c>
      <c r="AA56">
        <v>14.99</v>
      </c>
      <c r="AB56">
        <v>0</v>
      </c>
      <c r="AC56">
        <v>0</v>
      </c>
      <c r="AD56">
        <v>0</v>
      </c>
      <c r="AE56">
        <v>14.99</v>
      </c>
      <c r="AF56">
        <v>0</v>
      </c>
      <c r="AG56">
        <v>0</v>
      </c>
      <c r="AH56">
        <v>0</v>
      </c>
      <c r="AI56">
        <v>1</v>
      </c>
      <c r="AJ56">
        <v>1</v>
      </c>
      <c r="AK56">
        <v>1</v>
      </c>
      <c r="AL56">
        <v>1</v>
      </c>
      <c r="AM56">
        <v>-2</v>
      </c>
      <c r="AN56">
        <v>0</v>
      </c>
      <c r="AO56">
        <v>1</v>
      </c>
      <c r="AP56">
        <v>1</v>
      </c>
      <c r="AQ56">
        <v>0</v>
      </c>
      <c r="AR56">
        <v>0</v>
      </c>
      <c r="AS56" t="s">
        <v>3</v>
      </c>
      <c r="AT56">
        <v>1</v>
      </c>
      <c r="AU56" t="s">
        <v>3</v>
      </c>
      <c r="AV56">
        <v>0</v>
      </c>
      <c r="AW56">
        <v>2</v>
      </c>
      <c r="AX56">
        <v>60254277</v>
      </c>
      <c r="AY56">
        <v>1</v>
      </c>
      <c r="AZ56">
        <v>0</v>
      </c>
      <c r="BA56">
        <v>61</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CV56">
        <v>0</v>
      </c>
      <c r="CW56">
        <v>0</v>
      </c>
      <c r="CX56">
        <f>ROUND(Y56*Source!I54,9)</f>
        <v>0.6</v>
      </c>
      <c r="CY56">
        <f>AA56</f>
        <v>14.99</v>
      </c>
      <c r="CZ56">
        <f>AE56</f>
        <v>14.99</v>
      </c>
      <c r="DA56">
        <f>AI56</f>
        <v>1</v>
      </c>
      <c r="DB56">
        <f>ROUND(ROUND(AT56*CZ56,2),6)</f>
        <v>14.99</v>
      </c>
      <c r="DC56">
        <f>ROUND(ROUND(AT56*AG56,2),6)</f>
        <v>0</v>
      </c>
      <c r="DD56" t="s">
        <v>3</v>
      </c>
      <c r="DE56" t="s">
        <v>3</v>
      </c>
      <c r="DF56">
        <f t="shared" si="12"/>
        <v>8.99</v>
      </c>
      <c r="DG56">
        <f t="shared" si="10"/>
        <v>0</v>
      </c>
      <c r="DH56">
        <f t="shared" si="11"/>
        <v>0</v>
      </c>
      <c r="DI56">
        <f t="shared" si="3"/>
        <v>0</v>
      </c>
      <c r="DJ56">
        <f>DF56</f>
        <v>8.99</v>
      </c>
      <c r="DK56">
        <v>0</v>
      </c>
      <c r="DL56" t="s">
        <v>3</v>
      </c>
      <c r="DM56">
        <v>0</v>
      </c>
      <c r="DN56" t="s">
        <v>3</v>
      </c>
      <c r="DO56">
        <v>0</v>
      </c>
    </row>
    <row r="57" spans="1:119" x14ac:dyDescent="0.2">
      <c r="A57">
        <f>ROW(Source!A55)</f>
        <v>55</v>
      </c>
      <c r="B57">
        <v>60252775</v>
      </c>
      <c r="C57">
        <v>60252958</v>
      </c>
      <c r="D57">
        <v>58999254</v>
      </c>
      <c r="E57">
        <v>1080</v>
      </c>
      <c r="F57">
        <v>1</v>
      </c>
      <c r="G57">
        <v>1080</v>
      </c>
      <c r="H57">
        <v>1</v>
      </c>
      <c r="I57" t="s">
        <v>1048</v>
      </c>
      <c r="J57" t="s">
        <v>3</v>
      </c>
      <c r="K57" t="s">
        <v>1049</v>
      </c>
      <c r="L57">
        <v>1191</v>
      </c>
      <c r="N57">
        <v>1013</v>
      </c>
      <c r="O57" t="s">
        <v>1050</v>
      </c>
      <c r="P57" t="s">
        <v>1050</v>
      </c>
      <c r="Q57">
        <v>1</v>
      </c>
      <c r="W57">
        <v>0</v>
      </c>
      <c r="X57">
        <v>476480486</v>
      </c>
      <c r="Y57">
        <f>(AT57*1.1)</f>
        <v>6.798</v>
      </c>
      <c r="AA57">
        <v>0</v>
      </c>
      <c r="AB57">
        <v>0</v>
      </c>
      <c r="AC57">
        <v>0</v>
      </c>
      <c r="AD57">
        <v>0</v>
      </c>
      <c r="AE57">
        <v>0</v>
      </c>
      <c r="AF57">
        <v>0</v>
      </c>
      <c r="AG57">
        <v>0</v>
      </c>
      <c r="AH57">
        <v>0</v>
      </c>
      <c r="AI57">
        <v>1</v>
      </c>
      <c r="AJ57">
        <v>1</v>
      </c>
      <c r="AK57">
        <v>1</v>
      </c>
      <c r="AL57">
        <v>1</v>
      </c>
      <c r="AM57">
        <v>5</v>
      </c>
      <c r="AN57">
        <v>0</v>
      </c>
      <c r="AO57">
        <v>1</v>
      </c>
      <c r="AP57">
        <v>1</v>
      </c>
      <c r="AQ57">
        <v>0</v>
      </c>
      <c r="AR57">
        <v>0</v>
      </c>
      <c r="AS57" t="s">
        <v>3</v>
      </c>
      <c r="AT57">
        <v>6.18</v>
      </c>
      <c r="AU57" t="s">
        <v>24</v>
      </c>
      <c r="AV57">
        <v>1</v>
      </c>
      <c r="AW57">
        <v>2</v>
      </c>
      <c r="AX57">
        <v>60254271</v>
      </c>
      <c r="AY57">
        <v>1</v>
      </c>
      <c r="AZ57">
        <v>0</v>
      </c>
      <c r="BA57">
        <v>64</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CU57">
        <f>ROUND(AT57*Source!I55*AH57*AL57,2)</f>
        <v>0</v>
      </c>
      <c r="CV57">
        <f>ROUND(Y57*Source!I55,9)</f>
        <v>4.0788000000000002</v>
      </c>
      <c r="CW57">
        <v>0</v>
      </c>
      <c r="CX57">
        <f>ROUND(Y57*Source!I55,9)</f>
        <v>4.0788000000000002</v>
      </c>
      <c r="CY57">
        <f>AD57</f>
        <v>0</v>
      </c>
      <c r="CZ57">
        <f>AH57</f>
        <v>0</v>
      </c>
      <c r="DA57">
        <f>AL57</f>
        <v>1</v>
      </c>
      <c r="DB57">
        <f>ROUND((ROUND(AT57*CZ57,2)*1.1),6)</f>
        <v>0</v>
      </c>
      <c r="DC57">
        <f>ROUND((ROUND(AT57*AG57,2)*1.1),6)</f>
        <v>0</v>
      </c>
      <c r="DD57" t="s">
        <v>3</v>
      </c>
      <c r="DE57" t="s">
        <v>3</v>
      </c>
      <c r="DF57">
        <f t="shared" si="12"/>
        <v>0</v>
      </c>
      <c r="DG57">
        <f t="shared" si="10"/>
        <v>0</v>
      </c>
      <c r="DH57">
        <f t="shared" si="11"/>
        <v>0</v>
      </c>
      <c r="DI57">
        <f t="shared" si="3"/>
        <v>0</v>
      </c>
      <c r="DJ57">
        <f>DI57</f>
        <v>0</v>
      </c>
      <c r="DK57">
        <v>0</v>
      </c>
      <c r="DL57" t="s">
        <v>3</v>
      </c>
      <c r="DM57">
        <v>0</v>
      </c>
      <c r="DN57" t="s">
        <v>3</v>
      </c>
      <c r="DO57">
        <v>0</v>
      </c>
    </row>
    <row r="58" spans="1:119" x14ac:dyDescent="0.2">
      <c r="A58">
        <f>ROW(Source!A55)</f>
        <v>55</v>
      </c>
      <c r="B58">
        <v>60252775</v>
      </c>
      <c r="C58">
        <v>60252958</v>
      </c>
      <c r="D58">
        <v>59070370</v>
      </c>
      <c r="E58">
        <v>1</v>
      </c>
      <c r="F58">
        <v>1</v>
      </c>
      <c r="G58">
        <v>1080</v>
      </c>
      <c r="H58">
        <v>2</v>
      </c>
      <c r="I58" t="s">
        <v>1051</v>
      </c>
      <c r="J58" t="s">
        <v>1052</v>
      </c>
      <c r="K58" t="s">
        <v>1053</v>
      </c>
      <c r="L58">
        <v>1368</v>
      </c>
      <c r="N58">
        <v>1011</v>
      </c>
      <c r="O58" t="s">
        <v>1054</v>
      </c>
      <c r="P58" t="s">
        <v>1054</v>
      </c>
      <c r="Q58">
        <v>1</v>
      </c>
      <c r="W58">
        <v>0</v>
      </c>
      <c r="X58">
        <v>-2065404138</v>
      </c>
      <c r="Y58">
        <f>(AT58*1.1)</f>
        <v>1.837</v>
      </c>
      <c r="AA58">
        <v>0</v>
      </c>
      <c r="AB58">
        <v>85.83</v>
      </c>
      <c r="AC58">
        <v>0</v>
      </c>
      <c r="AD58">
        <v>0</v>
      </c>
      <c r="AE58">
        <v>0</v>
      </c>
      <c r="AF58">
        <v>7.11</v>
      </c>
      <c r="AG58">
        <v>0</v>
      </c>
      <c r="AH58">
        <v>0</v>
      </c>
      <c r="AI58">
        <v>1</v>
      </c>
      <c r="AJ58">
        <v>11.53</v>
      </c>
      <c r="AK58">
        <v>54.99</v>
      </c>
      <c r="AL58">
        <v>1</v>
      </c>
      <c r="AM58">
        <v>2</v>
      </c>
      <c r="AN58">
        <v>0</v>
      </c>
      <c r="AO58">
        <v>1</v>
      </c>
      <c r="AP58">
        <v>1</v>
      </c>
      <c r="AQ58">
        <v>0</v>
      </c>
      <c r="AR58">
        <v>0</v>
      </c>
      <c r="AS58" t="s">
        <v>3</v>
      </c>
      <c r="AT58">
        <v>1.67</v>
      </c>
      <c r="AU58" t="s">
        <v>24</v>
      </c>
      <c r="AV58">
        <v>0</v>
      </c>
      <c r="AW58">
        <v>2</v>
      </c>
      <c r="AX58">
        <v>60254272</v>
      </c>
      <c r="AY58">
        <v>1</v>
      </c>
      <c r="AZ58">
        <v>0</v>
      </c>
      <c r="BA58">
        <v>65</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CV58">
        <v>0</v>
      </c>
      <c r="CW58">
        <f>ROUND(Y58*Source!I55*DO58,9)</f>
        <v>0</v>
      </c>
      <c r="CX58">
        <f>ROUND(Y58*Source!I55,9)</f>
        <v>1.1022000000000001</v>
      </c>
      <c r="CY58">
        <f>AB58</f>
        <v>85.83</v>
      </c>
      <c r="CZ58">
        <f>AF58</f>
        <v>7.11</v>
      </c>
      <c r="DA58">
        <f>AJ58</f>
        <v>11.53</v>
      </c>
      <c r="DB58">
        <f>ROUND((ROUND(AT58*CZ58,2)*1.1),6)</f>
        <v>13.057</v>
      </c>
      <c r="DC58">
        <f>ROUND((ROUND(AT58*AG58,2)*1.1),6)</f>
        <v>0</v>
      </c>
      <c r="DD58" t="s">
        <v>3</v>
      </c>
      <c r="DE58" t="s">
        <v>3</v>
      </c>
      <c r="DF58">
        <f t="shared" si="12"/>
        <v>0</v>
      </c>
      <c r="DG58">
        <f>ROUND(ROUND(AF58*AJ58,2)*CX58,2)</f>
        <v>90.36</v>
      </c>
      <c r="DH58">
        <f>ROUND(ROUND(AG58*AK58,2)*CX58,2)</f>
        <v>0</v>
      </c>
      <c r="DI58">
        <f t="shared" si="3"/>
        <v>0</v>
      </c>
      <c r="DJ58">
        <f>DG58</f>
        <v>90.36</v>
      </c>
      <c r="DK58">
        <v>0</v>
      </c>
      <c r="DL58" t="s">
        <v>3</v>
      </c>
      <c r="DM58">
        <v>0</v>
      </c>
      <c r="DN58" t="s">
        <v>3</v>
      </c>
      <c r="DO58">
        <v>0</v>
      </c>
    </row>
    <row r="59" spans="1:119" x14ac:dyDescent="0.2">
      <c r="A59">
        <f>ROW(Source!A55)</f>
        <v>55</v>
      </c>
      <c r="B59">
        <v>60252775</v>
      </c>
      <c r="C59">
        <v>60252958</v>
      </c>
      <c r="D59">
        <v>59070669</v>
      </c>
      <c r="E59">
        <v>1</v>
      </c>
      <c r="F59">
        <v>1</v>
      </c>
      <c r="G59">
        <v>1080</v>
      </c>
      <c r="H59">
        <v>2</v>
      </c>
      <c r="I59" t="s">
        <v>1055</v>
      </c>
      <c r="J59" t="s">
        <v>1056</v>
      </c>
      <c r="K59" t="s">
        <v>1057</v>
      </c>
      <c r="L59">
        <v>1368</v>
      </c>
      <c r="N59">
        <v>1011</v>
      </c>
      <c r="O59" t="s">
        <v>1054</v>
      </c>
      <c r="P59" t="s">
        <v>1054</v>
      </c>
      <c r="Q59">
        <v>1</v>
      </c>
      <c r="W59">
        <v>0</v>
      </c>
      <c r="X59">
        <v>-1985943078</v>
      </c>
      <c r="Y59">
        <f>(AT59*1.1)</f>
        <v>0.59400000000000008</v>
      </c>
      <c r="AA59">
        <v>0</v>
      </c>
      <c r="AB59">
        <v>1418.19</v>
      </c>
      <c r="AC59">
        <v>726.59</v>
      </c>
      <c r="AD59">
        <v>0</v>
      </c>
      <c r="AE59">
        <v>0</v>
      </c>
      <c r="AF59">
        <v>83.1</v>
      </c>
      <c r="AG59">
        <v>12.62</v>
      </c>
      <c r="AH59">
        <v>0</v>
      </c>
      <c r="AI59">
        <v>1</v>
      </c>
      <c r="AJ59">
        <v>16.3</v>
      </c>
      <c r="AK59">
        <v>54.99</v>
      </c>
      <c r="AL59">
        <v>1</v>
      </c>
      <c r="AM59">
        <v>2</v>
      </c>
      <c r="AN59">
        <v>0</v>
      </c>
      <c r="AO59">
        <v>1</v>
      </c>
      <c r="AP59">
        <v>1</v>
      </c>
      <c r="AQ59">
        <v>0</v>
      </c>
      <c r="AR59">
        <v>0</v>
      </c>
      <c r="AS59" t="s">
        <v>3</v>
      </c>
      <c r="AT59">
        <v>0.54</v>
      </c>
      <c r="AU59" t="s">
        <v>24</v>
      </c>
      <c r="AV59">
        <v>0</v>
      </c>
      <c r="AW59">
        <v>2</v>
      </c>
      <c r="AX59">
        <v>60254273</v>
      </c>
      <c r="AY59">
        <v>1</v>
      </c>
      <c r="AZ59">
        <v>0</v>
      </c>
      <c r="BA59">
        <v>66</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CV59">
        <v>0</v>
      </c>
      <c r="CW59">
        <f>ROUND(Y59*Source!I55*DO59,9)</f>
        <v>4.4977679999999998</v>
      </c>
      <c r="CX59">
        <f>ROUND(Y59*Source!I55,9)</f>
        <v>0.35639999999999999</v>
      </c>
      <c r="CY59">
        <f>AB59</f>
        <v>1418.19</v>
      </c>
      <c r="CZ59">
        <f>AF59</f>
        <v>83.1</v>
      </c>
      <c r="DA59">
        <f>AJ59</f>
        <v>16.3</v>
      </c>
      <c r="DB59">
        <f>ROUND((ROUND(AT59*CZ59,2)*1.1),6)</f>
        <v>49.356999999999999</v>
      </c>
      <c r="DC59">
        <f>ROUND((ROUND(AT59*AG59,2)*1.1),6)</f>
        <v>7.4909999999999997</v>
      </c>
      <c r="DD59" t="s">
        <v>3</v>
      </c>
      <c r="DE59" t="s">
        <v>3</v>
      </c>
      <c r="DF59">
        <f t="shared" si="12"/>
        <v>0</v>
      </c>
      <c r="DG59">
        <f>ROUND(ROUND(AF59*AJ59,2)*CX59,2)</f>
        <v>482.75</v>
      </c>
      <c r="DH59">
        <f>ROUND(ROUND(AG59*AK59,2)*CX59,2)</f>
        <v>247.33</v>
      </c>
      <c r="DI59">
        <f t="shared" si="3"/>
        <v>0</v>
      </c>
      <c r="DJ59">
        <f>DG59</f>
        <v>482.75</v>
      </c>
      <c r="DK59">
        <v>0</v>
      </c>
      <c r="DL59" t="s">
        <v>1058</v>
      </c>
      <c r="DM59">
        <v>0</v>
      </c>
      <c r="DN59" t="s">
        <v>1050</v>
      </c>
      <c r="DO59">
        <v>12.62</v>
      </c>
    </row>
    <row r="60" spans="1:119" x14ac:dyDescent="0.2">
      <c r="A60">
        <f>ROW(Source!A55)</f>
        <v>55</v>
      </c>
      <c r="B60">
        <v>60252775</v>
      </c>
      <c r="C60">
        <v>60252958</v>
      </c>
      <c r="D60">
        <v>59039576</v>
      </c>
      <c r="E60">
        <v>1</v>
      </c>
      <c r="F60">
        <v>1</v>
      </c>
      <c r="G60">
        <v>1080</v>
      </c>
      <c r="H60">
        <v>3</v>
      </c>
      <c r="I60" t="s">
        <v>1059</v>
      </c>
      <c r="J60" t="s">
        <v>1060</v>
      </c>
      <c r="K60" t="s">
        <v>1061</v>
      </c>
      <c r="L60">
        <v>1348</v>
      </c>
      <c r="N60">
        <v>1009</v>
      </c>
      <c r="O60" t="s">
        <v>32</v>
      </c>
      <c r="P60" t="s">
        <v>32</v>
      </c>
      <c r="Q60">
        <v>1000</v>
      </c>
      <c r="W60">
        <v>0</v>
      </c>
      <c r="X60">
        <v>1286623552</v>
      </c>
      <c r="Y60">
        <f>AT60</f>
        <v>4.0000000000000002E-4</v>
      </c>
      <c r="AA60">
        <v>65214.45</v>
      </c>
      <c r="AB60">
        <v>0</v>
      </c>
      <c r="AC60">
        <v>0</v>
      </c>
      <c r="AD60">
        <v>0</v>
      </c>
      <c r="AE60">
        <v>7246.05</v>
      </c>
      <c r="AF60">
        <v>0</v>
      </c>
      <c r="AG60">
        <v>0</v>
      </c>
      <c r="AH60">
        <v>0</v>
      </c>
      <c r="AI60">
        <v>9</v>
      </c>
      <c r="AJ60">
        <v>1</v>
      </c>
      <c r="AK60">
        <v>1</v>
      </c>
      <c r="AL60">
        <v>1</v>
      </c>
      <c r="AM60">
        <v>2</v>
      </c>
      <c r="AN60">
        <v>0</v>
      </c>
      <c r="AO60">
        <v>1</v>
      </c>
      <c r="AP60">
        <v>1</v>
      </c>
      <c r="AQ60">
        <v>0</v>
      </c>
      <c r="AR60">
        <v>0</v>
      </c>
      <c r="AS60" t="s">
        <v>3</v>
      </c>
      <c r="AT60">
        <v>4.0000000000000002E-4</v>
      </c>
      <c r="AU60" t="s">
        <v>3</v>
      </c>
      <c r="AV60">
        <v>0</v>
      </c>
      <c r="AW60">
        <v>2</v>
      </c>
      <c r="AX60">
        <v>60254274</v>
      </c>
      <c r="AY60">
        <v>1</v>
      </c>
      <c r="AZ60">
        <v>0</v>
      </c>
      <c r="BA60">
        <v>67</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CV60">
        <v>0</v>
      </c>
      <c r="CW60">
        <v>0</v>
      </c>
      <c r="CX60">
        <f>ROUND(Y60*Source!I55,9)</f>
        <v>2.4000000000000001E-4</v>
      </c>
      <c r="CY60">
        <f>AA60</f>
        <v>65214.45</v>
      </c>
      <c r="CZ60">
        <f>AE60</f>
        <v>7246.05</v>
      </c>
      <c r="DA60">
        <f>AI60</f>
        <v>9</v>
      </c>
      <c r="DB60">
        <f>ROUND(ROUND(AT60*CZ60,2),6)</f>
        <v>2.9</v>
      </c>
      <c r="DC60">
        <f>ROUND(ROUND(AT60*AG60,2),6)</f>
        <v>0</v>
      </c>
      <c r="DD60" t="s">
        <v>3</v>
      </c>
      <c r="DE60" t="s">
        <v>3</v>
      </c>
      <c r="DF60">
        <f>ROUND(ROUND(AE60*AI60,2)*CX60,2)</f>
        <v>15.65</v>
      </c>
      <c r="DG60">
        <f t="shared" ref="DG60:DG74" si="13">ROUND(ROUND(AF60,2)*CX60,2)</f>
        <v>0</v>
      </c>
      <c r="DH60">
        <f t="shared" ref="DH60:DH74" si="14">ROUND(ROUND(AG60,2)*CX60,2)</f>
        <v>0</v>
      </c>
      <c r="DI60">
        <f t="shared" si="3"/>
        <v>0</v>
      </c>
      <c r="DJ60">
        <f>DF60</f>
        <v>15.65</v>
      </c>
      <c r="DK60">
        <v>0</v>
      </c>
      <c r="DL60" t="s">
        <v>3</v>
      </c>
      <c r="DM60">
        <v>0</v>
      </c>
      <c r="DN60" t="s">
        <v>3</v>
      </c>
      <c r="DO60">
        <v>0</v>
      </c>
    </row>
    <row r="61" spans="1:119" x14ac:dyDescent="0.2">
      <c r="A61">
        <f>ROW(Source!A55)</f>
        <v>55</v>
      </c>
      <c r="B61">
        <v>60252775</v>
      </c>
      <c r="C61">
        <v>60252958</v>
      </c>
      <c r="D61">
        <v>59039979</v>
      </c>
      <c r="E61">
        <v>1</v>
      </c>
      <c r="F61">
        <v>1</v>
      </c>
      <c r="G61">
        <v>1080</v>
      </c>
      <c r="H61">
        <v>3</v>
      </c>
      <c r="I61" t="s">
        <v>1062</v>
      </c>
      <c r="J61" t="s">
        <v>1063</v>
      </c>
      <c r="K61" t="s">
        <v>1064</v>
      </c>
      <c r="L61">
        <v>1346</v>
      </c>
      <c r="N61">
        <v>1009</v>
      </c>
      <c r="O61" t="s">
        <v>1065</v>
      </c>
      <c r="P61" t="s">
        <v>1065</v>
      </c>
      <c r="Q61">
        <v>1</v>
      </c>
      <c r="W61">
        <v>0</v>
      </c>
      <c r="X61">
        <v>2041003886</v>
      </c>
      <c r="Y61">
        <f>AT61</f>
        <v>0.15</v>
      </c>
      <c r="AA61">
        <v>98.94</v>
      </c>
      <c r="AB61">
        <v>0</v>
      </c>
      <c r="AC61">
        <v>0</v>
      </c>
      <c r="AD61">
        <v>0</v>
      </c>
      <c r="AE61">
        <v>29.89</v>
      </c>
      <c r="AF61">
        <v>0</v>
      </c>
      <c r="AG61">
        <v>0</v>
      </c>
      <c r="AH61">
        <v>0</v>
      </c>
      <c r="AI61">
        <v>3.31</v>
      </c>
      <c r="AJ61">
        <v>1</v>
      </c>
      <c r="AK61">
        <v>1</v>
      </c>
      <c r="AL61">
        <v>1</v>
      </c>
      <c r="AM61">
        <v>2</v>
      </c>
      <c r="AN61">
        <v>0</v>
      </c>
      <c r="AO61">
        <v>1</v>
      </c>
      <c r="AP61">
        <v>1</v>
      </c>
      <c r="AQ61">
        <v>0</v>
      </c>
      <c r="AR61">
        <v>0</v>
      </c>
      <c r="AS61" t="s">
        <v>3</v>
      </c>
      <c r="AT61">
        <v>0.15</v>
      </c>
      <c r="AU61" t="s">
        <v>3</v>
      </c>
      <c r="AV61">
        <v>0</v>
      </c>
      <c r="AW61">
        <v>2</v>
      </c>
      <c r="AX61">
        <v>60254275</v>
      </c>
      <c r="AY61">
        <v>1</v>
      </c>
      <c r="AZ61">
        <v>0</v>
      </c>
      <c r="BA61">
        <v>68</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CV61">
        <v>0</v>
      </c>
      <c r="CW61">
        <v>0</v>
      </c>
      <c r="CX61">
        <f>ROUND(Y61*Source!I55,9)</f>
        <v>0.09</v>
      </c>
      <c r="CY61">
        <f>AA61</f>
        <v>98.94</v>
      </c>
      <c r="CZ61">
        <f>AE61</f>
        <v>29.89</v>
      </c>
      <c r="DA61">
        <f>AI61</f>
        <v>3.31</v>
      </c>
      <c r="DB61">
        <f>ROUND(ROUND(AT61*CZ61,2),6)</f>
        <v>4.4800000000000004</v>
      </c>
      <c r="DC61">
        <f>ROUND(ROUND(AT61*AG61,2),6)</f>
        <v>0</v>
      </c>
      <c r="DD61" t="s">
        <v>3</v>
      </c>
      <c r="DE61" t="s">
        <v>3</v>
      </c>
      <c r="DF61">
        <f>ROUND(ROUND(AE61*AI61,2)*CX61,2)</f>
        <v>8.9</v>
      </c>
      <c r="DG61">
        <f t="shared" si="13"/>
        <v>0</v>
      </c>
      <c r="DH61">
        <f t="shared" si="14"/>
        <v>0</v>
      </c>
      <c r="DI61">
        <f t="shared" si="3"/>
        <v>0</v>
      </c>
      <c r="DJ61">
        <f>DF61</f>
        <v>8.9</v>
      </c>
      <c r="DK61">
        <v>0</v>
      </c>
      <c r="DL61" t="s">
        <v>3</v>
      </c>
      <c r="DM61">
        <v>0</v>
      </c>
      <c r="DN61" t="s">
        <v>3</v>
      </c>
      <c r="DO61">
        <v>0</v>
      </c>
    </row>
    <row r="62" spans="1:119" x14ac:dyDescent="0.2">
      <c r="A62">
        <f>ROW(Source!A55)</f>
        <v>55</v>
      </c>
      <c r="B62">
        <v>60252775</v>
      </c>
      <c r="C62">
        <v>60252958</v>
      </c>
      <c r="D62">
        <v>59040049</v>
      </c>
      <c r="E62">
        <v>1</v>
      </c>
      <c r="F62">
        <v>1</v>
      </c>
      <c r="G62">
        <v>1080</v>
      </c>
      <c r="H62">
        <v>3</v>
      </c>
      <c r="I62" t="s">
        <v>1066</v>
      </c>
      <c r="J62" t="s">
        <v>1067</v>
      </c>
      <c r="K62" t="s">
        <v>1068</v>
      </c>
      <c r="L62">
        <v>1348</v>
      </c>
      <c r="N62">
        <v>1009</v>
      </c>
      <c r="O62" t="s">
        <v>32</v>
      </c>
      <c r="P62" t="s">
        <v>32</v>
      </c>
      <c r="Q62">
        <v>1000</v>
      </c>
      <c r="W62">
        <v>0</v>
      </c>
      <c r="X62">
        <v>-1792704725</v>
      </c>
      <c r="Y62">
        <f>AT62</f>
        <v>1.4999999999999999E-4</v>
      </c>
      <c r="AA62">
        <v>159875.9</v>
      </c>
      <c r="AB62">
        <v>0</v>
      </c>
      <c r="AC62">
        <v>0</v>
      </c>
      <c r="AD62">
        <v>0</v>
      </c>
      <c r="AE62">
        <v>8590.86</v>
      </c>
      <c r="AF62">
        <v>0</v>
      </c>
      <c r="AG62">
        <v>0</v>
      </c>
      <c r="AH62">
        <v>0</v>
      </c>
      <c r="AI62">
        <v>18.61</v>
      </c>
      <c r="AJ62">
        <v>1</v>
      </c>
      <c r="AK62">
        <v>1</v>
      </c>
      <c r="AL62">
        <v>1</v>
      </c>
      <c r="AM62">
        <v>2</v>
      </c>
      <c r="AN62">
        <v>0</v>
      </c>
      <c r="AO62">
        <v>1</v>
      </c>
      <c r="AP62">
        <v>1</v>
      </c>
      <c r="AQ62">
        <v>0</v>
      </c>
      <c r="AR62">
        <v>0</v>
      </c>
      <c r="AS62" t="s">
        <v>3</v>
      </c>
      <c r="AT62">
        <v>1.4999999999999999E-4</v>
      </c>
      <c r="AU62" t="s">
        <v>3</v>
      </c>
      <c r="AV62">
        <v>0</v>
      </c>
      <c r="AW62">
        <v>2</v>
      </c>
      <c r="AX62">
        <v>60254276</v>
      </c>
      <c r="AY62">
        <v>1</v>
      </c>
      <c r="AZ62">
        <v>0</v>
      </c>
      <c r="BA62">
        <v>69</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CV62">
        <v>0</v>
      </c>
      <c r="CW62">
        <v>0</v>
      </c>
      <c r="CX62">
        <f>ROUND(Y62*Source!I55,9)</f>
        <v>9.0000000000000006E-5</v>
      </c>
      <c r="CY62">
        <f>AA62</f>
        <v>159875.9</v>
      </c>
      <c r="CZ62">
        <f>AE62</f>
        <v>8590.86</v>
      </c>
      <c r="DA62">
        <f>AI62</f>
        <v>18.61</v>
      </c>
      <c r="DB62">
        <f>ROUND(ROUND(AT62*CZ62,2),6)</f>
        <v>1.29</v>
      </c>
      <c r="DC62">
        <f>ROUND(ROUND(AT62*AG62,2),6)</f>
        <v>0</v>
      </c>
      <c r="DD62" t="s">
        <v>3</v>
      </c>
      <c r="DE62" t="s">
        <v>3</v>
      </c>
      <c r="DF62">
        <f>ROUND(ROUND(AE62*AI62,2)*CX62,2)</f>
        <v>14.39</v>
      </c>
      <c r="DG62">
        <f t="shared" si="13"/>
        <v>0</v>
      </c>
      <c r="DH62">
        <f t="shared" si="14"/>
        <v>0</v>
      </c>
      <c r="DI62">
        <f t="shared" si="3"/>
        <v>0</v>
      </c>
      <c r="DJ62">
        <f>DF62</f>
        <v>14.39</v>
      </c>
      <c r="DK62">
        <v>0</v>
      </c>
      <c r="DL62" t="s">
        <v>3</v>
      </c>
      <c r="DM62">
        <v>0</v>
      </c>
      <c r="DN62" t="s">
        <v>3</v>
      </c>
      <c r="DO62">
        <v>0</v>
      </c>
    </row>
    <row r="63" spans="1:119" x14ac:dyDescent="0.2">
      <c r="A63">
        <f>ROW(Source!A55)</f>
        <v>55</v>
      </c>
      <c r="B63">
        <v>60252775</v>
      </c>
      <c r="C63">
        <v>60252958</v>
      </c>
      <c r="D63">
        <v>59038857</v>
      </c>
      <c r="E63">
        <v>1</v>
      </c>
      <c r="F63">
        <v>1</v>
      </c>
      <c r="G63">
        <v>1080</v>
      </c>
      <c r="H63">
        <v>3</v>
      </c>
      <c r="I63" t="s">
        <v>30</v>
      </c>
      <c r="J63" t="s">
        <v>33</v>
      </c>
      <c r="K63" t="s">
        <v>31</v>
      </c>
      <c r="L63">
        <v>1348</v>
      </c>
      <c r="N63">
        <v>1009</v>
      </c>
      <c r="O63" t="s">
        <v>32</v>
      </c>
      <c r="P63" t="s">
        <v>32</v>
      </c>
      <c r="Q63">
        <v>1000</v>
      </c>
      <c r="W63">
        <v>0</v>
      </c>
      <c r="X63">
        <v>-566361729</v>
      </c>
      <c r="Y63">
        <f>AT63</f>
        <v>5.1000000000000004E-4</v>
      </c>
      <c r="AA63">
        <v>126740.26</v>
      </c>
      <c r="AB63">
        <v>0</v>
      </c>
      <c r="AC63">
        <v>0</v>
      </c>
      <c r="AD63">
        <v>0</v>
      </c>
      <c r="AE63">
        <v>24609.759999999998</v>
      </c>
      <c r="AF63">
        <v>0</v>
      </c>
      <c r="AG63">
        <v>0</v>
      </c>
      <c r="AH63">
        <v>0</v>
      </c>
      <c r="AI63">
        <v>5.15</v>
      </c>
      <c r="AJ63">
        <v>1</v>
      </c>
      <c r="AK63">
        <v>1</v>
      </c>
      <c r="AL63">
        <v>1</v>
      </c>
      <c r="AM63">
        <v>0</v>
      </c>
      <c r="AN63">
        <v>0</v>
      </c>
      <c r="AO63">
        <v>0</v>
      </c>
      <c r="AP63">
        <v>1</v>
      </c>
      <c r="AQ63">
        <v>0</v>
      </c>
      <c r="AR63">
        <v>0</v>
      </c>
      <c r="AS63" t="s">
        <v>3</v>
      </c>
      <c r="AT63">
        <v>5.1000000000000004E-4</v>
      </c>
      <c r="AU63" t="s">
        <v>3</v>
      </c>
      <c r="AV63">
        <v>0</v>
      </c>
      <c r="AW63">
        <v>1</v>
      </c>
      <c r="AX63">
        <v>-1</v>
      </c>
      <c r="AY63">
        <v>0</v>
      </c>
      <c r="AZ63">
        <v>0</v>
      </c>
      <c r="BA63" t="s">
        <v>3</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CV63">
        <v>0</v>
      </c>
      <c r="CW63">
        <v>0</v>
      </c>
      <c r="CX63">
        <f>ROUND(Y63*Source!I55,9)</f>
        <v>3.0600000000000001E-4</v>
      </c>
      <c r="CY63">
        <f>AA63</f>
        <v>126740.26</v>
      </c>
      <c r="CZ63">
        <f>AE63</f>
        <v>24609.759999999998</v>
      </c>
      <c r="DA63">
        <f>AI63</f>
        <v>5.15</v>
      </c>
      <c r="DB63">
        <f>ROUND(ROUND(AT63*CZ63,2),6)</f>
        <v>12.55</v>
      </c>
      <c r="DC63">
        <f>ROUND(ROUND(AT63*AG63,2),6)</f>
        <v>0</v>
      </c>
      <c r="DD63" t="s">
        <v>3</v>
      </c>
      <c r="DE63" t="s">
        <v>3</v>
      </c>
      <c r="DF63">
        <f>ROUND(ROUND(AE63*AI63,2)*CX63,2)</f>
        <v>38.78</v>
      </c>
      <c r="DG63">
        <f t="shared" si="13"/>
        <v>0</v>
      </c>
      <c r="DH63">
        <f t="shared" si="14"/>
        <v>0</v>
      </c>
      <c r="DI63">
        <f t="shared" si="3"/>
        <v>0</v>
      </c>
      <c r="DJ63">
        <f>DF63</f>
        <v>38.78</v>
      </c>
      <c r="DK63">
        <v>0</v>
      </c>
      <c r="DL63" t="s">
        <v>3</v>
      </c>
      <c r="DM63">
        <v>0</v>
      </c>
      <c r="DN63" t="s">
        <v>3</v>
      </c>
      <c r="DO63">
        <v>0</v>
      </c>
    </row>
    <row r="64" spans="1:119" x14ac:dyDescent="0.2">
      <c r="A64">
        <f>ROW(Source!A55)</f>
        <v>55</v>
      </c>
      <c r="B64">
        <v>60252775</v>
      </c>
      <c r="C64">
        <v>60252958</v>
      </c>
      <c r="D64">
        <v>59063148</v>
      </c>
      <c r="E64">
        <v>1</v>
      </c>
      <c r="F64">
        <v>1</v>
      </c>
      <c r="G64">
        <v>1080</v>
      </c>
      <c r="H64">
        <v>3</v>
      </c>
      <c r="I64" t="s">
        <v>1069</v>
      </c>
      <c r="J64" t="s">
        <v>1070</v>
      </c>
      <c r="K64" t="s">
        <v>1071</v>
      </c>
      <c r="L64">
        <v>1354</v>
      </c>
      <c r="N64">
        <v>1010</v>
      </c>
      <c r="O64" t="s">
        <v>457</v>
      </c>
      <c r="P64" t="s">
        <v>457</v>
      </c>
      <c r="Q64">
        <v>1</v>
      </c>
      <c r="W64">
        <v>0</v>
      </c>
      <c r="X64">
        <v>446825684</v>
      </c>
      <c r="Y64">
        <f>AT64</f>
        <v>1</v>
      </c>
      <c r="AA64">
        <v>123.97</v>
      </c>
      <c r="AB64">
        <v>0</v>
      </c>
      <c r="AC64">
        <v>0</v>
      </c>
      <c r="AD64">
        <v>0</v>
      </c>
      <c r="AE64">
        <v>14.99</v>
      </c>
      <c r="AF64">
        <v>0</v>
      </c>
      <c r="AG64">
        <v>0</v>
      </c>
      <c r="AH64">
        <v>0</v>
      </c>
      <c r="AI64">
        <v>8.27</v>
      </c>
      <c r="AJ64">
        <v>1</v>
      </c>
      <c r="AK64">
        <v>1</v>
      </c>
      <c r="AL64">
        <v>1</v>
      </c>
      <c r="AM64">
        <v>2</v>
      </c>
      <c r="AN64">
        <v>0</v>
      </c>
      <c r="AO64">
        <v>1</v>
      </c>
      <c r="AP64">
        <v>1</v>
      </c>
      <c r="AQ64">
        <v>0</v>
      </c>
      <c r="AR64">
        <v>0</v>
      </c>
      <c r="AS64" t="s">
        <v>3</v>
      </c>
      <c r="AT64">
        <v>1</v>
      </c>
      <c r="AU64" t="s">
        <v>3</v>
      </c>
      <c r="AV64">
        <v>0</v>
      </c>
      <c r="AW64">
        <v>2</v>
      </c>
      <c r="AX64">
        <v>60254277</v>
      </c>
      <c r="AY64">
        <v>1</v>
      </c>
      <c r="AZ64">
        <v>0</v>
      </c>
      <c r="BA64">
        <v>70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CV64">
        <v>0</v>
      </c>
      <c r="CW64">
        <v>0</v>
      </c>
      <c r="CX64">
        <f>ROUND(Y64*Source!I55,9)</f>
        <v>0.6</v>
      </c>
      <c r="CY64">
        <f>AA64</f>
        <v>123.97</v>
      </c>
      <c r="CZ64">
        <f>AE64</f>
        <v>14.99</v>
      </c>
      <c r="DA64">
        <f>AI64</f>
        <v>8.27</v>
      </c>
      <c r="DB64">
        <f>ROUND(ROUND(AT64*CZ64,2),6)</f>
        <v>14.99</v>
      </c>
      <c r="DC64">
        <f>ROUND(ROUND(AT64*AG64,2),6)</f>
        <v>0</v>
      </c>
      <c r="DD64" t="s">
        <v>3</v>
      </c>
      <c r="DE64" t="s">
        <v>3</v>
      </c>
      <c r="DF64">
        <f>ROUND(ROUND(AE64*AI64,2)*CX64,2)</f>
        <v>74.38</v>
      </c>
      <c r="DG64">
        <f t="shared" si="13"/>
        <v>0</v>
      </c>
      <c r="DH64">
        <f t="shared" si="14"/>
        <v>0</v>
      </c>
      <c r="DI64">
        <f t="shared" si="3"/>
        <v>0</v>
      </c>
      <c r="DJ64">
        <f>DF64</f>
        <v>74.38</v>
      </c>
      <c r="DK64">
        <v>0</v>
      </c>
      <c r="DL64" t="s">
        <v>3</v>
      </c>
      <c r="DM64">
        <v>0</v>
      </c>
      <c r="DN64" t="s">
        <v>3</v>
      </c>
      <c r="DO64">
        <v>0</v>
      </c>
    </row>
    <row r="65" spans="1:119" x14ac:dyDescent="0.2">
      <c r="A65">
        <f>ROW(Source!A61)</f>
        <v>61</v>
      </c>
      <c r="B65">
        <v>60252778</v>
      </c>
      <c r="C65">
        <v>60252979</v>
      </c>
      <c r="D65">
        <v>58999254</v>
      </c>
      <c r="E65">
        <v>1080</v>
      </c>
      <c r="F65">
        <v>1</v>
      </c>
      <c r="G65">
        <v>1080</v>
      </c>
      <c r="H65">
        <v>1</v>
      </c>
      <c r="I65" t="s">
        <v>1048</v>
      </c>
      <c r="J65" t="s">
        <v>3</v>
      </c>
      <c r="K65" t="s">
        <v>1049</v>
      </c>
      <c r="L65">
        <v>1191</v>
      </c>
      <c r="N65">
        <v>1013</v>
      </c>
      <c r="O65" t="s">
        <v>1050</v>
      </c>
      <c r="P65" t="s">
        <v>1050</v>
      </c>
      <c r="Q65">
        <v>1</v>
      </c>
      <c r="W65">
        <v>0</v>
      </c>
      <c r="X65">
        <v>476480486</v>
      </c>
      <c r="Y65">
        <f>(AT65*1.1)</f>
        <v>2.2660000000000005</v>
      </c>
      <c r="AA65">
        <v>0</v>
      </c>
      <c r="AB65">
        <v>0</v>
      </c>
      <c r="AC65">
        <v>0</v>
      </c>
      <c r="AD65">
        <v>0</v>
      </c>
      <c r="AE65">
        <v>0</v>
      </c>
      <c r="AF65">
        <v>0</v>
      </c>
      <c r="AG65">
        <v>0</v>
      </c>
      <c r="AH65">
        <v>0</v>
      </c>
      <c r="AI65">
        <v>1</v>
      </c>
      <c r="AJ65">
        <v>1</v>
      </c>
      <c r="AK65">
        <v>1</v>
      </c>
      <c r="AL65">
        <v>1</v>
      </c>
      <c r="AM65">
        <v>-2</v>
      </c>
      <c r="AN65">
        <v>0</v>
      </c>
      <c r="AO65">
        <v>1</v>
      </c>
      <c r="AP65">
        <v>1</v>
      </c>
      <c r="AQ65">
        <v>0</v>
      </c>
      <c r="AR65">
        <v>0</v>
      </c>
      <c r="AS65" t="s">
        <v>3</v>
      </c>
      <c r="AT65">
        <v>2.06</v>
      </c>
      <c r="AU65" t="s">
        <v>24</v>
      </c>
      <c r="AV65">
        <v>1</v>
      </c>
      <c r="AW65">
        <v>2</v>
      </c>
      <c r="AX65">
        <v>60254280</v>
      </c>
      <c r="AY65">
        <v>1</v>
      </c>
      <c r="AZ65">
        <v>0</v>
      </c>
      <c r="BA65">
        <v>73</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CU65">
        <f>ROUND(AT65*Source!I61*AH65*AL65,2)</f>
        <v>0</v>
      </c>
      <c r="CV65">
        <f>ROUND(Y65*Source!I61,9)</f>
        <v>4.532</v>
      </c>
      <c r="CW65">
        <v>0</v>
      </c>
      <c r="CX65">
        <f>ROUND(Y65*Source!I61,9)</f>
        <v>4.532</v>
      </c>
      <c r="CY65">
        <f>AD65</f>
        <v>0</v>
      </c>
      <c r="CZ65">
        <f>AH65</f>
        <v>0</v>
      </c>
      <c r="DA65">
        <f>AL65</f>
        <v>1</v>
      </c>
      <c r="DB65">
        <f>ROUND((ROUND(AT65*CZ65,2)*1.1),6)</f>
        <v>0</v>
      </c>
      <c r="DC65">
        <f>ROUND((ROUND(AT65*AG65,2)*1.1),6)</f>
        <v>0</v>
      </c>
      <c r="DD65" t="s">
        <v>3</v>
      </c>
      <c r="DE65" t="s">
        <v>3</v>
      </c>
      <c r="DF65">
        <f t="shared" ref="DF65:DF78" si="15">ROUND(ROUND(AE65,2)*CX65,2)</f>
        <v>0</v>
      </c>
      <c r="DG65">
        <f t="shared" si="13"/>
        <v>0</v>
      </c>
      <c r="DH65">
        <f t="shared" si="14"/>
        <v>0</v>
      </c>
      <c r="DI65">
        <f t="shared" ref="DI65:DI128" si="16">ROUND(ROUND(AH65,2)*CX65,2)</f>
        <v>0</v>
      </c>
      <c r="DJ65">
        <f>DI65</f>
        <v>0</v>
      </c>
      <c r="DK65">
        <v>0</v>
      </c>
      <c r="DL65" t="s">
        <v>3</v>
      </c>
      <c r="DM65">
        <v>0</v>
      </c>
      <c r="DN65" t="s">
        <v>3</v>
      </c>
      <c r="DO65">
        <v>0</v>
      </c>
    </row>
    <row r="66" spans="1:119" x14ac:dyDescent="0.2">
      <c r="A66">
        <f>ROW(Source!A61)</f>
        <v>61</v>
      </c>
      <c r="B66">
        <v>60252778</v>
      </c>
      <c r="C66">
        <v>60252979</v>
      </c>
      <c r="D66">
        <v>59070264</v>
      </c>
      <c r="E66">
        <v>1</v>
      </c>
      <c r="F66">
        <v>1</v>
      </c>
      <c r="G66">
        <v>1080</v>
      </c>
      <c r="H66">
        <v>2</v>
      </c>
      <c r="I66" t="s">
        <v>1072</v>
      </c>
      <c r="J66" t="s">
        <v>1073</v>
      </c>
      <c r="K66" t="s">
        <v>1074</v>
      </c>
      <c r="L66">
        <v>1368</v>
      </c>
      <c r="N66">
        <v>1011</v>
      </c>
      <c r="O66" t="s">
        <v>1054</v>
      </c>
      <c r="P66" t="s">
        <v>1054</v>
      </c>
      <c r="Q66">
        <v>1</v>
      </c>
      <c r="W66">
        <v>0</v>
      </c>
      <c r="X66">
        <v>-741343433</v>
      </c>
      <c r="Y66">
        <f>(AT66*1.1)</f>
        <v>0.50600000000000012</v>
      </c>
      <c r="AA66">
        <v>0</v>
      </c>
      <c r="AB66">
        <v>43.4</v>
      </c>
      <c r="AC66">
        <v>13.21</v>
      </c>
      <c r="AD66">
        <v>0</v>
      </c>
      <c r="AE66">
        <v>0</v>
      </c>
      <c r="AF66">
        <v>41.45</v>
      </c>
      <c r="AG66">
        <v>12.62</v>
      </c>
      <c r="AH66">
        <v>0</v>
      </c>
      <c r="AI66">
        <v>1</v>
      </c>
      <c r="AJ66">
        <v>1</v>
      </c>
      <c r="AK66">
        <v>1</v>
      </c>
      <c r="AL66">
        <v>1</v>
      </c>
      <c r="AM66">
        <v>-2</v>
      </c>
      <c r="AN66">
        <v>0</v>
      </c>
      <c r="AO66">
        <v>1</v>
      </c>
      <c r="AP66">
        <v>1</v>
      </c>
      <c r="AQ66">
        <v>0</v>
      </c>
      <c r="AR66">
        <v>0</v>
      </c>
      <c r="AS66" t="s">
        <v>3</v>
      </c>
      <c r="AT66">
        <v>0.46</v>
      </c>
      <c r="AU66" t="s">
        <v>24</v>
      </c>
      <c r="AV66">
        <v>0</v>
      </c>
      <c r="AW66">
        <v>2</v>
      </c>
      <c r="AX66">
        <v>60254281</v>
      </c>
      <c r="AY66">
        <v>1</v>
      </c>
      <c r="AZ66">
        <v>0</v>
      </c>
      <c r="BA66">
        <v>74</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CV66">
        <v>0</v>
      </c>
      <c r="CW66">
        <f>ROUND(Y66*Source!I61*DO66,9)</f>
        <v>12.77144</v>
      </c>
      <c r="CX66">
        <f>ROUND(Y66*Source!I61,9)</f>
        <v>1.012</v>
      </c>
      <c r="CY66">
        <f>AB66</f>
        <v>43.4</v>
      </c>
      <c r="CZ66">
        <f>AF66</f>
        <v>41.45</v>
      </c>
      <c r="DA66">
        <f>AJ66</f>
        <v>1</v>
      </c>
      <c r="DB66">
        <f>ROUND((ROUND(AT66*CZ66,2)*1.1),6)</f>
        <v>20.977</v>
      </c>
      <c r="DC66">
        <f>ROUND((ROUND(AT66*AG66,2)*1.1),6)</f>
        <v>6.391</v>
      </c>
      <c r="DD66" t="s">
        <v>3</v>
      </c>
      <c r="DE66" t="s">
        <v>3</v>
      </c>
      <c r="DF66">
        <f t="shared" si="15"/>
        <v>0</v>
      </c>
      <c r="DG66">
        <f t="shared" si="13"/>
        <v>41.95</v>
      </c>
      <c r="DH66">
        <f t="shared" si="14"/>
        <v>12.77</v>
      </c>
      <c r="DI66">
        <f t="shared" si="16"/>
        <v>0</v>
      </c>
      <c r="DJ66">
        <f>DG66</f>
        <v>41.95</v>
      </c>
      <c r="DK66">
        <v>0</v>
      </c>
      <c r="DL66" t="s">
        <v>1058</v>
      </c>
      <c r="DM66">
        <v>0</v>
      </c>
      <c r="DN66" t="s">
        <v>1050</v>
      </c>
      <c r="DO66">
        <v>12.62</v>
      </c>
    </row>
    <row r="67" spans="1:119" x14ac:dyDescent="0.2">
      <c r="A67">
        <f>ROW(Source!A61)</f>
        <v>61</v>
      </c>
      <c r="B67">
        <v>60252778</v>
      </c>
      <c r="C67">
        <v>60252979</v>
      </c>
      <c r="D67">
        <v>59070370</v>
      </c>
      <c r="E67">
        <v>1</v>
      </c>
      <c r="F67">
        <v>1</v>
      </c>
      <c r="G67">
        <v>1080</v>
      </c>
      <c r="H67">
        <v>2</v>
      </c>
      <c r="I67" t="s">
        <v>1051</v>
      </c>
      <c r="J67" t="s">
        <v>1052</v>
      </c>
      <c r="K67" t="s">
        <v>1053</v>
      </c>
      <c r="L67">
        <v>1368</v>
      </c>
      <c r="N67">
        <v>1011</v>
      </c>
      <c r="O67" t="s">
        <v>1054</v>
      </c>
      <c r="P67" t="s">
        <v>1054</v>
      </c>
      <c r="Q67">
        <v>1</v>
      </c>
      <c r="W67">
        <v>0</v>
      </c>
      <c r="X67">
        <v>-2065404138</v>
      </c>
      <c r="Y67">
        <f>(AT67*1.1)</f>
        <v>1.1330000000000002</v>
      </c>
      <c r="AA67">
        <v>0</v>
      </c>
      <c r="AB67">
        <v>7.44</v>
      </c>
      <c r="AC67">
        <v>0</v>
      </c>
      <c r="AD67">
        <v>0</v>
      </c>
      <c r="AE67">
        <v>0</v>
      </c>
      <c r="AF67">
        <v>7.11</v>
      </c>
      <c r="AG67">
        <v>0</v>
      </c>
      <c r="AH67">
        <v>0</v>
      </c>
      <c r="AI67">
        <v>1</v>
      </c>
      <c r="AJ67">
        <v>1</v>
      </c>
      <c r="AK67">
        <v>1</v>
      </c>
      <c r="AL67">
        <v>1</v>
      </c>
      <c r="AM67">
        <v>-2</v>
      </c>
      <c r="AN67">
        <v>0</v>
      </c>
      <c r="AO67">
        <v>1</v>
      </c>
      <c r="AP67">
        <v>1</v>
      </c>
      <c r="AQ67">
        <v>0</v>
      </c>
      <c r="AR67">
        <v>0</v>
      </c>
      <c r="AS67" t="s">
        <v>3</v>
      </c>
      <c r="AT67">
        <v>1.03</v>
      </c>
      <c r="AU67" t="s">
        <v>24</v>
      </c>
      <c r="AV67">
        <v>0</v>
      </c>
      <c r="AW67">
        <v>2</v>
      </c>
      <c r="AX67">
        <v>60254282</v>
      </c>
      <c r="AY67">
        <v>1</v>
      </c>
      <c r="AZ67">
        <v>0</v>
      </c>
      <c r="BA67">
        <v>75</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CV67">
        <v>0</v>
      </c>
      <c r="CW67">
        <f>ROUND(Y67*Source!I61*DO67,9)</f>
        <v>0</v>
      </c>
      <c r="CX67">
        <f>ROUND(Y67*Source!I61,9)</f>
        <v>2.266</v>
      </c>
      <c r="CY67">
        <f>AB67</f>
        <v>7.44</v>
      </c>
      <c r="CZ67">
        <f>AF67</f>
        <v>7.11</v>
      </c>
      <c r="DA67">
        <f>AJ67</f>
        <v>1</v>
      </c>
      <c r="DB67">
        <f>ROUND((ROUND(AT67*CZ67,2)*1.1),6)</f>
        <v>8.0519999999999996</v>
      </c>
      <c r="DC67">
        <f>ROUND((ROUND(AT67*AG67,2)*1.1),6)</f>
        <v>0</v>
      </c>
      <c r="DD67" t="s">
        <v>3</v>
      </c>
      <c r="DE67" t="s">
        <v>3</v>
      </c>
      <c r="DF67">
        <f t="shared" si="15"/>
        <v>0</v>
      </c>
      <c r="DG67">
        <f t="shared" si="13"/>
        <v>16.11</v>
      </c>
      <c r="DH67">
        <f t="shared" si="14"/>
        <v>0</v>
      </c>
      <c r="DI67">
        <f t="shared" si="16"/>
        <v>0</v>
      </c>
      <c r="DJ67">
        <f>DG67</f>
        <v>16.11</v>
      </c>
      <c r="DK67">
        <v>0</v>
      </c>
      <c r="DL67" t="s">
        <v>3</v>
      </c>
      <c r="DM67">
        <v>0</v>
      </c>
      <c r="DN67" t="s">
        <v>3</v>
      </c>
      <c r="DO67">
        <v>0</v>
      </c>
    </row>
    <row r="68" spans="1:119" x14ac:dyDescent="0.2">
      <c r="A68">
        <f>ROW(Source!A61)</f>
        <v>61</v>
      </c>
      <c r="B68">
        <v>60252778</v>
      </c>
      <c r="C68">
        <v>60252979</v>
      </c>
      <c r="D68">
        <v>59070669</v>
      </c>
      <c r="E68">
        <v>1</v>
      </c>
      <c r="F68">
        <v>1</v>
      </c>
      <c r="G68">
        <v>1080</v>
      </c>
      <c r="H68">
        <v>2</v>
      </c>
      <c r="I68" t="s">
        <v>1055</v>
      </c>
      <c r="J68" t="s">
        <v>1056</v>
      </c>
      <c r="K68" t="s">
        <v>1057</v>
      </c>
      <c r="L68">
        <v>1368</v>
      </c>
      <c r="N68">
        <v>1011</v>
      </c>
      <c r="O68" t="s">
        <v>1054</v>
      </c>
      <c r="P68" t="s">
        <v>1054</v>
      </c>
      <c r="Q68">
        <v>1</v>
      </c>
      <c r="W68">
        <v>0</v>
      </c>
      <c r="X68">
        <v>-1985943078</v>
      </c>
      <c r="Y68">
        <f>(AT68*1.1)</f>
        <v>0.34100000000000003</v>
      </c>
      <c r="AA68">
        <v>0</v>
      </c>
      <c r="AB68">
        <v>87.01</v>
      </c>
      <c r="AC68">
        <v>13.21</v>
      </c>
      <c r="AD68">
        <v>0</v>
      </c>
      <c r="AE68">
        <v>0</v>
      </c>
      <c r="AF68">
        <v>83.1</v>
      </c>
      <c r="AG68">
        <v>12.62</v>
      </c>
      <c r="AH68">
        <v>0</v>
      </c>
      <c r="AI68">
        <v>1</v>
      </c>
      <c r="AJ68">
        <v>1</v>
      </c>
      <c r="AK68">
        <v>1</v>
      </c>
      <c r="AL68">
        <v>1</v>
      </c>
      <c r="AM68">
        <v>-2</v>
      </c>
      <c r="AN68">
        <v>0</v>
      </c>
      <c r="AO68">
        <v>1</v>
      </c>
      <c r="AP68">
        <v>1</v>
      </c>
      <c r="AQ68">
        <v>0</v>
      </c>
      <c r="AR68">
        <v>0</v>
      </c>
      <c r="AS68" t="s">
        <v>3</v>
      </c>
      <c r="AT68">
        <v>0.31</v>
      </c>
      <c r="AU68" t="s">
        <v>24</v>
      </c>
      <c r="AV68">
        <v>0</v>
      </c>
      <c r="AW68">
        <v>2</v>
      </c>
      <c r="AX68">
        <v>60254283</v>
      </c>
      <c r="AY68">
        <v>1</v>
      </c>
      <c r="AZ68">
        <v>0</v>
      </c>
      <c r="BA68">
        <v>76</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CV68">
        <v>0</v>
      </c>
      <c r="CW68">
        <f>ROUND(Y68*Source!I61*DO68,9)</f>
        <v>8.60684</v>
      </c>
      <c r="CX68">
        <f>ROUND(Y68*Source!I61,9)</f>
        <v>0.68200000000000005</v>
      </c>
      <c r="CY68">
        <f>AB68</f>
        <v>87.01</v>
      </c>
      <c r="CZ68">
        <f>AF68</f>
        <v>83.1</v>
      </c>
      <c r="DA68">
        <f>AJ68</f>
        <v>1</v>
      </c>
      <c r="DB68">
        <f>ROUND((ROUND(AT68*CZ68,2)*1.1),6)</f>
        <v>28.335999999999999</v>
      </c>
      <c r="DC68">
        <f>ROUND((ROUND(AT68*AG68,2)*1.1),6)</f>
        <v>4.3010000000000002</v>
      </c>
      <c r="DD68" t="s">
        <v>3</v>
      </c>
      <c r="DE68" t="s">
        <v>3</v>
      </c>
      <c r="DF68">
        <f t="shared" si="15"/>
        <v>0</v>
      </c>
      <c r="DG68">
        <f t="shared" si="13"/>
        <v>56.67</v>
      </c>
      <c r="DH68">
        <f t="shared" si="14"/>
        <v>8.61</v>
      </c>
      <c r="DI68">
        <f t="shared" si="16"/>
        <v>0</v>
      </c>
      <c r="DJ68">
        <f>DG68</f>
        <v>56.67</v>
      </c>
      <c r="DK68">
        <v>0</v>
      </c>
      <c r="DL68" t="s">
        <v>1058</v>
      </c>
      <c r="DM68">
        <v>0</v>
      </c>
      <c r="DN68" t="s">
        <v>1050</v>
      </c>
      <c r="DO68">
        <v>12.62</v>
      </c>
    </row>
    <row r="69" spans="1:119" x14ac:dyDescent="0.2">
      <c r="A69">
        <f>ROW(Source!A61)</f>
        <v>61</v>
      </c>
      <c r="B69">
        <v>60252778</v>
      </c>
      <c r="C69">
        <v>60252979</v>
      </c>
      <c r="D69">
        <v>59070718</v>
      </c>
      <c r="E69">
        <v>1</v>
      </c>
      <c r="F69">
        <v>1</v>
      </c>
      <c r="G69">
        <v>1080</v>
      </c>
      <c r="H69">
        <v>2</v>
      </c>
      <c r="I69" t="s">
        <v>1075</v>
      </c>
      <c r="J69" t="s">
        <v>1076</v>
      </c>
      <c r="K69" t="s">
        <v>1077</v>
      </c>
      <c r="L69">
        <v>1368</v>
      </c>
      <c r="N69">
        <v>1011</v>
      </c>
      <c r="O69" t="s">
        <v>1054</v>
      </c>
      <c r="P69" t="s">
        <v>1054</v>
      </c>
      <c r="Q69">
        <v>1</v>
      </c>
      <c r="W69">
        <v>0</v>
      </c>
      <c r="X69">
        <v>323214627</v>
      </c>
      <c r="Y69">
        <f>(AT69*1.1)</f>
        <v>0.50600000000000012</v>
      </c>
      <c r="AA69">
        <v>0</v>
      </c>
      <c r="AB69">
        <v>1.2</v>
      </c>
      <c r="AC69">
        <v>0</v>
      </c>
      <c r="AD69">
        <v>0</v>
      </c>
      <c r="AE69">
        <v>0</v>
      </c>
      <c r="AF69">
        <v>1.1499999999999999</v>
      </c>
      <c r="AG69">
        <v>0</v>
      </c>
      <c r="AH69">
        <v>0</v>
      </c>
      <c r="AI69">
        <v>1</v>
      </c>
      <c r="AJ69">
        <v>1</v>
      </c>
      <c r="AK69">
        <v>1</v>
      </c>
      <c r="AL69">
        <v>1</v>
      </c>
      <c r="AM69">
        <v>-2</v>
      </c>
      <c r="AN69">
        <v>0</v>
      </c>
      <c r="AO69">
        <v>1</v>
      </c>
      <c r="AP69">
        <v>1</v>
      </c>
      <c r="AQ69">
        <v>0</v>
      </c>
      <c r="AR69">
        <v>0</v>
      </c>
      <c r="AS69" t="s">
        <v>3</v>
      </c>
      <c r="AT69">
        <v>0.46</v>
      </c>
      <c r="AU69" t="s">
        <v>24</v>
      </c>
      <c r="AV69">
        <v>0</v>
      </c>
      <c r="AW69">
        <v>2</v>
      </c>
      <c r="AX69">
        <v>60254284</v>
      </c>
      <c r="AY69">
        <v>1</v>
      </c>
      <c r="AZ69">
        <v>0</v>
      </c>
      <c r="BA69">
        <v>77</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CV69">
        <v>0</v>
      </c>
      <c r="CW69">
        <f>ROUND(Y69*Source!I61*DO69,9)</f>
        <v>0</v>
      </c>
      <c r="CX69">
        <f>ROUND(Y69*Source!I61,9)</f>
        <v>1.012</v>
      </c>
      <c r="CY69">
        <f>AB69</f>
        <v>1.2</v>
      </c>
      <c r="CZ69">
        <f>AF69</f>
        <v>1.1499999999999999</v>
      </c>
      <c r="DA69">
        <f>AJ69</f>
        <v>1</v>
      </c>
      <c r="DB69">
        <f>ROUND((ROUND(AT69*CZ69,2)*1.1),6)</f>
        <v>0.58299999999999996</v>
      </c>
      <c r="DC69">
        <f>ROUND((ROUND(AT69*AG69,2)*1.1),6)</f>
        <v>0</v>
      </c>
      <c r="DD69" t="s">
        <v>3</v>
      </c>
      <c r="DE69" t="s">
        <v>3</v>
      </c>
      <c r="DF69">
        <f t="shared" si="15"/>
        <v>0</v>
      </c>
      <c r="DG69">
        <f t="shared" si="13"/>
        <v>1.1599999999999999</v>
      </c>
      <c r="DH69">
        <f t="shared" si="14"/>
        <v>0</v>
      </c>
      <c r="DI69">
        <f t="shared" si="16"/>
        <v>0</v>
      </c>
      <c r="DJ69">
        <f>DG69</f>
        <v>1.1599999999999999</v>
      </c>
      <c r="DK69">
        <v>0</v>
      </c>
      <c r="DL69" t="s">
        <v>3</v>
      </c>
      <c r="DM69">
        <v>0</v>
      </c>
      <c r="DN69" t="s">
        <v>3</v>
      </c>
      <c r="DO69">
        <v>0</v>
      </c>
    </row>
    <row r="70" spans="1:119" x14ac:dyDescent="0.2">
      <c r="A70">
        <f>ROW(Source!A61)</f>
        <v>61</v>
      </c>
      <c r="B70">
        <v>60252778</v>
      </c>
      <c r="C70">
        <v>60252979</v>
      </c>
      <c r="D70">
        <v>59039576</v>
      </c>
      <c r="E70">
        <v>1</v>
      </c>
      <c r="F70">
        <v>1</v>
      </c>
      <c r="G70">
        <v>1080</v>
      </c>
      <c r="H70">
        <v>3</v>
      </c>
      <c r="I70" t="s">
        <v>1059</v>
      </c>
      <c r="J70" t="s">
        <v>1060</v>
      </c>
      <c r="K70" t="s">
        <v>1061</v>
      </c>
      <c r="L70">
        <v>1348</v>
      </c>
      <c r="N70">
        <v>1009</v>
      </c>
      <c r="O70" t="s">
        <v>32</v>
      </c>
      <c r="P70" t="s">
        <v>32</v>
      </c>
      <c r="Q70">
        <v>1000</v>
      </c>
      <c r="W70">
        <v>0</v>
      </c>
      <c r="X70">
        <v>1286623552</v>
      </c>
      <c r="Y70">
        <f>AT70</f>
        <v>2.9999999999999997E-4</v>
      </c>
      <c r="AA70">
        <v>7246.05</v>
      </c>
      <c r="AB70">
        <v>0</v>
      </c>
      <c r="AC70">
        <v>0</v>
      </c>
      <c r="AD70">
        <v>0</v>
      </c>
      <c r="AE70">
        <v>7246.05</v>
      </c>
      <c r="AF70">
        <v>0</v>
      </c>
      <c r="AG70">
        <v>0</v>
      </c>
      <c r="AH70">
        <v>0</v>
      </c>
      <c r="AI70">
        <v>1</v>
      </c>
      <c r="AJ70">
        <v>1</v>
      </c>
      <c r="AK70">
        <v>1</v>
      </c>
      <c r="AL70">
        <v>1</v>
      </c>
      <c r="AM70">
        <v>-2</v>
      </c>
      <c r="AN70">
        <v>0</v>
      </c>
      <c r="AO70">
        <v>1</v>
      </c>
      <c r="AP70">
        <v>1</v>
      </c>
      <c r="AQ70">
        <v>0</v>
      </c>
      <c r="AR70">
        <v>0</v>
      </c>
      <c r="AS70" t="s">
        <v>3</v>
      </c>
      <c r="AT70">
        <v>2.9999999999999997E-4</v>
      </c>
      <c r="AU70" t="s">
        <v>3</v>
      </c>
      <c r="AV70">
        <v>0</v>
      </c>
      <c r="AW70">
        <v>2</v>
      </c>
      <c r="AX70">
        <v>60254285</v>
      </c>
      <c r="AY70">
        <v>1</v>
      </c>
      <c r="AZ70">
        <v>0</v>
      </c>
      <c r="BA70">
        <v>78</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CV70">
        <v>0</v>
      </c>
      <c r="CW70">
        <v>0</v>
      </c>
      <c r="CX70">
        <f>ROUND(Y70*Source!I61,9)</f>
        <v>5.9999999999999995E-4</v>
      </c>
      <c r="CY70">
        <f>AA70</f>
        <v>7246.05</v>
      </c>
      <c r="CZ70">
        <f>AE70</f>
        <v>7246.05</v>
      </c>
      <c r="DA70">
        <f>AI70</f>
        <v>1</v>
      </c>
      <c r="DB70">
        <f>ROUND(ROUND(AT70*CZ70,2),6)</f>
        <v>2.17</v>
      </c>
      <c r="DC70">
        <f>ROUND(ROUND(AT70*AG70,2),6)</f>
        <v>0</v>
      </c>
      <c r="DD70" t="s">
        <v>3</v>
      </c>
      <c r="DE70" t="s">
        <v>3</v>
      </c>
      <c r="DF70">
        <f t="shared" si="15"/>
        <v>4.3499999999999996</v>
      </c>
      <c r="DG70">
        <f t="shared" si="13"/>
        <v>0</v>
      </c>
      <c r="DH70">
        <f t="shared" si="14"/>
        <v>0</v>
      </c>
      <c r="DI70">
        <f t="shared" si="16"/>
        <v>0</v>
      </c>
      <c r="DJ70">
        <f>DF70</f>
        <v>4.3499999999999996</v>
      </c>
      <c r="DK70">
        <v>0</v>
      </c>
      <c r="DL70" t="s">
        <v>3</v>
      </c>
      <c r="DM70">
        <v>0</v>
      </c>
      <c r="DN70" t="s">
        <v>3</v>
      </c>
      <c r="DO70">
        <v>0</v>
      </c>
    </row>
    <row r="71" spans="1:119" x14ac:dyDescent="0.2">
      <c r="A71">
        <f>ROW(Source!A61)</f>
        <v>61</v>
      </c>
      <c r="B71">
        <v>60252778</v>
      </c>
      <c r="C71">
        <v>60252979</v>
      </c>
      <c r="D71">
        <v>59039979</v>
      </c>
      <c r="E71">
        <v>1</v>
      </c>
      <c r="F71">
        <v>1</v>
      </c>
      <c r="G71">
        <v>1080</v>
      </c>
      <c r="H71">
        <v>3</v>
      </c>
      <c r="I71" t="s">
        <v>1062</v>
      </c>
      <c r="J71" t="s">
        <v>1063</v>
      </c>
      <c r="K71" t="s">
        <v>1064</v>
      </c>
      <c r="L71">
        <v>1346</v>
      </c>
      <c r="N71">
        <v>1009</v>
      </c>
      <c r="O71" t="s">
        <v>1065</v>
      </c>
      <c r="P71" t="s">
        <v>1065</v>
      </c>
      <c r="Q71">
        <v>1</v>
      </c>
      <c r="W71">
        <v>0</v>
      </c>
      <c r="X71">
        <v>2041003886</v>
      </c>
      <c r="Y71">
        <f>AT71</f>
        <v>0.06</v>
      </c>
      <c r="AA71">
        <v>29.89</v>
      </c>
      <c r="AB71">
        <v>0</v>
      </c>
      <c r="AC71">
        <v>0</v>
      </c>
      <c r="AD71">
        <v>0</v>
      </c>
      <c r="AE71">
        <v>29.89</v>
      </c>
      <c r="AF71">
        <v>0</v>
      </c>
      <c r="AG71">
        <v>0</v>
      </c>
      <c r="AH71">
        <v>0</v>
      </c>
      <c r="AI71">
        <v>1</v>
      </c>
      <c r="AJ71">
        <v>1</v>
      </c>
      <c r="AK71">
        <v>1</v>
      </c>
      <c r="AL71">
        <v>1</v>
      </c>
      <c r="AM71">
        <v>-2</v>
      </c>
      <c r="AN71">
        <v>0</v>
      </c>
      <c r="AO71">
        <v>1</v>
      </c>
      <c r="AP71">
        <v>1</v>
      </c>
      <c r="AQ71">
        <v>0</v>
      </c>
      <c r="AR71">
        <v>0</v>
      </c>
      <c r="AS71" t="s">
        <v>3</v>
      </c>
      <c r="AT71">
        <v>0.06</v>
      </c>
      <c r="AU71" t="s">
        <v>3</v>
      </c>
      <c r="AV71">
        <v>0</v>
      </c>
      <c r="AW71">
        <v>2</v>
      </c>
      <c r="AX71">
        <v>60254286</v>
      </c>
      <c r="AY71">
        <v>1</v>
      </c>
      <c r="AZ71">
        <v>0</v>
      </c>
      <c r="BA71">
        <v>79</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CV71">
        <v>0</v>
      </c>
      <c r="CW71">
        <v>0</v>
      </c>
      <c r="CX71">
        <f>ROUND(Y71*Source!I61,9)</f>
        <v>0.12</v>
      </c>
      <c r="CY71">
        <f>AA71</f>
        <v>29.89</v>
      </c>
      <c r="CZ71">
        <f>AE71</f>
        <v>29.89</v>
      </c>
      <c r="DA71">
        <f>AI71</f>
        <v>1</v>
      </c>
      <c r="DB71">
        <f>ROUND(ROUND(AT71*CZ71,2),6)</f>
        <v>1.79</v>
      </c>
      <c r="DC71">
        <f>ROUND(ROUND(AT71*AG71,2),6)</f>
        <v>0</v>
      </c>
      <c r="DD71" t="s">
        <v>3</v>
      </c>
      <c r="DE71" t="s">
        <v>3</v>
      </c>
      <c r="DF71">
        <f t="shared" si="15"/>
        <v>3.59</v>
      </c>
      <c r="DG71">
        <f t="shared" si="13"/>
        <v>0</v>
      </c>
      <c r="DH71">
        <f t="shared" si="14"/>
        <v>0</v>
      </c>
      <c r="DI71">
        <f t="shared" si="16"/>
        <v>0</v>
      </c>
      <c r="DJ71">
        <f>DF71</f>
        <v>3.59</v>
      </c>
      <c r="DK71">
        <v>0</v>
      </c>
      <c r="DL71" t="s">
        <v>3</v>
      </c>
      <c r="DM71">
        <v>0</v>
      </c>
      <c r="DN71" t="s">
        <v>3</v>
      </c>
      <c r="DO71">
        <v>0</v>
      </c>
    </row>
    <row r="72" spans="1:119" x14ac:dyDescent="0.2">
      <c r="A72">
        <f>ROW(Source!A61)</f>
        <v>61</v>
      </c>
      <c r="B72">
        <v>60252778</v>
      </c>
      <c r="C72">
        <v>60252979</v>
      </c>
      <c r="D72">
        <v>59040049</v>
      </c>
      <c r="E72">
        <v>1</v>
      </c>
      <c r="F72">
        <v>1</v>
      </c>
      <c r="G72">
        <v>1080</v>
      </c>
      <c r="H72">
        <v>3</v>
      </c>
      <c r="I72" t="s">
        <v>1066</v>
      </c>
      <c r="J72" t="s">
        <v>1067</v>
      </c>
      <c r="K72" t="s">
        <v>1068</v>
      </c>
      <c r="L72">
        <v>1348</v>
      </c>
      <c r="N72">
        <v>1009</v>
      </c>
      <c r="O72" t="s">
        <v>32</v>
      </c>
      <c r="P72" t="s">
        <v>32</v>
      </c>
      <c r="Q72">
        <v>1000</v>
      </c>
      <c r="W72">
        <v>0</v>
      </c>
      <c r="X72">
        <v>-1792704725</v>
      </c>
      <c r="Y72">
        <f>AT72</f>
        <v>2.5000000000000001E-4</v>
      </c>
      <c r="AA72">
        <v>8590.86</v>
      </c>
      <c r="AB72">
        <v>0</v>
      </c>
      <c r="AC72">
        <v>0</v>
      </c>
      <c r="AD72">
        <v>0</v>
      </c>
      <c r="AE72">
        <v>8590.86</v>
      </c>
      <c r="AF72">
        <v>0</v>
      </c>
      <c r="AG72">
        <v>0</v>
      </c>
      <c r="AH72">
        <v>0</v>
      </c>
      <c r="AI72">
        <v>1</v>
      </c>
      <c r="AJ72">
        <v>1</v>
      </c>
      <c r="AK72">
        <v>1</v>
      </c>
      <c r="AL72">
        <v>1</v>
      </c>
      <c r="AM72">
        <v>-2</v>
      </c>
      <c r="AN72">
        <v>0</v>
      </c>
      <c r="AO72">
        <v>1</v>
      </c>
      <c r="AP72">
        <v>1</v>
      </c>
      <c r="AQ72">
        <v>0</v>
      </c>
      <c r="AR72">
        <v>0</v>
      </c>
      <c r="AS72" t="s">
        <v>3</v>
      </c>
      <c r="AT72">
        <v>2.5000000000000001E-4</v>
      </c>
      <c r="AU72" t="s">
        <v>3</v>
      </c>
      <c r="AV72">
        <v>0</v>
      </c>
      <c r="AW72">
        <v>2</v>
      </c>
      <c r="AX72">
        <v>60254287</v>
      </c>
      <c r="AY72">
        <v>1</v>
      </c>
      <c r="AZ72">
        <v>0</v>
      </c>
      <c r="BA72">
        <v>80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CV72">
        <v>0</v>
      </c>
      <c r="CW72">
        <v>0</v>
      </c>
      <c r="CX72">
        <f>ROUND(Y72*Source!I61,9)</f>
        <v>5.0000000000000001E-4</v>
      </c>
      <c r="CY72">
        <f>AA72</f>
        <v>8590.86</v>
      </c>
      <c r="CZ72">
        <f>AE72</f>
        <v>8590.86</v>
      </c>
      <c r="DA72">
        <f>AI72</f>
        <v>1</v>
      </c>
      <c r="DB72">
        <f>ROUND(ROUND(AT72*CZ72,2),6)</f>
        <v>2.15</v>
      </c>
      <c r="DC72">
        <f>ROUND(ROUND(AT72*AG72,2),6)</f>
        <v>0</v>
      </c>
      <c r="DD72" t="s">
        <v>3</v>
      </c>
      <c r="DE72" t="s">
        <v>3</v>
      </c>
      <c r="DF72">
        <f t="shared" si="15"/>
        <v>4.3</v>
      </c>
      <c r="DG72">
        <f t="shared" si="13"/>
        <v>0</v>
      </c>
      <c r="DH72">
        <f t="shared" si="14"/>
        <v>0</v>
      </c>
      <c r="DI72">
        <f t="shared" si="16"/>
        <v>0</v>
      </c>
      <c r="DJ72">
        <f>DF72</f>
        <v>4.3</v>
      </c>
      <c r="DK72">
        <v>0</v>
      </c>
      <c r="DL72" t="s">
        <v>3</v>
      </c>
      <c r="DM72">
        <v>0</v>
      </c>
      <c r="DN72" t="s">
        <v>3</v>
      </c>
      <c r="DO72">
        <v>0</v>
      </c>
    </row>
    <row r="73" spans="1:119" x14ac:dyDescent="0.2">
      <c r="A73">
        <f>ROW(Source!A61)</f>
        <v>61</v>
      </c>
      <c r="B73">
        <v>60252778</v>
      </c>
      <c r="C73">
        <v>60252979</v>
      </c>
      <c r="D73">
        <v>59038857</v>
      </c>
      <c r="E73">
        <v>1</v>
      </c>
      <c r="F73">
        <v>1</v>
      </c>
      <c r="G73">
        <v>1080</v>
      </c>
      <c r="H73">
        <v>3</v>
      </c>
      <c r="I73" t="s">
        <v>30</v>
      </c>
      <c r="J73" t="s">
        <v>33</v>
      </c>
      <c r="K73" t="s">
        <v>31</v>
      </c>
      <c r="L73">
        <v>1348</v>
      </c>
      <c r="N73">
        <v>1009</v>
      </c>
      <c r="O73" t="s">
        <v>32</v>
      </c>
      <c r="P73" t="s">
        <v>32</v>
      </c>
      <c r="Q73">
        <v>1000</v>
      </c>
      <c r="W73">
        <v>0</v>
      </c>
      <c r="X73">
        <v>-566361729</v>
      </c>
      <c r="Y73">
        <f>AT73</f>
        <v>1E-4</v>
      </c>
      <c r="AA73">
        <v>24609.759999999998</v>
      </c>
      <c r="AB73">
        <v>0</v>
      </c>
      <c r="AC73">
        <v>0</v>
      </c>
      <c r="AD73">
        <v>0</v>
      </c>
      <c r="AE73">
        <v>24609.759999999998</v>
      </c>
      <c r="AF73">
        <v>0</v>
      </c>
      <c r="AG73">
        <v>0</v>
      </c>
      <c r="AH73">
        <v>0</v>
      </c>
      <c r="AI73">
        <v>1</v>
      </c>
      <c r="AJ73">
        <v>1</v>
      </c>
      <c r="AK73">
        <v>1</v>
      </c>
      <c r="AL73">
        <v>1</v>
      </c>
      <c r="AM73">
        <v>0</v>
      </c>
      <c r="AN73">
        <v>0</v>
      </c>
      <c r="AO73">
        <v>0</v>
      </c>
      <c r="AP73">
        <v>1</v>
      </c>
      <c r="AQ73">
        <v>0</v>
      </c>
      <c r="AR73">
        <v>0</v>
      </c>
      <c r="AS73" t="s">
        <v>3</v>
      </c>
      <c r="AT73">
        <v>1E-4</v>
      </c>
      <c r="AU73" t="s">
        <v>3</v>
      </c>
      <c r="AV73">
        <v>0</v>
      </c>
      <c r="AW73">
        <v>1</v>
      </c>
      <c r="AX73">
        <v>-1</v>
      </c>
      <c r="AY73">
        <v>0</v>
      </c>
      <c r="AZ73">
        <v>0</v>
      </c>
      <c r="BA73" t="s">
        <v>3</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CV73">
        <v>0</v>
      </c>
      <c r="CW73">
        <v>0</v>
      </c>
      <c r="CX73">
        <f>ROUND(Y73*Source!I61,9)</f>
        <v>2.0000000000000001E-4</v>
      </c>
      <c r="CY73">
        <f>AA73</f>
        <v>24609.759999999998</v>
      </c>
      <c r="CZ73">
        <f>AE73</f>
        <v>24609.759999999998</v>
      </c>
      <c r="DA73">
        <f>AI73</f>
        <v>1</v>
      </c>
      <c r="DB73">
        <f>ROUND(ROUND(AT73*CZ73,2),6)</f>
        <v>2.46</v>
      </c>
      <c r="DC73">
        <f>ROUND(ROUND(AT73*AG73,2),6)</f>
        <v>0</v>
      </c>
      <c r="DD73" t="s">
        <v>3</v>
      </c>
      <c r="DE73" t="s">
        <v>3</v>
      </c>
      <c r="DF73">
        <f t="shared" si="15"/>
        <v>4.92</v>
      </c>
      <c r="DG73">
        <f t="shared" si="13"/>
        <v>0</v>
      </c>
      <c r="DH73">
        <f t="shared" si="14"/>
        <v>0</v>
      </c>
      <c r="DI73">
        <f t="shared" si="16"/>
        <v>0</v>
      </c>
      <c r="DJ73">
        <f>DF73</f>
        <v>4.92</v>
      </c>
      <c r="DK73">
        <v>0</v>
      </c>
      <c r="DL73" t="s">
        <v>3</v>
      </c>
      <c r="DM73">
        <v>0</v>
      </c>
      <c r="DN73" t="s">
        <v>3</v>
      </c>
      <c r="DO73">
        <v>0</v>
      </c>
    </row>
    <row r="74" spans="1:119" x14ac:dyDescent="0.2">
      <c r="A74">
        <f>ROW(Source!A62)</f>
        <v>62</v>
      </c>
      <c r="B74">
        <v>60252775</v>
      </c>
      <c r="C74">
        <v>60252979</v>
      </c>
      <c r="D74">
        <v>58999254</v>
      </c>
      <c r="E74">
        <v>1080</v>
      </c>
      <c r="F74">
        <v>1</v>
      </c>
      <c r="G74">
        <v>1080</v>
      </c>
      <c r="H74">
        <v>1</v>
      </c>
      <c r="I74" t="s">
        <v>1048</v>
      </c>
      <c r="J74" t="s">
        <v>3</v>
      </c>
      <c r="K74" t="s">
        <v>1049</v>
      </c>
      <c r="L74">
        <v>1191</v>
      </c>
      <c r="N74">
        <v>1013</v>
      </c>
      <c r="O74" t="s">
        <v>1050</v>
      </c>
      <c r="P74" t="s">
        <v>1050</v>
      </c>
      <c r="Q74">
        <v>1</v>
      </c>
      <c r="W74">
        <v>0</v>
      </c>
      <c r="X74">
        <v>476480486</v>
      </c>
      <c r="Y74">
        <f>(AT74*1.1)</f>
        <v>2.2660000000000005</v>
      </c>
      <c r="AA74">
        <v>0</v>
      </c>
      <c r="AB74">
        <v>0</v>
      </c>
      <c r="AC74">
        <v>0</v>
      </c>
      <c r="AD74">
        <v>0</v>
      </c>
      <c r="AE74">
        <v>0</v>
      </c>
      <c r="AF74">
        <v>0</v>
      </c>
      <c r="AG74">
        <v>0</v>
      </c>
      <c r="AH74">
        <v>0</v>
      </c>
      <c r="AI74">
        <v>1</v>
      </c>
      <c r="AJ74">
        <v>1</v>
      </c>
      <c r="AK74">
        <v>1</v>
      </c>
      <c r="AL74">
        <v>1</v>
      </c>
      <c r="AM74">
        <v>5</v>
      </c>
      <c r="AN74">
        <v>0</v>
      </c>
      <c r="AO74">
        <v>1</v>
      </c>
      <c r="AP74">
        <v>1</v>
      </c>
      <c r="AQ74">
        <v>0</v>
      </c>
      <c r="AR74">
        <v>0</v>
      </c>
      <c r="AS74" t="s">
        <v>3</v>
      </c>
      <c r="AT74">
        <v>2.06</v>
      </c>
      <c r="AU74" t="s">
        <v>24</v>
      </c>
      <c r="AV74">
        <v>1</v>
      </c>
      <c r="AW74">
        <v>2</v>
      </c>
      <c r="AX74">
        <v>60254280</v>
      </c>
      <c r="AY74">
        <v>1</v>
      </c>
      <c r="AZ74">
        <v>0</v>
      </c>
      <c r="BA74">
        <v>83</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CU74">
        <f>ROUND(AT74*Source!I62*AH74*AL74,2)</f>
        <v>0</v>
      </c>
      <c r="CV74">
        <f>ROUND(Y74*Source!I62,9)</f>
        <v>4.532</v>
      </c>
      <c r="CW74">
        <v>0</v>
      </c>
      <c r="CX74">
        <f>ROUND(Y74*Source!I62,9)</f>
        <v>4.532</v>
      </c>
      <c r="CY74">
        <f>AD74</f>
        <v>0</v>
      </c>
      <c r="CZ74">
        <f>AH74</f>
        <v>0</v>
      </c>
      <c r="DA74">
        <f>AL74</f>
        <v>1</v>
      </c>
      <c r="DB74">
        <f>ROUND((ROUND(AT74*CZ74,2)*1.1),6)</f>
        <v>0</v>
      </c>
      <c r="DC74">
        <f>ROUND((ROUND(AT74*AG74,2)*1.1),6)</f>
        <v>0</v>
      </c>
      <c r="DD74" t="s">
        <v>3</v>
      </c>
      <c r="DE74" t="s">
        <v>3</v>
      </c>
      <c r="DF74">
        <f t="shared" si="15"/>
        <v>0</v>
      </c>
      <c r="DG74">
        <f t="shared" si="13"/>
        <v>0</v>
      </c>
      <c r="DH74">
        <f t="shared" si="14"/>
        <v>0</v>
      </c>
      <c r="DI74">
        <f t="shared" si="16"/>
        <v>0</v>
      </c>
      <c r="DJ74">
        <f>DI74</f>
        <v>0</v>
      </c>
      <c r="DK74">
        <v>0</v>
      </c>
      <c r="DL74" t="s">
        <v>3</v>
      </c>
      <c r="DM74">
        <v>0</v>
      </c>
      <c r="DN74" t="s">
        <v>3</v>
      </c>
      <c r="DO74">
        <v>0</v>
      </c>
    </row>
    <row r="75" spans="1:119" x14ac:dyDescent="0.2">
      <c r="A75">
        <f>ROW(Source!A62)</f>
        <v>62</v>
      </c>
      <c r="B75">
        <v>60252775</v>
      </c>
      <c r="C75">
        <v>60252979</v>
      </c>
      <c r="D75">
        <v>59070264</v>
      </c>
      <c r="E75">
        <v>1</v>
      </c>
      <c r="F75">
        <v>1</v>
      </c>
      <c r="G75">
        <v>1080</v>
      </c>
      <c r="H75">
        <v>2</v>
      </c>
      <c r="I75" t="s">
        <v>1072</v>
      </c>
      <c r="J75" t="s">
        <v>1073</v>
      </c>
      <c r="K75" t="s">
        <v>1074</v>
      </c>
      <c r="L75">
        <v>1368</v>
      </c>
      <c r="N75">
        <v>1011</v>
      </c>
      <c r="O75" t="s">
        <v>1054</v>
      </c>
      <c r="P75" t="s">
        <v>1054</v>
      </c>
      <c r="Q75">
        <v>1</v>
      </c>
      <c r="W75">
        <v>0</v>
      </c>
      <c r="X75">
        <v>-741343433</v>
      </c>
      <c r="Y75">
        <f>(AT75*1.1)</f>
        <v>0.50600000000000012</v>
      </c>
      <c r="AA75">
        <v>0</v>
      </c>
      <c r="AB75">
        <v>1068.9000000000001</v>
      </c>
      <c r="AC75">
        <v>726.59</v>
      </c>
      <c r="AD75">
        <v>0</v>
      </c>
      <c r="AE75">
        <v>0</v>
      </c>
      <c r="AF75">
        <v>41.45</v>
      </c>
      <c r="AG75">
        <v>12.62</v>
      </c>
      <c r="AH75">
        <v>0</v>
      </c>
      <c r="AI75">
        <v>1</v>
      </c>
      <c r="AJ75">
        <v>24.63</v>
      </c>
      <c r="AK75">
        <v>54.99</v>
      </c>
      <c r="AL75">
        <v>1</v>
      </c>
      <c r="AM75">
        <v>2</v>
      </c>
      <c r="AN75">
        <v>0</v>
      </c>
      <c r="AO75">
        <v>1</v>
      </c>
      <c r="AP75">
        <v>1</v>
      </c>
      <c r="AQ75">
        <v>0</v>
      </c>
      <c r="AR75">
        <v>0</v>
      </c>
      <c r="AS75" t="s">
        <v>3</v>
      </c>
      <c r="AT75">
        <v>0.46</v>
      </c>
      <c r="AU75" t="s">
        <v>24</v>
      </c>
      <c r="AV75">
        <v>0</v>
      </c>
      <c r="AW75">
        <v>2</v>
      </c>
      <c r="AX75">
        <v>60254281</v>
      </c>
      <c r="AY75">
        <v>1</v>
      </c>
      <c r="AZ75">
        <v>0</v>
      </c>
      <c r="BA75">
        <v>84</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CV75">
        <v>0</v>
      </c>
      <c r="CW75">
        <f>ROUND(Y75*Source!I62*DO75,9)</f>
        <v>12.77144</v>
      </c>
      <c r="CX75">
        <f>ROUND(Y75*Source!I62,9)</f>
        <v>1.012</v>
      </c>
      <c r="CY75">
        <f>AB75</f>
        <v>1068.9000000000001</v>
      </c>
      <c r="CZ75">
        <f>AF75</f>
        <v>41.45</v>
      </c>
      <c r="DA75">
        <f>AJ75</f>
        <v>24.63</v>
      </c>
      <c r="DB75">
        <f>ROUND((ROUND(AT75*CZ75,2)*1.1),6)</f>
        <v>20.977</v>
      </c>
      <c r="DC75">
        <f>ROUND((ROUND(AT75*AG75,2)*1.1),6)</f>
        <v>6.391</v>
      </c>
      <c r="DD75" t="s">
        <v>3</v>
      </c>
      <c r="DE75" t="s">
        <v>3</v>
      </c>
      <c r="DF75">
        <f t="shared" si="15"/>
        <v>0</v>
      </c>
      <c r="DG75">
        <f>ROUND(ROUND(AF75*AJ75,2)*CX75,2)</f>
        <v>1033.1600000000001</v>
      </c>
      <c r="DH75">
        <f>ROUND(ROUND(AG75*AK75,2)*CX75,2)</f>
        <v>702.3</v>
      </c>
      <c r="DI75">
        <f t="shared" si="16"/>
        <v>0</v>
      </c>
      <c r="DJ75">
        <f>DG75</f>
        <v>1033.1600000000001</v>
      </c>
      <c r="DK75">
        <v>0</v>
      </c>
      <c r="DL75" t="s">
        <v>1058</v>
      </c>
      <c r="DM75">
        <v>0</v>
      </c>
      <c r="DN75" t="s">
        <v>1050</v>
      </c>
      <c r="DO75">
        <v>12.62</v>
      </c>
    </row>
    <row r="76" spans="1:119" x14ac:dyDescent="0.2">
      <c r="A76">
        <f>ROW(Source!A62)</f>
        <v>62</v>
      </c>
      <c r="B76">
        <v>60252775</v>
      </c>
      <c r="C76">
        <v>60252979</v>
      </c>
      <c r="D76">
        <v>59070370</v>
      </c>
      <c r="E76">
        <v>1</v>
      </c>
      <c r="F76">
        <v>1</v>
      </c>
      <c r="G76">
        <v>1080</v>
      </c>
      <c r="H76">
        <v>2</v>
      </c>
      <c r="I76" t="s">
        <v>1051</v>
      </c>
      <c r="J76" t="s">
        <v>1052</v>
      </c>
      <c r="K76" t="s">
        <v>1053</v>
      </c>
      <c r="L76">
        <v>1368</v>
      </c>
      <c r="N76">
        <v>1011</v>
      </c>
      <c r="O76" t="s">
        <v>1054</v>
      </c>
      <c r="P76" t="s">
        <v>1054</v>
      </c>
      <c r="Q76">
        <v>1</v>
      </c>
      <c r="W76">
        <v>0</v>
      </c>
      <c r="X76">
        <v>-2065404138</v>
      </c>
      <c r="Y76">
        <f>(AT76*1.1)</f>
        <v>1.1330000000000002</v>
      </c>
      <c r="AA76">
        <v>0</v>
      </c>
      <c r="AB76">
        <v>85.83</v>
      </c>
      <c r="AC76">
        <v>0</v>
      </c>
      <c r="AD76">
        <v>0</v>
      </c>
      <c r="AE76">
        <v>0</v>
      </c>
      <c r="AF76">
        <v>7.11</v>
      </c>
      <c r="AG76">
        <v>0</v>
      </c>
      <c r="AH76">
        <v>0</v>
      </c>
      <c r="AI76">
        <v>1</v>
      </c>
      <c r="AJ76">
        <v>11.53</v>
      </c>
      <c r="AK76">
        <v>54.99</v>
      </c>
      <c r="AL76">
        <v>1</v>
      </c>
      <c r="AM76">
        <v>2</v>
      </c>
      <c r="AN76">
        <v>0</v>
      </c>
      <c r="AO76">
        <v>1</v>
      </c>
      <c r="AP76">
        <v>1</v>
      </c>
      <c r="AQ76">
        <v>0</v>
      </c>
      <c r="AR76">
        <v>0</v>
      </c>
      <c r="AS76" t="s">
        <v>3</v>
      </c>
      <c r="AT76">
        <v>1.03</v>
      </c>
      <c r="AU76" t="s">
        <v>24</v>
      </c>
      <c r="AV76">
        <v>0</v>
      </c>
      <c r="AW76">
        <v>2</v>
      </c>
      <c r="AX76">
        <v>60254282</v>
      </c>
      <c r="AY76">
        <v>1</v>
      </c>
      <c r="AZ76">
        <v>0</v>
      </c>
      <c r="BA76">
        <v>85</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CV76">
        <v>0</v>
      </c>
      <c r="CW76">
        <f>ROUND(Y76*Source!I62*DO76,9)</f>
        <v>0</v>
      </c>
      <c r="CX76">
        <f>ROUND(Y76*Source!I62,9)</f>
        <v>2.266</v>
      </c>
      <c r="CY76">
        <f>AB76</f>
        <v>85.83</v>
      </c>
      <c r="CZ76">
        <f>AF76</f>
        <v>7.11</v>
      </c>
      <c r="DA76">
        <f>AJ76</f>
        <v>11.53</v>
      </c>
      <c r="DB76">
        <f>ROUND((ROUND(AT76*CZ76,2)*1.1),6)</f>
        <v>8.0519999999999996</v>
      </c>
      <c r="DC76">
        <f>ROUND((ROUND(AT76*AG76,2)*1.1),6)</f>
        <v>0</v>
      </c>
      <c r="DD76" t="s">
        <v>3</v>
      </c>
      <c r="DE76" t="s">
        <v>3</v>
      </c>
      <c r="DF76">
        <f t="shared" si="15"/>
        <v>0</v>
      </c>
      <c r="DG76">
        <f>ROUND(ROUND(AF76*AJ76,2)*CX76,2)</f>
        <v>185.77</v>
      </c>
      <c r="DH76">
        <f>ROUND(ROUND(AG76*AK76,2)*CX76,2)</f>
        <v>0</v>
      </c>
      <c r="DI76">
        <f t="shared" si="16"/>
        <v>0</v>
      </c>
      <c r="DJ76">
        <f>DG76</f>
        <v>185.77</v>
      </c>
      <c r="DK76">
        <v>0</v>
      </c>
      <c r="DL76" t="s">
        <v>3</v>
      </c>
      <c r="DM76">
        <v>0</v>
      </c>
      <c r="DN76" t="s">
        <v>3</v>
      </c>
      <c r="DO76">
        <v>0</v>
      </c>
    </row>
    <row r="77" spans="1:119" x14ac:dyDescent="0.2">
      <c r="A77">
        <f>ROW(Source!A62)</f>
        <v>62</v>
      </c>
      <c r="B77">
        <v>60252775</v>
      </c>
      <c r="C77">
        <v>60252979</v>
      </c>
      <c r="D77">
        <v>59070669</v>
      </c>
      <c r="E77">
        <v>1</v>
      </c>
      <c r="F77">
        <v>1</v>
      </c>
      <c r="G77">
        <v>1080</v>
      </c>
      <c r="H77">
        <v>2</v>
      </c>
      <c r="I77" t="s">
        <v>1055</v>
      </c>
      <c r="J77" t="s">
        <v>1056</v>
      </c>
      <c r="K77" t="s">
        <v>1057</v>
      </c>
      <c r="L77">
        <v>1368</v>
      </c>
      <c r="N77">
        <v>1011</v>
      </c>
      <c r="O77" t="s">
        <v>1054</v>
      </c>
      <c r="P77" t="s">
        <v>1054</v>
      </c>
      <c r="Q77">
        <v>1</v>
      </c>
      <c r="W77">
        <v>0</v>
      </c>
      <c r="X77">
        <v>-1985943078</v>
      </c>
      <c r="Y77">
        <f>(AT77*1.1)</f>
        <v>0.34100000000000003</v>
      </c>
      <c r="AA77">
        <v>0</v>
      </c>
      <c r="AB77">
        <v>1418.19</v>
      </c>
      <c r="AC77">
        <v>726.59</v>
      </c>
      <c r="AD77">
        <v>0</v>
      </c>
      <c r="AE77">
        <v>0</v>
      </c>
      <c r="AF77">
        <v>83.1</v>
      </c>
      <c r="AG77">
        <v>12.62</v>
      </c>
      <c r="AH77">
        <v>0</v>
      </c>
      <c r="AI77">
        <v>1</v>
      </c>
      <c r="AJ77">
        <v>16.3</v>
      </c>
      <c r="AK77">
        <v>54.99</v>
      </c>
      <c r="AL77">
        <v>1</v>
      </c>
      <c r="AM77">
        <v>2</v>
      </c>
      <c r="AN77">
        <v>0</v>
      </c>
      <c r="AO77">
        <v>1</v>
      </c>
      <c r="AP77">
        <v>1</v>
      </c>
      <c r="AQ77">
        <v>0</v>
      </c>
      <c r="AR77">
        <v>0</v>
      </c>
      <c r="AS77" t="s">
        <v>3</v>
      </c>
      <c r="AT77">
        <v>0.31</v>
      </c>
      <c r="AU77" t="s">
        <v>24</v>
      </c>
      <c r="AV77">
        <v>0</v>
      </c>
      <c r="AW77">
        <v>2</v>
      </c>
      <c r="AX77">
        <v>60254283</v>
      </c>
      <c r="AY77">
        <v>1</v>
      </c>
      <c r="AZ77">
        <v>0</v>
      </c>
      <c r="BA77">
        <v>86</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CV77">
        <v>0</v>
      </c>
      <c r="CW77">
        <f>ROUND(Y77*Source!I62*DO77,9)</f>
        <v>8.60684</v>
      </c>
      <c r="CX77">
        <f>ROUND(Y77*Source!I62,9)</f>
        <v>0.68200000000000005</v>
      </c>
      <c r="CY77">
        <f>AB77</f>
        <v>1418.19</v>
      </c>
      <c r="CZ77">
        <f>AF77</f>
        <v>83.1</v>
      </c>
      <c r="DA77">
        <f>AJ77</f>
        <v>16.3</v>
      </c>
      <c r="DB77">
        <f>ROUND((ROUND(AT77*CZ77,2)*1.1),6)</f>
        <v>28.335999999999999</v>
      </c>
      <c r="DC77">
        <f>ROUND((ROUND(AT77*AG77,2)*1.1),6)</f>
        <v>4.3010000000000002</v>
      </c>
      <c r="DD77" t="s">
        <v>3</v>
      </c>
      <c r="DE77" t="s">
        <v>3</v>
      </c>
      <c r="DF77">
        <f t="shared" si="15"/>
        <v>0</v>
      </c>
      <c r="DG77">
        <f>ROUND(ROUND(AF77*AJ77,2)*CX77,2)</f>
        <v>923.79</v>
      </c>
      <c r="DH77">
        <f>ROUND(ROUND(AG77*AK77,2)*CX77,2)</f>
        <v>473.29</v>
      </c>
      <c r="DI77">
        <f t="shared" si="16"/>
        <v>0</v>
      </c>
      <c r="DJ77">
        <f>DG77</f>
        <v>923.79</v>
      </c>
      <c r="DK77">
        <v>0</v>
      </c>
      <c r="DL77" t="s">
        <v>1058</v>
      </c>
      <c r="DM77">
        <v>0</v>
      </c>
      <c r="DN77" t="s">
        <v>1050</v>
      </c>
      <c r="DO77">
        <v>12.62</v>
      </c>
    </row>
    <row r="78" spans="1:119" x14ac:dyDescent="0.2">
      <c r="A78">
        <f>ROW(Source!A62)</f>
        <v>62</v>
      </c>
      <c r="B78">
        <v>60252775</v>
      </c>
      <c r="C78">
        <v>60252979</v>
      </c>
      <c r="D78">
        <v>59070718</v>
      </c>
      <c r="E78">
        <v>1</v>
      </c>
      <c r="F78">
        <v>1</v>
      </c>
      <c r="G78">
        <v>1080</v>
      </c>
      <c r="H78">
        <v>2</v>
      </c>
      <c r="I78" t="s">
        <v>1075</v>
      </c>
      <c r="J78" t="s">
        <v>1076</v>
      </c>
      <c r="K78" t="s">
        <v>1077</v>
      </c>
      <c r="L78">
        <v>1368</v>
      </c>
      <c r="N78">
        <v>1011</v>
      </c>
      <c r="O78" t="s">
        <v>1054</v>
      </c>
      <c r="P78" t="s">
        <v>1054</v>
      </c>
      <c r="Q78">
        <v>1</v>
      </c>
      <c r="W78">
        <v>0</v>
      </c>
      <c r="X78">
        <v>323214627</v>
      </c>
      <c r="Y78">
        <f>(AT78*1.1)</f>
        <v>0.50600000000000012</v>
      </c>
      <c r="AA78">
        <v>0</v>
      </c>
      <c r="AB78">
        <v>10.26</v>
      </c>
      <c r="AC78">
        <v>0</v>
      </c>
      <c r="AD78">
        <v>0</v>
      </c>
      <c r="AE78">
        <v>0</v>
      </c>
      <c r="AF78">
        <v>1.1499999999999999</v>
      </c>
      <c r="AG78">
        <v>0</v>
      </c>
      <c r="AH78">
        <v>0</v>
      </c>
      <c r="AI78">
        <v>1</v>
      </c>
      <c r="AJ78">
        <v>8.52</v>
      </c>
      <c r="AK78">
        <v>54.99</v>
      </c>
      <c r="AL78">
        <v>1</v>
      </c>
      <c r="AM78">
        <v>2</v>
      </c>
      <c r="AN78">
        <v>0</v>
      </c>
      <c r="AO78">
        <v>1</v>
      </c>
      <c r="AP78">
        <v>1</v>
      </c>
      <c r="AQ78">
        <v>0</v>
      </c>
      <c r="AR78">
        <v>0</v>
      </c>
      <c r="AS78" t="s">
        <v>3</v>
      </c>
      <c r="AT78">
        <v>0.46</v>
      </c>
      <c r="AU78" t="s">
        <v>24</v>
      </c>
      <c r="AV78">
        <v>0</v>
      </c>
      <c r="AW78">
        <v>2</v>
      </c>
      <c r="AX78">
        <v>60254284</v>
      </c>
      <c r="AY78">
        <v>1</v>
      </c>
      <c r="AZ78">
        <v>0</v>
      </c>
      <c r="BA78">
        <v>87</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CV78">
        <v>0</v>
      </c>
      <c r="CW78">
        <f>ROUND(Y78*Source!I62*DO78,9)</f>
        <v>0</v>
      </c>
      <c r="CX78">
        <f>ROUND(Y78*Source!I62,9)</f>
        <v>1.012</v>
      </c>
      <c r="CY78">
        <f>AB78</f>
        <v>10.26</v>
      </c>
      <c r="CZ78">
        <f>AF78</f>
        <v>1.1499999999999999</v>
      </c>
      <c r="DA78">
        <f>AJ78</f>
        <v>8.52</v>
      </c>
      <c r="DB78">
        <f>ROUND((ROUND(AT78*CZ78,2)*1.1),6)</f>
        <v>0.58299999999999996</v>
      </c>
      <c r="DC78">
        <f>ROUND((ROUND(AT78*AG78,2)*1.1),6)</f>
        <v>0</v>
      </c>
      <c r="DD78" t="s">
        <v>3</v>
      </c>
      <c r="DE78" t="s">
        <v>3</v>
      </c>
      <c r="DF78">
        <f t="shared" si="15"/>
        <v>0</v>
      </c>
      <c r="DG78">
        <f>ROUND(ROUND(AF78*AJ78,2)*CX78,2)</f>
        <v>9.92</v>
      </c>
      <c r="DH78">
        <f>ROUND(ROUND(AG78*AK78,2)*CX78,2)</f>
        <v>0</v>
      </c>
      <c r="DI78">
        <f t="shared" si="16"/>
        <v>0</v>
      </c>
      <c r="DJ78">
        <f>DG78</f>
        <v>9.92</v>
      </c>
      <c r="DK78">
        <v>0</v>
      </c>
      <c r="DL78" t="s">
        <v>3</v>
      </c>
      <c r="DM78">
        <v>0</v>
      </c>
      <c r="DN78" t="s">
        <v>3</v>
      </c>
      <c r="DO78">
        <v>0</v>
      </c>
    </row>
    <row r="79" spans="1:119" x14ac:dyDescent="0.2">
      <c r="A79">
        <f>ROW(Source!A62)</f>
        <v>62</v>
      </c>
      <c r="B79">
        <v>60252775</v>
      </c>
      <c r="C79">
        <v>60252979</v>
      </c>
      <c r="D79">
        <v>59039576</v>
      </c>
      <c r="E79">
        <v>1</v>
      </c>
      <c r="F79">
        <v>1</v>
      </c>
      <c r="G79">
        <v>1080</v>
      </c>
      <c r="H79">
        <v>3</v>
      </c>
      <c r="I79" t="s">
        <v>1059</v>
      </c>
      <c r="J79" t="s">
        <v>1060</v>
      </c>
      <c r="K79" t="s">
        <v>1061</v>
      </c>
      <c r="L79">
        <v>1348</v>
      </c>
      <c r="N79">
        <v>1009</v>
      </c>
      <c r="O79" t="s">
        <v>32</v>
      </c>
      <c r="P79" t="s">
        <v>32</v>
      </c>
      <c r="Q79">
        <v>1000</v>
      </c>
      <c r="W79">
        <v>0</v>
      </c>
      <c r="X79">
        <v>1286623552</v>
      </c>
      <c r="Y79">
        <f>AT79</f>
        <v>2.9999999999999997E-4</v>
      </c>
      <c r="AA79">
        <v>65214.45</v>
      </c>
      <c r="AB79">
        <v>0</v>
      </c>
      <c r="AC79">
        <v>0</v>
      </c>
      <c r="AD79">
        <v>0</v>
      </c>
      <c r="AE79">
        <v>7246.05</v>
      </c>
      <c r="AF79">
        <v>0</v>
      </c>
      <c r="AG79">
        <v>0</v>
      </c>
      <c r="AH79">
        <v>0</v>
      </c>
      <c r="AI79">
        <v>9</v>
      </c>
      <c r="AJ79">
        <v>1</v>
      </c>
      <c r="AK79">
        <v>1</v>
      </c>
      <c r="AL79">
        <v>1</v>
      </c>
      <c r="AM79">
        <v>2</v>
      </c>
      <c r="AN79">
        <v>0</v>
      </c>
      <c r="AO79">
        <v>1</v>
      </c>
      <c r="AP79">
        <v>1</v>
      </c>
      <c r="AQ79">
        <v>0</v>
      </c>
      <c r="AR79">
        <v>0</v>
      </c>
      <c r="AS79" t="s">
        <v>3</v>
      </c>
      <c r="AT79">
        <v>2.9999999999999997E-4</v>
      </c>
      <c r="AU79" t="s">
        <v>3</v>
      </c>
      <c r="AV79">
        <v>0</v>
      </c>
      <c r="AW79">
        <v>2</v>
      </c>
      <c r="AX79">
        <v>60254285</v>
      </c>
      <c r="AY79">
        <v>1</v>
      </c>
      <c r="AZ79">
        <v>0</v>
      </c>
      <c r="BA79">
        <v>88</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CV79">
        <v>0</v>
      </c>
      <c r="CW79">
        <v>0</v>
      </c>
      <c r="CX79">
        <f>ROUND(Y79*Source!I62,9)</f>
        <v>5.9999999999999995E-4</v>
      </c>
      <c r="CY79">
        <f>AA79</f>
        <v>65214.45</v>
      </c>
      <c r="CZ79">
        <f>AE79</f>
        <v>7246.05</v>
      </c>
      <c r="DA79">
        <f>AI79</f>
        <v>9</v>
      </c>
      <c r="DB79">
        <f>ROUND(ROUND(AT79*CZ79,2),6)</f>
        <v>2.17</v>
      </c>
      <c r="DC79">
        <f>ROUND(ROUND(AT79*AG79,2),6)</f>
        <v>0</v>
      </c>
      <c r="DD79" t="s">
        <v>3</v>
      </c>
      <c r="DE79" t="s">
        <v>3</v>
      </c>
      <c r="DF79">
        <f>ROUND(ROUND(AE79*AI79,2)*CX79,2)</f>
        <v>39.130000000000003</v>
      </c>
      <c r="DG79">
        <f t="shared" ref="DG79:DG91" si="17">ROUND(ROUND(AF79,2)*CX79,2)</f>
        <v>0</v>
      </c>
      <c r="DH79">
        <f t="shared" ref="DH79:DH91" si="18">ROUND(ROUND(AG79,2)*CX79,2)</f>
        <v>0</v>
      </c>
      <c r="DI79">
        <f t="shared" si="16"/>
        <v>0</v>
      </c>
      <c r="DJ79">
        <f>DF79</f>
        <v>39.130000000000003</v>
      </c>
      <c r="DK79">
        <v>0</v>
      </c>
      <c r="DL79" t="s">
        <v>3</v>
      </c>
      <c r="DM79">
        <v>0</v>
      </c>
      <c r="DN79" t="s">
        <v>3</v>
      </c>
      <c r="DO79">
        <v>0</v>
      </c>
    </row>
    <row r="80" spans="1:119" x14ac:dyDescent="0.2">
      <c r="A80">
        <f>ROW(Source!A62)</f>
        <v>62</v>
      </c>
      <c r="B80">
        <v>60252775</v>
      </c>
      <c r="C80">
        <v>60252979</v>
      </c>
      <c r="D80">
        <v>59039979</v>
      </c>
      <c r="E80">
        <v>1</v>
      </c>
      <c r="F80">
        <v>1</v>
      </c>
      <c r="G80">
        <v>1080</v>
      </c>
      <c r="H80">
        <v>3</v>
      </c>
      <c r="I80" t="s">
        <v>1062</v>
      </c>
      <c r="J80" t="s">
        <v>1063</v>
      </c>
      <c r="K80" t="s">
        <v>1064</v>
      </c>
      <c r="L80">
        <v>1346</v>
      </c>
      <c r="N80">
        <v>1009</v>
      </c>
      <c r="O80" t="s">
        <v>1065</v>
      </c>
      <c r="P80" t="s">
        <v>1065</v>
      </c>
      <c r="Q80">
        <v>1</v>
      </c>
      <c r="W80">
        <v>0</v>
      </c>
      <c r="X80">
        <v>2041003886</v>
      </c>
      <c r="Y80">
        <f>AT80</f>
        <v>0.06</v>
      </c>
      <c r="AA80">
        <v>98.94</v>
      </c>
      <c r="AB80">
        <v>0</v>
      </c>
      <c r="AC80">
        <v>0</v>
      </c>
      <c r="AD80">
        <v>0</v>
      </c>
      <c r="AE80">
        <v>29.89</v>
      </c>
      <c r="AF80">
        <v>0</v>
      </c>
      <c r="AG80">
        <v>0</v>
      </c>
      <c r="AH80">
        <v>0</v>
      </c>
      <c r="AI80">
        <v>3.31</v>
      </c>
      <c r="AJ80">
        <v>1</v>
      </c>
      <c r="AK80">
        <v>1</v>
      </c>
      <c r="AL80">
        <v>1</v>
      </c>
      <c r="AM80">
        <v>2</v>
      </c>
      <c r="AN80">
        <v>0</v>
      </c>
      <c r="AO80">
        <v>1</v>
      </c>
      <c r="AP80">
        <v>1</v>
      </c>
      <c r="AQ80">
        <v>0</v>
      </c>
      <c r="AR80">
        <v>0</v>
      </c>
      <c r="AS80" t="s">
        <v>3</v>
      </c>
      <c r="AT80">
        <v>0.06</v>
      </c>
      <c r="AU80" t="s">
        <v>3</v>
      </c>
      <c r="AV80">
        <v>0</v>
      </c>
      <c r="AW80">
        <v>2</v>
      </c>
      <c r="AX80">
        <v>60254286</v>
      </c>
      <c r="AY80">
        <v>1</v>
      </c>
      <c r="AZ80">
        <v>0</v>
      </c>
      <c r="BA80">
        <v>89</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CV80">
        <v>0</v>
      </c>
      <c r="CW80">
        <v>0</v>
      </c>
      <c r="CX80">
        <f>ROUND(Y80*Source!I62,9)</f>
        <v>0.12</v>
      </c>
      <c r="CY80">
        <f>AA80</f>
        <v>98.94</v>
      </c>
      <c r="CZ80">
        <f>AE80</f>
        <v>29.89</v>
      </c>
      <c r="DA80">
        <f>AI80</f>
        <v>3.31</v>
      </c>
      <c r="DB80">
        <f>ROUND(ROUND(AT80*CZ80,2),6)</f>
        <v>1.79</v>
      </c>
      <c r="DC80">
        <f>ROUND(ROUND(AT80*AG80,2),6)</f>
        <v>0</v>
      </c>
      <c r="DD80" t="s">
        <v>3</v>
      </c>
      <c r="DE80" t="s">
        <v>3</v>
      </c>
      <c r="DF80">
        <f>ROUND(ROUND(AE80*AI80,2)*CX80,2)</f>
        <v>11.87</v>
      </c>
      <c r="DG80">
        <f t="shared" si="17"/>
        <v>0</v>
      </c>
      <c r="DH80">
        <f t="shared" si="18"/>
        <v>0</v>
      </c>
      <c r="DI80">
        <f t="shared" si="16"/>
        <v>0</v>
      </c>
      <c r="DJ80">
        <f>DF80</f>
        <v>11.87</v>
      </c>
      <c r="DK80">
        <v>0</v>
      </c>
      <c r="DL80" t="s">
        <v>3</v>
      </c>
      <c r="DM80">
        <v>0</v>
      </c>
      <c r="DN80" t="s">
        <v>3</v>
      </c>
      <c r="DO80">
        <v>0</v>
      </c>
    </row>
    <row r="81" spans="1:119" x14ac:dyDescent="0.2">
      <c r="A81">
        <f>ROW(Source!A62)</f>
        <v>62</v>
      </c>
      <c r="B81">
        <v>60252775</v>
      </c>
      <c r="C81">
        <v>60252979</v>
      </c>
      <c r="D81">
        <v>59040049</v>
      </c>
      <c r="E81">
        <v>1</v>
      </c>
      <c r="F81">
        <v>1</v>
      </c>
      <c r="G81">
        <v>1080</v>
      </c>
      <c r="H81">
        <v>3</v>
      </c>
      <c r="I81" t="s">
        <v>1066</v>
      </c>
      <c r="J81" t="s">
        <v>1067</v>
      </c>
      <c r="K81" t="s">
        <v>1068</v>
      </c>
      <c r="L81">
        <v>1348</v>
      </c>
      <c r="N81">
        <v>1009</v>
      </c>
      <c r="O81" t="s">
        <v>32</v>
      </c>
      <c r="P81" t="s">
        <v>32</v>
      </c>
      <c r="Q81">
        <v>1000</v>
      </c>
      <c r="W81">
        <v>0</v>
      </c>
      <c r="X81">
        <v>-1792704725</v>
      </c>
      <c r="Y81">
        <f>AT81</f>
        <v>2.5000000000000001E-4</v>
      </c>
      <c r="AA81">
        <v>159875.9</v>
      </c>
      <c r="AB81">
        <v>0</v>
      </c>
      <c r="AC81">
        <v>0</v>
      </c>
      <c r="AD81">
        <v>0</v>
      </c>
      <c r="AE81">
        <v>8590.86</v>
      </c>
      <c r="AF81">
        <v>0</v>
      </c>
      <c r="AG81">
        <v>0</v>
      </c>
      <c r="AH81">
        <v>0</v>
      </c>
      <c r="AI81">
        <v>18.61</v>
      </c>
      <c r="AJ81">
        <v>1</v>
      </c>
      <c r="AK81">
        <v>1</v>
      </c>
      <c r="AL81">
        <v>1</v>
      </c>
      <c r="AM81">
        <v>2</v>
      </c>
      <c r="AN81">
        <v>0</v>
      </c>
      <c r="AO81">
        <v>1</v>
      </c>
      <c r="AP81">
        <v>1</v>
      </c>
      <c r="AQ81">
        <v>0</v>
      </c>
      <c r="AR81">
        <v>0</v>
      </c>
      <c r="AS81" t="s">
        <v>3</v>
      </c>
      <c r="AT81">
        <v>2.5000000000000001E-4</v>
      </c>
      <c r="AU81" t="s">
        <v>3</v>
      </c>
      <c r="AV81">
        <v>0</v>
      </c>
      <c r="AW81">
        <v>2</v>
      </c>
      <c r="AX81">
        <v>60254287</v>
      </c>
      <c r="AY81">
        <v>1</v>
      </c>
      <c r="AZ81">
        <v>0</v>
      </c>
      <c r="BA81">
        <v>90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CV81">
        <v>0</v>
      </c>
      <c r="CW81">
        <v>0</v>
      </c>
      <c r="CX81">
        <f>ROUND(Y81*Source!I62,9)</f>
        <v>5.0000000000000001E-4</v>
      </c>
      <c r="CY81">
        <f>AA81</f>
        <v>159875.9</v>
      </c>
      <c r="CZ81">
        <f>AE81</f>
        <v>8590.86</v>
      </c>
      <c r="DA81">
        <f>AI81</f>
        <v>18.61</v>
      </c>
      <c r="DB81">
        <f>ROUND(ROUND(AT81*CZ81,2),6)</f>
        <v>2.15</v>
      </c>
      <c r="DC81">
        <f>ROUND(ROUND(AT81*AG81,2),6)</f>
        <v>0</v>
      </c>
      <c r="DD81" t="s">
        <v>3</v>
      </c>
      <c r="DE81" t="s">
        <v>3</v>
      </c>
      <c r="DF81">
        <f>ROUND(ROUND(AE81*AI81,2)*CX81,2)</f>
        <v>79.94</v>
      </c>
      <c r="DG81">
        <f t="shared" si="17"/>
        <v>0</v>
      </c>
      <c r="DH81">
        <f t="shared" si="18"/>
        <v>0</v>
      </c>
      <c r="DI81">
        <f t="shared" si="16"/>
        <v>0</v>
      </c>
      <c r="DJ81">
        <f>DF81</f>
        <v>79.94</v>
      </c>
      <c r="DK81">
        <v>0</v>
      </c>
      <c r="DL81" t="s">
        <v>3</v>
      </c>
      <c r="DM81">
        <v>0</v>
      </c>
      <c r="DN81" t="s">
        <v>3</v>
      </c>
      <c r="DO81">
        <v>0</v>
      </c>
    </row>
    <row r="82" spans="1:119" x14ac:dyDescent="0.2">
      <c r="A82">
        <f>ROW(Source!A62)</f>
        <v>62</v>
      </c>
      <c r="B82">
        <v>60252775</v>
      </c>
      <c r="C82">
        <v>60252979</v>
      </c>
      <c r="D82">
        <v>59038857</v>
      </c>
      <c r="E82">
        <v>1</v>
      </c>
      <c r="F82">
        <v>1</v>
      </c>
      <c r="G82">
        <v>1080</v>
      </c>
      <c r="H82">
        <v>3</v>
      </c>
      <c r="I82" t="s">
        <v>30</v>
      </c>
      <c r="J82" t="s">
        <v>33</v>
      </c>
      <c r="K82" t="s">
        <v>31</v>
      </c>
      <c r="L82">
        <v>1348</v>
      </c>
      <c r="N82">
        <v>1009</v>
      </c>
      <c r="O82" t="s">
        <v>32</v>
      </c>
      <c r="P82" t="s">
        <v>32</v>
      </c>
      <c r="Q82">
        <v>1000</v>
      </c>
      <c r="W82">
        <v>0</v>
      </c>
      <c r="X82">
        <v>-566361729</v>
      </c>
      <c r="Y82">
        <f>AT82</f>
        <v>1E-4</v>
      </c>
      <c r="AA82">
        <v>126740.26</v>
      </c>
      <c r="AB82">
        <v>0</v>
      </c>
      <c r="AC82">
        <v>0</v>
      </c>
      <c r="AD82">
        <v>0</v>
      </c>
      <c r="AE82">
        <v>24609.759999999998</v>
      </c>
      <c r="AF82">
        <v>0</v>
      </c>
      <c r="AG82">
        <v>0</v>
      </c>
      <c r="AH82">
        <v>0</v>
      </c>
      <c r="AI82">
        <v>5.15</v>
      </c>
      <c r="AJ82">
        <v>1</v>
      </c>
      <c r="AK82">
        <v>1</v>
      </c>
      <c r="AL82">
        <v>1</v>
      </c>
      <c r="AM82">
        <v>0</v>
      </c>
      <c r="AN82">
        <v>0</v>
      </c>
      <c r="AO82">
        <v>0</v>
      </c>
      <c r="AP82">
        <v>1</v>
      </c>
      <c r="AQ82">
        <v>0</v>
      </c>
      <c r="AR82">
        <v>0</v>
      </c>
      <c r="AS82" t="s">
        <v>3</v>
      </c>
      <c r="AT82">
        <v>1E-4</v>
      </c>
      <c r="AU82" t="s">
        <v>3</v>
      </c>
      <c r="AV82">
        <v>0</v>
      </c>
      <c r="AW82">
        <v>1</v>
      </c>
      <c r="AX82">
        <v>-1</v>
      </c>
      <c r="AY82">
        <v>0</v>
      </c>
      <c r="AZ82">
        <v>0</v>
      </c>
      <c r="BA82" t="s">
        <v>3</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CV82">
        <v>0</v>
      </c>
      <c r="CW82">
        <v>0</v>
      </c>
      <c r="CX82">
        <f>ROUND(Y82*Source!I62,9)</f>
        <v>2.0000000000000001E-4</v>
      </c>
      <c r="CY82">
        <f>AA82</f>
        <v>126740.26</v>
      </c>
      <c r="CZ82">
        <f>AE82</f>
        <v>24609.759999999998</v>
      </c>
      <c r="DA82">
        <f>AI82</f>
        <v>5.15</v>
      </c>
      <c r="DB82">
        <f>ROUND(ROUND(AT82*CZ82,2),6)</f>
        <v>2.46</v>
      </c>
      <c r="DC82">
        <f>ROUND(ROUND(AT82*AG82,2),6)</f>
        <v>0</v>
      </c>
      <c r="DD82" t="s">
        <v>3</v>
      </c>
      <c r="DE82" t="s">
        <v>3</v>
      </c>
      <c r="DF82">
        <f>ROUND(ROUND(AE82*AI82,2)*CX82,2)</f>
        <v>25.35</v>
      </c>
      <c r="DG82">
        <f t="shared" si="17"/>
        <v>0</v>
      </c>
      <c r="DH82">
        <f t="shared" si="18"/>
        <v>0</v>
      </c>
      <c r="DI82">
        <f t="shared" si="16"/>
        <v>0</v>
      </c>
      <c r="DJ82">
        <f>DF82</f>
        <v>25.35</v>
      </c>
      <c r="DK82">
        <v>0</v>
      </c>
      <c r="DL82" t="s">
        <v>3</v>
      </c>
      <c r="DM82">
        <v>0</v>
      </c>
      <c r="DN82" t="s">
        <v>3</v>
      </c>
      <c r="DO82">
        <v>0</v>
      </c>
    </row>
    <row r="83" spans="1:119" x14ac:dyDescent="0.2">
      <c r="A83">
        <f>ROW(Source!A68)</f>
        <v>68</v>
      </c>
      <c r="B83">
        <v>60252778</v>
      </c>
      <c r="C83">
        <v>60253002</v>
      </c>
      <c r="D83">
        <v>58999254</v>
      </c>
      <c r="E83">
        <v>1080</v>
      </c>
      <c r="F83">
        <v>1</v>
      </c>
      <c r="G83">
        <v>1080</v>
      </c>
      <c r="H83">
        <v>1</v>
      </c>
      <c r="I83" t="s">
        <v>1048</v>
      </c>
      <c r="J83" t="s">
        <v>3</v>
      </c>
      <c r="K83" t="s">
        <v>1049</v>
      </c>
      <c r="L83">
        <v>1191</v>
      </c>
      <c r="N83">
        <v>1013</v>
      </c>
      <c r="O83" t="s">
        <v>1050</v>
      </c>
      <c r="P83" t="s">
        <v>1050</v>
      </c>
      <c r="Q83">
        <v>1</v>
      </c>
      <c r="W83">
        <v>0</v>
      </c>
      <c r="X83">
        <v>476480486</v>
      </c>
      <c r="Y83">
        <f>(AT83*1.1)</f>
        <v>2.2660000000000005</v>
      </c>
      <c r="AA83">
        <v>0</v>
      </c>
      <c r="AB83">
        <v>0</v>
      </c>
      <c r="AC83">
        <v>0</v>
      </c>
      <c r="AD83">
        <v>0</v>
      </c>
      <c r="AE83">
        <v>0</v>
      </c>
      <c r="AF83">
        <v>0</v>
      </c>
      <c r="AG83">
        <v>0</v>
      </c>
      <c r="AH83">
        <v>0</v>
      </c>
      <c r="AI83">
        <v>1</v>
      </c>
      <c r="AJ83">
        <v>1</v>
      </c>
      <c r="AK83">
        <v>1</v>
      </c>
      <c r="AL83">
        <v>1</v>
      </c>
      <c r="AM83">
        <v>-2</v>
      </c>
      <c r="AN83">
        <v>0</v>
      </c>
      <c r="AO83">
        <v>1</v>
      </c>
      <c r="AP83">
        <v>1</v>
      </c>
      <c r="AQ83">
        <v>0</v>
      </c>
      <c r="AR83">
        <v>0</v>
      </c>
      <c r="AS83" t="s">
        <v>3</v>
      </c>
      <c r="AT83">
        <v>2.06</v>
      </c>
      <c r="AU83" t="s">
        <v>24</v>
      </c>
      <c r="AV83">
        <v>1</v>
      </c>
      <c r="AW83">
        <v>2</v>
      </c>
      <c r="AX83">
        <v>60254290</v>
      </c>
      <c r="AY83">
        <v>1</v>
      </c>
      <c r="AZ83">
        <v>0</v>
      </c>
      <c r="BA83">
        <v>93</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CU83">
        <f>ROUND(AT83*Source!I68*AH83*AL83,2)</f>
        <v>0</v>
      </c>
      <c r="CV83">
        <f>ROUND(Y83*Source!I68,9)</f>
        <v>135.96</v>
      </c>
      <c r="CW83">
        <v>0</v>
      </c>
      <c r="CX83">
        <f>ROUND(Y83*Source!I68,9)</f>
        <v>135.96</v>
      </c>
      <c r="CY83">
        <f>AD83</f>
        <v>0</v>
      </c>
      <c r="CZ83">
        <f>AH83</f>
        <v>0</v>
      </c>
      <c r="DA83">
        <f>AL83</f>
        <v>1</v>
      </c>
      <c r="DB83">
        <f>ROUND((ROUND(AT83*CZ83,2)*1.1),6)</f>
        <v>0</v>
      </c>
      <c r="DC83">
        <f>ROUND((ROUND(AT83*AG83,2)*1.1),6)</f>
        <v>0</v>
      </c>
      <c r="DD83" t="s">
        <v>3</v>
      </c>
      <c r="DE83" t="s">
        <v>3</v>
      </c>
      <c r="DF83">
        <f t="shared" ref="DF83:DF95" si="19">ROUND(ROUND(AE83,2)*CX83,2)</f>
        <v>0</v>
      </c>
      <c r="DG83">
        <f t="shared" si="17"/>
        <v>0</v>
      </c>
      <c r="DH83">
        <f t="shared" si="18"/>
        <v>0</v>
      </c>
      <c r="DI83">
        <f t="shared" si="16"/>
        <v>0</v>
      </c>
      <c r="DJ83">
        <f>DI83</f>
        <v>0</v>
      </c>
      <c r="DK83">
        <v>0</v>
      </c>
      <c r="DL83" t="s">
        <v>3</v>
      </c>
      <c r="DM83">
        <v>0</v>
      </c>
      <c r="DN83" t="s">
        <v>3</v>
      </c>
      <c r="DO83">
        <v>0</v>
      </c>
    </row>
    <row r="84" spans="1:119" x14ac:dyDescent="0.2">
      <c r="A84">
        <f>ROW(Source!A68)</f>
        <v>68</v>
      </c>
      <c r="B84">
        <v>60252778</v>
      </c>
      <c r="C84">
        <v>60253002</v>
      </c>
      <c r="D84">
        <v>59070264</v>
      </c>
      <c r="E84">
        <v>1</v>
      </c>
      <c r="F84">
        <v>1</v>
      </c>
      <c r="G84">
        <v>1080</v>
      </c>
      <c r="H84">
        <v>2</v>
      </c>
      <c r="I84" t="s">
        <v>1072</v>
      </c>
      <c r="J84" t="s">
        <v>1073</v>
      </c>
      <c r="K84" t="s">
        <v>1074</v>
      </c>
      <c r="L84">
        <v>1368</v>
      </c>
      <c r="N84">
        <v>1011</v>
      </c>
      <c r="O84" t="s">
        <v>1054</v>
      </c>
      <c r="P84" t="s">
        <v>1054</v>
      </c>
      <c r="Q84">
        <v>1</v>
      </c>
      <c r="W84">
        <v>0</v>
      </c>
      <c r="X84">
        <v>-741343433</v>
      </c>
      <c r="Y84">
        <f>(AT84*1.1)</f>
        <v>0.20900000000000002</v>
      </c>
      <c r="AA84">
        <v>0</v>
      </c>
      <c r="AB84">
        <v>43.4</v>
      </c>
      <c r="AC84">
        <v>13.21</v>
      </c>
      <c r="AD84">
        <v>0</v>
      </c>
      <c r="AE84">
        <v>0</v>
      </c>
      <c r="AF84">
        <v>41.45</v>
      </c>
      <c r="AG84">
        <v>12.62</v>
      </c>
      <c r="AH84">
        <v>0</v>
      </c>
      <c r="AI84">
        <v>1</v>
      </c>
      <c r="AJ84">
        <v>1</v>
      </c>
      <c r="AK84">
        <v>1</v>
      </c>
      <c r="AL84">
        <v>1</v>
      </c>
      <c r="AM84">
        <v>-2</v>
      </c>
      <c r="AN84">
        <v>0</v>
      </c>
      <c r="AO84">
        <v>1</v>
      </c>
      <c r="AP84">
        <v>1</v>
      </c>
      <c r="AQ84">
        <v>0</v>
      </c>
      <c r="AR84">
        <v>0</v>
      </c>
      <c r="AS84" t="s">
        <v>3</v>
      </c>
      <c r="AT84">
        <v>0.19</v>
      </c>
      <c r="AU84" t="s">
        <v>24</v>
      </c>
      <c r="AV84">
        <v>0</v>
      </c>
      <c r="AW84">
        <v>2</v>
      </c>
      <c r="AX84">
        <v>60254291</v>
      </c>
      <c r="AY84">
        <v>1</v>
      </c>
      <c r="AZ84">
        <v>0</v>
      </c>
      <c r="BA84">
        <v>94</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CV84">
        <v>0</v>
      </c>
      <c r="CW84">
        <f>ROUND(Y84*Source!I68*DO84,9)</f>
        <v>158.25479999999999</v>
      </c>
      <c r="CX84">
        <f>ROUND(Y84*Source!I68,9)</f>
        <v>12.54</v>
      </c>
      <c r="CY84">
        <f>AB84</f>
        <v>43.4</v>
      </c>
      <c r="CZ84">
        <f>AF84</f>
        <v>41.45</v>
      </c>
      <c r="DA84">
        <f>AJ84</f>
        <v>1</v>
      </c>
      <c r="DB84">
        <f>ROUND((ROUND(AT84*CZ84,2)*1.1),6)</f>
        <v>8.6679999999999993</v>
      </c>
      <c r="DC84">
        <f>ROUND((ROUND(AT84*AG84,2)*1.1),6)</f>
        <v>2.64</v>
      </c>
      <c r="DD84" t="s">
        <v>3</v>
      </c>
      <c r="DE84" t="s">
        <v>3</v>
      </c>
      <c r="DF84">
        <f t="shared" si="19"/>
        <v>0</v>
      </c>
      <c r="DG84">
        <f t="shared" si="17"/>
        <v>519.78</v>
      </c>
      <c r="DH84">
        <f t="shared" si="18"/>
        <v>158.25</v>
      </c>
      <c r="DI84">
        <f t="shared" si="16"/>
        <v>0</v>
      </c>
      <c r="DJ84">
        <f>DG84</f>
        <v>519.78</v>
      </c>
      <c r="DK84">
        <v>0</v>
      </c>
      <c r="DL84" t="s">
        <v>1058</v>
      </c>
      <c r="DM84">
        <v>0</v>
      </c>
      <c r="DN84" t="s">
        <v>1050</v>
      </c>
      <c r="DO84">
        <v>12.62</v>
      </c>
    </row>
    <row r="85" spans="1:119" x14ac:dyDescent="0.2">
      <c r="A85">
        <f>ROW(Source!A68)</f>
        <v>68</v>
      </c>
      <c r="B85">
        <v>60252778</v>
      </c>
      <c r="C85">
        <v>60253002</v>
      </c>
      <c r="D85">
        <v>59070370</v>
      </c>
      <c r="E85">
        <v>1</v>
      </c>
      <c r="F85">
        <v>1</v>
      </c>
      <c r="G85">
        <v>1080</v>
      </c>
      <c r="H85">
        <v>2</v>
      </c>
      <c r="I85" t="s">
        <v>1051</v>
      </c>
      <c r="J85" t="s">
        <v>1052</v>
      </c>
      <c r="K85" t="s">
        <v>1053</v>
      </c>
      <c r="L85">
        <v>1368</v>
      </c>
      <c r="N85">
        <v>1011</v>
      </c>
      <c r="O85" t="s">
        <v>1054</v>
      </c>
      <c r="P85" t="s">
        <v>1054</v>
      </c>
      <c r="Q85">
        <v>1</v>
      </c>
      <c r="W85">
        <v>0</v>
      </c>
      <c r="X85">
        <v>-2065404138</v>
      </c>
      <c r="Y85">
        <f>(AT85*1.1)</f>
        <v>0.67100000000000004</v>
      </c>
      <c r="AA85">
        <v>0</v>
      </c>
      <c r="AB85">
        <v>7.44</v>
      </c>
      <c r="AC85">
        <v>0</v>
      </c>
      <c r="AD85">
        <v>0</v>
      </c>
      <c r="AE85">
        <v>0</v>
      </c>
      <c r="AF85">
        <v>7.11</v>
      </c>
      <c r="AG85">
        <v>0</v>
      </c>
      <c r="AH85">
        <v>0</v>
      </c>
      <c r="AI85">
        <v>1</v>
      </c>
      <c r="AJ85">
        <v>1</v>
      </c>
      <c r="AK85">
        <v>1</v>
      </c>
      <c r="AL85">
        <v>1</v>
      </c>
      <c r="AM85">
        <v>-2</v>
      </c>
      <c r="AN85">
        <v>0</v>
      </c>
      <c r="AO85">
        <v>1</v>
      </c>
      <c r="AP85">
        <v>1</v>
      </c>
      <c r="AQ85">
        <v>0</v>
      </c>
      <c r="AR85">
        <v>0</v>
      </c>
      <c r="AS85" t="s">
        <v>3</v>
      </c>
      <c r="AT85">
        <v>0.61</v>
      </c>
      <c r="AU85" t="s">
        <v>24</v>
      </c>
      <c r="AV85">
        <v>0</v>
      </c>
      <c r="AW85">
        <v>2</v>
      </c>
      <c r="AX85">
        <v>60254292</v>
      </c>
      <c r="AY85">
        <v>1</v>
      </c>
      <c r="AZ85">
        <v>0</v>
      </c>
      <c r="BA85">
        <v>95</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CV85">
        <v>0</v>
      </c>
      <c r="CW85">
        <f>ROUND(Y85*Source!I68*DO85,9)</f>
        <v>0</v>
      </c>
      <c r="CX85">
        <f>ROUND(Y85*Source!I68,9)</f>
        <v>40.26</v>
      </c>
      <c r="CY85">
        <f>AB85</f>
        <v>7.44</v>
      </c>
      <c r="CZ85">
        <f>AF85</f>
        <v>7.11</v>
      </c>
      <c r="DA85">
        <f>AJ85</f>
        <v>1</v>
      </c>
      <c r="DB85">
        <f>ROUND((ROUND(AT85*CZ85,2)*1.1),6)</f>
        <v>4.774</v>
      </c>
      <c r="DC85">
        <f>ROUND((ROUND(AT85*AG85,2)*1.1),6)</f>
        <v>0</v>
      </c>
      <c r="DD85" t="s">
        <v>3</v>
      </c>
      <c r="DE85" t="s">
        <v>3</v>
      </c>
      <c r="DF85">
        <f t="shared" si="19"/>
        <v>0</v>
      </c>
      <c r="DG85">
        <f t="shared" si="17"/>
        <v>286.25</v>
      </c>
      <c r="DH85">
        <f t="shared" si="18"/>
        <v>0</v>
      </c>
      <c r="DI85">
        <f t="shared" si="16"/>
        <v>0</v>
      </c>
      <c r="DJ85">
        <f>DG85</f>
        <v>286.25</v>
      </c>
      <c r="DK85">
        <v>0</v>
      </c>
      <c r="DL85" t="s">
        <v>3</v>
      </c>
      <c r="DM85">
        <v>0</v>
      </c>
      <c r="DN85" t="s">
        <v>3</v>
      </c>
      <c r="DO85">
        <v>0</v>
      </c>
    </row>
    <row r="86" spans="1:119" x14ac:dyDescent="0.2">
      <c r="A86">
        <f>ROW(Source!A68)</f>
        <v>68</v>
      </c>
      <c r="B86">
        <v>60252778</v>
      </c>
      <c r="C86">
        <v>60253002</v>
      </c>
      <c r="D86">
        <v>59070669</v>
      </c>
      <c r="E86">
        <v>1</v>
      </c>
      <c r="F86">
        <v>1</v>
      </c>
      <c r="G86">
        <v>1080</v>
      </c>
      <c r="H86">
        <v>2</v>
      </c>
      <c r="I86" t="s">
        <v>1055</v>
      </c>
      <c r="J86" t="s">
        <v>1056</v>
      </c>
      <c r="K86" t="s">
        <v>1057</v>
      </c>
      <c r="L86">
        <v>1368</v>
      </c>
      <c r="N86">
        <v>1011</v>
      </c>
      <c r="O86" t="s">
        <v>1054</v>
      </c>
      <c r="P86" t="s">
        <v>1054</v>
      </c>
      <c r="Q86">
        <v>1</v>
      </c>
      <c r="W86">
        <v>0</v>
      </c>
      <c r="X86">
        <v>-1985943078</v>
      </c>
      <c r="Y86">
        <f>(AT86*1.1)</f>
        <v>6.6000000000000003E-2</v>
      </c>
      <c r="AA86">
        <v>0</v>
      </c>
      <c r="AB86">
        <v>87.01</v>
      </c>
      <c r="AC86">
        <v>13.21</v>
      </c>
      <c r="AD86">
        <v>0</v>
      </c>
      <c r="AE86">
        <v>0</v>
      </c>
      <c r="AF86">
        <v>83.1</v>
      </c>
      <c r="AG86">
        <v>12.62</v>
      </c>
      <c r="AH86">
        <v>0</v>
      </c>
      <c r="AI86">
        <v>1</v>
      </c>
      <c r="AJ86">
        <v>1</v>
      </c>
      <c r="AK86">
        <v>1</v>
      </c>
      <c r="AL86">
        <v>1</v>
      </c>
      <c r="AM86">
        <v>-2</v>
      </c>
      <c r="AN86">
        <v>0</v>
      </c>
      <c r="AO86">
        <v>1</v>
      </c>
      <c r="AP86">
        <v>1</v>
      </c>
      <c r="AQ86">
        <v>0</v>
      </c>
      <c r="AR86">
        <v>0</v>
      </c>
      <c r="AS86" t="s">
        <v>3</v>
      </c>
      <c r="AT86">
        <v>0.06</v>
      </c>
      <c r="AU86" t="s">
        <v>24</v>
      </c>
      <c r="AV86">
        <v>0</v>
      </c>
      <c r="AW86">
        <v>2</v>
      </c>
      <c r="AX86">
        <v>60254293</v>
      </c>
      <c r="AY86">
        <v>1</v>
      </c>
      <c r="AZ86">
        <v>0</v>
      </c>
      <c r="BA86">
        <v>96</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CV86">
        <v>0</v>
      </c>
      <c r="CW86">
        <f>ROUND(Y86*Source!I68*DO86,9)</f>
        <v>49.975200000000001</v>
      </c>
      <c r="CX86">
        <f>ROUND(Y86*Source!I68,9)</f>
        <v>3.96</v>
      </c>
      <c r="CY86">
        <f>AB86</f>
        <v>87.01</v>
      </c>
      <c r="CZ86">
        <f>AF86</f>
        <v>83.1</v>
      </c>
      <c r="DA86">
        <f>AJ86</f>
        <v>1</v>
      </c>
      <c r="DB86">
        <f>ROUND((ROUND(AT86*CZ86,2)*1.1),6)</f>
        <v>5.4889999999999999</v>
      </c>
      <c r="DC86">
        <f>ROUND((ROUND(AT86*AG86,2)*1.1),6)</f>
        <v>0.83599999999999997</v>
      </c>
      <c r="DD86" t="s">
        <v>3</v>
      </c>
      <c r="DE86" t="s">
        <v>3</v>
      </c>
      <c r="DF86">
        <f t="shared" si="19"/>
        <v>0</v>
      </c>
      <c r="DG86">
        <f t="shared" si="17"/>
        <v>329.08</v>
      </c>
      <c r="DH86">
        <f t="shared" si="18"/>
        <v>49.98</v>
      </c>
      <c r="DI86">
        <f t="shared" si="16"/>
        <v>0</v>
      </c>
      <c r="DJ86">
        <f>DG86</f>
        <v>329.08</v>
      </c>
      <c r="DK86">
        <v>0</v>
      </c>
      <c r="DL86" t="s">
        <v>1058</v>
      </c>
      <c r="DM86">
        <v>0</v>
      </c>
      <c r="DN86" t="s">
        <v>1050</v>
      </c>
      <c r="DO86">
        <v>12.62</v>
      </c>
    </row>
    <row r="87" spans="1:119" x14ac:dyDescent="0.2">
      <c r="A87">
        <f>ROW(Source!A68)</f>
        <v>68</v>
      </c>
      <c r="B87">
        <v>60252778</v>
      </c>
      <c r="C87">
        <v>60253002</v>
      </c>
      <c r="D87">
        <v>59070718</v>
      </c>
      <c r="E87">
        <v>1</v>
      </c>
      <c r="F87">
        <v>1</v>
      </c>
      <c r="G87">
        <v>1080</v>
      </c>
      <c r="H87">
        <v>2</v>
      </c>
      <c r="I87" t="s">
        <v>1075</v>
      </c>
      <c r="J87" t="s">
        <v>1076</v>
      </c>
      <c r="K87" t="s">
        <v>1077</v>
      </c>
      <c r="L87">
        <v>1368</v>
      </c>
      <c r="N87">
        <v>1011</v>
      </c>
      <c r="O87" t="s">
        <v>1054</v>
      </c>
      <c r="P87" t="s">
        <v>1054</v>
      </c>
      <c r="Q87">
        <v>1</v>
      </c>
      <c r="W87">
        <v>0</v>
      </c>
      <c r="X87">
        <v>323214627</v>
      </c>
      <c r="Y87">
        <f>(AT87*1.1)</f>
        <v>0.20900000000000002</v>
      </c>
      <c r="AA87">
        <v>0</v>
      </c>
      <c r="AB87">
        <v>1.2</v>
      </c>
      <c r="AC87">
        <v>0</v>
      </c>
      <c r="AD87">
        <v>0</v>
      </c>
      <c r="AE87">
        <v>0</v>
      </c>
      <c r="AF87">
        <v>1.1499999999999999</v>
      </c>
      <c r="AG87">
        <v>0</v>
      </c>
      <c r="AH87">
        <v>0</v>
      </c>
      <c r="AI87">
        <v>1</v>
      </c>
      <c r="AJ87">
        <v>1</v>
      </c>
      <c r="AK87">
        <v>1</v>
      </c>
      <c r="AL87">
        <v>1</v>
      </c>
      <c r="AM87">
        <v>-2</v>
      </c>
      <c r="AN87">
        <v>0</v>
      </c>
      <c r="AO87">
        <v>1</v>
      </c>
      <c r="AP87">
        <v>1</v>
      </c>
      <c r="AQ87">
        <v>0</v>
      </c>
      <c r="AR87">
        <v>0</v>
      </c>
      <c r="AS87" t="s">
        <v>3</v>
      </c>
      <c r="AT87">
        <v>0.19</v>
      </c>
      <c r="AU87" t="s">
        <v>24</v>
      </c>
      <c r="AV87">
        <v>0</v>
      </c>
      <c r="AW87">
        <v>2</v>
      </c>
      <c r="AX87">
        <v>60254294</v>
      </c>
      <c r="AY87">
        <v>1</v>
      </c>
      <c r="AZ87">
        <v>0</v>
      </c>
      <c r="BA87">
        <v>97</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CV87">
        <v>0</v>
      </c>
      <c r="CW87">
        <f>ROUND(Y87*Source!I68*DO87,9)</f>
        <v>0</v>
      </c>
      <c r="CX87">
        <f>ROUND(Y87*Source!I68,9)</f>
        <v>12.54</v>
      </c>
      <c r="CY87">
        <f>AB87</f>
        <v>1.2</v>
      </c>
      <c r="CZ87">
        <f>AF87</f>
        <v>1.1499999999999999</v>
      </c>
      <c r="DA87">
        <f>AJ87</f>
        <v>1</v>
      </c>
      <c r="DB87">
        <f>ROUND((ROUND(AT87*CZ87,2)*1.1),6)</f>
        <v>0.24199999999999999</v>
      </c>
      <c r="DC87">
        <f>ROUND((ROUND(AT87*AG87,2)*1.1),6)</f>
        <v>0</v>
      </c>
      <c r="DD87" t="s">
        <v>3</v>
      </c>
      <c r="DE87" t="s">
        <v>3</v>
      </c>
      <c r="DF87">
        <f t="shared" si="19"/>
        <v>0</v>
      </c>
      <c r="DG87">
        <f t="shared" si="17"/>
        <v>14.42</v>
      </c>
      <c r="DH87">
        <f t="shared" si="18"/>
        <v>0</v>
      </c>
      <c r="DI87">
        <f t="shared" si="16"/>
        <v>0</v>
      </c>
      <c r="DJ87">
        <f>DG87</f>
        <v>14.42</v>
      </c>
      <c r="DK87">
        <v>0</v>
      </c>
      <c r="DL87" t="s">
        <v>3</v>
      </c>
      <c r="DM87">
        <v>0</v>
      </c>
      <c r="DN87" t="s">
        <v>3</v>
      </c>
      <c r="DO87">
        <v>0</v>
      </c>
    </row>
    <row r="88" spans="1:119" x14ac:dyDescent="0.2">
      <c r="A88">
        <f>ROW(Source!A68)</f>
        <v>68</v>
      </c>
      <c r="B88">
        <v>60252778</v>
      </c>
      <c r="C88">
        <v>60253002</v>
      </c>
      <c r="D88">
        <v>59039979</v>
      </c>
      <c r="E88">
        <v>1</v>
      </c>
      <c r="F88">
        <v>1</v>
      </c>
      <c r="G88">
        <v>1080</v>
      </c>
      <c r="H88">
        <v>3</v>
      </c>
      <c r="I88" t="s">
        <v>1062</v>
      </c>
      <c r="J88" t="s">
        <v>1063</v>
      </c>
      <c r="K88" t="s">
        <v>1064</v>
      </c>
      <c r="L88">
        <v>1346</v>
      </c>
      <c r="N88">
        <v>1009</v>
      </c>
      <c r="O88" t="s">
        <v>1065</v>
      </c>
      <c r="P88" t="s">
        <v>1065</v>
      </c>
      <c r="Q88">
        <v>1</v>
      </c>
      <c r="W88">
        <v>0</v>
      </c>
      <c r="X88">
        <v>2041003886</v>
      </c>
      <c r="Y88">
        <f>AT88</f>
        <v>0.02</v>
      </c>
      <c r="AA88">
        <v>29.89</v>
      </c>
      <c r="AB88">
        <v>0</v>
      </c>
      <c r="AC88">
        <v>0</v>
      </c>
      <c r="AD88">
        <v>0</v>
      </c>
      <c r="AE88">
        <v>29.89</v>
      </c>
      <c r="AF88">
        <v>0</v>
      </c>
      <c r="AG88">
        <v>0</v>
      </c>
      <c r="AH88">
        <v>0</v>
      </c>
      <c r="AI88">
        <v>1</v>
      </c>
      <c r="AJ88">
        <v>1</v>
      </c>
      <c r="AK88">
        <v>1</v>
      </c>
      <c r="AL88">
        <v>1</v>
      </c>
      <c r="AM88">
        <v>-2</v>
      </c>
      <c r="AN88">
        <v>0</v>
      </c>
      <c r="AO88">
        <v>1</v>
      </c>
      <c r="AP88">
        <v>1</v>
      </c>
      <c r="AQ88">
        <v>0</v>
      </c>
      <c r="AR88">
        <v>0</v>
      </c>
      <c r="AS88" t="s">
        <v>3</v>
      </c>
      <c r="AT88">
        <v>0.02</v>
      </c>
      <c r="AU88" t="s">
        <v>3</v>
      </c>
      <c r="AV88">
        <v>0</v>
      </c>
      <c r="AW88">
        <v>2</v>
      </c>
      <c r="AX88">
        <v>60254295</v>
      </c>
      <c r="AY88">
        <v>1</v>
      </c>
      <c r="AZ88">
        <v>0</v>
      </c>
      <c r="BA88">
        <v>98</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CV88">
        <v>0</v>
      </c>
      <c r="CW88">
        <v>0</v>
      </c>
      <c r="CX88">
        <f>ROUND(Y88*Source!I68,9)</f>
        <v>1.2</v>
      </c>
      <c r="CY88">
        <f>AA88</f>
        <v>29.89</v>
      </c>
      <c r="CZ88">
        <f>AE88</f>
        <v>29.89</v>
      </c>
      <c r="DA88">
        <f>AI88</f>
        <v>1</v>
      </c>
      <c r="DB88">
        <f>ROUND(ROUND(AT88*CZ88,2),6)</f>
        <v>0.6</v>
      </c>
      <c r="DC88">
        <f>ROUND(ROUND(AT88*AG88,2),6)</f>
        <v>0</v>
      </c>
      <c r="DD88" t="s">
        <v>3</v>
      </c>
      <c r="DE88" t="s">
        <v>3</v>
      </c>
      <c r="DF88">
        <f t="shared" si="19"/>
        <v>35.869999999999997</v>
      </c>
      <c r="DG88">
        <f t="shared" si="17"/>
        <v>0</v>
      </c>
      <c r="DH88">
        <f t="shared" si="18"/>
        <v>0</v>
      </c>
      <c r="DI88">
        <f t="shared" si="16"/>
        <v>0</v>
      </c>
      <c r="DJ88">
        <f>DF88</f>
        <v>35.869999999999997</v>
      </c>
      <c r="DK88">
        <v>0</v>
      </c>
      <c r="DL88" t="s">
        <v>3</v>
      </c>
      <c r="DM88">
        <v>0</v>
      </c>
      <c r="DN88" t="s">
        <v>3</v>
      </c>
      <c r="DO88">
        <v>0</v>
      </c>
    </row>
    <row r="89" spans="1:119" x14ac:dyDescent="0.2">
      <c r="A89">
        <f>ROW(Source!A68)</f>
        <v>68</v>
      </c>
      <c r="B89">
        <v>60252778</v>
      </c>
      <c r="C89">
        <v>60253002</v>
      </c>
      <c r="D89">
        <v>59040049</v>
      </c>
      <c r="E89">
        <v>1</v>
      </c>
      <c r="F89">
        <v>1</v>
      </c>
      <c r="G89">
        <v>1080</v>
      </c>
      <c r="H89">
        <v>3</v>
      </c>
      <c r="I89" t="s">
        <v>1066</v>
      </c>
      <c r="J89" t="s">
        <v>1067</v>
      </c>
      <c r="K89" t="s">
        <v>1068</v>
      </c>
      <c r="L89">
        <v>1348</v>
      </c>
      <c r="N89">
        <v>1009</v>
      </c>
      <c r="O89" t="s">
        <v>32</v>
      </c>
      <c r="P89" t="s">
        <v>32</v>
      </c>
      <c r="Q89">
        <v>1000</v>
      </c>
      <c r="W89">
        <v>0</v>
      </c>
      <c r="X89">
        <v>-1792704725</v>
      </c>
      <c r="Y89">
        <f>AT89</f>
        <v>1E-4</v>
      </c>
      <c r="AA89">
        <v>8590.86</v>
      </c>
      <c r="AB89">
        <v>0</v>
      </c>
      <c r="AC89">
        <v>0</v>
      </c>
      <c r="AD89">
        <v>0</v>
      </c>
      <c r="AE89">
        <v>8590.86</v>
      </c>
      <c r="AF89">
        <v>0</v>
      </c>
      <c r="AG89">
        <v>0</v>
      </c>
      <c r="AH89">
        <v>0</v>
      </c>
      <c r="AI89">
        <v>1</v>
      </c>
      <c r="AJ89">
        <v>1</v>
      </c>
      <c r="AK89">
        <v>1</v>
      </c>
      <c r="AL89">
        <v>1</v>
      </c>
      <c r="AM89">
        <v>-2</v>
      </c>
      <c r="AN89">
        <v>0</v>
      </c>
      <c r="AO89">
        <v>1</v>
      </c>
      <c r="AP89">
        <v>1</v>
      </c>
      <c r="AQ89">
        <v>0</v>
      </c>
      <c r="AR89">
        <v>0</v>
      </c>
      <c r="AS89" t="s">
        <v>3</v>
      </c>
      <c r="AT89">
        <v>1E-4</v>
      </c>
      <c r="AU89" t="s">
        <v>3</v>
      </c>
      <c r="AV89">
        <v>0</v>
      </c>
      <c r="AW89">
        <v>2</v>
      </c>
      <c r="AX89">
        <v>60254296</v>
      </c>
      <c r="AY89">
        <v>1</v>
      </c>
      <c r="AZ89">
        <v>0</v>
      </c>
      <c r="BA89">
        <v>99</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CV89">
        <v>0</v>
      </c>
      <c r="CW89">
        <v>0</v>
      </c>
      <c r="CX89">
        <f>ROUND(Y89*Source!I68,9)</f>
        <v>6.0000000000000001E-3</v>
      </c>
      <c r="CY89">
        <f>AA89</f>
        <v>8590.86</v>
      </c>
      <c r="CZ89">
        <f>AE89</f>
        <v>8590.86</v>
      </c>
      <c r="DA89">
        <f>AI89</f>
        <v>1</v>
      </c>
      <c r="DB89">
        <f>ROUND(ROUND(AT89*CZ89,2),6)</f>
        <v>0.86</v>
      </c>
      <c r="DC89">
        <f>ROUND(ROUND(AT89*AG89,2),6)</f>
        <v>0</v>
      </c>
      <c r="DD89" t="s">
        <v>3</v>
      </c>
      <c r="DE89" t="s">
        <v>3</v>
      </c>
      <c r="DF89">
        <f t="shared" si="19"/>
        <v>51.55</v>
      </c>
      <c r="DG89">
        <f t="shared" si="17"/>
        <v>0</v>
      </c>
      <c r="DH89">
        <f t="shared" si="18"/>
        <v>0</v>
      </c>
      <c r="DI89">
        <f t="shared" si="16"/>
        <v>0</v>
      </c>
      <c r="DJ89">
        <f>DF89</f>
        <v>51.55</v>
      </c>
      <c r="DK89">
        <v>0</v>
      </c>
      <c r="DL89" t="s">
        <v>3</v>
      </c>
      <c r="DM89">
        <v>0</v>
      </c>
      <c r="DN89" t="s">
        <v>3</v>
      </c>
      <c r="DO89">
        <v>0</v>
      </c>
    </row>
    <row r="90" spans="1:119" x14ac:dyDescent="0.2">
      <c r="A90">
        <f>ROW(Source!A68)</f>
        <v>68</v>
      </c>
      <c r="B90">
        <v>60252778</v>
      </c>
      <c r="C90">
        <v>60253002</v>
      </c>
      <c r="D90">
        <v>59038857</v>
      </c>
      <c r="E90">
        <v>1</v>
      </c>
      <c r="F90">
        <v>1</v>
      </c>
      <c r="G90">
        <v>1080</v>
      </c>
      <c r="H90">
        <v>3</v>
      </c>
      <c r="I90" t="s">
        <v>30</v>
      </c>
      <c r="J90" t="s">
        <v>33</v>
      </c>
      <c r="K90" t="s">
        <v>31</v>
      </c>
      <c r="L90">
        <v>1348</v>
      </c>
      <c r="N90">
        <v>1009</v>
      </c>
      <c r="O90" t="s">
        <v>32</v>
      </c>
      <c r="P90" t="s">
        <v>32</v>
      </c>
      <c r="Q90">
        <v>1000</v>
      </c>
      <c r="W90">
        <v>0</v>
      </c>
      <c r="X90">
        <v>-566361729</v>
      </c>
      <c r="Y90">
        <f>AT90</f>
        <v>1E-4</v>
      </c>
      <c r="AA90">
        <v>24609.759999999998</v>
      </c>
      <c r="AB90">
        <v>0</v>
      </c>
      <c r="AC90">
        <v>0</v>
      </c>
      <c r="AD90">
        <v>0</v>
      </c>
      <c r="AE90">
        <v>24609.759999999998</v>
      </c>
      <c r="AF90">
        <v>0</v>
      </c>
      <c r="AG90">
        <v>0</v>
      </c>
      <c r="AH90">
        <v>0</v>
      </c>
      <c r="AI90">
        <v>1</v>
      </c>
      <c r="AJ90">
        <v>1</v>
      </c>
      <c r="AK90">
        <v>1</v>
      </c>
      <c r="AL90">
        <v>1</v>
      </c>
      <c r="AM90">
        <v>0</v>
      </c>
      <c r="AN90">
        <v>0</v>
      </c>
      <c r="AO90">
        <v>0</v>
      </c>
      <c r="AP90">
        <v>1</v>
      </c>
      <c r="AQ90">
        <v>0</v>
      </c>
      <c r="AR90">
        <v>0</v>
      </c>
      <c r="AS90" t="s">
        <v>3</v>
      </c>
      <c r="AT90">
        <v>1E-4</v>
      </c>
      <c r="AU90" t="s">
        <v>3</v>
      </c>
      <c r="AV90">
        <v>0</v>
      </c>
      <c r="AW90">
        <v>1</v>
      </c>
      <c r="AX90">
        <v>-1</v>
      </c>
      <c r="AY90">
        <v>0</v>
      </c>
      <c r="AZ90">
        <v>0</v>
      </c>
      <c r="BA90" t="s">
        <v>3</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CV90">
        <v>0</v>
      </c>
      <c r="CW90">
        <v>0</v>
      </c>
      <c r="CX90">
        <f>ROUND(Y90*Source!I68,9)</f>
        <v>6.0000000000000001E-3</v>
      </c>
      <c r="CY90">
        <f>AA90</f>
        <v>24609.759999999998</v>
      </c>
      <c r="CZ90">
        <f>AE90</f>
        <v>24609.759999999998</v>
      </c>
      <c r="DA90">
        <f>AI90</f>
        <v>1</v>
      </c>
      <c r="DB90">
        <f>ROUND(ROUND(AT90*CZ90,2),6)</f>
        <v>2.46</v>
      </c>
      <c r="DC90">
        <f>ROUND(ROUND(AT90*AG90,2),6)</f>
        <v>0</v>
      </c>
      <c r="DD90" t="s">
        <v>3</v>
      </c>
      <c r="DE90" t="s">
        <v>3</v>
      </c>
      <c r="DF90">
        <f t="shared" si="19"/>
        <v>147.66</v>
      </c>
      <c r="DG90">
        <f t="shared" si="17"/>
        <v>0</v>
      </c>
      <c r="DH90">
        <f t="shared" si="18"/>
        <v>0</v>
      </c>
      <c r="DI90">
        <f t="shared" si="16"/>
        <v>0</v>
      </c>
      <c r="DJ90">
        <f>DF90</f>
        <v>147.66</v>
      </c>
      <c r="DK90">
        <v>0</v>
      </c>
      <c r="DL90" t="s">
        <v>3</v>
      </c>
      <c r="DM90">
        <v>0</v>
      </c>
      <c r="DN90" t="s">
        <v>3</v>
      </c>
      <c r="DO90">
        <v>0</v>
      </c>
    </row>
    <row r="91" spans="1:119" x14ac:dyDescent="0.2">
      <c r="A91">
        <f>ROW(Source!A69)</f>
        <v>69</v>
      </c>
      <c r="B91">
        <v>60252775</v>
      </c>
      <c r="C91">
        <v>60253002</v>
      </c>
      <c r="D91">
        <v>58999254</v>
      </c>
      <c r="E91">
        <v>1080</v>
      </c>
      <c r="F91">
        <v>1</v>
      </c>
      <c r="G91">
        <v>1080</v>
      </c>
      <c r="H91">
        <v>1</v>
      </c>
      <c r="I91" t="s">
        <v>1048</v>
      </c>
      <c r="J91" t="s">
        <v>3</v>
      </c>
      <c r="K91" t="s">
        <v>1049</v>
      </c>
      <c r="L91">
        <v>1191</v>
      </c>
      <c r="N91">
        <v>1013</v>
      </c>
      <c r="O91" t="s">
        <v>1050</v>
      </c>
      <c r="P91" t="s">
        <v>1050</v>
      </c>
      <c r="Q91">
        <v>1</v>
      </c>
      <c r="W91">
        <v>0</v>
      </c>
      <c r="X91">
        <v>476480486</v>
      </c>
      <c r="Y91">
        <f>(AT91*1.1)</f>
        <v>2.2660000000000005</v>
      </c>
      <c r="AA91">
        <v>0</v>
      </c>
      <c r="AB91">
        <v>0</v>
      </c>
      <c r="AC91">
        <v>0</v>
      </c>
      <c r="AD91">
        <v>0</v>
      </c>
      <c r="AE91">
        <v>0</v>
      </c>
      <c r="AF91">
        <v>0</v>
      </c>
      <c r="AG91">
        <v>0</v>
      </c>
      <c r="AH91">
        <v>0</v>
      </c>
      <c r="AI91">
        <v>1</v>
      </c>
      <c r="AJ91">
        <v>1</v>
      </c>
      <c r="AK91">
        <v>1</v>
      </c>
      <c r="AL91">
        <v>1</v>
      </c>
      <c r="AM91">
        <v>5</v>
      </c>
      <c r="AN91">
        <v>0</v>
      </c>
      <c r="AO91">
        <v>1</v>
      </c>
      <c r="AP91">
        <v>1</v>
      </c>
      <c r="AQ91">
        <v>0</v>
      </c>
      <c r="AR91">
        <v>0</v>
      </c>
      <c r="AS91" t="s">
        <v>3</v>
      </c>
      <c r="AT91">
        <v>2.06</v>
      </c>
      <c r="AU91" t="s">
        <v>24</v>
      </c>
      <c r="AV91">
        <v>1</v>
      </c>
      <c r="AW91">
        <v>2</v>
      </c>
      <c r="AX91">
        <v>60254290</v>
      </c>
      <c r="AY91">
        <v>1</v>
      </c>
      <c r="AZ91">
        <v>0</v>
      </c>
      <c r="BA91">
        <v>102</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CU91">
        <f>ROUND(AT91*Source!I69*AH91*AL91,2)</f>
        <v>0</v>
      </c>
      <c r="CV91">
        <f>ROUND(Y91*Source!I69,9)</f>
        <v>135.96</v>
      </c>
      <c r="CW91">
        <v>0</v>
      </c>
      <c r="CX91">
        <f>ROUND(Y91*Source!I69,9)</f>
        <v>135.96</v>
      </c>
      <c r="CY91">
        <f>AD91</f>
        <v>0</v>
      </c>
      <c r="CZ91">
        <f>AH91</f>
        <v>0</v>
      </c>
      <c r="DA91">
        <f>AL91</f>
        <v>1</v>
      </c>
      <c r="DB91">
        <f>ROUND((ROUND(AT91*CZ91,2)*1.1),6)</f>
        <v>0</v>
      </c>
      <c r="DC91">
        <f>ROUND((ROUND(AT91*AG91,2)*1.1),6)</f>
        <v>0</v>
      </c>
      <c r="DD91" t="s">
        <v>3</v>
      </c>
      <c r="DE91" t="s">
        <v>3</v>
      </c>
      <c r="DF91">
        <f t="shared" si="19"/>
        <v>0</v>
      </c>
      <c r="DG91">
        <f t="shared" si="17"/>
        <v>0</v>
      </c>
      <c r="DH91">
        <f t="shared" si="18"/>
        <v>0</v>
      </c>
      <c r="DI91">
        <f t="shared" si="16"/>
        <v>0</v>
      </c>
      <c r="DJ91">
        <f>DI91</f>
        <v>0</v>
      </c>
      <c r="DK91">
        <v>0</v>
      </c>
      <c r="DL91" t="s">
        <v>3</v>
      </c>
      <c r="DM91">
        <v>0</v>
      </c>
      <c r="DN91" t="s">
        <v>3</v>
      </c>
      <c r="DO91">
        <v>0</v>
      </c>
    </row>
    <row r="92" spans="1:119" x14ac:dyDescent="0.2">
      <c r="A92">
        <f>ROW(Source!A69)</f>
        <v>69</v>
      </c>
      <c r="B92">
        <v>60252775</v>
      </c>
      <c r="C92">
        <v>60253002</v>
      </c>
      <c r="D92">
        <v>59070264</v>
      </c>
      <c r="E92">
        <v>1</v>
      </c>
      <c r="F92">
        <v>1</v>
      </c>
      <c r="G92">
        <v>1080</v>
      </c>
      <c r="H92">
        <v>2</v>
      </c>
      <c r="I92" t="s">
        <v>1072</v>
      </c>
      <c r="J92" t="s">
        <v>1073</v>
      </c>
      <c r="K92" t="s">
        <v>1074</v>
      </c>
      <c r="L92">
        <v>1368</v>
      </c>
      <c r="N92">
        <v>1011</v>
      </c>
      <c r="O92" t="s">
        <v>1054</v>
      </c>
      <c r="P92" t="s">
        <v>1054</v>
      </c>
      <c r="Q92">
        <v>1</v>
      </c>
      <c r="W92">
        <v>0</v>
      </c>
      <c r="X92">
        <v>-741343433</v>
      </c>
      <c r="Y92">
        <f>(AT92*1.1)</f>
        <v>0.20900000000000002</v>
      </c>
      <c r="AA92">
        <v>0</v>
      </c>
      <c r="AB92">
        <v>1068.9000000000001</v>
      </c>
      <c r="AC92">
        <v>726.59</v>
      </c>
      <c r="AD92">
        <v>0</v>
      </c>
      <c r="AE92">
        <v>0</v>
      </c>
      <c r="AF92">
        <v>41.45</v>
      </c>
      <c r="AG92">
        <v>12.62</v>
      </c>
      <c r="AH92">
        <v>0</v>
      </c>
      <c r="AI92">
        <v>1</v>
      </c>
      <c r="AJ92">
        <v>24.63</v>
      </c>
      <c r="AK92">
        <v>54.99</v>
      </c>
      <c r="AL92">
        <v>1</v>
      </c>
      <c r="AM92">
        <v>2</v>
      </c>
      <c r="AN92">
        <v>0</v>
      </c>
      <c r="AO92">
        <v>1</v>
      </c>
      <c r="AP92">
        <v>1</v>
      </c>
      <c r="AQ92">
        <v>0</v>
      </c>
      <c r="AR92">
        <v>0</v>
      </c>
      <c r="AS92" t="s">
        <v>3</v>
      </c>
      <c r="AT92">
        <v>0.19</v>
      </c>
      <c r="AU92" t="s">
        <v>24</v>
      </c>
      <c r="AV92">
        <v>0</v>
      </c>
      <c r="AW92">
        <v>2</v>
      </c>
      <c r="AX92">
        <v>60254291</v>
      </c>
      <c r="AY92">
        <v>1</v>
      </c>
      <c r="AZ92">
        <v>0</v>
      </c>
      <c r="BA92">
        <v>103</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CV92">
        <v>0</v>
      </c>
      <c r="CW92">
        <f>ROUND(Y92*Source!I69*DO92,9)</f>
        <v>158.25479999999999</v>
      </c>
      <c r="CX92">
        <f>ROUND(Y92*Source!I69,9)</f>
        <v>12.54</v>
      </c>
      <c r="CY92">
        <f>AB92</f>
        <v>1068.9000000000001</v>
      </c>
      <c r="CZ92">
        <f>AF92</f>
        <v>41.45</v>
      </c>
      <c r="DA92">
        <f>AJ92</f>
        <v>24.63</v>
      </c>
      <c r="DB92">
        <f>ROUND((ROUND(AT92*CZ92,2)*1.1),6)</f>
        <v>8.6679999999999993</v>
      </c>
      <c r="DC92">
        <f>ROUND((ROUND(AT92*AG92,2)*1.1),6)</f>
        <v>2.64</v>
      </c>
      <c r="DD92" t="s">
        <v>3</v>
      </c>
      <c r="DE92" t="s">
        <v>3</v>
      </c>
      <c r="DF92">
        <f t="shared" si="19"/>
        <v>0</v>
      </c>
      <c r="DG92">
        <f>ROUND(ROUND(AF92*AJ92,2)*CX92,2)</f>
        <v>12802.21</v>
      </c>
      <c r="DH92">
        <f>ROUND(ROUND(AG92*AK92,2)*CX92,2)</f>
        <v>8702.3799999999992</v>
      </c>
      <c r="DI92">
        <f t="shared" si="16"/>
        <v>0</v>
      </c>
      <c r="DJ92">
        <f>DG92</f>
        <v>12802.21</v>
      </c>
      <c r="DK92">
        <v>0</v>
      </c>
      <c r="DL92" t="s">
        <v>1058</v>
      </c>
      <c r="DM92">
        <v>0</v>
      </c>
      <c r="DN92" t="s">
        <v>1050</v>
      </c>
      <c r="DO92">
        <v>12.62</v>
      </c>
    </row>
    <row r="93" spans="1:119" x14ac:dyDescent="0.2">
      <c r="A93">
        <f>ROW(Source!A69)</f>
        <v>69</v>
      </c>
      <c r="B93">
        <v>60252775</v>
      </c>
      <c r="C93">
        <v>60253002</v>
      </c>
      <c r="D93">
        <v>59070370</v>
      </c>
      <c r="E93">
        <v>1</v>
      </c>
      <c r="F93">
        <v>1</v>
      </c>
      <c r="G93">
        <v>1080</v>
      </c>
      <c r="H93">
        <v>2</v>
      </c>
      <c r="I93" t="s">
        <v>1051</v>
      </c>
      <c r="J93" t="s">
        <v>1052</v>
      </c>
      <c r="K93" t="s">
        <v>1053</v>
      </c>
      <c r="L93">
        <v>1368</v>
      </c>
      <c r="N93">
        <v>1011</v>
      </c>
      <c r="O93" t="s">
        <v>1054</v>
      </c>
      <c r="P93" t="s">
        <v>1054</v>
      </c>
      <c r="Q93">
        <v>1</v>
      </c>
      <c r="W93">
        <v>0</v>
      </c>
      <c r="X93">
        <v>-2065404138</v>
      </c>
      <c r="Y93">
        <f>(AT93*1.1)</f>
        <v>0.67100000000000004</v>
      </c>
      <c r="AA93">
        <v>0</v>
      </c>
      <c r="AB93">
        <v>85.83</v>
      </c>
      <c r="AC93">
        <v>0</v>
      </c>
      <c r="AD93">
        <v>0</v>
      </c>
      <c r="AE93">
        <v>0</v>
      </c>
      <c r="AF93">
        <v>7.11</v>
      </c>
      <c r="AG93">
        <v>0</v>
      </c>
      <c r="AH93">
        <v>0</v>
      </c>
      <c r="AI93">
        <v>1</v>
      </c>
      <c r="AJ93">
        <v>11.53</v>
      </c>
      <c r="AK93">
        <v>54.99</v>
      </c>
      <c r="AL93">
        <v>1</v>
      </c>
      <c r="AM93">
        <v>2</v>
      </c>
      <c r="AN93">
        <v>0</v>
      </c>
      <c r="AO93">
        <v>1</v>
      </c>
      <c r="AP93">
        <v>1</v>
      </c>
      <c r="AQ93">
        <v>0</v>
      </c>
      <c r="AR93">
        <v>0</v>
      </c>
      <c r="AS93" t="s">
        <v>3</v>
      </c>
      <c r="AT93">
        <v>0.61</v>
      </c>
      <c r="AU93" t="s">
        <v>24</v>
      </c>
      <c r="AV93">
        <v>0</v>
      </c>
      <c r="AW93">
        <v>2</v>
      </c>
      <c r="AX93">
        <v>60254292</v>
      </c>
      <c r="AY93">
        <v>1</v>
      </c>
      <c r="AZ93">
        <v>0</v>
      </c>
      <c r="BA93">
        <v>104</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CV93">
        <v>0</v>
      </c>
      <c r="CW93">
        <f>ROUND(Y93*Source!I69*DO93,9)</f>
        <v>0</v>
      </c>
      <c r="CX93">
        <f>ROUND(Y93*Source!I69,9)</f>
        <v>40.26</v>
      </c>
      <c r="CY93">
        <f>AB93</f>
        <v>85.83</v>
      </c>
      <c r="CZ93">
        <f>AF93</f>
        <v>7.11</v>
      </c>
      <c r="DA93">
        <f>AJ93</f>
        <v>11.53</v>
      </c>
      <c r="DB93">
        <f>ROUND((ROUND(AT93*CZ93,2)*1.1),6)</f>
        <v>4.774</v>
      </c>
      <c r="DC93">
        <f>ROUND((ROUND(AT93*AG93,2)*1.1),6)</f>
        <v>0</v>
      </c>
      <c r="DD93" t="s">
        <v>3</v>
      </c>
      <c r="DE93" t="s">
        <v>3</v>
      </c>
      <c r="DF93">
        <f t="shared" si="19"/>
        <v>0</v>
      </c>
      <c r="DG93">
        <f>ROUND(ROUND(AF93*AJ93,2)*CX93,2)</f>
        <v>3300.51</v>
      </c>
      <c r="DH93">
        <f>ROUND(ROUND(AG93*AK93,2)*CX93,2)</f>
        <v>0</v>
      </c>
      <c r="DI93">
        <f t="shared" si="16"/>
        <v>0</v>
      </c>
      <c r="DJ93">
        <f>DG93</f>
        <v>3300.51</v>
      </c>
      <c r="DK93">
        <v>0</v>
      </c>
      <c r="DL93" t="s">
        <v>3</v>
      </c>
      <c r="DM93">
        <v>0</v>
      </c>
      <c r="DN93" t="s">
        <v>3</v>
      </c>
      <c r="DO93">
        <v>0</v>
      </c>
    </row>
    <row r="94" spans="1:119" x14ac:dyDescent="0.2">
      <c r="A94">
        <f>ROW(Source!A69)</f>
        <v>69</v>
      </c>
      <c r="B94">
        <v>60252775</v>
      </c>
      <c r="C94">
        <v>60253002</v>
      </c>
      <c r="D94">
        <v>59070669</v>
      </c>
      <c r="E94">
        <v>1</v>
      </c>
      <c r="F94">
        <v>1</v>
      </c>
      <c r="G94">
        <v>1080</v>
      </c>
      <c r="H94">
        <v>2</v>
      </c>
      <c r="I94" t="s">
        <v>1055</v>
      </c>
      <c r="J94" t="s">
        <v>1056</v>
      </c>
      <c r="K94" t="s">
        <v>1057</v>
      </c>
      <c r="L94">
        <v>1368</v>
      </c>
      <c r="N94">
        <v>1011</v>
      </c>
      <c r="O94" t="s">
        <v>1054</v>
      </c>
      <c r="P94" t="s">
        <v>1054</v>
      </c>
      <c r="Q94">
        <v>1</v>
      </c>
      <c r="W94">
        <v>0</v>
      </c>
      <c r="X94">
        <v>-1985943078</v>
      </c>
      <c r="Y94">
        <f>(AT94*1.1)</f>
        <v>6.6000000000000003E-2</v>
      </c>
      <c r="AA94">
        <v>0</v>
      </c>
      <c r="AB94">
        <v>1418.19</v>
      </c>
      <c r="AC94">
        <v>726.59</v>
      </c>
      <c r="AD94">
        <v>0</v>
      </c>
      <c r="AE94">
        <v>0</v>
      </c>
      <c r="AF94">
        <v>83.1</v>
      </c>
      <c r="AG94">
        <v>12.62</v>
      </c>
      <c r="AH94">
        <v>0</v>
      </c>
      <c r="AI94">
        <v>1</v>
      </c>
      <c r="AJ94">
        <v>16.3</v>
      </c>
      <c r="AK94">
        <v>54.99</v>
      </c>
      <c r="AL94">
        <v>1</v>
      </c>
      <c r="AM94">
        <v>2</v>
      </c>
      <c r="AN94">
        <v>0</v>
      </c>
      <c r="AO94">
        <v>1</v>
      </c>
      <c r="AP94">
        <v>1</v>
      </c>
      <c r="AQ94">
        <v>0</v>
      </c>
      <c r="AR94">
        <v>0</v>
      </c>
      <c r="AS94" t="s">
        <v>3</v>
      </c>
      <c r="AT94">
        <v>0.06</v>
      </c>
      <c r="AU94" t="s">
        <v>24</v>
      </c>
      <c r="AV94">
        <v>0</v>
      </c>
      <c r="AW94">
        <v>2</v>
      </c>
      <c r="AX94">
        <v>60254293</v>
      </c>
      <c r="AY94">
        <v>1</v>
      </c>
      <c r="AZ94">
        <v>0</v>
      </c>
      <c r="BA94">
        <v>105</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CV94">
        <v>0</v>
      </c>
      <c r="CW94">
        <f>ROUND(Y94*Source!I69*DO94,9)</f>
        <v>49.975200000000001</v>
      </c>
      <c r="CX94">
        <f>ROUND(Y94*Source!I69,9)</f>
        <v>3.96</v>
      </c>
      <c r="CY94">
        <f>AB94</f>
        <v>1418.19</v>
      </c>
      <c r="CZ94">
        <f>AF94</f>
        <v>83.1</v>
      </c>
      <c r="DA94">
        <f>AJ94</f>
        <v>16.3</v>
      </c>
      <c r="DB94">
        <f>ROUND((ROUND(AT94*CZ94,2)*1.1),6)</f>
        <v>5.4889999999999999</v>
      </c>
      <c r="DC94">
        <f>ROUND((ROUND(AT94*AG94,2)*1.1),6)</f>
        <v>0.83599999999999997</v>
      </c>
      <c r="DD94" t="s">
        <v>3</v>
      </c>
      <c r="DE94" t="s">
        <v>3</v>
      </c>
      <c r="DF94">
        <f t="shared" si="19"/>
        <v>0</v>
      </c>
      <c r="DG94">
        <f>ROUND(ROUND(AF94*AJ94,2)*CX94,2)</f>
        <v>5363.94</v>
      </c>
      <c r="DH94">
        <f>ROUND(ROUND(AG94*AK94,2)*CX94,2)</f>
        <v>2748.12</v>
      </c>
      <c r="DI94">
        <f t="shared" si="16"/>
        <v>0</v>
      </c>
      <c r="DJ94">
        <f>DG94</f>
        <v>5363.94</v>
      </c>
      <c r="DK94">
        <v>0</v>
      </c>
      <c r="DL94" t="s">
        <v>1058</v>
      </c>
      <c r="DM94">
        <v>0</v>
      </c>
      <c r="DN94" t="s">
        <v>1050</v>
      </c>
      <c r="DO94">
        <v>12.62</v>
      </c>
    </row>
    <row r="95" spans="1:119" x14ac:dyDescent="0.2">
      <c r="A95">
        <f>ROW(Source!A69)</f>
        <v>69</v>
      </c>
      <c r="B95">
        <v>60252775</v>
      </c>
      <c r="C95">
        <v>60253002</v>
      </c>
      <c r="D95">
        <v>59070718</v>
      </c>
      <c r="E95">
        <v>1</v>
      </c>
      <c r="F95">
        <v>1</v>
      </c>
      <c r="G95">
        <v>1080</v>
      </c>
      <c r="H95">
        <v>2</v>
      </c>
      <c r="I95" t="s">
        <v>1075</v>
      </c>
      <c r="J95" t="s">
        <v>1076</v>
      </c>
      <c r="K95" t="s">
        <v>1077</v>
      </c>
      <c r="L95">
        <v>1368</v>
      </c>
      <c r="N95">
        <v>1011</v>
      </c>
      <c r="O95" t="s">
        <v>1054</v>
      </c>
      <c r="P95" t="s">
        <v>1054</v>
      </c>
      <c r="Q95">
        <v>1</v>
      </c>
      <c r="W95">
        <v>0</v>
      </c>
      <c r="X95">
        <v>323214627</v>
      </c>
      <c r="Y95">
        <f>(AT95*1.1)</f>
        <v>0.20900000000000002</v>
      </c>
      <c r="AA95">
        <v>0</v>
      </c>
      <c r="AB95">
        <v>10.26</v>
      </c>
      <c r="AC95">
        <v>0</v>
      </c>
      <c r="AD95">
        <v>0</v>
      </c>
      <c r="AE95">
        <v>0</v>
      </c>
      <c r="AF95">
        <v>1.1499999999999999</v>
      </c>
      <c r="AG95">
        <v>0</v>
      </c>
      <c r="AH95">
        <v>0</v>
      </c>
      <c r="AI95">
        <v>1</v>
      </c>
      <c r="AJ95">
        <v>8.52</v>
      </c>
      <c r="AK95">
        <v>54.99</v>
      </c>
      <c r="AL95">
        <v>1</v>
      </c>
      <c r="AM95">
        <v>2</v>
      </c>
      <c r="AN95">
        <v>0</v>
      </c>
      <c r="AO95">
        <v>1</v>
      </c>
      <c r="AP95">
        <v>1</v>
      </c>
      <c r="AQ95">
        <v>0</v>
      </c>
      <c r="AR95">
        <v>0</v>
      </c>
      <c r="AS95" t="s">
        <v>3</v>
      </c>
      <c r="AT95">
        <v>0.19</v>
      </c>
      <c r="AU95" t="s">
        <v>24</v>
      </c>
      <c r="AV95">
        <v>0</v>
      </c>
      <c r="AW95">
        <v>2</v>
      </c>
      <c r="AX95">
        <v>60254294</v>
      </c>
      <c r="AY95">
        <v>1</v>
      </c>
      <c r="AZ95">
        <v>0</v>
      </c>
      <c r="BA95">
        <v>106</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CV95">
        <v>0</v>
      </c>
      <c r="CW95">
        <f>ROUND(Y95*Source!I69*DO95,9)</f>
        <v>0</v>
      </c>
      <c r="CX95">
        <f>ROUND(Y95*Source!I69,9)</f>
        <v>12.54</v>
      </c>
      <c r="CY95">
        <f>AB95</f>
        <v>10.26</v>
      </c>
      <c r="CZ95">
        <f>AF95</f>
        <v>1.1499999999999999</v>
      </c>
      <c r="DA95">
        <f>AJ95</f>
        <v>8.52</v>
      </c>
      <c r="DB95">
        <f>ROUND((ROUND(AT95*CZ95,2)*1.1),6)</f>
        <v>0.24199999999999999</v>
      </c>
      <c r="DC95">
        <f>ROUND((ROUND(AT95*AG95,2)*1.1),6)</f>
        <v>0</v>
      </c>
      <c r="DD95" t="s">
        <v>3</v>
      </c>
      <c r="DE95" t="s">
        <v>3</v>
      </c>
      <c r="DF95">
        <f t="shared" si="19"/>
        <v>0</v>
      </c>
      <c r="DG95">
        <f>ROUND(ROUND(AF95*AJ95,2)*CX95,2)</f>
        <v>122.89</v>
      </c>
      <c r="DH95">
        <f>ROUND(ROUND(AG95*AK95,2)*CX95,2)</f>
        <v>0</v>
      </c>
      <c r="DI95">
        <f t="shared" si="16"/>
        <v>0</v>
      </c>
      <c r="DJ95">
        <f>DG95</f>
        <v>122.89</v>
      </c>
      <c r="DK95">
        <v>0</v>
      </c>
      <c r="DL95" t="s">
        <v>3</v>
      </c>
      <c r="DM95">
        <v>0</v>
      </c>
      <c r="DN95" t="s">
        <v>3</v>
      </c>
      <c r="DO95">
        <v>0</v>
      </c>
    </row>
    <row r="96" spans="1:119" x14ac:dyDescent="0.2">
      <c r="A96">
        <f>ROW(Source!A69)</f>
        <v>69</v>
      </c>
      <c r="B96">
        <v>60252775</v>
      </c>
      <c r="C96">
        <v>60253002</v>
      </c>
      <c r="D96">
        <v>59039979</v>
      </c>
      <c r="E96">
        <v>1</v>
      </c>
      <c r="F96">
        <v>1</v>
      </c>
      <c r="G96">
        <v>1080</v>
      </c>
      <c r="H96">
        <v>3</v>
      </c>
      <c r="I96" t="s">
        <v>1062</v>
      </c>
      <c r="J96" t="s">
        <v>1063</v>
      </c>
      <c r="K96" t="s">
        <v>1064</v>
      </c>
      <c r="L96">
        <v>1346</v>
      </c>
      <c r="N96">
        <v>1009</v>
      </c>
      <c r="O96" t="s">
        <v>1065</v>
      </c>
      <c r="P96" t="s">
        <v>1065</v>
      </c>
      <c r="Q96">
        <v>1</v>
      </c>
      <c r="W96">
        <v>0</v>
      </c>
      <c r="X96">
        <v>2041003886</v>
      </c>
      <c r="Y96">
        <f>AT96</f>
        <v>0.02</v>
      </c>
      <c r="AA96">
        <v>98.94</v>
      </c>
      <c r="AB96">
        <v>0</v>
      </c>
      <c r="AC96">
        <v>0</v>
      </c>
      <c r="AD96">
        <v>0</v>
      </c>
      <c r="AE96">
        <v>29.89</v>
      </c>
      <c r="AF96">
        <v>0</v>
      </c>
      <c r="AG96">
        <v>0</v>
      </c>
      <c r="AH96">
        <v>0</v>
      </c>
      <c r="AI96">
        <v>3.31</v>
      </c>
      <c r="AJ96">
        <v>1</v>
      </c>
      <c r="AK96">
        <v>1</v>
      </c>
      <c r="AL96">
        <v>1</v>
      </c>
      <c r="AM96">
        <v>2</v>
      </c>
      <c r="AN96">
        <v>0</v>
      </c>
      <c r="AO96">
        <v>1</v>
      </c>
      <c r="AP96">
        <v>1</v>
      </c>
      <c r="AQ96">
        <v>0</v>
      </c>
      <c r="AR96">
        <v>0</v>
      </c>
      <c r="AS96" t="s">
        <v>3</v>
      </c>
      <c r="AT96">
        <v>0.02</v>
      </c>
      <c r="AU96" t="s">
        <v>3</v>
      </c>
      <c r="AV96">
        <v>0</v>
      </c>
      <c r="AW96">
        <v>2</v>
      </c>
      <c r="AX96">
        <v>60254295</v>
      </c>
      <c r="AY96">
        <v>1</v>
      </c>
      <c r="AZ96">
        <v>0</v>
      </c>
      <c r="BA96">
        <v>107</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CV96">
        <v>0</v>
      </c>
      <c r="CW96">
        <v>0</v>
      </c>
      <c r="CX96">
        <f>ROUND(Y96*Source!I69,9)</f>
        <v>1.2</v>
      </c>
      <c r="CY96">
        <f>AA96</f>
        <v>98.94</v>
      </c>
      <c r="CZ96">
        <f>AE96</f>
        <v>29.89</v>
      </c>
      <c r="DA96">
        <f>AI96</f>
        <v>3.31</v>
      </c>
      <c r="DB96">
        <f>ROUND(ROUND(AT96*CZ96,2),6)</f>
        <v>0.6</v>
      </c>
      <c r="DC96">
        <f>ROUND(ROUND(AT96*AG96,2),6)</f>
        <v>0</v>
      </c>
      <c r="DD96" t="s">
        <v>3</v>
      </c>
      <c r="DE96" t="s">
        <v>3</v>
      </c>
      <c r="DF96">
        <f>ROUND(ROUND(AE96*AI96,2)*CX96,2)</f>
        <v>118.73</v>
      </c>
      <c r="DG96">
        <f t="shared" ref="DG96:DG105" si="20">ROUND(ROUND(AF96,2)*CX96,2)</f>
        <v>0</v>
      </c>
      <c r="DH96">
        <f t="shared" ref="DH96:DH105" si="21">ROUND(ROUND(AG96,2)*CX96,2)</f>
        <v>0</v>
      </c>
      <c r="DI96">
        <f t="shared" si="16"/>
        <v>0</v>
      </c>
      <c r="DJ96">
        <f>DF96</f>
        <v>118.73</v>
      </c>
      <c r="DK96">
        <v>0</v>
      </c>
      <c r="DL96" t="s">
        <v>3</v>
      </c>
      <c r="DM96">
        <v>0</v>
      </c>
      <c r="DN96" t="s">
        <v>3</v>
      </c>
      <c r="DO96">
        <v>0</v>
      </c>
    </row>
    <row r="97" spans="1:119" x14ac:dyDescent="0.2">
      <c r="A97">
        <f>ROW(Source!A69)</f>
        <v>69</v>
      </c>
      <c r="B97">
        <v>60252775</v>
      </c>
      <c r="C97">
        <v>60253002</v>
      </c>
      <c r="D97">
        <v>59040049</v>
      </c>
      <c r="E97">
        <v>1</v>
      </c>
      <c r="F97">
        <v>1</v>
      </c>
      <c r="G97">
        <v>1080</v>
      </c>
      <c r="H97">
        <v>3</v>
      </c>
      <c r="I97" t="s">
        <v>1066</v>
      </c>
      <c r="J97" t="s">
        <v>1067</v>
      </c>
      <c r="K97" t="s">
        <v>1068</v>
      </c>
      <c r="L97">
        <v>1348</v>
      </c>
      <c r="N97">
        <v>1009</v>
      </c>
      <c r="O97" t="s">
        <v>32</v>
      </c>
      <c r="P97" t="s">
        <v>32</v>
      </c>
      <c r="Q97">
        <v>1000</v>
      </c>
      <c r="W97">
        <v>0</v>
      </c>
      <c r="X97">
        <v>-1792704725</v>
      </c>
      <c r="Y97">
        <f>AT97</f>
        <v>1E-4</v>
      </c>
      <c r="AA97">
        <v>159875.9</v>
      </c>
      <c r="AB97">
        <v>0</v>
      </c>
      <c r="AC97">
        <v>0</v>
      </c>
      <c r="AD97">
        <v>0</v>
      </c>
      <c r="AE97">
        <v>8590.86</v>
      </c>
      <c r="AF97">
        <v>0</v>
      </c>
      <c r="AG97">
        <v>0</v>
      </c>
      <c r="AH97">
        <v>0</v>
      </c>
      <c r="AI97">
        <v>18.61</v>
      </c>
      <c r="AJ97">
        <v>1</v>
      </c>
      <c r="AK97">
        <v>1</v>
      </c>
      <c r="AL97">
        <v>1</v>
      </c>
      <c r="AM97">
        <v>2</v>
      </c>
      <c r="AN97">
        <v>0</v>
      </c>
      <c r="AO97">
        <v>1</v>
      </c>
      <c r="AP97">
        <v>1</v>
      </c>
      <c r="AQ97">
        <v>0</v>
      </c>
      <c r="AR97">
        <v>0</v>
      </c>
      <c r="AS97" t="s">
        <v>3</v>
      </c>
      <c r="AT97">
        <v>1E-4</v>
      </c>
      <c r="AU97" t="s">
        <v>3</v>
      </c>
      <c r="AV97">
        <v>0</v>
      </c>
      <c r="AW97">
        <v>2</v>
      </c>
      <c r="AX97">
        <v>60254296</v>
      </c>
      <c r="AY97">
        <v>1</v>
      </c>
      <c r="AZ97">
        <v>0</v>
      </c>
      <c r="BA97">
        <v>108</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CV97">
        <v>0</v>
      </c>
      <c r="CW97">
        <v>0</v>
      </c>
      <c r="CX97">
        <f>ROUND(Y97*Source!I69,9)</f>
        <v>6.0000000000000001E-3</v>
      </c>
      <c r="CY97">
        <f>AA97</f>
        <v>159875.9</v>
      </c>
      <c r="CZ97">
        <f>AE97</f>
        <v>8590.86</v>
      </c>
      <c r="DA97">
        <f>AI97</f>
        <v>18.61</v>
      </c>
      <c r="DB97">
        <f>ROUND(ROUND(AT97*CZ97,2),6)</f>
        <v>0.86</v>
      </c>
      <c r="DC97">
        <f>ROUND(ROUND(AT97*AG97,2),6)</f>
        <v>0</v>
      </c>
      <c r="DD97" t="s">
        <v>3</v>
      </c>
      <c r="DE97" t="s">
        <v>3</v>
      </c>
      <c r="DF97">
        <f>ROUND(ROUND(AE97*AI97,2)*CX97,2)</f>
        <v>959.26</v>
      </c>
      <c r="DG97">
        <f t="shared" si="20"/>
        <v>0</v>
      </c>
      <c r="DH97">
        <f t="shared" si="21"/>
        <v>0</v>
      </c>
      <c r="DI97">
        <f t="shared" si="16"/>
        <v>0</v>
      </c>
      <c r="DJ97">
        <f>DF97</f>
        <v>959.26</v>
      </c>
      <c r="DK97">
        <v>0</v>
      </c>
      <c r="DL97" t="s">
        <v>3</v>
      </c>
      <c r="DM97">
        <v>0</v>
      </c>
      <c r="DN97" t="s">
        <v>3</v>
      </c>
      <c r="DO97">
        <v>0</v>
      </c>
    </row>
    <row r="98" spans="1:119" x14ac:dyDescent="0.2">
      <c r="A98">
        <f>ROW(Source!A69)</f>
        <v>69</v>
      </c>
      <c r="B98">
        <v>60252775</v>
      </c>
      <c r="C98">
        <v>60253002</v>
      </c>
      <c r="D98">
        <v>59038857</v>
      </c>
      <c r="E98">
        <v>1</v>
      </c>
      <c r="F98">
        <v>1</v>
      </c>
      <c r="G98">
        <v>1080</v>
      </c>
      <c r="H98">
        <v>3</v>
      </c>
      <c r="I98" t="s">
        <v>30</v>
      </c>
      <c r="J98" t="s">
        <v>33</v>
      </c>
      <c r="K98" t="s">
        <v>31</v>
      </c>
      <c r="L98">
        <v>1348</v>
      </c>
      <c r="N98">
        <v>1009</v>
      </c>
      <c r="O98" t="s">
        <v>32</v>
      </c>
      <c r="P98" t="s">
        <v>32</v>
      </c>
      <c r="Q98">
        <v>1000</v>
      </c>
      <c r="W98">
        <v>0</v>
      </c>
      <c r="X98">
        <v>-566361729</v>
      </c>
      <c r="Y98">
        <f>AT98</f>
        <v>1E-4</v>
      </c>
      <c r="AA98">
        <v>126740.26</v>
      </c>
      <c r="AB98">
        <v>0</v>
      </c>
      <c r="AC98">
        <v>0</v>
      </c>
      <c r="AD98">
        <v>0</v>
      </c>
      <c r="AE98">
        <v>24609.759999999998</v>
      </c>
      <c r="AF98">
        <v>0</v>
      </c>
      <c r="AG98">
        <v>0</v>
      </c>
      <c r="AH98">
        <v>0</v>
      </c>
      <c r="AI98">
        <v>5.15</v>
      </c>
      <c r="AJ98">
        <v>1</v>
      </c>
      <c r="AK98">
        <v>1</v>
      </c>
      <c r="AL98">
        <v>1</v>
      </c>
      <c r="AM98">
        <v>0</v>
      </c>
      <c r="AN98">
        <v>0</v>
      </c>
      <c r="AO98">
        <v>0</v>
      </c>
      <c r="AP98">
        <v>1</v>
      </c>
      <c r="AQ98">
        <v>0</v>
      </c>
      <c r="AR98">
        <v>0</v>
      </c>
      <c r="AS98" t="s">
        <v>3</v>
      </c>
      <c r="AT98">
        <v>1E-4</v>
      </c>
      <c r="AU98" t="s">
        <v>3</v>
      </c>
      <c r="AV98">
        <v>0</v>
      </c>
      <c r="AW98">
        <v>1</v>
      </c>
      <c r="AX98">
        <v>-1</v>
      </c>
      <c r="AY98">
        <v>0</v>
      </c>
      <c r="AZ98">
        <v>0</v>
      </c>
      <c r="BA98" t="s">
        <v>3</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CV98">
        <v>0</v>
      </c>
      <c r="CW98">
        <v>0</v>
      </c>
      <c r="CX98">
        <f>ROUND(Y98*Source!I69,9)</f>
        <v>6.0000000000000001E-3</v>
      </c>
      <c r="CY98">
        <f>AA98</f>
        <v>126740.26</v>
      </c>
      <c r="CZ98">
        <f>AE98</f>
        <v>24609.759999999998</v>
      </c>
      <c r="DA98">
        <f>AI98</f>
        <v>5.15</v>
      </c>
      <c r="DB98">
        <f>ROUND(ROUND(AT98*CZ98,2),6)</f>
        <v>2.46</v>
      </c>
      <c r="DC98">
        <f>ROUND(ROUND(AT98*AG98,2),6)</f>
        <v>0</v>
      </c>
      <c r="DD98" t="s">
        <v>3</v>
      </c>
      <c r="DE98" t="s">
        <v>3</v>
      </c>
      <c r="DF98">
        <f>ROUND(ROUND(AE98*AI98,2)*CX98,2)</f>
        <v>760.44</v>
      </c>
      <c r="DG98">
        <f t="shared" si="20"/>
        <v>0</v>
      </c>
      <c r="DH98">
        <f t="shared" si="21"/>
        <v>0</v>
      </c>
      <c r="DI98">
        <f t="shared" si="16"/>
        <v>0</v>
      </c>
      <c r="DJ98">
        <f>DF98</f>
        <v>760.44</v>
      </c>
      <c r="DK98">
        <v>0</v>
      </c>
      <c r="DL98" t="s">
        <v>3</v>
      </c>
      <c r="DM98">
        <v>0</v>
      </c>
      <c r="DN98" t="s">
        <v>3</v>
      </c>
      <c r="DO98">
        <v>0</v>
      </c>
    </row>
    <row r="99" spans="1:119" x14ac:dyDescent="0.2">
      <c r="A99">
        <f>ROW(Source!A227)</f>
        <v>227</v>
      </c>
      <c r="B99">
        <v>60252778</v>
      </c>
      <c r="C99">
        <v>60253137</v>
      </c>
      <c r="D99">
        <v>58999254</v>
      </c>
      <c r="E99">
        <v>1080</v>
      </c>
      <c r="F99">
        <v>1</v>
      </c>
      <c r="G99">
        <v>1080</v>
      </c>
      <c r="H99">
        <v>1</v>
      </c>
      <c r="I99" t="s">
        <v>1048</v>
      </c>
      <c r="J99" t="s">
        <v>3</v>
      </c>
      <c r="K99" t="s">
        <v>1049</v>
      </c>
      <c r="L99">
        <v>1191</v>
      </c>
      <c r="N99">
        <v>1013</v>
      </c>
      <c r="O99" t="s">
        <v>1050</v>
      </c>
      <c r="P99" t="s">
        <v>1050</v>
      </c>
      <c r="Q99">
        <v>1</v>
      </c>
      <c r="W99">
        <v>0</v>
      </c>
      <c r="X99">
        <v>476480486</v>
      </c>
      <c r="Y99">
        <f>(AT99*1.1)</f>
        <v>3.399</v>
      </c>
      <c r="AA99">
        <v>0</v>
      </c>
      <c r="AB99">
        <v>0</v>
      </c>
      <c r="AC99">
        <v>0</v>
      </c>
      <c r="AD99">
        <v>0</v>
      </c>
      <c r="AE99">
        <v>0</v>
      </c>
      <c r="AF99">
        <v>0</v>
      </c>
      <c r="AG99">
        <v>0</v>
      </c>
      <c r="AH99">
        <v>0</v>
      </c>
      <c r="AI99">
        <v>1</v>
      </c>
      <c r="AJ99">
        <v>1</v>
      </c>
      <c r="AK99">
        <v>1</v>
      </c>
      <c r="AL99">
        <v>1</v>
      </c>
      <c r="AM99">
        <v>-2</v>
      </c>
      <c r="AN99">
        <v>0</v>
      </c>
      <c r="AO99">
        <v>1</v>
      </c>
      <c r="AP99">
        <v>1</v>
      </c>
      <c r="AQ99">
        <v>0</v>
      </c>
      <c r="AR99">
        <v>0</v>
      </c>
      <c r="AS99" t="s">
        <v>3</v>
      </c>
      <c r="AT99">
        <v>3.09</v>
      </c>
      <c r="AU99" t="s">
        <v>24</v>
      </c>
      <c r="AV99">
        <v>1</v>
      </c>
      <c r="AW99">
        <v>2</v>
      </c>
      <c r="AX99">
        <v>60254299</v>
      </c>
      <c r="AY99">
        <v>1</v>
      </c>
      <c r="AZ99">
        <v>0</v>
      </c>
      <c r="BA99">
        <v>111</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CU99">
        <f>ROUND(AT99*Source!I227*AH99*AL99,2)</f>
        <v>0</v>
      </c>
      <c r="CV99">
        <f>ROUND(Y99*Source!I227,9)</f>
        <v>766.47450000000003</v>
      </c>
      <c r="CW99">
        <v>0</v>
      </c>
      <c r="CX99">
        <f>ROUND(Y99*Source!I227,9)</f>
        <v>766.47450000000003</v>
      </c>
      <c r="CY99">
        <f>AD99</f>
        <v>0</v>
      </c>
      <c r="CZ99">
        <f>AH99</f>
        <v>0</v>
      </c>
      <c r="DA99">
        <f>AL99</f>
        <v>1</v>
      </c>
      <c r="DB99">
        <f>ROUND((ROUND(AT99*CZ99,2)*1.1),6)</f>
        <v>0</v>
      </c>
      <c r="DC99">
        <f>ROUND((ROUND(AT99*AG99,2)*1.1),6)</f>
        <v>0</v>
      </c>
      <c r="DD99" t="s">
        <v>3</v>
      </c>
      <c r="DE99" t="s">
        <v>3</v>
      </c>
      <c r="DF99">
        <f t="shared" ref="DF99:DF106" si="22">ROUND(ROUND(AE99,2)*CX99,2)</f>
        <v>0</v>
      </c>
      <c r="DG99">
        <f t="shared" si="20"/>
        <v>0</v>
      </c>
      <c r="DH99">
        <f t="shared" si="21"/>
        <v>0</v>
      </c>
      <c r="DI99">
        <f t="shared" si="16"/>
        <v>0</v>
      </c>
      <c r="DJ99">
        <f>DI99</f>
        <v>0</v>
      </c>
      <c r="DK99">
        <v>0</v>
      </c>
      <c r="DL99" t="s">
        <v>3</v>
      </c>
      <c r="DM99">
        <v>0</v>
      </c>
      <c r="DN99" t="s">
        <v>3</v>
      </c>
      <c r="DO99">
        <v>0</v>
      </c>
    </row>
    <row r="100" spans="1:119" x14ac:dyDescent="0.2">
      <c r="A100">
        <f>ROW(Source!A227)</f>
        <v>227</v>
      </c>
      <c r="B100">
        <v>60252778</v>
      </c>
      <c r="C100">
        <v>60253137</v>
      </c>
      <c r="D100">
        <v>59070669</v>
      </c>
      <c r="E100">
        <v>1</v>
      </c>
      <c r="F100">
        <v>1</v>
      </c>
      <c r="G100">
        <v>1080</v>
      </c>
      <c r="H100">
        <v>2</v>
      </c>
      <c r="I100" t="s">
        <v>1055</v>
      </c>
      <c r="J100" t="s">
        <v>1056</v>
      </c>
      <c r="K100" t="s">
        <v>1057</v>
      </c>
      <c r="L100">
        <v>1368</v>
      </c>
      <c r="N100">
        <v>1011</v>
      </c>
      <c r="O100" t="s">
        <v>1054</v>
      </c>
      <c r="P100" t="s">
        <v>1054</v>
      </c>
      <c r="Q100">
        <v>1</v>
      </c>
      <c r="W100">
        <v>0</v>
      </c>
      <c r="X100">
        <v>-1985943078</v>
      </c>
      <c r="Y100">
        <f>(AT100*1.1)</f>
        <v>1.1000000000000001E-2</v>
      </c>
      <c r="AA100">
        <v>0</v>
      </c>
      <c r="AB100">
        <v>87.01</v>
      </c>
      <c r="AC100">
        <v>13.21</v>
      </c>
      <c r="AD100">
        <v>0</v>
      </c>
      <c r="AE100">
        <v>0</v>
      </c>
      <c r="AF100">
        <v>83.1</v>
      </c>
      <c r="AG100">
        <v>12.62</v>
      </c>
      <c r="AH100">
        <v>0</v>
      </c>
      <c r="AI100">
        <v>1</v>
      </c>
      <c r="AJ100">
        <v>1</v>
      </c>
      <c r="AK100">
        <v>1</v>
      </c>
      <c r="AL100">
        <v>1</v>
      </c>
      <c r="AM100">
        <v>-2</v>
      </c>
      <c r="AN100">
        <v>0</v>
      </c>
      <c r="AO100">
        <v>1</v>
      </c>
      <c r="AP100">
        <v>1</v>
      </c>
      <c r="AQ100">
        <v>0</v>
      </c>
      <c r="AR100">
        <v>0</v>
      </c>
      <c r="AS100" t="s">
        <v>3</v>
      </c>
      <c r="AT100">
        <v>0.01</v>
      </c>
      <c r="AU100" t="s">
        <v>24</v>
      </c>
      <c r="AV100">
        <v>0</v>
      </c>
      <c r="AW100">
        <v>2</v>
      </c>
      <c r="AX100">
        <v>60254300</v>
      </c>
      <c r="AY100">
        <v>1</v>
      </c>
      <c r="AZ100">
        <v>0</v>
      </c>
      <c r="BA100">
        <v>112</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CV100">
        <v>0</v>
      </c>
      <c r="CW100">
        <f>ROUND(Y100*Source!I227*DO100,9)</f>
        <v>31.303909999999998</v>
      </c>
      <c r="CX100">
        <f>ROUND(Y100*Source!I227,9)</f>
        <v>2.4805000000000001</v>
      </c>
      <c r="CY100">
        <f>AB100</f>
        <v>87.01</v>
      </c>
      <c r="CZ100">
        <f>AF100</f>
        <v>83.1</v>
      </c>
      <c r="DA100">
        <f>AJ100</f>
        <v>1</v>
      </c>
      <c r="DB100">
        <f>ROUND((ROUND(AT100*CZ100,2)*1.1),6)</f>
        <v>0.91300000000000003</v>
      </c>
      <c r="DC100">
        <f>ROUND((ROUND(AT100*AG100,2)*1.1),6)</f>
        <v>0.14299999999999999</v>
      </c>
      <c r="DD100" t="s">
        <v>3</v>
      </c>
      <c r="DE100" t="s">
        <v>3</v>
      </c>
      <c r="DF100">
        <f t="shared" si="22"/>
        <v>0</v>
      </c>
      <c r="DG100">
        <f t="shared" si="20"/>
        <v>206.13</v>
      </c>
      <c r="DH100">
        <f t="shared" si="21"/>
        <v>31.3</v>
      </c>
      <c r="DI100">
        <f t="shared" si="16"/>
        <v>0</v>
      </c>
      <c r="DJ100">
        <f>DG100</f>
        <v>206.13</v>
      </c>
      <c r="DK100">
        <v>0</v>
      </c>
      <c r="DL100" t="s">
        <v>1058</v>
      </c>
      <c r="DM100">
        <v>0</v>
      </c>
      <c r="DN100" t="s">
        <v>1050</v>
      </c>
      <c r="DO100">
        <v>12.62</v>
      </c>
    </row>
    <row r="101" spans="1:119" x14ac:dyDescent="0.2">
      <c r="A101">
        <f>ROW(Source!A227)</f>
        <v>227</v>
      </c>
      <c r="B101">
        <v>60252778</v>
      </c>
      <c r="C101">
        <v>60253137</v>
      </c>
      <c r="D101">
        <v>59062734</v>
      </c>
      <c r="E101">
        <v>1</v>
      </c>
      <c r="F101">
        <v>1</v>
      </c>
      <c r="G101">
        <v>1080</v>
      </c>
      <c r="H101">
        <v>3</v>
      </c>
      <c r="I101" t="s">
        <v>1078</v>
      </c>
      <c r="J101" t="s">
        <v>1079</v>
      </c>
      <c r="K101" t="s">
        <v>1080</v>
      </c>
      <c r="L101">
        <v>1356</v>
      </c>
      <c r="N101">
        <v>1010</v>
      </c>
      <c r="O101" t="s">
        <v>1081</v>
      </c>
      <c r="P101" t="s">
        <v>1081</v>
      </c>
      <c r="Q101">
        <v>1000</v>
      </c>
      <c r="W101">
        <v>0</v>
      </c>
      <c r="X101">
        <v>-1221558404</v>
      </c>
      <c r="Y101">
        <f>AT101</f>
        <v>5.0000000000000001E-3</v>
      </c>
      <c r="AA101">
        <v>226.66</v>
      </c>
      <c r="AB101">
        <v>0</v>
      </c>
      <c r="AC101">
        <v>0</v>
      </c>
      <c r="AD101">
        <v>0</v>
      </c>
      <c r="AE101">
        <v>226.66</v>
      </c>
      <c r="AF101">
        <v>0</v>
      </c>
      <c r="AG101">
        <v>0</v>
      </c>
      <c r="AH101">
        <v>0</v>
      </c>
      <c r="AI101">
        <v>1</v>
      </c>
      <c r="AJ101">
        <v>1</v>
      </c>
      <c r="AK101">
        <v>1</v>
      </c>
      <c r="AL101">
        <v>1</v>
      </c>
      <c r="AM101">
        <v>-2</v>
      </c>
      <c r="AN101">
        <v>0</v>
      </c>
      <c r="AO101">
        <v>1</v>
      </c>
      <c r="AP101">
        <v>1</v>
      </c>
      <c r="AQ101">
        <v>0</v>
      </c>
      <c r="AR101">
        <v>0</v>
      </c>
      <c r="AS101" t="s">
        <v>3</v>
      </c>
      <c r="AT101">
        <v>5.0000000000000001E-3</v>
      </c>
      <c r="AU101" t="s">
        <v>3</v>
      </c>
      <c r="AV101">
        <v>0</v>
      </c>
      <c r="AW101">
        <v>2</v>
      </c>
      <c r="AX101">
        <v>60254301</v>
      </c>
      <c r="AY101">
        <v>1</v>
      </c>
      <c r="AZ101">
        <v>0</v>
      </c>
      <c r="BA101">
        <v>113</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CV101">
        <v>0</v>
      </c>
      <c r="CW101">
        <v>0</v>
      </c>
      <c r="CX101">
        <f>ROUND(Y101*Source!I227,9)</f>
        <v>1.1274999999999999</v>
      </c>
      <c r="CY101">
        <f>AA101</f>
        <v>226.66</v>
      </c>
      <c r="CZ101">
        <f>AE101</f>
        <v>226.66</v>
      </c>
      <c r="DA101">
        <f>AI101</f>
        <v>1</v>
      </c>
      <c r="DB101">
        <f>ROUND(ROUND(AT101*CZ101,2),6)</f>
        <v>1.1299999999999999</v>
      </c>
      <c r="DC101">
        <f>ROUND(ROUND(AT101*AG101,2),6)</f>
        <v>0</v>
      </c>
      <c r="DD101" t="s">
        <v>3</v>
      </c>
      <c r="DE101" t="s">
        <v>3</v>
      </c>
      <c r="DF101">
        <f t="shared" si="22"/>
        <v>255.56</v>
      </c>
      <c r="DG101">
        <f t="shared" si="20"/>
        <v>0</v>
      </c>
      <c r="DH101">
        <f t="shared" si="21"/>
        <v>0</v>
      </c>
      <c r="DI101">
        <f t="shared" si="16"/>
        <v>0</v>
      </c>
      <c r="DJ101">
        <f>DF101</f>
        <v>255.56</v>
      </c>
      <c r="DK101">
        <v>0</v>
      </c>
      <c r="DL101" t="s">
        <v>3</v>
      </c>
      <c r="DM101">
        <v>0</v>
      </c>
      <c r="DN101" t="s">
        <v>3</v>
      </c>
      <c r="DO101">
        <v>0</v>
      </c>
    </row>
    <row r="102" spans="1:119" x14ac:dyDescent="0.2">
      <c r="A102">
        <f>ROW(Source!A227)</f>
        <v>227</v>
      </c>
      <c r="B102">
        <v>60252778</v>
      </c>
      <c r="C102">
        <v>60253137</v>
      </c>
      <c r="D102">
        <v>59063145</v>
      </c>
      <c r="E102">
        <v>1</v>
      </c>
      <c r="F102">
        <v>1</v>
      </c>
      <c r="G102">
        <v>1080</v>
      </c>
      <c r="H102">
        <v>3</v>
      </c>
      <c r="I102" t="s">
        <v>1082</v>
      </c>
      <c r="J102" t="s">
        <v>1083</v>
      </c>
      <c r="K102" t="s">
        <v>1084</v>
      </c>
      <c r="L102">
        <v>1355</v>
      </c>
      <c r="N102">
        <v>1010</v>
      </c>
      <c r="O102" t="s">
        <v>631</v>
      </c>
      <c r="P102" t="s">
        <v>631</v>
      </c>
      <c r="Q102">
        <v>100</v>
      </c>
      <c r="W102">
        <v>0</v>
      </c>
      <c r="X102">
        <v>1017710329</v>
      </c>
      <c r="Y102">
        <f>AT102</f>
        <v>0.26</v>
      </c>
      <c r="AA102">
        <v>323.76</v>
      </c>
      <c r="AB102">
        <v>0</v>
      </c>
      <c r="AC102">
        <v>0</v>
      </c>
      <c r="AD102">
        <v>0</v>
      </c>
      <c r="AE102">
        <v>323.76</v>
      </c>
      <c r="AF102">
        <v>0</v>
      </c>
      <c r="AG102">
        <v>0</v>
      </c>
      <c r="AH102">
        <v>0</v>
      </c>
      <c r="AI102">
        <v>1</v>
      </c>
      <c r="AJ102">
        <v>1</v>
      </c>
      <c r="AK102">
        <v>1</v>
      </c>
      <c r="AL102">
        <v>1</v>
      </c>
      <c r="AM102">
        <v>-2</v>
      </c>
      <c r="AN102">
        <v>0</v>
      </c>
      <c r="AO102">
        <v>1</v>
      </c>
      <c r="AP102">
        <v>1</v>
      </c>
      <c r="AQ102">
        <v>0</v>
      </c>
      <c r="AR102">
        <v>0</v>
      </c>
      <c r="AS102" t="s">
        <v>3</v>
      </c>
      <c r="AT102">
        <v>0.26</v>
      </c>
      <c r="AU102" t="s">
        <v>3</v>
      </c>
      <c r="AV102">
        <v>0</v>
      </c>
      <c r="AW102">
        <v>2</v>
      </c>
      <c r="AX102">
        <v>60254302</v>
      </c>
      <c r="AY102">
        <v>1</v>
      </c>
      <c r="AZ102">
        <v>0</v>
      </c>
      <c r="BA102">
        <v>114</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CV102">
        <v>0</v>
      </c>
      <c r="CW102">
        <v>0</v>
      </c>
      <c r="CX102">
        <f>ROUND(Y102*Source!I227,9)</f>
        <v>58.63</v>
      </c>
      <c r="CY102">
        <f>AA102</f>
        <v>323.76</v>
      </c>
      <c r="CZ102">
        <f>AE102</f>
        <v>323.76</v>
      </c>
      <c r="DA102">
        <f>AI102</f>
        <v>1</v>
      </c>
      <c r="DB102">
        <f>ROUND(ROUND(AT102*CZ102,2),6)</f>
        <v>84.18</v>
      </c>
      <c r="DC102">
        <f>ROUND(ROUND(AT102*AG102,2),6)</f>
        <v>0</v>
      </c>
      <c r="DD102" t="s">
        <v>3</v>
      </c>
      <c r="DE102" t="s">
        <v>3</v>
      </c>
      <c r="DF102">
        <f t="shared" si="22"/>
        <v>18982.05</v>
      </c>
      <c r="DG102">
        <f t="shared" si="20"/>
        <v>0</v>
      </c>
      <c r="DH102">
        <f t="shared" si="21"/>
        <v>0</v>
      </c>
      <c r="DI102">
        <f t="shared" si="16"/>
        <v>0</v>
      </c>
      <c r="DJ102">
        <f>DF102</f>
        <v>18982.05</v>
      </c>
      <c r="DK102">
        <v>0</v>
      </c>
      <c r="DL102" t="s">
        <v>3</v>
      </c>
      <c r="DM102">
        <v>0</v>
      </c>
      <c r="DN102" t="s">
        <v>3</v>
      </c>
      <c r="DO102">
        <v>0</v>
      </c>
    </row>
    <row r="103" spans="1:119" x14ac:dyDescent="0.2">
      <c r="A103">
        <f>ROW(Source!A227)</f>
        <v>227</v>
      </c>
      <c r="B103">
        <v>60252778</v>
      </c>
      <c r="C103">
        <v>60253137</v>
      </c>
      <c r="D103">
        <v>59062395</v>
      </c>
      <c r="E103">
        <v>1</v>
      </c>
      <c r="F103">
        <v>1</v>
      </c>
      <c r="G103">
        <v>1080</v>
      </c>
      <c r="H103">
        <v>3</v>
      </c>
      <c r="I103" t="s">
        <v>1085</v>
      </c>
      <c r="J103" t="s">
        <v>1086</v>
      </c>
      <c r="K103" t="s">
        <v>1087</v>
      </c>
      <c r="L103">
        <v>1301</v>
      </c>
      <c r="N103">
        <v>1003</v>
      </c>
      <c r="O103" t="s">
        <v>983</v>
      </c>
      <c r="P103" t="s">
        <v>983</v>
      </c>
      <c r="Q103">
        <v>1</v>
      </c>
      <c r="W103">
        <v>0</v>
      </c>
      <c r="X103">
        <v>-949506742</v>
      </c>
      <c r="Y103">
        <f>AT103</f>
        <v>5</v>
      </c>
      <c r="AA103">
        <v>0.7</v>
      </c>
      <c r="AB103">
        <v>0</v>
      </c>
      <c r="AC103">
        <v>0</v>
      </c>
      <c r="AD103">
        <v>0</v>
      </c>
      <c r="AE103">
        <v>0.7</v>
      </c>
      <c r="AF103">
        <v>0</v>
      </c>
      <c r="AG103">
        <v>0</v>
      </c>
      <c r="AH103">
        <v>0</v>
      </c>
      <c r="AI103">
        <v>1</v>
      </c>
      <c r="AJ103">
        <v>1</v>
      </c>
      <c r="AK103">
        <v>1</v>
      </c>
      <c r="AL103">
        <v>1</v>
      </c>
      <c r="AM103">
        <v>-2</v>
      </c>
      <c r="AN103">
        <v>0</v>
      </c>
      <c r="AO103">
        <v>1</v>
      </c>
      <c r="AP103">
        <v>1</v>
      </c>
      <c r="AQ103">
        <v>0</v>
      </c>
      <c r="AR103">
        <v>0</v>
      </c>
      <c r="AS103" t="s">
        <v>3</v>
      </c>
      <c r="AT103">
        <v>5</v>
      </c>
      <c r="AU103" t="s">
        <v>3</v>
      </c>
      <c r="AV103">
        <v>0</v>
      </c>
      <c r="AW103">
        <v>2</v>
      </c>
      <c r="AX103">
        <v>60254303</v>
      </c>
      <c r="AY103">
        <v>1</v>
      </c>
      <c r="AZ103">
        <v>0</v>
      </c>
      <c r="BA103">
        <v>115</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CV103">
        <v>0</v>
      </c>
      <c r="CW103">
        <v>0</v>
      </c>
      <c r="CX103">
        <f>ROUND(Y103*Source!I227,9)</f>
        <v>1127.5</v>
      </c>
      <c r="CY103">
        <f>AA103</f>
        <v>0.7</v>
      </c>
      <c r="CZ103">
        <f>AE103</f>
        <v>0.7</v>
      </c>
      <c r="DA103">
        <f>AI103</f>
        <v>1</v>
      </c>
      <c r="DB103">
        <f>ROUND(ROUND(AT103*CZ103,2),6)</f>
        <v>3.5</v>
      </c>
      <c r="DC103">
        <f>ROUND(ROUND(AT103*AG103,2),6)</f>
        <v>0</v>
      </c>
      <c r="DD103" t="s">
        <v>3</v>
      </c>
      <c r="DE103" t="s">
        <v>3</v>
      </c>
      <c r="DF103">
        <f t="shared" si="22"/>
        <v>789.25</v>
      </c>
      <c r="DG103">
        <f t="shared" si="20"/>
        <v>0</v>
      </c>
      <c r="DH103">
        <f t="shared" si="21"/>
        <v>0</v>
      </c>
      <c r="DI103">
        <f t="shared" si="16"/>
        <v>0</v>
      </c>
      <c r="DJ103">
        <f>DF103</f>
        <v>789.25</v>
      </c>
      <c r="DK103">
        <v>0</v>
      </c>
      <c r="DL103" t="s">
        <v>3</v>
      </c>
      <c r="DM103">
        <v>0</v>
      </c>
      <c r="DN103" t="s">
        <v>3</v>
      </c>
      <c r="DO103">
        <v>0</v>
      </c>
    </row>
    <row r="104" spans="1:119" x14ac:dyDescent="0.2">
      <c r="A104">
        <f>ROW(Source!A227)</f>
        <v>227</v>
      </c>
      <c r="B104">
        <v>60252778</v>
      </c>
      <c r="C104">
        <v>60253137</v>
      </c>
      <c r="D104">
        <v>59062397</v>
      </c>
      <c r="E104">
        <v>1</v>
      </c>
      <c r="F104">
        <v>1</v>
      </c>
      <c r="G104">
        <v>1080</v>
      </c>
      <c r="H104">
        <v>3</v>
      </c>
      <c r="I104" t="s">
        <v>1088</v>
      </c>
      <c r="J104" t="s">
        <v>1089</v>
      </c>
      <c r="K104" t="s">
        <v>1090</v>
      </c>
      <c r="L104">
        <v>1356</v>
      </c>
      <c r="N104">
        <v>1010</v>
      </c>
      <c r="O104" t="s">
        <v>1081</v>
      </c>
      <c r="P104" t="s">
        <v>1081</v>
      </c>
      <c r="Q104">
        <v>1000</v>
      </c>
      <c r="W104">
        <v>0</v>
      </c>
      <c r="X104">
        <v>-510359138</v>
      </c>
      <c r="Y104">
        <f>AT104</f>
        <v>0.02</v>
      </c>
      <c r="AA104">
        <v>6.44</v>
      </c>
      <c r="AB104">
        <v>0</v>
      </c>
      <c r="AC104">
        <v>0</v>
      </c>
      <c r="AD104">
        <v>0</v>
      </c>
      <c r="AE104">
        <v>6.44</v>
      </c>
      <c r="AF104">
        <v>0</v>
      </c>
      <c r="AG104">
        <v>0</v>
      </c>
      <c r="AH104">
        <v>0</v>
      </c>
      <c r="AI104">
        <v>1</v>
      </c>
      <c r="AJ104">
        <v>1</v>
      </c>
      <c r="AK104">
        <v>1</v>
      </c>
      <c r="AL104">
        <v>1</v>
      </c>
      <c r="AM104">
        <v>-2</v>
      </c>
      <c r="AN104">
        <v>0</v>
      </c>
      <c r="AO104">
        <v>1</v>
      </c>
      <c r="AP104">
        <v>1</v>
      </c>
      <c r="AQ104">
        <v>0</v>
      </c>
      <c r="AR104">
        <v>0</v>
      </c>
      <c r="AS104" t="s">
        <v>3</v>
      </c>
      <c r="AT104">
        <v>0.02</v>
      </c>
      <c r="AU104" t="s">
        <v>3</v>
      </c>
      <c r="AV104">
        <v>0</v>
      </c>
      <c r="AW104">
        <v>2</v>
      </c>
      <c r="AX104">
        <v>60254304</v>
      </c>
      <c r="AY104">
        <v>1</v>
      </c>
      <c r="AZ104">
        <v>0</v>
      </c>
      <c r="BA104">
        <v>116</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CV104">
        <v>0</v>
      </c>
      <c r="CW104">
        <v>0</v>
      </c>
      <c r="CX104">
        <f>ROUND(Y104*Source!I227,9)</f>
        <v>4.51</v>
      </c>
      <c r="CY104">
        <f>AA104</f>
        <v>6.44</v>
      </c>
      <c r="CZ104">
        <f>AE104</f>
        <v>6.44</v>
      </c>
      <c r="DA104">
        <f>AI104</f>
        <v>1</v>
      </c>
      <c r="DB104">
        <f>ROUND(ROUND(AT104*CZ104,2),6)</f>
        <v>0.13</v>
      </c>
      <c r="DC104">
        <f>ROUND(ROUND(AT104*AG104,2),6)</f>
        <v>0</v>
      </c>
      <c r="DD104" t="s">
        <v>3</v>
      </c>
      <c r="DE104" t="s">
        <v>3</v>
      </c>
      <c r="DF104">
        <f t="shared" si="22"/>
        <v>29.04</v>
      </c>
      <c r="DG104">
        <f t="shared" si="20"/>
        <v>0</v>
      </c>
      <c r="DH104">
        <f t="shared" si="21"/>
        <v>0</v>
      </c>
      <c r="DI104">
        <f t="shared" si="16"/>
        <v>0</v>
      </c>
      <c r="DJ104">
        <f>DF104</f>
        <v>29.04</v>
      </c>
      <c r="DK104">
        <v>0</v>
      </c>
      <c r="DL104" t="s">
        <v>3</v>
      </c>
      <c r="DM104">
        <v>0</v>
      </c>
      <c r="DN104" t="s">
        <v>3</v>
      </c>
      <c r="DO104">
        <v>0</v>
      </c>
    </row>
    <row r="105" spans="1:119" x14ac:dyDescent="0.2">
      <c r="A105">
        <f>ROW(Source!A228)</f>
        <v>228</v>
      </c>
      <c r="B105">
        <v>60252775</v>
      </c>
      <c r="C105">
        <v>60253137</v>
      </c>
      <c r="D105">
        <v>58999254</v>
      </c>
      <c r="E105">
        <v>1080</v>
      </c>
      <c r="F105">
        <v>1</v>
      </c>
      <c r="G105">
        <v>1080</v>
      </c>
      <c r="H105">
        <v>1</v>
      </c>
      <c r="I105" t="s">
        <v>1048</v>
      </c>
      <c r="J105" t="s">
        <v>3</v>
      </c>
      <c r="K105" t="s">
        <v>1049</v>
      </c>
      <c r="L105">
        <v>1191</v>
      </c>
      <c r="N105">
        <v>1013</v>
      </c>
      <c r="O105" t="s">
        <v>1050</v>
      </c>
      <c r="P105" t="s">
        <v>1050</v>
      </c>
      <c r="Q105">
        <v>1</v>
      </c>
      <c r="W105">
        <v>0</v>
      </c>
      <c r="X105">
        <v>476480486</v>
      </c>
      <c r="Y105">
        <f>(AT105*1.1)</f>
        <v>3.399</v>
      </c>
      <c r="AA105">
        <v>0</v>
      </c>
      <c r="AB105">
        <v>0</v>
      </c>
      <c r="AC105">
        <v>0</v>
      </c>
      <c r="AD105">
        <v>0</v>
      </c>
      <c r="AE105">
        <v>0</v>
      </c>
      <c r="AF105">
        <v>0</v>
      </c>
      <c r="AG105">
        <v>0</v>
      </c>
      <c r="AH105">
        <v>0</v>
      </c>
      <c r="AI105">
        <v>1</v>
      </c>
      <c r="AJ105">
        <v>1</v>
      </c>
      <c r="AK105">
        <v>1</v>
      </c>
      <c r="AL105">
        <v>1</v>
      </c>
      <c r="AM105">
        <v>5</v>
      </c>
      <c r="AN105">
        <v>0</v>
      </c>
      <c r="AO105">
        <v>1</v>
      </c>
      <c r="AP105">
        <v>1</v>
      </c>
      <c r="AQ105">
        <v>0</v>
      </c>
      <c r="AR105">
        <v>0</v>
      </c>
      <c r="AS105" t="s">
        <v>3</v>
      </c>
      <c r="AT105">
        <v>3.09</v>
      </c>
      <c r="AU105" t="s">
        <v>24</v>
      </c>
      <c r="AV105">
        <v>1</v>
      </c>
      <c r="AW105">
        <v>2</v>
      </c>
      <c r="AX105">
        <v>60254299</v>
      </c>
      <c r="AY105">
        <v>1</v>
      </c>
      <c r="AZ105">
        <v>0</v>
      </c>
      <c r="BA105">
        <v>118</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CU105">
        <f>ROUND(AT105*Source!I228*AH105*AL105,2)</f>
        <v>0</v>
      </c>
      <c r="CV105">
        <f>ROUND(Y105*Source!I228,9)</f>
        <v>766.47450000000003</v>
      </c>
      <c r="CW105">
        <v>0</v>
      </c>
      <c r="CX105">
        <f>ROUND(Y105*Source!I228,9)</f>
        <v>766.47450000000003</v>
      </c>
      <c r="CY105">
        <f>AD105</f>
        <v>0</v>
      </c>
      <c r="CZ105">
        <f>AH105</f>
        <v>0</v>
      </c>
      <c r="DA105">
        <f>AL105</f>
        <v>1</v>
      </c>
      <c r="DB105">
        <f>ROUND((ROUND(AT105*CZ105,2)*1.1),6)</f>
        <v>0</v>
      </c>
      <c r="DC105">
        <f>ROUND((ROUND(AT105*AG105,2)*1.1),6)</f>
        <v>0</v>
      </c>
      <c r="DD105" t="s">
        <v>3</v>
      </c>
      <c r="DE105" t="s">
        <v>3</v>
      </c>
      <c r="DF105">
        <f t="shared" si="22"/>
        <v>0</v>
      </c>
      <c r="DG105">
        <f t="shared" si="20"/>
        <v>0</v>
      </c>
      <c r="DH105">
        <f t="shared" si="21"/>
        <v>0</v>
      </c>
      <c r="DI105">
        <f t="shared" si="16"/>
        <v>0</v>
      </c>
      <c r="DJ105">
        <f>DI105</f>
        <v>0</v>
      </c>
      <c r="DK105">
        <v>0</v>
      </c>
      <c r="DL105" t="s">
        <v>3</v>
      </c>
      <c r="DM105">
        <v>0</v>
      </c>
      <c r="DN105" t="s">
        <v>3</v>
      </c>
      <c r="DO105">
        <v>0</v>
      </c>
    </row>
    <row r="106" spans="1:119" x14ac:dyDescent="0.2">
      <c r="A106">
        <f>ROW(Source!A228)</f>
        <v>228</v>
      </c>
      <c r="B106">
        <v>60252775</v>
      </c>
      <c r="C106">
        <v>60253137</v>
      </c>
      <c r="D106">
        <v>59070669</v>
      </c>
      <c r="E106">
        <v>1</v>
      </c>
      <c r="F106">
        <v>1</v>
      </c>
      <c r="G106">
        <v>1080</v>
      </c>
      <c r="H106">
        <v>2</v>
      </c>
      <c r="I106" t="s">
        <v>1055</v>
      </c>
      <c r="J106" t="s">
        <v>1056</v>
      </c>
      <c r="K106" t="s">
        <v>1057</v>
      </c>
      <c r="L106">
        <v>1368</v>
      </c>
      <c r="N106">
        <v>1011</v>
      </c>
      <c r="O106" t="s">
        <v>1054</v>
      </c>
      <c r="P106" t="s">
        <v>1054</v>
      </c>
      <c r="Q106">
        <v>1</v>
      </c>
      <c r="W106">
        <v>0</v>
      </c>
      <c r="X106">
        <v>-1985943078</v>
      </c>
      <c r="Y106">
        <f>(AT106*1.1)</f>
        <v>1.1000000000000001E-2</v>
      </c>
      <c r="AA106">
        <v>0</v>
      </c>
      <c r="AB106">
        <v>1418.19</v>
      </c>
      <c r="AC106">
        <v>726.59</v>
      </c>
      <c r="AD106">
        <v>0</v>
      </c>
      <c r="AE106">
        <v>0</v>
      </c>
      <c r="AF106">
        <v>83.1</v>
      </c>
      <c r="AG106">
        <v>12.62</v>
      </c>
      <c r="AH106">
        <v>0</v>
      </c>
      <c r="AI106">
        <v>1</v>
      </c>
      <c r="AJ106">
        <v>16.3</v>
      </c>
      <c r="AK106">
        <v>54.99</v>
      </c>
      <c r="AL106">
        <v>1</v>
      </c>
      <c r="AM106">
        <v>2</v>
      </c>
      <c r="AN106">
        <v>0</v>
      </c>
      <c r="AO106">
        <v>1</v>
      </c>
      <c r="AP106">
        <v>1</v>
      </c>
      <c r="AQ106">
        <v>0</v>
      </c>
      <c r="AR106">
        <v>0</v>
      </c>
      <c r="AS106" t="s">
        <v>3</v>
      </c>
      <c r="AT106">
        <v>0.01</v>
      </c>
      <c r="AU106" t="s">
        <v>24</v>
      </c>
      <c r="AV106">
        <v>0</v>
      </c>
      <c r="AW106">
        <v>2</v>
      </c>
      <c r="AX106">
        <v>60254300</v>
      </c>
      <c r="AY106">
        <v>1</v>
      </c>
      <c r="AZ106">
        <v>0</v>
      </c>
      <c r="BA106">
        <v>119</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CV106">
        <v>0</v>
      </c>
      <c r="CW106">
        <f>ROUND(Y106*Source!I228*DO106,9)</f>
        <v>31.303909999999998</v>
      </c>
      <c r="CX106">
        <f>ROUND(Y106*Source!I228,9)</f>
        <v>2.4805000000000001</v>
      </c>
      <c r="CY106">
        <f>AB106</f>
        <v>1418.19</v>
      </c>
      <c r="CZ106">
        <f>AF106</f>
        <v>83.1</v>
      </c>
      <c r="DA106">
        <f>AJ106</f>
        <v>16.3</v>
      </c>
      <c r="DB106">
        <f>ROUND((ROUND(AT106*CZ106,2)*1.1),6)</f>
        <v>0.91300000000000003</v>
      </c>
      <c r="DC106">
        <f>ROUND((ROUND(AT106*AG106,2)*1.1),6)</f>
        <v>0.14299999999999999</v>
      </c>
      <c r="DD106" t="s">
        <v>3</v>
      </c>
      <c r="DE106" t="s">
        <v>3</v>
      </c>
      <c r="DF106">
        <f t="shared" si="22"/>
        <v>0</v>
      </c>
      <c r="DG106">
        <f>ROUND(ROUND(AF106*AJ106,2)*CX106,2)</f>
        <v>3359.91</v>
      </c>
      <c r="DH106">
        <f>ROUND(ROUND(AG106*AK106,2)*CX106,2)</f>
        <v>1721.39</v>
      </c>
      <c r="DI106">
        <f t="shared" si="16"/>
        <v>0</v>
      </c>
      <c r="DJ106">
        <f>DG106</f>
        <v>3359.91</v>
      </c>
      <c r="DK106">
        <v>0</v>
      </c>
      <c r="DL106" t="s">
        <v>1058</v>
      </c>
      <c r="DM106">
        <v>0</v>
      </c>
      <c r="DN106" t="s">
        <v>1050</v>
      </c>
      <c r="DO106">
        <v>12.62</v>
      </c>
    </row>
    <row r="107" spans="1:119" x14ac:dyDescent="0.2">
      <c r="A107">
        <f>ROW(Source!A228)</f>
        <v>228</v>
      </c>
      <c r="B107">
        <v>60252775</v>
      </c>
      <c r="C107">
        <v>60253137</v>
      </c>
      <c r="D107">
        <v>59062734</v>
      </c>
      <c r="E107">
        <v>1</v>
      </c>
      <c r="F107">
        <v>1</v>
      </c>
      <c r="G107">
        <v>1080</v>
      </c>
      <c r="H107">
        <v>3</v>
      </c>
      <c r="I107" t="s">
        <v>1078</v>
      </c>
      <c r="J107" t="s">
        <v>1079</v>
      </c>
      <c r="K107" t="s">
        <v>1080</v>
      </c>
      <c r="L107">
        <v>1356</v>
      </c>
      <c r="N107">
        <v>1010</v>
      </c>
      <c r="O107" t="s">
        <v>1081</v>
      </c>
      <c r="P107" t="s">
        <v>1081</v>
      </c>
      <c r="Q107">
        <v>1000</v>
      </c>
      <c r="W107">
        <v>0</v>
      </c>
      <c r="X107">
        <v>-1221558404</v>
      </c>
      <c r="Y107">
        <f>AT107</f>
        <v>5.0000000000000001E-3</v>
      </c>
      <c r="AA107">
        <v>1602.49</v>
      </c>
      <c r="AB107">
        <v>0</v>
      </c>
      <c r="AC107">
        <v>0</v>
      </c>
      <c r="AD107">
        <v>0</v>
      </c>
      <c r="AE107">
        <v>226.66</v>
      </c>
      <c r="AF107">
        <v>0</v>
      </c>
      <c r="AG107">
        <v>0</v>
      </c>
      <c r="AH107">
        <v>0</v>
      </c>
      <c r="AI107">
        <v>7.07</v>
      </c>
      <c r="AJ107">
        <v>1</v>
      </c>
      <c r="AK107">
        <v>1</v>
      </c>
      <c r="AL107">
        <v>1</v>
      </c>
      <c r="AM107">
        <v>2</v>
      </c>
      <c r="AN107">
        <v>0</v>
      </c>
      <c r="AO107">
        <v>1</v>
      </c>
      <c r="AP107">
        <v>1</v>
      </c>
      <c r="AQ107">
        <v>0</v>
      </c>
      <c r="AR107">
        <v>0</v>
      </c>
      <c r="AS107" t="s">
        <v>3</v>
      </c>
      <c r="AT107">
        <v>5.0000000000000001E-3</v>
      </c>
      <c r="AU107" t="s">
        <v>3</v>
      </c>
      <c r="AV107">
        <v>0</v>
      </c>
      <c r="AW107">
        <v>2</v>
      </c>
      <c r="AX107">
        <v>60254301</v>
      </c>
      <c r="AY107">
        <v>1</v>
      </c>
      <c r="AZ107">
        <v>0</v>
      </c>
      <c r="BA107">
        <v>120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CV107">
        <v>0</v>
      </c>
      <c r="CW107">
        <v>0</v>
      </c>
      <c r="CX107">
        <f>ROUND(Y107*Source!I228,9)</f>
        <v>1.1274999999999999</v>
      </c>
      <c r="CY107">
        <f>AA107</f>
        <v>1602.49</v>
      </c>
      <c r="CZ107">
        <f>AE107</f>
        <v>226.66</v>
      </c>
      <c r="DA107">
        <f>AI107</f>
        <v>7.07</v>
      </c>
      <c r="DB107">
        <f>ROUND(ROUND(AT107*CZ107,2),6)</f>
        <v>1.1299999999999999</v>
      </c>
      <c r="DC107">
        <f>ROUND(ROUND(AT107*AG107,2),6)</f>
        <v>0</v>
      </c>
      <c r="DD107" t="s">
        <v>3</v>
      </c>
      <c r="DE107" t="s">
        <v>3</v>
      </c>
      <c r="DF107">
        <f>ROUND(ROUND(AE107*AI107,2)*CX107,2)</f>
        <v>1806.81</v>
      </c>
      <c r="DG107">
        <f t="shared" ref="DG107:DG117" si="23">ROUND(ROUND(AF107,2)*CX107,2)</f>
        <v>0</v>
      </c>
      <c r="DH107">
        <f t="shared" ref="DH107:DH117" si="24">ROUND(ROUND(AG107,2)*CX107,2)</f>
        <v>0</v>
      </c>
      <c r="DI107">
        <f t="shared" si="16"/>
        <v>0</v>
      </c>
      <c r="DJ107">
        <f>DF107</f>
        <v>1806.81</v>
      </c>
      <c r="DK107">
        <v>0</v>
      </c>
      <c r="DL107" t="s">
        <v>3</v>
      </c>
      <c r="DM107">
        <v>0</v>
      </c>
      <c r="DN107" t="s">
        <v>3</v>
      </c>
      <c r="DO107">
        <v>0</v>
      </c>
    </row>
    <row r="108" spans="1:119" x14ac:dyDescent="0.2">
      <c r="A108">
        <f>ROW(Source!A228)</f>
        <v>228</v>
      </c>
      <c r="B108">
        <v>60252775</v>
      </c>
      <c r="C108">
        <v>60253137</v>
      </c>
      <c r="D108">
        <v>59063145</v>
      </c>
      <c r="E108">
        <v>1</v>
      </c>
      <c r="F108">
        <v>1</v>
      </c>
      <c r="G108">
        <v>1080</v>
      </c>
      <c r="H108">
        <v>3</v>
      </c>
      <c r="I108" t="s">
        <v>1082</v>
      </c>
      <c r="J108" t="s">
        <v>1083</v>
      </c>
      <c r="K108" t="s">
        <v>1084</v>
      </c>
      <c r="L108">
        <v>1355</v>
      </c>
      <c r="N108">
        <v>1010</v>
      </c>
      <c r="O108" t="s">
        <v>631</v>
      </c>
      <c r="P108" t="s">
        <v>631</v>
      </c>
      <c r="Q108">
        <v>100</v>
      </c>
      <c r="W108">
        <v>0</v>
      </c>
      <c r="X108">
        <v>1017710329</v>
      </c>
      <c r="Y108">
        <f>AT108</f>
        <v>0.26</v>
      </c>
      <c r="AA108">
        <v>2340.7800000000002</v>
      </c>
      <c r="AB108">
        <v>0</v>
      </c>
      <c r="AC108">
        <v>0</v>
      </c>
      <c r="AD108">
        <v>0</v>
      </c>
      <c r="AE108">
        <v>323.76</v>
      </c>
      <c r="AF108">
        <v>0</v>
      </c>
      <c r="AG108">
        <v>0</v>
      </c>
      <c r="AH108">
        <v>0</v>
      </c>
      <c r="AI108">
        <v>7.23</v>
      </c>
      <c r="AJ108">
        <v>1</v>
      </c>
      <c r="AK108">
        <v>1</v>
      </c>
      <c r="AL108">
        <v>1</v>
      </c>
      <c r="AM108">
        <v>2</v>
      </c>
      <c r="AN108">
        <v>0</v>
      </c>
      <c r="AO108">
        <v>1</v>
      </c>
      <c r="AP108">
        <v>1</v>
      </c>
      <c r="AQ108">
        <v>0</v>
      </c>
      <c r="AR108">
        <v>0</v>
      </c>
      <c r="AS108" t="s">
        <v>3</v>
      </c>
      <c r="AT108">
        <v>0.26</v>
      </c>
      <c r="AU108" t="s">
        <v>3</v>
      </c>
      <c r="AV108">
        <v>0</v>
      </c>
      <c r="AW108">
        <v>2</v>
      </c>
      <c r="AX108">
        <v>60254302</v>
      </c>
      <c r="AY108">
        <v>1</v>
      </c>
      <c r="AZ108">
        <v>0</v>
      </c>
      <c r="BA108">
        <v>121</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CV108">
        <v>0</v>
      </c>
      <c r="CW108">
        <v>0</v>
      </c>
      <c r="CX108">
        <f>ROUND(Y108*Source!I228,9)</f>
        <v>58.63</v>
      </c>
      <c r="CY108">
        <f>AA108</f>
        <v>2340.7800000000002</v>
      </c>
      <c r="CZ108">
        <f>AE108</f>
        <v>323.76</v>
      </c>
      <c r="DA108">
        <f>AI108</f>
        <v>7.23</v>
      </c>
      <c r="DB108">
        <f>ROUND(ROUND(AT108*CZ108,2),6)</f>
        <v>84.18</v>
      </c>
      <c r="DC108">
        <f>ROUND(ROUND(AT108*AG108,2),6)</f>
        <v>0</v>
      </c>
      <c r="DD108" t="s">
        <v>3</v>
      </c>
      <c r="DE108" t="s">
        <v>3</v>
      </c>
      <c r="DF108">
        <f>ROUND(ROUND(AE108*AI108,2)*CX108,2)</f>
        <v>137239.93</v>
      </c>
      <c r="DG108">
        <f t="shared" si="23"/>
        <v>0</v>
      </c>
      <c r="DH108">
        <f t="shared" si="24"/>
        <v>0</v>
      </c>
      <c r="DI108">
        <f t="shared" si="16"/>
        <v>0</v>
      </c>
      <c r="DJ108">
        <f>DF108</f>
        <v>137239.93</v>
      </c>
      <c r="DK108">
        <v>0</v>
      </c>
      <c r="DL108" t="s">
        <v>3</v>
      </c>
      <c r="DM108">
        <v>0</v>
      </c>
      <c r="DN108" t="s">
        <v>3</v>
      </c>
      <c r="DO108">
        <v>0</v>
      </c>
    </row>
    <row r="109" spans="1:119" x14ac:dyDescent="0.2">
      <c r="A109">
        <f>ROW(Source!A228)</f>
        <v>228</v>
      </c>
      <c r="B109">
        <v>60252775</v>
      </c>
      <c r="C109">
        <v>60253137</v>
      </c>
      <c r="D109">
        <v>59062395</v>
      </c>
      <c r="E109">
        <v>1</v>
      </c>
      <c r="F109">
        <v>1</v>
      </c>
      <c r="G109">
        <v>1080</v>
      </c>
      <c r="H109">
        <v>3</v>
      </c>
      <c r="I109" t="s">
        <v>1085</v>
      </c>
      <c r="J109" t="s">
        <v>1086</v>
      </c>
      <c r="K109" t="s">
        <v>1087</v>
      </c>
      <c r="L109">
        <v>1301</v>
      </c>
      <c r="N109">
        <v>1003</v>
      </c>
      <c r="O109" t="s">
        <v>983</v>
      </c>
      <c r="P109" t="s">
        <v>983</v>
      </c>
      <c r="Q109">
        <v>1</v>
      </c>
      <c r="W109">
        <v>0</v>
      </c>
      <c r="X109">
        <v>-949506742</v>
      </c>
      <c r="Y109">
        <f>AT109</f>
        <v>5</v>
      </c>
      <c r="AA109">
        <v>4.72</v>
      </c>
      <c r="AB109">
        <v>0</v>
      </c>
      <c r="AC109">
        <v>0</v>
      </c>
      <c r="AD109">
        <v>0</v>
      </c>
      <c r="AE109">
        <v>0.7</v>
      </c>
      <c r="AF109">
        <v>0</v>
      </c>
      <c r="AG109">
        <v>0</v>
      </c>
      <c r="AH109">
        <v>0</v>
      </c>
      <c r="AI109">
        <v>6.74</v>
      </c>
      <c r="AJ109">
        <v>1</v>
      </c>
      <c r="AK109">
        <v>1</v>
      </c>
      <c r="AL109">
        <v>1</v>
      </c>
      <c r="AM109">
        <v>2</v>
      </c>
      <c r="AN109">
        <v>0</v>
      </c>
      <c r="AO109">
        <v>1</v>
      </c>
      <c r="AP109">
        <v>1</v>
      </c>
      <c r="AQ109">
        <v>0</v>
      </c>
      <c r="AR109">
        <v>0</v>
      </c>
      <c r="AS109" t="s">
        <v>3</v>
      </c>
      <c r="AT109">
        <v>5</v>
      </c>
      <c r="AU109" t="s">
        <v>3</v>
      </c>
      <c r="AV109">
        <v>0</v>
      </c>
      <c r="AW109">
        <v>2</v>
      </c>
      <c r="AX109">
        <v>60254303</v>
      </c>
      <c r="AY109">
        <v>1</v>
      </c>
      <c r="AZ109">
        <v>0</v>
      </c>
      <c r="BA109">
        <v>122</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CV109">
        <v>0</v>
      </c>
      <c r="CW109">
        <v>0</v>
      </c>
      <c r="CX109">
        <f>ROUND(Y109*Source!I228,9)</f>
        <v>1127.5</v>
      </c>
      <c r="CY109">
        <f>AA109</f>
        <v>4.72</v>
      </c>
      <c r="CZ109">
        <f>AE109</f>
        <v>0.7</v>
      </c>
      <c r="DA109">
        <f>AI109</f>
        <v>6.74</v>
      </c>
      <c r="DB109">
        <f>ROUND(ROUND(AT109*CZ109,2),6)</f>
        <v>3.5</v>
      </c>
      <c r="DC109">
        <f>ROUND(ROUND(AT109*AG109,2),6)</f>
        <v>0</v>
      </c>
      <c r="DD109" t="s">
        <v>3</v>
      </c>
      <c r="DE109" t="s">
        <v>3</v>
      </c>
      <c r="DF109">
        <f>ROUND(ROUND(AE109*AI109,2)*CX109,2)</f>
        <v>5321.8</v>
      </c>
      <c r="DG109">
        <f t="shared" si="23"/>
        <v>0</v>
      </c>
      <c r="DH109">
        <f t="shared" si="24"/>
        <v>0</v>
      </c>
      <c r="DI109">
        <f t="shared" si="16"/>
        <v>0</v>
      </c>
      <c r="DJ109">
        <f>DF109</f>
        <v>5321.8</v>
      </c>
      <c r="DK109">
        <v>0</v>
      </c>
      <c r="DL109" t="s">
        <v>3</v>
      </c>
      <c r="DM109">
        <v>0</v>
      </c>
      <c r="DN109" t="s">
        <v>3</v>
      </c>
      <c r="DO109">
        <v>0</v>
      </c>
    </row>
    <row r="110" spans="1:119" x14ac:dyDescent="0.2">
      <c r="A110">
        <f>ROW(Source!A228)</f>
        <v>228</v>
      </c>
      <c r="B110">
        <v>60252775</v>
      </c>
      <c r="C110">
        <v>60253137</v>
      </c>
      <c r="D110">
        <v>59062397</v>
      </c>
      <c r="E110">
        <v>1</v>
      </c>
      <c r="F110">
        <v>1</v>
      </c>
      <c r="G110">
        <v>1080</v>
      </c>
      <c r="H110">
        <v>3</v>
      </c>
      <c r="I110" t="s">
        <v>1088</v>
      </c>
      <c r="J110" t="s">
        <v>1089</v>
      </c>
      <c r="K110" t="s">
        <v>1090</v>
      </c>
      <c r="L110">
        <v>1356</v>
      </c>
      <c r="N110">
        <v>1010</v>
      </c>
      <c r="O110" t="s">
        <v>1081</v>
      </c>
      <c r="P110" t="s">
        <v>1081</v>
      </c>
      <c r="Q110">
        <v>1000</v>
      </c>
      <c r="W110">
        <v>0</v>
      </c>
      <c r="X110">
        <v>-510359138</v>
      </c>
      <c r="Y110">
        <f>AT110</f>
        <v>0.02</v>
      </c>
      <c r="AA110">
        <v>212.58</v>
      </c>
      <c r="AB110">
        <v>0</v>
      </c>
      <c r="AC110">
        <v>0</v>
      </c>
      <c r="AD110">
        <v>0</v>
      </c>
      <c r="AE110">
        <v>6.44</v>
      </c>
      <c r="AF110">
        <v>0</v>
      </c>
      <c r="AG110">
        <v>0</v>
      </c>
      <c r="AH110">
        <v>0</v>
      </c>
      <c r="AI110">
        <v>33.01</v>
      </c>
      <c r="AJ110">
        <v>1</v>
      </c>
      <c r="AK110">
        <v>1</v>
      </c>
      <c r="AL110">
        <v>1</v>
      </c>
      <c r="AM110">
        <v>2</v>
      </c>
      <c r="AN110">
        <v>0</v>
      </c>
      <c r="AO110">
        <v>1</v>
      </c>
      <c r="AP110">
        <v>1</v>
      </c>
      <c r="AQ110">
        <v>0</v>
      </c>
      <c r="AR110">
        <v>0</v>
      </c>
      <c r="AS110" t="s">
        <v>3</v>
      </c>
      <c r="AT110">
        <v>0.02</v>
      </c>
      <c r="AU110" t="s">
        <v>3</v>
      </c>
      <c r="AV110">
        <v>0</v>
      </c>
      <c r="AW110">
        <v>2</v>
      </c>
      <c r="AX110">
        <v>60254304</v>
      </c>
      <c r="AY110">
        <v>1</v>
      </c>
      <c r="AZ110">
        <v>0</v>
      </c>
      <c r="BA110">
        <v>123</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CV110">
        <v>0</v>
      </c>
      <c r="CW110">
        <v>0</v>
      </c>
      <c r="CX110">
        <f>ROUND(Y110*Source!I228,9)</f>
        <v>4.51</v>
      </c>
      <c r="CY110">
        <f>AA110</f>
        <v>212.58</v>
      </c>
      <c r="CZ110">
        <f>AE110</f>
        <v>6.44</v>
      </c>
      <c r="DA110">
        <f>AI110</f>
        <v>33.01</v>
      </c>
      <c r="DB110">
        <f>ROUND(ROUND(AT110*CZ110,2),6)</f>
        <v>0.13</v>
      </c>
      <c r="DC110">
        <f>ROUND(ROUND(AT110*AG110,2),6)</f>
        <v>0</v>
      </c>
      <c r="DD110" t="s">
        <v>3</v>
      </c>
      <c r="DE110" t="s">
        <v>3</v>
      </c>
      <c r="DF110">
        <f>ROUND(ROUND(AE110*AI110,2)*CX110,2)</f>
        <v>958.74</v>
      </c>
      <c r="DG110">
        <f t="shared" si="23"/>
        <v>0</v>
      </c>
      <c r="DH110">
        <f t="shared" si="24"/>
        <v>0</v>
      </c>
      <c r="DI110">
        <f t="shared" si="16"/>
        <v>0</v>
      </c>
      <c r="DJ110">
        <f>DF110</f>
        <v>958.74</v>
      </c>
      <c r="DK110">
        <v>0</v>
      </c>
      <c r="DL110" t="s">
        <v>3</v>
      </c>
      <c r="DM110">
        <v>0</v>
      </c>
      <c r="DN110" t="s">
        <v>3</v>
      </c>
      <c r="DO110">
        <v>0</v>
      </c>
    </row>
    <row r="111" spans="1:119" x14ac:dyDescent="0.2">
      <c r="A111">
        <f>ROW(Source!A235)</f>
        <v>235</v>
      </c>
      <c r="B111">
        <v>60252778</v>
      </c>
      <c r="C111">
        <v>60253154</v>
      </c>
      <c r="D111">
        <v>58999254</v>
      </c>
      <c r="E111">
        <v>1080</v>
      </c>
      <c r="F111">
        <v>1</v>
      </c>
      <c r="G111">
        <v>1080</v>
      </c>
      <c r="H111">
        <v>1</v>
      </c>
      <c r="I111" t="s">
        <v>1048</v>
      </c>
      <c r="J111" t="s">
        <v>3</v>
      </c>
      <c r="K111" t="s">
        <v>1049</v>
      </c>
      <c r="L111">
        <v>1191</v>
      </c>
      <c r="N111">
        <v>1013</v>
      </c>
      <c r="O111" t="s">
        <v>1050</v>
      </c>
      <c r="P111" t="s">
        <v>1050</v>
      </c>
      <c r="Q111">
        <v>1</v>
      </c>
      <c r="W111">
        <v>0</v>
      </c>
      <c r="X111">
        <v>476480486</v>
      </c>
      <c r="Y111">
        <f>(AT111*1.1)</f>
        <v>4.5320000000000009</v>
      </c>
      <c r="AA111">
        <v>0</v>
      </c>
      <c r="AB111">
        <v>0</v>
      </c>
      <c r="AC111">
        <v>0</v>
      </c>
      <c r="AD111">
        <v>0</v>
      </c>
      <c r="AE111">
        <v>0</v>
      </c>
      <c r="AF111">
        <v>0</v>
      </c>
      <c r="AG111">
        <v>0</v>
      </c>
      <c r="AH111">
        <v>0</v>
      </c>
      <c r="AI111">
        <v>1</v>
      </c>
      <c r="AJ111">
        <v>1</v>
      </c>
      <c r="AK111">
        <v>1</v>
      </c>
      <c r="AL111">
        <v>1</v>
      </c>
      <c r="AM111">
        <v>-2</v>
      </c>
      <c r="AN111">
        <v>0</v>
      </c>
      <c r="AO111">
        <v>1</v>
      </c>
      <c r="AP111">
        <v>1</v>
      </c>
      <c r="AQ111">
        <v>0</v>
      </c>
      <c r="AR111">
        <v>0</v>
      </c>
      <c r="AS111" t="s">
        <v>3</v>
      </c>
      <c r="AT111">
        <v>4.12</v>
      </c>
      <c r="AU111" t="s">
        <v>24</v>
      </c>
      <c r="AV111">
        <v>1</v>
      </c>
      <c r="AW111">
        <v>2</v>
      </c>
      <c r="AX111">
        <v>60254306</v>
      </c>
      <c r="AY111">
        <v>1</v>
      </c>
      <c r="AZ111">
        <v>0</v>
      </c>
      <c r="BA111">
        <v>125</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CU111">
        <f>ROUND(AT111*Source!I235*AH111*AL111,2)</f>
        <v>0</v>
      </c>
      <c r="CV111">
        <f>ROUND(Y111*Source!I235,9)</f>
        <v>837.06039999999996</v>
      </c>
      <c r="CW111">
        <v>0</v>
      </c>
      <c r="CX111">
        <f>ROUND(Y111*Source!I235,9)</f>
        <v>837.06039999999996</v>
      </c>
      <c r="CY111">
        <f>AD111</f>
        <v>0</v>
      </c>
      <c r="CZ111">
        <f>AH111</f>
        <v>0</v>
      </c>
      <c r="DA111">
        <f>AL111</f>
        <v>1</v>
      </c>
      <c r="DB111">
        <f>ROUND((ROUND(AT111*CZ111,2)*1.1),6)</f>
        <v>0</v>
      </c>
      <c r="DC111">
        <f>ROUND((ROUND(AT111*AG111,2)*1.1),6)</f>
        <v>0</v>
      </c>
      <c r="DD111" t="s">
        <v>3</v>
      </c>
      <c r="DE111" t="s">
        <v>3</v>
      </c>
      <c r="DF111">
        <f t="shared" ref="DF111:DF118" si="25">ROUND(ROUND(AE111,2)*CX111,2)</f>
        <v>0</v>
      </c>
      <c r="DG111">
        <f t="shared" si="23"/>
        <v>0</v>
      </c>
      <c r="DH111">
        <f t="shared" si="24"/>
        <v>0</v>
      </c>
      <c r="DI111">
        <f t="shared" si="16"/>
        <v>0</v>
      </c>
      <c r="DJ111">
        <f>DI111</f>
        <v>0</v>
      </c>
      <c r="DK111">
        <v>0</v>
      </c>
      <c r="DL111" t="s">
        <v>3</v>
      </c>
      <c r="DM111">
        <v>0</v>
      </c>
      <c r="DN111" t="s">
        <v>3</v>
      </c>
      <c r="DO111">
        <v>0</v>
      </c>
    </row>
    <row r="112" spans="1:119" x14ac:dyDescent="0.2">
      <c r="A112">
        <f>ROW(Source!A235)</f>
        <v>235</v>
      </c>
      <c r="B112">
        <v>60252778</v>
      </c>
      <c r="C112">
        <v>60253154</v>
      </c>
      <c r="D112">
        <v>59070669</v>
      </c>
      <c r="E112">
        <v>1</v>
      </c>
      <c r="F112">
        <v>1</v>
      </c>
      <c r="G112">
        <v>1080</v>
      </c>
      <c r="H112">
        <v>2</v>
      </c>
      <c r="I112" t="s">
        <v>1055</v>
      </c>
      <c r="J112" t="s">
        <v>1056</v>
      </c>
      <c r="K112" t="s">
        <v>1057</v>
      </c>
      <c r="L112">
        <v>1368</v>
      </c>
      <c r="N112">
        <v>1011</v>
      </c>
      <c r="O112" t="s">
        <v>1054</v>
      </c>
      <c r="P112" t="s">
        <v>1054</v>
      </c>
      <c r="Q112">
        <v>1</v>
      </c>
      <c r="W112">
        <v>0</v>
      </c>
      <c r="X112">
        <v>-1985943078</v>
      </c>
      <c r="Y112">
        <f>(AT112*1.1)</f>
        <v>3.3000000000000002E-2</v>
      </c>
      <c r="AA112">
        <v>0</v>
      </c>
      <c r="AB112">
        <v>87.01</v>
      </c>
      <c r="AC112">
        <v>13.21</v>
      </c>
      <c r="AD112">
        <v>0</v>
      </c>
      <c r="AE112">
        <v>0</v>
      </c>
      <c r="AF112">
        <v>83.1</v>
      </c>
      <c r="AG112">
        <v>12.62</v>
      </c>
      <c r="AH112">
        <v>0</v>
      </c>
      <c r="AI112">
        <v>1</v>
      </c>
      <c r="AJ112">
        <v>1</v>
      </c>
      <c r="AK112">
        <v>1</v>
      </c>
      <c r="AL112">
        <v>1</v>
      </c>
      <c r="AM112">
        <v>-2</v>
      </c>
      <c r="AN112">
        <v>0</v>
      </c>
      <c r="AO112">
        <v>1</v>
      </c>
      <c r="AP112">
        <v>1</v>
      </c>
      <c r="AQ112">
        <v>0</v>
      </c>
      <c r="AR112">
        <v>0</v>
      </c>
      <c r="AS112" t="s">
        <v>3</v>
      </c>
      <c r="AT112">
        <v>0.03</v>
      </c>
      <c r="AU112" t="s">
        <v>24</v>
      </c>
      <c r="AV112">
        <v>0</v>
      </c>
      <c r="AW112">
        <v>2</v>
      </c>
      <c r="AX112">
        <v>60254307</v>
      </c>
      <c r="AY112">
        <v>1</v>
      </c>
      <c r="AZ112">
        <v>0</v>
      </c>
      <c r="BA112">
        <v>126</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CV112">
        <v>0</v>
      </c>
      <c r="CW112">
        <f>ROUND(Y112*Source!I235*DO112,9)</f>
        <v>76.920162000000005</v>
      </c>
      <c r="CX112">
        <f>ROUND(Y112*Source!I235,9)</f>
        <v>6.0951000000000004</v>
      </c>
      <c r="CY112">
        <f>AB112</f>
        <v>87.01</v>
      </c>
      <c r="CZ112">
        <f>AF112</f>
        <v>83.1</v>
      </c>
      <c r="DA112">
        <f>AJ112</f>
        <v>1</v>
      </c>
      <c r="DB112">
        <f>ROUND((ROUND(AT112*CZ112,2)*1.1),6)</f>
        <v>2.7389999999999999</v>
      </c>
      <c r="DC112">
        <f>ROUND((ROUND(AT112*AG112,2)*1.1),6)</f>
        <v>0.41799999999999998</v>
      </c>
      <c r="DD112" t="s">
        <v>3</v>
      </c>
      <c r="DE112" t="s">
        <v>3</v>
      </c>
      <c r="DF112">
        <f t="shared" si="25"/>
        <v>0</v>
      </c>
      <c r="DG112">
        <f t="shared" si="23"/>
        <v>506.5</v>
      </c>
      <c r="DH112">
        <f t="shared" si="24"/>
        <v>76.92</v>
      </c>
      <c r="DI112">
        <f t="shared" si="16"/>
        <v>0</v>
      </c>
      <c r="DJ112">
        <f>DG112</f>
        <v>506.5</v>
      </c>
      <c r="DK112">
        <v>0</v>
      </c>
      <c r="DL112" t="s">
        <v>1058</v>
      </c>
      <c r="DM112">
        <v>0</v>
      </c>
      <c r="DN112" t="s">
        <v>1050</v>
      </c>
      <c r="DO112">
        <v>12.62</v>
      </c>
    </row>
    <row r="113" spans="1:119" x14ac:dyDescent="0.2">
      <c r="A113">
        <f>ROW(Source!A235)</f>
        <v>235</v>
      </c>
      <c r="B113">
        <v>60252778</v>
      </c>
      <c r="C113">
        <v>60253154</v>
      </c>
      <c r="D113">
        <v>59062734</v>
      </c>
      <c r="E113">
        <v>1</v>
      </c>
      <c r="F113">
        <v>1</v>
      </c>
      <c r="G113">
        <v>1080</v>
      </c>
      <c r="H113">
        <v>3</v>
      </c>
      <c r="I113" t="s">
        <v>1078</v>
      </c>
      <c r="J113" t="s">
        <v>1079</v>
      </c>
      <c r="K113" t="s">
        <v>1080</v>
      </c>
      <c r="L113">
        <v>1356</v>
      </c>
      <c r="N113">
        <v>1010</v>
      </c>
      <c r="O113" t="s">
        <v>1081</v>
      </c>
      <c r="P113" t="s">
        <v>1081</v>
      </c>
      <c r="Q113">
        <v>1000</v>
      </c>
      <c r="W113">
        <v>0</v>
      </c>
      <c r="X113">
        <v>-1221558404</v>
      </c>
      <c r="Y113">
        <f>AT113</f>
        <v>5.0000000000000001E-3</v>
      </c>
      <c r="AA113">
        <v>226.66</v>
      </c>
      <c r="AB113">
        <v>0</v>
      </c>
      <c r="AC113">
        <v>0</v>
      </c>
      <c r="AD113">
        <v>0</v>
      </c>
      <c r="AE113">
        <v>226.66</v>
      </c>
      <c r="AF113">
        <v>0</v>
      </c>
      <c r="AG113">
        <v>0</v>
      </c>
      <c r="AH113">
        <v>0</v>
      </c>
      <c r="AI113">
        <v>1</v>
      </c>
      <c r="AJ113">
        <v>1</v>
      </c>
      <c r="AK113">
        <v>1</v>
      </c>
      <c r="AL113">
        <v>1</v>
      </c>
      <c r="AM113">
        <v>-2</v>
      </c>
      <c r="AN113">
        <v>0</v>
      </c>
      <c r="AO113">
        <v>1</v>
      </c>
      <c r="AP113">
        <v>1</v>
      </c>
      <c r="AQ113">
        <v>0</v>
      </c>
      <c r="AR113">
        <v>0</v>
      </c>
      <c r="AS113" t="s">
        <v>3</v>
      </c>
      <c r="AT113">
        <v>5.0000000000000001E-3</v>
      </c>
      <c r="AU113" t="s">
        <v>3</v>
      </c>
      <c r="AV113">
        <v>0</v>
      </c>
      <c r="AW113">
        <v>2</v>
      </c>
      <c r="AX113">
        <v>60254308</v>
      </c>
      <c r="AY113">
        <v>1</v>
      </c>
      <c r="AZ113">
        <v>0</v>
      </c>
      <c r="BA113">
        <v>127</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CV113">
        <v>0</v>
      </c>
      <c r="CW113">
        <v>0</v>
      </c>
      <c r="CX113">
        <f>ROUND(Y113*Source!I235,9)</f>
        <v>0.92349999999999999</v>
      </c>
      <c r="CY113">
        <f>AA113</f>
        <v>226.66</v>
      </c>
      <c r="CZ113">
        <f>AE113</f>
        <v>226.66</v>
      </c>
      <c r="DA113">
        <f>AI113</f>
        <v>1</v>
      </c>
      <c r="DB113">
        <f>ROUND(ROUND(AT113*CZ113,2),6)</f>
        <v>1.1299999999999999</v>
      </c>
      <c r="DC113">
        <f>ROUND(ROUND(AT113*AG113,2),6)</f>
        <v>0</v>
      </c>
      <c r="DD113" t="s">
        <v>3</v>
      </c>
      <c r="DE113" t="s">
        <v>3</v>
      </c>
      <c r="DF113">
        <f t="shared" si="25"/>
        <v>209.32</v>
      </c>
      <c r="DG113">
        <f t="shared" si="23"/>
        <v>0</v>
      </c>
      <c r="DH113">
        <f t="shared" si="24"/>
        <v>0</v>
      </c>
      <c r="DI113">
        <f t="shared" si="16"/>
        <v>0</v>
      </c>
      <c r="DJ113">
        <f>DF113</f>
        <v>209.32</v>
      </c>
      <c r="DK113">
        <v>0</v>
      </c>
      <c r="DL113" t="s">
        <v>3</v>
      </c>
      <c r="DM113">
        <v>0</v>
      </c>
      <c r="DN113" t="s">
        <v>3</v>
      </c>
      <c r="DO113">
        <v>0</v>
      </c>
    </row>
    <row r="114" spans="1:119" x14ac:dyDescent="0.2">
      <c r="A114">
        <f>ROW(Source!A235)</f>
        <v>235</v>
      </c>
      <c r="B114">
        <v>60252778</v>
      </c>
      <c r="C114">
        <v>60253154</v>
      </c>
      <c r="D114">
        <v>59063145</v>
      </c>
      <c r="E114">
        <v>1</v>
      </c>
      <c r="F114">
        <v>1</v>
      </c>
      <c r="G114">
        <v>1080</v>
      </c>
      <c r="H114">
        <v>3</v>
      </c>
      <c r="I114" t="s">
        <v>1082</v>
      </c>
      <c r="J114" t="s">
        <v>1083</v>
      </c>
      <c r="K114" t="s">
        <v>1084</v>
      </c>
      <c r="L114">
        <v>1355</v>
      </c>
      <c r="N114">
        <v>1010</v>
      </c>
      <c r="O114" t="s">
        <v>631</v>
      </c>
      <c r="P114" t="s">
        <v>631</v>
      </c>
      <c r="Q114">
        <v>100</v>
      </c>
      <c r="W114">
        <v>0</v>
      </c>
      <c r="X114">
        <v>1017710329</v>
      </c>
      <c r="Y114">
        <f>AT114</f>
        <v>0.3</v>
      </c>
      <c r="AA114">
        <v>323.76</v>
      </c>
      <c r="AB114">
        <v>0</v>
      </c>
      <c r="AC114">
        <v>0</v>
      </c>
      <c r="AD114">
        <v>0</v>
      </c>
      <c r="AE114">
        <v>323.76</v>
      </c>
      <c r="AF114">
        <v>0</v>
      </c>
      <c r="AG114">
        <v>0</v>
      </c>
      <c r="AH114">
        <v>0</v>
      </c>
      <c r="AI114">
        <v>1</v>
      </c>
      <c r="AJ114">
        <v>1</v>
      </c>
      <c r="AK114">
        <v>1</v>
      </c>
      <c r="AL114">
        <v>1</v>
      </c>
      <c r="AM114">
        <v>-2</v>
      </c>
      <c r="AN114">
        <v>0</v>
      </c>
      <c r="AO114">
        <v>1</v>
      </c>
      <c r="AP114">
        <v>1</v>
      </c>
      <c r="AQ114">
        <v>0</v>
      </c>
      <c r="AR114">
        <v>0</v>
      </c>
      <c r="AS114" t="s">
        <v>3</v>
      </c>
      <c r="AT114">
        <v>0.3</v>
      </c>
      <c r="AU114" t="s">
        <v>3</v>
      </c>
      <c r="AV114">
        <v>0</v>
      </c>
      <c r="AW114">
        <v>2</v>
      </c>
      <c r="AX114">
        <v>60254309</v>
      </c>
      <c r="AY114">
        <v>1</v>
      </c>
      <c r="AZ114">
        <v>0</v>
      </c>
      <c r="BA114">
        <v>128</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CV114">
        <v>0</v>
      </c>
      <c r="CW114">
        <v>0</v>
      </c>
      <c r="CX114">
        <f>ROUND(Y114*Source!I235,9)</f>
        <v>55.41</v>
      </c>
      <c r="CY114">
        <f>AA114</f>
        <v>323.76</v>
      </c>
      <c r="CZ114">
        <f>AE114</f>
        <v>323.76</v>
      </c>
      <c r="DA114">
        <f>AI114</f>
        <v>1</v>
      </c>
      <c r="DB114">
        <f>ROUND(ROUND(AT114*CZ114,2),6)</f>
        <v>97.13</v>
      </c>
      <c r="DC114">
        <f>ROUND(ROUND(AT114*AG114,2),6)</f>
        <v>0</v>
      </c>
      <c r="DD114" t="s">
        <v>3</v>
      </c>
      <c r="DE114" t="s">
        <v>3</v>
      </c>
      <c r="DF114">
        <f t="shared" si="25"/>
        <v>17939.54</v>
      </c>
      <c r="DG114">
        <f t="shared" si="23"/>
        <v>0</v>
      </c>
      <c r="DH114">
        <f t="shared" si="24"/>
        <v>0</v>
      </c>
      <c r="DI114">
        <f t="shared" si="16"/>
        <v>0</v>
      </c>
      <c r="DJ114">
        <f>DF114</f>
        <v>17939.54</v>
      </c>
      <c r="DK114">
        <v>0</v>
      </c>
      <c r="DL114" t="s">
        <v>3</v>
      </c>
      <c r="DM114">
        <v>0</v>
      </c>
      <c r="DN114" t="s">
        <v>3</v>
      </c>
      <c r="DO114">
        <v>0</v>
      </c>
    </row>
    <row r="115" spans="1:119" x14ac:dyDescent="0.2">
      <c r="A115">
        <f>ROW(Source!A235)</f>
        <v>235</v>
      </c>
      <c r="B115">
        <v>60252778</v>
      </c>
      <c r="C115">
        <v>60253154</v>
      </c>
      <c r="D115">
        <v>59062395</v>
      </c>
      <c r="E115">
        <v>1</v>
      </c>
      <c r="F115">
        <v>1</v>
      </c>
      <c r="G115">
        <v>1080</v>
      </c>
      <c r="H115">
        <v>3</v>
      </c>
      <c r="I115" t="s">
        <v>1085</v>
      </c>
      <c r="J115" t="s">
        <v>1086</v>
      </c>
      <c r="K115" t="s">
        <v>1087</v>
      </c>
      <c r="L115">
        <v>1301</v>
      </c>
      <c r="N115">
        <v>1003</v>
      </c>
      <c r="O115" t="s">
        <v>983</v>
      </c>
      <c r="P115" t="s">
        <v>983</v>
      </c>
      <c r="Q115">
        <v>1</v>
      </c>
      <c r="W115">
        <v>0</v>
      </c>
      <c r="X115">
        <v>-949506742</v>
      </c>
      <c r="Y115">
        <f>AT115</f>
        <v>5.5</v>
      </c>
      <c r="AA115">
        <v>0.7</v>
      </c>
      <c r="AB115">
        <v>0</v>
      </c>
      <c r="AC115">
        <v>0</v>
      </c>
      <c r="AD115">
        <v>0</v>
      </c>
      <c r="AE115">
        <v>0.7</v>
      </c>
      <c r="AF115">
        <v>0</v>
      </c>
      <c r="AG115">
        <v>0</v>
      </c>
      <c r="AH115">
        <v>0</v>
      </c>
      <c r="AI115">
        <v>1</v>
      </c>
      <c r="AJ115">
        <v>1</v>
      </c>
      <c r="AK115">
        <v>1</v>
      </c>
      <c r="AL115">
        <v>1</v>
      </c>
      <c r="AM115">
        <v>-2</v>
      </c>
      <c r="AN115">
        <v>0</v>
      </c>
      <c r="AO115">
        <v>1</v>
      </c>
      <c r="AP115">
        <v>1</v>
      </c>
      <c r="AQ115">
        <v>0</v>
      </c>
      <c r="AR115">
        <v>0</v>
      </c>
      <c r="AS115" t="s">
        <v>3</v>
      </c>
      <c r="AT115">
        <v>5.5</v>
      </c>
      <c r="AU115" t="s">
        <v>3</v>
      </c>
      <c r="AV115">
        <v>0</v>
      </c>
      <c r="AW115">
        <v>2</v>
      </c>
      <c r="AX115">
        <v>60254310</v>
      </c>
      <c r="AY115">
        <v>1</v>
      </c>
      <c r="AZ115">
        <v>0</v>
      </c>
      <c r="BA115">
        <v>129</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CV115">
        <v>0</v>
      </c>
      <c r="CW115">
        <v>0</v>
      </c>
      <c r="CX115">
        <f>ROUND(Y115*Source!I235,9)</f>
        <v>1015.85</v>
      </c>
      <c r="CY115">
        <f>AA115</f>
        <v>0.7</v>
      </c>
      <c r="CZ115">
        <f>AE115</f>
        <v>0.7</v>
      </c>
      <c r="DA115">
        <f>AI115</f>
        <v>1</v>
      </c>
      <c r="DB115">
        <f>ROUND(ROUND(AT115*CZ115,2),6)</f>
        <v>3.85</v>
      </c>
      <c r="DC115">
        <f>ROUND(ROUND(AT115*AG115,2),6)</f>
        <v>0</v>
      </c>
      <c r="DD115" t="s">
        <v>3</v>
      </c>
      <c r="DE115" t="s">
        <v>3</v>
      </c>
      <c r="DF115">
        <f t="shared" si="25"/>
        <v>711.1</v>
      </c>
      <c r="DG115">
        <f t="shared" si="23"/>
        <v>0</v>
      </c>
      <c r="DH115">
        <f t="shared" si="24"/>
        <v>0</v>
      </c>
      <c r="DI115">
        <f t="shared" si="16"/>
        <v>0</v>
      </c>
      <c r="DJ115">
        <f>DF115</f>
        <v>711.1</v>
      </c>
      <c r="DK115">
        <v>0</v>
      </c>
      <c r="DL115" t="s">
        <v>3</v>
      </c>
      <c r="DM115">
        <v>0</v>
      </c>
      <c r="DN115" t="s">
        <v>3</v>
      </c>
      <c r="DO115">
        <v>0</v>
      </c>
    </row>
    <row r="116" spans="1:119" x14ac:dyDescent="0.2">
      <c r="A116">
        <f>ROW(Source!A235)</f>
        <v>235</v>
      </c>
      <c r="B116">
        <v>60252778</v>
      </c>
      <c r="C116">
        <v>60253154</v>
      </c>
      <c r="D116">
        <v>59062397</v>
      </c>
      <c r="E116">
        <v>1</v>
      </c>
      <c r="F116">
        <v>1</v>
      </c>
      <c r="G116">
        <v>1080</v>
      </c>
      <c r="H116">
        <v>3</v>
      </c>
      <c r="I116" t="s">
        <v>1088</v>
      </c>
      <c r="J116" t="s">
        <v>1089</v>
      </c>
      <c r="K116" t="s">
        <v>1090</v>
      </c>
      <c r="L116">
        <v>1356</v>
      </c>
      <c r="N116">
        <v>1010</v>
      </c>
      <c r="O116" t="s">
        <v>1081</v>
      </c>
      <c r="P116" t="s">
        <v>1081</v>
      </c>
      <c r="Q116">
        <v>1000</v>
      </c>
      <c r="W116">
        <v>0</v>
      </c>
      <c r="X116">
        <v>-510359138</v>
      </c>
      <c r="Y116">
        <f>AT116</f>
        <v>0.02</v>
      </c>
      <c r="AA116">
        <v>6.44</v>
      </c>
      <c r="AB116">
        <v>0</v>
      </c>
      <c r="AC116">
        <v>0</v>
      </c>
      <c r="AD116">
        <v>0</v>
      </c>
      <c r="AE116">
        <v>6.44</v>
      </c>
      <c r="AF116">
        <v>0</v>
      </c>
      <c r="AG116">
        <v>0</v>
      </c>
      <c r="AH116">
        <v>0</v>
      </c>
      <c r="AI116">
        <v>1</v>
      </c>
      <c r="AJ116">
        <v>1</v>
      </c>
      <c r="AK116">
        <v>1</v>
      </c>
      <c r="AL116">
        <v>1</v>
      </c>
      <c r="AM116">
        <v>-2</v>
      </c>
      <c r="AN116">
        <v>0</v>
      </c>
      <c r="AO116">
        <v>1</v>
      </c>
      <c r="AP116">
        <v>1</v>
      </c>
      <c r="AQ116">
        <v>0</v>
      </c>
      <c r="AR116">
        <v>0</v>
      </c>
      <c r="AS116" t="s">
        <v>3</v>
      </c>
      <c r="AT116">
        <v>0.02</v>
      </c>
      <c r="AU116" t="s">
        <v>3</v>
      </c>
      <c r="AV116">
        <v>0</v>
      </c>
      <c r="AW116">
        <v>2</v>
      </c>
      <c r="AX116">
        <v>60254311</v>
      </c>
      <c r="AY116">
        <v>1</v>
      </c>
      <c r="AZ116">
        <v>0</v>
      </c>
      <c r="BA116">
        <v>130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CV116">
        <v>0</v>
      </c>
      <c r="CW116">
        <v>0</v>
      </c>
      <c r="CX116">
        <f>ROUND(Y116*Source!I235,9)</f>
        <v>3.694</v>
      </c>
      <c r="CY116">
        <f>AA116</f>
        <v>6.44</v>
      </c>
      <c r="CZ116">
        <f>AE116</f>
        <v>6.44</v>
      </c>
      <c r="DA116">
        <f>AI116</f>
        <v>1</v>
      </c>
      <c r="DB116">
        <f>ROUND(ROUND(AT116*CZ116,2),6)</f>
        <v>0.13</v>
      </c>
      <c r="DC116">
        <f>ROUND(ROUND(AT116*AG116,2),6)</f>
        <v>0</v>
      </c>
      <c r="DD116" t="s">
        <v>3</v>
      </c>
      <c r="DE116" t="s">
        <v>3</v>
      </c>
      <c r="DF116">
        <f t="shared" si="25"/>
        <v>23.79</v>
      </c>
      <c r="DG116">
        <f t="shared" si="23"/>
        <v>0</v>
      </c>
      <c r="DH116">
        <f t="shared" si="24"/>
        <v>0</v>
      </c>
      <c r="DI116">
        <f t="shared" si="16"/>
        <v>0</v>
      </c>
      <c r="DJ116">
        <f>DF116</f>
        <v>23.79</v>
      </c>
      <c r="DK116">
        <v>0</v>
      </c>
      <c r="DL116" t="s">
        <v>3</v>
      </c>
      <c r="DM116">
        <v>0</v>
      </c>
      <c r="DN116" t="s">
        <v>3</v>
      </c>
      <c r="DO116">
        <v>0</v>
      </c>
    </row>
    <row r="117" spans="1:119" x14ac:dyDescent="0.2">
      <c r="A117">
        <f>ROW(Source!A236)</f>
        <v>236</v>
      </c>
      <c r="B117">
        <v>60252775</v>
      </c>
      <c r="C117">
        <v>60253154</v>
      </c>
      <c r="D117">
        <v>58999254</v>
      </c>
      <c r="E117">
        <v>1080</v>
      </c>
      <c r="F117">
        <v>1</v>
      </c>
      <c r="G117">
        <v>1080</v>
      </c>
      <c r="H117">
        <v>1</v>
      </c>
      <c r="I117" t="s">
        <v>1048</v>
      </c>
      <c r="J117" t="s">
        <v>3</v>
      </c>
      <c r="K117" t="s">
        <v>1049</v>
      </c>
      <c r="L117">
        <v>1191</v>
      </c>
      <c r="N117">
        <v>1013</v>
      </c>
      <c r="O117" t="s">
        <v>1050</v>
      </c>
      <c r="P117" t="s">
        <v>1050</v>
      </c>
      <c r="Q117">
        <v>1</v>
      </c>
      <c r="W117">
        <v>0</v>
      </c>
      <c r="X117">
        <v>476480486</v>
      </c>
      <c r="Y117">
        <f>(AT117*1.1)</f>
        <v>4.5320000000000009</v>
      </c>
      <c r="AA117">
        <v>0</v>
      </c>
      <c r="AB117">
        <v>0</v>
      </c>
      <c r="AC117">
        <v>0</v>
      </c>
      <c r="AD117">
        <v>0</v>
      </c>
      <c r="AE117">
        <v>0</v>
      </c>
      <c r="AF117">
        <v>0</v>
      </c>
      <c r="AG117">
        <v>0</v>
      </c>
      <c r="AH117">
        <v>0</v>
      </c>
      <c r="AI117">
        <v>1</v>
      </c>
      <c r="AJ117">
        <v>1</v>
      </c>
      <c r="AK117">
        <v>1</v>
      </c>
      <c r="AL117">
        <v>1</v>
      </c>
      <c r="AM117">
        <v>5</v>
      </c>
      <c r="AN117">
        <v>0</v>
      </c>
      <c r="AO117">
        <v>1</v>
      </c>
      <c r="AP117">
        <v>1</v>
      </c>
      <c r="AQ117">
        <v>0</v>
      </c>
      <c r="AR117">
        <v>0</v>
      </c>
      <c r="AS117" t="s">
        <v>3</v>
      </c>
      <c r="AT117">
        <v>4.12</v>
      </c>
      <c r="AU117" t="s">
        <v>24</v>
      </c>
      <c r="AV117">
        <v>1</v>
      </c>
      <c r="AW117">
        <v>2</v>
      </c>
      <c r="AX117">
        <v>60254306</v>
      </c>
      <c r="AY117">
        <v>1</v>
      </c>
      <c r="AZ117">
        <v>0</v>
      </c>
      <c r="BA117">
        <v>132</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CU117">
        <f>ROUND(AT117*Source!I236*AH117*AL117,2)</f>
        <v>0</v>
      </c>
      <c r="CV117">
        <f>ROUND(Y117*Source!I236,9)</f>
        <v>837.06039999999996</v>
      </c>
      <c r="CW117">
        <v>0</v>
      </c>
      <c r="CX117">
        <f>ROUND(Y117*Source!I236,9)</f>
        <v>837.06039999999996</v>
      </c>
      <c r="CY117">
        <f>AD117</f>
        <v>0</v>
      </c>
      <c r="CZ117">
        <f>AH117</f>
        <v>0</v>
      </c>
      <c r="DA117">
        <f>AL117</f>
        <v>1</v>
      </c>
      <c r="DB117">
        <f>ROUND((ROUND(AT117*CZ117,2)*1.1),6)</f>
        <v>0</v>
      </c>
      <c r="DC117">
        <f>ROUND((ROUND(AT117*AG117,2)*1.1),6)</f>
        <v>0</v>
      </c>
      <c r="DD117" t="s">
        <v>3</v>
      </c>
      <c r="DE117" t="s">
        <v>3</v>
      </c>
      <c r="DF117">
        <f t="shared" si="25"/>
        <v>0</v>
      </c>
      <c r="DG117">
        <f t="shared" si="23"/>
        <v>0</v>
      </c>
      <c r="DH117">
        <f t="shared" si="24"/>
        <v>0</v>
      </c>
      <c r="DI117">
        <f t="shared" si="16"/>
        <v>0</v>
      </c>
      <c r="DJ117">
        <f>DI117</f>
        <v>0</v>
      </c>
      <c r="DK117">
        <v>0</v>
      </c>
      <c r="DL117" t="s">
        <v>3</v>
      </c>
      <c r="DM117">
        <v>0</v>
      </c>
      <c r="DN117" t="s">
        <v>3</v>
      </c>
      <c r="DO117">
        <v>0</v>
      </c>
    </row>
    <row r="118" spans="1:119" x14ac:dyDescent="0.2">
      <c r="A118">
        <f>ROW(Source!A236)</f>
        <v>236</v>
      </c>
      <c r="B118">
        <v>60252775</v>
      </c>
      <c r="C118">
        <v>60253154</v>
      </c>
      <c r="D118">
        <v>59070669</v>
      </c>
      <c r="E118">
        <v>1</v>
      </c>
      <c r="F118">
        <v>1</v>
      </c>
      <c r="G118">
        <v>1080</v>
      </c>
      <c r="H118">
        <v>2</v>
      </c>
      <c r="I118" t="s">
        <v>1055</v>
      </c>
      <c r="J118" t="s">
        <v>1056</v>
      </c>
      <c r="K118" t="s">
        <v>1057</v>
      </c>
      <c r="L118">
        <v>1368</v>
      </c>
      <c r="N118">
        <v>1011</v>
      </c>
      <c r="O118" t="s">
        <v>1054</v>
      </c>
      <c r="P118" t="s">
        <v>1054</v>
      </c>
      <c r="Q118">
        <v>1</v>
      </c>
      <c r="W118">
        <v>0</v>
      </c>
      <c r="X118">
        <v>-1985943078</v>
      </c>
      <c r="Y118">
        <f>(AT118*1.1)</f>
        <v>3.3000000000000002E-2</v>
      </c>
      <c r="AA118">
        <v>0</v>
      </c>
      <c r="AB118">
        <v>1418.19</v>
      </c>
      <c r="AC118">
        <v>726.59</v>
      </c>
      <c r="AD118">
        <v>0</v>
      </c>
      <c r="AE118">
        <v>0</v>
      </c>
      <c r="AF118">
        <v>83.1</v>
      </c>
      <c r="AG118">
        <v>12.62</v>
      </c>
      <c r="AH118">
        <v>0</v>
      </c>
      <c r="AI118">
        <v>1</v>
      </c>
      <c r="AJ118">
        <v>16.3</v>
      </c>
      <c r="AK118">
        <v>54.99</v>
      </c>
      <c r="AL118">
        <v>1</v>
      </c>
      <c r="AM118">
        <v>2</v>
      </c>
      <c r="AN118">
        <v>0</v>
      </c>
      <c r="AO118">
        <v>1</v>
      </c>
      <c r="AP118">
        <v>1</v>
      </c>
      <c r="AQ118">
        <v>0</v>
      </c>
      <c r="AR118">
        <v>0</v>
      </c>
      <c r="AS118" t="s">
        <v>3</v>
      </c>
      <c r="AT118">
        <v>0.03</v>
      </c>
      <c r="AU118" t="s">
        <v>24</v>
      </c>
      <c r="AV118">
        <v>0</v>
      </c>
      <c r="AW118">
        <v>2</v>
      </c>
      <c r="AX118">
        <v>60254307</v>
      </c>
      <c r="AY118">
        <v>1</v>
      </c>
      <c r="AZ118">
        <v>0</v>
      </c>
      <c r="BA118">
        <v>133</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CV118">
        <v>0</v>
      </c>
      <c r="CW118">
        <f>ROUND(Y118*Source!I236*DO118,9)</f>
        <v>76.920162000000005</v>
      </c>
      <c r="CX118">
        <f>ROUND(Y118*Source!I236,9)</f>
        <v>6.0951000000000004</v>
      </c>
      <c r="CY118">
        <f>AB118</f>
        <v>1418.19</v>
      </c>
      <c r="CZ118">
        <f>AF118</f>
        <v>83.1</v>
      </c>
      <c r="DA118">
        <f>AJ118</f>
        <v>16.3</v>
      </c>
      <c r="DB118">
        <f>ROUND((ROUND(AT118*CZ118,2)*1.1),6)</f>
        <v>2.7389999999999999</v>
      </c>
      <c r="DC118">
        <f>ROUND((ROUND(AT118*AG118,2)*1.1),6)</f>
        <v>0.41799999999999998</v>
      </c>
      <c r="DD118" t="s">
        <v>3</v>
      </c>
      <c r="DE118" t="s">
        <v>3</v>
      </c>
      <c r="DF118">
        <f t="shared" si="25"/>
        <v>0</v>
      </c>
      <c r="DG118">
        <f>ROUND(ROUND(AF118*AJ118,2)*CX118,2)</f>
        <v>8256</v>
      </c>
      <c r="DH118">
        <f>ROUND(ROUND(AG118*AK118,2)*CX118,2)</f>
        <v>4229.82</v>
      </c>
      <c r="DI118">
        <f t="shared" si="16"/>
        <v>0</v>
      </c>
      <c r="DJ118">
        <f>DG118</f>
        <v>8256</v>
      </c>
      <c r="DK118">
        <v>0</v>
      </c>
      <c r="DL118" t="s">
        <v>1058</v>
      </c>
      <c r="DM118">
        <v>0</v>
      </c>
      <c r="DN118" t="s">
        <v>1050</v>
      </c>
      <c r="DO118">
        <v>12.62</v>
      </c>
    </row>
    <row r="119" spans="1:119" x14ac:dyDescent="0.2">
      <c r="A119">
        <f>ROW(Source!A236)</f>
        <v>236</v>
      </c>
      <c r="B119">
        <v>60252775</v>
      </c>
      <c r="C119">
        <v>60253154</v>
      </c>
      <c r="D119">
        <v>59062734</v>
      </c>
      <c r="E119">
        <v>1</v>
      </c>
      <c r="F119">
        <v>1</v>
      </c>
      <c r="G119">
        <v>1080</v>
      </c>
      <c r="H119">
        <v>3</v>
      </c>
      <c r="I119" t="s">
        <v>1078</v>
      </c>
      <c r="J119" t="s">
        <v>1079</v>
      </c>
      <c r="K119" t="s">
        <v>1080</v>
      </c>
      <c r="L119">
        <v>1356</v>
      </c>
      <c r="N119">
        <v>1010</v>
      </c>
      <c r="O119" t="s">
        <v>1081</v>
      </c>
      <c r="P119" t="s">
        <v>1081</v>
      </c>
      <c r="Q119">
        <v>1000</v>
      </c>
      <c r="W119">
        <v>0</v>
      </c>
      <c r="X119">
        <v>-1221558404</v>
      </c>
      <c r="Y119">
        <f>AT119</f>
        <v>5.0000000000000001E-3</v>
      </c>
      <c r="AA119">
        <v>1602.49</v>
      </c>
      <c r="AB119">
        <v>0</v>
      </c>
      <c r="AC119">
        <v>0</v>
      </c>
      <c r="AD119">
        <v>0</v>
      </c>
      <c r="AE119">
        <v>226.66</v>
      </c>
      <c r="AF119">
        <v>0</v>
      </c>
      <c r="AG119">
        <v>0</v>
      </c>
      <c r="AH119">
        <v>0</v>
      </c>
      <c r="AI119">
        <v>7.07</v>
      </c>
      <c r="AJ119">
        <v>1</v>
      </c>
      <c r="AK119">
        <v>1</v>
      </c>
      <c r="AL119">
        <v>1</v>
      </c>
      <c r="AM119">
        <v>2</v>
      </c>
      <c r="AN119">
        <v>0</v>
      </c>
      <c r="AO119">
        <v>1</v>
      </c>
      <c r="AP119">
        <v>1</v>
      </c>
      <c r="AQ119">
        <v>0</v>
      </c>
      <c r="AR119">
        <v>0</v>
      </c>
      <c r="AS119" t="s">
        <v>3</v>
      </c>
      <c r="AT119">
        <v>5.0000000000000001E-3</v>
      </c>
      <c r="AU119" t="s">
        <v>3</v>
      </c>
      <c r="AV119">
        <v>0</v>
      </c>
      <c r="AW119">
        <v>2</v>
      </c>
      <c r="AX119">
        <v>60254308</v>
      </c>
      <c r="AY119">
        <v>1</v>
      </c>
      <c r="AZ119">
        <v>0</v>
      </c>
      <c r="BA119">
        <v>134</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CV119">
        <v>0</v>
      </c>
      <c r="CW119">
        <v>0</v>
      </c>
      <c r="CX119">
        <f>ROUND(Y119*Source!I236,9)</f>
        <v>0.92349999999999999</v>
      </c>
      <c r="CY119">
        <f>AA119</f>
        <v>1602.49</v>
      </c>
      <c r="CZ119">
        <f>AE119</f>
        <v>226.66</v>
      </c>
      <c r="DA119">
        <f>AI119</f>
        <v>7.07</v>
      </c>
      <c r="DB119">
        <f>ROUND(ROUND(AT119*CZ119,2),6)</f>
        <v>1.1299999999999999</v>
      </c>
      <c r="DC119">
        <f>ROUND(ROUND(AT119*AG119,2),6)</f>
        <v>0</v>
      </c>
      <c r="DD119" t="s">
        <v>3</v>
      </c>
      <c r="DE119" t="s">
        <v>3</v>
      </c>
      <c r="DF119">
        <f>ROUND(ROUND(AE119*AI119,2)*CX119,2)</f>
        <v>1479.9</v>
      </c>
      <c r="DG119">
        <f t="shared" ref="DG119:DG129" si="26">ROUND(ROUND(AF119,2)*CX119,2)</f>
        <v>0</v>
      </c>
      <c r="DH119">
        <f t="shared" ref="DH119:DH129" si="27">ROUND(ROUND(AG119,2)*CX119,2)</f>
        <v>0</v>
      </c>
      <c r="DI119">
        <f t="shared" si="16"/>
        <v>0</v>
      </c>
      <c r="DJ119">
        <f>DF119</f>
        <v>1479.9</v>
      </c>
      <c r="DK119">
        <v>0</v>
      </c>
      <c r="DL119" t="s">
        <v>3</v>
      </c>
      <c r="DM119">
        <v>0</v>
      </c>
      <c r="DN119" t="s">
        <v>3</v>
      </c>
      <c r="DO119">
        <v>0</v>
      </c>
    </row>
    <row r="120" spans="1:119" x14ac:dyDescent="0.2">
      <c r="A120">
        <f>ROW(Source!A236)</f>
        <v>236</v>
      </c>
      <c r="B120">
        <v>60252775</v>
      </c>
      <c r="C120">
        <v>60253154</v>
      </c>
      <c r="D120">
        <v>59063145</v>
      </c>
      <c r="E120">
        <v>1</v>
      </c>
      <c r="F120">
        <v>1</v>
      </c>
      <c r="G120">
        <v>1080</v>
      </c>
      <c r="H120">
        <v>3</v>
      </c>
      <c r="I120" t="s">
        <v>1082</v>
      </c>
      <c r="J120" t="s">
        <v>1083</v>
      </c>
      <c r="K120" t="s">
        <v>1084</v>
      </c>
      <c r="L120">
        <v>1355</v>
      </c>
      <c r="N120">
        <v>1010</v>
      </c>
      <c r="O120" t="s">
        <v>631</v>
      </c>
      <c r="P120" t="s">
        <v>631</v>
      </c>
      <c r="Q120">
        <v>100</v>
      </c>
      <c r="W120">
        <v>0</v>
      </c>
      <c r="X120">
        <v>1017710329</v>
      </c>
      <c r="Y120">
        <f>AT120</f>
        <v>0.3</v>
      </c>
      <c r="AA120">
        <v>2340.7800000000002</v>
      </c>
      <c r="AB120">
        <v>0</v>
      </c>
      <c r="AC120">
        <v>0</v>
      </c>
      <c r="AD120">
        <v>0</v>
      </c>
      <c r="AE120">
        <v>323.76</v>
      </c>
      <c r="AF120">
        <v>0</v>
      </c>
      <c r="AG120">
        <v>0</v>
      </c>
      <c r="AH120">
        <v>0</v>
      </c>
      <c r="AI120">
        <v>7.23</v>
      </c>
      <c r="AJ120">
        <v>1</v>
      </c>
      <c r="AK120">
        <v>1</v>
      </c>
      <c r="AL120">
        <v>1</v>
      </c>
      <c r="AM120">
        <v>2</v>
      </c>
      <c r="AN120">
        <v>0</v>
      </c>
      <c r="AO120">
        <v>1</v>
      </c>
      <c r="AP120">
        <v>1</v>
      </c>
      <c r="AQ120">
        <v>0</v>
      </c>
      <c r="AR120">
        <v>0</v>
      </c>
      <c r="AS120" t="s">
        <v>3</v>
      </c>
      <c r="AT120">
        <v>0.3</v>
      </c>
      <c r="AU120" t="s">
        <v>3</v>
      </c>
      <c r="AV120">
        <v>0</v>
      </c>
      <c r="AW120">
        <v>2</v>
      </c>
      <c r="AX120">
        <v>60254309</v>
      </c>
      <c r="AY120">
        <v>1</v>
      </c>
      <c r="AZ120">
        <v>0</v>
      </c>
      <c r="BA120">
        <v>135</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CV120">
        <v>0</v>
      </c>
      <c r="CW120">
        <v>0</v>
      </c>
      <c r="CX120">
        <f>ROUND(Y120*Source!I236,9)</f>
        <v>55.41</v>
      </c>
      <c r="CY120">
        <f>AA120</f>
        <v>2340.7800000000002</v>
      </c>
      <c r="CZ120">
        <f>AE120</f>
        <v>323.76</v>
      </c>
      <c r="DA120">
        <f>AI120</f>
        <v>7.23</v>
      </c>
      <c r="DB120">
        <f>ROUND(ROUND(AT120*CZ120,2),6)</f>
        <v>97.13</v>
      </c>
      <c r="DC120">
        <f>ROUND(ROUND(AT120*AG120,2),6)</f>
        <v>0</v>
      </c>
      <c r="DD120" t="s">
        <v>3</v>
      </c>
      <c r="DE120" t="s">
        <v>3</v>
      </c>
      <c r="DF120">
        <f>ROUND(ROUND(AE120*AI120,2)*CX120,2)</f>
        <v>129702.62</v>
      </c>
      <c r="DG120">
        <f t="shared" si="26"/>
        <v>0</v>
      </c>
      <c r="DH120">
        <f t="shared" si="27"/>
        <v>0</v>
      </c>
      <c r="DI120">
        <f t="shared" si="16"/>
        <v>0</v>
      </c>
      <c r="DJ120">
        <f>DF120</f>
        <v>129702.62</v>
      </c>
      <c r="DK120">
        <v>0</v>
      </c>
      <c r="DL120" t="s">
        <v>3</v>
      </c>
      <c r="DM120">
        <v>0</v>
      </c>
      <c r="DN120" t="s">
        <v>3</v>
      </c>
      <c r="DO120">
        <v>0</v>
      </c>
    </row>
    <row r="121" spans="1:119" x14ac:dyDescent="0.2">
      <c r="A121">
        <f>ROW(Source!A236)</f>
        <v>236</v>
      </c>
      <c r="B121">
        <v>60252775</v>
      </c>
      <c r="C121">
        <v>60253154</v>
      </c>
      <c r="D121">
        <v>59062395</v>
      </c>
      <c r="E121">
        <v>1</v>
      </c>
      <c r="F121">
        <v>1</v>
      </c>
      <c r="G121">
        <v>1080</v>
      </c>
      <c r="H121">
        <v>3</v>
      </c>
      <c r="I121" t="s">
        <v>1085</v>
      </c>
      <c r="J121" t="s">
        <v>1086</v>
      </c>
      <c r="K121" t="s">
        <v>1087</v>
      </c>
      <c r="L121">
        <v>1301</v>
      </c>
      <c r="N121">
        <v>1003</v>
      </c>
      <c r="O121" t="s">
        <v>983</v>
      </c>
      <c r="P121" t="s">
        <v>983</v>
      </c>
      <c r="Q121">
        <v>1</v>
      </c>
      <c r="W121">
        <v>0</v>
      </c>
      <c r="X121">
        <v>-949506742</v>
      </c>
      <c r="Y121">
        <f>AT121</f>
        <v>5.5</v>
      </c>
      <c r="AA121">
        <v>4.72</v>
      </c>
      <c r="AB121">
        <v>0</v>
      </c>
      <c r="AC121">
        <v>0</v>
      </c>
      <c r="AD121">
        <v>0</v>
      </c>
      <c r="AE121">
        <v>0.7</v>
      </c>
      <c r="AF121">
        <v>0</v>
      </c>
      <c r="AG121">
        <v>0</v>
      </c>
      <c r="AH121">
        <v>0</v>
      </c>
      <c r="AI121">
        <v>6.74</v>
      </c>
      <c r="AJ121">
        <v>1</v>
      </c>
      <c r="AK121">
        <v>1</v>
      </c>
      <c r="AL121">
        <v>1</v>
      </c>
      <c r="AM121">
        <v>2</v>
      </c>
      <c r="AN121">
        <v>0</v>
      </c>
      <c r="AO121">
        <v>1</v>
      </c>
      <c r="AP121">
        <v>1</v>
      </c>
      <c r="AQ121">
        <v>0</v>
      </c>
      <c r="AR121">
        <v>0</v>
      </c>
      <c r="AS121" t="s">
        <v>3</v>
      </c>
      <c r="AT121">
        <v>5.5</v>
      </c>
      <c r="AU121" t="s">
        <v>3</v>
      </c>
      <c r="AV121">
        <v>0</v>
      </c>
      <c r="AW121">
        <v>2</v>
      </c>
      <c r="AX121">
        <v>60254310</v>
      </c>
      <c r="AY121">
        <v>1</v>
      </c>
      <c r="AZ121">
        <v>0</v>
      </c>
      <c r="BA121">
        <v>136</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CV121">
        <v>0</v>
      </c>
      <c r="CW121">
        <v>0</v>
      </c>
      <c r="CX121">
        <f>ROUND(Y121*Source!I236,9)</f>
        <v>1015.85</v>
      </c>
      <c r="CY121">
        <f>AA121</f>
        <v>4.72</v>
      </c>
      <c r="CZ121">
        <f>AE121</f>
        <v>0.7</v>
      </c>
      <c r="DA121">
        <f>AI121</f>
        <v>6.74</v>
      </c>
      <c r="DB121">
        <f>ROUND(ROUND(AT121*CZ121,2),6)</f>
        <v>3.85</v>
      </c>
      <c r="DC121">
        <f>ROUND(ROUND(AT121*AG121,2),6)</f>
        <v>0</v>
      </c>
      <c r="DD121" t="s">
        <v>3</v>
      </c>
      <c r="DE121" t="s">
        <v>3</v>
      </c>
      <c r="DF121">
        <f>ROUND(ROUND(AE121*AI121,2)*CX121,2)</f>
        <v>4794.8100000000004</v>
      </c>
      <c r="DG121">
        <f t="shared" si="26"/>
        <v>0</v>
      </c>
      <c r="DH121">
        <f t="shared" si="27"/>
        <v>0</v>
      </c>
      <c r="DI121">
        <f t="shared" si="16"/>
        <v>0</v>
      </c>
      <c r="DJ121">
        <f>DF121</f>
        <v>4794.8100000000004</v>
      </c>
      <c r="DK121">
        <v>0</v>
      </c>
      <c r="DL121" t="s">
        <v>3</v>
      </c>
      <c r="DM121">
        <v>0</v>
      </c>
      <c r="DN121" t="s">
        <v>3</v>
      </c>
      <c r="DO121">
        <v>0</v>
      </c>
    </row>
    <row r="122" spans="1:119" x14ac:dyDescent="0.2">
      <c r="A122">
        <f>ROW(Source!A236)</f>
        <v>236</v>
      </c>
      <c r="B122">
        <v>60252775</v>
      </c>
      <c r="C122">
        <v>60253154</v>
      </c>
      <c r="D122">
        <v>59062397</v>
      </c>
      <c r="E122">
        <v>1</v>
      </c>
      <c r="F122">
        <v>1</v>
      </c>
      <c r="G122">
        <v>1080</v>
      </c>
      <c r="H122">
        <v>3</v>
      </c>
      <c r="I122" t="s">
        <v>1088</v>
      </c>
      <c r="J122" t="s">
        <v>1089</v>
      </c>
      <c r="K122" t="s">
        <v>1090</v>
      </c>
      <c r="L122">
        <v>1356</v>
      </c>
      <c r="N122">
        <v>1010</v>
      </c>
      <c r="O122" t="s">
        <v>1081</v>
      </c>
      <c r="P122" t="s">
        <v>1081</v>
      </c>
      <c r="Q122">
        <v>1000</v>
      </c>
      <c r="W122">
        <v>0</v>
      </c>
      <c r="X122">
        <v>-510359138</v>
      </c>
      <c r="Y122">
        <f>AT122</f>
        <v>0.02</v>
      </c>
      <c r="AA122">
        <v>212.58</v>
      </c>
      <c r="AB122">
        <v>0</v>
      </c>
      <c r="AC122">
        <v>0</v>
      </c>
      <c r="AD122">
        <v>0</v>
      </c>
      <c r="AE122">
        <v>6.44</v>
      </c>
      <c r="AF122">
        <v>0</v>
      </c>
      <c r="AG122">
        <v>0</v>
      </c>
      <c r="AH122">
        <v>0</v>
      </c>
      <c r="AI122">
        <v>33.01</v>
      </c>
      <c r="AJ122">
        <v>1</v>
      </c>
      <c r="AK122">
        <v>1</v>
      </c>
      <c r="AL122">
        <v>1</v>
      </c>
      <c r="AM122">
        <v>2</v>
      </c>
      <c r="AN122">
        <v>0</v>
      </c>
      <c r="AO122">
        <v>1</v>
      </c>
      <c r="AP122">
        <v>1</v>
      </c>
      <c r="AQ122">
        <v>0</v>
      </c>
      <c r="AR122">
        <v>0</v>
      </c>
      <c r="AS122" t="s">
        <v>3</v>
      </c>
      <c r="AT122">
        <v>0.02</v>
      </c>
      <c r="AU122" t="s">
        <v>3</v>
      </c>
      <c r="AV122">
        <v>0</v>
      </c>
      <c r="AW122">
        <v>2</v>
      </c>
      <c r="AX122">
        <v>60254311</v>
      </c>
      <c r="AY122">
        <v>1</v>
      </c>
      <c r="AZ122">
        <v>0</v>
      </c>
      <c r="BA122">
        <v>137</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CV122">
        <v>0</v>
      </c>
      <c r="CW122">
        <v>0</v>
      </c>
      <c r="CX122">
        <f>ROUND(Y122*Source!I236,9)</f>
        <v>3.694</v>
      </c>
      <c r="CY122">
        <f>AA122</f>
        <v>212.58</v>
      </c>
      <c r="CZ122">
        <f>AE122</f>
        <v>6.44</v>
      </c>
      <c r="DA122">
        <f>AI122</f>
        <v>33.01</v>
      </c>
      <c r="DB122">
        <f>ROUND(ROUND(AT122*CZ122,2),6)</f>
        <v>0.13</v>
      </c>
      <c r="DC122">
        <f>ROUND(ROUND(AT122*AG122,2),6)</f>
        <v>0</v>
      </c>
      <c r="DD122" t="s">
        <v>3</v>
      </c>
      <c r="DE122" t="s">
        <v>3</v>
      </c>
      <c r="DF122">
        <f>ROUND(ROUND(AE122*AI122,2)*CX122,2)</f>
        <v>785.27</v>
      </c>
      <c r="DG122">
        <f t="shared" si="26"/>
        <v>0</v>
      </c>
      <c r="DH122">
        <f t="shared" si="27"/>
        <v>0</v>
      </c>
      <c r="DI122">
        <f t="shared" si="16"/>
        <v>0</v>
      </c>
      <c r="DJ122">
        <f>DF122</f>
        <v>785.27</v>
      </c>
      <c r="DK122">
        <v>0</v>
      </c>
      <c r="DL122" t="s">
        <v>3</v>
      </c>
      <c r="DM122">
        <v>0</v>
      </c>
      <c r="DN122" t="s">
        <v>3</v>
      </c>
      <c r="DO122">
        <v>0</v>
      </c>
    </row>
    <row r="123" spans="1:119" x14ac:dyDescent="0.2">
      <c r="A123">
        <f>ROW(Source!A247)</f>
        <v>247</v>
      </c>
      <c r="B123">
        <v>60252778</v>
      </c>
      <c r="C123">
        <v>60253173</v>
      </c>
      <c r="D123">
        <v>58999254</v>
      </c>
      <c r="E123">
        <v>1080</v>
      </c>
      <c r="F123">
        <v>1</v>
      </c>
      <c r="G123">
        <v>1080</v>
      </c>
      <c r="H123">
        <v>1</v>
      </c>
      <c r="I123" t="s">
        <v>1048</v>
      </c>
      <c r="J123" t="s">
        <v>3</v>
      </c>
      <c r="K123" t="s">
        <v>1049</v>
      </c>
      <c r="L123">
        <v>1191</v>
      </c>
      <c r="N123">
        <v>1013</v>
      </c>
      <c r="O123" t="s">
        <v>1050</v>
      </c>
      <c r="P123" t="s">
        <v>1050</v>
      </c>
      <c r="Q123">
        <v>1</v>
      </c>
      <c r="W123">
        <v>0</v>
      </c>
      <c r="X123">
        <v>476480486</v>
      </c>
      <c r="Y123">
        <f>(AT123*1.1)</f>
        <v>5.6650000000000009</v>
      </c>
      <c r="AA123">
        <v>0</v>
      </c>
      <c r="AB123">
        <v>0</v>
      </c>
      <c r="AC123">
        <v>0</v>
      </c>
      <c r="AD123">
        <v>0</v>
      </c>
      <c r="AE123">
        <v>0</v>
      </c>
      <c r="AF123">
        <v>0</v>
      </c>
      <c r="AG123">
        <v>0</v>
      </c>
      <c r="AH123">
        <v>0</v>
      </c>
      <c r="AI123">
        <v>1</v>
      </c>
      <c r="AJ123">
        <v>1</v>
      </c>
      <c r="AK123">
        <v>1</v>
      </c>
      <c r="AL123">
        <v>1</v>
      </c>
      <c r="AM123">
        <v>-2</v>
      </c>
      <c r="AN123">
        <v>0</v>
      </c>
      <c r="AO123">
        <v>1</v>
      </c>
      <c r="AP123">
        <v>1</v>
      </c>
      <c r="AQ123">
        <v>0</v>
      </c>
      <c r="AR123">
        <v>0</v>
      </c>
      <c r="AS123" t="s">
        <v>3</v>
      </c>
      <c r="AT123">
        <v>5.15</v>
      </c>
      <c r="AU123" t="s">
        <v>24</v>
      </c>
      <c r="AV123">
        <v>1</v>
      </c>
      <c r="AW123">
        <v>2</v>
      </c>
      <c r="AX123">
        <v>60254313</v>
      </c>
      <c r="AY123">
        <v>1</v>
      </c>
      <c r="AZ123">
        <v>0</v>
      </c>
      <c r="BA123">
        <v>139</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CU123">
        <f>ROUND(AT123*Source!I247*AH123*AL123,2)</f>
        <v>0</v>
      </c>
      <c r="CV123">
        <f>ROUND(Y123*Source!I247,9)</f>
        <v>67.98</v>
      </c>
      <c r="CW123">
        <v>0</v>
      </c>
      <c r="CX123">
        <f>ROUND(Y123*Source!I247,9)</f>
        <v>67.98</v>
      </c>
      <c r="CY123">
        <f>AD123</f>
        <v>0</v>
      </c>
      <c r="CZ123">
        <f>AH123</f>
        <v>0</v>
      </c>
      <c r="DA123">
        <f>AL123</f>
        <v>1</v>
      </c>
      <c r="DB123">
        <f>ROUND((ROUND(AT123*CZ123,2)*1.1),6)</f>
        <v>0</v>
      </c>
      <c r="DC123">
        <f>ROUND((ROUND(AT123*AG123,2)*1.1),6)</f>
        <v>0</v>
      </c>
      <c r="DD123" t="s">
        <v>3</v>
      </c>
      <c r="DE123" t="s">
        <v>3</v>
      </c>
      <c r="DF123">
        <f t="shared" ref="DF123:DF130" si="28">ROUND(ROUND(AE123,2)*CX123,2)</f>
        <v>0</v>
      </c>
      <c r="DG123">
        <f t="shared" si="26"/>
        <v>0</v>
      </c>
      <c r="DH123">
        <f t="shared" si="27"/>
        <v>0</v>
      </c>
      <c r="DI123">
        <f t="shared" si="16"/>
        <v>0</v>
      </c>
      <c r="DJ123">
        <f>DI123</f>
        <v>0</v>
      </c>
      <c r="DK123">
        <v>0</v>
      </c>
      <c r="DL123" t="s">
        <v>3</v>
      </c>
      <c r="DM123">
        <v>0</v>
      </c>
      <c r="DN123" t="s">
        <v>3</v>
      </c>
      <c r="DO123">
        <v>0</v>
      </c>
    </row>
    <row r="124" spans="1:119" x14ac:dyDescent="0.2">
      <c r="A124">
        <f>ROW(Source!A247)</f>
        <v>247</v>
      </c>
      <c r="B124">
        <v>60252778</v>
      </c>
      <c r="C124">
        <v>60253173</v>
      </c>
      <c r="D124">
        <v>59070669</v>
      </c>
      <c r="E124">
        <v>1</v>
      </c>
      <c r="F124">
        <v>1</v>
      </c>
      <c r="G124">
        <v>1080</v>
      </c>
      <c r="H124">
        <v>2</v>
      </c>
      <c r="I124" t="s">
        <v>1055</v>
      </c>
      <c r="J124" t="s">
        <v>1056</v>
      </c>
      <c r="K124" t="s">
        <v>1057</v>
      </c>
      <c r="L124">
        <v>1368</v>
      </c>
      <c r="N124">
        <v>1011</v>
      </c>
      <c r="O124" t="s">
        <v>1054</v>
      </c>
      <c r="P124" t="s">
        <v>1054</v>
      </c>
      <c r="Q124">
        <v>1</v>
      </c>
      <c r="W124">
        <v>0</v>
      </c>
      <c r="X124">
        <v>-1985943078</v>
      </c>
      <c r="Y124">
        <f>(AT124*1.1)</f>
        <v>0.11000000000000001</v>
      </c>
      <c r="AA124">
        <v>0</v>
      </c>
      <c r="AB124">
        <v>87.01</v>
      </c>
      <c r="AC124">
        <v>13.21</v>
      </c>
      <c r="AD124">
        <v>0</v>
      </c>
      <c r="AE124">
        <v>0</v>
      </c>
      <c r="AF124">
        <v>83.1</v>
      </c>
      <c r="AG124">
        <v>12.62</v>
      </c>
      <c r="AH124">
        <v>0</v>
      </c>
      <c r="AI124">
        <v>1</v>
      </c>
      <c r="AJ124">
        <v>1</v>
      </c>
      <c r="AK124">
        <v>1</v>
      </c>
      <c r="AL124">
        <v>1</v>
      </c>
      <c r="AM124">
        <v>-2</v>
      </c>
      <c r="AN124">
        <v>0</v>
      </c>
      <c r="AO124">
        <v>1</v>
      </c>
      <c r="AP124">
        <v>1</v>
      </c>
      <c r="AQ124">
        <v>0</v>
      </c>
      <c r="AR124">
        <v>0</v>
      </c>
      <c r="AS124" t="s">
        <v>3</v>
      </c>
      <c r="AT124">
        <v>0.1</v>
      </c>
      <c r="AU124" t="s">
        <v>24</v>
      </c>
      <c r="AV124">
        <v>0</v>
      </c>
      <c r="AW124">
        <v>2</v>
      </c>
      <c r="AX124">
        <v>60254314</v>
      </c>
      <c r="AY124">
        <v>1</v>
      </c>
      <c r="AZ124">
        <v>0</v>
      </c>
      <c r="BA124">
        <v>140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CV124">
        <v>0</v>
      </c>
      <c r="CW124">
        <f>ROUND(Y124*Source!I247*DO124,9)</f>
        <v>16.6584</v>
      </c>
      <c r="CX124">
        <f>ROUND(Y124*Source!I247,9)</f>
        <v>1.32</v>
      </c>
      <c r="CY124">
        <f>AB124</f>
        <v>87.01</v>
      </c>
      <c r="CZ124">
        <f>AF124</f>
        <v>83.1</v>
      </c>
      <c r="DA124">
        <f>AJ124</f>
        <v>1</v>
      </c>
      <c r="DB124">
        <f>ROUND((ROUND(AT124*CZ124,2)*1.1),6)</f>
        <v>9.141</v>
      </c>
      <c r="DC124">
        <f>ROUND((ROUND(AT124*AG124,2)*1.1),6)</f>
        <v>1.3859999999999999</v>
      </c>
      <c r="DD124" t="s">
        <v>3</v>
      </c>
      <c r="DE124" t="s">
        <v>3</v>
      </c>
      <c r="DF124">
        <f t="shared" si="28"/>
        <v>0</v>
      </c>
      <c r="DG124">
        <f t="shared" si="26"/>
        <v>109.69</v>
      </c>
      <c r="DH124">
        <f t="shared" si="27"/>
        <v>16.66</v>
      </c>
      <c r="DI124">
        <f t="shared" si="16"/>
        <v>0</v>
      </c>
      <c r="DJ124">
        <f>DG124</f>
        <v>109.69</v>
      </c>
      <c r="DK124">
        <v>0</v>
      </c>
      <c r="DL124" t="s">
        <v>1058</v>
      </c>
      <c r="DM124">
        <v>0</v>
      </c>
      <c r="DN124" t="s">
        <v>1050</v>
      </c>
      <c r="DO124">
        <v>12.62</v>
      </c>
    </row>
    <row r="125" spans="1:119" x14ac:dyDescent="0.2">
      <c r="A125">
        <f>ROW(Source!A247)</f>
        <v>247</v>
      </c>
      <c r="B125">
        <v>60252778</v>
      </c>
      <c r="C125">
        <v>60253173</v>
      </c>
      <c r="D125">
        <v>59062734</v>
      </c>
      <c r="E125">
        <v>1</v>
      </c>
      <c r="F125">
        <v>1</v>
      </c>
      <c r="G125">
        <v>1080</v>
      </c>
      <c r="H125">
        <v>3</v>
      </c>
      <c r="I125" t="s">
        <v>1078</v>
      </c>
      <c r="J125" t="s">
        <v>1079</v>
      </c>
      <c r="K125" t="s">
        <v>1080</v>
      </c>
      <c r="L125">
        <v>1356</v>
      </c>
      <c r="N125">
        <v>1010</v>
      </c>
      <c r="O125" t="s">
        <v>1081</v>
      </c>
      <c r="P125" t="s">
        <v>1081</v>
      </c>
      <c r="Q125">
        <v>1000</v>
      </c>
      <c r="W125">
        <v>0</v>
      </c>
      <c r="X125">
        <v>-1221558404</v>
      </c>
      <c r="Y125">
        <f>AT125</f>
        <v>5.0000000000000001E-3</v>
      </c>
      <c r="AA125">
        <v>226.66</v>
      </c>
      <c r="AB125">
        <v>0</v>
      </c>
      <c r="AC125">
        <v>0</v>
      </c>
      <c r="AD125">
        <v>0</v>
      </c>
      <c r="AE125">
        <v>226.66</v>
      </c>
      <c r="AF125">
        <v>0</v>
      </c>
      <c r="AG125">
        <v>0</v>
      </c>
      <c r="AH125">
        <v>0</v>
      </c>
      <c r="AI125">
        <v>1</v>
      </c>
      <c r="AJ125">
        <v>1</v>
      </c>
      <c r="AK125">
        <v>1</v>
      </c>
      <c r="AL125">
        <v>1</v>
      </c>
      <c r="AM125">
        <v>-2</v>
      </c>
      <c r="AN125">
        <v>0</v>
      </c>
      <c r="AO125">
        <v>1</v>
      </c>
      <c r="AP125">
        <v>1</v>
      </c>
      <c r="AQ125">
        <v>0</v>
      </c>
      <c r="AR125">
        <v>0</v>
      </c>
      <c r="AS125" t="s">
        <v>3</v>
      </c>
      <c r="AT125">
        <v>5.0000000000000001E-3</v>
      </c>
      <c r="AU125" t="s">
        <v>3</v>
      </c>
      <c r="AV125">
        <v>0</v>
      </c>
      <c r="AW125">
        <v>2</v>
      </c>
      <c r="AX125">
        <v>60254315</v>
      </c>
      <c r="AY125">
        <v>1</v>
      </c>
      <c r="AZ125">
        <v>0</v>
      </c>
      <c r="BA125">
        <v>141</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CV125">
        <v>0</v>
      </c>
      <c r="CW125">
        <v>0</v>
      </c>
      <c r="CX125">
        <f>ROUND(Y125*Source!I247,9)</f>
        <v>0.06</v>
      </c>
      <c r="CY125">
        <f>AA125</f>
        <v>226.66</v>
      </c>
      <c r="CZ125">
        <f>AE125</f>
        <v>226.66</v>
      </c>
      <c r="DA125">
        <f>AI125</f>
        <v>1</v>
      </c>
      <c r="DB125">
        <f>ROUND(ROUND(AT125*CZ125,2),6)</f>
        <v>1.1299999999999999</v>
      </c>
      <c r="DC125">
        <f>ROUND(ROUND(AT125*AG125,2),6)</f>
        <v>0</v>
      </c>
      <c r="DD125" t="s">
        <v>3</v>
      </c>
      <c r="DE125" t="s">
        <v>3</v>
      </c>
      <c r="DF125">
        <f t="shared" si="28"/>
        <v>13.6</v>
      </c>
      <c r="DG125">
        <f t="shared" si="26"/>
        <v>0</v>
      </c>
      <c r="DH125">
        <f t="shared" si="27"/>
        <v>0</v>
      </c>
      <c r="DI125">
        <f t="shared" si="16"/>
        <v>0</v>
      </c>
      <c r="DJ125">
        <f>DF125</f>
        <v>13.6</v>
      </c>
      <c r="DK125">
        <v>0</v>
      </c>
      <c r="DL125" t="s">
        <v>3</v>
      </c>
      <c r="DM125">
        <v>0</v>
      </c>
      <c r="DN125" t="s">
        <v>3</v>
      </c>
      <c r="DO125">
        <v>0</v>
      </c>
    </row>
    <row r="126" spans="1:119" x14ac:dyDescent="0.2">
      <c r="A126">
        <f>ROW(Source!A247)</f>
        <v>247</v>
      </c>
      <c r="B126">
        <v>60252778</v>
      </c>
      <c r="C126">
        <v>60253173</v>
      </c>
      <c r="D126">
        <v>59063145</v>
      </c>
      <c r="E126">
        <v>1</v>
      </c>
      <c r="F126">
        <v>1</v>
      </c>
      <c r="G126">
        <v>1080</v>
      </c>
      <c r="H126">
        <v>3</v>
      </c>
      <c r="I126" t="s">
        <v>1082</v>
      </c>
      <c r="J126" t="s">
        <v>1083</v>
      </c>
      <c r="K126" t="s">
        <v>1084</v>
      </c>
      <c r="L126">
        <v>1355</v>
      </c>
      <c r="N126">
        <v>1010</v>
      </c>
      <c r="O126" t="s">
        <v>631</v>
      </c>
      <c r="P126" t="s">
        <v>631</v>
      </c>
      <c r="Q126">
        <v>100</v>
      </c>
      <c r="W126">
        <v>0</v>
      </c>
      <c r="X126">
        <v>1017710329</v>
      </c>
      <c r="Y126">
        <f>AT126</f>
        <v>0.32</v>
      </c>
      <c r="AA126">
        <v>323.76</v>
      </c>
      <c r="AB126">
        <v>0</v>
      </c>
      <c r="AC126">
        <v>0</v>
      </c>
      <c r="AD126">
        <v>0</v>
      </c>
      <c r="AE126">
        <v>323.76</v>
      </c>
      <c r="AF126">
        <v>0</v>
      </c>
      <c r="AG126">
        <v>0</v>
      </c>
      <c r="AH126">
        <v>0</v>
      </c>
      <c r="AI126">
        <v>1</v>
      </c>
      <c r="AJ126">
        <v>1</v>
      </c>
      <c r="AK126">
        <v>1</v>
      </c>
      <c r="AL126">
        <v>1</v>
      </c>
      <c r="AM126">
        <v>-2</v>
      </c>
      <c r="AN126">
        <v>0</v>
      </c>
      <c r="AO126">
        <v>1</v>
      </c>
      <c r="AP126">
        <v>1</v>
      </c>
      <c r="AQ126">
        <v>0</v>
      </c>
      <c r="AR126">
        <v>0</v>
      </c>
      <c r="AS126" t="s">
        <v>3</v>
      </c>
      <c r="AT126">
        <v>0.32</v>
      </c>
      <c r="AU126" t="s">
        <v>3</v>
      </c>
      <c r="AV126">
        <v>0</v>
      </c>
      <c r="AW126">
        <v>2</v>
      </c>
      <c r="AX126">
        <v>60254316</v>
      </c>
      <c r="AY126">
        <v>1</v>
      </c>
      <c r="AZ126">
        <v>0</v>
      </c>
      <c r="BA126">
        <v>142</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CV126">
        <v>0</v>
      </c>
      <c r="CW126">
        <v>0</v>
      </c>
      <c r="CX126">
        <f>ROUND(Y126*Source!I247,9)</f>
        <v>3.84</v>
      </c>
      <c r="CY126">
        <f>AA126</f>
        <v>323.76</v>
      </c>
      <c r="CZ126">
        <f>AE126</f>
        <v>323.76</v>
      </c>
      <c r="DA126">
        <f>AI126</f>
        <v>1</v>
      </c>
      <c r="DB126">
        <f>ROUND(ROUND(AT126*CZ126,2),6)</f>
        <v>103.6</v>
      </c>
      <c r="DC126">
        <f>ROUND(ROUND(AT126*AG126,2),6)</f>
        <v>0</v>
      </c>
      <c r="DD126" t="s">
        <v>3</v>
      </c>
      <c r="DE126" t="s">
        <v>3</v>
      </c>
      <c r="DF126">
        <f t="shared" si="28"/>
        <v>1243.24</v>
      </c>
      <c r="DG126">
        <f t="shared" si="26"/>
        <v>0</v>
      </c>
      <c r="DH126">
        <f t="shared" si="27"/>
        <v>0</v>
      </c>
      <c r="DI126">
        <f t="shared" si="16"/>
        <v>0</v>
      </c>
      <c r="DJ126">
        <f>DF126</f>
        <v>1243.24</v>
      </c>
      <c r="DK126">
        <v>0</v>
      </c>
      <c r="DL126" t="s">
        <v>3</v>
      </c>
      <c r="DM126">
        <v>0</v>
      </c>
      <c r="DN126" t="s">
        <v>3</v>
      </c>
      <c r="DO126">
        <v>0</v>
      </c>
    </row>
    <row r="127" spans="1:119" x14ac:dyDescent="0.2">
      <c r="A127">
        <f>ROW(Source!A247)</f>
        <v>247</v>
      </c>
      <c r="B127">
        <v>60252778</v>
      </c>
      <c r="C127">
        <v>60253173</v>
      </c>
      <c r="D127">
        <v>59062395</v>
      </c>
      <c r="E127">
        <v>1</v>
      </c>
      <c r="F127">
        <v>1</v>
      </c>
      <c r="G127">
        <v>1080</v>
      </c>
      <c r="H127">
        <v>3</v>
      </c>
      <c r="I127" t="s">
        <v>1085</v>
      </c>
      <c r="J127" t="s">
        <v>1086</v>
      </c>
      <c r="K127" t="s">
        <v>1087</v>
      </c>
      <c r="L127">
        <v>1301</v>
      </c>
      <c r="N127">
        <v>1003</v>
      </c>
      <c r="O127" t="s">
        <v>983</v>
      </c>
      <c r="P127" t="s">
        <v>983</v>
      </c>
      <c r="Q127">
        <v>1</v>
      </c>
      <c r="W127">
        <v>0</v>
      </c>
      <c r="X127">
        <v>-949506742</v>
      </c>
      <c r="Y127">
        <f>AT127</f>
        <v>6</v>
      </c>
      <c r="AA127">
        <v>0.7</v>
      </c>
      <c r="AB127">
        <v>0</v>
      </c>
      <c r="AC127">
        <v>0</v>
      </c>
      <c r="AD127">
        <v>0</v>
      </c>
      <c r="AE127">
        <v>0.7</v>
      </c>
      <c r="AF127">
        <v>0</v>
      </c>
      <c r="AG127">
        <v>0</v>
      </c>
      <c r="AH127">
        <v>0</v>
      </c>
      <c r="AI127">
        <v>1</v>
      </c>
      <c r="AJ127">
        <v>1</v>
      </c>
      <c r="AK127">
        <v>1</v>
      </c>
      <c r="AL127">
        <v>1</v>
      </c>
      <c r="AM127">
        <v>-2</v>
      </c>
      <c r="AN127">
        <v>0</v>
      </c>
      <c r="AO127">
        <v>1</v>
      </c>
      <c r="AP127">
        <v>1</v>
      </c>
      <c r="AQ127">
        <v>0</v>
      </c>
      <c r="AR127">
        <v>0</v>
      </c>
      <c r="AS127" t="s">
        <v>3</v>
      </c>
      <c r="AT127">
        <v>6</v>
      </c>
      <c r="AU127" t="s">
        <v>3</v>
      </c>
      <c r="AV127">
        <v>0</v>
      </c>
      <c r="AW127">
        <v>2</v>
      </c>
      <c r="AX127">
        <v>60254317</v>
      </c>
      <c r="AY127">
        <v>1</v>
      </c>
      <c r="AZ127">
        <v>0</v>
      </c>
      <c r="BA127">
        <v>143</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CV127">
        <v>0</v>
      </c>
      <c r="CW127">
        <v>0</v>
      </c>
      <c r="CX127">
        <f>ROUND(Y127*Source!I247,9)</f>
        <v>72</v>
      </c>
      <c r="CY127">
        <f>AA127</f>
        <v>0.7</v>
      </c>
      <c r="CZ127">
        <f>AE127</f>
        <v>0.7</v>
      </c>
      <c r="DA127">
        <f>AI127</f>
        <v>1</v>
      </c>
      <c r="DB127">
        <f>ROUND(ROUND(AT127*CZ127,2),6)</f>
        <v>4.2</v>
      </c>
      <c r="DC127">
        <f>ROUND(ROUND(AT127*AG127,2),6)</f>
        <v>0</v>
      </c>
      <c r="DD127" t="s">
        <v>3</v>
      </c>
      <c r="DE127" t="s">
        <v>3</v>
      </c>
      <c r="DF127">
        <f t="shared" si="28"/>
        <v>50.4</v>
      </c>
      <c r="DG127">
        <f t="shared" si="26"/>
        <v>0</v>
      </c>
      <c r="DH127">
        <f t="shared" si="27"/>
        <v>0</v>
      </c>
      <c r="DI127">
        <f t="shared" si="16"/>
        <v>0</v>
      </c>
      <c r="DJ127">
        <f>DF127</f>
        <v>50.4</v>
      </c>
      <c r="DK127">
        <v>0</v>
      </c>
      <c r="DL127" t="s">
        <v>3</v>
      </c>
      <c r="DM127">
        <v>0</v>
      </c>
      <c r="DN127" t="s">
        <v>3</v>
      </c>
      <c r="DO127">
        <v>0</v>
      </c>
    </row>
    <row r="128" spans="1:119" x14ac:dyDescent="0.2">
      <c r="A128">
        <f>ROW(Source!A247)</f>
        <v>247</v>
      </c>
      <c r="B128">
        <v>60252778</v>
      </c>
      <c r="C128">
        <v>60253173</v>
      </c>
      <c r="D128">
        <v>59062397</v>
      </c>
      <c r="E128">
        <v>1</v>
      </c>
      <c r="F128">
        <v>1</v>
      </c>
      <c r="G128">
        <v>1080</v>
      </c>
      <c r="H128">
        <v>3</v>
      </c>
      <c r="I128" t="s">
        <v>1088</v>
      </c>
      <c r="J128" t="s">
        <v>1089</v>
      </c>
      <c r="K128" t="s">
        <v>1090</v>
      </c>
      <c r="L128">
        <v>1356</v>
      </c>
      <c r="N128">
        <v>1010</v>
      </c>
      <c r="O128" t="s">
        <v>1081</v>
      </c>
      <c r="P128" t="s">
        <v>1081</v>
      </c>
      <c r="Q128">
        <v>1000</v>
      </c>
      <c r="W128">
        <v>0</v>
      </c>
      <c r="X128">
        <v>-510359138</v>
      </c>
      <c r="Y128">
        <f>AT128</f>
        <v>0.02</v>
      </c>
      <c r="AA128">
        <v>6.44</v>
      </c>
      <c r="AB128">
        <v>0</v>
      </c>
      <c r="AC128">
        <v>0</v>
      </c>
      <c r="AD128">
        <v>0</v>
      </c>
      <c r="AE128">
        <v>6.44</v>
      </c>
      <c r="AF128">
        <v>0</v>
      </c>
      <c r="AG128">
        <v>0</v>
      </c>
      <c r="AH128">
        <v>0</v>
      </c>
      <c r="AI128">
        <v>1</v>
      </c>
      <c r="AJ128">
        <v>1</v>
      </c>
      <c r="AK128">
        <v>1</v>
      </c>
      <c r="AL128">
        <v>1</v>
      </c>
      <c r="AM128">
        <v>-2</v>
      </c>
      <c r="AN128">
        <v>0</v>
      </c>
      <c r="AO128">
        <v>1</v>
      </c>
      <c r="AP128">
        <v>1</v>
      </c>
      <c r="AQ128">
        <v>0</v>
      </c>
      <c r="AR128">
        <v>0</v>
      </c>
      <c r="AS128" t="s">
        <v>3</v>
      </c>
      <c r="AT128">
        <v>0.02</v>
      </c>
      <c r="AU128" t="s">
        <v>3</v>
      </c>
      <c r="AV128">
        <v>0</v>
      </c>
      <c r="AW128">
        <v>2</v>
      </c>
      <c r="AX128">
        <v>60254318</v>
      </c>
      <c r="AY128">
        <v>1</v>
      </c>
      <c r="AZ128">
        <v>0</v>
      </c>
      <c r="BA128">
        <v>144</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CV128">
        <v>0</v>
      </c>
      <c r="CW128">
        <v>0</v>
      </c>
      <c r="CX128">
        <f>ROUND(Y128*Source!I247,9)</f>
        <v>0.24</v>
      </c>
      <c r="CY128">
        <f>AA128</f>
        <v>6.44</v>
      </c>
      <c r="CZ128">
        <f>AE128</f>
        <v>6.44</v>
      </c>
      <c r="DA128">
        <f>AI128</f>
        <v>1</v>
      </c>
      <c r="DB128">
        <f>ROUND(ROUND(AT128*CZ128,2),6)</f>
        <v>0.13</v>
      </c>
      <c r="DC128">
        <f>ROUND(ROUND(AT128*AG128,2),6)</f>
        <v>0</v>
      </c>
      <c r="DD128" t="s">
        <v>3</v>
      </c>
      <c r="DE128" t="s">
        <v>3</v>
      </c>
      <c r="DF128">
        <f t="shared" si="28"/>
        <v>1.55</v>
      </c>
      <c r="DG128">
        <f t="shared" si="26"/>
        <v>0</v>
      </c>
      <c r="DH128">
        <f t="shared" si="27"/>
        <v>0</v>
      </c>
      <c r="DI128">
        <f t="shared" si="16"/>
        <v>0</v>
      </c>
      <c r="DJ128">
        <f>DF128</f>
        <v>1.55</v>
      </c>
      <c r="DK128">
        <v>0</v>
      </c>
      <c r="DL128" t="s">
        <v>3</v>
      </c>
      <c r="DM128">
        <v>0</v>
      </c>
      <c r="DN128" t="s">
        <v>3</v>
      </c>
      <c r="DO128">
        <v>0</v>
      </c>
    </row>
    <row r="129" spans="1:119" x14ac:dyDescent="0.2">
      <c r="A129">
        <f>ROW(Source!A248)</f>
        <v>248</v>
      </c>
      <c r="B129">
        <v>60252775</v>
      </c>
      <c r="C129">
        <v>60253173</v>
      </c>
      <c r="D129">
        <v>58999254</v>
      </c>
      <c r="E129">
        <v>1080</v>
      </c>
      <c r="F129">
        <v>1</v>
      </c>
      <c r="G129">
        <v>1080</v>
      </c>
      <c r="H129">
        <v>1</v>
      </c>
      <c r="I129" t="s">
        <v>1048</v>
      </c>
      <c r="J129" t="s">
        <v>3</v>
      </c>
      <c r="K129" t="s">
        <v>1049</v>
      </c>
      <c r="L129">
        <v>1191</v>
      </c>
      <c r="N129">
        <v>1013</v>
      </c>
      <c r="O129" t="s">
        <v>1050</v>
      </c>
      <c r="P129" t="s">
        <v>1050</v>
      </c>
      <c r="Q129">
        <v>1</v>
      </c>
      <c r="W129">
        <v>0</v>
      </c>
      <c r="X129">
        <v>476480486</v>
      </c>
      <c r="Y129">
        <f>(AT129*1.1)</f>
        <v>5.6650000000000009</v>
      </c>
      <c r="AA129">
        <v>0</v>
      </c>
      <c r="AB129">
        <v>0</v>
      </c>
      <c r="AC129">
        <v>0</v>
      </c>
      <c r="AD129">
        <v>0</v>
      </c>
      <c r="AE129">
        <v>0</v>
      </c>
      <c r="AF129">
        <v>0</v>
      </c>
      <c r="AG129">
        <v>0</v>
      </c>
      <c r="AH129">
        <v>0</v>
      </c>
      <c r="AI129">
        <v>1</v>
      </c>
      <c r="AJ129">
        <v>1</v>
      </c>
      <c r="AK129">
        <v>1</v>
      </c>
      <c r="AL129">
        <v>1</v>
      </c>
      <c r="AM129">
        <v>5</v>
      </c>
      <c r="AN129">
        <v>0</v>
      </c>
      <c r="AO129">
        <v>1</v>
      </c>
      <c r="AP129">
        <v>1</v>
      </c>
      <c r="AQ129">
        <v>0</v>
      </c>
      <c r="AR129">
        <v>0</v>
      </c>
      <c r="AS129" t="s">
        <v>3</v>
      </c>
      <c r="AT129">
        <v>5.15</v>
      </c>
      <c r="AU129" t="s">
        <v>24</v>
      </c>
      <c r="AV129">
        <v>1</v>
      </c>
      <c r="AW129">
        <v>2</v>
      </c>
      <c r="AX129">
        <v>60254313</v>
      </c>
      <c r="AY129">
        <v>1</v>
      </c>
      <c r="AZ129">
        <v>0</v>
      </c>
      <c r="BA129">
        <v>146</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CU129">
        <f>ROUND(AT129*Source!I248*AH129*AL129,2)</f>
        <v>0</v>
      </c>
      <c r="CV129">
        <f>ROUND(Y129*Source!I248,9)</f>
        <v>67.98</v>
      </c>
      <c r="CW129">
        <v>0</v>
      </c>
      <c r="CX129">
        <f>ROUND(Y129*Source!I248,9)</f>
        <v>67.98</v>
      </c>
      <c r="CY129">
        <f>AD129</f>
        <v>0</v>
      </c>
      <c r="CZ129">
        <f>AH129</f>
        <v>0</v>
      </c>
      <c r="DA129">
        <f>AL129</f>
        <v>1</v>
      </c>
      <c r="DB129">
        <f>ROUND((ROUND(AT129*CZ129,2)*1.1),6)</f>
        <v>0</v>
      </c>
      <c r="DC129">
        <f>ROUND((ROUND(AT129*AG129,2)*1.1),6)</f>
        <v>0</v>
      </c>
      <c r="DD129" t="s">
        <v>3</v>
      </c>
      <c r="DE129" t="s">
        <v>3</v>
      </c>
      <c r="DF129">
        <f t="shared" si="28"/>
        <v>0</v>
      </c>
      <c r="DG129">
        <f t="shared" si="26"/>
        <v>0</v>
      </c>
      <c r="DH129">
        <f t="shared" si="27"/>
        <v>0</v>
      </c>
      <c r="DI129">
        <f t="shared" ref="DI129:DI192" si="29">ROUND(ROUND(AH129,2)*CX129,2)</f>
        <v>0</v>
      </c>
      <c r="DJ129">
        <f>DI129</f>
        <v>0</v>
      </c>
      <c r="DK129">
        <v>0</v>
      </c>
      <c r="DL129" t="s">
        <v>3</v>
      </c>
      <c r="DM129">
        <v>0</v>
      </c>
      <c r="DN129" t="s">
        <v>3</v>
      </c>
      <c r="DO129">
        <v>0</v>
      </c>
    </row>
    <row r="130" spans="1:119" x14ac:dyDescent="0.2">
      <c r="A130">
        <f>ROW(Source!A248)</f>
        <v>248</v>
      </c>
      <c r="B130">
        <v>60252775</v>
      </c>
      <c r="C130">
        <v>60253173</v>
      </c>
      <c r="D130">
        <v>59070669</v>
      </c>
      <c r="E130">
        <v>1</v>
      </c>
      <c r="F130">
        <v>1</v>
      </c>
      <c r="G130">
        <v>1080</v>
      </c>
      <c r="H130">
        <v>2</v>
      </c>
      <c r="I130" t="s">
        <v>1055</v>
      </c>
      <c r="J130" t="s">
        <v>1056</v>
      </c>
      <c r="K130" t="s">
        <v>1057</v>
      </c>
      <c r="L130">
        <v>1368</v>
      </c>
      <c r="N130">
        <v>1011</v>
      </c>
      <c r="O130" t="s">
        <v>1054</v>
      </c>
      <c r="P130" t="s">
        <v>1054</v>
      </c>
      <c r="Q130">
        <v>1</v>
      </c>
      <c r="W130">
        <v>0</v>
      </c>
      <c r="X130">
        <v>-1985943078</v>
      </c>
      <c r="Y130">
        <f>(AT130*1.1)</f>
        <v>0.11000000000000001</v>
      </c>
      <c r="AA130">
        <v>0</v>
      </c>
      <c r="AB130">
        <v>1418.19</v>
      </c>
      <c r="AC130">
        <v>726.59</v>
      </c>
      <c r="AD130">
        <v>0</v>
      </c>
      <c r="AE130">
        <v>0</v>
      </c>
      <c r="AF130">
        <v>83.1</v>
      </c>
      <c r="AG130">
        <v>12.62</v>
      </c>
      <c r="AH130">
        <v>0</v>
      </c>
      <c r="AI130">
        <v>1</v>
      </c>
      <c r="AJ130">
        <v>16.3</v>
      </c>
      <c r="AK130">
        <v>54.99</v>
      </c>
      <c r="AL130">
        <v>1</v>
      </c>
      <c r="AM130">
        <v>2</v>
      </c>
      <c r="AN130">
        <v>0</v>
      </c>
      <c r="AO130">
        <v>1</v>
      </c>
      <c r="AP130">
        <v>1</v>
      </c>
      <c r="AQ130">
        <v>0</v>
      </c>
      <c r="AR130">
        <v>0</v>
      </c>
      <c r="AS130" t="s">
        <v>3</v>
      </c>
      <c r="AT130">
        <v>0.1</v>
      </c>
      <c r="AU130" t="s">
        <v>24</v>
      </c>
      <c r="AV130">
        <v>0</v>
      </c>
      <c r="AW130">
        <v>2</v>
      </c>
      <c r="AX130">
        <v>60254314</v>
      </c>
      <c r="AY130">
        <v>1</v>
      </c>
      <c r="AZ130">
        <v>0</v>
      </c>
      <c r="BA130">
        <v>147</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CV130">
        <v>0</v>
      </c>
      <c r="CW130">
        <f>ROUND(Y130*Source!I248*DO130,9)</f>
        <v>16.6584</v>
      </c>
      <c r="CX130">
        <f>ROUND(Y130*Source!I248,9)</f>
        <v>1.32</v>
      </c>
      <c r="CY130">
        <f>AB130</f>
        <v>1418.19</v>
      </c>
      <c r="CZ130">
        <f>AF130</f>
        <v>83.1</v>
      </c>
      <c r="DA130">
        <f>AJ130</f>
        <v>16.3</v>
      </c>
      <c r="DB130">
        <f>ROUND((ROUND(AT130*CZ130,2)*1.1),6)</f>
        <v>9.141</v>
      </c>
      <c r="DC130">
        <f>ROUND((ROUND(AT130*AG130,2)*1.1),6)</f>
        <v>1.3859999999999999</v>
      </c>
      <c r="DD130" t="s">
        <v>3</v>
      </c>
      <c r="DE130" t="s">
        <v>3</v>
      </c>
      <c r="DF130">
        <f t="shared" si="28"/>
        <v>0</v>
      </c>
      <c r="DG130">
        <f>ROUND(ROUND(AF130*AJ130,2)*CX130,2)</f>
        <v>1787.98</v>
      </c>
      <c r="DH130">
        <f>ROUND(ROUND(AG130*AK130,2)*CX130,2)</f>
        <v>916.04</v>
      </c>
      <c r="DI130">
        <f t="shared" si="29"/>
        <v>0</v>
      </c>
      <c r="DJ130">
        <f>DG130</f>
        <v>1787.98</v>
      </c>
      <c r="DK130">
        <v>0</v>
      </c>
      <c r="DL130" t="s">
        <v>1058</v>
      </c>
      <c r="DM130">
        <v>0</v>
      </c>
      <c r="DN130" t="s">
        <v>1050</v>
      </c>
      <c r="DO130">
        <v>12.62</v>
      </c>
    </row>
    <row r="131" spans="1:119" x14ac:dyDescent="0.2">
      <c r="A131">
        <f>ROW(Source!A248)</f>
        <v>248</v>
      </c>
      <c r="B131">
        <v>60252775</v>
      </c>
      <c r="C131">
        <v>60253173</v>
      </c>
      <c r="D131">
        <v>59062734</v>
      </c>
      <c r="E131">
        <v>1</v>
      </c>
      <c r="F131">
        <v>1</v>
      </c>
      <c r="G131">
        <v>1080</v>
      </c>
      <c r="H131">
        <v>3</v>
      </c>
      <c r="I131" t="s">
        <v>1078</v>
      </c>
      <c r="J131" t="s">
        <v>1079</v>
      </c>
      <c r="K131" t="s">
        <v>1080</v>
      </c>
      <c r="L131">
        <v>1356</v>
      </c>
      <c r="N131">
        <v>1010</v>
      </c>
      <c r="O131" t="s">
        <v>1081</v>
      </c>
      <c r="P131" t="s">
        <v>1081</v>
      </c>
      <c r="Q131">
        <v>1000</v>
      </c>
      <c r="W131">
        <v>0</v>
      </c>
      <c r="X131">
        <v>-1221558404</v>
      </c>
      <c r="Y131">
        <f>AT131</f>
        <v>5.0000000000000001E-3</v>
      </c>
      <c r="AA131">
        <v>1602.49</v>
      </c>
      <c r="AB131">
        <v>0</v>
      </c>
      <c r="AC131">
        <v>0</v>
      </c>
      <c r="AD131">
        <v>0</v>
      </c>
      <c r="AE131">
        <v>226.66</v>
      </c>
      <c r="AF131">
        <v>0</v>
      </c>
      <c r="AG131">
        <v>0</v>
      </c>
      <c r="AH131">
        <v>0</v>
      </c>
      <c r="AI131">
        <v>7.07</v>
      </c>
      <c r="AJ131">
        <v>1</v>
      </c>
      <c r="AK131">
        <v>1</v>
      </c>
      <c r="AL131">
        <v>1</v>
      </c>
      <c r="AM131">
        <v>2</v>
      </c>
      <c r="AN131">
        <v>0</v>
      </c>
      <c r="AO131">
        <v>1</v>
      </c>
      <c r="AP131">
        <v>1</v>
      </c>
      <c r="AQ131">
        <v>0</v>
      </c>
      <c r="AR131">
        <v>0</v>
      </c>
      <c r="AS131" t="s">
        <v>3</v>
      </c>
      <c r="AT131">
        <v>5.0000000000000001E-3</v>
      </c>
      <c r="AU131" t="s">
        <v>3</v>
      </c>
      <c r="AV131">
        <v>0</v>
      </c>
      <c r="AW131">
        <v>2</v>
      </c>
      <c r="AX131">
        <v>60254315</v>
      </c>
      <c r="AY131">
        <v>1</v>
      </c>
      <c r="AZ131">
        <v>0</v>
      </c>
      <c r="BA131">
        <v>148</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CV131">
        <v>0</v>
      </c>
      <c r="CW131">
        <v>0</v>
      </c>
      <c r="CX131">
        <f>ROUND(Y131*Source!I248,9)</f>
        <v>0.06</v>
      </c>
      <c r="CY131">
        <f>AA131</f>
        <v>1602.49</v>
      </c>
      <c r="CZ131">
        <f>AE131</f>
        <v>226.66</v>
      </c>
      <c r="DA131">
        <f>AI131</f>
        <v>7.07</v>
      </c>
      <c r="DB131">
        <f>ROUND(ROUND(AT131*CZ131,2),6)</f>
        <v>1.1299999999999999</v>
      </c>
      <c r="DC131">
        <f>ROUND(ROUND(AT131*AG131,2),6)</f>
        <v>0</v>
      </c>
      <c r="DD131" t="s">
        <v>3</v>
      </c>
      <c r="DE131" t="s">
        <v>3</v>
      </c>
      <c r="DF131">
        <f>ROUND(ROUND(AE131*AI131,2)*CX131,2)</f>
        <v>96.15</v>
      </c>
      <c r="DG131">
        <f t="shared" ref="DG131:DG141" si="30">ROUND(ROUND(AF131,2)*CX131,2)</f>
        <v>0</v>
      </c>
      <c r="DH131">
        <f t="shared" ref="DH131:DH141" si="31">ROUND(ROUND(AG131,2)*CX131,2)</f>
        <v>0</v>
      </c>
      <c r="DI131">
        <f t="shared" si="29"/>
        <v>0</v>
      </c>
      <c r="DJ131">
        <f>DF131</f>
        <v>96.15</v>
      </c>
      <c r="DK131">
        <v>0</v>
      </c>
      <c r="DL131" t="s">
        <v>3</v>
      </c>
      <c r="DM131">
        <v>0</v>
      </c>
      <c r="DN131" t="s">
        <v>3</v>
      </c>
      <c r="DO131">
        <v>0</v>
      </c>
    </row>
    <row r="132" spans="1:119" x14ac:dyDescent="0.2">
      <c r="A132">
        <f>ROW(Source!A248)</f>
        <v>248</v>
      </c>
      <c r="B132">
        <v>60252775</v>
      </c>
      <c r="C132">
        <v>60253173</v>
      </c>
      <c r="D132">
        <v>59063145</v>
      </c>
      <c r="E132">
        <v>1</v>
      </c>
      <c r="F132">
        <v>1</v>
      </c>
      <c r="G132">
        <v>1080</v>
      </c>
      <c r="H132">
        <v>3</v>
      </c>
      <c r="I132" t="s">
        <v>1082</v>
      </c>
      <c r="J132" t="s">
        <v>1083</v>
      </c>
      <c r="K132" t="s">
        <v>1084</v>
      </c>
      <c r="L132">
        <v>1355</v>
      </c>
      <c r="N132">
        <v>1010</v>
      </c>
      <c r="O132" t="s">
        <v>631</v>
      </c>
      <c r="P132" t="s">
        <v>631</v>
      </c>
      <c r="Q132">
        <v>100</v>
      </c>
      <c r="W132">
        <v>0</v>
      </c>
      <c r="X132">
        <v>1017710329</v>
      </c>
      <c r="Y132">
        <f>AT132</f>
        <v>0.32</v>
      </c>
      <c r="AA132">
        <v>2340.7800000000002</v>
      </c>
      <c r="AB132">
        <v>0</v>
      </c>
      <c r="AC132">
        <v>0</v>
      </c>
      <c r="AD132">
        <v>0</v>
      </c>
      <c r="AE132">
        <v>323.76</v>
      </c>
      <c r="AF132">
        <v>0</v>
      </c>
      <c r="AG132">
        <v>0</v>
      </c>
      <c r="AH132">
        <v>0</v>
      </c>
      <c r="AI132">
        <v>7.23</v>
      </c>
      <c r="AJ132">
        <v>1</v>
      </c>
      <c r="AK132">
        <v>1</v>
      </c>
      <c r="AL132">
        <v>1</v>
      </c>
      <c r="AM132">
        <v>2</v>
      </c>
      <c r="AN132">
        <v>0</v>
      </c>
      <c r="AO132">
        <v>1</v>
      </c>
      <c r="AP132">
        <v>1</v>
      </c>
      <c r="AQ132">
        <v>0</v>
      </c>
      <c r="AR132">
        <v>0</v>
      </c>
      <c r="AS132" t="s">
        <v>3</v>
      </c>
      <c r="AT132">
        <v>0.32</v>
      </c>
      <c r="AU132" t="s">
        <v>3</v>
      </c>
      <c r="AV132">
        <v>0</v>
      </c>
      <c r="AW132">
        <v>2</v>
      </c>
      <c r="AX132">
        <v>60254316</v>
      </c>
      <c r="AY132">
        <v>1</v>
      </c>
      <c r="AZ132">
        <v>0</v>
      </c>
      <c r="BA132">
        <v>149</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CV132">
        <v>0</v>
      </c>
      <c r="CW132">
        <v>0</v>
      </c>
      <c r="CX132">
        <f>ROUND(Y132*Source!I248,9)</f>
        <v>3.84</v>
      </c>
      <c r="CY132">
        <f>AA132</f>
        <v>2340.7800000000002</v>
      </c>
      <c r="CZ132">
        <f>AE132</f>
        <v>323.76</v>
      </c>
      <c r="DA132">
        <f>AI132</f>
        <v>7.23</v>
      </c>
      <c r="DB132">
        <f>ROUND(ROUND(AT132*CZ132,2),6)</f>
        <v>103.6</v>
      </c>
      <c r="DC132">
        <f>ROUND(ROUND(AT132*AG132,2),6)</f>
        <v>0</v>
      </c>
      <c r="DD132" t="s">
        <v>3</v>
      </c>
      <c r="DE132" t="s">
        <v>3</v>
      </c>
      <c r="DF132">
        <f>ROUND(ROUND(AE132*AI132,2)*CX132,2)</f>
        <v>8988.6</v>
      </c>
      <c r="DG132">
        <f t="shared" si="30"/>
        <v>0</v>
      </c>
      <c r="DH132">
        <f t="shared" si="31"/>
        <v>0</v>
      </c>
      <c r="DI132">
        <f t="shared" si="29"/>
        <v>0</v>
      </c>
      <c r="DJ132">
        <f>DF132</f>
        <v>8988.6</v>
      </c>
      <c r="DK132">
        <v>0</v>
      </c>
      <c r="DL132" t="s">
        <v>3</v>
      </c>
      <c r="DM132">
        <v>0</v>
      </c>
      <c r="DN132" t="s">
        <v>3</v>
      </c>
      <c r="DO132">
        <v>0</v>
      </c>
    </row>
    <row r="133" spans="1:119" x14ac:dyDescent="0.2">
      <c r="A133">
        <f>ROW(Source!A248)</f>
        <v>248</v>
      </c>
      <c r="B133">
        <v>60252775</v>
      </c>
      <c r="C133">
        <v>60253173</v>
      </c>
      <c r="D133">
        <v>59062395</v>
      </c>
      <c r="E133">
        <v>1</v>
      </c>
      <c r="F133">
        <v>1</v>
      </c>
      <c r="G133">
        <v>1080</v>
      </c>
      <c r="H133">
        <v>3</v>
      </c>
      <c r="I133" t="s">
        <v>1085</v>
      </c>
      <c r="J133" t="s">
        <v>1086</v>
      </c>
      <c r="K133" t="s">
        <v>1087</v>
      </c>
      <c r="L133">
        <v>1301</v>
      </c>
      <c r="N133">
        <v>1003</v>
      </c>
      <c r="O133" t="s">
        <v>983</v>
      </c>
      <c r="P133" t="s">
        <v>983</v>
      </c>
      <c r="Q133">
        <v>1</v>
      </c>
      <c r="W133">
        <v>0</v>
      </c>
      <c r="X133">
        <v>-949506742</v>
      </c>
      <c r="Y133">
        <f>AT133</f>
        <v>6</v>
      </c>
      <c r="AA133">
        <v>4.72</v>
      </c>
      <c r="AB133">
        <v>0</v>
      </c>
      <c r="AC133">
        <v>0</v>
      </c>
      <c r="AD133">
        <v>0</v>
      </c>
      <c r="AE133">
        <v>0.7</v>
      </c>
      <c r="AF133">
        <v>0</v>
      </c>
      <c r="AG133">
        <v>0</v>
      </c>
      <c r="AH133">
        <v>0</v>
      </c>
      <c r="AI133">
        <v>6.74</v>
      </c>
      <c r="AJ133">
        <v>1</v>
      </c>
      <c r="AK133">
        <v>1</v>
      </c>
      <c r="AL133">
        <v>1</v>
      </c>
      <c r="AM133">
        <v>2</v>
      </c>
      <c r="AN133">
        <v>0</v>
      </c>
      <c r="AO133">
        <v>1</v>
      </c>
      <c r="AP133">
        <v>1</v>
      </c>
      <c r="AQ133">
        <v>0</v>
      </c>
      <c r="AR133">
        <v>0</v>
      </c>
      <c r="AS133" t="s">
        <v>3</v>
      </c>
      <c r="AT133">
        <v>6</v>
      </c>
      <c r="AU133" t="s">
        <v>3</v>
      </c>
      <c r="AV133">
        <v>0</v>
      </c>
      <c r="AW133">
        <v>2</v>
      </c>
      <c r="AX133">
        <v>60254317</v>
      </c>
      <c r="AY133">
        <v>1</v>
      </c>
      <c r="AZ133">
        <v>0</v>
      </c>
      <c r="BA133">
        <v>150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CV133">
        <v>0</v>
      </c>
      <c r="CW133">
        <v>0</v>
      </c>
      <c r="CX133">
        <f>ROUND(Y133*Source!I248,9)</f>
        <v>72</v>
      </c>
      <c r="CY133">
        <f>AA133</f>
        <v>4.72</v>
      </c>
      <c r="CZ133">
        <f>AE133</f>
        <v>0.7</v>
      </c>
      <c r="DA133">
        <f>AI133</f>
        <v>6.74</v>
      </c>
      <c r="DB133">
        <f>ROUND(ROUND(AT133*CZ133,2),6)</f>
        <v>4.2</v>
      </c>
      <c r="DC133">
        <f>ROUND(ROUND(AT133*AG133,2),6)</f>
        <v>0</v>
      </c>
      <c r="DD133" t="s">
        <v>3</v>
      </c>
      <c r="DE133" t="s">
        <v>3</v>
      </c>
      <c r="DF133">
        <f>ROUND(ROUND(AE133*AI133,2)*CX133,2)</f>
        <v>339.84</v>
      </c>
      <c r="DG133">
        <f t="shared" si="30"/>
        <v>0</v>
      </c>
      <c r="DH133">
        <f t="shared" si="31"/>
        <v>0</v>
      </c>
      <c r="DI133">
        <f t="shared" si="29"/>
        <v>0</v>
      </c>
      <c r="DJ133">
        <f>DF133</f>
        <v>339.84</v>
      </c>
      <c r="DK133">
        <v>0</v>
      </c>
      <c r="DL133" t="s">
        <v>3</v>
      </c>
      <c r="DM133">
        <v>0</v>
      </c>
      <c r="DN133" t="s">
        <v>3</v>
      </c>
      <c r="DO133">
        <v>0</v>
      </c>
    </row>
    <row r="134" spans="1:119" x14ac:dyDescent="0.2">
      <c r="A134">
        <f>ROW(Source!A248)</f>
        <v>248</v>
      </c>
      <c r="B134">
        <v>60252775</v>
      </c>
      <c r="C134">
        <v>60253173</v>
      </c>
      <c r="D134">
        <v>59062397</v>
      </c>
      <c r="E134">
        <v>1</v>
      </c>
      <c r="F134">
        <v>1</v>
      </c>
      <c r="G134">
        <v>1080</v>
      </c>
      <c r="H134">
        <v>3</v>
      </c>
      <c r="I134" t="s">
        <v>1088</v>
      </c>
      <c r="J134" t="s">
        <v>1089</v>
      </c>
      <c r="K134" t="s">
        <v>1090</v>
      </c>
      <c r="L134">
        <v>1356</v>
      </c>
      <c r="N134">
        <v>1010</v>
      </c>
      <c r="O134" t="s">
        <v>1081</v>
      </c>
      <c r="P134" t="s">
        <v>1081</v>
      </c>
      <c r="Q134">
        <v>1000</v>
      </c>
      <c r="W134">
        <v>0</v>
      </c>
      <c r="X134">
        <v>-510359138</v>
      </c>
      <c r="Y134">
        <f>AT134</f>
        <v>0.02</v>
      </c>
      <c r="AA134">
        <v>212.58</v>
      </c>
      <c r="AB134">
        <v>0</v>
      </c>
      <c r="AC134">
        <v>0</v>
      </c>
      <c r="AD134">
        <v>0</v>
      </c>
      <c r="AE134">
        <v>6.44</v>
      </c>
      <c r="AF134">
        <v>0</v>
      </c>
      <c r="AG134">
        <v>0</v>
      </c>
      <c r="AH134">
        <v>0</v>
      </c>
      <c r="AI134">
        <v>33.01</v>
      </c>
      <c r="AJ134">
        <v>1</v>
      </c>
      <c r="AK134">
        <v>1</v>
      </c>
      <c r="AL134">
        <v>1</v>
      </c>
      <c r="AM134">
        <v>2</v>
      </c>
      <c r="AN134">
        <v>0</v>
      </c>
      <c r="AO134">
        <v>1</v>
      </c>
      <c r="AP134">
        <v>1</v>
      </c>
      <c r="AQ134">
        <v>0</v>
      </c>
      <c r="AR134">
        <v>0</v>
      </c>
      <c r="AS134" t="s">
        <v>3</v>
      </c>
      <c r="AT134">
        <v>0.02</v>
      </c>
      <c r="AU134" t="s">
        <v>3</v>
      </c>
      <c r="AV134">
        <v>0</v>
      </c>
      <c r="AW134">
        <v>2</v>
      </c>
      <c r="AX134">
        <v>60254318</v>
      </c>
      <c r="AY134">
        <v>1</v>
      </c>
      <c r="AZ134">
        <v>0</v>
      </c>
      <c r="BA134">
        <v>151</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CV134">
        <v>0</v>
      </c>
      <c r="CW134">
        <v>0</v>
      </c>
      <c r="CX134">
        <f>ROUND(Y134*Source!I248,9)</f>
        <v>0.24</v>
      </c>
      <c r="CY134">
        <f>AA134</f>
        <v>212.58</v>
      </c>
      <c r="CZ134">
        <f>AE134</f>
        <v>6.44</v>
      </c>
      <c r="DA134">
        <f>AI134</f>
        <v>33.01</v>
      </c>
      <c r="DB134">
        <f>ROUND(ROUND(AT134*CZ134,2),6)</f>
        <v>0.13</v>
      </c>
      <c r="DC134">
        <f>ROUND(ROUND(AT134*AG134,2),6)</f>
        <v>0</v>
      </c>
      <c r="DD134" t="s">
        <v>3</v>
      </c>
      <c r="DE134" t="s">
        <v>3</v>
      </c>
      <c r="DF134">
        <f>ROUND(ROUND(AE134*AI134,2)*CX134,2)</f>
        <v>51.02</v>
      </c>
      <c r="DG134">
        <f t="shared" si="30"/>
        <v>0</v>
      </c>
      <c r="DH134">
        <f t="shared" si="31"/>
        <v>0</v>
      </c>
      <c r="DI134">
        <f t="shared" si="29"/>
        <v>0</v>
      </c>
      <c r="DJ134">
        <f>DF134</f>
        <v>51.02</v>
      </c>
      <c r="DK134">
        <v>0</v>
      </c>
      <c r="DL134" t="s">
        <v>3</v>
      </c>
      <c r="DM134">
        <v>0</v>
      </c>
      <c r="DN134" t="s">
        <v>3</v>
      </c>
      <c r="DO134">
        <v>0</v>
      </c>
    </row>
    <row r="135" spans="1:119" x14ac:dyDescent="0.2">
      <c r="A135">
        <f>ROW(Source!A251)</f>
        <v>251</v>
      </c>
      <c r="B135">
        <v>60252778</v>
      </c>
      <c r="C135">
        <v>60253188</v>
      </c>
      <c r="D135">
        <v>58999254</v>
      </c>
      <c r="E135">
        <v>1080</v>
      </c>
      <c r="F135">
        <v>1</v>
      </c>
      <c r="G135">
        <v>1080</v>
      </c>
      <c r="H135">
        <v>1</v>
      </c>
      <c r="I135" t="s">
        <v>1048</v>
      </c>
      <c r="J135" t="s">
        <v>3</v>
      </c>
      <c r="K135" t="s">
        <v>1049</v>
      </c>
      <c r="L135">
        <v>1191</v>
      </c>
      <c r="N135">
        <v>1013</v>
      </c>
      <c r="O135" t="s">
        <v>1050</v>
      </c>
      <c r="P135" t="s">
        <v>1050</v>
      </c>
      <c r="Q135">
        <v>1</v>
      </c>
      <c r="W135">
        <v>0</v>
      </c>
      <c r="X135">
        <v>476480486</v>
      </c>
      <c r="Y135">
        <f>(AT135*1.1)</f>
        <v>7.9310000000000009</v>
      </c>
      <c r="AA135">
        <v>0</v>
      </c>
      <c r="AB135">
        <v>0</v>
      </c>
      <c r="AC135">
        <v>0</v>
      </c>
      <c r="AD135">
        <v>0</v>
      </c>
      <c r="AE135">
        <v>0</v>
      </c>
      <c r="AF135">
        <v>0</v>
      </c>
      <c r="AG135">
        <v>0</v>
      </c>
      <c r="AH135">
        <v>0</v>
      </c>
      <c r="AI135">
        <v>1</v>
      </c>
      <c r="AJ135">
        <v>1</v>
      </c>
      <c r="AK135">
        <v>1</v>
      </c>
      <c r="AL135">
        <v>1</v>
      </c>
      <c r="AM135">
        <v>-2</v>
      </c>
      <c r="AN135">
        <v>0</v>
      </c>
      <c r="AO135">
        <v>1</v>
      </c>
      <c r="AP135">
        <v>1</v>
      </c>
      <c r="AQ135">
        <v>0</v>
      </c>
      <c r="AR135">
        <v>0</v>
      </c>
      <c r="AS135" t="s">
        <v>3</v>
      </c>
      <c r="AT135">
        <v>7.21</v>
      </c>
      <c r="AU135" t="s">
        <v>24</v>
      </c>
      <c r="AV135">
        <v>1</v>
      </c>
      <c r="AW135">
        <v>2</v>
      </c>
      <c r="AX135">
        <v>60254320</v>
      </c>
      <c r="AY135">
        <v>1</v>
      </c>
      <c r="AZ135">
        <v>0</v>
      </c>
      <c r="BA135">
        <v>153</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CU135">
        <f>ROUND(AT135*Source!I251*AH135*AL135,2)</f>
        <v>0</v>
      </c>
      <c r="CV135">
        <f>ROUND(Y135*Source!I251,9)</f>
        <v>71.379000000000005</v>
      </c>
      <c r="CW135">
        <v>0</v>
      </c>
      <c r="CX135">
        <f>ROUND(Y135*Source!I251,9)</f>
        <v>71.379000000000005</v>
      </c>
      <c r="CY135">
        <f>AD135</f>
        <v>0</v>
      </c>
      <c r="CZ135">
        <f>AH135</f>
        <v>0</v>
      </c>
      <c r="DA135">
        <f>AL135</f>
        <v>1</v>
      </c>
      <c r="DB135">
        <f>ROUND((ROUND(AT135*CZ135,2)*1.1),6)</f>
        <v>0</v>
      </c>
      <c r="DC135">
        <f>ROUND((ROUND(AT135*AG135,2)*1.1),6)</f>
        <v>0</v>
      </c>
      <c r="DD135" t="s">
        <v>3</v>
      </c>
      <c r="DE135" t="s">
        <v>3</v>
      </c>
      <c r="DF135">
        <f t="shared" ref="DF135:DF142" si="32">ROUND(ROUND(AE135,2)*CX135,2)</f>
        <v>0</v>
      </c>
      <c r="DG135">
        <f t="shared" si="30"/>
        <v>0</v>
      </c>
      <c r="DH135">
        <f t="shared" si="31"/>
        <v>0</v>
      </c>
      <c r="DI135">
        <f t="shared" si="29"/>
        <v>0</v>
      </c>
      <c r="DJ135">
        <f>DI135</f>
        <v>0</v>
      </c>
      <c r="DK135">
        <v>0</v>
      </c>
      <c r="DL135" t="s">
        <v>3</v>
      </c>
      <c r="DM135">
        <v>0</v>
      </c>
      <c r="DN135" t="s">
        <v>3</v>
      </c>
      <c r="DO135">
        <v>0</v>
      </c>
    </row>
    <row r="136" spans="1:119" x14ac:dyDescent="0.2">
      <c r="A136">
        <f>ROW(Source!A251)</f>
        <v>251</v>
      </c>
      <c r="B136">
        <v>60252778</v>
      </c>
      <c r="C136">
        <v>60253188</v>
      </c>
      <c r="D136">
        <v>59070669</v>
      </c>
      <c r="E136">
        <v>1</v>
      </c>
      <c r="F136">
        <v>1</v>
      </c>
      <c r="G136">
        <v>1080</v>
      </c>
      <c r="H136">
        <v>2</v>
      </c>
      <c r="I136" t="s">
        <v>1055</v>
      </c>
      <c r="J136" t="s">
        <v>1056</v>
      </c>
      <c r="K136" t="s">
        <v>1057</v>
      </c>
      <c r="L136">
        <v>1368</v>
      </c>
      <c r="N136">
        <v>1011</v>
      </c>
      <c r="O136" t="s">
        <v>1054</v>
      </c>
      <c r="P136" t="s">
        <v>1054</v>
      </c>
      <c r="Q136">
        <v>1</v>
      </c>
      <c r="W136">
        <v>0</v>
      </c>
      <c r="X136">
        <v>-1985943078</v>
      </c>
      <c r="Y136">
        <f>(AT136*1.1)</f>
        <v>0.22000000000000003</v>
      </c>
      <c r="AA136">
        <v>0</v>
      </c>
      <c r="AB136">
        <v>87.01</v>
      </c>
      <c r="AC136">
        <v>13.21</v>
      </c>
      <c r="AD136">
        <v>0</v>
      </c>
      <c r="AE136">
        <v>0</v>
      </c>
      <c r="AF136">
        <v>83.1</v>
      </c>
      <c r="AG136">
        <v>12.62</v>
      </c>
      <c r="AH136">
        <v>0</v>
      </c>
      <c r="AI136">
        <v>1</v>
      </c>
      <c r="AJ136">
        <v>1</v>
      </c>
      <c r="AK136">
        <v>1</v>
      </c>
      <c r="AL136">
        <v>1</v>
      </c>
      <c r="AM136">
        <v>-2</v>
      </c>
      <c r="AN136">
        <v>0</v>
      </c>
      <c r="AO136">
        <v>1</v>
      </c>
      <c r="AP136">
        <v>1</v>
      </c>
      <c r="AQ136">
        <v>0</v>
      </c>
      <c r="AR136">
        <v>0</v>
      </c>
      <c r="AS136" t="s">
        <v>3</v>
      </c>
      <c r="AT136">
        <v>0.2</v>
      </c>
      <c r="AU136" t="s">
        <v>24</v>
      </c>
      <c r="AV136">
        <v>0</v>
      </c>
      <c r="AW136">
        <v>2</v>
      </c>
      <c r="AX136">
        <v>60254321</v>
      </c>
      <c r="AY136">
        <v>1</v>
      </c>
      <c r="AZ136">
        <v>0</v>
      </c>
      <c r="BA136">
        <v>154</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CV136">
        <v>0</v>
      </c>
      <c r="CW136">
        <f>ROUND(Y136*Source!I251*DO136,9)</f>
        <v>24.9876</v>
      </c>
      <c r="CX136">
        <f>ROUND(Y136*Source!I251,9)</f>
        <v>1.98</v>
      </c>
      <c r="CY136">
        <f>AB136</f>
        <v>87.01</v>
      </c>
      <c r="CZ136">
        <f>AF136</f>
        <v>83.1</v>
      </c>
      <c r="DA136">
        <f>AJ136</f>
        <v>1</v>
      </c>
      <c r="DB136">
        <f>ROUND((ROUND(AT136*CZ136,2)*1.1),6)</f>
        <v>18.282</v>
      </c>
      <c r="DC136">
        <f>ROUND((ROUND(AT136*AG136,2)*1.1),6)</f>
        <v>2.7719999999999998</v>
      </c>
      <c r="DD136" t="s">
        <v>3</v>
      </c>
      <c r="DE136" t="s">
        <v>3</v>
      </c>
      <c r="DF136">
        <f t="shared" si="32"/>
        <v>0</v>
      </c>
      <c r="DG136">
        <f t="shared" si="30"/>
        <v>164.54</v>
      </c>
      <c r="DH136">
        <f t="shared" si="31"/>
        <v>24.99</v>
      </c>
      <c r="DI136">
        <f t="shared" si="29"/>
        <v>0</v>
      </c>
      <c r="DJ136">
        <f>DG136</f>
        <v>164.54</v>
      </c>
      <c r="DK136">
        <v>0</v>
      </c>
      <c r="DL136" t="s">
        <v>1058</v>
      </c>
      <c r="DM136">
        <v>0</v>
      </c>
      <c r="DN136" t="s">
        <v>1050</v>
      </c>
      <c r="DO136">
        <v>12.62</v>
      </c>
    </row>
    <row r="137" spans="1:119" x14ac:dyDescent="0.2">
      <c r="A137">
        <f>ROW(Source!A251)</f>
        <v>251</v>
      </c>
      <c r="B137">
        <v>60252778</v>
      </c>
      <c r="C137">
        <v>60253188</v>
      </c>
      <c r="D137">
        <v>59062734</v>
      </c>
      <c r="E137">
        <v>1</v>
      </c>
      <c r="F137">
        <v>1</v>
      </c>
      <c r="G137">
        <v>1080</v>
      </c>
      <c r="H137">
        <v>3</v>
      </c>
      <c r="I137" t="s">
        <v>1078</v>
      </c>
      <c r="J137" t="s">
        <v>1079</v>
      </c>
      <c r="K137" t="s">
        <v>1080</v>
      </c>
      <c r="L137">
        <v>1356</v>
      </c>
      <c r="N137">
        <v>1010</v>
      </c>
      <c r="O137" t="s">
        <v>1081</v>
      </c>
      <c r="P137" t="s">
        <v>1081</v>
      </c>
      <c r="Q137">
        <v>1000</v>
      </c>
      <c r="W137">
        <v>0</v>
      </c>
      <c r="X137">
        <v>-1221558404</v>
      </c>
      <c r="Y137">
        <f>AT137</f>
        <v>5.0000000000000001E-3</v>
      </c>
      <c r="AA137">
        <v>226.66</v>
      </c>
      <c r="AB137">
        <v>0</v>
      </c>
      <c r="AC137">
        <v>0</v>
      </c>
      <c r="AD137">
        <v>0</v>
      </c>
      <c r="AE137">
        <v>226.66</v>
      </c>
      <c r="AF137">
        <v>0</v>
      </c>
      <c r="AG137">
        <v>0</v>
      </c>
      <c r="AH137">
        <v>0</v>
      </c>
      <c r="AI137">
        <v>1</v>
      </c>
      <c r="AJ137">
        <v>1</v>
      </c>
      <c r="AK137">
        <v>1</v>
      </c>
      <c r="AL137">
        <v>1</v>
      </c>
      <c r="AM137">
        <v>-2</v>
      </c>
      <c r="AN137">
        <v>0</v>
      </c>
      <c r="AO137">
        <v>1</v>
      </c>
      <c r="AP137">
        <v>1</v>
      </c>
      <c r="AQ137">
        <v>0</v>
      </c>
      <c r="AR137">
        <v>0</v>
      </c>
      <c r="AS137" t="s">
        <v>3</v>
      </c>
      <c r="AT137">
        <v>5.0000000000000001E-3</v>
      </c>
      <c r="AU137" t="s">
        <v>3</v>
      </c>
      <c r="AV137">
        <v>0</v>
      </c>
      <c r="AW137">
        <v>2</v>
      </c>
      <c r="AX137">
        <v>60254322</v>
      </c>
      <c r="AY137">
        <v>1</v>
      </c>
      <c r="AZ137">
        <v>0</v>
      </c>
      <c r="BA137">
        <v>155</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CV137">
        <v>0</v>
      </c>
      <c r="CW137">
        <v>0</v>
      </c>
      <c r="CX137">
        <f>ROUND(Y137*Source!I251,9)</f>
        <v>4.4999999999999998E-2</v>
      </c>
      <c r="CY137">
        <f>AA137</f>
        <v>226.66</v>
      </c>
      <c r="CZ137">
        <f>AE137</f>
        <v>226.66</v>
      </c>
      <c r="DA137">
        <f>AI137</f>
        <v>1</v>
      </c>
      <c r="DB137">
        <f>ROUND(ROUND(AT137*CZ137,2),6)</f>
        <v>1.1299999999999999</v>
      </c>
      <c r="DC137">
        <f>ROUND(ROUND(AT137*AG137,2),6)</f>
        <v>0</v>
      </c>
      <c r="DD137" t="s">
        <v>3</v>
      </c>
      <c r="DE137" t="s">
        <v>3</v>
      </c>
      <c r="DF137">
        <f t="shared" si="32"/>
        <v>10.199999999999999</v>
      </c>
      <c r="DG137">
        <f t="shared" si="30"/>
        <v>0</v>
      </c>
      <c r="DH137">
        <f t="shared" si="31"/>
        <v>0</v>
      </c>
      <c r="DI137">
        <f t="shared" si="29"/>
        <v>0</v>
      </c>
      <c r="DJ137">
        <f>DF137</f>
        <v>10.199999999999999</v>
      </c>
      <c r="DK137">
        <v>0</v>
      </c>
      <c r="DL137" t="s">
        <v>3</v>
      </c>
      <c r="DM137">
        <v>0</v>
      </c>
      <c r="DN137" t="s">
        <v>3</v>
      </c>
      <c r="DO137">
        <v>0</v>
      </c>
    </row>
    <row r="138" spans="1:119" x14ac:dyDescent="0.2">
      <c r="A138">
        <f>ROW(Source!A251)</f>
        <v>251</v>
      </c>
      <c r="B138">
        <v>60252778</v>
      </c>
      <c r="C138">
        <v>60253188</v>
      </c>
      <c r="D138">
        <v>59063145</v>
      </c>
      <c r="E138">
        <v>1</v>
      </c>
      <c r="F138">
        <v>1</v>
      </c>
      <c r="G138">
        <v>1080</v>
      </c>
      <c r="H138">
        <v>3</v>
      </c>
      <c r="I138" t="s">
        <v>1082</v>
      </c>
      <c r="J138" t="s">
        <v>1083</v>
      </c>
      <c r="K138" t="s">
        <v>1084</v>
      </c>
      <c r="L138">
        <v>1355</v>
      </c>
      <c r="N138">
        <v>1010</v>
      </c>
      <c r="O138" t="s">
        <v>631</v>
      </c>
      <c r="P138" t="s">
        <v>631</v>
      </c>
      <c r="Q138">
        <v>100</v>
      </c>
      <c r="W138">
        <v>0</v>
      </c>
      <c r="X138">
        <v>1017710329</v>
      </c>
      <c r="Y138">
        <f>AT138</f>
        <v>0.34</v>
      </c>
      <c r="AA138">
        <v>323.76</v>
      </c>
      <c r="AB138">
        <v>0</v>
      </c>
      <c r="AC138">
        <v>0</v>
      </c>
      <c r="AD138">
        <v>0</v>
      </c>
      <c r="AE138">
        <v>323.76</v>
      </c>
      <c r="AF138">
        <v>0</v>
      </c>
      <c r="AG138">
        <v>0</v>
      </c>
      <c r="AH138">
        <v>0</v>
      </c>
      <c r="AI138">
        <v>1</v>
      </c>
      <c r="AJ138">
        <v>1</v>
      </c>
      <c r="AK138">
        <v>1</v>
      </c>
      <c r="AL138">
        <v>1</v>
      </c>
      <c r="AM138">
        <v>-2</v>
      </c>
      <c r="AN138">
        <v>0</v>
      </c>
      <c r="AO138">
        <v>1</v>
      </c>
      <c r="AP138">
        <v>1</v>
      </c>
      <c r="AQ138">
        <v>0</v>
      </c>
      <c r="AR138">
        <v>0</v>
      </c>
      <c r="AS138" t="s">
        <v>3</v>
      </c>
      <c r="AT138">
        <v>0.34</v>
      </c>
      <c r="AU138" t="s">
        <v>3</v>
      </c>
      <c r="AV138">
        <v>0</v>
      </c>
      <c r="AW138">
        <v>2</v>
      </c>
      <c r="AX138">
        <v>60254323</v>
      </c>
      <c r="AY138">
        <v>1</v>
      </c>
      <c r="AZ138">
        <v>0</v>
      </c>
      <c r="BA138">
        <v>156</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CV138">
        <v>0</v>
      </c>
      <c r="CW138">
        <v>0</v>
      </c>
      <c r="CX138">
        <f>ROUND(Y138*Source!I251,9)</f>
        <v>3.06</v>
      </c>
      <c r="CY138">
        <f>AA138</f>
        <v>323.76</v>
      </c>
      <c r="CZ138">
        <f>AE138</f>
        <v>323.76</v>
      </c>
      <c r="DA138">
        <f>AI138</f>
        <v>1</v>
      </c>
      <c r="DB138">
        <f>ROUND(ROUND(AT138*CZ138,2),6)</f>
        <v>110.08</v>
      </c>
      <c r="DC138">
        <f>ROUND(ROUND(AT138*AG138,2),6)</f>
        <v>0</v>
      </c>
      <c r="DD138" t="s">
        <v>3</v>
      </c>
      <c r="DE138" t="s">
        <v>3</v>
      </c>
      <c r="DF138">
        <f t="shared" si="32"/>
        <v>990.71</v>
      </c>
      <c r="DG138">
        <f t="shared" si="30"/>
        <v>0</v>
      </c>
      <c r="DH138">
        <f t="shared" si="31"/>
        <v>0</v>
      </c>
      <c r="DI138">
        <f t="shared" si="29"/>
        <v>0</v>
      </c>
      <c r="DJ138">
        <f>DF138</f>
        <v>990.71</v>
      </c>
      <c r="DK138">
        <v>0</v>
      </c>
      <c r="DL138" t="s">
        <v>3</v>
      </c>
      <c r="DM138">
        <v>0</v>
      </c>
      <c r="DN138" t="s">
        <v>3</v>
      </c>
      <c r="DO138">
        <v>0</v>
      </c>
    </row>
    <row r="139" spans="1:119" x14ac:dyDescent="0.2">
      <c r="A139">
        <f>ROW(Source!A251)</f>
        <v>251</v>
      </c>
      <c r="B139">
        <v>60252778</v>
      </c>
      <c r="C139">
        <v>60253188</v>
      </c>
      <c r="D139">
        <v>59062395</v>
      </c>
      <c r="E139">
        <v>1</v>
      </c>
      <c r="F139">
        <v>1</v>
      </c>
      <c r="G139">
        <v>1080</v>
      </c>
      <c r="H139">
        <v>3</v>
      </c>
      <c r="I139" t="s">
        <v>1085</v>
      </c>
      <c r="J139" t="s">
        <v>1086</v>
      </c>
      <c r="K139" t="s">
        <v>1087</v>
      </c>
      <c r="L139">
        <v>1301</v>
      </c>
      <c r="N139">
        <v>1003</v>
      </c>
      <c r="O139" t="s">
        <v>983</v>
      </c>
      <c r="P139" t="s">
        <v>983</v>
      </c>
      <c r="Q139">
        <v>1</v>
      </c>
      <c r="W139">
        <v>0</v>
      </c>
      <c r="X139">
        <v>-949506742</v>
      </c>
      <c r="Y139">
        <f>AT139</f>
        <v>7</v>
      </c>
      <c r="AA139">
        <v>0.7</v>
      </c>
      <c r="AB139">
        <v>0</v>
      </c>
      <c r="AC139">
        <v>0</v>
      </c>
      <c r="AD139">
        <v>0</v>
      </c>
      <c r="AE139">
        <v>0.7</v>
      </c>
      <c r="AF139">
        <v>0</v>
      </c>
      <c r="AG139">
        <v>0</v>
      </c>
      <c r="AH139">
        <v>0</v>
      </c>
      <c r="AI139">
        <v>1</v>
      </c>
      <c r="AJ139">
        <v>1</v>
      </c>
      <c r="AK139">
        <v>1</v>
      </c>
      <c r="AL139">
        <v>1</v>
      </c>
      <c r="AM139">
        <v>-2</v>
      </c>
      <c r="AN139">
        <v>0</v>
      </c>
      <c r="AO139">
        <v>1</v>
      </c>
      <c r="AP139">
        <v>1</v>
      </c>
      <c r="AQ139">
        <v>0</v>
      </c>
      <c r="AR139">
        <v>0</v>
      </c>
      <c r="AS139" t="s">
        <v>3</v>
      </c>
      <c r="AT139">
        <v>7</v>
      </c>
      <c r="AU139" t="s">
        <v>3</v>
      </c>
      <c r="AV139">
        <v>0</v>
      </c>
      <c r="AW139">
        <v>2</v>
      </c>
      <c r="AX139">
        <v>60254324</v>
      </c>
      <c r="AY139">
        <v>1</v>
      </c>
      <c r="AZ139">
        <v>0</v>
      </c>
      <c r="BA139">
        <v>157</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CV139">
        <v>0</v>
      </c>
      <c r="CW139">
        <v>0</v>
      </c>
      <c r="CX139">
        <f>ROUND(Y139*Source!I251,9)</f>
        <v>63</v>
      </c>
      <c r="CY139">
        <f>AA139</f>
        <v>0.7</v>
      </c>
      <c r="CZ139">
        <f>AE139</f>
        <v>0.7</v>
      </c>
      <c r="DA139">
        <f>AI139</f>
        <v>1</v>
      </c>
      <c r="DB139">
        <f>ROUND(ROUND(AT139*CZ139,2),6)</f>
        <v>4.9000000000000004</v>
      </c>
      <c r="DC139">
        <f>ROUND(ROUND(AT139*AG139,2),6)</f>
        <v>0</v>
      </c>
      <c r="DD139" t="s">
        <v>3</v>
      </c>
      <c r="DE139" t="s">
        <v>3</v>
      </c>
      <c r="DF139">
        <f t="shared" si="32"/>
        <v>44.1</v>
      </c>
      <c r="DG139">
        <f t="shared" si="30"/>
        <v>0</v>
      </c>
      <c r="DH139">
        <f t="shared" si="31"/>
        <v>0</v>
      </c>
      <c r="DI139">
        <f t="shared" si="29"/>
        <v>0</v>
      </c>
      <c r="DJ139">
        <f>DF139</f>
        <v>44.1</v>
      </c>
      <c r="DK139">
        <v>0</v>
      </c>
      <c r="DL139" t="s">
        <v>3</v>
      </c>
      <c r="DM139">
        <v>0</v>
      </c>
      <c r="DN139" t="s">
        <v>3</v>
      </c>
      <c r="DO139">
        <v>0</v>
      </c>
    </row>
    <row r="140" spans="1:119" x14ac:dyDescent="0.2">
      <c r="A140">
        <f>ROW(Source!A251)</f>
        <v>251</v>
      </c>
      <c r="B140">
        <v>60252778</v>
      </c>
      <c r="C140">
        <v>60253188</v>
      </c>
      <c r="D140">
        <v>59062397</v>
      </c>
      <c r="E140">
        <v>1</v>
      </c>
      <c r="F140">
        <v>1</v>
      </c>
      <c r="G140">
        <v>1080</v>
      </c>
      <c r="H140">
        <v>3</v>
      </c>
      <c r="I140" t="s">
        <v>1088</v>
      </c>
      <c r="J140" t="s">
        <v>1089</v>
      </c>
      <c r="K140" t="s">
        <v>1090</v>
      </c>
      <c r="L140">
        <v>1356</v>
      </c>
      <c r="N140">
        <v>1010</v>
      </c>
      <c r="O140" t="s">
        <v>1081</v>
      </c>
      <c r="P140" t="s">
        <v>1081</v>
      </c>
      <c r="Q140">
        <v>1000</v>
      </c>
      <c r="W140">
        <v>0</v>
      </c>
      <c r="X140">
        <v>-510359138</v>
      </c>
      <c r="Y140">
        <f>AT140</f>
        <v>0.02</v>
      </c>
      <c r="AA140">
        <v>6.44</v>
      </c>
      <c r="AB140">
        <v>0</v>
      </c>
      <c r="AC140">
        <v>0</v>
      </c>
      <c r="AD140">
        <v>0</v>
      </c>
      <c r="AE140">
        <v>6.44</v>
      </c>
      <c r="AF140">
        <v>0</v>
      </c>
      <c r="AG140">
        <v>0</v>
      </c>
      <c r="AH140">
        <v>0</v>
      </c>
      <c r="AI140">
        <v>1</v>
      </c>
      <c r="AJ140">
        <v>1</v>
      </c>
      <c r="AK140">
        <v>1</v>
      </c>
      <c r="AL140">
        <v>1</v>
      </c>
      <c r="AM140">
        <v>-2</v>
      </c>
      <c r="AN140">
        <v>0</v>
      </c>
      <c r="AO140">
        <v>1</v>
      </c>
      <c r="AP140">
        <v>1</v>
      </c>
      <c r="AQ140">
        <v>0</v>
      </c>
      <c r="AR140">
        <v>0</v>
      </c>
      <c r="AS140" t="s">
        <v>3</v>
      </c>
      <c r="AT140">
        <v>0.02</v>
      </c>
      <c r="AU140" t="s">
        <v>3</v>
      </c>
      <c r="AV140">
        <v>0</v>
      </c>
      <c r="AW140">
        <v>2</v>
      </c>
      <c r="AX140">
        <v>60254325</v>
      </c>
      <c r="AY140">
        <v>1</v>
      </c>
      <c r="AZ140">
        <v>0</v>
      </c>
      <c r="BA140">
        <v>158</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CV140">
        <v>0</v>
      </c>
      <c r="CW140">
        <v>0</v>
      </c>
      <c r="CX140">
        <f>ROUND(Y140*Source!I251,9)</f>
        <v>0.18</v>
      </c>
      <c r="CY140">
        <f>AA140</f>
        <v>6.44</v>
      </c>
      <c r="CZ140">
        <f>AE140</f>
        <v>6.44</v>
      </c>
      <c r="DA140">
        <f>AI140</f>
        <v>1</v>
      </c>
      <c r="DB140">
        <f>ROUND(ROUND(AT140*CZ140,2),6)</f>
        <v>0.13</v>
      </c>
      <c r="DC140">
        <f>ROUND(ROUND(AT140*AG140,2),6)</f>
        <v>0</v>
      </c>
      <c r="DD140" t="s">
        <v>3</v>
      </c>
      <c r="DE140" t="s">
        <v>3</v>
      </c>
      <c r="DF140">
        <f t="shared" si="32"/>
        <v>1.1599999999999999</v>
      </c>
      <c r="DG140">
        <f t="shared" si="30"/>
        <v>0</v>
      </c>
      <c r="DH140">
        <f t="shared" si="31"/>
        <v>0</v>
      </c>
      <c r="DI140">
        <f t="shared" si="29"/>
        <v>0</v>
      </c>
      <c r="DJ140">
        <f>DF140</f>
        <v>1.1599999999999999</v>
      </c>
      <c r="DK140">
        <v>0</v>
      </c>
      <c r="DL140" t="s">
        <v>3</v>
      </c>
      <c r="DM140">
        <v>0</v>
      </c>
      <c r="DN140" t="s">
        <v>3</v>
      </c>
      <c r="DO140">
        <v>0</v>
      </c>
    </row>
    <row r="141" spans="1:119" x14ac:dyDescent="0.2">
      <c r="A141">
        <f>ROW(Source!A252)</f>
        <v>252</v>
      </c>
      <c r="B141">
        <v>60252775</v>
      </c>
      <c r="C141">
        <v>60253188</v>
      </c>
      <c r="D141">
        <v>58999254</v>
      </c>
      <c r="E141">
        <v>1080</v>
      </c>
      <c r="F141">
        <v>1</v>
      </c>
      <c r="G141">
        <v>1080</v>
      </c>
      <c r="H141">
        <v>1</v>
      </c>
      <c r="I141" t="s">
        <v>1048</v>
      </c>
      <c r="J141" t="s">
        <v>3</v>
      </c>
      <c r="K141" t="s">
        <v>1049</v>
      </c>
      <c r="L141">
        <v>1191</v>
      </c>
      <c r="N141">
        <v>1013</v>
      </c>
      <c r="O141" t="s">
        <v>1050</v>
      </c>
      <c r="P141" t="s">
        <v>1050</v>
      </c>
      <c r="Q141">
        <v>1</v>
      </c>
      <c r="W141">
        <v>0</v>
      </c>
      <c r="X141">
        <v>476480486</v>
      </c>
      <c r="Y141">
        <f>(AT141*1.1)</f>
        <v>7.9310000000000009</v>
      </c>
      <c r="AA141">
        <v>0</v>
      </c>
      <c r="AB141">
        <v>0</v>
      </c>
      <c r="AC141">
        <v>0</v>
      </c>
      <c r="AD141">
        <v>0</v>
      </c>
      <c r="AE141">
        <v>0</v>
      </c>
      <c r="AF141">
        <v>0</v>
      </c>
      <c r="AG141">
        <v>0</v>
      </c>
      <c r="AH141">
        <v>0</v>
      </c>
      <c r="AI141">
        <v>1</v>
      </c>
      <c r="AJ141">
        <v>1</v>
      </c>
      <c r="AK141">
        <v>1</v>
      </c>
      <c r="AL141">
        <v>1</v>
      </c>
      <c r="AM141">
        <v>5</v>
      </c>
      <c r="AN141">
        <v>0</v>
      </c>
      <c r="AO141">
        <v>1</v>
      </c>
      <c r="AP141">
        <v>1</v>
      </c>
      <c r="AQ141">
        <v>0</v>
      </c>
      <c r="AR141">
        <v>0</v>
      </c>
      <c r="AS141" t="s">
        <v>3</v>
      </c>
      <c r="AT141">
        <v>7.21</v>
      </c>
      <c r="AU141" t="s">
        <v>24</v>
      </c>
      <c r="AV141">
        <v>1</v>
      </c>
      <c r="AW141">
        <v>2</v>
      </c>
      <c r="AX141">
        <v>60254320</v>
      </c>
      <c r="AY141">
        <v>1</v>
      </c>
      <c r="AZ141">
        <v>0</v>
      </c>
      <c r="BA141">
        <v>160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CU141">
        <f>ROUND(AT141*Source!I252*AH141*AL141,2)</f>
        <v>0</v>
      </c>
      <c r="CV141">
        <f>ROUND(Y141*Source!I252,9)</f>
        <v>71.379000000000005</v>
      </c>
      <c r="CW141">
        <v>0</v>
      </c>
      <c r="CX141">
        <f>ROUND(Y141*Source!I252,9)</f>
        <v>71.379000000000005</v>
      </c>
      <c r="CY141">
        <f>AD141</f>
        <v>0</v>
      </c>
      <c r="CZ141">
        <f>AH141</f>
        <v>0</v>
      </c>
      <c r="DA141">
        <f>AL141</f>
        <v>1</v>
      </c>
      <c r="DB141">
        <f>ROUND((ROUND(AT141*CZ141,2)*1.1),6)</f>
        <v>0</v>
      </c>
      <c r="DC141">
        <f>ROUND((ROUND(AT141*AG141,2)*1.1),6)</f>
        <v>0</v>
      </c>
      <c r="DD141" t="s">
        <v>3</v>
      </c>
      <c r="DE141" t="s">
        <v>3</v>
      </c>
      <c r="DF141">
        <f t="shared" si="32"/>
        <v>0</v>
      </c>
      <c r="DG141">
        <f t="shared" si="30"/>
        <v>0</v>
      </c>
      <c r="DH141">
        <f t="shared" si="31"/>
        <v>0</v>
      </c>
      <c r="DI141">
        <f t="shared" si="29"/>
        <v>0</v>
      </c>
      <c r="DJ141">
        <f>DI141</f>
        <v>0</v>
      </c>
      <c r="DK141">
        <v>0</v>
      </c>
      <c r="DL141" t="s">
        <v>3</v>
      </c>
      <c r="DM141">
        <v>0</v>
      </c>
      <c r="DN141" t="s">
        <v>3</v>
      </c>
      <c r="DO141">
        <v>0</v>
      </c>
    </row>
    <row r="142" spans="1:119" x14ac:dyDescent="0.2">
      <c r="A142">
        <f>ROW(Source!A252)</f>
        <v>252</v>
      </c>
      <c r="B142">
        <v>60252775</v>
      </c>
      <c r="C142">
        <v>60253188</v>
      </c>
      <c r="D142">
        <v>59070669</v>
      </c>
      <c r="E142">
        <v>1</v>
      </c>
      <c r="F142">
        <v>1</v>
      </c>
      <c r="G142">
        <v>1080</v>
      </c>
      <c r="H142">
        <v>2</v>
      </c>
      <c r="I142" t="s">
        <v>1055</v>
      </c>
      <c r="J142" t="s">
        <v>1056</v>
      </c>
      <c r="K142" t="s">
        <v>1057</v>
      </c>
      <c r="L142">
        <v>1368</v>
      </c>
      <c r="N142">
        <v>1011</v>
      </c>
      <c r="O142" t="s">
        <v>1054</v>
      </c>
      <c r="P142" t="s">
        <v>1054</v>
      </c>
      <c r="Q142">
        <v>1</v>
      </c>
      <c r="W142">
        <v>0</v>
      </c>
      <c r="X142">
        <v>-1985943078</v>
      </c>
      <c r="Y142">
        <f>(AT142*1.1)</f>
        <v>0.22000000000000003</v>
      </c>
      <c r="AA142">
        <v>0</v>
      </c>
      <c r="AB142">
        <v>1418.19</v>
      </c>
      <c r="AC142">
        <v>726.59</v>
      </c>
      <c r="AD142">
        <v>0</v>
      </c>
      <c r="AE142">
        <v>0</v>
      </c>
      <c r="AF142">
        <v>83.1</v>
      </c>
      <c r="AG142">
        <v>12.62</v>
      </c>
      <c r="AH142">
        <v>0</v>
      </c>
      <c r="AI142">
        <v>1</v>
      </c>
      <c r="AJ142">
        <v>16.3</v>
      </c>
      <c r="AK142">
        <v>54.99</v>
      </c>
      <c r="AL142">
        <v>1</v>
      </c>
      <c r="AM142">
        <v>2</v>
      </c>
      <c r="AN142">
        <v>0</v>
      </c>
      <c r="AO142">
        <v>1</v>
      </c>
      <c r="AP142">
        <v>1</v>
      </c>
      <c r="AQ142">
        <v>0</v>
      </c>
      <c r="AR142">
        <v>0</v>
      </c>
      <c r="AS142" t="s">
        <v>3</v>
      </c>
      <c r="AT142">
        <v>0.2</v>
      </c>
      <c r="AU142" t="s">
        <v>24</v>
      </c>
      <c r="AV142">
        <v>0</v>
      </c>
      <c r="AW142">
        <v>2</v>
      </c>
      <c r="AX142">
        <v>60254321</v>
      </c>
      <c r="AY142">
        <v>1</v>
      </c>
      <c r="AZ142">
        <v>0</v>
      </c>
      <c r="BA142">
        <v>161</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CV142">
        <v>0</v>
      </c>
      <c r="CW142">
        <f>ROUND(Y142*Source!I252*DO142,9)</f>
        <v>24.9876</v>
      </c>
      <c r="CX142">
        <f>ROUND(Y142*Source!I252,9)</f>
        <v>1.98</v>
      </c>
      <c r="CY142">
        <f>AB142</f>
        <v>1418.19</v>
      </c>
      <c r="CZ142">
        <f>AF142</f>
        <v>83.1</v>
      </c>
      <c r="DA142">
        <f>AJ142</f>
        <v>16.3</v>
      </c>
      <c r="DB142">
        <f>ROUND((ROUND(AT142*CZ142,2)*1.1),6)</f>
        <v>18.282</v>
      </c>
      <c r="DC142">
        <f>ROUND((ROUND(AT142*AG142,2)*1.1),6)</f>
        <v>2.7719999999999998</v>
      </c>
      <c r="DD142" t="s">
        <v>3</v>
      </c>
      <c r="DE142" t="s">
        <v>3</v>
      </c>
      <c r="DF142">
        <f t="shared" si="32"/>
        <v>0</v>
      </c>
      <c r="DG142">
        <f>ROUND(ROUND(AF142*AJ142,2)*CX142,2)</f>
        <v>2681.97</v>
      </c>
      <c r="DH142">
        <f>ROUND(ROUND(AG142*AK142,2)*CX142,2)</f>
        <v>1374.06</v>
      </c>
      <c r="DI142">
        <f t="shared" si="29"/>
        <v>0</v>
      </c>
      <c r="DJ142">
        <f>DG142</f>
        <v>2681.97</v>
      </c>
      <c r="DK142">
        <v>0</v>
      </c>
      <c r="DL142" t="s">
        <v>1058</v>
      </c>
      <c r="DM142">
        <v>0</v>
      </c>
      <c r="DN142" t="s">
        <v>1050</v>
      </c>
      <c r="DO142">
        <v>12.62</v>
      </c>
    </row>
    <row r="143" spans="1:119" x14ac:dyDescent="0.2">
      <c r="A143">
        <f>ROW(Source!A252)</f>
        <v>252</v>
      </c>
      <c r="B143">
        <v>60252775</v>
      </c>
      <c r="C143">
        <v>60253188</v>
      </c>
      <c r="D143">
        <v>59062734</v>
      </c>
      <c r="E143">
        <v>1</v>
      </c>
      <c r="F143">
        <v>1</v>
      </c>
      <c r="G143">
        <v>1080</v>
      </c>
      <c r="H143">
        <v>3</v>
      </c>
      <c r="I143" t="s">
        <v>1078</v>
      </c>
      <c r="J143" t="s">
        <v>1079</v>
      </c>
      <c r="K143" t="s">
        <v>1080</v>
      </c>
      <c r="L143">
        <v>1356</v>
      </c>
      <c r="N143">
        <v>1010</v>
      </c>
      <c r="O143" t="s">
        <v>1081</v>
      </c>
      <c r="P143" t="s">
        <v>1081</v>
      </c>
      <c r="Q143">
        <v>1000</v>
      </c>
      <c r="W143">
        <v>0</v>
      </c>
      <c r="X143">
        <v>-1221558404</v>
      </c>
      <c r="Y143">
        <f>AT143</f>
        <v>5.0000000000000001E-3</v>
      </c>
      <c r="AA143">
        <v>1602.49</v>
      </c>
      <c r="AB143">
        <v>0</v>
      </c>
      <c r="AC143">
        <v>0</v>
      </c>
      <c r="AD143">
        <v>0</v>
      </c>
      <c r="AE143">
        <v>226.66</v>
      </c>
      <c r="AF143">
        <v>0</v>
      </c>
      <c r="AG143">
        <v>0</v>
      </c>
      <c r="AH143">
        <v>0</v>
      </c>
      <c r="AI143">
        <v>7.07</v>
      </c>
      <c r="AJ143">
        <v>1</v>
      </c>
      <c r="AK143">
        <v>1</v>
      </c>
      <c r="AL143">
        <v>1</v>
      </c>
      <c r="AM143">
        <v>2</v>
      </c>
      <c r="AN143">
        <v>0</v>
      </c>
      <c r="AO143">
        <v>1</v>
      </c>
      <c r="AP143">
        <v>1</v>
      </c>
      <c r="AQ143">
        <v>0</v>
      </c>
      <c r="AR143">
        <v>0</v>
      </c>
      <c r="AS143" t="s">
        <v>3</v>
      </c>
      <c r="AT143">
        <v>5.0000000000000001E-3</v>
      </c>
      <c r="AU143" t="s">
        <v>3</v>
      </c>
      <c r="AV143">
        <v>0</v>
      </c>
      <c r="AW143">
        <v>2</v>
      </c>
      <c r="AX143">
        <v>60254322</v>
      </c>
      <c r="AY143">
        <v>1</v>
      </c>
      <c r="AZ143">
        <v>0</v>
      </c>
      <c r="BA143">
        <v>162</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CV143">
        <v>0</v>
      </c>
      <c r="CW143">
        <v>0</v>
      </c>
      <c r="CX143">
        <f>ROUND(Y143*Source!I252,9)</f>
        <v>4.4999999999999998E-2</v>
      </c>
      <c r="CY143">
        <f>AA143</f>
        <v>1602.49</v>
      </c>
      <c r="CZ143">
        <f>AE143</f>
        <v>226.66</v>
      </c>
      <c r="DA143">
        <f>AI143</f>
        <v>7.07</v>
      </c>
      <c r="DB143">
        <f>ROUND(ROUND(AT143*CZ143,2),6)</f>
        <v>1.1299999999999999</v>
      </c>
      <c r="DC143">
        <f>ROUND(ROUND(AT143*AG143,2),6)</f>
        <v>0</v>
      </c>
      <c r="DD143" t="s">
        <v>3</v>
      </c>
      <c r="DE143" t="s">
        <v>3</v>
      </c>
      <c r="DF143">
        <f>ROUND(ROUND(AE143*AI143,2)*CX143,2)</f>
        <v>72.11</v>
      </c>
      <c r="DG143">
        <f t="shared" ref="DG143:DG153" si="33">ROUND(ROUND(AF143,2)*CX143,2)</f>
        <v>0</v>
      </c>
      <c r="DH143">
        <f t="shared" ref="DH143:DH153" si="34">ROUND(ROUND(AG143,2)*CX143,2)</f>
        <v>0</v>
      </c>
      <c r="DI143">
        <f t="shared" si="29"/>
        <v>0</v>
      </c>
      <c r="DJ143">
        <f>DF143</f>
        <v>72.11</v>
      </c>
      <c r="DK143">
        <v>0</v>
      </c>
      <c r="DL143" t="s">
        <v>3</v>
      </c>
      <c r="DM143">
        <v>0</v>
      </c>
      <c r="DN143" t="s">
        <v>3</v>
      </c>
      <c r="DO143">
        <v>0</v>
      </c>
    </row>
    <row r="144" spans="1:119" x14ac:dyDescent="0.2">
      <c r="A144">
        <f>ROW(Source!A252)</f>
        <v>252</v>
      </c>
      <c r="B144">
        <v>60252775</v>
      </c>
      <c r="C144">
        <v>60253188</v>
      </c>
      <c r="D144">
        <v>59063145</v>
      </c>
      <c r="E144">
        <v>1</v>
      </c>
      <c r="F144">
        <v>1</v>
      </c>
      <c r="G144">
        <v>1080</v>
      </c>
      <c r="H144">
        <v>3</v>
      </c>
      <c r="I144" t="s">
        <v>1082</v>
      </c>
      <c r="J144" t="s">
        <v>1083</v>
      </c>
      <c r="K144" t="s">
        <v>1084</v>
      </c>
      <c r="L144">
        <v>1355</v>
      </c>
      <c r="N144">
        <v>1010</v>
      </c>
      <c r="O144" t="s">
        <v>631</v>
      </c>
      <c r="P144" t="s">
        <v>631</v>
      </c>
      <c r="Q144">
        <v>100</v>
      </c>
      <c r="W144">
        <v>0</v>
      </c>
      <c r="X144">
        <v>1017710329</v>
      </c>
      <c r="Y144">
        <f>AT144</f>
        <v>0.34</v>
      </c>
      <c r="AA144">
        <v>2340.7800000000002</v>
      </c>
      <c r="AB144">
        <v>0</v>
      </c>
      <c r="AC144">
        <v>0</v>
      </c>
      <c r="AD144">
        <v>0</v>
      </c>
      <c r="AE144">
        <v>323.76</v>
      </c>
      <c r="AF144">
        <v>0</v>
      </c>
      <c r="AG144">
        <v>0</v>
      </c>
      <c r="AH144">
        <v>0</v>
      </c>
      <c r="AI144">
        <v>7.23</v>
      </c>
      <c r="AJ144">
        <v>1</v>
      </c>
      <c r="AK144">
        <v>1</v>
      </c>
      <c r="AL144">
        <v>1</v>
      </c>
      <c r="AM144">
        <v>2</v>
      </c>
      <c r="AN144">
        <v>0</v>
      </c>
      <c r="AO144">
        <v>1</v>
      </c>
      <c r="AP144">
        <v>1</v>
      </c>
      <c r="AQ144">
        <v>0</v>
      </c>
      <c r="AR144">
        <v>0</v>
      </c>
      <c r="AS144" t="s">
        <v>3</v>
      </c>
      <c r="AT144">
        <v>0.34</v>
      </c>
      <c r="AU144" t="s">
        <v>3</v>
      </c>
      <c r="AV144">
        <v>0</v>
      </c>
      <c r="AW144">
        <v>2</v>
      </c>
      <c r="AX144">
        <v>60254323</v>
      </c>
      <c r="AY144">
        <v>1</v>
      </c>
      <c r="AZ144">
        <v>0</v>
      </c>
      <c r="BA144">
        <v>163</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CV144">
        <v>0</v>
      </c>
      <c r="CW144">
        <v>0</v>
      </c>
      <c r="CX144">
        <f>ROUND(Y144*Source!I252,9)</f>
        <v>3.06</v>
      </c>
      <c r="CY144">
        <f>AA144</f>
        <v>2340.7800000000002</v>
      </c>
      <c r="CZ144">
        <f>AE144</f>
        <v>323.76</v>
      </c>
      <c r="DA144">
        <f>AI144</f>
        <v>7.23</v>
      </c>
      <c r="DB144">
        <f>ROUND(ROUND(AT144*CZ144,2),6)</f>
        <v>110.08</v>
      </c>
      <c r="DC144">
        <f>ROUND(ROUND(AT144*AG144,2),6)</f>
        <v>0</v>
      </c>
      <c r="DD144" t="s">
        <v>3</v>
      </c>
      <c r="DE144" t="s">
        <v>3</v>
      </c>
      <c r="DF144">
        <f>ROUND(ROUND(AE144*AI144,2)*CX144,2)</f>
        <v>7162.79</v>
      </c>
      <c r="DG144">
        <f t="shared" si="33"/>
        <v>0</v>
      </c>
      <c r="DH144">
        <f t="shared" si="34"/>
        <v>0</v>
      </c>
      <c r="DI144">
        <f t="shared" si="29"/>
        <v>0</v>
      </c>
      <c r="DJ144">
        <f>DF144</f>
        <v>7162.79</v>
      </c>
      <c r="DK144">
        <v>0</v>
      </c>
      <c r="DL144" t="s">
        <v>3</v>
      </c>
      <c r="DM144">
        <v>0</v>
      </c>
      <c r="DN144" t="s">
        <v>3</v>
      </c>
      <c r="DO144">
        <v>0</v>
      </c>
    </row>
    <row r="145" spans="1:119" x14ac:dyDescent="0.2">
      <c r="A145">
        <f>ROW(Source!A252)</f>
        <v>252</v>
      </c>
      <c r="B145">
        <v>60252775</v>
      </c>
      <c r="C145">
        <v>60253188</v>
      </c>
      <c r="D145">
        <v>59062395</v>
      </c>
      <c r="E145">
        <v>1</v>
      </c>
      <c r="F145">
        <v>1</v>
      </c>
      <c r="G145">
        <v>1080</v>
      </c>
      <c r="H145">
        <v>3</v>
      </c>
      <c r="I145" t="s">
        <v>1085</v>
      </c>
      <c r="J145" t="s">
        <v>1086</v>
      </c>
      <c r="K145" t="s">
        <v>1087</v>
      </c>
      <c r="L145">
        <v>1301</v>
      </c>
      <c r="N145">
        <v>1003</v>
      </c>
      <c r="O145" t="s">
        <v>983</v>
      </c>
      <c r="P145" t="s">
        <v>983</v>
      </c>
      <c r="Q145">
        <v>1</v>
      </c>
      <c r="W145">
        <v>0</v>
      </c>
      <c r="X145">
        <v>-949506742</v>
      </c>
      <c r="Y145">
        <f>AT145</f>
        <v>7</v>
      </c>
      <c r="AA145">
        <v>4.72</v>
      </c>
      <c r="AB145">
        <v>0</v>
      </c>
      <c r="AC145">
        <v>0</v>
      </c>
      <c r="AD145">
        <v>0</v>
      </c>
      <c r="AE145">
        <v>0.7</v>
      </c>
      <c r="AF145">
        <v>0</v>
      </c>
      <c r="AG145">
        <v>0</v>
      </c>
      <c r="AH145">
        <v>0</v>
      </c>
      <c r="AI145">
        <v>6.74</v>
      </c>
      <c r="AJ145">
        <v>1</v>
      </c>
      <c r="AK145">
        <v>1</v>
      </c>
      <c r="AL145">
        <v>1</v>
      </c>
      <c r="AM145">
        <v>2</v>
      </c>
      <c r="AN145">
        <v>0</v>
      </c>
      <c r="AO145">
        <v>1</v>
      </c>
      <c r="AP145">
        <v>1</v>
      </c>
      <c r="AQ145">
        <v>0</v>
      </c>
      <c r="AR145">
        <v>0</v>
      </c>
      <c r="AS145" t="s">
        <v>3</v>
      </c>
      <c r="AT145">
        <v>7</v>
      </c>
      <c r="AU145" t="s">
        <v>3</v>
      </c>
      <c r="AV145">
        <v>0</v>
      </c>
      <c r="AW145">
        <v>2</v>
      </c>
      <c r="AX145">
        <v>60254324</v>
      </c>
      <c r="AY145">
        <v>1</v>
      </c>
      <c r="AZ145">
        <v>0</v>
      </c>
      <c r="BA145">
        <v>164</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CV145">
        <v>0</v>
      </c>
      <c r="CW145">
        <v>0</v>
      </c>
      <c r="CX145">
        <f>ROUND(Y145*Source!I252,9)</f>
        <v>63</v>
      </c>
      <c r="CY145">
        <f>AA145</f>
        <v>4.72</v>
      </c>
      <c r="CZ145">
        <f>AE145</f>
        <v>0.7</v>
      </c>
      <c r="DA145">
        <f>AI145</f>
        <v>6.74</v>
      </c>
      <c r="DB145">
        <f>ROUND(ROUND(AT145*CZ145,2),6)</f>
        <v>4.9000000000000004</v>
      </c>
      <c r="DC145">
        <f>ROUND(ROUND(AT145*AG145,2),6)</f>
        <v>0</v>
      </c>
      <c r="DD145" t="s">
        <v>3</v>
      </c>
      <c r="DE145" t="s">
        <v>3</v>
      </c>
      <c r="DF145">
        <f>ROUND(ROUND(AE145*AI145,2)*CX145,2)</f>
        <v>297.36</v>
      </c>
      <c r="DG145">
        <f t="shared" si="33"/>
        <v>0</v>
      </c>
      <c r="DH145">
        <f t="shared" si="34"/>
        <v>0</v>
      </c>
      <c r="DI145">
        <f t="shared" si="29"/>
        <v>0</v>
      </c>
      <c r="DJ145">
        <f>DF145</f>
        <v>297.36</v>
      </c>
      <c r="DK145">
        <v>0</v>
      </c>
      <c r="DL145" t="s">
        <v>3</v>
      </c>
      <c r="DM145">
        <v>0</v>
      </c>
      <c r="DN145" t="s">
        <v>3</v>
      </c>
      <c r="DO145">
        <v>0</v>
      </c>
    </row>
    <row r="146" spans="1:119" x14ac:dyDescent="0.2">
      <c r="A146">
        <f>ROW(Source!A252)</f>
        <v>252</v>
      </c>
      <c r="B146">
        <v>60252775</v>
      </c>
      <c r="C146">
        <v>60253188</v>
      </c>
      <c r="D146">
        <v>59062397</v>
      </c>
      <c r="E146">
        <v>1</v>
      </c>
      <c r="F146">
        <v>1</v>
      </c>
      <c r="G146">
        <v>1080</v>
      </c>
      <c r="H146">
        <v>3</v>
      </c>
      <c r="I146" t="s">
        <v>1088</v>
      </c>
      <c r="J146" t="s">
        <v>1089</v>
      </c>
      <c r="K146" t="s">
        <v>1090</v>
      </c>
      <c r="L146">
        <v>1356</v>
      </c>
      <c r="N146">
        <v>1010</v>
      </c>
      <c r="O146" t="s">
        <v>1081</v>
      </c>
      <c r="P146" t="s">
        <v>1081</v>
      </c>
      <c r="Q146">
        <v>1000</v>
      </c>
      <c r="W146">
        <v>0</v>
      </c>
      <c r="X146">
        <v>-510359138</v>
      </c>
      <c r="Y146">
        <f>AT146</f>
        <v>0.02</v>
      </c>
      <c r="AA146">
        <v>212.58</v>
      </c>
      <c r="AB146">
        <v>0</v>
      </c>
      <c r="AC146">
        <v>0</v>
      </c>
      <c r="AD146">
        <v>0</v>
      </c>
      <c r="AE146">
        <v>6.44</v>
      </c>
      <c r="AF146">
        <v>0</v>
      </c>
      <c r="AG146">
        <v>0</v>
      </c>
      <c r="AH146">
        <v>0</v>
      </c>
      <c r="AI146">
        <v>33.01</v>
      </c>
      <c r="AJ146">
        <v>1</v>
      </c>
      <c r="AK146">
        <v>1</v>
      </c>
      <c r="AL146">
        <v>1</v>
      </c>
      <c r="AM146">
        <v>2</v>
      </c>
      <c r="AN146">
        <v>0</v>
      </c>
      <c r="AO146">
        <v>1</v>
      </c>
      <c r="AP146">
        <v>1</v>
      </c>
      <c r="AQ146">
        <v>0</v>
      </c>
      <c r="AR146">
        <v>0</v>
      </c>
      <c r="AS146" t="s">
        <v>3</v>
      </c>
      <c r="AT146">
        <v>0.02</v>
      </c>
      <c r="AU146" t="s">
        <v>3</v>
      </c>
      <c r="AV146">
        <v>0</v>
      </c>
      <c r="AW146">
        <v>2</v>
      </c>
      <c r="AX146">
        <v>60254325</v>
      </c>
      <c r="AY146">
        <v>1</v>
      </c>
      <c r="AZ146">
        <v>0</v>
      </c>
      <c r="BA146">
        <v>165</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CV146">
        <v>0</v>
      </c>
      <c r="CW146">
        <v>0</v>
      </c>
      <c r="CX146">
        <f>ROUND(Y146*Source!I252,9)</f>
        <v>0.18</v>
      </c>
      <c r="CY146">
        <f>AA146</f>
        <v>212.58</v>
      </c>
      <c r="CZ146">
        <f>AE146</f>
        <v>6.44</v>
      </c>
      <c r="DA146">
        <f>AI146</f>
        <v>33.01</v>
      </c>
      <c r="DB146">
        <f>ROUND(ROUND(AT146*CZ146,2),6)</f>
        <v>0.13</v>
      </c>
      <c r="DC146">
        <f>ROUND(ROUND(AT146*AG146,2),6)</f>
        <v>0</v>
      </c>
      <c r="DD146" t="s">
        <v>3</v>
      </c>
      <c r="DE146" t="s">
        <v>3</v>
      </c>
      <c r="DF146">
        <f>ROUND(ROUND(AE146*AI146,2)*CX146,2)</f>
        <v>38.26</v>
      </c>
      <c r="DG146">
        <f t="shared" si="33"/>
        <v>0</v>
      </c>
      <c r="DH146">
        <f t="shared" si="34"/>
        <v>0</v>
      </c>
      <c r="DI146">
        <f t="shared" si="29"/>
        <v>0</v>
      </c>
      <c r="DJ146">
        <f>DF146</f>
        <v>38.26</v>
      </c>
      <c r="DK146">
        <v>0</v>
      </c>
      <c r="DL146" t="s">
        <v>3</v>
      </c>
      <c r="DM146">
        <v>0</v>
      </c>
      <c r="DN146" t="s">
        <v>3</v>
      </c>
      <c r="DO146">
        <v>0</v>
      </c>
    </row>
    <row r="147" spans="1:119" x14ac:dyDescent="0.2">
      <c r="A147">
        <f>ROW(Source!A257)</f>
        <v>257</v>
      </c>
      <c r="B147">
        <v>60252778</v>
      </c>
      <c r="C147">
        <v>60253204</v>
      </c>
      <c r="D147">
        <v>58999254</v>
      </c>
      <c r="E147">
        <v>1080</v>
      </c>
      <c r="F147">
        <v>1</v>
      </c>
      <c r="G147">
        <v>1080</v>
      </c>
      <c r="H147">
        <v>1</v>
      </c>
      <c r="I147" t="s">
        <v>1048</v>
      </c>
      <c r="J147" t="s">
        <v>3</v>
      </c>
      <c r="K147" t="s">
        <v>1049</v>
      </c>
      <c r="L147">
        <v>1191</v>
      </c>
      <c r="N147">
        <v>1013</v>
      </c>
      <c r="O147" t="s">
        <v>1050</v>
      </c>
      <c r="P147" t="s">
        <v>1050</v>
      </c>
      <c r="Q147">
        <v>1</v>
      </c>
      <c r="W147">
        <v>0</v>
      </c>
      <c r="X147">
        <v>476480486</v>
      </c>
      <c r="Y147">
        <f>(AT147*1.1)</f>
        <v>10.197000000000001</v>
      </c>
      <c r="AA147">
        <v>0</v>
      </c>
      <c r="AB147">
        <v>0</v>
      </c>
      <c r="AC147">
        <v>0</v>
      </c>
      <c r="AD147">
        <v>0</v>
      </c>
      <c r="AE147">
        <v>0</v>
      </c>
      <c r="AF147">
        <v>0</v>
      </c>
      <c r="AG147">
        <v>0</v>
      </c>
      <c r="AH147">
        <v>0</v>
      </c>
      <c r="AI147">
        <v>1</v>
      </c>
      <c r="AJ147">
        <v>1</v>
      </c>
      <c r="AK147">
        <v>1</v>
      </c>
      <c r="AL147">
        <v>1</v>
      </c>
      <c r="AM147">
        <v>-2</v>
      </c>
      <c r="AN147">
        <v>0</v>
      </c>
      <c r="AO147">
        <v>1</v>
      </c>
      <c r="AP147">
        <v>1</v>
      </c>
      <c r="AQ147">
        <v>0</v>
      </c>
      <c r="AR147">
        <v>0</v>
      </c>
      <c r="AS147" t="s">
        <v>3</v>
      </c>
      <c r="AT147">
        <v>9.27</v>
      </c>
      <c r="AU147" t="s">
        <v>24</v>
      </c>
      <c r="AV147">
        <v>1</v>
      </c>
      <c r="AW147">
        <v>2</v>
      </c>
      <c r="AX147">
        <v>60254327</v>
      </c>
      <c r="AY147">
        <v>1</v>
      </c>
      <c r="AZ147">
        <v>0</v>
      </c>
      <c r="BA147">
        <v>167</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CU147">
        <f>ROUND(AT147*Source!I257*AH147*AL147,2)</f>
        <v>0</v>
      </c>
      <c r="CV147">
        <f>ROUND(Y147*Source!I257,9)</f>
        <v>7.6477500000000003</v>
      </c>
      <c r="CW147">
        <v>0</v>
      </c>
      <c r="CX147">
        <f>ROUND(Y147*Source!I257,9)</f>
        <v>7.6477500000000003</v>
      </c>
      <c r="CY147">
        <f>AD147</f>
        <v>0</v>
      </c>
      <c r="CZ147">
        <f>AH147</f>
        <v>0</v>
      </c>
      <c r="DA147">
        <f>AL147</f>
        <v>1</v>
      </c>
      <c r="DB147">
        <f>ROUND((ROUND(AT147*CZ147,2)*1.1),6)</f>
        <v>0</v>
      </c>
      <c r="DC147">
        <f>ROUND((ROUND(AT147*AG147,2)*1.1),6)</f>
        <v>0</v>
      </c>
      <c r="DD147" t="s">
        <v>3</v>
      </c>
      <c r="DE147" t="s">
        <v>3</v>
      </c>
      <c r="DF147">
        <f t="shared" ref="DF147:DF154" si="35">ROUND(ROUND(AE147,2)*CX147,2)</f>
        <v>0</v>
      </c>
      <c r="DG147">
        <f t="shared" si="33"/>
        <v>0</v>
      </c>
      <c r="DH147">
        <f t="shared" si="34"/>
        <v>0</v>
      </c>
      <c r="DI147">
        <f t="shared" si="29"/>
        <v>0</v>
      </c>
      <c r="DJ147">
        <f>DI147</f>
        <v>0</v>
      </c>
      <c r="DK147">
        <v>0</v>
      </c>
      <c r="DL147" t="s">
        <v>3</v>
      </c>
      <c r="DM147">
        <v>0</v>
      </c>
      <c r="DN147" t="s">
        <v>3</v>
      </c>
      <c r="DO147">
        <v>0</v>
      </c>
    </row>
    <row r="148" spans="1:119" x14ac:dyDescent="0.2">
      <c r="A148">
        <f>ROW(Source!A257)</f>
        <v>257</v>
      </c>
      <c r="B148">
        <v>60252778</v>
      </c>
      <c r="C148">
        <v>60253204</v>
      </c>
      <c r="D148">
        <v>59070669</v>
      </c>
      <c r="E148">
        <v>1</v>
      </c>
      <c r="F148">
        <v>1</v>
      </c>
      <c r="G148">
        <v>1080</v>
      </c>
      <c r="H148">
        <v>2</v>
      </c>
      <c r="I148" t="s">
        <v>1055</v>
      </c>
      <c r="J148" t="s">
        <v>1056</v>
      </c>
      <c r="K148" t="s">
        <v>1057</v>
      </c>
      <c r="L148">
        <v>1368</v>
      </c>
      <c r="N148">
        <v>1011</v>
      </c>
      <c r="O148" t="s">
        <v>1054</v>
      </c>
      <c r="P148" t="s">
        <v>1054</v>
      </c>
      <c r="Q148">
        <v>1</v>
      </c>
      <c r="W148">
        <v>0</v>
      </c>
      <c r="X148">
        <v>-1985943078</v>
      </c>
      <c r="Y148">
        <f>(AT148*1.1)</f>
        <v>0.33</v>
      </c>
      <c r="AA148">
        <v>0</v>
      </c>
      <c r="AB148">
        <v>87.01</v>
      </c>
      <c r="AC148">
        <v>13.21</v>
      </c>
      <c r="AD148">
        <v>0</v>
      </c>
      <c r="AE148">
        <v>0</v>
      </c>
      <c r="AF148">
        <v>83.1</v>
      </c>
      <c r="AG148">
        <v>12.62</v>
      </c>
      <c r="AH148">
        <v>0</v>
      </c>
      <c r="AI148">
        <v>1</v>
      </c>
      <c r="AJ148">
        <v>1</v>
      </c>
      <c r="AK148">
        <v>1</v>
      </c>
      <c r="AL148">
        <v>1</v>
      </c>
      <c r="AM148">
        <v>-2</v>
      </c>
      <c r="AN148">
        <v>0</v>
      </c>
      <c r="AO148">
        <v>1</v>
      </c>
      <c r="AP148">
        <v>1</v>
      </c>
      <c r="AQ148">
        <v>0</v>
      </c>
      <c r="AR148">
        <v>0</v>
      </c>
      <c r="AS148" t="s">
        <v>3</v>
      </c>
      <c r="AT148">
        <v>0.3</v>
      </c>
      <c r="AU148" t="s">
        <v>24</v>
      </c>
      <c r="AV148">
        <v>0</v>
      </c>
      <c r="AW148">
        <v>2</v>
      </c>
      <c r="AX148">
        <v>60254328</v>
      </c>
      <c r="AY148">
        <v>1</v>
      </c>
      <c r="AZ148">
        <v>0</v>
      </c>
      <c r="BA148">
        <v>168</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CV148">
        <v>0</v>
      </c>
      <c r="CW148">
        <f>ROUND(Y148*Source!I257*DO148,9)</f>
        <v>3.1234500000000001</v>
      </c>
      <c r="CX148">
        <f>ROUND(Y148*Source!I257,9)</f>
        <v>0.2475</v>
      </c>
      <c r="CY148">
        <f>AB148</f>
        <v>87.01</v>
      </c>
      <c r="CZ148">
        <f>AF148</f>
        <v>83.1</v>
      </c>
      <c r="DA148">
        <f>AJ148</f>
        <v>1</v>
      </c>
      <c r="DB148">
        <f>ROUND((ROUND(AT148*CZ148,2)*1.1),6)</f>
        <v>27.422999999999998</v>
      </c>
      <c r="DC148">
        <f>ROUND((ROUND(AT148*AG148,2)*1.1),6)</f>
        <v>4.1689999999999996</v>
      </c>
      <c r="DD148" t="s">
        <v>3</v>
      </c>
      <c r="DE148" t="s">
        <v>3</v>
      </c>
      <c r="DF148">
        <f t="shared" si="35"/>
        <v>0</v>
      </c>
      <c r="DG148">
        <f t="shared" si="33"/>
        <v>20.57</v>
      </c>
      <c r="DH148">
        <f t="shared" si="34"/>
        <v>3.12</v>
      </c>
      <c r="DI148">
        <f t="shared" si="29"/>
        <v>0</v>
      </c>
      <c r="DJ148">
        <f>DG148</f>
        <v>20.57</v>
      </c>
      <c r="DK148">
        <v>0</v>
      </c>
      <c r="DL148" t="s">
        <v>1058</v>
      </c>
      <c r="DM148">
        <v>0</v>
      </c>
      <c r="DN148" t="s">
        <v>1050</v>
      </c>
      <c r="DO148">
        <v>12.62</v>
      </c>
    </row>
    <row r="149" spans="1:119" x14ac:dyDescent="0.2">
      <c r="A149">
        <f>ROW(Source!A257)</f>
        <v>257</v>
      </c>
      <c r="B149">
        <v>60252778</v>
      </c>
      <c r="C149">
        <v>60253204</v>
      </c>
      <c r="D149">
        <v>59062734</v>
      </c>
      <c r="E149">
        <v>1</v>
      </c>
      <c r="F149">
        <v>1</v>
      </c>
      <c r="G149">
        <v>1080</v>
      </c>
      <c r="H149">
        <v>3</v>
      </c>
      <c r="I149" t="s">
        <v>1078</v>
      </c>
      <c r="J149" t="s">
        <v>1079</v>
      </c>
      <c r="K149" t="s">
        <v>1080</v>
      </c>
      <c r="L149">
        <v>1356</v>
      </c>
      <c r="N149">
        <v>1010</v>
      </c>
      <c r="O149" t="s">
        <v>1081</v>
      </c>
      <c r="P149" t="s">
        <v>1081</v>
      </c>
      <c r="Q149">
        <v>1000</v>
      </c>
      <c r="W149">
        <v>0</v>
      </c>
      <c r="X149">
        <v>-1221558404</v>
      </c>
      <c r="Y149">
        <f>AT149</f>
        <v>5.0000000000000001E-3</v>
      </c>
      <c r="AA149">
        <v>226.66</v>
      </c>
      <c r="AB149">
        <v>0</v>
      </c>
      <c r="AC149">
        <v>0</v>
      </c>
      <c r="AD149">
        <v>0</v>
      </c>
      <c r="AE149">
        <v>226.66</v>
      </c>
      <c r="AF149">
        <v>0</v>
      </c>
      <c r="AG149">
        <v>0</v>
      </c>
      <c r="AH149">
        <v>0</v>
      </c>
      <c r="AI149">
        <v>1</v>
      </c>
      <c r="AJ149">
        <v>1</v>
      </c>
      <c r="AK149">
        <v>1</v>
      </c>
      <c r="AL149">
        <v>1</v>
      </c>
      <c r="AM149">
        <v>-2</v>
      </c>
      <c r="AN149">
        <v>0</v>
      </c>
      <c r="AO149">
        <v>1</v>
      </c>
      <c r="AP149">
        <v>1</v>
      </c>
      <c r="AQ149">
        <v>0</v>
      </c>
      <c r="AR149">
        <v>0</v>
      </c>
      <c r="AS149" t="s">
        <v>3</v>
      </c>
      <c r="AT149">
        <v>5.0000000000000001E-3</v>
      </c>
      <c r="AU149" t="s">
        <v>3</v>
      </c>
      <c r="AV149">
        <v>0</v>
      </c>
      <c r="AW149">
        <v>2</v>
      </c>
      <c r="AX149">
        <v>60254329</v>
      </c>
      <c r="AY149">
        <v>1</v>
      </c>
      <c r="AZ149">
        <v>0</v>
      </c>
      <c r="BA149">
        <v>169</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CV149">
        <v>0</v>
      </c>
      <c r="CW149">
        <v>0</v>
      </c>
      <c r="CX149">
        <f>ROUND(Y149*Source!I257,9)</f>
        <v>3.7499999999999999E-3</v>
      </c>
      <c r="CY149">
        <f>AA149</f>
        <v>226.66</v>
      </c>
      <c r="CZ149">
        <f>AE149</f>
        <v>226.66</v>
      </c>
      <c r="DA149">
        <f>AI149</f>
        <v>1</v>
      </c>
      <c r="DB149">
        <f>ROUND(ROUND(AT149*CZ149,2),6)</f>
        <v>1.1299999999999999</v>
      </c>
      <c r="DC149">
        <f>ROUND(ROUND(AT149*AG149,2),6)</f>
        <v>0</v>
      </c>
      <c r="DD149" t="s">
        <v>3</v>
      </c>
      <c r="DE149" t="s">
        <v>3</v>
      </c>
      <c r="DF149">
        <f t="shared" si="35"/>
        <v>0.85</v>
      </c>
      <c r="DG149">
        <f t="shared" si="33"/>
        <v>0</v>
      </c>
      <c r="DH149">
        <f t="shared" si="34"/>
        <v>0</v>
      </c>
      <c r="DI149">
        <f t="shared" si="29"/>
        <v>0</v>
      </c>
      <c r="DJ149">
        <f>DF149</f>
        <v>0.85</v>
      </c>
      <c r="DK149">
        <v>0</v>
      </c>
      <c r="DL149" t="s">
        <v>3</v>
      </c>
      <c r="DM149">
        <v>0</v>
      </c>
      <c r="DN149" t="s">
        <v>3</v>
      </c>
      <c r="DO149">
        <v>0</v>
      </c>
    </row>
    <row r="150" spans="1:119" x14ac:dyDescent="0.2">
      <c r="A150">
        <f>ROW(Source!A257)</f>
        <v>257</v>
      </c>
      <c r="B150">
        <v>60252778</v>
      </c>
      <c r="C150">
        <v>60253204</v>
      </c>
      <c r="D150">
        <v>59063145</v>
      </c>
      <c r="E150">
        <v>1</v>
      </c>
      <c r="F150">
        <v>1</v>
      </c>
      <c r="G150">
        <v>1080</v>
      </c>
      <c r="H150">
        <v>3</v>
      </c>
      <c r="I150" t="s">
        <v>1082</v>
      </c>
      <c r="J150" t="s">
        <v>1083</v>
      </c>
      <c r="K150" t="s">
        <v>1084</v>
      </c>
      <c r="L150">
        <v>1355</v>
      </c>
      <c r="N150">
        <v>1010</v>
      </c>
      <c r="O150" t="s">
        <v>631</v>
      </c>
      <c r="P150" t="s">
        <v>631</v>
      </c>
      <c r="Q150">
        <v>100</v>
      </c>
      <c r="W150">
        <v>0</v>
      </c>
      <c r="X150">
        <v>1017710329</v>
      </c>
      <c r="Y150">
        <f>AT150</f>
        <v>0.38</v>
      </c>
      <c r="AA150">
        <v>323.76</v>
      </c>
      <c r="AB150">
        <v>0</v>
      </c>
      <c r="AC150">
        <v>0</v>
      </c>
      <c r="AD150">
        <v>0</v>
      </c>
      <c r="AE150">
        <v>323.76</v>
      </c>
      <c r="AF150">
        <v>0</v>
      </c>
      <c r="AG150">
        <v>0</v>
      </c>
      <c r="AH150">
        <v>0</v>
      </c>
      <c r="AI150">
        <v>1</v>
      </c>
      <c r="AJ150">
        <v>1</v>
      </c>
      <c r="AK150">
        <v>1</v>
      </c>
      <c r="AL150">
        <v>1</v>
      </c>
      <c r="AM150">
        <v>-2</v>
      </c>
      <c r="AN150">
        <v>0</v>
      </c>
      <c r="AO150">
        <v>1</v>
      </c>
      <c r="AP150">
        <v>1</v>
      </c>
      <c r="AQ150">
        <v>0</v>
      </c>
      <c r="AR150">
        <v>0</v>
      </c>
      <c r="AS150" t="s">
        <v>3</v>
      </c>
      <c r="AT150">
        <v>0.38</v>
      </c>
      <c r="AU150" t="s">
        <v>3</v>
      </c>
      <c r="AV150">
        <v>0</v>
      </c>
      <c r="AW150">
        <v>2</v>
      </c>
      <c r="AX150">
        <v>60254330</v>
      </c>
      <c r="AY150">
        <v>1</v>
      </c>
      <c r="AZ150">
        <v>0</v>
      </c>
      <c r="BA150">
        <v>170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CV150">
        <v>0</v>
      </c>
      <c r="CW150">
        <v>0</v>
      </c>
      <c r="CX150">
        <f>ROUND(Y150*Source!I257,9)</f>
        <v>0.28499999999999998</v>
      </c>
      <c r="CY150">
        <f>AA150</f>
        <v>323.76</v>
      </c>
      <c r="CZ150">
        <f>AE150</f>
        <v>323.76</v>
      </c>
      <c r="DA150">
        <f>AI150</f>
        <v>1</v>
      </c>
      <c r="DB150">
        <f>ROUND(ROUND(AT150*CZ150,2),6)</f>
        <v>123.03</v>
      </c>
      <c r="DC150">
        <f>ROUND(ROUND(AT150*AG150,2),6)</f>
        <v>0</v>
      </c>
      <c r="DD150" t="s">
        <v>3</v>
      </c>
      <c r="DE150" t="s">
        <v>3</v>
      </c>
      <c r="DF150">
        <f t="shared" si="35"/>
        <v>92.27</v>
      </c>
      <c r="DG150">
        <f t="shared" si="33"/>
        <v>0</v>
      </c>
      <c r="DH150">
        <f t="shared" si="34"/>
        <v>0</v>
      </c>
      <c r="DI150">
        <f t="shared" si="29"/>
        <v>0</v>
      </c>
      <c r="DJ150">
        <f>DF150</f>
        <v>92.27</v>
      </c>
      <c r="DK150">
        <v>0</v>
      </c>
      <c r="DL150" t="s">
        <v>3</v>
      </c>
      <c r="DM150">
        <v>0</v>
      </c>
      <c r="DN150" t="s">
        <v>3</v>
      </c>
      <c r="DO150">
        <v>0</v>
      </c>
    </row>
    <row r="151" spans="1:119" x14ac:dyDescent="0.2">
      <c r="A151">
        <f>ROW(Source!A257)</f>
        <v>257</v>
      </c>
      <c r="B151">
        <v>60252778</v>
      </c>
      <c r="C151">
        <v>60253204</v>
      </c>
      <c r="D151">
        <v>59062395</v>
      </c>
      <c r="E151">
        <v>1</v>
      </c>
      <c r="F151">
        <v>1</v>
      </c>
      <c r="G151">
        <v>1080</v>
      </c>
      <c r="H151">
        <v>3</v>
      </c>
      <c r="I151" t="s">
        <v>1085</v>
      </c>
      <c r="J151" t="s">
        <v>1086</v>
      </c>
      <c r="K151" t="s">
        <v>1087</v>
      </c>
      <c r="L151">
        <v>1301</v>
      </c>
      <c r="N151">
        <v>1003</v>
      </c>
      <c r="O151" t="s">
        <v>983</v>
      </c>
      <c r="P151" t="s">
        <v>983</v>
      </c>
      <c r="Q151">
        <v>1</v>
      </c>
      <c r="W151">
        <v>0</v>
      </c>
      <c r="X151">
        <v>-949506742</v>
      </c>
      <c r="Y151">
        <f>AT151</f>
        <v>13</v>
      </c>
      <c r="AA151">
        <v>0.7</v>
      </c>
      <c r="AB151">
        <v>0</v>
      </c>
      <c r="AC151">
        <v>0</v>
      </c>
      <c r="AD151">
        <v>0</v>
      </c>
      <c r="AE151">
        <v>0.7</v>
      </c>
      <c r="AF151">
        <v>0</v>
      </c>
      <c r="AG151">
        <v>0</v>
      </c>
      <c r="AH151">
        <v>0</v>
      </c>
      <c r="AI151">
        <v>1</v>
      </c>
      <c r="AJ151">
        <v>1</v>
      </c>
      <c r="AK151">
        <v>1</v>
      </c>
      <c r="AL151">
        <v>1</v>
      </c>
      <c r="AM151">
        <v>-2</v>
      </c>
      <c r="AN151">
        <v>0</v>
      </c>
      <c r="AO151">
        <v>1</v>
      </c>
      <c r="AP151">
        <v>1</v>
      </c>
      <c r="AQ151">
        <v>0</v>
      </c>
      <c r="AR151">
        <v>0</v>
      </c>
      <c r="AS151" t="s">
        <v>3</v>
      </c>
      <c r="AT151">
        <v>13</v>
      </c>
      <c r="AU151" t="s">
        <v>3</v>
      </c>
      <c r="AV151">
        <v>0</v>
      </c>
      <c r="AW151">
        <v>2</v>
      </c>
      <c r="AX151">
        <v>60254331</v>
      </c>
      <c r="AY151">
        <v>1</v>
      </c>
      <c r="AZ151">
        <v>0</v>
      </c>
      <c r="BA151">
        <v>171</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CV151">
        <v>0</v>
      </c>
      <c r="CW151">
        <v>0</v>
      </c>
      <c r="CX151">
        <f>ROUND(Y151*Source!I257,9)</f>
        <v>9.75</v>
      </c>
      <c r="CY151">
        <f>AA151</f>
        <v>0.7</v>
      </c>
      <c r="CZ151">
        <f>AE151</f>
        <v>0.7</v>
      </c>
      <c r="DA151">
        <f>AI151</f>
        <v>1</v>
      </c>
      <c r="DB151">
        <f>ROUND(ROUND(AT151*CZ151,2),6)</f>
        <v>9.1</v>
      </c>
      <c r="DC151">
        <f>ROUND(ROUND(AT151*AG151,2),6)</f>
        <v>0</v>
      </c>
      <c r="DD151" t="s">
        <v>3</v>
      </c>
      <c r="DE151" t="s">
        <v>3</v>
      </c>
      <c r="DF151">
        <f t="shared" si="35"/>
        <v>6.83</v>
      </c>
      <c r="DG151">
        <f t="shared" si="33"/>
        <v>0</v>
      </c>
      <c r="DH151">
        <f t="shared" si="34"/>
        <v>0</v>
      </c>
      <c r="DI151">
        <f t="shared" si="29"/>
        <v>0</v>
      </c>
      <c r="DJ151">
        <f>DF151</f>
        <v>6.83</v>
      </c>
      <c r="DK151">
        <v>0</v>
      </c>
      <c r="DL151" t="s">
        <v>3</v>
      </c>
      <c r="DM151">
        <v>0</v>
      </c>
      <c r="DN151" t="s">
        <v>3</v>
      </c>
      <c r="DO151">
        <v>0</v>
      </c>
    </row>
    <row r="152" spans="1:119" x14ac:dyDescent="0.2">
      <c r="A152">
        <f>ROW(Source!A257)</f>
        <v>257</v>
      </c>
      <c r="B152">
        <v>60252778</v>
      </c>
      <c r="C152">
        <v>60253204</v>
      </c>
      <c r="D152">
        <v>59062397</v>
      </c>
      <c r="E152">
        <v>1</v>
      </c>
      <c r="F152">
        <v>1</v>
      </c>
      <c r="G152">
        <v>1080</v>
      </c>
      <c r="H152">
        <v>3</v>
      </c>
      <c r="I152" t="s">
        <v>1088</v>
      </c>
      <c r="J152" t="s">
        <v>1089</v>
      </c>
      <c r="K152" t="s">
        <v>1090</v>
      </c>
      <c r="L152">
        <v>1356</v>
      </c>
      <c r="N152">
        <v>1010</v>
      </c>
      <c r="O152" t="s">
        <v>1081</v>
      </c>
      <c r="P152" t="s">
        <v>1081</v>
      </c>
      <c r="Q152">
        <v>1000</v>
      </c>
      <c r="W152">
        <v>0</v>
      </c>
      <c r="X152">
        <v>-510359138</v>
      </c>
      <c r="Y152">
        <f>AT152</f>
        <v>0.02</v>
      </c>
      <c r="AA152">
        <v>6.44</v>
      </c>
      <c r="AB152">
        <v>0</v>
      </c>
      <c r="AC152">
        <v>0</v>
      </c>
      <c r="AD152">
        <v>0</v>
      </c>
      <c r="AE152">
        <v>6.44</v>
      </c>
      <c r="AF152">
        <v>0</v>
      </c>
      <c r="AG152">
        <v>0</v>
      </c>
      <c r="AH152">
        <v>0</v>
      </c>
      <c r="AI152">
        <v>1</v>
      </c>
      <c r="AJ152">
        <v>1</v>
      </c>
      <c r="AK152">
        <v>1</v>
      </c>
      <c r="AL152">
        <v>1</v>
      </c>
      <c r="AM152">
        <v>-2</v>
      </c>
      <c r="AN152">
        <v>0</v>
      </c>
      <c r="AO152">
        <v>1</v>
      </c>
      <c r="AP152">
        <v>1</v>
      </c>
      <c r="AQ152">
        <v>0</v>
      </c>
      <c r="AR152">
        <v>0</v>
      </c>
      <c r="AS152" t="s">
        <v>3</v>
      </c>
      <c r="AT152">
        <v>0.02</v>
      </c>
      <c r="AU152" t="s">
        <v>3</v>
      </c>
      <c r="AV152">
        <v>0</v>
      </c>
      <c r="AW152">
        <v>2</v>
      </c>
      <c r="AX152">
        <v>60254332</v>
      </c>
      <c r="AY152">
        <v>1</v>
      </c>
      <c r="AZ152">
        <v>0</v>
      </c>
      <c r="BA152">
        <v>172</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CV152">
        <v>0</v>
      </c>
      <c r="CW152">
        <v>0</v>
      </c>
      <c r="CX152">
        <f>ROUND(Y152*Source!I257,9)</f>
        <v>1.4999999999999999E-2</v>
      </c>
      <c r="CY152">
        <f>AA152</f>
        <v>6.44</v>
      </c>
      <c r="CZ152">
        <f>AE152</f>
        <v>6.44</v>
      </c>
      <c r="DA152">
        <f>AI152</f>
        <v>1</v>
      </c>
      <c r="DB152">
        <f>ROUND(ROUND(AT152*CZ152,2),6)</f>
        <v>0.13</v>
      </c>
      <c r="DC152">
        <f>ROUND(ROUND(AT152*AG152,2),6)</f>
        <v>0</v>
      </c>
      <c r="DD152" t="s">
        <v>3</v>
      </c>
      <c r="DE152" t="s">
        <v>3</v>
      </c>
      <c r="DF152">
        <f t="shared" si="35"/>
        <v>0.1</v>
      </c>
      <c r="DG152">
        <f t="shared" si="33"/>
        <v>0</v>
      </c>
      <c r="DH152">
        <f t="shared" si="34"/>
        <v>0</v>
      </c>
      <c r="DI152">
        <f t="shared" si="29"/>
        <v>0</v>
      </c>
      <c r="DJ152">
        <f>DF152</f>
        <v>0.1</v>
      </c>
      <c r="DK152">
        <v>0</v>
      </c>
      <c r="DL152" t="s">
        <v>3</v>
      </c>
      <c r="DM152">
        <v>0</v>
      </c>
      <c r="DN152" t="s">
        <v>3</v>
      </c>
      <c r="DO152">
        <v>0</v>
      </c>
    </row>
    <row r="153" spans="1:119" x14ac:dyDescent="0.2">
      <c r="A153">
        <f>ROW(Source!A258)</f>
        <v>258</v>
      </c>
      <c r="B153">
        <v>60252775</v>
      </c>
      <c r="C153">
        <v>60253204</v>
      </c>
      <c r="D153">
        <v>58999254</v>
      </c>
      <c r="E153">
        <v>1080</v>
      </c>
      <c r="F153">
        <v>1</v>
      </c>
      <c r="G153">
        <v>1080</v>
      </c>
      <c r="H153">
        <v>1</v>
      </c>
      <c r="I153" t="s">
        <v>1048</v>
      </c>
      <c r="J153" t="s">
        <v>3</v>
      </c>
      <c r="K153" t="s">
        <v>1049</v>
      </c>
      <c r="L153">
        <v>1191</v>
      </c>
      <c r="N153">
        <v>1013</v>
      </c>
      <c r="O153" t="s">
        <v>1050</v>
      </c>
      <c r="P153" t="s">
        <v>1050</v>
      </c>
      <c r="Q153">
        <v>1</v>
      </c>
      <c r="W153">
        <v>0</v>
      </c>
      <c r="X153">
        <v>476480486</v>
      </c>
      <c r="Y153">
        <f>(AT153*1.1)</f>
        <v>10.197000000000001</v>
      </c>
      <c r="AA153">
        <v>0</v>
      </c>
      <c r="AB153">
        <v>0</v>
      </c>
      <c r="AC153">
        <v>0</v>
      </c>
      <c r="AD153">
        <v>0</v>
      </c>
      <c r="AE153">
        <v>0</v>
      </c>
      <c r="AF153">
        <v>0</v>
      </c>
      <c r="AG153">
        <v>0</v>
      </c>
      <c r="AH153">
        <v>0</v>
      </c>
      <c r="AI153">
        <v>1</v>
      </c>
      <c r="AJ153">
        <v>1</v>
      </c>
      <c r="AK153">
        <v>1</v>
      </c>
      <c r="AL153">
        <v>1</v>
      </c>
      <c r="AM153">
        <v>5</v>
      </c>
      <c r="AN153">
        <v>0</v>
      </c>
      <c r="AO153">
        <v>1</v>
      </c>
      <c r="AP153">
        <v>1</v>
      </c>
      <c r="AQ153">
        <v>0</v>
      </c>
      <c r="AR153">
        <v>0</v>
      </c>
      <c r="AS153" t="s">
        <v>3</v>
      </c>
      <c r="AT153">
        <v>9.27</v>
      </c>
      <c r="AU153" t="s">
        <v>24</v>
      </c>
      <c r="AV153">
        <v>1</v>
      </c>
      <c r="AW153">
        <v>2</v>
      </c>
      <c r="AX153">
        <v>60254327</v>
      </c>
      <c r="AY153">
        <v>1</v>
      </c>
      <c r="AZ153">
        <v>0</v>
      </c>
      <c r="BA153">
        <v>174</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CU153">
        <f>ROUND(AT153*Source!I258*AH153*AL153,2)</f>
        <v>0</v>
      </c>
      <c r="CV153">
        <f>ROUND(Y153*Source!I258,9)</f>
        <v>7.6477500000000003</v>
      </c>
      <c r="CW153">
        <v>0</v>
      </c>
      <c r="CX153">
        <f>ROUND(Y153*Source!I258,9)</f>
        <v>7.6477500000000003</v>
      </c>
      <c r="CY153">
        <f>AD153</f>
        <v>0</v>
      </c>
      <c r="CZ153">
        <f>AH153</f>
        <v>0</v>
      </c>
      <c r="DA153">
        <f>AL153</f>
        <v>1</v>
      </c>
      <c r="DB153">
        <f>ROUND((ROUND(AT153*CZ153,2)*1.1),6)</f>
        <v>0</v>
      </c>
      <c r="DC153">
        <f>ROUND((ROUND(AT153*AG153,2)*1.1),6)</f>
        <v>0</v>
      </c>
      <c r="DD153" t="s">
        <v>3</v>
      </c>
      <c r="DE153" t="s">
        <v>3</v>
      </c>
      <c r="DF153">
        <f t="shared" si="35"/>
        <v>0</v>
      </c>
      <c r="DG153">
        <f t="shared" si="33"/>
        <v>0</v>
      </c>
      <c r="DH153">
        <f t="shared" si="34"/>
        <v>0</v>
      </c>
      <c r="DI153">
        <f t="shared" si="29"/>
        <v>0</v>
      </c>
      <c r="DJ153">
        <f>DI153</f>
        <v>0</v>
      </c>
      <c r="DK153">
        <v>0</v>
      </c>
      <c r="DL153" t="s">
        <v>3</v>
      </c>
      <c r="DM153">
        <v>0</v>
      </c>
      <c r="DN153" t="s">
        <v>3</v>
      </c>
      <c r="DO153">
        <v>0</v>
      </c>
    </row>
    <row r="154" spans="1:119" x14ac:dyDescent="0.2">
      <c r="A154">
        <f>ROW(Source!A258)</f>
        <v>258</v>
      </c>
      <c r="B154">
        <v>60252775</v>
      </c>
      <c r="C154">
        <v>60253204</v>
      </c>
      <c r="D154">
        <v>59070669</v>
      </c>
      <c r="E154">
        <v>1</v>
      </c>
      <c r="F154">
        <v>1</v>
      </c>
      <c r="G154">
        <v>1080</v>
      </c>
      <c r="H154">
        <v>2</v>
      </c>
      <c r="I154" t="s">
        <v>1055</v>
      </c>
      <c r="J154" t="s">
        <v>1056</v>
      </c>
      <c r="K154" t="s">
        <v>1057</v>
      </c>
      <c r="L154">
        <v>1368</v>
      </c>
      <c r="N154">
        <v>1011</v>
      </c>
      <c r="O154" t="s">
        <v>1054</v>
      </c>
      <c r="P154" t="s">
        <v>1054</v>
      </c>
      <c r="Q154">
        <v>1</v>
      </c>
      <c r="W154">
        <v>0</v>
      </c>
      <c r="X154">
        <v>-1985943078</v>
      </c>
      <c r="Y154">
        <f>(AT154*1.1)</f>
        <v>0.33</v>
      </c>
      <c r="AA154">
        <v>0</v>
      </c>
      <c r="AB154">
        <v>1418.19</v>
      </c>
      <c r="AC154">
        <v>726.59</v>
      </c>
      <c r="AD154">
        <v>0</v>
      </c>
      <c r="AE154">
        <v>0</v>
      </c>
      <c r="AF154">
        <v>83.1</v>
      </c>
      <c r="AG154">
        <v>12.62</v>
      </c>
      <c r="AH154">
        <v>0</v>
      </c>
      <c r="AI154">
        <v>1</v>
      </c>
      <c r="AJ154">
        <v>16.3</v>
      </c>
      <c r="AK154">
        <v>54.99</v>
      </c>
      <c r="AL154">
        <v>1</v>
      </c>
      <c r="AM154">
        <v>2</v>
      </c>
      <c r="AN154">
        <v>0</v>
      </c>
      <c r="AO154">
        <v>1</v>
      </c>
      <c r="AP154">
        <v>1</v>
      </c>
      <c r="AQ154">
        <v>0</v>
      </c>
      <c r="AR154">
        <v>0</v>
      </c>
      <c r="AS154" t="s">
        <v>3</v>
      </c>
      <c r="AT154">
        <v>0.3</v>
      </c>
      <c r="AU154" t="s">
        <v>24</v>
      </c>
      <c r="AV154">
        <v>0</v>
      </c>
      <c r="AW154">
        <v>2</v>
      </c>
      <c r="AX154">
        <v>60254328</v>
      </c>
      <c r="AY154">
        <v>1</v>
      </c>
      <c r="AZ154">
        <v>0</v>
      </c>
      <c r="BA154">
        <v>175</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CV154">
        <v>0</v>
      </c>
      <c r="CW154">
        <f>ROUND(Y154*Source!I258*DO154,9)</f>
        <v>3.1234500000000001</v>
      </c>
      <c r="CX154">
        <f>ROUND(Y154*Source!I258,9)</f>
        <v>0.2475</v>
      </c>
      <c r="CY154">
        <f>AB154</f>
        <v>1418.19</v>
      </c>
      <c r="CZ154">
        <f>AF154</f>
        <v>83.1</v>
      </c>
      <c r="DA154">
        <f>AJ154</f>
        <v>16.3</v>
      </c>
      <c r="DB154">
        <f>ROUND((ROUND(AT154*CZ154,2)*1.1),6)</f>
        <v>27.422999999999998</v>
      </c>
      <c r="DC154">
        <f>ROUND((ROUND(AT154*AG154,2)*1.1),6)</f>
        <v>4.1689999999999996</v>
      </c>
      <c r="DD154" t="s">
        <v>3</v>
      </c>
      <c r="DE154" t="s">
        <v>3</v>
      </c>
      <c r="DF154">
        <f t="shared" si="35"/>
        <v>0</v>
      </c>
      <c r="DG154">
        <f>ROUND(ROUND(AF154*AJ154,2)*CX154,2)</f>
        <v>335.25</v>
      </c>
      <c r="DH154">
        <f>ROUND(ROUND(AG154*AK154,2)*CX154,2)</f>
        <v>171.76</v>
      </c>
      <c r="DI154">
        <f t="shared" si="29"/>
        <v>0</v>
      </c>
      <c r="DJ154">
        <f>DG154</f>
        <v>335.25</v>
      </c>
      <c r="DK154">
        <v>0</v>
      </c>
      <c r="DL154" t="s">
        <v>1058</v>
      </c>
      <c r="DM154">
        <v>0</v>
      </c>
      <c r="DN154" t="s">
        <v>1050</v>
      </c>
      <c r="DO154">
        <v>12.62</v>
      </c>
    </row>
    <row r="155" spans="1:119" x14ac:dyDescent="0.2">
      <c r="A155">
        <f>ROW(Source!A258)</f>
        <v>258</v>
      </c>
      <c r="B155">
        <v>60252775</v>
      </c>
      <c r="C155">
        <v>60253204</v>
      </c>
      <c r="D155">
        <v>59062734</v>
      </c>
      <c r="E155">
        <v>1</v>
      </c>
      <c r="F155">
        <v>1</v>
      </c>
      <c r="G155">
        <v>1080</v>
      </c>
      <c r="H155">
        <v>3</v>
      </c>
      <c r="I155" t="s">
        <v>1078</v>
      </c>
      <c r="J155" t="s">
        <v>1079</v>
      </c>
      <c r="K155" t="s">
        <v>1080</v>
      </c>
      <c r="L155">
        <v>1356</v>
      </c>
      <c r="N155">
        <v>1010</v>
      </c>
      <c r="O155" t="s">
        <v>1081</v>
      </c>
      <c r="P155" t="s">
        <v>1081</v>
      </c>
      <c r="Q155">
        <v>1000</v>
      </c>
      <c r="W155">
        <v>0</v>
      </c>
      <c r="X155">
        <v>-1221558404</v>
      </c>
      <c r="Y155">
        <f>AT155</f>
        <v>5.0000000000000001E-3</v>
      </c>
      <c r="AA155">
        <v>1602.49</v>
      </c>
      <c r="AB155">
        <v>0</v>
      </c>
      <c r="AC155">
        <v>0</v>
      </c>
      <c r="AD155">
        <v>0</v>
      </c>
      <c r="AE155">
        <v>226.66</v>
      </c>
      <c r="AF155">
        <v>0</v>
      </c>
      <c r="AG155">
        <v>0</v>
      </c>
      <c r="AH155">
        <v>0</v>
      </c>
      <c r="AI155">
        <v>7.07</v>
      </c>
      <c r="AJ155">
        <v>1</v>
      </c>
      <c r="AK155">
        <v>1</v>
      </c>
      <c r="AL155">
        <v>1</v>
      </c>
      <c r="AM155">
        <v>2</v>
      </c>
      <c r="AN155">
        <v>0</v>
      </c>
      <c r="AO155">
        <v>1</v>
      </c>
      <c r="AP155">
        <v>1</v>
      </c>
      <c r="AQ155">
        <v>0</v>
      </c>
      <c r="AR155">
        <v>0</v>
      </c>
      <c r="AS155" t="s">
        <v>3</v>
      </c>
      <c r="AT155">
        <v>5.0000000000000001E-3</v>
      </c>
      <c r="AU155" t="s">
        <v>3</v>
      </c>
      <c r="AV155">
        <v>0</v>
      </c>
      <c r="AW155">
        <v>2</v>
      </c>
      <c r="AX155">
        <v>60254329</v>
      </c>
      <c r="AY155">
        <v>1</v>
      </c>
      <c r="AZ155">
        <v>0</v>
      </c>
      <c r="BA155">
        <v>176</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CV155">
        <v>0</v>
      </c>
      <c r="CW155">
        <v>0</v>
      </c>
      <c r="CX155">
        <f>ROUND(Y155*Source!I258,9)</f>
        <v>3.7499999999999999E-3</v>
      </c>
      <c r="CY155">
        <f>AA155</f>
        <v>1602.49</v>
      </c>
      <c r="CZ155">
        <f>AE155</f>
        <v>226.66</v>
      </c>
      <c r="DA155">
        <f>AI155</f>
        <v>7.07</v>
      </c>
      <c r="DB155">
        <f>ROUND(ROUND(AT155*CZ155,2),6)</f>
        <v>1.1299999999999999</v>
      </c>
      <c r="DC155">
        <f>ROUND(ROUND(AT155*AG155,2),6)</f>
        <v>0</v>
      </c>
      <c r="DD155" t="s">
        <v>3</v>
      </c>
      <c r="DE155" t="s">
        <v>3</v>
      </c>
      <c r="DF155">
        <f>ROUND(ROUND(AE155*AI155,2)*CX155,2)</f>
        <v>6.01</v>
      </c>
      <c r="DG155">
        <f t="shared" ref="DG155:DG171" si="36">ROUND(ROUND(AF155,2)*CX155,2)</f>
        <v>0</v>
      </c>
      <c r="DH155">
        <f t="shared" ref="DH155:DH171" si="37">ROUND(ROUND(AG155,2)*CX155,2)</f>
        <v>0</v>
      </c>
      <c r="DI155">
        <f t="shared" si="29"/>
        <v>0</v>
      </c>
      <c r="DJ155">
        <f>DF155</f>
        <v>6.01</v>
      </c>
      <c r="DK155">
        <v>0</v>
      </c>
      <c r="DL155" t="s">
        <v>3</v>
      </c>
      <c r="DM155">
        <v>0</v>
      </c>
      <c r="DN155" t="s">
        <v>3</v>
      </c>
      <c r="DO155">
        <v>0</v>
      </c>
    </row>
    <row r="156" spans="1:119" x14ac:dyDescent="0.2">
      <c r="A156">
        <f>ROW(Source!A258)</f>
        <v>258</v>
      </c>
      <c r="B156">
        <v>60252775</v>
      </c>
      <c r="C156">
        <v>60253204</v>
      </c>
      <c r="D156">
        <v>59063145</v>
      </c>
      <c r="E156">
        <v>1</v>
      </c>
      <c r="F156">
        <v>1</v>
      </c>
      <c r="G156">
        <v>1080</v>
      </c>
      <c r="H156">
        <v>3</v>
      </c>
      <c r="I156" t="s">
        <v>1082</v>
      </c>
      <c r="J156" t="s">
        <v>1083</v>
      </c>
      <c r="K156" t="s">
        <v>1084</v>
      </c>
      <c r="L156">
        <v>1355</v>
      </c>
      <c r="N156">
        <v>1010</v>
      </c>
      <c r="O156" t="s">
        <v>631</v>
      </c>
      <c r="P156" t="s">
        <v>631</v>
      </c>
      <c r="Q156">
        <v>100</v>
      </c>
      <c r="W156">
        <v>0</v>
      </c>
      <c r="X156">
        <v>1017710329</v>
      </c>
      <c r="Y156">
        <f>AT156</f>
        <v>0.38</v>
      </c>
      <c r="AA156">
        <v>2340.7800000000002</v>
      </c>
      <c r="AB156">
        <v>0</v>
      </c>
      <c r="AC156">
        <v>0</v>
      </c>
      <c r="AD156">
        <v>0</v>
      </c>
      <c r="AE156">
        <v>323.76</v>
      </c>
      <c r="AF156">
        <v>0</v>
      </c>
      <c r="AG156">
        <v>0</v>
      </c>
      <c r="AH156">
        <v>0</v>
      </c>
      <c r="AI156">
        <v>7.23</v>
      </c>
      <c r="AJ156">
        <v>1</v>
      </c>
      <c r="AK156">
        <v>1</v>
      </c>
      <c r="AL156">
        <v>1</v>
      </c>
      <c r="AM156">
        <v>2</v>
      </c>
      <c r="AN156">
        <v>0</v>
      </c>
      <c r="AO156">
        <v>1</v>
      </c>
      <c r="AP156">
        <v>1</v>
      </c>
      <c r="AQ156">
        <v>0</v>
      </c>
      <c r="AR156">
        <v>0</v>
      </c>
      <c r="AS156" t="s">
        <v>3</v>
      </c>
      <c r="AT156">
        <v>0.38</v>
      </c>
      <c r="AU156" t="s">
        <v>3</v>
      </c>
      <c r="AV156">
        <v>0</v>
      </c>
      <c r="AW156">
        <v>2</v>
      </c>
      <c r="AX156">
        <v>60254330</v>
      </c>
      <c r="AY156">
        <v>1</v>
      </c>
      <c r="AZ156">
        <v>0</v>
      </c>
      <c r="BA156">
        <v>177</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CV156">
        <v>0</v>
      </c>
      <c r="CW156">
        <v>0</v>
      </c>
      <c r="CX156">
        <f>ROUND(Y156*Source!I258,9)</f>
        <v>0.28499999999999998</v>
      </c>
      <c r="CY156">
        <f>AA156</f>
        <v>2340.7800000000002</v>
      </c>
      <c r="CZ156">
        <f>AE156</f>
        <v>323.76</v>
      </c>
      <c r="DA156">
        <f>AI156</f>
        <v>7.23</v>
      </c>
      <c r="DB156">
        <f>ROUND(ROUND(AT156*CZ156,2),6)</f>
        <v>123.03</v>
      </c>
      <c r="DC156">
        <f>ROUND(ROUND(AT156*AG156,2),6)</f>
        <v>0</v>
      </c>
      <c r="DD156" t="s">
        <v>3</v>
      </c>
      <c r="DE156" t="s">
        <v>3</v>
      </c>
      <c r="DF156">
        <f>ROUND(ROUND(AE156*AI156,2)*CX156,2)</f>
        <v>667.12</v>
      </c>
      <c r="DG156">
        <f t="shared" si="36"/>
        <v>0</v>
      </c>
      <c r="DH156">
        <f t="shared" si="37"/>
        <v>0</v>
      </c>
      <c r="DI156">
        <f t="shared" si="29"/>
        <v>0</v>
      </c>
      <c r="DJ156">
        <f>DF156</f>
        <v>667.12</v>
      </c>
      <c r="DK156">
        <v>0</v>
      </c>
      <c r="DL156" t="s">
        <v>3</v>
      </c>
      <c r="DM156">
        <v>0</v>
      </c>
      <c r="DN156" t="s">
        <v>3</v>
      </c>
      <c r="DO156">
        <v>0</v>
      </c>
    </row>
    <row r="157" spans="1:119" x14ac:dyDescent="0.2">
      <c r="A157">
        <f>ROW(Source!A258)</f>
        <v>258</v>
      </c>
      <c r="B157">
        <v>60252775</v>
      </c>
      <c r="C157">
        <v>60253204</v>
      </c>
      <c r="D157">
        <v>59062395</v>
      </c>
      <c r="E157">
        <v>1</v>
      </c>
      <c r="F157">
        <v>1</v>
      </c>
      <c r="G157">
        <v>1080</v>
      </c>
      <c r="H157">
        <v>3</v>
      </c>
      <c r="I157" t="s">
        <v>1085</v>
      </c>
      <c r="J157" t="s">
        <v>1086</v>
      </c>
      <c r="K157" t="s">
        <v>1087</v>
      </c>
      <c r="L157">
        <v>1301</v>
      </c>
      <c r="N157">
        <v>1003</v>
      </c>
      <c r="O157" t="s">
        <v>983</v>
      </c>
      <c r="P157" t="s">
        <v>983</v>
      </c>
      <c r="Q157">
        <v>1</v>
      </c>
      <c r="W157">
        <v>0</v>
      </c>
      <c r="X157">
        <v>-949506742</v>
      </c>
      <c r="Y157">
        <f>AT157</f>
        <v>13</v>
      </c>
      <c r="AA157">
        <v>4.72</v>
      </c>
      <c r="AB157">
        <v>0</v>
      </c>
      <c r="AC157">
        <v>0</v>
      </c>
      <c r="AD157">
        <v>0</v>
      </c>
      <c r="AE157">
        <v>0.7</v>
      </c>
      <c r="AF157">
        <v>0</v>
      </c>
      <c r="AG157">
        <v>0</v>
      </c>
      <c r="AH157">
        <v>0</v>
      </c>
      <c r="AI157">
        <v>6.74</v>
      </c>
      <c r="AJ157">
        <v>1</v>
      </c>
      <c r="AK157">
        <v>1</v>
      </c>
      <c r="AL157">
        <v>1</v>
      </c>
      <c r="AM157">
        <v>2</v>
      </c>
      <c r="AN157">
        <v>0</v>
      </c>
      <c r="AO157">
        <v>1</v>
      </c>
      <c r="AP157">
        <v>1</v>
      </c>
      <c r="AQ157">
        <v>0</v>
      </c>
      <c r="AR157">
        <v>0</v>
      </c>
      <c r="AS157" t="s">
        <v>3</v>
      </c>
      <c r="AT157">
        <v>13</v>
      </c>
      <c r="AU157" t="s">
        <v>3</v>
      </c>
      <c r="AV157">
        <v>0</v>
      </c>
      <c r="AW157">
        <v>2</v>
      </c>
      <c r="AX157">
        <v>60254331</v>
      </c>
      <c r="AY157">
        <v>1</v>
      </c>
      <c r="AZ157">
        <v>0</v>
      </c>
      <c r="BA157">
        <v>178</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CV157">
        <v>0</v>
      </c>
      <c r="CW157">
        <v>0</v>
      </c>
      <c r="CX157">
        <f>ROUND(Y157*Source!I258,9)</f>
        <v>9.75</v>
      </c>
      <c r="CY157">
        <f>AA157</f>
        <v>4.72</v>
      </c>
      <c r="CZ157">
        <f>AE157</f>
        <v>0.7</v>
      </c>
      <c r="DA157">
        <f>AI157</f>
        <v>6.74</v>
      </c>
      <c r="DB157">
        <f>ROUND(ROUND(AT157*CZ157,2),6)</f>
        <v>9.1</v>
      </c>
      <c r="DC157">
        <f>ROUND(ROUND(AT157*AG157,2),6)</f>
        <v>0</v>
      </c>
      <c r="DD157" t="s">
        <v>3</v>
      </c>
      <c r="DE157" t="s">
        <v>3</v>
      </c>
      <c r="DF157">
        <f>ROUND(ROUND(AE157*AI157,2)*CX157,2)</f>
        <v>46.02</v>
      </c>
      <c r="DG157">
        <f t="shared" si="36"/>
        <v>0</v>
      </c>
      <c r="DH157">
        <f t="shared" si="37"/>
        <v>0</v>
      </c>
      <c r="DI157">
        <f t="shared" si="29"/>
        <v>0</v>
      </c>
      <c r="DJ157">
        <f>DF157</f>
        <v>46.02</v>
      </c>
      <c r="DK157">
        <v>0</v>
      </c>
      <c r="DL157" t="s">
        <v>3</v>
      </c>
      <c r="DM157">
        <v>0</v>
      </c>
      <c r="DN157" t="s">
        <v>3</v>
      </c>
      <c r="DO157">
        <v>0</v>
      </c>
    </row>
    <row r="158" spans="1:119" x14ac:dyDescent="0.2">
      <c r="A158">
        <f>ROW(Source!A258)</f>
        <v>258</v>
      </c>
      <c r="B158">
        <v>60252775</v>
      </c>
      <c r="C158">
        <v>60253204</v>
      </c>
      <c r="D158">
        <v>59062397</v>
      </c>
      <c r="E158">
        <v>1</v>
      </c>
      <c r="F158">
        <v>1</v>
      </c>
      <c r="G158">
        <v>1080</v>
      </c>
      <c r="H158">
        <v>3</v>
      </c>
      <c r="I158" t="s">
        <v>1088</v>
      </c>
      <c r="J158" t="s">
        <v>1089</v>
      </c>
      <c r="K158" t="s">
        <v>1090</v>
      </c>
      <c r="L158">
        <v>1356</v>
      </c>
      <c r="N158">
        <v>1010</v>
      </c>
      <c r="O158" t="s">
        <v>1081</v>
      </c>
      <c r="P158" t="s">
        <v>1081</v>
      </c>
      <c r="Q158">
        <v>1000</v>
      </c>
      <c r="W158">
        <v>0</v>
      </c>
      <c r="X158">
        <v>-510359138</v>
      </c>
      <c r="Y158">
        <f>AT158</f>
        <v>0.02</v>
      </c>
      <c r="AA158">
        <v>212.58</v>
      </c>
      <c r="AB158">
        <v>0</v>
      </c>
      <c r="AC158">
        <v>0</v>
      </c>
      <c r="AD158">
        <v>0</v>
      </c>
      <c r="AE158">
        <v>6.44</v>
      </c>
      <c r="AF158">
        <v>0</v>
      </c>
      <c r="AG158">
        <v>0</v>
      </c>
      <c r="AH158">
        <v>0</v>
      </c>
      <c r="AI158">
        <v>33.01</v>
      </c>
      <c r="AJ158">
        <v>1</v>
      </c>
      <c r="AK158">
        <v>1</v>
      </c>
      <c r="AL158">
        <v>1</v>
      </c>
      <c r="AM158">
        <v>2</v>
      </c>
      <c r="AN158">
        <v>0</v>
      </c>
      <c r="AO158">
        <v>1</v>
      </c>
      <c r="AP158">
        <v>1</v>
      </c>
      <c r="AQ158">
        <v>0</v>
      </c>
      <c r="AR158">
        <v>0</v>
      </c>
      <c r="AS158" t="s">
        <v>3</v>
      </c>
      <c r="AT158">
        <v>0.02</v>
      </c>
      <c r="AU158" t="s">
        <v>3</v>
      </c>
      <c r="AV158">
        <v>0</v>
      </c>
      <c r="AW158">
        <v>2</v>
      </c>
      <c r="AX158">
        <v>60254332</v>
      </c>
      <c r="AY158">
        <v>1</v>
      </c>
      <c r="AZ158">
        <v>0</v>
      </c>
      <c r="BA158">
        <v>179</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CV158">
        <v>0</v>
      </c>
      <c r="CW158">
        <v>0</v>
      </c>
      <c r="CX158">
        <f>ROUND(Y158*Source!I258,9)</f>
        <v>1.4999999999999999E-2</v>
      </c>
      <c r="CY158">
        <f>AA158</f>
        <v>212.58</v>
      </c>
      <c r="CZ158">
        <f>AE158</f>
        <v>6.44</v>
      </c>
      <c r="DA158">
        <f>AI158</f>
        <v>33.01</v>
      </c>
      <c r="DB158">
        <f>ROUND(ROUND(AT158*CZ158,2),6)</f>
        <v>0.13</v>
      </c>
      <c r="DC158">
        <f>ROUND(ROUND(AT158*AG158,2),6)</f>
        <v>0</v>
      </c>
      <c r="DD158" t="s">
        <v>3</v>
      </c>
      <c r="DE158" t="s">
        <v>3</v>
      </c>
      <c r="DF158">
        <f>ROUND(ROUND(AE158*AI158,2)*CX158,2)</f>
        <v>3.19</v>
      </c>
      <c r="DG158">
        <f t="shared" si="36"/>
        <v>0</v>
      </c>
      <c r="DH158">
        <f t="shared" si="37"/>
        <v>0</v>
      </c>
      <c r="DI158">
        <f t="shared" si="29"/>
        <v>0</v>
      </c>
      <c r="DJ158">
        <f>DF158</f>
        <v>3.19</v>
      </c>
      <c r="DK158">
        <v>0</v>
      </c>
      <c r="DL158" t="s">
        <v>3</v>
      </c>
      <c r="DM158">
        <v>0</v>
      </c>
      <c r="DN158" t="s">
        <v>3</v>
      </c>
      <c r="DO158">
        <v>0</v>
      </c>
    </row>
    <row r="159" spans="1:119" x14ac:dyDescent="0.2">
      <c r="A159">
        <f>ROW(Source!A261)</f>
        <v>261</v>
      </c>
      <c r="B159">
        <v>60252778</v>
      </c>
      <c r="C159">
        <v>60253219</v>
      </c>
      <c r="D159">
        <v>58999254</v>
      </c>
      <c r="E159">
        <v>1080</v>
      </c>
      <c r="F159">
        <v>1</v>
      </c>
      <c r="G159">
        <v>1080</v>
      </c>
      <c r="H159">
        <v>1</v>
      </c>
      <c r="I159" t="s">
        <v>1048</v>
      </c>
      <c r="J159" t="s">
        <v>3</v>
      </c>
      <c r="K159" t="s">
        <v>1049</v>
      </c>
      <c r="L159">
        <v>1191</v>
      </c>
      <c r="N159">
        <v>1013</v>
      </c>
      <c r="O159" t="s">
        <v>1050</v>
      </c>
      <c r="P159" t="s">
        <v>1050</v>
      </c>
      <c r="Q159">
        <v>1</v>
      </c>
      <c r="W159">
        <v>0</v>
      </c>
      <c r="X159">
        <v>476480486</v>
      </c>
      <c r="Y159">
        <f>(AT159*1.1)</f>
        <v>46.64</v>
      </c>
      <c r="AA159">
        <v>0</v>
      </c>
      <c r="AB159">
        <v>0</v>
      </c>
      <c r="AC159">
        <v>0</v>
      </c>
      <c r="AD159">
        <v>0</v>
      </c>
      <c r="AE159">
        <v>0</v>
      </c>
      <c r="AF159">
        <v>0</v>
      </c>
      <c r="AG159">
        <v>0</v>
      </c>
      <c r="AH159">
        <v>0</v>
      </c>
      <c r="AI159">
        <v>1</v>
      </c>
      <c r="AJ159">
        <v>1</v>
      </c>
      <c r="AK159">
        <v>1</v>
      </c>
      <c r="AL159">
        <v>1</v>
      </c>
      <c r="AM159">
        <v>-2</v>
      </c>
      <c r="AN159">
        <v>0</v>
      </c>
      <c r="AO159">
        <v>1</v>
      </c>
      <c r="AP159">
        <v>1</v>
      </c>
      <c r="AQ159">
        <v>0</v>
      </c>
      <c r="AR159">
        <v>0</v>
      </c>
      <c r="AS159" t="s">
        <v>3</v>
      </c>
      <c r="AT159">
        <v>42.4</v>
      </c>
      <c r="AU159" t="s">
        <v>24</v>
      </c>
      <c r="AV159">
        <v>1</v>
      </c>
      <c r="AW159">
        <v>2</v>
      </c>
      <c r="AX159">
        <v>60254334</v>
      </c>
      <c r="AY159">
        <v>1</v>
      </c>
      <c r="AZ159">
        <v>0</v>
      </c>
      <c r="BA159">
        <v>181</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CU159">
        <f>ROUND(AT159*Source!I261*AH159*AL159,2)</f>
        <v>0</v>
      </c>
      <c r="CV159">
        <f>ROUND(Y159*Source!I261,9)</f>
        <v>32.648000000000003</v>
      </c>
      <c r="CW159">
        <v>0</v>
      </c>
      <c r="CX159">
        <f>ROUND(Y159*Source!I261,9)</f>
        <v>32.648000000000003</v>
      </c>
      <c r="CY159">
        <f>AD159</f>
        <v>0</v>
      </c>
      <c r="CZ159">
        <f>AH159</f>
        <v>0</v>
      </c>
      <c r="DA159">
        <f>AL159</f>
        <v>1</v>
      </c>
      <c r="DB159">
        <f>ROUND((ROUND(AT159*CZ159,2)*1.1),6)</f>
        <v>0</v>
      </c>
      <c r="DC159">
        <f>ROUND((ROUND(AT159*AG159,2)*1.1),6)</f>
        <v>0</v>
      </c>
      <c r="DD159" t="s">
        <v>3</v>
      </c>
      <c r="DE159" t="s">
        <v>3</v>
      </c>
      <c r="DF159">
        <f t="shared" ref="DF159:DF174" si="38">ROUND(ROUND(AE159,2)*CX159,2)</f>
        <v>0</v>
      </c>
      <c r="DG159">
        <f t="shared" si="36"/>
        <v>0</v>
      </c>
      <c r="DH159">
        <f t="shared" si="37"/>
        <v>0</v>
      </c>
      <c r="DI159">
        <f t="shared" si="29"/>
        <v>0</v>
      </c>
      <c r="DJ159">
        <f>DI159</f>
        <v>0</v>
      </c>
      <c r="DK159">
        <v>0</v>
      </c>
      <c r="DL159" t="s">
        <v>3</v>
      </c>
      <c r="DM159">
        <v>0</v>
      </c>
      <c r="DN159" t="s">
        <v>3</v>
      </c>
      <c r="DO159">
        <v>0</v>
      </c>
    </row>
    <row r="160" spans="1:119" x14ac:dyDescent="0.2">
      <c r="A160">
        <f>ROW(Source!A261)</f>
        <v>261</v>
      </c>
      <c r="B160">
        <v>60252778</v>
      </c>
      <c r="C160">
        <v>60253219</v>
      </c>
      <c r="D160">
        <v>59070669</v>
      </c>
      <c r="E160">
        <v>1</v>
      </c>
      <c r="F160">
        <v>1</v>
      </c>
      <c r="G160">
        <v>1080</v>
      </c>
      <c r="H160">
        <v>2</v>
      </c>
      <c r="I160" t="s">
        <v>1055</v>
      </c>
      <c r="J160" t="s">
        <v>1056</v>
      </c>
      <c r="K160" t="s">
        <v>1057</v>
      </c>
      <c r="L160">
        <v>1368</v>
      </c>
      <c r="N160">
        <v>1011</v>
      </c>
      <c r="O160" t="s">
        <v>1054</v>
      </c>
      <c r="P160" t="s">
        <v>1054</v>
      </c>
      <c r="Q160">
        <v>1</v>
      </c>
      <c r="W160">
        <v>0</v>
      </c>
      <c r="X160">
        <v>-1985943078</v>
      </c>
      <c r="Y160">
        <f>(AT160*1.1)</f>
        <v>1.7380000000000002</v>
      </c>
      <c r="AA160">
        <v>0</v>
      </c>
      <c r="AB160">
        <v>88.67</v>
      </c>
      <c r="AC160">
        <v>13.47</v>
      </c>
      <c r="AD160">
        <v>0</v>
      </c>
      <c r="AE160">
        <v>0</v>
      </c>
      <c r="AF160">
        <v>83.1</v>
      </c>
      <c r="AG160">
        <v>12.62</v>
      </c>
      <c r="AH160">
        <v>0</v>
      </c>
      <c r="AI160">
        <v>1</v>
      </c>
      <c r="AJ160">
        <v>1</v>
      </c>
      <c r="AK160">
        <v>1</v>
      </c>
      <c r="AL160">
        <v>1</v>
      </c>
      <c r="AM160">
        <v>-2</v>
      </c>
      <c r="AN160">
        <v>0</v>
      </c>
      <c r="AO160">
        <v>1</v>
      </c>
      <c r="AP160">
        <v>1</v>
      </c>
      <c r="AQ160">
        <v>0</v>
      </c>
      <c r="AR160">
        <v>0</v>
      </c>
      <c r="AS160" t="s">
        <v>3</v>
      </c>
      <c r="AT160">
        <v>1.58</v>
      </c>
      <c r="AU160" t="s">
        <v>24</v>
      </c>
      <c r="AV160">
        <v>0</v>
      </c>
      <c r="AW160">
        <v>2</v>
      </c>
      <c r="AX160">
        <v>60254335</v>
      </c>
      <c r="AY160">
        <v>1</v>
      </c>
      <c r="AZ160">
        <v>0</v>
      </c>
      <c r="BA160">
        <v>182</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CV160">
        <v>0</v>
      </c>
      <c r="CW160">
        <f>ROUND(Y160*Source!I261*DO160,9)</f>
        <v>15.353491999999999</v>
      </c>
      <c r="CX160">
        <f>ROUND(Y160*Source!I261,9)</f>
        <v>1.2165999999999999</v>
      </c>
      <c r="CY160">
        <f>AB160</f>
        <v>88.67</v>
      </c>
      <c r="CZ160">
        <f>AF160</f>
        <v>83.1</v>
      </c>
      <c r="DA160">
        <f>AJ160</f>
        <v>1</v>
      </c>
      <c r="DB160">
        <f>ROUND((ROUND(AT160*CZ160,2)*1.1),6)</f>
        <v>144.43</v>
      </c>
      <c r="DC160">
        <f>ROUND((ROUND(AT160*AG160,2)*1.1),6)</f>
        <v>21.934000000000001</v>
      </c>
      <c r="DD160" t="s">
        <v>3</v>
      </c>
      <c r="DE160" t="s">
        <v>3</v>
      </c>
      <c r="DF160">
        <f t="shared" si="38"/>
        <v>0</v>
      </c>
      <c r="DG160">
        <f t="shared" si="36"/>
        <v>101.1</v>
      </c>
      <c r="DH160">
        <f t="shared" si="37"/>
        <v>15.35</v>
      </c>
      <c r="DI160">
        <f t="shared" si="29"/>
        <v>0</v>
      </c>
      <c r="DJ160">
        <f>DG160</f>
        <v>101.1</v>
      </c>
      <c r="DK160">
        <v>0</v>
      </c>
      <c r="DL160" t="s">
        <v>1058</v>
      </c>
      <c r="DM160">
        <v>0</v>
      </c>
      <c r="DN160" t="s">
        <v>1050</v>
      </c>
      <c r="DO160">
        <v>12.62</v>
      </c>
    </row>
    <row r="161" spans="1:119" x14ac:dyDescent="0.2">
      <c r="A161">
        <f>ROW(Source!A261)</f>
        <v>261</v>
      </c>
      <c r="B161">
        <v>60252778</v>
      </c>
      <c r="C161">
        <v>60253219</v>
      </c>
      <c r="D161">
        <v>59069998</v>
      </c>
      <c r="E161">
        <v>1</v>
      </c>
      <c r="F161">
        <v>1</v>
      </c>
      <c r="G161">
        <v>1080</v>
      </c>
      <c r="H161">
        <v>2</v>
      </c>
      <c r="I161" t="s">
        <v>1091</v>
      </c>
      <c r="J161" t="s">
        <v>1092</v>
      </c>
      <c r="K161" t="s">
        <v>1093</v>
      </c>
      <c r="L161">
        <v>1368</v>
      </c>
      <c r="N161">
        <v>1011</v>
      </c>
      <c r="O161" t="s">
        <v>1054</v>
      </c>
      <c r="P161" t="s">
        <v>1054</v>
      </c>
      <c r="Q161">
        <v>1</v>
      </c>
      <c r="W161">
        <v>0</v>
      </c>
      <c r="X161">
        <v>-1666610636</v>
      </c>
      <c r="Y161">
        <f>(AT161*1.1)</f>
        <v>10.813000000000001</v>
      </c>
      <c r="AA161">
        <v>0</v>
      </c>
      <c r="AB161">
        <v>0.78</v>
      </c>
      <c r="AC161">
        <v>0</v>
      </c>
      <c r="AD161">
        <v>0</v>
      </c>
      <c r="AE161">
        <v>0</v>
      </c>
      <c r="AF161">
        <v>0.73</v>
      </c>
      <c r="AG161">
        <v>0</v>
      </c>
      <c r="AH161">
        <v>0</v>
      </c>
      <c r="AI161">
        <v>1</v>
      </c>
      <c r="AJ161">
        <v>1</v>
      </c>
      <c r="AK161">
        <v>1</v>
      </c>
      <c r="AL161">
        <v>1</v>
      </c>
      <c r="AM161">
        <v>-2</v>
      </c>
      <c r="AN161">
        <v>0</v>
      </c>
      <c r="AO161">
        <v>1</v>
      </c>
      <c r="AP161">
        <v>1</v>
      </c>
      <c r="AQ161">
        <v>0</v>
      </c>
      <c r="AR161">
        <v>0</v>
      </c>
      <c r="AS161" t="s">
        <v>3</v>
      </c>
      <c r="AT161">
        <v>9.83</v>
      </c>
      <c r="AU161" t="s">
        <v>24</v>
      </c>
      <c r="AV161">
        <v>0</v>
      </c>
      <c r="AW161">
        <v>2</v>
      </c>
      <c r="AX161">
        <v>60254336</v>
      </c>
      <c r="AY161">
        <v>1</v>
      </c>
      <c r="AZ161">
        <v>0</v>
      </c>
      <c r="BA161">
        <v>183</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CV161">
        <v>0</v>
      </c>
      <c r="CW161">
        <f>ROUND(Y161*Source!I261*DO161,9)</f>
        <v>0</v>
      </c>
      <c r="CX161">
        <f>ROUND(Y161*Source!I261,9)</f>
        <v>7.5690999999999997</v>
      </c>
      <c r="CY161">
        <f>AB161</f>
        <v>0.78</v>
      </c>
      <c r="CZ161">
        <f>AF161</f>
        <v>0.73</v>
      </c>
      <c r="DA161">
        <f>AJ161</f>
        <v>1</v>
      </c>
      <c r="DB161">
        <f>ROUND((ROUND(AT161*CZ161,2)*1.1),6)</f>
        <v>7.8979999999999997</v>
      </c>
      <c r="DC161">
        <f>ROUND((ROUND(AT161*AG161,2)*1.1),6)</f>
        <v>0</v>
      </c>
      <c r="DD161" t="s">
        <v>3</v>
      </c>
      <c r="DE161" t="s">
        <v>3</v>
      </c>
      <c r="DF161">
        <f t="shared" si="38"/>
        <v>0</v>
      </c>
      <c r="DG161">
        <f t="shared" si="36"/>
        <v>5.53</v>
      </c>
      <c r="DH161">
        <f t="shared" si="37"/>
        <v>0</v>
      </c>
      <c r="DI161">
        <f t="shared" si="29"/>
        <v>0</v>
      </c>
      <c r="DJ161">
        <f>DG161</f>
        <v>5.53</v>
      </c>
      <c r="DK161">
        <v>0</v>
      </c>
      <c r="DL161" t="s">
        <v>3</v>
      </c>
      <c r="DM161">
        <v>0</v>
      </c>
      <c r="DN161" t="s">
        <v>3</v>
      </c>
      <c r="DO161">
        <v>0</v>
      </c>
    </row>
    <row r="162" spans="1:119" x14ac:dyDescent="0.2">
      <c r="A162">
        <f>ROW(Source!A261)</f>
        <v>261</v>
      </c>
      <c r="B162">
        <v>60252778</v>
      </c>
      <c r="C162">
        <v>60253219</v>
      </c>
      <c r="D162">
        <v>59070034</v>
      </c>
      <c r="E162">
        <v>1</v>
      </c>
      <c r="F162">
        <v>1</v>
      </c>
      <c r="G162">
        <v>1080</v>
      </c>
      <c r="H162">
        <v>2</v>
      </c>
      <c r="I162" t="s">
        <v>1094</v>
      </c>
      <c r="J162" t="s">
        <v>1095</v>
      </c>
      <c r="K162" t="s">
        <v>1096</v>
      </c>
      <c r="L162">
        <v>1368</v>
      </c>
      <c r="N162">
        <v>1011</v>
      </c>
      <c r="O162" t="s">
        <v>1054</v>
      </c>
      <c r="P162" t="s">
        <v>1054</v>
      </c>
      <c r="Q162">
        <v>1</v>
      </c>
      <c r="W162">
        <v>0</v>
      </c>
      <c r="X162">
        <v>-7082076</v>
      </c>
      <c r="Y162">
        <f>(AT162*1.1)</f>
        <v>10.813000000000001</v>
      </c>
      <c r="AA162">
        <v>0</v>
      </c>
      <c r="AB162">
        <v>4.2699999999999996</v>
      </c>
      <c r="AC162">
        <v>0</v>
      </c>
      <c r="AD162">
        <v>0</v>
      </c>
      <c r="AE162">
        <v>0</v>
      </c>
      <c r="AF162">
        <v>4</v>
      </c>
      <c r="AG162">
        <v>0</v>
      </c>
      <c r="AH162">
        <v>0</v>
      </c>
      <c r="AI162">
        <v>1</v>
      </c>
      <c r="AJ162">
        <v>1</v>
      </c>
      <c r="AK162">
        <v>1</v>
      </c>
      <c r="AL162">
        <v>1</v>
      </c>
      <c r="AM162">
        <v>-2</v>
      </c>
      <c r="AN162">
        <v>0</v>
      </c>
      <c r="AO162">
        <v>1</v>
      </c>
      <c r="AP162">
        <v>1</v>
      </c>
      <c r="AQ162">
        <v>0</v>
      </c>
      <c r="AR162">
        <v>0</v>
      </c>
      <c r="AS162" t="s">
        <v>3</v>
      </c>
      <c r="AT162">
        <v>9.83</v>
      </c>
      <c r="AU162" t="s">
        <v>24</v>
      </c>
      <c r="AV162">
        <v>0</v>
      </c>
      <c r="AW162">
        <v>2</v>
      </c>
      <c r="AX162">
        <v>60254337</v>
      </c>
      <c r="AY162">
        <v>1</v>
      </c>
      <c r="AZ162">
        <v>0</v>
      </c>
      <c r="BA162">
        <v>184</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CV162">
        <v>0</v>
      </c>
      <c r="CW162">
        <f>ROUND(Y162*Source!I261*DO162,9)</f>
        <v>0</v>
      </c>
      <c r="CX162">
        <f>ROUND(Y162*Source!I261,9)</f>
        <v>7.5690999999999997</v>
      </c>
      <c r="CY162">
        <f>AB162</f>
        <v>4.2699999999999996</v>
      </c>
      <c r="CZ162">
        <f>AF162</f>
        <v>4</v>
      </c>
      <c r="DA162">
        <f>AJ162</f>
        <v>1</v>
      </c>
      <c r="DB162">
        <f>ROUND((ROUND(AT162*CZ162,2)*1.1),6)</f>
        <v>43.252000000000002</v>
      </c>
      <c r="DC162">
        <f>ROUND((ROUND(AT162*AG162,2)*1.1),6)</f>
        <v>0</v>
      </c>
      <c r="DD162" t="s">
        <v>3</v>
      </c>
      <c r="DE162" t="s">
        <v>3</v>
      </c>
      <c r="DF162">
        <f t="shared" si="38"/>
        <v>0</v>
      </c>
      <c r="DG162">
        <f t="shared" si="36"/>
        <v>30.28</v>
      </c>
      <c r="DH162">
        <f t="shared" si="37"/>
        <v>0</v>
      </c>
      <c r="DI162">
        <f t="shared" si="29"/>
        <v>0</v>
      </c>
      <c r="DJ162">
        <f>DG162</f>
        <v>30.28</v>
      </c>
      <c r="DK162">
        <v>0</v>
      </c>
      <c r="DL162" t="s">
        <v>3</v>
      </c>
      <c r="DM162">
        <v>0</v>
      </c>
      <c r="DN162" t="s">
        <v>3</v>
      </c>
      <c r="DO162">
        <v>0</v>
      </c>
    </row>
    <row r="163" spans="1:119" x14ac:dyDescent="0.2">
      <c r="A163">
        <f>ROW(Source!A261)</f>
        <v>261</v>
      </c>
      <c r="B163">
        <v>60252778</v>
      </c>
      <c r="C163">
        <v>60253219</v>
      </c>
      <c r="D163">
        <v>59041389</v>
      </c>
      <c r="E163">
        <v>1</v>
      </c>
      <c r="F163">
        <v>1</v>
      </c>
      <c r="G163">
        <v>1080</v>
      </c>
      <c r="H163">
        <v>3</v>
      </c>
      <c r="I163" t="s">
        <v>1097</v>
      </c>
      <c r="J163" t="s">
        <v>1098</v>
      </c>
      <c r="K163" t="s">
        <v>1099</v>
      </c>
      <c r="L163">
        <v>1348</v>
      </c>
      <c r="N163">
        <v>1009</v>
      </c>
      <c r="O163" t="s">
        <v>32</v>
      </c>
      <c r="P163" t="s">
        <v>32</v>
      </c>
      <c r="Q163">
        <v>1000</v>
      </c>
      <c r="W163">
        <v>0</v>
      </c>
      <c r="X163">
        <v>1940187695</v>
      </c>
      <c r="Y163">
        <f t="shared" ref="Y163:Y170" si="39">AT163</f>
        <v>6.2E-4</v>
      </c>
      <c r="AA163">
        <v>11505.28</v>
      </c>
      <c r="AB163">
        <v>0</v>
      </c>
      <c r="AC163">
        <v>0</v>
      </c>
      <c r="AD163">
        <v>0</v>
      </c>
      <c r="AE163">
        <v>10643.18</v>
      </c>
      <c r="AF163">
        <v>0</v>
      </c>
      <c r="AG163">
        <v>0</v>
      </c>
      <c r="AH163">
        <v>0</v>
      </c>
      <c r="AI163">
        <v>1</v>
      </c>
      <c r="AJ163">
        <v>1</v>
      </c>
      <c r="AK163">
        <v>1</v>
      </c>
      <c r="AL163">
        <v>1</v>
      </c>
      <c r="AM163">
        <v>-2</v>
      </c>
      <c r="AN163">
        <v>0</v>
      </c>
      <c r="AO163">
        <v>1</v>
      </c>
      <c r="AP163">
        <v>1</v>
      </c>
      <c r="AQ163">
        <v>0</v>
      </c>
      <c r="AR163">
        <v>0</v>
      </c>
      <c r="AS163" t="s">
        <v>3</v>
      </c>
      <c r="AT163">
        <v>6.2E-4</v>
      </c>
      <c r="AU163" t="s">
        <v>3</v>
      </c>
      <c r="AV163">
        <v>0</v>
      </c>
      <c r="AW163">
        <v>2</v>
      </c>
      <c r="AX163">
        <v>60254338</v>
      </c>
      <c r="AY163">
        <v>1</v>
      </c>
      <c r="AZ163">
        <v>0</v>
      </c>
      <c r="BA163">
        <v>185</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CV163">
        <v>0</v>
      </c>
      <c r="CW163">
        <v>0</v>
      </c>
      <c r="CX163">
        <f>ROUND(Y163*Source!I261,9)</f>
        <v>4.3399999999999998E-4</v>
      </c>
      <c r="CY163">
        <f t="shared" ref="CY163:CY170" si="40">AA163</f>
        <v>11505.28</v>
      </c>
      <c r="CZ163">
        <f t="shared" ref="CZ163:CZ170" si="41">AE163</f>
        <v>10643.18</v>
      </c>
      <c r="DA163">
        <f t="shared" ref="DA163:DA170" si="42">AI163</f>
        <v>1</v>
      </c>
      <c r="DB163">
        <f t="shared" ref="DB163:DB170" si="43">ROUND(ROUND(AT163*CZ163,2),6)</f>
        <v>6.6</v>
      </c>
      <c r="DC163">
        <f t="shared" ref="DC163:DC170" si="44">ROUND(ROUND(AT163*AG163,2),6)</f>
        <v>0</v>
      </c>
      <c r="DD163" t="s">
        <v>3</v>
      </c>
      <c r="DE163" t="s">
        <v>3</v>
      </c>
      <c r="DF163">
        <f t="shared" si="38"/>
        <v>4.62</v>
      </c>
      <c r="DG163">
        <f t="shared" si="36"/>
        <v>0</v>
      </c>
      <c r="DH163">
        <f t="shared" si="37"/>
        <v>0</v>
      </c>
      <c r="DI163">
        <f t="shared" si="29"/>
        <v>0</v>
      </c>
      <c r="DJ163">
        <f t="shared" ref="DJ163:DJ170" si="45">DF163</f>
        <v>4.62</v>
      </c>
      <c r="DK163">
        <v>0</v>
      </c>
      <c r="DL163" t="s">
        <v>3</v>
      </c>
      <c r="DM163">
        <v>0</v>
      </c>
      <c r="DN163" t="s">
        <v>3</v>
      </c>
      <c r="DO163">
        <v>0</v>
      </c>
    </row>
    <row r="164" spans="1:119" x14ac:dyDescent="0.2">
      <c r="A164">
        <f>ROW(Source!A261)</f>
        <v>261</v>
      </c>
      <c r="B164">
        <v>60252778</v>
      </c>
      <c r="C164">
        <v>60253219</v>
      </c>
      <c r="D164">
        <v>59039182</v>
      </c>
      <c r="E164">
        <v>1</v>
      </c>
      <c r="F164">
        <v>1</v>
      </c>
      <c r="G164">
        <v>1080</v>
      </c>
      <c r="H164">
        <v>3</v>
      </c>
      <c r="I164" t="s">
        <v>1100</v>
      </c>
      <c r="J164" t="s">
        <v>1101</v>
      </c>
      <c r="K164" t="s">
        <v>1102</v>
      </c>
      <c r="L164">
        <v>1348</v>
      </c>
      <c r="N164">
        <v>1009</v>
      </c>
      <c r="O164" t="s">
        <v>32</v>
      </c>
      <c r="P164" t="s">
        <v>32</v>
      </c>
      <c r="Q164">
        <v>1000</v>
      </c>
      <c r="W164">
        <v>0</v>
      </c>
      <c r="X164">
        <v>-1496526477</v>
      </c>
      <c r="Y164">
        <f t="shared" si="39"/>
        <v>7.2000000000000005E-4</v>
      </c>
      <c r="AA164">
        <v>12143.54</v>
      </c>
      <c r="AB164">
        <v>0</v>
      </c>
      <c r="AC164">
        <v>0</v>
      </c>
      <c r="AD164">
        <v>0</v>
      </c>
      <c r="AE164">
        <v>11233.62</v>
      </c>
      <c r="AF164">
        <v>0</v>
      </c>
      <c r="AG164">
        <v>0</v>
      </c>
      <c r="AH164">
        <v>0</v>
      </c>
      <c r="AI164">
        <v>1</v>
      </c>
      <c r="AJ164">
        <v>1</v>
      </c>
      <c r="AK164">
        <v>1</v>
      </c>
      <c r="AL164">
        <v>1</v>
      </c>
      <c r="AM164">
        <v>-2</v>
      </c>
      <c r="AN164">
        <v>0</v>
      </c>
      <c r="AO164">
        <v>1</v>
      </c>
      <c r="AP164">
        <v>1</v>
      </c>
      <c r="AQ164">
        <v>0</v>
      </c>
      <c r="AR164">
        <v>0</v>
      </c>
      <c r="AS164" t="s">
        <v>3</v>
      </c>
      <c r="AT164">
        <v>7.2000000000000005E-4</v>
      </c>
      <c r="AU164" t="s">
        <v>3</v>
      </c>
      <c r="AV164">
        <v>0</v>
      </c>
      <c r="AW164">
        <v>2</v>
      </c>
      <c r="AX164">
        <v>60254339</v>
      </c>
      <c r="AY164">
        <v>1</v>
      </c>
      <c r="AZ164">
        <v>0</v>
      </c>
      <c r="BA164">
        <v>186</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CV164">
        <v>0</v>
      </c>
      <c r="CW164">
        <v>0</v>
      </c>
      <c r="CX164">
        <f>ROUND(Y164*Source!I261,9)</f>
        <v>5.04E-4</v>
      </c>
      <c r="CY164">
        <f t="shared" si="40"/>
        <v>12143.54</v>
      </c>
      <c r="CZ164">
        <f t="shared" si="41"/>
        <v>11233.62</v>
      </c>
      <c r="DA164">
        <f t="shared" si="42"/>
        <v>1</v>
      </c>
      <c r="DB164">
        <f t="shared" si="43"/>
        <v>8.09</v>
      </c>
      <c r="DC164">
        <f t="shared" si="44"/>
        <v>0</v>
      </c>
      <c r="DD164" t="s">
        <v>3</v>
      </c>
      <c r="DE164" t="s">
        <v>3</v>
      </c>
      <c r="DF164">
        <f t="shared" si="38"/>
        <v>5.66</v>
      </c>
      <c r="DG164">
        <f t="shared" si="36"/>
        <v>0</v>
      </c>
      <c r="DH164">
        <f t="shared" si="37"/>
        <v>0</v>
      </c>
      <c r="DI164">
        <f t="shared" si="29"/>
        <v>0</v>
      </c>
      <c r="DJ164">
        <f t="shared" si="45"/>
        <v>5.66</v>
      </c>
      <c r="DK164">
        <v>0</v>
      </c>
      <c r="DL164" t="s">
        <v>3</v>
      </c>
      <c r="DM164">
        <v>0</v>
      </c>
      <c r="DN164" t="s">
        <v>3</v>
      </c>
      <c r="DO164">
        <v>0</v>
      </c>
    </row>
    <row r="165" spans="1:119" x14ac:dyDescent="0.2">
      <c r="A165">
        <f>ROW(Source!A261)</f>
        <v>261</v>
      </c>
      <c r="B165">
        <v>60252778</v>
      </c>
      <c r="C165">
        <v>60253219</v>
      </c>
      <c r="D165">
        <v>59045693</v>
      </c>
      <c r="E165">
        <v>1</v>
      </c>
      <c r="F165">
        <v>1</v>
      </c>
      <c r="G165">
        <v>1080</v>
      </c>
      <c r="H165">
        <v>3</v>
      </c>
      <c r="I165" t="s">
        <v>1103</v>
      </c>
      <c r="J165" t="s">
        <v>1104</v>
      </c>
      <c r="K165" t="s">
        <v>1105</v>
      </c>
      <c r="L165">
        <v>1346</v>
      </c>
      <c r="N165">
        <v>1009</v>
      </c>
      <c r="O165" t="s">
        <v>1065</v>
      </c>
      <c r="P165" t="s">
        <v>1065</v>
      </c>
      <c r="Q165">
        <v>1</v>
      </c>
      <c r="W165">
        <v>0</v>
      </c>
      <c r="X165">
        <v>1537936782</v>
      </c>
      <c r="Y165">
        <f t="shared" si="39"/>
        <v>0.62</v>
      </c>
      <c r="AA165">
        <v>27.89</v>
      </c>
      <c r="AB165">
        <v>0</v>
      </c>
      <c r="AC165">
        <v>0</v>
      </c>
      <c r="AD165">
        <v>0</v>
      </c>
      <c r="AE165">
        <v>25.8</v>
      </c>
      <c r="AF165">
        <v>0</v>
      </c>
      <c r="AG165">
        <v>0</v>
      </c>
      <c r="AH165">
        <v>0</v>
      </c>
      <c r="AI165">
        <v>1</v>
      </c>
      <c r="AJ165">
        <v>1</v>
      </c>
      <c r="AK165">
        <v>1</v>
      </c>
      <c r="AL165">
        <v>1</v>
      </c>
      <c r="AM165">
        <v>-2</v>
      </c>
      <c r="AN165">
        <v>0</v>
      </c>
      <c r="AO165">
        <v>1</v>
      </c>
      <c r="AP165">
        <v>1</v>
      </c>
      <c r="AQ165">
        <v>0</v>
      </c>
      <c r="AR165">
        <v>0</v>
      </c>
      <c r="AS165" t="s">
        <v>3</v>
      </c>
      <c r="AT165">
        <v>0.62</v>
      </c>
      <c r="AU165" t="s">
        <v>3</v>
      </c>
      <c r="AV165">
        <v>0</v>
      </c>
      <c r="AW165">
        <v>2</v>
      </c>
      <c r="AX165">
        <v>60254340</v>
      </c>
      <c r="AY165">
        <v>1</v>
      </c>
      <c r="AZ165">
        <v>0</v>
      </c>
      <c r="BA165">
        <v>187</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CV165">
        <v>0</v>
      </c>
      <c r="CW165">
        <v>0</v>
      </c>
      <c r="CX165">
        <f>ROUND(Y165*Source!I261,9)</f>
        <v>0.434</v>
      </c>
      <c r="CY165">
        <f t="shared" si="40"/>
        <v>27.89</v>
      </c>
      <c r="CZ165">
        <f t="shared" si="41"/>
        <v>25.8</v>
      </c>
      <c r="DA165">
        <f t="shared" si="42"/>
        <v>1</v>
      </c>
      <c r="DB165">
        <f t="shared" si="43"/>
        <v>16</v>
      </c>
      <c r="DC165">
        <f t="shared" si="44"/>
        <v>0</v>
      </c>
      <c r="DD165" t="s">
        <v>3</v>
      </c>
      <c r="DE165" t="s">
        <v>3</v>
      </c>
      <c r="DF165">
        <f t="shared" si="38"/>
        <v>11.2</v>
      </c>
      <c r="DG165">
        <f t="shared" si="36"/>
        <v>0</v>
      </c>
      <c r="DH165">
        <f t="shared" si="37"/>
        <v>0</v>
      </c>
      <c r="DI165">
        <f t="shared" si="29"/>
        <v>0</v>
      </c>
      <c r="DJ165">
        <f t="shared" si="45"/>
        <v>11.2</v>
      </c>
      <c r="DK165">
        <v>0</v>
      </c>
      <c r="DL165" t="s">
        <v>3</v>
      </c>
      <c r="DM165">
        <v>0</v>
      </c>
      <c r="DN165" t="s">
        <v>3</v>
      </c>
      <c r="DO165">
        <v>0</v>
      </c>
    </row>
    <row r="166" spans="1:119" x14ac:dyDescent="0.2">
      <c r="A166">
        <f>ROW(Source!A261)</f>
        <v>261</v>
      </c>
      <c r="B166">
        <v>60252778</v>
      </c>
      <c r="C166">
        <v>60253219</v>
      </c>
      <c r="D166">
        <v>59039461</v>
      </c>
      <c r="E166">
        <v>1</v>
      </c>
      <c r="F166">
        <v>1</v>
      </c>
      <c r="G166">
        <v>1080</v>
      </c>
      <c r="H166">
        <v>3</v>
      </c>
      <c r="I166" t="s">
        <v>1106</v>
      </c>
      <c r="J166" t="s">
        <v>1107</v>
      </c>
      <c r="K166" t="s">
        <v>1108</v>
      </c>
      <c r="L166">
        <v>1348</v>
      </c>
      <c r="N166">
        <v>1009</v>
      </c>
      <c r="O166" t="s">
        <v>32</v>
      </c>
      <c r="P166" t="s">
        <v>32</v>
      </c>
      <c r="Q166">
        <v>1000</v>
      </c>
      <c r="W166">
        <v>0</v>
      </c>
      <c r="X166">
        <v>-108669029</v>
      </c>
      <c r="Y166">
        <f t="shared" si="39"/>
        <v>2.5000000000000001E-4</v>
      </c>
      <c r="AA166">
        <v>65898.22</v>
      </c>
      <c r="AB166">
        <v>0</v>
      </c>
      <c r="AC166">
        <v>0</v>
      </c>
      <c r="AD166">
        <v>0</v>
      </c>
      <c r="AE166">
        <v>60960.43</v>
      </c>
      <c r="AF166">
        <v>0</v>
      </c>
      <c r="AG166">
        <v>0</v>
      </c>
      <c r="AH166">
        <v>0</v>
      </c>
      <c r="AI166">
        <v>1</v>
      </c>
      <c r="AJ166">
        <v>1</v>
      </c>
      <c r="AK166">
        <v>1</v>
      </c>
      <c r="AL166">
        <v>1</v>
      </c>
      <c r="AM166">
        <v>-2</v>
      </c>
      <c r="AN166">
        <v>0</v>
      </c>
      <c r="AO166">
        <v>1</v>
      </c>
      <c r="AP166">
        <v>1</v>
      </c>
      <c r="AQ166">
        <v>0</v>
      </c>
      <c r="AR166">
        <v>0</v>
      </c>
      <c r="AS166" t="s">
        <v>3</v>
      </c>
      <c r="AT166">
        <v>2.5000000000000001E-4</v>
      </c>
      <c r="AU166" t="s">
        <v>3</v>
      </c>
      <c r="AV166">
        <v>0</v>
      </c>
      <c r="AW166">
        <v>2</v>
      </c>
      <c r="AX166">
        <v>60254341</v>
      </c>
      <c r="AY166">
        <v>1</v>
      </c>
      <c r="AZ166">
        <v>0</v>
      </c>
      <c r="BA166">
        <v>188</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CV166">
        <v>0</v>
      </c>
      <c r="CW166">
        <v>0</v>
      </c>
      <c r="CX166">
        <f>ROUND(Y166*Source!I261,9)</f>
        <v>1.75E-4</v>
      </c>
      <c r="CY166">
        <f t="shared" si="40"/>
        <v>65898.22</v>
      </c>
      <c r="CZ166">
        <f t="shared" si="41"/>
        <v>60960.43</v>
      </c>
      <c r="DA166">
        <f t="shared" si="42"/>
        <v>1</v>
      </c>
      <c r="DB166">
        <f t="shared" si="43"/>
        <v>15.24</v>
      </c>
      <c r="DC166">
        <f t="shared" si="44"/>
        <v>0</v>
      </c>
      <c r="DD166" t="s">
        <v>3</v>
      </c>
      <c r="DE166" t="s">
        <v>3</v>
      </c>
      <c r="DF166">
        <f t="shared" si="38"/>
        <v>10.67</v>
      </c>
      <c r="DG166">
        <f t="shared" si="36"/>
        <v>0</v>
      </c>
      <c r="DH166">
        <f t="shared" si="37"/>
        <v>0</v>
      </c>
      <c r="DI166">
        <f t="shared" si="29"/>
        <v>0</v>
      </c>
      <c r="DJ166">
        <f t="shared" si="45"/>
        <v>10.67</v>
      </c>
      <c r="DK166">
        <v>0</v>
      </c>
      <c r="DL166" t="s">
        <v>3</v>
      </c>
      <c r="DM166">
        <v>0</v>
      </c>
      <c r="DN166" t="s">
        <v>3</v>
      </c>
      <c r="DO166">
        <v>0</v>
      </c>
    </row>
    <row r="167" spans="1:119" x14ac:dyDescent="0.2">
      <c r="A167">
        <f>ROW(Source!A261)</f>
        <v>261</v>
      </c>
      <c r="B167">
        <v>60252778</v>
      </c>
      <c r="C167">
        <v>60253219</v>
      </c>
      <c r="D167">
        <v>59039484</v>
      </c>
      <c r="E167">
        <v>1</v>
      </c>
      <c r="F167">
        <v>1</v>
      </c>
      <c r="G167">
        <v>1080</v>
      </c>
      <c r="H167">
        <v>3</v>
      </c>
      <c r="I167" t="s">
        <v>1109</v>
      </c>
      <c r="J167" t="s">
        <v>1110</v>
      </c>
      <c r="K167" t="s">
        <v>1111</v>
      </c>
      <c r="L167">
        <v>1348</v>
      </c>
      <c r="N167">
        <v>1009</v>
      </c>
      <c r="O167" t="s">
        <v>32</v>
      </c>
      <c r="P167" t="s">
        <v>32</v>
      </c>
      <c r="Q167">
        <v>1000</v>
      </c>
      <c r="W167">
        <v>0</v>
      </c>
      <c r="X167">
        <v>-1942970469</v>
      </c>
      <c r="Y167">
        <f t="shared" si="39"/>
        <v>1E-4</v>
      </c>
      <c r="AA167">
        <v>8619.5400000000009</v>
      </c>
      <c r="AB167">
        <v>0</v>
      </c>
      <c r="AC167">
        <v>0</v>
      </c>
      <c r="AD167">
        <v>0</v>
      </c>
      <c r="AE167">
        <v>7973.67</v>
      </c>
      <c r="AF167">
        <v>0</v>
      </c>
      <c r="AG167">
        <v>0</v>
      </c>
      <c r="AH167">
        <v>0</v>
      </c>
      <c r="AI167">
        <v>1</v>
      </c>
      <c r="AJ167">
        <v>1</v>
      </c>
      <c r="AK167">
        <v>1</v>
      </c>
      <c r="AL167">
        <v>1</v>
      </c>
      <c r="AM167">
        <v>-2</v>
      </c>
      <c r="AN167">
        <v>0</v>
      </c>
      <c r="AO167">
        <v>1</v>
      </c>
      <c r="AP167">
        <v>1</v>
      </c>
      <c r="AQ167">
        <v>0</v>
      </c>
      <c r="AR167">
        <v>0</v>
      </c>
      <c r="AS167" t="s">
        <v>3</v>
      </c>
      <c r="AT167">
        <v>1E-4</v>
      </c>
      <c r="AU167" t="s">
        <v>3</v>
      </c>
      <c r="AV167">
        <v>0</v>
      </c>
      <c r="AW167">
        <v>2</v>
      </c>
      <c r="AX167">
        <v>60254342</v>
      </c>
      <c r="AY167">
        <v>1</v>
      </c>
      <c r="AZ167">
        <v>0</v>
      </c>
      <c r="BA167">
        <v>189</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CV167">
        <v>0</v>
      </c>
      <c r="CW167">
        <v>0</v>
      </c>
      <c r="CX167">
        <f>ROUND(Y167*Source!I261,9)</f>
        <v>6.9999999999999994E-5</v>
      </c>
      <c r="CY167">
        <f t="shared" si="40"/>
        <v>8619.5400000000009</v>
      </c>
      <c r="CZ167">
        <f t="shared" si="41"/>
        <v>7973.67</v>
      </c>
      <c r="DA167">
        <f t="shared" si="42"/>
        <v>1</v>
      </c>
      <c r="DB167">
        <f t="shared" si="43"/>
        <v>0.8</v>
      </c>
      <c r="DC167">
        <f t="shared" si="44"/>
        <v>0</v>
      </c>
      <c r="DD167" t="s">
        <v>3</v>
      </c>
      <c r="DE167" t="s">
        <v>3</v>
      </c>
      <c r="DF167">
        <f t="shared" si="38"/>
        <v>0.56000000000000005</v>
      </c>
      <c r="DG167">
        <f t="shared" si="36"/>
        <v>0</v>
      </c>
      <c r="DH167">
        <f t="shared" si="37"/>
        <v>0</v>
      </c>
      <c r="DI167">
        <f t="shared" si="29"/>
        <v>0</v>
      </c>
      <c r="DJ167">
        <f t="shared" si="45"/>
        <v>0.56000000000000005</v>
      </c>
      <c r="DK167">
        <v>0</v>
      </c>
      <c r="DL167" t="s">
        <v>3</v>
      </c>
      <c r="DM167">
        <v>0</v>
      </c>
      <c r="DN167" t="s">
        <v>3</v>
      </c>
      <c r="DO167">
        <v>0</v>
      </c>
    </row>
    <row r="168" spans="1:119" x14ac:dyDescent="0.2">
      <c r="A168">
        <f>ROW(Source!A261)</f>
        <v>261</v>
      </c>
      <c r="B168">
        <v>60252778</v>
      </c>
      <c r="C168">
        <v>60253219</v>
      </c>
      <c r="D168">
        <v>59062734</v>
      </c>
      <c r="E168">
        <v>1</v>
      </c>
      <c r="F168">
        <v>1</v>
      </c>
      <c r="G168">
        <v>1080</v>
      </c>
      <c r="H168">
        <v>3</v>
      </c>
      <c r="I168" t="s">
        <v>1078</v>
      </c>
      <c r="J168" t="s">
        <v>1079</v>
      </c>
      <c r="K168" t="s">
        <v>1080</v>
      </c>
      <c r="L168">
        <v>1356</v>
      </c>
      <c r="N168">
        <v>1010</v>
      </c>
      <c r="O168" t="s">
        <v>1081</v>
      </c>
      <c r="P168" t="s">
        <v>1081</v>
      </c>
      <c r="Q168">
        <v>1000</v>
      </c>
      <c r="W168">
        <v>0</v>
      </c>
      <c r="X168">
        <v>-1221558404</v>
      </c>
      <c r="Y168">
        <f t="shared" si="39"/>
        <v>1E-3</v>
      </c>
      <c r="AA168">
        <v>245.02</v>
      </c>
      <c r="AB168">
        <v>0</v>
      </c>
      <c r="AC168">
        <v>0</v>
      </c>
      <c r="AD168">
        <v>0</v>
      </c>
      <c r="AE168">
        <v>226.66</v>
      </c>
      <c r="AF168">
        <v>0</v>
      </c>
      <c r="AG168">
        <v>0</v>
      </c>
      <c r="AH168">
        <v>0</v>
      </c>
      <c r="AI168">
        <v>1</v>
      </c>
      <c r="AJ168">
        <v>1</v>
      </c>
      <c r="AK168">
        <v>1</v>
      </c>
      <c r="AL168">
        <v>1</v>
      </c>
      <c r="AM168">
        <v>-2</v>
      </c>
      <c r="AN168">
        <v>0</v>
      </c>
      <c r="AO168">
        <v>1</v>
      </c>
      <c r="AP168">
        <v>1</v>
      </c>
      <c r="AQ168">
        <v>0</v>
      </c>
      <c r="AR168">
        <v>0</v>
      </c>
      <c r="AS168" t="s">
        <v>3</v>
      </c>
      <c r="AT168">
        <v>1E-3</v>
      </c>
      <c r="AU168" t="s">
        <v>3</v>
      </c>
      <c r="AV168">
        <v>0</v>
      </c>
      <c r="AW168">
        <v>2</v>
      </c>
      <c r="AX168">
        <v>60254343</v>
      </c>
      <c r="AY168">
        <v>1</v>
      </c>
      <c r="AZ168">
        <v>0</v>
      </c>
      <c r="BA168">
        <v>190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CV168">
        <v>0</v>
      </c>
      <c r="CW168">
        <v>0</v>
      </c>
      <c r="CX168">
        <f>ROUND(Y168*Source!I261,9)</f>
        <v>6.9999999999999999E-4</v>
      </c>
      <c r="CY168">
        <f t="shared" si="40"/>
        <v>245.02</v>
      </c>
      <c r="CZ168">
        <f t="shared" si="41"/>
        <v>226.66</v>
      </c>
      <c r="DA168">
        <f t="shared" si="42"/>
        <v>1</v>
      </c>
      <c r="DB168">
        <f t="shared" si="43"/>
        <v>0.23</v>
      </c>
      <c r="DC168">
        <f t="shared" si="44"/>
        <v>0</v>
      </c>
      <c r="DD168" t="s">
        <v>3</v>
      </c>
      <c r="DE168" t="s">
        <v>3</v>
      </c>
      <c r="DF168">
        <f t="shared" si="38"/>
        <v>0.16</v>
      </c>
      <c r="DG168">
        <f t="shared" si="36"/>
        <v>0</v>
      </c>
      <c r="DH168">
        <f t="shared" si="37"/>
        <v>0</v>
      </c>
      <c r="DI168">
        <f t="shared" si="29"/>
        <v>0</v>
      </c>
      <c r="DJ168">
        <f t="shared" si="45"/>
        <v>0.16</v>
      </c>
      <c r="DK168">
        <v>0</v>
      </c>
      <c r="DL168" t="s">
        <v>3</v>
      </c>
      <c r="DM168">
        <v>0</v>
      </c>
      <c r="DN168" t="s">
        <v>3</v>
      </c>
      <c r="DO168">
        <v>0</v>
      </c>
    </row>
    <row r="169" spans="1:119" x14ac:dyDescent="0.2">
      <c r="A169">
        <f>ROW(Source!A261)</f>
        <v>261</v>
      </c>
      <c r="B169">
        <v>60252778</v>
      </c>
      <c r="C169">
        <v>60253219</v>
      </c>
      <c r="D169">
        <v>59062395</v>
      </c>
      <c r="E169">
        <v>1</v>
      </c>
      <c r="F169">
        <v>1</v>
      </c>
      <c r="G169">
        <v>1080</v>
      </c>
      <c r="H169">
        <v>3</v>
      </c>
      <c r="I169" t="s">
        <v>1085</v>
      </c>
      <c r="J169" t="s">
        <v>1086</v>
      </c>
      <c r="K169" t="s">
        <v>1087</v>
      </c>
      <c r="L169">
        <v>1301</v>
      </c>
      <c r="N169">
        <v>1003</v>
      </c>
      <c r="O169" t="s">
        <v>983</v>
      </c>
      <c r="P169" t="s">
        <v>983</v>
      </c>
      <c r="Q169">
        <v>1</v>
      </c>
      <c r="W169">
        <v>0</v>
      </c>
      <c r="X169">
        <v>-949506742</v>
      </c>
      <c r="Y169">
        <f t="shared" si="39"/>
        <v>2.4500000000000002</v>
      </c>
      <c r="AA169">
        <v>0.76</v>
      </c>
      <c r="AB169">
        <v>0</v>
      </c>
      <c r="AC169">
        <v>0</v>
      </c>
      <c r="AD169">
        <v>0</v>
      </c>
      <c r="AE169">
        <v>0.7</v>
      </c>
      <c r="AF169">
        <v>0</v>
      </c>
      <c r="AG169">
        <v>0</v>
      </c>
      <c r="AH169">
        <v>0</v>
      </c>
      <c r="AI169">
        <v>1</v>
      </c>
      <c r="AJ169">
        <v>1</v>
      </c>
      <c r="AK169">
        <v>1</v>
      </c>
      <c r="AL169">
        <v>1</v>
      </c>
      <c r="AM169">
        <v>-2</v>
      </c>
      <c r="AN169">
        <v>0</v>
      </c>
      <c r="AO169">
        <v>1</v>
      </c>
      <c r="AP169">
        <v>1</v>
      </c>
      <c r="AQ169">
        <v>0</v>
      </c>
      <c r="AR169">
        <v>0</v>
      </c>
      <c r="AS169" t="s">
        <v>3</v>
      </c>
      <c r="AT169">
        <v>2.4500000000000002</v>
      </c>
      <c r="AU169" t="s">
        <v>3</v>
      </c>
      <c r="AV169">
        <v>0</v>
      </c>
      <c r="AW169">
        <v>2</v>
      </c>
      <c r="AX169">
        <v>60254344</v>
      </c>
      <c r="AY169">
        <v>1</v>
      </c>
      <c r="AZ169">
        <v>0</v>
      </c>
      <c r="BA169">
        <v>191</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CV169">
        <v>0</v>
      </c>
      <c r="CW169">
        <v>0</v>
      </c>
      <c r="CX169">
        <f>ROUND(Y169*Source!I261,9)</f>
        <v>1.7150000000000001</v>
      </c>
      <c r="CY169">
        <f t="shared" si="40"/>
        <v>0.76</v>
      </c>
      <c r="CZ169">
        <f t="shared" si="41"/>
        <v>0.7</v>
      </c>
      <c r="DA169">
        <f t="shared" si="42"/>
        <v>1</v>
      </c>
      <c r="DB169">
        <f t="shared" si="43"/>
        <v>1.72</v>
      </c>
      <c r="DC169">
        <f t="shared" si="44"/>
        <v>0</v>
      </c>
      <c r="DD169" t="s">
        <v>3</v>
      </c>
      <c r="DE169" t="s">
        <v>3</v>
      </c>
      <c r="DF169">
        <f t="shared" si="38"/>
        <v>1.2</v>
      </c>
      <c r="DG169">
        <f t="shared" si="36"/>
        <v>0</v>
      </c>
      <c r="DH169">
        <f t="shared" si="37"/>
        <v>0</v>
      </c>
      <c r="DI169">
        <f t="shared" si="29"/>
        <v>0</v>
      </c>
      <c r="DJ169">
        <f t="shared" si="45"/>
        <v>1.2</v>
      </c>
      <c r="DK169">
        <v>0</v>
      </c>
      <c r="DL169" t="s">
        <v>3</v>
      </c>
      <c r="DM169">
        <v>0</v>
      </c>
      <c r="DN169" t="s">
        <v>3</v>
      </c>
      <c r="DO169">
        <v>0</v>
      </c>
    </row>
    <row r="170" spans="1:119" x14ac:dyDescent="0.2">
      <c r="A170">
        <f>ROW(Source!A261)</f>
        <v>261</v>
      </c>
      <c r="B170">
        <v>60252778</v>
      </c>
      <c r="C170">
        <v>60253219</v>
      </c>
      <c r="D170">
        <v>59062397</v>
      </c>
      <c r="E170">
        <v>1</v>
      </c>
      <c r="F170">
        <v>1</v>
      </c>
      <c r="G170">
        <v>1080</v>
      </c>
      <c r="H170">
        <v>3</v>
      </c>
      <c r="I170" t="s">
        <v>1088</v>
      </c>
      <c r="J170" t="s">
        <v>1089</v>
      </c>
      <c r="K170" t="s">
        <v>1090</v>
      </c>
      <c r="L170">
        <v>1356</v>
      </c>
      <c r="N170">
        <v>1010</v>
      </c>
      <c r="O170" t="s">
        <v>1081</v>
      </c>
      <c r="P170" t="s">
        <v>1081</v>
      </c>
      <c r="Q170">
        <v>1000</v>
      </c>
      <c r="W170">
        <v>0</v>
      </c>
      <c r="X170">
        <v>-510359138</v>
      </c>
      <c r="Y170">
        <f t="shared" si="39"/>
        <v>2.0799999999999999E-2</v>
      </c>
      <c r="AA170">
        <v>6.96</v>
      </c>
      <c r="AB170">
        <v>0</v>
      </c>
      <c r="AC170">
        <v>0</v>
      </c>
      <c r="AD170">
        <v>0</v>
      </c>
      <c r="AE170">
        <v>6.44</v>
      </c>
      <c r="AF170">
        <v>0</v>
      </c>
      <c r="AG170">
        <v>0</v>
      </c>
      <c r="AH170">
        <v>0</v>
      </c>
      <c r="AI170">
        <v>1</v>
      </c>
      <c r="AJ170">
        <v>1</v>
      </c>
      <c r="AK170">
        <v>1</v>
      </c>
      <c r="AL170">
        <v>1</v>
      </c>
      <c r="AM170">
        <v>-2</v>
      </c>
      <c r="AN170">
        <v>0</v>
      </c>
      <c r="AO170">
        <v>1</v>
      </c>
      <c r="AP170">
        <v>1</v>
      </c>
      <c r="AQ170">
        <v>0</v>
      </c>
      <c r="AR170">
        <v>0</v>
      </c>
      <c r="AS170" t="s">
        <v>3</v>
      </c>
      <c r="AT170">
        <v>2.0799999999999999E-2</v>
      </c>
      <c r="AU170" t="s">
        <v>3</v>
      </c>
      <c r="AV170">
        <v>0</v>
      </c>
      <c r="AW170">
        <v>2</v>
      </c>
      <c r="AX170">
        <v>60254345</v>
      </c>
      <c r="AY170">
        <v>1</v>
      </c>
      <c r="AZ170">
        <v>0</v>
      </c>
      <c r="BA170">
        <v>192</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CV170">
        <v>0</v>
      </c>
      <c r="CW170">
        <v>0</v>
      </c>
      <c r="CX170">
        <f>ROUND(Y170*Source!I261,9)</f>
        <v>1.456E-2</v>
      </c>
      <c r="CY170">
        <f t="shared" si="40"/>
        <v>6.96</v>
      </c>
      <c r="CZ170">
        <f t="shared" si="41"/>
        <v>6.44</v>
      </c>
      <c r="DA170">
        <f t="shared" si="42"/>
        <v>1</v>
      </c>
      <c r="DB170">
        <f t="shared" si="43"/>
        <v>0.13</v>
      </c>
      <c r="DC170">
        <f t="shared" si="44"/>
        <v>0</v>
      </c>
      <c r="DD170" t="s">
        <v>3</v>
      </c>
      <c r="DE170" t="s">
        <v>3</v>
      </c>
      <c r="DF170">
        <f t="shared" si="38"/>
        <v>0.09</v>
      </c>
      <c r="DG170">
        <f t="shared" si="36"/>
        <v>0</v>
      </c>
      <c r="DH170">
        <f t="shared" si="37"/>
        <v>0</v>
      </c>
      <c r="DI170">
        <f t="shared" si="29"/>
        <v>0</v>
      </c>
      <c r="DJ170">
        <f t="shared" si="45"/>
        <v>0.09</v>
      </c>
      <c r="DK170">
        <v>0</v>
      </c>
      <c r="DL170" t="s">
        <v>3</v>
      </c>
      <c r="DM170">
        <v>0</v>
      </c>
      <c r="DN170" t="s">
        <v>3</v>
      </c>
      <c r="DO170">
        <v>0</v>
      </c>
    </row>
    <row r="171" spans="1:119" x14ac:dyDescent="0.2">
      <c r="A171">
        <f>ROW(Source!A262)</f>
        <v>262</v>
      </c>
      <c r="B171">
        <v>60252775</v>
      </c>
      <c r="C171">
        <v>60253219</v>
      </c>
      <c r="D171">
        <v>58999254</v>
      </c>
      <c r="E171">
        <v>1080</v>
      </c>
      <c r="F171">
        <v>1</v>
      </c>
      <c r="G171">
        <v>1080</v>
      </c>
      <c r="H171">
        <v>1</v>
      </c>
      <c r="I171" t="s">
        <v>1048</v>
      </c>
      <c r="J171" t="s">
        <v>3</v>
      </c>
      <c r="K171" t="s">
        <v>1049</v>
      </c>
      <c r="L171">
        <v>1191</v>
      </c>
      <c r="N171">
        <v>1013</v>
      </c>
      <c r="O171" t="s">
        <v>1050</v>
      </c>
      <c r="P171" t="s">
        <v>1050</v>
      </c>
      <c r="Q171">
        <v>1</v>
      </c>
      <c r="W171">
        <v>0</v>
      </c>
      <c r="X171">
        <v>476480486</v>
      </c>
      <c r="Y171">
        <f>(AT171*1.1)</f>
        <v>46.64</v>
      </c>
      <c r="AA171">
        <v>0</v>
      </c>
      <c r="AB171">
        <v>0</v>
      </c>
      <c r="AC171">
        <v>0</v>
      </c>
      <c r="AD171">
        <v>0</v>
      </c>
      <c r="AE171">
        <v>0</v>
      </c>
      <c r="AF171">
        <v>0</v>
      </c>
      <c r="AG171">
        <v>0</v>
      </c>
      <c r="AH171">
        <v>0</v>
      </c>
      <c r="AI171">
        <v>1</v>
      </c>
      <c r="AJ171">
        <v>1</v>
      </c>
      <c r="AK171">
        <v>1</v>
      </c>
      <c r="AL171">
        <v>1</v>
      </c>
      <c r="AM171">
        <v>5</v>
      </c>
      <c r="AN171">
        <v>0</v>
      </c>
      <c r="AO171">
        <v>1</v>
      </c>
      <c r="AP171">
        <v>1</v>
      </c>
      <c r="AQ171">
        <v>0</v>
      </c>
      <c r="AR171">
        <v>0</v>
      </c>
      <c r="AS171" t="s">
        <v>3</v>
      </c>
      <c r="AT171">
        <v>42.4</v>
      </c>
      <c r="AU171" t="s">
        <v>24</v>
      </c>
      <c r="AV171">
        <v>1</v>
      </c>
      <c r="AW171">
        <v>2</v>
      </c>
      <c r="AX171">
        <v>60254334</v>
      </c>
      <c r="AY171">
        <v>1</v>
      </c>
      <c r="AZ171">
        <v>0</v>
      </c>
      <c r="BA171">
        <v>196</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CU171">
        <f>ROUND(AT171*Source!I262*AH171*AL171,2)</f>
        <v>0</v>
      </c>
      <c r="CV171">
        <f>ROUND(Y171*Source!I262,9)</f>
        <v>32.648000000000003</v>
      </c>
      <c r="CW171">
        <v>0</v>
      </c>
      <c r="CX171">
        <f>ROUND(Y171*Source!I262,9)</f>
        <v>32.648000000000003</v>
      </c>
      <c r="CY171">
        <f>AD171</f>
        <v>0</v>
      </c>
      <c r="CZ171">
        <f>AH171</f>
        <v>0</v>
      </c>
      <c r="DA171">
        <f>AL171</f>
        <v>1</v>
      </c>
      <c r="DB171">
        <f>ROUND((ROUND(AT171*CZ171,2)*1.1),6)</f>
        <v>0</v>
      </c>
      <c r="DC171">
        <f>ROUND((ROUND(AT171*AG171,2)*1.1),6)</f>
        <v>0</v>
      </c>
      <c r="DD171" t="s">
        <v>3</v>
      </c>
      <c r="DE171" t="s">
        <v>3</v>
      </c>
      <c r="DF171">
        <f t="shared" si="38"/>
        <v>0</v>
      </c>
      <c r="DG171">
        <f t="shared" si="36"/>
        <v>0</v>
      </c>
      <c r="DH171">
        <f t="shared" si="37"/>
        <v>0</v>
      </c>
      <c r="DI171">
        <f t="shared" si="29"/>
        <v>0</v>
      </c>
      <c r="DJ171">
        <f>DI171</f>
        <v>0</v>
      </c>
      <c r="DK171">
        <v>0</v>
      </c>
      <c r="DL171" t="s">
        <v>3</v>
      </c>
      <c r="DM171">
        <v>0</v>
      </c>
      <c r="DN171" t="s">
        <v>3</v>
      </c>
      <c r="DO171">
        <v>0</v>
      </c>
    </row>
    <row r="172" spans="1:119" x14ac:dyDescent="0.2">
      <c r="A172">
        <f>ROW(Source!A262)</f>
        <v>262</v>
      </c>
      <c r="B172">
        <v>60252775</v>
      </c>
      <c r="C172">
        <v>60253219</v>
      </c>
      <c r="D172">
        <v>59070669</v>
      </c>
      <c r="E172">
        <v>1</v>
      </c>
      <c r="F172">
        <v>1</v>
      </c>
      <c r="G172">
        <v>1080</v>
      </c>
      <c r="H172">
        <v>2</v>
      </c>
      <c r="I172" t="s">
        <v>1055</v>
      </c>
      <c r="J172" t="s">
        <v>1056</v>
      </c>
      <c r="K172" t="s">
        <v>1057</v>
      </c>
      <c r="L172">
        <v>1368</v>
      </c>
      <c r="N172">
        <v>1011</v>
      </c>
      <c r="O172" t="s">
        <v>1054</v>
      </c>
      <c r="P172" t="s">
        <v>1054</v>
      </c>
      <c r="Q172">
        <v>1</v>
      </c>
      <c r="W172">
        <v>0</v>
      </c>
      <c r="X172">
        <v>-1985943078</v>
      </c>
      <c r="Y172">
        <f>(AT172*1.1)</f>
        <v>1.7380000000000002</v>
      </c>
      <c r="AA172">
        <v>0</v>
      </c>
      <c r="AB172">
        <v>1445.28</v>
      </c>
      <c r="AC172">
        <v>740.47</v>
      </c>
      <c r="AD172">
        <v>0</v>
      </c>
      <c r="AE172">
        <v>0</v>
      </c>
      <c r="AF172">
        <v>83.1</v>
      </c>
      <c r="AG172">
        <v>12.62</v>
      </c>
      <c r="AH172">
        <v>0</v>
      </c>
      <c r="AI172">
        <v>1</v>
      </c>
      <c r="AJ172">
        <v>16.3</v>
      </c>
      <c r="AK172">
        <v>54.99</v>
      </c>
      <c r="AL172">
        <v>1</v>
      </c>
      <c r="AM172">
        <v>2</v>
      </c>
      <c r="AN172">
        <v>0</v>
      </c>
      <c r="AO172">
        <v>1</v>
      </c>
      <c r="AP172">
        <v>1</v>
      </c>
      <c r="AQ172">
        <v>0</v>
      </c>
      <c r="AR172">
        <v>0</v>
      </c>
      <c r="AS172" t="s">
        <v>3</v>
      </c>
      <c r="AT172">
        <v>1.58</v>
      </c>
      <c r="AU172" t="s">
        <v>24</v>
      </c>
      <c r="AV172">
        <v>0</v>
      </c>
      <c r="AW172">
        <v>2</v>
      </c>
      <c r="AX172">
        <v>60254335</v>
      </c>
      <c r="AY172">
        <v>1</v>
      </c>
      <c r="AZ172">
        <v>0</v>
      </c>
      <c r="BA172">
        <v>197</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CV172">
        <v>0</v>
      </c>
      <c r="CW172">
        <f>ROUND(Y172*Source!I262*DO172,9)</f>
        <v>15.353491999999999</v>
      </c>
      <c r="CX172">
        <f>ROUND(Y172*Source!I262,9)</f>
        <v>1.2165999999999999</v>
      </c>
      <c r="CY172">
        <f>AB172</f>
        <v>1445.28</v>
      </c>
      <c r="CZ172">
        <f>AF172</f>
        <v>83.1</v>
      </c>
      <c r="DA172">
        <f>AJ172</f>
        <v>16.3</v>
      </c>
      <c r="DB172">
        <f>ROUND((ROUND(AT172*CZ172,2)*1.1),6)</f>
        <v>144.43</v>
      </c>
      <c r="DC172">
        <f>ROUND((ROUND(AT172*AG172,2)*1.1),6)</f>
        <v>21.934000000000001</v>
      </c>
      <c r="DD172" t="s">
        <v>3</v>
      </c>
      <c r="DE172" t="s">
        <v>3</v>
      </c>
      <c r="DF172">
        <f t="shared" si="38"/>
        <v>0</v>
      </c>
      <c r="DG172">
        <f>ROUND(ROUND(AF172*AJ172,2)*CX172,2)</f>
        <v>1647.92</v>
      </c>
      <c r="DH172">
        <f>ROUND(ROUND(AG172*AK172,2)*CX172,2)</f>
        <v>844.28</v>
      </c>
      <c r="DI172">
        <f t="shared" si="29"/>
        <v>0</v>
      </c>
      <c r="DJ172">
        <f>DG172</f>
        <v>1647.92</v>
      </c>
      <c r="DK172">
        <v>0</v>
      </c>
      <c r="DL172" t="s">
        <v>1058</v>
      </c>
      <c r="DM172">
        <v>0</v>
      </c>
      <c r="DN172" t="s">
        <v>1050</v>
      </c>
      <c r="DO172">
        <v>12.62</v>
      </c>
    </row>
    <row r="173" spans="1:119" x14ac:dyDescent="0.2">
      <c r="A173">
        <f>ROW(Source!A262)</f>
        <v>262</v>
      </c>
      <c r="B173">
        <v>60252775</v>
      </c>
      <c r="C173">
        <v>60253219</v>
      </c>
      <c r="D173">
        <v>59069998</v>
      </c>
      <c r="E173">
        <v>1</v>
      </c>
      <c r="F173">
        <v>1</v>
      </c>
      <c r="G173">
        <v>1080</v>
      </c>
      <c r="H173">
        <v>2</v>
      </c>
      <c r="I173" t="s">
        <v>1091</v>
      </c>
      <c r="J173" t="s">
        <v>1092</v>
      </c>
      <c r="K173" t="s">
        <v>1093</v>
      </c>
      <c r="L173">
        <v>1368</v>
      </c>
      <c r="N173">
        <v>1011</v>
      </c>
      <c r="O173" t="s">
        <v>1054</v>
      </c>
      <c r="P173" t="s">
        <v>1054</v>
      </c>
      <c r="Q173">
        <v>1</v>
      </c>
      <c r="W173">
        <v>0</v>
      </c>
      <c r="X173">
        <v>-1666610636</v>
      </c>
      <c r="Y173">
        <f>(AT173*1.1)</f>
        <v>10.813000000000001</v>
      </c>
      <c r="AA173">
        <v>0</v>
      </c>
      <c r="AB173">
        <v>6.61</v>
      </c>
      <c r="AC173">
        <v>0</v>
      </c>
      <c r="AD173">
        <v>0</v>
      </c>
      <c r="AE173">
        <v>0</v>
      </c>
      <c r="AF173">
        <v>0.73</v>
      </c>
      <c r="AG173">
        <v>0</v>
      </c>
      <c r="AH173">
        <v>0</v>
      </c>
      <c r="AI173">
        <v>1</v>
      </c>
      <c r="AJ173">
        <v>8.48</v>
      </c>
      <c r="AK173">
        <v>54.99</v>
      </c>
      <c r="AL173">
        <v>1</v>
      </c>
      <c r="AM173">
        <v>2</v>
      </c>
      <c r="AN173">
        <v>0</v>
      </c>
      <c r="AO173">
        <v>1</v>
      </c>
      <c r="AP173">
        <v>1</v>
      </c>
      <c r="AQ173">
        <v>0</v>
      </c>
      <c r="AR173">
        <v>0</v>
      </c>
      <c r="AS173" t="s">
        <v>3</v>
      </c>
      <c r="AT173">
        <v>9.83</v>
      </c>
      <c r="AU173" t="s">
        <v>24</v>
      </c>
      <c r="AV173">
        <v>0</v>
      </c>
      <c r="AW173">
        <v>2</v>
      </c>
      <c r="AX173">
        <v>60254336</v>
      </c>
      <c r="AY173">
        <v>1</v>
      </c>
      <c r="AZ173">
        <v>0</v>
      </c>
      <c r="BA173">
        <v>198</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CV173">
        <v>0</v>
      </c>
      <c r="CW173">
        <f>ROUND(Y173*Source!I262*DO173,9)</f>
        <v>0</v>
      </c>
      <c r="CX173">
        <f>ROUND(Y173*Source!I262,9)</f>
        <v>7.5690999999999997</v>
      </c>
      <c r="CY173">
        <f>AB173</f>
        <v>6.61</v>
      </c>
      <c r="CZ173">
        <f>AF173</f>
        <v>0.73</v>
      </c>
      <c r="DA173">
        <f>AJ173</f>
        <v>8.48</v>
      </c>
      <c r="DB173">
        <f>ROUND((ROUND(AT173*CZ173,2)*1.1),6)</f>
        <v>7.8979999999999997</v>
      </c>
      <c r="DC173">
        <f>ROUND((ROUND(AT173*AG173,2)*1.1),6)</f>
        <v>0</v>
      </c>
      <c r="DD173" t="s">
        <v>3</v>
      </c>
      <c r="DE173" t="s">
        <v>3</v>
      </c>
      <c r="DF173">
        <f t="shared" si="38"/>
        <v>0</v>
      </c>
      <c r="DG173">
        <f>ROUND(ROUND(AF173*AJ173,2)*CX173,2)</f>
        <v>46.85</v>
      </c>
      <c r="DH173">
        <f>ROUND(ROUND(AG173*AK173,2)*CX173,2)</f>
        <v>0</v>
      </c>
      <c r="DI173">
        <f t="shared" si="29"/>
        <v>0</v>
      </c>
      <c r="DJ173">
        <f>DG173</f>
        <v>46.85</v>
      </c>
      <c r="DK173">
        <v>0</v>
      </c>
      <c r="DL173" t="s">
        <v>3</v>
      </c>
      <c r="DM173">
        <v>0</v>
      </c>
      <c r="DN173" t="s">
        <v>3</v>
      </c>
      <c r="DO173">
        <v>0</v>
      </c>
    </row>
    <row r="174" spans="1:119" x14ac:dyDescent="0.2">
      <c r="A174">
        <f>ROW(Source!A262)</f>
        <v>262</v>
      </c>
      <c r="B174">
        <v>60252775</v>
      </c>
      <c r="C174">
        <v>60253219</v>
      </c>
      <c r="D174">
        <v>59070034</v>
      </c>
      <c r="E174">
        <v>1</v>
      </c>
      <c r="F174">
        <v>1</v>
      </c>
      <c r="G174">
        <v>1080</v>
      </c>
      <c r="H174">
        <v>2</v>
      </c>
      <c r="I174" t="s">
        <v>1094</v>
      </c>
      <c r="J174" t="s">
        <v>1095</v>
      </c>
      <c r="K174" t="s">
        <v>1096</v>
      </c>
      <c r="L174">
        <v>1368</v>
      </c>
      <c r="N174">
        <v>1011</v>
      </c>
      <c r="O174" t="s">
        <v>1054</v>
      </c>
      <c r="P174" t="s">
        <v>1054</v>
      </c>
      <c r="Q174">
        <v>1</v>
      </c>
      <c r="W174">
        <v>0</v>
      </c>
      <c r="X174">
        <v>-7082076</v>
      </c>
      <c r="Y174">
        <f>(AT174*1.1)</f>
        <v>10.813000000000001</v>
      </c>
      <c r="AA174">
        <v>0</v>
      </c>
      <c r="AB174">
        <v>39.31</v>
      </c>
      <c r="AC174">
        <v>0</v>
      </c>
      <c r="AD174">
        <v>0</v>
      </c>
      <c r="AE174">
        <v>0</v>
      </c>
      <c r="AF174">
        <v>4</v>
      </c>
      <c r="AG174">
        <v>0</v>
      </c>
      <c r="AH174">
        <v>0</v>
      </c>
      <c r="AI174">
        <v>1</v>
      </c>
      <c r="AJ174">
        <v>9.2100000000000009</v>
      </c>
      <c r="AK174">
        <v>54.99</v>
      </c>
      <c r="AL174">
        <v>1</v>
      </c>
      <c r="AM174">
        <v>2</v>
      </c>
      <c r="AN174">
        <v>0</v>
      </c>
      <c r="AO174">
        <v>1</v>
      </c>
      <c r="AP174">
        <v>1</v>
      </c>
      <c r="AQ174">
        <v>0</v>
      </c>
      <c r="AR174">
        <v>0</v>
      </c>
      <c r="AS174" t="s">
        <v>3</v>
      </c>
      <c r="AT174">
        <v>9.83</v>
      </c>
      <c r="AU174" t="s">
        <v>24</v>
      </c>
      <c r="AV174">
        <v>0</v>
      </c>
      <c r="AW174">
        <v>2</v>
      </c>
      <c r="AX174">
        <v>60254337</v>
      </c>
      <c r="AY174">
        <v>1</v>
      </c>
      <c r="AZ174">
        <v>0</v>
      </c>
      <c r="BA174">
        <v>199</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CV174">
        <v>0</v>
      </c>
      <c r="CW174">
        <f>ROUND(Y174*Source!I262*DO174,9)</f>
        <v>0</v>
      </c>
      <c r="CX174">
        <f>ROUND(Y174*Source!I262,9)</f>
        <v>7.5690999999999997</v>
      </c>
      <c r="CY174">
        <f>AB174</f>
        <v>39.31</v>
      </c>
      <c r="CZ174">
        <f>AF174</f>
        <v>4</v>
      </c>
      <c r="DA174">
        <f>AJ174</f>
        <v>9.2100000000000009</v>
      </c>
      <c r="DB174">
        <f>ROUND((ROUND(AT174*CZ174,2)*1.1),6)</f>
        <v>43.252000000000002</v>
      </c>
      <c r="DC174">
        <f>ROUND((ROUND(AT174*AG174,2)*1.1),6)</f>
        <v>0</v>
      </c>
      <c r="DD174" t="s">
        <v>3</v>
      </c>
      <c r="DE174" t="s">
        <v>3</v>
      </c>
      <c r="DF174">
        <f t="shared" si="38"/>
        <v>0</v>
      </c>
      <c r="DG174">
        <f>ROUND(ROUND(AF174*AJ174,2)*CX174,2)</f>
        <v>278.85000000000002</v>
      </c>
      <c r="DH174">
        <f>ROUND(ROUND(AG174*AK174,2)*CX174,2)</f>
        <v>0</v>
      </c>
      <c r="DI174">
        <f t="shared" si="29"/>
        <v>0</v>
      </c>
      <c r="DJ174">
        <f>DG174</f>
        <v>278.85000000000002</v>
      </c>
      <c r="DK174">
        <v>0</v>
      </c>
      <c r="DL174" t="s">
        <v>3</v>
      </c>
      <c r="DM174">
        <v>0</v>
      </c>
      <c r="DN174" t="s">
        <v>3</v>
      </c>
      <c r="DO174">
        <v>0</v>
      </c>
    </row>
    <row r="175" spans="1:119" x14ac:dyDescent="0.2">
      <c r="A175">
        <f>ROW(Source!A262)</f>
        <v>262</v>
      </c>
      <c r="B175">
        <v>60252775</v>
      </c>
      <c r="C175">
        <v>60253219</v>
      </c>
      <c r="D175">
        <v>59041389</v>
      </c>
      <c r="E175">
        <v>1</v>
      </c>
      <c r="F175">
        <v>1</v>
      </c>
      <c r="G175">
        <v>1080</v>
      </c>
      <c r="H175">
        <v>3</v>
      </c>
      <c r="I175" t="s">
        <v>1097</v>
      </c>
      <c r="J175" t="s">
        <v>1098</v>
      </c>
      <c r="K175" t="s">
        <v>1099</v>
      </c>
      <c r="L175">
        <v>1348</v>
      </c>
      <c r="N175">
        <v>1009</v>
      </c>
      <c r="O175" t="s">
        <v>32</v>
      </c>
      <c r="P175" t="s">
        <v>32</v>
      </c>
      <c r="Q175">
        <v>1000</v>
      </c>
      <c r="W175">
        <v>0</v>
      </c>
      <c r="X175">
        <v>1940187695</v>
      </c>
      <c r="Y175">
        <f t="shared" ref="Y175:Y182" si="46">AT175</f>
        <v>6.2E-4</v>
      </c>
      <c r="AA175">
        <v>159463.15</v>
      </c>
      <c r="AB175">
        <v>0</v>
      </c>
      <c r="AC175">
        <v>0</v>
      </c>
      <c r="AD175">
        <v>0</v>
      </c>
      <c r="AE175">
        <v>10643.18</v>
      </c>
      <c r="AF175">
        <v>0</v>
      </c>
      <c r="AG175">
        <v>0</v>
      </c>
      <c r="AH175">
        <v>0</v>
      </c>
      <c r="AI175">
        <v>13.86</v>
      </c>
      <c r="AJ175">
        <v>1</v>
      </c>
      <c r="AK175">
        <v>1</v>
      </c>
      <c r="AL175">
        <v>1</v>
      </c>
      <c r="AM175">
        <v>2</v>
      </c>
      <c r="AN175">
        <v>0</v>
      </c>
      <c r="AO175">
        <v>1</v>
      </c>
      <c r="AP175">
        <v>1</v>
      </c>
      <c r="AQ175">
        <v>0</v>
      </c>
      <c r="AR175">
        <v>0</v>
      </c>
      <c r="AS175" t="s">
        <v>3</v>
      </c>
      <c r="AT175">
        <v>6.2E-4</v>
      </c>
      <c r="AU175" t="s">
        <v>3</v>
      </c>
      <c r="AV175">
        <v>0</v>
      </c>
      <c r="AW175">
        <v>2</v>
      </c>
      <c r="AX175">
        <v>60254338</v>
      </c>
      <c r="AY175">
        <v>1</v>
      </c>
      <c r="AZ175">
        <v>0</v>
      </c>
      <c r="BA175">
        <v>200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CV175">
        <v>0</v>
      </c>
      <c r="CW175">
        <v>0</v>
      </c>
      <c r="CX175">
        <f>ROUND(Y175*Source!I262,9)</f>
        <v>4.3399999999999998E-4</v>
      </c>
      <c r="CY175">
        <f t="shared" ref="CY175:CY182" si="47">AA175</f>
        <v>159463.15</v>
      </c>
      <c r="CZ175">
        <f t="shared" ref="CZ175:CZ182" si="48">AE175</f>
        <v>10643.18</v>
      </c>
      <c r="DA175">
        <f t="shared" ref="DA175:DA182" si="49">AI175</f>
        <v>13.86</v>
      </c>
      <c r="DB175">
        <f t="shared" ref="DB175:DB182" si="50">ROUND(ROUND(AT175*CZ175,2),6)</f>
        <v>6.6</v>
      </c>
      <c r="DC175">
        <f t="shared" ref="DC175:DC182" si="51">ROUND(ROUND(AT175*AG175,2),6)</f>
        <v>0</v>
      </c>
      <c r="DD175" t="s">
        <v>3</v>
      </c>
      <c r="DE175" t="s">
        <v>3</v>
      </c>
      <c r="DF175">
        <f t="shared" ref="DF175:DF182" si="52">ROUND(ROUND(AE175*AI175,2)*CX175,2)</f>
        <v>64.02</v>
      </c>
      <c r="DG175">
        <f t="shared" ref="DG175:DG189" si="53">ROUND(ROUND(AF175,2)*CX175,2)</f>
        <v>0</v>
      </c>
      <c r="DH175">
        <f t="shared" ref="DH175:DH189" si="54">ROUND(ROUND(AG175,2)*CX175,2)</f>
        <v>0</v>
      </c>
      <c r="DI175">
        <f t="shared" si="29"/>
        <v>0</v>
      </c>
      <c r="DJ175">
        <f t="shared" ref="DJ175:DJ182" si="55">DF175</f>
        <v>64.02</v>
      </c>
      <c r="DK175">
        <v>0</v>
      </c>
      <c r="DL175" t="s">
        <v>3</v>
      </c>
      <c r="DM175">
        <v>0</v>
      </c>
      <c r="DN175" t="s">
        <v>3</v>
      </c>
      <c r="DO175">
        <v>0</v>
      </c>
    </row>
    <row r="176" spans="1:119" x14ac:dyDescent="0.2">
      <c r="A176">
        <f>ROW(Source!A262)</f>
        <v>262</v>
      </c>
      <c r="B176">
        <v>60252775</v>
      </c>
      <c r="C176">
        <v>60253219</v>
      </c>
      <c r="D176">
        <v>59039182</v>
      </c>
      <c r="E176">
        <v>1</v>
      </c>
      <c r="F176">
        <v>1</v>
      </c>
      <c r="G176">
        <v>1080</v>
      </c>
      <c r="H176">
        <v>3</v>
      </c>
      <c r="I176" t="s">
        <v>1100</v>
      </c>
      <c r="J176" t="s">
        <v>1101</v>
      </c>
      <c r="K176" t="s">
        <v>1102</v>
      </c>
      <c r="L176">
        <v>1348</v>
      </c>
      <c r="N176">
        <v>1009</v>
      </c>
      <c r="O176" t="s">
        <v>32</v>
      </c>
      <c r="P176" t="s">
        <v>32</v>
      </c>
      <c r="Q176">
        <v>1000</v>
      </c>
      <c r="W176">
        <v>0</v>
      </c>
      <c r="X176">
        <v>-1496526477</v>
      </c>
      <c r="Y176">
        <f t="shared" si="46"/>
        <v>7.2000000000000005E-4</v>
      </c>
      <c r="AA176">
        <v>42866.71</v>
      </c>
      <c r="AB176">
        <v>0</v>
      </c>
      <c r="AC176">
        <v>0</v>
      </c>
      <c r="AD176">
        <v>0</v>
      </c>
      <c r="AE176">
        <v>11233.62</v>
      </c>
      <c r="AF176">
        <v>0</v>
      </c>
      <c r="AG176">
        <v>0</v>
      </c>
      <c r="AH176">
        <v>0</v>
      </c>
      <c r="AI176">
        <v>3.53</v>
      </c>
      <c r="AJ176">
        <v>1</v>
      </c>
      <c r="AK176">
        <v>1</v>
      </c>
      <c r="AL176">
        <v>1</v>
      </c>
      <c r="AM176">
        <v>2</v>
      </c>
      <c r="AN176">
        <v>0</v>
      </c>
      <c r="AO176">
        <v>1</v>
      </c>
      <c r="AP176">
        <v>1</v>
      </c>
      <c r="AQ176">
        <v>0</v>
      </c>
      <c r="AR176">
        <v>0</v>
      </c>
      <c r="AS176" t="s">
        <v>3</v>
      </c>
      <c r="AT176">
        <v>7.2000000000000005E-4</v>
      </c>
      <c r="AU176" t="s">
        <v>3</v>
      </c>
      <c r="AV176">
        <v>0</v>
      </c>
      <c r="AW176">
        <v>2</v>
      </c>
      <c r="AX176">
        <v>60254339</v>
      </c>
      <c r="AY176">
        <v>1</v>
      </c>
      <c r="AZ176">
        <v>0</v>
      </c>
      <c r="BA176">
        <v>201</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CV176">
        <v>0</v>
      </c>
      <c r="CW176">
        <v>0</v>
      </c>
      <c r="CX176">
        <f>ROUND(Y176*Source!I262,9)</f>
        <v>5.04E-4</v>
      </c>
      <c r="CY176">
        <f t="shared" si="47"/>
        <v>42866.71</v>
      </c>
      <c r="CZ176">
        <f t="shared" si="48"/>
        <v>11233.62</v>
      </c>
      <c r="DA176">
        <f t="shared" si="49"/>
        <v>3.53</v>
      </c>
      <c r="DB176">
        <f t="shared" si="50"/>
        <v>8.09</v>
      </c>
      <c r="DC176">
        <f t="shared" si="51"/>
        <v>0</v>
      </c>
      <c r="DD176" t="s">
        <v>3</v>
      </c>
      <c r="DE176" t="s">
        <v>3</v>
      </c>
      <c r="DF176">
        <f t="shared" si="52"/>
        <v>19.989999999999998</v>
      </c>
      <c r="DG176">
        <f t="shared" si="53"/>
        <v>0</v>
      </c>
      <c r="DH176">
        <f t="shared" si="54"/>
        <v>0</v>
      </c>
      <c r="DI176">
        <f t="shared" si="29"/>
        <v>0</v>
      </c>
      <c r="DJ176">
        <f t="shared" si="55"/>
        <v>19.989999999999998</v>
      </c>
      <c r="DK176">
        <v>0</v>
      </c>
      <c r="DL176" t="s">
        <v>3</v>
      </c>
      <c r="DM176">
        <v>0</v>
      </c>
      <c r="DN176" t="s">
        <v>3</v>
      </c>
      <c r="DO176">
        <v>0</v>
      </c>
    </row>
    <row r="177" spans="1:119" x14ac:dyDescent="0.2">
      <c r="A177">
        <f>ROW(Source!A262)</f>
        <v>262</v>
      </c>
      <c r="B177">
        <v>60252775</v>
      </c>
      <c r="C177">
        <v>60253219</v>
      </c>
      <c r="D177">
        <v>59045693</v>
      </c>
      <c r="E177">
        <v>1</v>
      </c>
      <c r="F177">
        <v>1</v>
      </c>
      <c r="G177">
        <v>1080</v>
      </c>
      <c r="H177">
        <v>3</v>
      </c>
      <c r="I177" t="s">
        <v>1103</v>
      </c>
      <c r="J177" t="s">
        <v>1104</v>
      </c>
      <c r="K177" t="s">
        <v>1105</v>
      </c>
      <c r="L177">
        <v>1346</v>
      </c>
      <c r="N177">
        <v>1009</v>
      </c>
      <c r="O177" t="s">
        <v>1065</v>
      </c>
      <c r="P177" t="s">
        <v>1065</v>
      </c>
      <c r="Q177">
        <v>1</v>
      </c>
      <c r="W177">
        <v>0</v>
      </c>
      <c r="X177">
        <v>1537936782</v>
      </c>
      <c r="Y177">
        <f t="shared" si="46"/>
        <v>0.62</v>
      </c>
      <c r="AA177">
        <v>211.96</v>
      </c>
      <c r="AB177">
        <v>0</v>
      </c>
      <c r="AC177">
        <v>0</v>
      </c>
      <c r="AD177">
        <v>0</v>
      </c>
      <c r="AE177">
        <v>25.8</v>
      </c>
      <c r="AF177">
        <v>0</v>
      </c>
      <c r="AG177">
        <v>0</v>
      </c>
      <c r="AH177">
        <v>0</v>
      </c>
      <c r="AI177">
        <v>7.6</v>
      </c>
      <c r="AJ177">
        <v>1</v>
      </c>
      <c r="AK177">
        <v>1</v>
      </c>
      <c r="AL177">
        <v>1</v>
      </c>
      <c r="AM177">
        <v>2</v>
      </c>
      <c r="AN177">
        <v>0</v>
      </c>
      <c r="AO177">
        <v>1</v>
      </c>
      <c r="AP177">
        <v>1</v>
      </c>
      <c r="AQ177">
        <v>0</v>
      </c>
      <c r="AR177">
        <v>0</v>
      </c>
      <c r="AS177" t="s">
        <v>3</v>
      </c>
      <c r="AT177">
        <v>0.62</v>
      </c>
      <c r="AU177" t="s">
        <v>3</v>
      </c>
      <c r="AV177">
        <v>0</v>
      </c>
      <c r="AW177">
        <v>2</v>
      </c>
      <c r="AX177">
        <v>60254340</v>
      </c>
      <c r="AY177">
        <v>1</v>
      </c>
      <c r="AZ177">
        <v>0</v>
      </c>
      <c r="BA177">
        <v>202</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CV177">
        <v>0</v>
      </c>
      <c r="CW177">
        <v>0</v>
      </c>
      <c r="CX177">
        <f>ROUND(Y177*Source!I262,9)</f>
        <v>0.434</v>
      </c>
      <c r="CY177">
        <f t="shared" si="47"/>
        <v>211.96</v>
      </c>
      <c r="CZ177">
        <f t="shared" si="48"/>
        <v>25.8</v>
      </c>
      <c r="DA177">
        <f t="shared" si="49"/>
        <v>7.6</v>
      </c>
      <c r="DB177">
        <f t="shared" si="50"/>
        <v>16</v>
      </c>
      <c r="DC177">
        <f t="shared" si="51"/>
        <v>0</v>
      </c>
      <c r="DD177" t="s">
        <v>3</v>
      </c>
      <c r="DE177" t="s">
        <v>3</v>
      </c>
      <c r="DF177">
        <f t="shared" si="52"/>
        <v>85.1</v>
      </c>
      <c r="DG177">
        <f t="shared" si="53"/>
        <v>0</v>
      </c>
      <c r="DH177">
        <f t="shared" si="54"/>
        <v>0</v>
      </c>
      <c r="DI177">
        <f t="shared" si="29"/>
        <v>0</v>
      </c>
      <c r="DJ177">
        <f t="shared" si="55"/>
        <v>85.1</v>
      </c>
      <c r="DK177">
        <v>0</v>
      </c>
      <c r="DL177" t="s">
        <v>3</v>
      </c>
      <c r="DM177">
        <v>0</v>
      </c>
      <c r="DN177" t="s">
        <v>3</v>
      </c>
      <c r="DO177">
        <v>0</v>
      </c>
    </row>
    <row r="178" spans="1:119" x14ac:dyDescent="0.2">
      <c r="A178">
        <f>ROW(Source!A262)</f>
        <v>262</v>
      </c>
      <c r="B178">
        <v>60252775</v>
      </c>
      <c r="C178">
        <v>60253219</v>
      </c>
      <c r="D178">
        <v>59039461</v>
      </c>
      <c r="E178">
        <v>1</v>
      </c>
      <c r="F178">
        <v>1</v>
      </c>
      <c r="G178">
        <v>1080</v>
      </c>
      <c r="H178">
        <v>3</v>
      </c>
      <c r="I178" t="s">
        <v>1106</v>
      </c>
      <c r="J178" t="s">
        <v>1107</v>
      </c>
      <c r="K178" t="s">
        <v>1108</v>
      </c>
      <c r="L178">
        <v>1348</v>
      </c>
      <c r="N178">
        <v>1009</v>
      </c>
      <c r="O178" t="s">
        <v>32</v>
      </c>
      <c r="P178" t="s">
        <v>32</v>
      </c>
      <c r="Q178">
        <v>1000</v>
      </c>
      <c r="W178">
        <v>0</v>
      </c>
      <c r="X178">
        <v>-108669029</v>
      </c>
      <c r="Y178">
        <f t="shared" si="46"/>
        <v>2.5000000000000001E-4</v>
      </c>
      <c r="AA178">
        <v>1617801.42</v>
      </c>
      <c r="AB178">
        <v>0</v>
      </c>
      <c r="AC178">
        <v>0</v>
      </c>
      <c r="AD178">
        <v>0</v>
      </c>
      <c r="AE178">
        <v>60960.43</v>
      </c>
      <c r="AF178">
        <v>0</v>
      </c>
      <c r="AG178">
        <v>0</v>
      </c>
      <c r="AH178">
        <v>0</v>
      </c>
      <c r="AI178">
        <v>24.55</v>
      </c>
      <c r="AJ178">
        <v>1</v>
      </c>
      <c r="AK178">
        <v>1</v>
      </c>
      <c r="AL178">
        <v>1</v>
      </c>
      <c r="AM178">
        <v>2</v>
      </c>
      <c r="AN178">
        <v>0</v>
      </c>
      <c r="AO178">
        <v>1</v>
      </c>
      <c r="AP178">
        <v>1</v>
      </c>
      <c r="AQ178">
        <v>0</v>
      </c>
      <c r="AR178">
        <v>0</v>
      </c>
      <c r="AS178" t="s">
        <v>3</v>
      </c>
      <c r="AT178">
        <v>2.5000000000000001E-4</v>
      </c>
      <c r="AU178" t="s">
        <v>3</v>
      </c>
      <c r="AV178">
        <v>0</v>
      </c>
      <c r="AW178">
        <v>2</v>
      </c>
      <c r="AX178">
        <v>60254341</v>
      </c>
      <c r="AY178">
        <v>1</v>
      </c>
      <c r="AZ178">
        <v>0</v>
      </c>
      <c r="BA178">
        <v>203</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CV178">
        <v>0</v>
      </c>
      <c r="CW178">
        <v>0</v>
      </c>
      <c r="CX178">
        <f>ROUND(Y178*Source!I262,9)</f>
        <v>1.75E-4</v>
      </c>
      <c r="CY178">
        <f t="shared" si="47"/>
        <v>1617801.42</v>
      </c>
      <c r="CZ178">
        <f t="shared" si="48"/>
        <v>60960.43</v>
      </c>
      <c r="DA178">
        <f t="shared" si="49"/>
        <v>24.55</v>
      </c>
      <c r="DB178">
        <f t="shared" si="50"/>
        <v>15.24</v>
      </c>
      <c r="DC178">
        <f t="shared" si="51"/>
        <v>0</v>
      </c>
      <c r="DD178" t="s">
        <v>3</v>
      </c>
      <c r="DE178" t="s">
        <v>3</v>
      </c>
      <c r="DF178">
        <f t="shared" si="52"/>
        <v>261.89999999999998</v>
      </c>
      <c r="DG178">
        <f t="shared" si="53"/>
        <v>0</v>
      </c>
      <c r="DH178">
        <f t="shared" si="54"/>
        <v>0</v>
      </c>
      <c r="DI178">
        <f t="shared" si="29"/>
        <v>0</v>
      </c>
      <c r="DJ178">
        <f t="shared" si="55"/>
        <v>261.89999999999998</v>
      </c>
      <c r="DK178">
        <v>0</v>
      </c>
      <c r="DL178" t="s">
        <v>3</v>
      </c>
      <c r="DM178">
        <v>0</v>
      </c>
      <c r="DN178" t="s">
        <v>3</v>
      </c>
      <c r="DO178">
        <v>0</v>
      </c>
    </row>
    <row r="179" spans="1:119" x14ac:dyDescent="0.2">
      <c r="A179">
        <f>ROW(Source!A262)</f>
        <v>262</v>
      </c>
      <c r="B179">
        <v>60252775</v>
      </c>
      <c r="C179">
        <v>60253219</v>
      </c>
      <c r="D179">
        <v>59039484</v>
      </c>
      <c r="E179">
        <v>1</v>
      </c>
      <c r="F179">
        <v>1</v>
      </c>
      <c r="G179">
        <v>1080</v>
      </c>
      <c r="H179">
        <v>3</v>
      </c>
      <c r="I179" t="s">
        <v>1109</v>
      </c>
      <c r="J179" t="s">
        <v>1110</v>
      </c>
      <c r="K179" t="s">
        <v>1111</v>
      </c>
      <c r="L179">
        <v>1348</v>
      </c>
      <c r="N179">
        <v>1009</v>
      </c>
      <c r="O179" t="s">
        <v>32</v>
      </c>
      <c r="P179" t="s">
        <v>32</v>
      </c>
      <c r="Q179">
        <v>1000</v>
      </c>
      <c r="W179">
        <v>0</v>
      </c>
      <c r="X179">
        <v>-1942970469</v>
      </c>
      <c r="Y179">
        <f t="shared" si="46"/>
        <v>1E-4</v>
      </c>
      <c r="AA179">
        <v>84730.05</v>
      </c>
      <c r="AB179">
        <v>0</v>
      </c>
      <c r="AC179">
        <v>0</v>
      </c>
      <c r="AD179">
        <v>0</v>
      </c>
      <c r="AE179">
        <v>7973.67</v>
      </c>
      <c r="AF179">
        <v>0</v>
      </c>
      <c r="AG179">
        <v>0</v>
      </c>
      <c r="AH179">
        <v>0</v>
      </c>
      <c r="AI179">
        <v>9.83</v>
      </c>
      <c r="AJ179">
        <v>1</v>
      </c>
      <c r="AK179">
        <v>1</v>
      </c>
      <c r="AL179">
        <v>1</v>
      </c>
      <c r="AM179">
        <v>2</v>
      </c>
      <c r="AN179">
        <v>0</v>
      </c>
      <c r="AO179">
        <v>1</v>
      </c>
      <c r="AP179">
        <v>1</v>
      </c>
      <c r="AQ179">
        <v>0</v>
      </c>
      <c r="AR179">
        <v>0</v>
      </c>
      <c r="AS179" t="s">
        <v>3</v>
      </c>
      <c r="AT179">
        <v>1E-4</v>
      </c>
      <c r="AU179" t="s">
        <v>3</v>
      </c>
      <c r="AV179">
        <v>0</v>
      </c>
      <c r="AW179">
        <v>2</v>
      </c>
      <c r="AX179">
        <v>60254342</v>
      </c>
      <c r="AY179">
        <v>1</v>
      </c>
      <c r="AZ179">
        <v>0</v>
      </c>
      <c r="BA179">
        <v>204</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CV179">
        <v>0</v>
      </c>
      <c r="CW179">
        <v>0</v>
      </c>
      <c r="CX179">
        <f>ROUND(Y179*Source!I262,9)</f>
        <v>6.9999999999999994E-5</v>
      </c>
      <c r="CY179">
        <f t="shared" si="47"/>
        <v>84730.05</v>
      </c>
      <c r="CZ179">
        <f t="shared" si="48"/>
        <v>7973.67</v>
      </c>
      <c r="DA179">
        <f t="shared" si="49"/>
        <v>9.83</v>
      </c>
      <c r="DB179">
        <f t="shared" si="50"/>
        <v>0.8</v>
      </c>
      <c r="DC179">
        <f t="shared" si="51"/>
        <v>0</v>
      </c>
      <c r="DD179" t="s">
        <v>3</v>
      </c>
      <c r="DE179" t="s">
        <v>3</v>
      </c>
      <c r="DF179">
        <f t="shared" si="52"/>
        <v>5.49</v>
      </c>
      <c r="DG179">
        <f t="shared" si="53"/>
        <v>0</v>
      </c>
      <c r="DH179">
        <f t="shared" si="54"/>
        <v>0</v>
      </c>
      <c r="DI179">
        <f t="shared" si="29"/>
        <v>0</v>
      </c>
      <c r="DJ179">
        <f t="shared" si="55"/>
        <v>5.49</v>
      </c>
      <c r="DK179">
        <v>0</v>
      </c>
      <c r="DL179" t="s">
        <v>3</v>
      </c>
      <c r="DM179">
        <v>0</v>
      </c>
      <c r="DN179" t="s">
        <v>3</v>
      </c>
      <c r="DO179">
        <v>0</v>
      </c>
    </row>
    <row r="180" spans="1:119" x14ac:dyDescent="0.2">
      <c r="A180">
        <f>ROW(Source!A262)</f>
        <v>262</v>
      </c>
      <c r="B180">
        <v>60252775</v>
      </c>
      <c r="C180">
        <v>60253219</v>
      </c>
      <c r="D180">
        <v>59062734</v>
      </c>
      <c r="E180">
        <v>1</v>
      </c>
      <c r="F180">
        <v>1</v>
      </c>
      <c r="G180">
        <v>1080</v>
      </c>
      <c r="H180">
        <v>3</v>
      </c>
      <c r="I180" t="s">
        <v>1078</v>
      </c>
      <c r="J180" t="s">
        <v>1079</v>
      </c>
      <c r="K180" t="s">
        <v>1080</v>
      </c>
      <c r="L180">
        <v>1356</v>
      </c>
      <c r="N180">
        <v>1010</v>
      </c>
      <c r="O180" t="s">
        <v>1081</v>
      </c>
      <c r="P180" t="s">
        <v>1081</v>
      </c>
      <c r="Q180">
        <v>1000</v>
      </c>
      <c r="W180">
        <v>0</v>
      </c>
      <c r="X180">
        <v>-1221558404</v>
      </c>
      <c r="Y180">
        <f t="shared" si="46"/>
        <v>1E-3</v>
      </c>
      <c r="AA180">
        <v>1732.29</v>
      </c>
      <c r="AB180">
        <v>0</v>
      </c>
      <c r="AC180">
        <v>0</v>
      </c>
      <c r="AD180">
        <v>0</v>
      </c>
      <c r="AE180">
        <v>226.66</v>
      </c>
      <c r="AF180">
        <v>0</v>
      </c>
      <c r="AG180">
        <v>0</v>
      </c>
      <c r="AH180">
        <v>0</v>
      </c>
      <c r="AI180">
        <v>7.07</v>
      </c>
      <c r="AJ180">
        <v>1</v>
      </c>
      <c r="AK180">
        <v>1</v>
      </c>
      <c r="AL180">
        <v>1</v>
      </c>
      <c r="AM180">
        <v>2</v>
      </c>
      <c r="AN180">
        <v>0</v>
      </c>
      <c r="AO180">
        <v>1</v>
      </c>
      <c r="AP180">
        <v>1</v>
      </c>
      <c r="AQ180">
        <v>0</v>
      </c>
      <c r="AR180">
        <v>0</v>
      </c>
      <c r="AS180" t="s">
        <v>3</v>
      </c>
      <c r="AT180">
        <v>1E-3</v>
      </c>
      <c r="AU180" t="s">
        <v>3</v>
      </c>
      <c r="AV180">
        <v>0</v>
      </c>
      <c r="AW180">
        <v>2</v>
      </c>
      <c r="AX180">
        <v>60254343</v>
      </c>
      <c r="AY180">
        <v>1</v>
      </c>
      <c r="AZ180">
        <v>0</v>
      </c>
      <c r="BA180">
        <v>205</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CV180">
        <v>0</v>
      </c>
      <c r="CW180">
        <v>0</v>
      </c>
      <c r="CX180">
        <f>ROUND(Y180*Source!I262,9)</f>
        <v>6.9999999999999999E-4</v>
      </c>
      <c r="CY180">
        <f t="shared" si="47"/>
        <v>1732.29</v>
      </c>
      <c r="CZ180">
        <f t="shared" si="48"/>
        <v>226.66</v>
      </c>
      <c r="DA180">
        <f t="shared" si="49"/>
        <v>7.07</v>
      </c>
      <c r="DB180">
        <f t="shared" si="50"/>
        <v>0.23</v>
      </c>
      <c r="DC180">
        <f t="shared" si="51"/>
        <v>0</v>
      </c>
      <c r="DD180" t="s">
        <v>3</v>
      </c>
      <c r="DE180" t="s">
        <v>3</v>
      </c>
      <c r="DF180">
        <f t="shared" si="52"/>
        <v>1.1200000000000001</v>
      </c>
      <c r="DG180">
        <f t="shared" si="53"/>
        <v>0</v>
      </c>
      <c r="DH180">
        <f t="shared" si="54"/>
        <v>0</v>
      </c>
      <c r="DI180">
        <f t="shared" si="29"/>
        <v>0</v>
      </c>
      <c r="DJ180">
        <f t="shared" si="55"/>
        <v>1.1200000000000001</v>
      </c>
      <c r="DK180">
        <v>0</v>
      </c>
      <c r="DL180" t="s">
        <v>3</v>
      </c>
      <c r="DM180">
        <v>0</v>
      </c>
      <c r="DN180" t="s">
        <v>3</v>
      </c>
      <c r="DO180">
        <v>0</v>
      </c>
    </row>
    <row r="181" spans="1:119" x14ac:dyDescent="0.2">
      <c r="A181">
        <f>ROW(Source!A262)</f>
        <v>262</v>
      </c>
      <c r="B181">
        <v>60252775</v>
      </c>
      <c r="C181">
        <v>60253219</v>
      </c>
      <c r="D181">
        <v>59062395</v>
      </c>
      <c r="E181">
        <v>1</v>
      </c>
      <c r="F181">
        <v>1</v>
      </c>
      <c r="G181">
        <v>1080</v>
      </c>
      <c r="H181">
        <v>3</v>
      </c>
      <c r="I181" t="s">
        <v>1085</v>
      </c>
      <c r="J181" t="s">
        <v>1086</v>
      </c>
      <c r="K181" t="s">
        <v>1087</v>
      </c>
      <c r="L181">
        <v>1301</v>
      </c>
      <c r="N181">
        <v>1003</v>
      </c>
      <c r="O181" t="s">
        <v>983</v>
      </c>
      <c r="P181" t="s">
        <v>983</v>
      </c>
      <c r="Q181">
        <v>1</v>
      </c>
      <c r="W181">
        <v>0</v>
      </c>
      <c r="X181">
        <v>-949506742</v>
      </c>
      <c r="Y181">
        <f t="shared" si="46"/>
        <v>2.4500000000000002</v>
      </c>
      <c r="AA181">
        <v>5.0999999999999996</v>
      </c>
      <c r="AB181">
        <v>0</v>
      </c>
      <c r="AC181">
        <v>0</v>
      </c>
      <c r="AD181">
        <v>0</v>
      </c>
      <c r="AE181">
        <v>0.7</v>
      </c>
      <c r="AF181">
        <v>0</v>
      </c>
      <c r="AG181">
        <v>0</v>
      </c>
      <c r="AH181">
        <v>0</v>
      </c>
      <c r="AI181">
        <v>6.74</v>
      </c>
      <c r="AJ181">
        <v>1</v>
      </c>
      <c r="AK181">
        <v>1</v>
      </c>
      <c r="AL181">
        <v>1</v>
      </c>
      <c r="AM181">
        <v>2</v>
      </c>
      <c r="AN181">
        <v>0</v>
      </c>
      <c r="AO181">
        <v>1</v>
      </c>
      <c r="AP181">
        <v>1</v>
      </c>
      <c r="AQ181">
        <v>0</v>
      </c>
      <c r="AR181">
        <v>0</v>
      </c>
      <c r="AS181" t="s">
        <v>3</v>
      </c>
      <c r="AT181">
        <v>2.4500000000000002</v>
      </c>
      <c r="AU181" t="s">
        <v>3</v>
      </c>
      <c r="AV181">
        <v>0</v>
      </c>
      <c r="AW181">
        <v>2</v>
      </c>
      <c r="AX181">
        <v>60254344</v>
      </c>
      <c r="AY181">
        <v>1</v>
      </c>
      <c r="AZ181">
        <v>0</v>
      </c>
      <c r="BA181">
        <v>206</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CV181">
        <v>0</v>
      </c>
      <c r="CW181">
        <v>0</v>
      </c>
      <c r="CX181">
        <f>ROUND(Y181*Source!I262,9)</f>
        <v>1.7150000000000001</v>
      </c>
      <c r="CY181">
        <f t="shared" si="47"/>
        <v>5.0999999999999996</v>
      </c>
      <c r="CZ181">
        <f t="shared" si="48"/>
        <v>0.7</v>
      </c>
      <c r="DA181">
        <f t="shared" si="49"/>
        <v>6.74</v>
      </c>
      <c r="DB181">
        <f t="shared" si="50"/>
        <v>1.72</v>
      </c>
      <c r="DC181">
        <f t="shared" si="51"/>
        <v>0</v>
      </c>
      <c r="DD181" t="s">
        <v>3</v>
      </c>
      <c r="DE181" t="s">
        <v>3</v>
      </c>
      <c r="DF181">
        <f t="shared" si="52"/>
        <v>8.09</v>
      </c>
      <c r="DG181">
        <f t="shared" si="53"/>
        <v>0</v>
      </c>
      <c r="DH181">
        <f t="shared" si="54"/>
        <v>0</v>
      </c>
      <c r="DI181">
        <f t="shared" si="29"/>
        <v>0</v>
      </c>
      <c r="DJ181">
        <f t="shared" si="55"/>
        <v>8.09</v>
      </c>
      <c r="DK181">
        <v>0</v>
      </c>
      <c r="DL181" t="s">
        <v>3</v>
      </c>
      <c r="DM181">
        <v>0</v>
      </c>
      <c r="DN181" t="s">
        <v>3</v>
      </c>
      <c r="DO181">
        <v>0</v>
      </c>
    </row>
    <row r="182" spans="1:119" x14ac:dyDescent="0.2">
      <c r="A182">
        <f>ROW(Source!A262)</f>
        <v>262</v>
      </c>
      <c r="B182">
        <v>60252775</v>
      </c>
      <c r="C182">
        <v>60253219</v>
      </c>
      <c r="D182">
        <v>59062397</v>
      </c>
      <c r="E182">
        <v>1</v>
      </c>
      <c r="F182">
        <v>1</v>
      </c>
      <c r="G182">
        <v>1080</v>
      </c>
      <c r="H182">
        <v>3</v>
      </c>
      <c r="I182" t="s">
        <v>1088</v>
      </c>
      <c r="J182" t="s">
        <v>1089</v>
      </c>
      <c r="K182" t="s">
        <v>1090</v>
      </c>
      <c r="L182">
        <v>1356</v>
      </c>
      <c r="N182">
        <v>1010</v>
      </c>
      <c r="O182" t="s">
        <v>1081</v>
      </c>
      <c r="P182" t="s">
        <v>1081</v>
      </c>
      <c r="Q182">
        <v>1000</v>
      </c>
      <c r="W182">
        <v>0</v>
      </c>
      <c r="X182">
        <v>-510359138</v>
      </c>
      <c r="Y182">
        <f t="shared" si="46"/>
        <v>2.0799999999999999E-2</v>
      </c>
      <c r="AA182">
        <v>229.8</v>
      </c>
      <c r="AB182">
        <v>0</v>
      </c>
      <c r="AC182">
        <v>0</v>
      </c>
      <c r="AD182">
        <v>0</v>
      </c>
      <c r="AE182">
        <v>6.44</v>
      </c>
      <c r="AF182">
        <v>0</v>
      </c>
      <c r="AG182">
        <v>0</v>
      </c>
      <c r="AH182">
        <v>0</v>
      </c>
      <c r="AI182">
        <v>33.01</v>
      </c>
      <c r="AJ182">
        <v>1</v>
      </c>
      <c r="AK182">
        <v>1</v>
      </c>
      <c r="AL182">
        <v>1</v>
      </c>
      <c r="AM182">
        <v>2</v>
      </c>
      <c r="AN182">
        <v>0</v>
      </c>
      <c r="AO182">
        <v>1</v>
      </c>
      <c r="AP182">
        <v>1</v>
      </c>
      <c r="AQ182">
        <v>0</v>
      </c>
      <c r="AR182">
        <v>0</v>
      </c>
      <c r="AS182" t="s">
        <v>3</v>
      </c>
      <c r="AT182">
        <v>2.0799999999999999E-2</v>
      </c>
      <c r="AU182" t="s">
        <v>3</v>
      </c>
      <c r="AV182">
        <v>0</v>
      </c>
      <c r="AW182">
        <v>2</v>
      </c>
      <c r="AX182">
        <v>60254345</v>
      </c>
      <c r="AY182">
        <v>1</v>
      </c>
      <c r="AZ182">
        <v>0</v>
      </c>
      <c r="BA182">
        <v>207</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CV182">
        <v>0</v>
      </c>
      <c r="CW182">
        <v>0</v>
      </c>
      <c r="CX182">
        <f>ROUND(Y182*Source!I262,9)</f>
        <v>1.456E-2</v>
      </c>
      <c r="CY182">
        <f t="shared" si="47"/>
        <v>229.8</v>
      </c>
      <c r="CZ182">
        <f t="shared" si="48"/>
        <v>6.44</v>
      </c>
      <c r="DA182">
        <f t="shared" si="49"/>
        <v>33.01</v>
      </c>
      <c r="DB182">
        <f t="shared" si="50"/>
        <v>0.13</v>
      </c>
      <c r="DC182">
        <f t="shared" si="51"/>
        <v>0</v>
      </c>
      <c r="DD182" t="s">
        <v>3</v>
      </c>
      <c r="DE182" t="s">
        <v>3</v>
      </c>
      <c r="DF182">
        <f t="shared" si="52"/>
        <v>3.1</v>
      </c>
      <c r="DG182">
        <f t="shared" si="53"/>
        <v>0</v>
      </c>
      <c r="DH182">
        <f t="shared" si="54"/>
        <v>0</v>
      </c>
      <c r="DI182">
        <f t="shared" si="29"/>
        <v>0</v>
      </c>
      <c r="DJ182">
        <f t="shared" si="55"/>
        <v>3.1</v>
      </c>
      <c r="DK182">
        <v>0</v>
      </c>
      <c r="DL182" t="s">
        <v>3</v>
      </c>
      <c r="DM182">
        <v>0</v>
      </c>
      <c r="DN182" t="s">
        <v>3</v>
      </c>
      <c r="DO182">
        <v>0</v>
      </c>
    </row>
    <row r="183" spans="1:119" x14ac:dyDescent="0.2">
      <c r="A183">
        <f>ROW(Source!A300)</f>
        <v>300</v>
      </c>
      <c r="B183">
        <v>60252778</v>
      </c>
      <c r="C183">
        <v>60253304</v>
      </c>
      <c r="D183">
        <v>58999254</v>
      </c>
      <c r="E183">
        <v>1080</v>
      </c>
      <c r="F183">
        <v>1</v>
      </c>
      <c r="G183">
        <v>1080</v>
      </c>
      <c r="H183">
        <v>1</v>
      </c>
      <c r="I183" t="s">
        <v>1048</v>
      </c>
      <c r="J183" t="s">
        <v>3</v>
      </c>
      <c r="K183" t="s">
        <v>1049</v>
      </c>
      <c r="L183">
        <v>1191</v>
      </c>
      <c r="N183">
        <v>1013</v>
      </c>
      <c r="O183" t="s">
        <v>1050</v>
      </c>
      <c r="P183" t="s">
        <v>1050</v>
      </c>
      <c r="Q183">
        <v>1</v>
      </c>
      <c r="W183">
        <v>0</v>
      </c>
      <c r="X183">
        <v>476480486</v>
      </c>
      <c r="Y183">
        <f>(AT183*1.1)</f>
        <v>64.570000000000007</v>
      </c>
      <c r="AA183">
        <v>0</v>
      </c>
      <c r="AB183">
        <v>0</v>
      </c>
      <c r="AC183">
        <v>0</v>
      </c>
      <c r="AD183">
        <v>0</v>
      </c>
      <c r="AE183">
        <v>0</v>
      </c>
      <c r="AF183">
        <v>0</v>
      </c>
      <c r="AG183">
        <v>0</v>
      </c>
      <c r="AH183">
        <v>0</v>
      </c>
      <c r="AI183">
        <v>1</v>
      </c>
      <c r="AJ183">
        <v>1</v>
      </c>
      <c r="AK183">
        <v>1</v>
      </c>
      <c r="AL183">
        <v>1</v>
      </c>
      <c r="AM183">
        <v>-2</v>
      </c>
      <c r="AN183">
        <v>0</v>
      </c>
      <c r="AO183">
        <v>1</v>
      </c>
      <c r="AP183">
        <v>1</v>
      </c>
      <c r="AQ183">
        <v>0</v>
      </c>
      <c r="AR183">
        <v>0</v>
      </c>
      <c r="AS183" t="s">
        <v>3</v>
      </c>
      <c r="AT183">
        <v>58.7</v>
      </c>
      <c r="AU183" t="s">
        <v>24</v>
      </c>
      <c r="AV183">
        <v>1</v>
      </c>
      <c r="AW183">
        <v>2</v>
      </c>
      <c r="AX183">
        <v>60254349</v>
      </c>
      <c r="AY183">
        <v>1</v>
      </c>
      <c r="AZ183">
        <v>0</v>
      </c>
      <c r="BA183">
        <v>211</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CU183">
        <f>ROUND(AT183*Source!I300*AH183*AL183,2)</f>
        <v>0</v>
      </c>
      <c r="CV183">
        <f>ROUND(Y183*Source!I300,9)</f>
        <v>1113.277198</v>
      </c>
      <c r="CW183">
        <v>0</v>
      </c>
      <c r="CX183">
        <f>ROUND(Y183*Source!I300,9)</f>
        <v>1113.277198</v>
      </c>
      <c r="CY183">
        <f>AD183</f>
        <v>0</v>
      </c>
      <c r="CZ183">
        <f>AH183</f>
        <v>0</v>
      </c>
      <c r="DA183">
        <f>AL183</f>
        <v>1</v>
      </c>
      <c r="DB183">
        <f>ROUND((ROUND(AT183*CZ183,2)*1.1),6)</f>
        <v>0</v>
      </c>
      <c r="DC183">
        <f>ROUND((ROUND(AT183*AG183,2)*1.1),6)</f>
        <v>0</v>
      </c>
      <c r="DD183" t="s">
        <v>3</v>
      </c>
      <c r="DE183" t="s">
        <v>3</v>
      </c>
      <c r="DF183">
        <f t="shared" ref="DF183:DF192" si="56">ROUND(ROUND(AE183,2)*CX183,2)</f>
        <v>0</v>
      </c>
      <c r="DG183">
        <f t="shared" si="53"/>
        <v>0</v>
      </c>
      <c r="DH183">
        <f t="shared" si="54"/>
        <v>0</v>
      </c>
      <c r="DI183">
        <f t="shared" si="29"/>
        <v>0</v>
      </c>
      <c r="DJ183">
        <f>DI183</f>
        <v>0</v>
      </c>
      <c r="DK183">
        <v>0</v>
      </c>
      <c r="DL183" t="s">
        <v>3</v>
      </c>
      <c r="DM183">
        <v>0</v>
      </c>
      <c r="DN183" t="s">
        <v>3</v>
      </c>
      <c r="DO183">
        <v>0</v>
      </c>
    </row>
    <row r="184" spans="1:119" x14ac:dyDescent="0.2">
      <c r="A184">
        <f>ROW(Source!A300)</f>
        <v>300</v>
      </c>
      <c r="B184">
        <v>60252778</v>
      </c>
      <c r="C184">
        <v>60253304</v>
      </c>
      <c r="D184">
        <v>59070370</v>
      </c>
      <c r="E184">
        <v>1</v>
      </c>
      <c r="F184">
        <v>1</v>
      </c>
      <c r="G184">
        <v>1080</v>
      </c>
      <c r="H184">
        <v>2</v>
      </c>
      <c r="I184" t="s">
        <v>1051</v>
      </c>
      <c r="J184" t="s">
        <v>1052</v>
      </c>
      <c r="K184" t="s">
        <v>1053</v>
      </c>
      <c r="L184">
        <v>1368</v>
      </c>
      <c r="N184">
        <v>1011</v>
      </c>
      <c r="O184" t="s">
        <v>1054</v>
      </c>
      <c r="P184" t="s">
        <v>1054</v>
      </c>
      <c r="Q184">
        <v>1</v>
      </c>
      <c r="W184">
        <v>0</v>
      </c>
      <c r="X184">
        <v>-2065404138</v>
      </c>
      <c r="Y184">
        <f>(AT184*1.1)</f>
        <v>12.430000000000001</v>
      </c>
      <c r="AA184">
        <v>0</v>
      </c>
      <c r="AB184">
        <v>7.44</v>
      </c>
      <c r="AC184">
        <v>0</v>
      </c>
      <c r="AD184">
        <v>0</v>
      </c>
      <c r="AE184">
        <v>0</v>
      </c>
      <c r="AF184">
        <v>7.11</v>
      </c>
      <c r="AG184">
        <v>0</v>
      </c>
      <c r="AH184">
        <v>0</v>
      </c>
      <c r="AI184">
        <v>1</v>
      </c>
      <c r="AJ184">
        <v>1</v>
      </c>
      <c r="AK184">
        <v>1</v>
      </c>
      <c r="AL184">
        <v>1</v>
      </c>
      <c r="AM184">
        <v>-2</v>
      </c>
      <c r="AN184">
        <v>0</v>
      </c>
      <c r="AO184">
        <v>1</v>
      </c>
      <c r="AP184">
        <v>1</v>
      </c>
      <c r="AQ184">
        <v>0</v>
      </c>
      <c r="AR184">
        <v>0</v>
      </c>
      <c r="AS184" t="s">
        <v>3</v>
      </c>
      <c r="AT184">
        <v>11.3</v>
      </c>
      <c r="AU184" t="s">
        <v>24</v>
      </c>
      <c r="AV184">
        <v>0</v>
      </c>
      <c r="AW184">
        <v>2</v>
      </c>
      <c r="AX184">
        <v>60254350</v>
      </c>
      <c r="AY184">
        <v>1</v>
      </c>
      <c r="AZ184">
        <v>0</v>
      </c>
      <c r="BA184">
        <v>212</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CV184">
        <v>0</v>
      </c>
      <c r="CW184">
        <f>ROUND(Y184*Source!I300*DO184,9)</f>
        <v>0</v>
      </c>
      <c r="CX184">
        <f>ROUND(Y184*Source!I300,9)</f>
        <v>214.31060199999999</v>
      </c>
      <c r="CY184">
        <f>AB184</f>
        <v>7.44</v>
      </c>
      <c r="CZ184">
        <f>AF184</f>
        <v>7.11</v>
      </c>
      <c r="DA184">
        <f>AJ184</f>
        <v>1</v>
      </c>
      <c r="DB184">
        <f>ROUND((ROUND(AT184*CZ184,2)*1.1),6)</f>
        <v>88.373999999999995</v>
      </c>
      <c r="DC184">
        <f>ROUND((ROUND(AT184*AG184,2)*1.1),6)</f>
        <v>0</v>
      </c>
      <c r="DD184" t="s">
        <v>3</v>
      </c>
      <c r="DE184" t="s">
        <v>3</v>
      </c>
      <c r="DF184">
        <f t="shared" si="56"/>
        <v>0</v>
      </c>
      <c r="DG184">
        <f t="shared" si="53"/>
        <v>1523.75</v>
      </c>
      <c r="DH184">
        <f t="shared" si="54"/>
        <v>0</v>
      </c>
      <c r="DI184">
        <f t="shared" si="29"/>
        <v>0</v>
      </c>
      <c r="DJ184">
        <f>DG184</f>
        <v>1523.75</v>
      </c>
      <c r="DK184">
        <v>0</v>
      </c>
      <c r="DL184" t="s">
        <v>3</v>
      </c>
      <c r="DM184">
        <v>0</v>
      </c>
      <c r="DN184" t="s">
        <v>3</v>
      </c>
      <c r="DO184">
        <v>0</v>
      </c>
    </row>
    <row r="185" spans="1:119" x14ac:dyDescent="0.2">
      <c r="A185">
        <f>ROW(Source!A300)</f>
        <v>300</v>
      </c>
      <c r="B185">
        <v>60252778</v>
      </c>
      <c r="C185">
        <v>60253304</v>
      </c>
      <c r="D185">
        <v>59070669</v>
      </c>
      <c r="E185">
        <v>1</v>
      </c>
      <c r="F185">
        <v>1</v>
      </c>
      <c r="G185">
        <v>1080</v>
      </c>
      <c r="H185">
        <v>2</v>
      </c>
      <c r="I185" t="s">
        <v>1055</v>
      </c>
      <c r="J185" t="s">
        <v>1056</v>
      </c>
      <c r="K185" t="s">
        <v>1057</v>
      </c>
      <c r="L185">
        <v>1368</v>
      </c>
      <c r="N185">
        <v>1011</v>
      </c>
      <c r="O185" t="s">
        <v>1054</v>
      </c>
      <c r="P185" t="s">
        <v>1054</v>
      </c>
      <c r="Q185">
        <v>1</v>
      </c>
      <c r="W185">
        <v>0</v>
      </c>
      <c r="X185">
        <v>-1985943078</v>
      </c>
      <c r="Y185">
        <f>(AT185*1.1)</f>
        <v>1.573</v>
      </c>
      <c r="AA185">
        <v>0</v>
      </c>
      <c r="AB185">
        <v>87.01</v>
      </c>
      <c r="AC185">
        <v>13.21</v>
      </c>
      <c r="AD185">
        <v>0</v>
      </c>
      <c r="AE185">
        <v>0</v>
      </c>
      <c r="AF185">
        <v>83.1</v>
      </c>
      <c r="AG185">
        <v>12.62</v>
      </c>
      <c r="AH185">
        <v>0</v>
      </c>
      <c r="AI185">
        <v>1</v>
      </c>
      <c r="AJ185">
        <v>1</v>
      </c>
      <c r="AK185">
        <v>1</v>
      </c>
      <c r="AL185">
        <v>1</v>
      </c>
      <c r="AM185">
        <v>-2</v>
      </c>
      <c r="AN185">
        <v>0</v>
      </c>
      <c r="AO185">
        <v>1</v>
      </c>
      <c r="AP185">
        <v>1</v>
      </c>
      <c r="AQ185">
        <v>0</v>
      </c>
      <c r="AR185">
        <v>0</v>
      </c>
      <c r="AS185" t="s">
        <v>3</v>
      </c>
      <c r="AT185">
        <v>1.43</v>
      </c>
      <c r="AU185" t="s">
        <v>24</v>
      </c>
      <c r="AV185">
        <v>0</v>
      </c>
      <c r="AW185">
        <v>2</v>
      </c>
      <c r="AX185">
        <v>60254351</v>
      </c>
      <c r="AY185">
        <v>1</v>
      </c>
      <c r="AZ185">
        <v>0</v>
      </c>
      <c r="BA185">
        <v>213</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CV185">
        <v>0</v>
      </c>
      <c r="CW185">
        <f>ROUND(Y185*Source!I300*DO185,9)</f>
        <v>342.26351416400001</v>
      </c>
      <c r="CX185">
        <f>ROUND(Y185*Source!I300,9)</f>
        <v>27.120722199999999</v>
      </c>
      <c r="CY185">
        <f>AB185</f>
        <v>87.01</v>
      </c>
      <c r="CZ185">
        <f>AF185</f>
        <v>83.1</v>
      </c>
      <c r="DA185">
        <f>AJ185</f>
        <v>1</v>
      </c>
      <c r="DB185">
        <f>ROUND((ROUND(AT185*CZ185,2)*1.1),6)</f>
        <v>130.71299999999999</v>
      </c>
      <c r="DC185">
        <f>ROUND((ROUND(AT185*AG185,2)*1.1),6)</f>
        <v>19.855</v>
      </c>
      <c r="DD185" t="s">
        <v>3</v>
      </c>
      <c r="DE185" t="s">
        <v>3</v>
      </c>
      <c r="DF185">
        <f t="shared" si="56"/>
        <v>0</v>
      </c>
      <c r="DG185">
        <f t="shared" si="53"/>
        <v>2253.73</v>
      </c>
      <c r="DH185">
        <f t="shared" si="54"/>
        <v>342.26</v>
      </c>
      <c r="DI185">
        <f t="shared" si="29"/>
        <v>0</v>
      </c>
      <c r="DJ185">
        <f>DG185</f>
        <v>2253.73</v>
      </c>
      <c r="DK185">
        <v>0</v>
      </c>
      <c r="DL185" t="s">
        <v>1058</v>
      </c>
      <c r="DM185">
        <v>0</v>
      </c>
      <c r="DN185" t="s">
        <v>1050</v>
      </c>
      <c r="DO185">
        <v>12.62</v>
      </c>
    </row>
    <row r="186" spans="1:119" x14ac:dyDescent="0.2">
      <c r="A186">
        <f>ROW(Source!A300)</f>
        <v>300</v>
      </c>
      <c r="B186">
        <v>60252778</v>
      </c>
      <c r="C186">
        <v>60253304</v>
      </c>
      <c r="D186">
        <v>59070045</v>
      </c>
      <c r="E186">
        <v>1</v>
      </c>
      <c r="F186">
        <v>1</v>
      </c>
      <c r="G186">
        <v>1080</v>
      </c>
      <c r="H186">
        <v>2</v>
      </c>
      <c r="I186" t="s">
        <v>1112</v>
      </c>
      <c r="J186" t="s">
        <v>1113</v>
      </c>
      <c r="K186" t="s">
        <v>1114</v>
      </c>
      <c r="L186">
        <v>1368</v>
      </c>
      <c r="N186">
        <v>1011</v>
      </c>
      <c r="O186" t="s">
        <v>1054</v>
      </c>
      <c r="P186" t="s">
        <v>1054</v>
      </c>
      <c r="Q186">
        <v>1</v>
      </c>
      <c r="W186">
        <v>0</v>
      </c>
      <c r="X186">
        <v>584621038</v>
      </c>
      <c r="Y186">
        <f>(AT186*1.1)</f>
        <v>19.14</v>
      </c>
      <c r="AA186">
        <v>0</v>
      </c>
      <c r="AB186">
        <v>26.78</v>
      </c>
      <c r="AC186">
        <v>13.21</v>
      </c>
      <c r="AD186">
        <v>0</v>
      </c>
      <c r="AE186">
        <v>0</v>
      </c>
      <c r="AF186">
        <v>25.58</v>
      </c>
      <c r="AG186">
        <v>12.62</v>
      </c>
      <c r="AH186">
        <v>0</v>
      </c>
      <c r="AI186">
        <v>1</v>
      </c>
      <c r="AJ186">
        <v>1</v>
      </c>
      <c r="AK186">
        <v>1</v>
      </c>
      <c r="AL186">
        <v>1</v>
      </c>
      <c r="AM186">
        <v>-2</v>
      </c>
      <c r="AN186">
        <v>0</v>
      </c>
      <c r="AO186">
        <v>1</v>
      </c>
      <c r="AP186">
        <v>1</v>
      </c>
      <c r="AQ186">
        <v>0</v>
      </c>
      <c r="AR186">
        <v>0</v>
      </c>
      <c r="AS186" t="s">
        <v>3</v>
      </c>
      <c r="AT186">
        <v>17.399999999999999</v>
      </c>
      <c r="AU186" t="s">
        <v>24</v>
      </c>
      <c r="AV186">
        <v>0</v>
      </c>
      <c r="AW186">
        <v>2</v>
      </c>
      <c r="AX186">
        <v>60254352</v>
      </c>
      <c r="AY186">
        <v>1</v>
      </c>
      <c r="AZ186">
        <v>0</v>
      </c>
      <c r="BA186">
        <v>214</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CV186">
        <v>0</v>
      </c>
      <c r="CW186">
        <f>ROUND(Y186*Source!I300*DO186,9)</f>
        <v>4164.6049975200003</v>
      </c>
      <c r="CX186">
        <f>ROUND(Y186*Source!I300,9)</f>
        <v>330.00039600000002</v>
      </c>
      <c r="CY186">
        <f>AB186</f>
        <v>26.78</v>
      </c>
      <c r="CZ186">
        <f>AF186</f>
        <v>25.58</v>
      </c>
      <c r="DA186">
        <f>AJ186</f>
        <v>1</v>
      </c>
      <c r="DB186">
        <f>ROUND((ROUND(AT186*CZ186,2)*1.1),6)</f>
        <v>489.59899999999999</v>
      </c>
      <c r="DC186">
        <f>ROUND((ROUND(AT186*AG186,2)*1.1),6)</f>
        <v>241.54900000000001</v>
      </c>
      <c r="DD186" t="s">
        <v>3</v>
      </c>
      <c r="DE186" t="s">
        <v>3</v>
      </c>
      <c r="DF186">
        <f t="shared" si="56"/>
        <v>0</v>
      </c>
      <c r="DG186">
        <f t="shared" si="53"/>
        <v>8441.41</v>
      </c>
      <c r="DH186">
        <f t="shared" si="54"/>
        <v>4164.6000000000004</v>
      </c>
      <c r="DI186">
        <f t="shared" si="29"/>
        <v>0</v>
      </c>
      <c r="DJ186">
        <f>DG186</f>
        <v>8441.41</v>
      </c>
      <c r="DK186">
        <v>0</v>
      </c>
      <c r="DL186" t="s">
        <v>1058</v>
      </c>
      <c r="DM186">
        <v>0</v>
      </c>
      <c r="DN186" t="s">
        <v>1050</v>
      </c>
      <c r="DO186">
        <v>12.62</v>
      </c>
    </row>
    <row r="187" spans="1:119" x14ac:dyDescent="0.2">
      <c r="A187">
        <f>ROW(Source!A300)</f>
        <v>300</v>
      </c>
      <c r="B187">
        <v>60252778</v>
      </c>
      <c r="C187">
        <v>60253304</v>
      </c>
      <c r="D187">
        <v>59040049</v>
      </c>
      <c r="E187">
        <v>1</v>
      </c>
      <c r="F187">
        <v>1</v>
      </c>
      <c r="G187">
        <v>1080</v>
      </c>
      <c r="H187">
        <v>3</v>
      </c>
      <c r="I187" t="s">
        <v>1066</v>
      </c>
      <c r="J187" t="s">
        <v>1067</v>
      </c>
      <c r="K187" t="s">
        <v>1068</v>
      </c>
      <c r="L187">
        <v>1348</v>
      </c>
      <c r="N187">
        <v>1009</v>
      </c>
      <c r="O187" t="s">
        <v>32</v>
      </c>
      <c r="P187" t="s">
        <v>32</v>
      </c>
      <c r="Q187">
        <v>1000</v>
      </c>
      <c r="W187">
        <v>0</v>
      </c>
      <c r="X187">
        <v>-1792704725</v>
      </c>
      <c r="Y187">
        <f>AT187</f>
        <v>3.3600000000000001E-3</v>
      </c>
      <c r="AA187">
        <v>8590.86</v>
      </c>
      <c r="AB187">
        <v>0</v>
      </c>
      <c r="AC187">
        <v>0</v>
      </c>
      <c r="AD187">
        <v>0</v>
      </c>
      <c r="AE187">
        <v>8590.86</v>
      </c>
      <c r="AF187">
        <v>0</v>
      </c>
      <c r="AG187">
        <v>0</v>
      </c>
      <c r="AH187">
        <v>0</v>
      </c>
      <c r="AI187">
        <v>1</v>
      </c>
      <c r="AJ187">
        <v>1</v>
      </c>
      <c r="AK187">
        <v>1</v>
      </c>
      <c r="AL187">
        <v>1</v>
      </c>
      <c r="AM187">
        <v>-2</v>
      </c>
      <c r="AN187">
        <v>0</v>
      </c>
      <c r="AO187">
        <v>1</v>
      </c>
      <c r="AP187">
        <v>1</v>
      </c>
      <c r="AQ187">
        <v>0</v>
      </c>
      <c r="AR187">
        <v>0</v>
      </c>
      <c r="AS187" t="s">
        <v>3</v>
      </c>
      <c r="AT187">
        <v>3.3600000000000001E-3</v>
      </c>
      <c r="AU187" t="s">
        <v>3</v>
      </c>
      <c r="AV187">
        <v>0</v>
      </c>
      <c r="AW187">
        <v>2</v>
      </c>
      <c r="AX187">
        <v>60254353</v>
      </c>
      <c r="AY187">
        <v>1</v>
      </c>
      <c r="AZ187">
        <v>0</v>
      </c>
      <c r="BA187">
        <v>215</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CV187">
        <v>0</v>
      </c>
      <c r="CW187">
        <v>0</v>
      </c>
      <c r="CX187">
        <f>ROUND(Y187*Source!I300,9)</f>
        <v>5.7931103999999997E-2</v>
      </c>
      <c r="CY187">
        <f>AA187</f>
        <v>8590.86</v>
      </c>
      <c r="CZ187">
        <f>AE187</f>
        <v>8590.86</v>
      </c>
      <c r="DA187">
        <f>AI187</f>
        <v>1</v>
      </c>
      <c r="DB187">
        <f>ROUND(ROUND(AT187*CZ187,2),6)</f>
        <v>28.87</v>
      </c>
      <c r="DC187">
        <f>ROUND(ROUND(AT187*AG187,2),6)</f>
        <v>0</v>
      </c>
      <c r="DD187" t="s">
        <v>3</v>
      </c>
      <c r="DE187" t="s">
        <v>3</v>
      </c>
      <c r="DF187">
        <f t="shared" si="56"/>
        <v>497.68</v>
      </c>
      <c r="DG187">
        <f t="shared" si="53"/>
        <v>0</v>
      </c>
      <c r="DH187">
        <f t="shared" si="54"/>
        <v>0</v>
      </c>
      <c r="DI187">
        <f t="shared" si="29"/>
        <v>0</v>
      </c>
      <c r="DJ187">
        <f>DF187</f>
        <v>497.68</v>
      </c>
      <c r="DK187">
        <v>0</v>
      </c>
      <c r="DL187" t="s">
        <v>3</v>
      </c>
      <c r="DM187">
        <v>0</v>
      </c>
      <c r="DN187" t="s">
        <v>3</v>
      </c>
      <c r="DO187">
        <v>0</v>
      </c>
    </row>
    <row r="188" spans="1:119" x14ac:dyDescent="0.2">
      <c r="A188">
        <f>ROW(Source!A300)</f>
        <v>300</v>
      </c>
      <c r="B188">
        <v>60252778</v>
      </c>
      <c r="C188">
        <v>60253304</v>
      </c>
      <c r="D188">
        <v>59038856</v>
      </c>
      <c r="E188">
        <v>1</v>
      </c>
      <c r="F188">
        <v>1</v>
      </c>
      <c r="G188">
        <v>1080</v>
      </c>
      <c r="H188">
        <v>3</v>
      </c>
      <c r="I188" t="s">
        <v>1115</v>
      </c>
      <c r="J188" t="s">
        <v>1116</v>
      </c>
      <c r="K188" t="s">
        <v>1117</v>
      </c>
      <c r="L188">
        <v>1348</v>
      </c>
      <c r="N188">
        <v>1009</v>
      </c>
      <c r="O188" t="s">
        <v>32</v>
      </c>
      <c r="P188" t="s">
        <v>32</v>
      </c>
      <c r="Q188">
        <v>1000</v>
      </c>
      <c r="W188">
        <v>0</v>
      </c>
      <c r="X188">
        <v>-1123198217</v>
      </c>
      <c r="Y188">
        <f>AT188</f>
        <v>2.5400000000000002E-3</v>
      </c>
      <c r="AA188">
        <v>17868.28</v>
      </c>
      <c r="AB188">
        <v>0</v>
      </c>
      <c r="AC188">
        <v>0</v>
      </c>
      <c r="AD188">
        <v>0</v>
      </c>
      <c r="AE188">
        <v>17868.28</v>
      </c>
      <c r="AF188">
        <v>0</v>
      </c>
      <c r="AG188">
        <v>0</v>
      </c>
      <c r="AH188">
        <v>0</v>
      </c>
      <c r="AI188">
        <v>1</v>
      </c>
      <c r="AJ188">
        <v>1</v>
      </c>
      <c r="AK188">
        <v>1</v>
      </c>
      <c r="AL188">
        <v>1</v>
      </c>
      <c r="AM188">
        <v>-2</v>
      </c>
      <c r="AN188">
        <v>0</v>
      </c>
      <c r="AO188">
        <v>1</v>
      </c>
      <c r="AP188">
        <v>1</v>
      </c>
      <c r="AQ188">
        <v>0</v>
      </c>
      <c r="AR188">
        <v>0</v>
      </c>
      <c r="AS188" t="s">
        <v>3</v>
      </c>
      <c r="AT188">
        <v>2.5400000000000002E-3</v>
      </c>
      <c r="AU188" t="s">
        <v>3</v>
      </c>
      <c r="AV188">
        <v>0</v>
      </c>
      <c r="AW188">
        <v>2</v>
      </c>
      <c r="AX188">
        <v>60254354</v>
      </c>
      <c r="AY188">
        <v>1</v>
      </c>
      <c r="AZ188">
        <v>0</v>
      </c>
      <c r="BA188">
        <v>216</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CV188">
        <v>0</v>
      </c>
      <c r="CW188">
        <v>0</v>
      </c>
      <c r="CX188">
        <f>ROUND(Y188*Source!I300,9)</f>
        <v>4.3793156E-2</v>
      </c>
      <c r="CY188">
        <f>AA188</f>
        <v>17868.28</v>
      </c>
      <c r="CZ188">
        <f>AE188</f>
        <v>17868.28</v>
      </c>
      <c r="DA188">
        <f>AI188</f>
        <v>1</v>
      </c>
      <c r="DB188">
        <f>ROUND(ROUND(AT188*CZ188,2),6)</f>
        <v>45.39</v>
      </c>
      <c r="DC188">
        <f>ROUND(ROUND(AT188*AG188,2),6)</f>
        <v>0</v>
      </c>
      <c r="DD188" t="s">
        <v>3</v>
      </c>
      <c r="DE188" t="s">
        <v>3</v>
      </c>
      <c r="DF188">
        <f t="shared" si="56"/>
        <v>782.51</v>
      </c>
      <c r="DG188">
        <f t="shared" si="53"/>
        <v>0</v>
      </c>
      <c r="DH188">
        <f t="shared" si="54"/>
        <v>0</v>
      </c>
      <c r="DI188">
        <f t="shared" si="29"/>
        <v>0</v>
      </c>
      <c r="DJ188">
        <f>DF188</f>
        <v>782.51</v>
      </c>
      <c r="DK188">
        <v>0</v>
      </c>
      <c r="DL188" t="s">
        <v>3</v>
      </c>
      <c r="DM188">
        <v>0</v>
      </c>
      <c r="DN188" t="s">
        <v>3</v>
      </c>
      <c r="DO188">
        <v>0</v>
      </c>
    </row>
    <row r="189" spans="1:119" x14ac:dyDescent="0.2">
      <c r="A189">
        <f>ROW(Source!A301)</f>
        <v>301</v>
      </c>
      <c r="B189">
        <v>60252775</v>
      </c>
      <c r="C189">
        <v>60253304</v>
      </c>
      <c r="D189">
        <v>58999254</v>
      </c>
      <c r="E189">
        <v>1080</v>
      </c>
      <c r="F189">
        <v>1</v>
      </c>
      <c r="G189">
        <v>1080</v>
      </c>
      <c r="H189">
        <v>1</v>
      </c>
      <c r="I189" t="s">
        <v>1048</v>
      </c>
      <c r="J189" t="s">
        <v>3</v>
      </c>
      <c r="K189" t="s">
        <v>1049</v>
      </c>
      <c r="L189">
        <v>1191</v>
      </c>
      <c r="N189">
        <v>1013</v>
      </c>
      <c r="O189" t="s">
        <v>1050</v>
      </c>
      <c r="P189" t="s">
        <v>1050</v>
      </c>
      <c r="Q189">
        <v>1</v>
      </c>
      <c r="W189">
        <v>0</v>
      </c>
      <c r="X189">
        <v>476480486</v>
      </c>
      <c r="Y189">
        <f>(AT189*1.1)</f>
        <v>64.570000000000007</v>
      </c>
      <c r="AA189">
        <v>0</v>
      </c>
      <c r="AB189">
        <v>0</v>
      </c>
      <c r="AC189">
        <v>0</v>
      </c>
      <c r="AD189">
        <v>0</v>
      </c>
      <c r="AE189">
        <v>0</v>
      </c>
      <c r="AF189">
        <v>0</v>
      </c>
      <c r="AG189">
        <v>0</v>
      </c>
      <c r="AH189">
        <v>0</v>
      </c>
      <c r="AI189">
        <v>1</v>
      </c>
      <c r="AJ189">
        <v>1</v>
      </c>
      <c r="AK189">
        <v>1</v>
      </c>
      <c r="AL189">
        <v>1</v>
      </c>
      <c r="AM189">
        <v>5</v>
      </c>
      <c r="AN189">
        <v>0</v>
      </c>
      <c r="AO189">
        <v>1</v>
      </c>
      <c r="AP189">
        <v>1</v>
      </c>
      <c r="AQ189">
        <v>0</v>
      </c>
      <c r="AR189">
        <v>0</v>
      </c>
      <c r="AS189" t="s">
        <v>3</v>
      </c>
      <c r="AT189">
        <v>58.7</v>
      </c>
      <c r="AU189" t="s">
        <v>24</v>
      </c>
      <c r="AV189">
        <v>1</v>
      </c>
      <c r="AW189">
        <v>2</v>
      </c>
      <c r="AX189">
        <v>60254349</v>
      </c>
      <c r="AY189">
        <v>1</v>
      </c>
      <c r="AZ189">
        <v>0</v>
      </c>
      <c r="BA189">
        <v>219</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CU189">
        <f>ROUND(AT189*Source!I301*AH189*AL189,2)</f>
        <v>0</v>
      </c>
      <c r="CV189">
        <f>ROUND(Y189*Source!I301,9)</f>
        <v>1113.277198</v>
      </c>
      <c r="CW189">
        <v>0</v>
      </c>
      <c r="CX189">
        <f>ROUND(Y189*Source!I301,9)</f>
        <v>1113.277198</v>
      </c>
      <c r="CY189">
        <f>AD189</f>
        <v>0</v>
      </c>
      <c r="CZ189">
        <f>AH189</f>
        <v>0</v>
      </c>
      <c r="DA189">
        <f>AL189</f>
        <v>1</v>
      </c>
      <c r="DB189">
        <f>ROUND((ROUND(AT189*CZ189,2)*1.1),6)</f>
        <v>0</v>
      </c>
      <c r="DC189">
        <f>ROUND((ROUND(AT189*AG189,2)*1.1),6)</f>
        <v>0</v>
      </c>
      <c r="DD189" t="s">
        <v>3</v>
      </c>
      <c r="DE189" t="s">
        <v>3</v>
      </c>
      <c r="DF189">
        <f t="shared" si="56"/>
        <v>0</v>
      </c>
      <c r="DG189">
        <f t="shared" si="53"/>
        <v>0</v>
      </c>
      <c r="DH189">
        <f t="shared" si="54"/>
        <v>0</v>
      </c>
      <c r="DI189">
        <f t="shared" si="29"/>
        <v>0</v>
      </c>
      <c r="DJ189">
        <f>DI189</f>
        <v>0</v>
      </c>
      <c r="DK189">
        <v>0</v>
      </c>
      <c r="DL189" t="s">
        <v>3</v>
      </c>
      <c r="DM189">
        <v>0</v>
      </c>
      <c r="DN189" t="s">
        <v>3</v>
      </c>
      <c r="DO189">
        <v>0</v>
      </c>
    </row>
    <row r="190" spans="1:119" x14ac:dyDescent="0.2">
      <c r="A190">
        <f>ROW(Source!A301)</f>
        <v>301</v>
      </c>
      <c r="B190">
        <v>60252775</v>
      </c>
      <c r="C190">
        <v>60253304</v>
      </c>
      <c r="D190">
        <v>59070370</v>
      </c>
      <c r="E190">
        <v>1</v>
      </c>
      <c r="F190">
        <v>1</v>
      </c>
      <c r="G190">
        <v>1080</v>
      </c>
      <c r="H190">
        <v>2</v>
      </c>
      <c r="I190" t="s">
        <v>1051</v>
      </c>
      <c r="J190" t="s">
        <v>1052</v>
      </c>
      <c r="K190" t="s">
        <v>1053</v>
      </c>
      <c r="L190">
        <v>1368</v>
      </c>
      <c r="N190">
        <v>1011</v>
      </c>
      <c r="O190" t="s">
        <v>1054</v>
      </c>
      <c r="P190" t="s">
        <v>1054</v>
      </c>
      <c r="Q190">
        <v>1</v>
      </c>
      <c r="W190">
        <v>0</v>
      </c>
      <c r="X190">
        <v>-2065404138</v>
      </c>
      <c r="Y190">
        <f>(AT190*1.1)</f>
        <v>12.430000000000001</v>
      </c>
      <c r="AA190">
        <v>0</v>
      </c>
      <c r="AB190">
        <v>85.83</v>
      </c>
      <c r="AC190">
        <v>0</v>
      </c>
      <c r="AD190">
        <v>0</v>
      </c>
      <c r="AE190">
        <v>0</v>
      </c>
      <c r="AF190">
        <v>7.11</v>
      </c>
      <c r="AG190">
        <v>0</v>
      </c>
      <c r="AH190">
        <v>0</v>
      </c>
      <c r="AI190">
        <v>1</v>
      </c>
      <c r="AJ190">
        <v>11.53</v>
      </c>
      <c r="AK190">
        <v>54.99</v>
      </c>
      <c r="AL190">
        <v>1</v>
      </c>
      <c r="AM190">
        <v>2</v>
      </c>
      <c r="AN190">
        <v>0</v>
      </c>
      <c r="AO190">
        <v>1</v>
      </c>
      <c r="AP190">
        <v>1</v>
      </c>
      <c r="AQ190">
        <v>0</v>
      </c>
      <c r="AR190">
        <v>0</v>
      </c>
      <c r="AS190" t="s">
        <v>3</v>
      </c>
      <c r="AT190">
        <v>11.3</v>
      </c>
      <c r="AU190" t="s">
        <v>24</v>
      </c>
      <c r="AV190">
        <v>0</v>
      </c>
      <c r="AW190">
        <v>2</v>
      </c>
      <c r="AX190">
        <v>60254350</v>
      </c>
      <c r="AY190">
        <v>1</v>
      </c>
      <c r="AZ190">
        <v>0</v>
      </c>
      <c r="BA190">
        <v>220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CV190">
        <v>0</v>
      </c>
      <c r="CW190">
        <f>ROUND(Y190*Source!I301*DO190,9)</f>
        <v>0</v>
      </c>
      <c r="CX190">
        <f>ROUND(Y190*Source!I301,9)</f>
        <v>214.31060199999999</v>
      </c>
      <c r="CY190">
        <f>AB190</f>
        <v>85.83</v>
      </c>
      <c r="CZ190">
        <f>AF190</f>
        <v>7.11</v>
      </c>
      <c r="DA190">
        <f>AJ190</f>
        <v>11.53</v>
      </c>
      <c r="DB190">
        <f>ROUND((ROUND(AT190*CZ190,2)*1.1),6)</f>
        <v>88.373999999999995</v>
      </c>
      <c r="DC190">
        <f>ROUND((ROUND(AT190*AG190,2)*1.1),6)</f>
        <v>0</v>
      </c>
      <c r="DD190" t="s">
        <v>3</v>
      </c>
      <c r="DE190" t="s">
        <v>3</v>
      </c>
      <c r="DF190">
        <f t="shared" si="56"/>
        <v>0</v>
      </c>
      <c r="DG190">
        <f>ROUND(ROUND(AF190*AJ190,2)*CX190,2)</f>
        <v>17569.18</v>
      </c>
      <c r="DH190">
        <f>ROUND(ROUND(AG190*AK190,2)*CX190,2)</f>
        <v>0</v>
      </c>
      <c r="DI190">
        <f t="shared" si="29"/>
        <v>0</v>
      </c>
      <c r="DJ190">
        <f>DG190</f>
        <v>17569.18</v>
      </c>
      <c r="DK190">
        <v>0</v>
      </c>
      <c r="DL190" t="s">
        <v>3</v>
      </c>
      <c r="DM190">
        <v>0</v>
      </c>
      <c r="DN190" t="s">
        <v>3</v>
      </c>
      <c r="DO190">
        <v>0</v>
      </c>
    </row>
    <row r="191" spans="1:119" x14ac:dyDescent="0.2">
      <c r="A191">
        <f>ROW(Source!A301)</f>
        <v>301</v>
      </c>
      <c r="B191">
        <v>60252775</v>
      </c>
      <c r="C191">
        <v>60253304</v>
      </c>
      <c r="D191">
        <v>59070669</v>
      </c>
      <c r="E191">
        <v>1</v>
      </c>
      <c r="F191">
        <v>1</v>
      </c>
      <c r="G191">
        <v>1080</v>
      </c>
      <c r="H191">
        <v>2</v>
      </c>
      <c r="I191" t="s">
        <v>1055</v>
      </c>
      <c r="J191" t="s">
        <v>1056</v>
      </c>
      <c r="K191" t="s">
        <v>1057</v>
      </c>
      <c r="L191">
        <v>1368</v>
      </c>
      <c r="N191">
        <v>1011</v>
      </c>
      <c r="O191" t="s">
        <v>1054</v>
      </c>
      <c r="P191" t="s">
        <v>1054</v>
      </c>
      <c r="Q191">
        <v>1</v>
      </c>
      <c r="W191">
        <v>0</v>
      </c>
      <c r="X191">
        <v>-1985943078</v>
      </c>
      <c r="Y191">
        <f>(AT191*1.1)</f>
        <v>1.573</v>
      </c>
      <c r="AA191">
        <v>0</v>
      </c>
      <c r="AB191">
        <v>1418.19</v>
      </c>
      <c r="AC191">
        <v>726.59</v>
      </c>
      <c r="AD191">
        <v>0</v>
      </c>
      <c r="AE191">
        <v>0</v>
      </c>
      <c r="AF191">
        <v>83.1</v>
      </c>
      <c r="AG191">
        <v>12.62</v>
      </c>
      <c r="AH191">
        <v>0</v>
      </c>
      <c r="AI191">
        <v>1</v>
      </c>
      <c r="AJ191">
        <v>16.3</v>
      </c>
      <c r="AK191">
        <v>54.99</v>
      </c>
      <c r="AL191">
        <v>1</v>
      </c>
      <c r="AM191">
        <v>2</v>
      </c>
      <c r="AN191">
        <v>0</v>
      </c>
      <c r="AO191">
        <v>1</v>
      </c>
      <c r="AP191">
        <v>1</v>
      </c>
      <c r="AQ191">
        <v>0</v>
      </c>
      <c r="AR191">
        <v>0</v>
      </c>
      <c r="AS191" t="s">
        <v>3</v>
      </c>
      <c r="AT191">
        <v>1.43</v>
      </c>
      <c r="AU191" t="s">
        <v>24</v>
      </c>
      <c r="AV191">
        <v>0</v>
      </c>
      <c r="AW191">
        <v>2</v>
      </c>
      <c r="AX191">
        <v>60254351</v>
      </c>
      <c r="AY191">
        <v>1</v>
      </c>
      <c r="AZ191">
        <v>0</v>
      </c>
      <c r="BA191">
        <v>221</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CV191">
        <v>0</v>
      </c>
      <c r="CW191">
        <f>ROUND(Y191*Source!I301*DO191,9)</f>
        <v>342.26351416400001</v>
      </c>
      <c r="CX191">
        <f>ROUND(Y191*Source!I301,9)</f>
        <v>27.120722199999999</v>
      </c>
      <c r="CY191">
        <f>AB191</f>
        <v>1418.19</v>
      </c>
      <c r="CZ191">
        <f>AF191</f>
        <v>83.1</v>
      </c>
      <c r="DA191">
        <f>AJ191</f>
        <v>16.3</v>
      </c>
      <c r="DB191">
        <f>ROUND((ROUND(AT191*CZ191,2)*1.1),6)</f>
        <v>130.71299999999999</v>
      </c>
      <c r="DC191">
        <f>ROUND((ROUND(AT191*AG191,2)*1.1),6)</f>
        <v>19.855</v>
      </c>
      <c r="DD191" t="s">
        <v>3</v>
      </c>
      <c r="DE191" t="s">
        <v>3</v>
      </c>
      <c r="DF191">
        <f t="shared" si="56"/>
        <v>0</v>
      </c>
      <c r="DG191">
        <f>ROUND(ROUND(AF191*AJ191,2)*CX191,2)</f>
        <v>36735.83</v>
      </c>
      <c r="DH191">
        <f>ROUND(ROUND(AG191*AK191,2)*CX191,2)</f>
        <v>18820.97</v>
      </c>
      <c r="DI191">
        <f t="shared" si="29"/>
        <v>0</v>
      </c>
      <c r="DJ191">
        <f>DG191</f>
        <v>36735.83</v>
      </c>
      <c r="DK191">
        <v>0</v>
      </c>
      <c r="DL191" t="s">
        <v>1058</v>
      </c>
      <c r="DM191">
        <v>0</v>
      </c>
      <c r="DN191" t="s">
        <v>1050</v>
      </c>
      <c r="DO191">
        <v>12.62</v>
      </c>
    </row>
    <row r="192" spans="1:119" x14ac:dyDescent="0.2">
      <c r="A192">
        <f>ROW(Source!A301)</f>
        <v>301</v>
      </c>
      <c r="B192">
        <v>60252775</v>
      </c>
      <c r="C192">
        <v>60253304</v>
      </c>
      <c r="D192">
        <v>59070045</v>
      </c>
      <c r="E192">
        <v>1</v>
      </c>
      <c r="F192">
        <v>1</v>
      </c>
      <c r="G192">
        <v>1080</v>
      </c>
      <c r="H192">
        <v>2</v>
      </c>
      <c r="I192" t="s">
        <v>1112</v>
      </c>
      <c r="J192" t="s">
        <v>1113</v>
      </c>
      <c r="K192" t="s">
        <v>1114</v>
      </c>
      <c r="L192">
        <v>1368</v>
      </c>
      <c r="N192">
        <v>1011</v>
      </c>
      <c r="O192" t="s">
        <v>1054</v>
      </c>
      <c r="P192" t="s">
        <v>1054</v>
      </c>
      <c r="Q192">
        <v>1</v>
      </c>
      <c r="W192">
        <v>0</v>
      </c>
      <c r="X192">
        <v>584621038</v>
      </c>
      <c r="Y192">
        <f>(AT192*1.1)</f>
        <v>19.14</v>
      </c>
      <c r="AA192">
        <v>0</v>
      </c>
      <c r="AB192">
        <v>879.26</v>
      </c>
      <c r="AC192">
        <v>726.59</v>
      </c>
      <c r="AD192">
        <v>0</v>
      </c>
      <c r="AE192">
        <v>0</v>
      </c>
      <c r="AF192">
        <v>25.58</v>
      </c>
      <c r="AG192">
        <v>12.62</v>
      </c>
      <c r="AH192">
        <v>0</v>
      </c>
      <c r="AI192">
        <v>1</v>
      </c>
      <c r="AJ192">
        <v>32.83</v>
      </c>
      <c r="AK192">
        <v>54.99</v>
      </c>
      <c r="AL192">
        <v>1</v>
      </c>
      <c r="AM192">
        <v>2</v>
      </c>
      <c r="AN192">
        <v>0</v>
      </c>
      <c r="AO192">
        <v>1</v>
      </c>
      <c r="AP192">
        <v>1</v>
      </c>
      <c r="AQ192">
        <v>0</v>
      </c>
      <c r="AR192">
        <v>0</v>
      </c>
      <c r="AS192" t="s">
        <v>3</v>
      </c>
      <c r="AT192">
        <v>17.399999999999999</v>
      </c>
      <c r="AU192" t="s">
        <v>24</v>
      </c>
      <c r="AV192">
        <v>0</v>
      </c>
      <c r="AW192">
        <v>2</v>
      </c>
      <c r="AX192">
        <v>60254352</v>
      </c>
      <c r="AY192">
        <v>1</v>
      </c>
      <c r="AZ192">
        <v>0</v>
      </c>
      <c r="BA192">
        <v>222</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CV192">
        <v>0</v>
      </c>
      <c r="CW192">
        <f>ROUND(Y192*Source!I301*DO192,9)</f>
        <v>4164.6049975200003</v>
      </c>
      <c r="CX192">
        <f>ROUND(Y192*Source!I301,9)</f>
        <v>330.00039600000002</v>
      </c>
      <c r="CY192">
        <f>AB192</f>
        <v>879.26</v>
      </c>
      <c r="CZ192">
        <f>AF192</f>
        <v>25.58</v>
      </c>
      <c r="DA192">
        <f>AJ192</f>
        <v>32.83</v>
      </c>
      <c r="DB192">
        <f>ROUND((ROUND(AT192*CZ192,2)*1.1),6)</f>
        <v>489.59899999999999</v>
      </c>
      <c r="DC192">
        <f>ROUND((ROUND(AT192*AG192,2)*1.1),6)</f>
        <v>241.54900000000001</v>
      </c>
      <c r="DD192" t="s">
        <v>3</v>
      </c>
      <c r="DE192" t="s">
        <v>3</v>
      </c>
      <c r="DF192">
        <f t="shared" si="56"/>
        <v>0</v>
      </c>
      <c r="DG192">
        <f>ROUND(ROUND(AF192*AJ192,2)*CX192,2)</f>
        <v>277131.03000000003</v>
      </c>
      <c r="DH192">
        <f>ROUND(ROUND(AG192*AK192,2)*CX192,2)</f>
        <v>229010.37</v>
      </c>
      <c r="DI192">
        <f t="shared" si="29"/>
        <v>0</v>
      </c>
      <c r="DJ192">
        <f>DG192</f>
        <v>277131.03000000003</v>
      </c>
      <c r="DK192">
        <v>0</v>
      </c>
      <c r="DL192" t="s">
        <v>1058</v>
      </c>
      <c r="DM192">
        <v>0</v>
      </c>
      <c r="DN192" t="s">
        <v>1050</v>
      </c>
      <c r="DO192">
        <v>12.62</v>
      </c>
    </row>
    <row r="193" spans="1:119" x14ac:dyDescent="0.2">
      <c r="A193">
        <f>ROW(Source!A301)</f>
        <v>301</v>
      </c>
      <c r="B193">
        <v>60252775</v>
      </c>
      <c r="C193">
        <v>60253304</v>
      </c>
      <c r="D193">
        <v>59040049</v>
      </c>
      <c r="E193">
        <v>1</v>
      </c>
      <c r="F193">
        <v>1</v>
      </c>
      <c r="G193">
        <v>1080</v>
      </c>
      <c r="H193">
        <v>3</v>
      </c>
      <c r="I193" t="s">
        <v>1066</v>
      </c>
      <c r="J193" t="s">
        <v>1067</v>
      </c>
      <c r="K193" t="s">
        <v>1068</v>
      </c>
      <c r="L193">
        <v>1348</v>
      </c>
      <c r="N193">
        <v>1009</v>
      </c>
      <c r="O193" t="s">
        <v>32</v>
      </c>
      <c r="P193" t="s">
        <v>32</v>
      </c>
      <c r="Q193">
        <v>1000</v>
      </c>
      <c r="W193">
        <v>0</v>
      </c>
      <c r="X193">
        <v>-1792704725</v>
      </c>
      <c r="Y193">
        <f>AT193</f>
        <v>3.3600000000000001E-3</v>
      </c>
      <c r="AA193">
        <v>159875.9</v>
      </c>
      <c r="AB193">
        <v>0</v>
      </c>
      <c r="AC193">
        <v>0</v>
      </c>
      <c r="AD193">
        <v>0</v>
      </c>
      <c r="AE193">
        <v>8590.86</v>
      </c>
      <c r="AF193">
        <v>0</v>
      </c>
      <c r="AG193">
        <v>0</v>
      </c>
      <c r="AH193">
        <v>0</v>
      </c>
      <c r="AI193">
        <v>18.61</v>
      </c>
      <c r="AJ193">
        <v>1</v>
      </c>
      <c r="AK193">
        <v>1</v>
      </c>
      <c r="AL193">
        <v>1</v>
      </c>
      <c r="AM193">
        <v>2</v>
      </c>
      <c r="AN193">
        <v>0</v>
      </c>
      <c r="AO193">
        <v>1</v>
      </c>
      <c r="AP193">
        <v>1</v>
      </c>
      <c r="AQ193">
        <v>0</v>
      </c>
      <c r="AR193">
        <v>0</v>
      </c>
      <c r="AS193" t="s">
        <v>3</v>
      </c>
      <c r="AT193">
        <v>3.3600000000000001E-3</v>
      </c>
      <c r="AU193" t="s">
        <v>3</v>
      </c>
      <c r="AV193">
        <v>0</v>
      </c>
      <c r="AW193">
        <v>2</v>
      </c>
      <c r="AX193">
        <v>60254353</v>
      </c>
      <c r="AY193">
        <v>1</v>
      </c>
      <c r="AZ193">
        <v>0</v>
      </c>
      <c r="BA193">
        <v>223</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CV193">
        <v>0</v>
      </c>
      <c r="CW193">
        <v>0</v>
      </c>
      <c r="CX193">
        <f>ROUND(Y193*Source!I301,9)</f>
        <v>5.7931103999999997E-2</v>
      </c>
      <c r="CY193">
        <f>AA193</f>
        <v>159875.9</v>
      </c>
      <c r="CZ193">
        <f>AE193</f>
        <v>8590.86</v>
      </c>
      <c r="DA193">
        <f>AI193</f>
        <v>18.61</v>
      </c>
      <c r="DB193">
        <f>ROUND(ROUND(AT193*CZ193,2),6)</f>
        <v>28.87</v>
      </c>
      <c r="DC193">
        <f>ROUND(ROUND(AT193*AG193,2),6)</f>
        <v>0</v>
      </c>
      <c r="DD193" t="s">
        <v>3</v>
      </c>
      <c r="DE193" t="s">
        <v>3</v>
      </c>
      <c r="DF193">
        <f>ROUND(ROUND(AE193*AI193,2)*CX193,2)</f>
        <v>9261.7900000000009</v>
      </c>
      <c r="DG193">
        <f t="shared" ref="DG193:DG201" si="57">ROUND(ROUND(AF193,2)*CX193,2)</f>
        <v>0</v>
      </c>
      <c r="DH193">
        <f t="shared" ref="DH193:DH201" si="58">ROUND(ROUND(AG193,2)*CX193,2)</f>
        <v>0</v>
      </c>
      <c r="DI193">
        <f t="shared" ref="DI193:DI256" si="59">ROUND(ROUND(AH193,2)*CX193,2)</f>
        <v>0</v>
      </c>
      <c r="DJ193">
        <f>DF193</f>
        <v>9261.7900000000009</v>
      </c>
      <c r="DK193">
        <v>0</v>
      </c>
      <c r="DL193" t="s">
        <v>3</v>
      </c>
      <c r="DM193">
        <v>0</v>
      </c>
      <c r="DN193" t="s">
        <v>3</v>
      </c>
      <c r="DO193">
        <v>0</v>
      </c>
    </row>
    <row r="194" spans="1:119" x14ac:dyDescent="0.2">
      <c r="A194">
        <f>ROW(Source!A301)</f>
        <v>301</v>
      </c>
      <c r="B194">
        <v>60252775</v>
      </c>
      <c r="C194">
        <v>60253304</v>
      </c>
      <c r="D194">
        <v>59038856</v>
      </c>
      <c r="E194">
        <v>1</v>
      </c>
      <c r="F194">
        <v>1</v>
      </c>
      <c r="G194">
        <v>1080</v>
      </c>
      <c r="H194">
        <v>3</v>
      </c>
      <c r="I194" t="s">
        <v>1115</v>
      </c>
      <c r="J194" t="s">
        <v>1116</v>
      </c>
      <c r="K194" t="s">
        <v>1117</v>
      </c>
      <c r="L194">
        <v>1348</v>
      </c>
      <c r="N194">
        <v>1009</v>
      </c>
      <c r="O194" t="s">
        <v>32</v>
      </c>
      <c r="P194" t="s">
        <v>32</v>
      </c>
      <c r="Q194">
        <v>1000</v>
      </c>
      <c r="W194">
        <v>0</v>
      </c>
      <c r="X194">
        <v>-1123198217</v>
      </c>
      <c r="Y194">
        <f>AT194</f>
        <v>2.5400000000000002E-3</v>
      </c>
      <c r="AA194">
        <v>134905.51</v>
      </c>
      <c r="AB194">
        <v>0</v>
      </c>
      <c r="AC194">
        <v>0</v>
      </c>
      <c r="AD194">
        <v>0</v>
      </c>
      <c r="AE194">
        <v>17868.28</v>
      </c>
      <c r="AF194">
        <v>0</v>
      </c>
      <c r="AG194">
        <v>0</v>
      </c>
      <c r="AH194">
        <v>0</v>
      </c>
      <c r="AI194">
        <v>7.55</v>
      </c>
      <c r="AJ194">
        <v>1</v>
      </c>
      <c r="AK194">
        <v>1</v>
      </c>
      <c r="AL194">
        <v>1</v>
      </c>
      <c r="AM194">
        <v>2</v>
      </c>
      <c r="AN194">
        <v>0</v>
      </c>
      <c r="AO194">
        <v>1</v>
      </c>
      <c r="AP194">
        <v>1</v>
      </c>
      <c r="AQ194">
        <v>0</v>
      </c>
      <c r="AR194">
        <v>0</v>
      </c>
      <c r="AS194" t="s">
        <v>3</v>
      </c>
      <c r="AT194">
        <v>2.5400000000000002E-3</v>
      </c>
      <c r="AU194" t="s">
        <v>3</v>
      </c>
      <c r="AV194">
        <v>0</v>
      </c>
      <c r="AW194">
        <v>2</v>
      </c>
      <c r="AX194">
        <v>60254354</v>
      </c>
      <c r="AY194">
        <v>1</v>
      </c>
      <c r="AZ194">
        <v>0</v>
      </c>
      <c r="BA194">
        <v>224</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CV194">
        <v>0</v>
      </c>
      <c r="CW194">
        <v>0</v>
      </c>
      <c r="CX194">
        <f>ROUND(Y194*Source!I301,9)</f>
        <v>4.3793156E-2</v>
      </c>
      <c r="CY194">
        <f>AA194</f>
        <v>134905.51</v>
      </c>
      <c r="CZ194">
        <f>AE194</f>
        <v>17868.28</v>
      </c>
      <c r="DA194">
        <f>AI194</f>
        <v>7.55</v>
      </c>
      <c r="DB194">
        <f>ROUND(ROUND(AT194*CZ194,2),6)</f>
        <v>45.39</v>
      </c>
      <c r="DC194">
        <f>ROUND(ROUND(AT194*AG194,2),6)</f>
        <v>0</v>
      </c>
      <c r="DD194" t="s">
        <v>3</v>
      </c>
      <c r="DE194" t="s">
        <v>3</v>
      </c>
      <c r="DF194">
        <f>ROUND(ROUND(AE194*AI194,2)*CX194,2)</f>
        <v>5907.94</v>
      </c>
      <c r="DG194">
        <f t="shared" si="57"/>
        <v>0</v>
      </c>
      <c r="DH194">
        <f t="shared" si="58"/>
        <v>0</v>
      </c>
      <c r="DI194">
        <f t="shared" si="59"/>
        <v>0</v>
      </c>
      <c r="DJ194">
        <f>DF194</f>
        <v>5907.94</v>
      </c>
      <c r="DK194">
        <v>0</v>
      </c>
      <c r="DL194" t="s">
        <v>3</v>
      </c>
      <c r="DM194">
        <v>0</v>
      </c>
      <c r="DN194" t="s">
        <v>3</v>
      </c>
      <c r="DO194">
        <v>0</v>
      </c>
    </row>
    <row r="195" spans="1:119" x14ac:dyDescent="0.2">
      <c r="A195">
        <f>ROW(Source!A302)</f>
        <v>302</v>
      </c>
      <c r="B195">
        <v>60252778</v>
      </c>
      <c r="C195">
        <v>60253319</v>
      </c>
      <c r="D195">
        <v>58999254</v>
      </c>
      <c r="E195">
        <v>1080</v>
      </c>
      <c r="F195">
        <v>1</v>
      </c>
      <c r="G195">
        <v>1080</v>
      </c>
      <c r="H195">
        <v>1</v>
      </c>
      <c r="I195" t="s">
        <v>1048</v>
      </c>
      <c r="J195" t="s">
        <v>3</v>
      </c>
      <c r="K195" t="s">
        <v>1049</v>
      </c>
      <c r="L195">
        <v>1191</v>
      </c>
      <c r="N195">
        <v>1013</v>
      </c>
      <c r="O195" t="s">
        <v>1050</v>
      </c>
      <c r="P195" t="s">
        <v>1050</v>
      </c>
      <c r="Q195">
        <v>1</v>
      </c>
      <c r="W195">
        <v>0</v>
      </c>
      <c r="X195">
        <v>476480486</v>
      </c>
      <c r="Y195">
        <f>(AT195*1.1)</f>
        <v>55.550000000000004</v>
      </c>
      <c r="AA195">
        <v>0</v>
      </c>
      <c r="AB195">
        <v>0</v>
      </c>
      <c r="AC195">
        <v>0</v>
      </c>
      <c r="AD195">
        <v>0</v>
      </c>
      <c r="AE195">
        <v>0</v>
      </c>
      <c r="AF195">
        <v>0</v>
      </c>
      <c r="AG195">
        <v>0</v>
      </c>
      <c r="AH195">
        <v>0</v>
      </c>
      <c r="AI195">
        <v>1</v>
      </c>
      <c r="AJ195">
        <v>1</v>
      </c>
      <c r="AK195">
        <v>1</v>
      </c>
      <c r="AL195">
        <v>1</v>
      </c>
      <c r="AM195">
        <v>-2</v>
      </c>
      <c r="AN195">
        <v>0</v>
      </c>
      <c r="AO195">
        <v>1</v>
      </c>
      <c r="AP195">
        <v>1</v>
      </c>
      <c r="AQ195">
        <v>0</v>
      </c>
      <c r="AR195">
        <v>0</v>
      </c>
      <c r="AS195" t="s">
        <v>3</v>
      </c>
      <c r="AT195">
        <v>50.5</v>
      </c>
      <c r="AU195" t="s">
        <v>24</v>
      </c>
      <c r="AV195">
        <v>1</v>
      </c>
      <c r="AW195">
        <v>2</v>
      </c>
      <c r="AX195">
        <v>60254357</v>
      </c>
      <c r="AY195">
        <v>1</v>
      </c>
      <c r="AZ195">
        <v>0</v>
      </c>
      <c r="BA195">
        <v>227</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CU195">
        <f>ROUND(AT195*Source!I302*AH195*AL195,2)</f>
        <v>0</v>
      </c>
      <c r="CV195">
        <f>ROUND(Y195*Source!I302,9)</f>
        <v>10.07677</v>
      </c>
      <c r="CW195">
        <v>0</v>
      </c>
      <c r="CX195">
        <f>ROUND(Y195*Source!I302,9)</f>
        <v>10.07677</v>
      </c>
      <c r="CY195">
        <f>AD195</f>
        <v>0</v>
      </c>
      <c r="CZ195">
        <f>AH195</f>
        <v>0</v>
      </c>
      <c r="DA195">
        <f>AL195</f>
        <v>1</v>
      </c>
      <c r="DB195">
        <f>ROUND((ROUND(AT195*CZ195,2)*1.1),6)</f>
        <v>0</v>
      </c>
      <c r="DC195">
        <f>ROUND((ROUND(AT195*AG195,2)*1.1),6)</f>
        <v>0</v>
      </c>
      <c r="DD195" t="s">
        <v>3</v>
      </c>
      <c r="DE195" t="s">
        <v>3</v>
      </c>
      <c r="DF195">
        <f t="shared" ref="DF195:DF204" si="60">ROUND(ROUND(AE195,2)*CX195,2)</f>
        <v>0</v>
      </c>
      <c r="DG195">
        <f t="shared" si="57"/>
        <v>0</v>
      </c>
      <c r="DH195">
        <f t="shared" si="58"/>
        <v>0</v>
      </c>
      <c r="DI195">
        <f t="shared" si="59"/>
        <v>0</v>
      </c>
      <c r="DJ195">
        <f>DI195</f>
        <v>0</v>
      </c>
      <c r="DK195">
        <v>0</v>
      </c>
      <c r="DL195" t="s">
        <v>3</v>
      </c>
      <c r="DM195">
        <v>0</v>
      </c>
      <c r="DN195" t="s">
        <v>3</v>
      </c>
      <c r="DO195">
        <v>0</v>
      </c>
    </row>
    <row r="196" spans="1:119" x14ac:dyDescent="0.2">
      <c r="A196">
        <f>ROW(Source!A302)</f>
        <v>302</v>
      </c>
      <c r="B196">
        <v>60252778</v>
      </c>
      <c r="C196">
        <v>60253319</v>
      </c>
      <c r="D196">
        <v>59070370</v>
      </c>
      <c r="E196">
        <v>1</v>
      </c>
      <c r="F196">
        <v>1</v>
      </c>
      <c r="G196">
        <v>1080</v>
      </c>
      <c r="H196">
        <v>2</v>
      </c>
      <c r="I196" t="s">
        <v>1051</v>
      </c>
      <c r="J196" t="s">
        <v>1052</v>
      </c>
      <c r="K196" t="s">
        <v>1053</v>
      </c>
      <c r="L196">
        <v>1368</v>
      </c>
      <c r="N196">
        <v>1011</v>
      </c>
      <c r="O196" t="s">
        <v>1054</v>
      </c>
      <c r="P196" t="s">
        <v>1054</v>
      </c>
      <c r="Q196">
        <v>1</v>
      </c>
      <c r="W196">
        <v>0</v>
      </c>
      <c r="X196">
        <v>-2065404138</v>
      </c>
      <c r="Y196">
        <f>(AT196*1.1)</f>
        <v>10.032</v>
      </c>
      <c r="AA196">
        <v>0</v>
      </c>
      <c r="AB196">
        <v>7.44</v>
      </c>
      <c r="AC196">
        <v>0</v>
      </c>
      <c r="AD196">
        <v>0</v>
      </c>
      <c r="AE196">
        <v>0</v>
      </c>
      <c r="AF196">
        <v>7.11</v>
      </c>
      <c r="AG196">
        <v>0</v>
      </c>
      <c r="AH196">
        <v>0</v>
      </c>
      <c r="AI196">
        <v>1</v>
      </c>
      <c r="AJ196">
        <v>1</v>
      </c>
      <c r="AK196">
        <v>1</v>
      </c>
      <c r="AL196">
        <v>1</v>
      </c>
      <c r="AM196">
        <v>-2</v>
      </c>
      <c r="AN196">
        <v>0</v>
      </c>
      <c r="AO196">
        <v>1</v>
      </c>
      <c r="AP196">
        <v>1</v>
      </c>
      <c r="AQ196">
        <v>0</v>
      </c>
      <c r="AR196">
        <v>0</v>
      </c>
      <c r="AS196" t="s">
        <v>3</v>
      </c>
      <c r="AT196">
        <v>9.1199999999999992</v>
      </c>
      <c r="AU196" t="s">
        <v>24</v>
      </c>
      <c r="AV196">
        <v>0</v>
      </c>
      <c r="AW196">
        <v>2</v>
      </c>
      <c r="AX196">
        <v>60254358</v>
      </c>
      <c r="AY196">
        <v>1</v>
      </c>
      <c r="AZ196">
        <v>0</v>
      </c>
      <c r="BA196">
        <v>228</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CV196">
        <v>0</v>
      </c>
      <c r="CW196">
        <f>ROUND(Y196*Source!I302*DO196,9)</f>
        <v>0</v>
      </c>
      <c r="CX196">
        <f>ROUND(Y196*Source!I302,9)</f>
        <v>1.8198048</v>
      </c>
      <c r="CY196">
        <f>AB196</f>
        <v>7.44</v>
      </c>
      <c r="CZ196">
        <f>AF196</f>
        <v>7.11</v>
      </c>
      <c r="DA196">
        <f>AJ196</f>
        <v>1</v>
      </c>
      <c r="DB196">
        <f>ROUND((ROUND(AT196*CZ196,2)*1.1),6)</f>
        <v>71.323999999999998</v>
      </c>
      <c r="DC196">
        <f>ROUND((ROUND(AT196*AG196,2)*1.1),6)</f>
        <v>0</v>
      </c>
      <c r="DD196" t="s">
        <v>3</v>
      </c>
      <c r="DE196" t="s">
        <v>3</v>
      </c>
      <c r="DF196">
        <f t="shared" si="60"/>
        <v>0</v>
      </c>
      <c r="DG196">
        <f t="shared" si="57"/>
        <v>12.94</v>
      </c>
      <c r="DH196">
        <f t="shared" si="58"/>
        <v>0</v>
      </c>
      <c r="DI196">
        <f t="shared" si="59"/>
        <v>0</v>
      </c>
      <c r="DJ196">
        <f>DG196</f>
        <v>12.94</v>
      </c>
      <c r="DK196">
        <v>0</v>
      </c>
      <c r="DL196" t="s">
        <v>3</v>
      </c>
      <c r="DM196">
        <v>0</v>
      </c>
      <c r="DN196" t="s">
        <v>3</v>
      </c>
      <c r="DO196">
        <v>0</v>
      </c>
    </row>
    <row r="197" spans="1:119" x14ac:dyDescent="0.2">
      <c r="A197">
        <f>ROW(Source!A302)</f>
        <v>302</v>
      </c>
      <c r="B197">
        <v>60252778</v>
      </c>
      <c r="C197">
        <v>60253319</v>
      </c>
      <c r="D197">
        <v>59070669</v>
      </c>
      <c r="E197">
        <v>1</v>
      </c>
      <c r="F197">
        <v>1</v>
      </c>
      <c r="G197">
        <v>1080</v>
      </c>
      <c r="H197">
        <v>2</v>
      </c>
      <c r="I197" t="s">
        <v>1055</v>
      </c>
      <c r="J197" t="s">
        <v>1056</v>
      </c>
      <c r="K197" t="s">
        <v>1057</v>
      </c>
      <c r="L197">
        <v>1368</v>
      </c>
      <c r="N197">
        <v>1011</v>
      </c>
      <c r="O197" t="s">
        <v>1054</v>
      </c>
      <c r="P197" t="s">
        <v>1054</v>
      </c>
      <c r="Q197">
        <v>1</v>
      </c>
      <c r="W197">
        <v>0</v>
      </c>
      <c r="X197">
        <v>-1985943078</v>
      </c>
      <c r="Y197">
        <f>(AT197*1.1)</f>
        <v>1.573</v>
      </c>
      <c r="AA197">
        <v>0</v>
      </c>
      <c r="AB197">
        <v>87.01</v>
      </c>
      <c r="AC197">
        <v>13.21</v>
      </c>
      <c r="AD197">
        <v>0</v>
      </c>
      <c r="AE197">
        <v>0</v>
      </c>
      <c r="AF197">
        <v>83.1</v>
      </c>
      <c r="AG197">
        <v>12.62</v>
      </c>
      <c r="AH197">
        <v>0</v>
      </c>
      <c r="AI197">
        <v>1</v>
      </c>
      <c r="AJ197">
        <v>1</v>
      </c>
      <c r="AK197">
        <v>1</v>
      </c>
      <c r="AL197">
        <v>1</v>
      </c>
      <c r="AM197">
        <v>-2</v>
      </c>
      <c r="AN197">
        <v>0</v>
      </c>
      <c r="AO197">
        <v>1</v>
      </c>
      <c r="AP197">
        <v>1</v>
      </c>
      <c r="AQ197">
        <v>0</v>
      </c>
      <c r="AR197">
        <v>0</v>
      </c>
      <c r="AS197" t="s">
        <v>3</v>
      </c>
      <c r="AT197">
        <v>1.43</v>
      </c>
      <c r="AU197" t="s">
        <v>24</v>
      </c>
      <c r="AV197">
        <v>0</v>
      </c>
      <c r="AW197">
        <v>2</v>
      </c>
      <c r="AX197">
        <v>60254359</v>
      </c>
      <c r="AY197">
        <v>1</v>
      </c>
      <c r="AZ197">
        <v>0</v>
      </c>
      <c r="BA197">
        <v>229</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CV197">
        <v>0</v>
      </c>
      <c r="CW197">
        <f>ROUND(Y197*Source!I302*DO197,9)</f>
        <v>3.6010185639999999</v>
      </c>
      <c r="CX197">
        <f>ROUND(Y197*Source!I302,9)</f>
        <v>0.28534219999999999</v>
      </c>
      <c r="CY197">
        <f>AB197</f>
        <v>87.01</v>
      </c>
      <c r="CZ197">
        <f>AF197</f>
        <v>83.1</v>
      </c>
      <c r="DA197">
        <f>AJ197</f>
        <v>1</v>
      </c>
      <c r="DB197">
        <f>ROUND((ROUND(AT197*CZ197,2)*1.1),6)</f>
        <v>130.71299999999999</v>
      </c>
      <c r="DC197">
        <f>ROUND((ROUND(AT197*AG197,2)*1.1),6)</f>
        <v>19.855</v>
      </c>
      <c r="DD197" t="s">
        <v>3</v>
      </c>
      <c r="DE197" t="s">
        <v>3</v>
      </c>
      <c r="DF197">
        <f t="shared" si="60"/>
        <v>0</v>
      </c>
      <c r="DG197">
        <f t="shared" si="57"/>
        <v>23.71</v>
      </c>
      <c r="DH197">
        <f t="shared" si="58"/>
        <v>3.6</v>
      </c>
      <c r="DI197">
        <f t="shared" si="59"/>
        <v>0</v>
      </c>
      <c r="DJ197">
        <f>DG197</f>
        <v>23.71</v>
      </c>
      <c r="DK197">
        <v>0</v>
      </c>
      <c r="DL197" t="s">
        <v>1058</v>
      </c>
      <c r="DM197">
        <v>0</v>
      </c>
      <c r="DN197" t="s">
        <v>1050</v>
      </c>
      <c r="DO197">
        <v>12.62</v>
      </c>
    </row>
    <row r="198" spans="1:119" x14ac:dyDescent="0.2">
      <c r="A198">
        <f>ROW(Source!A302)</f>
        <v>302</v>
      </c>
      <c r="B198">
        <v>60252778</v>
      </c>
      <c r="C198">
        <v>60253319</v>
      </c>
      <c r="D198">
        <v>59070045</v>
      </c>
      <c r="E198">
        <v>1</v>
      </c>
      <c r="F198">
        <v>1</v>
      </c>
      <c r="G198">
        <v>1080</v>
      </c>
      <c r="H198">
        <v>2</v>
      </c>
      <c r="I198" t="s">
        <v>1112</v>
      </c>
      <c r="J198" t="s">
        <v>1113</v>
      </c>
      <c r="K198" t="s">
        <v>1114</v>
      </c>
      <c r="L198">
        <v>1368</v>
      </c>
      <c r="N198">
        <v>1011</v>
      </c>
      <c r="O198" t="s">
        <v>1054</v>
      </c>
      <c r="P198" t="s">
        <v>1054</v>
      </c>
      <c r="Q198">
        <v>1</v>
      </c>
      <c r="W198">
        <v>0</v>
      </c>
      <c r="X198">
        <v>584621038</v>
      </c>
      <c r="Y198">
        <f>(AT198*1.1)</f>
        <v>15.620000000000001</v>
      </c>
      <c r="AA198">
        <v>0</v>
      </c>
      <c r="AB198">
        <v>26.78</v>
      </c>
      <c r="AC198">
        <v>13.21</v>
      </c>
      <c r="AD198">
        <v>0</v>
      </c>
      <c r="AE198">
        <v>0</v>
      </c>
      <c r="AF198">
        <v>25.58</v>
      </c>
      <c r="AG198">
        <v>12.62</v>
      </c>
      <c r="AH198">
        <v>0</v>
      </c>
      <c r="AI198">
        <v>1</v>
      </c>
      <c r="AJ198">
        <v>1</v>
      </c>
      <c r="AK198">
        <v>1</v>
      </c>
      <c r="AL198">
        <v>1</v>
      </c>
      <c r="AM198">
        <v>-2</v>
      </c>
      <c r="AN198">
        <v>0</v>
      </c>
      <c r="AO198">
        <v>1</v>
      </c>
      <c r="AP198">
        <v>1</v>
      </c>
      <c r="AQ198">
        <v>0</v>
      </c>
      <c r="AR198">
        <v>0</v>
      </c>
      <c r="AS198" t="s">
        <v>3</v>
      </c>
      <c r="AT198">
        <v>14.2</v>
      </c>
      <c r="AU198" t="s">
        <v>24</v>
      </c>
      <c r="AV198">
        <v>0</v>
      </c>
      <c r="AW198">
        <v>2</v>
      </c>
      <c r="AX198">
        <v>60254360</v>
      </c>
      <c r="AY198">
        <v>1</v>
      </c>
      <c r="AZ198">
        <v>0</v>
      </c>
      <c r="BA198">
        <v>230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CV198">
        <v>0</v>
      </c>
      <c r="CW198">
        <f>ROUND(Y198*Source!I302*DO198,9)</f>
        <v>35.758366160000001</v>
      </c>
      <c r="CX198">
        <f>ROUND(Y198*Source!I302,9)</f>
        <v>2.8334679999999999</v>
      </c>
      <c r="CY198">
        <f>AB198</f>
        <v>26.78</v>
      </c>
      <c r="CZ198">
        <f>AF198</f>
        <v>25.58</v>
      </c>
      <c r="DA198">
        <f>AJ198</f>
        <v>1</v>
      </c>
      <c r="DB198">
        <f>ROUND((ROUND(AT198*CZ198,2)*1.1),6)</f>
        <v>399.56400000000002</v>
      </c>
      <c r="DC198">
        <f>ROUND((ROUND(AT198*AG198,2)*1.1),6)</f>
        <v>197.12</v>
      </c>
      <c r="DD198" t="s">
        <v>3</v>
      </c>
      <c r="DE198" t="s">
        <v>3</v>
      </c>
      <c r="DF198">
        <f t="shared" si="60"/>
        <v>0</v>
      </c>
      <c r="DG198">
        <f t="shared" si="57"/>
        <v>72.48</v>
      </c>
      <c r="DH198">
        <f t="shared" si="58"/>
        <v>35.76</v>
      </c>
      <c r="DI198">
        <f t="shared" si="59"/>
        <v>0</v>
      </c>
      <c r="DJ198">
        <f>DG198</f>
        <v>72.48</v>
      </c>
      <c r="DK198">
        <v>0</v>
      </c>
      <c r="DL198" t="s">
        <v>1058</v>
      </c>
      <c r="DM198">
        <v>0</v>
      </c>
      <c r="DN198" t="s">
        <v>1050</v>
      </c>
      <c r="DO198">
        <v>12.62</v>
      </c>
    </row>
    <row r="199" spans="1:119" x14ac:dyDescent="0.2">
      <c r="A199">
        <f>ROW(Source!A302)</f>
        <v>302</v>
      </c>
      <c r="B199">
        <v>60252778</v>
      </c>
      <c r="C199">
        <v>60253319</v>
      </c>
      <c r="D199">
        <v>59040049</v>
      </c>
      <c r="E199">
        <v>1</v>
      </c>
      <c r="F199">
        <v>1</v>
      </c>
      <c r="G199">
        <v>1080</v>
      </c>
      <c r="H199">
        <v>3</v>
      </c>
      <c r="I199" t="s">
        <v>1066</v>
      </c>
      <c r="J199" t="s">
        <v>1067</v>
      </c>
      <c r="K199" t="s">
        <v>1068</v>
      </c>
      <c r="L199">
        <v>1348</v>
      </c>
      <c r="N199">
        <v>1009</v>
      </c>
      <c r="O199" t="s">
        <v>32</v>
      </c>
      <c r="P199" t="s">
        <v>32</v>
      </c>
      <c r="Q199">
        <v>1000</v>
      </c>
      <c r="W199">
        <v>0</v>
      </c>
      <c r="X199">
        <v>-1792704725</v>
      </c>
      <c r="Y199">
        <f>AT199</f>
        <v>2.66E-3</v>
      </c>
      <c r="AA199">
        <v>8590.86</v>
      </c>
      <c r="AB199">
        <v>0</v>
      </c>
      <c r="AC199">
        <v>0</v>
      </c>
      <c r="AD199">
        <v>0</v>
      </c>
      <c r="AE199">
        <v>8590.86</v>
      </c>
      <c r="AF199">
        <v>0</v>
      </c>
      <c r="AG199">
        <v>0</v>
      </c>
      <c r="AH199">
        <v>0</v>
      </c>
      <c r="AI199">
        <v>1</v>
      </c>
      <c r="AJ199">
        <v>1</v>
      </c>
      <c r="AK199">
        <v>1</v>
      </c>
      <c r="AL199">
        <v>1</v>
      </c>
      <c r="AM199">
        <v>-2</v>
      </c>
      <c r="AN199">
        <v>0</v>
      </c>
      <c r="AO199">
        <v>1</v>
      </c>
      <c r="AP199">
        <v>1</v>
      </c>
      <c r="AQ199">
        <v>0</v>
      </c>
      <c r="AR199">
        <v>0</v>
      </c>
      <c r="AS199" t="s">
        <v>3</v>
      </c>
      <c r="AT199">
        <v>2.66E-3</v>
      </c>
      <c r="AU199" t="s">
        <v>3</v>
      </c>
      <c r="AV199">
        <v>0</v>
      </c>
      <c r="AW199">
        <v>2</v>
      </c>
      <c r="AX199">
        <v>60254361</v>
      </c>
      <c r="AY199">
        <v>1</v>
      </c>
      <c r="AZ199">
        <v>0</v>
      </c>
      <c r="BA199">
        <v>231</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CV199">
        <v>0</v>
      </c>
      <c r="CW199">
        <v>0</v>
      </c>
      <c r="CX199">
        <f>ROUND(Y199*Source!I302,9)</f>
        <v>4.8252400000000002E-4</v>
      </c>
      <c r="CY199">
        <f>AA199</f>
        <v>8590.86</v>
      </c>
      <c r="CZ199">
        <f>AE199</f>
        <v>8590.86</v>
      </c>
      <c r="DA199">
        <f>AI199</f>
        <v>1</v>
      </c>
      <c r="DB199">
        <f>ROUND(ROUND(AT199*CZ199,2),6)</f>
        <v>22.85</v>
      </c>
      <c r="DC199">
        <f>ROUND(ROUND(AT199*AG199,2),6)</f>
        <v>0</v>
      </c>
      <c r="DD199" t="s">
        <v>3</v>
      </c>
      <c r="DE199" t="s">
        <v>3</v>
      </c>
      <c r="DF199">
        <f t="shared" si="60"/>
        <v>4.1500000000000004</v>
      </c>
      <c r="DG199">
        <f t="shared" si="57"/>
        <v>0</v>
      </c>
      <c r="DH199">
        <f t="shared" si="58"/>
        <v>0</v>
      </c>
      <c r="DI199">
        <f t="shared" si="59"/>
        <v>0</v>
      </c>
      <c r="DJ199">
        <f>DF199</f>
        <v>4.1500000000000004</v>
      </c>
      <c r="DK199">
        <v>0</v>
      </c>
      <c r="DL199" t="s">
        <v>3</v>
      </c>
      <c r="DM199">
        <v>0</v>
      </c>
      <c r="DN199" t="s">
        <v>3</v>
      </c>
      <c r="DO199">
        <v>0</v>
      </c>
    </row>
    <row r="200" spans="1:119" x14ac:dyDescent="0.2">
      <c r="A200">
        <f>ROW(Source!A302)</f>
        <v>302</v>
      </c>
      <c r="B200">
        <v>60252778</v>
      </c>
      <c r="C200">
        <v>60253319</v>
      </c>
      <c r="D200">
        <v>59038856</v>
      </c>
      <c r="E200">
        <v>1</v>
      </c>
      <c r="F200">
        <v>1</v>
      </c>
      <c r="G200">
        <v>1080</v>
      </c>
      <c r="H200">
        <v>3</v>
      </c>
      <c r="I200" t="s">
        <v>1115</v>
      </c>
      <c r="J200" t="s">
        <v>1116</v>
      </c>
      <c r="K200" t="s">
        <v>1117</v>
      </c>
      <c r="L200">
        <v>1348</v>
      </c>
      <c r="N200">
        <v>1009</v>
      </c>
      <c r="O200" t="s">
        <v>32</v>
      </c>
      <c r="P200" t="s">
        <v>32</v>
      </c>
      <c r="Q200">
        <v>1000</v>
      </c>
      <c r="W200">
        <v>0</v>
      </c>
      <c r="X200">
        <v>-1123198217</v>
      </c>
      <c r="Y200">
        <f>AT200</f>
        <v>1.7799999999999999E-3</v>
      </c>
      <c r="AA200">
        <v>17868.28</v>
      </c>
      <c r="AB200">
        <v>0</v>
      </c>
      <c r="AC200">
        <v>0</v>
      </c>
      <c r="AD200">
        <v>0</v>
      </c>
      <c r="AE200">
        <v>17868.28</v>
      </c>
      <c r="AF200">
        <v>0</v>
      </c>
      <c r="AG200">
        <v>0</v>
      </c>
      <c r="AH200">
        <v>0</v>
      </c>
      <c r="AI200">
        <v>1</v>
      </c>
      <c r="AJ200">
        <v>1</v>
      </c>
      <c r="AK200">
        <v>1</v>
      </c>
      <c r="AL200">
        <v>1</v>
      </c>
      <c r="AM200">
        <v>-2</v>
      </c>
      <c r="AN200">
        <v>0</v>
      </c>
      <c r="AO200">
        <v>1</v>
      </c>
      <c r="AP200">
        <v>1</v>
      </c>
      <c r="AQ200">
        <v>0</v>
      </c>
      <c r="AR200">
        <v>0</v>
      </c>
      <c r="AS200" t="s">
        <v>3</v>
      </c>
      <c r="AT200">
        <v>1.7799999999999999E-3</v>
      </c>
      <c r="AU200" t="s">
        <v>3</v>
      </c>
      <c r="AV200">
        <v>0</v>
      </c>
      <c r="AW200">
        <v>2</v>
      </c>
      <c r="AX200">
        <v>60254362</v>
      </c>
      <c r="AY200">
        <v>1</v>
      </c>
      <c r="AZ200">
        <v>0</v>
      </c>
      <c r="BA200">
        <v>232</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CV200">
        <v>0</v>
      </c>
      <c r="CW200">
        <v>0</v>
      </c>
      <c r="CX200">
        <f>ROUND(Y200*Source!I302,9)</f>
        <v>3.2289200000000002E-4</v>
      </c>
      <c r="CY200">
        <f>AA200</f>
        <v>17868.28</v>
      </c>
      <c r="CZ200">
        <f>AE200</f>
        <v>17868.28</v>
      </c>
      <c r="DA200">
        <f>AI200</f>
        <v>1</v>
      </c>
      <c r="DB200">
        <f>ROUND(ROUND(AT200*CZ200,2),6)</f>
        <v>31.81</v>
      </c>
      <c r="DC200">
        <f>ROUND(ROUND(AT200*AG200,2),6)</f>
        <v>0</v>
      </c>
      <c r="DD200" t="s">
        <v>3</v>
      </c>
      <c r="DE200" t="s">
        <v>3</v>
      </c>
      <c r="DF200">
        <f t="shared" si="60"/>
        <v>5.77</v>
      </c>
      <c r="DG200">
        <f t="shared" si="57"/>
        <v>0</v>
      </c>
      <c r="DH200">
        <f t="shared" si="58"/>
        <v>0</v>
      </c>
      <c r="DI200">
        <f t="shared" si="59"/>
        <v>0</v>
      </c>
      <c r="DJ200">
        <f>DF200</f>
        <v>5.77</v>
      </c>
      <c r="DK200">
        <v>0</v>
      </c>
      <c r="DL200" t="s">
        <v>3</v>
      </c>
      <c r="DM200">
        <v>0</v>
      </c>
      <c r="DN200" t="s">
        <v>3</v>
      </c>
      <c r="DO200">
        <v>0</v>
      </c>
    </row>
    <row r="201" spans="1:119" x14ac:dyDescent="0.2">
      <c r="A201">
        <f>ROW(Source!A303)</f>
        <v>303</v>
      </c>
      <c r="B201">
        <v>60252775</v>
      </c>
      <c r="C201">
        <v>60253319</v>
      </c>
      <c r="D201">
        <v>58999254</v>
      </c>
      <c r="E201">
        <v>1080</v>
      </c>
      <c r="F201">
        <v>1</v>
      </c>
      <c r="G201">
        <v>1080</v>
      </c>
      <c r="H201">
        <v>1</v>
      </c>
      <c r="I201" t="s">
        <v>1048</v>
      </c>
      <c r="J201" t="s">
        <v>3</v>
      </c>
      <c r="K201" t="s">
        <v>1049</v>
      </c>
      <c r="L201">
        <v>1191</v>
      </c>
      <c r="N201">
        <v>1013</v>
      </c>
      <c r="O201" t="s">
        <v>1050</v>
      </c>
      <c r="P201" t="s">
        <v>1050</v>
      </c>
      <c r="Q201">
        <v>1</v>
      </c>
      <c r="W201">
        <v>0</v>
      </c>
      <c r="X201">
        <v>476480486</v>
      </c>
      <c r="Y201">
        <f>(AT201*1.1)</f>
        <v>55.550000000000004</v>
      </c>
      <c r="AA201">
        <v>0</v>
      </c>
      <c r="AB201">
        <v>0</v>
      </c>
      <c r="AC201">
        <v>0</v>
      </c>
      <c r="AD201">
        <v>0</v>
      </c>
      <c r="AE201">
        <v>0</v>
      </c>
      <c r="AF201">
        <v>0</v>
      </c>
      <c r="AG201">
        <v>0</v>
      </c>
      <c r="AH201">
        <v>0</v>
      </c>
      <c r="AI201">
        <v>1</v>
      </c>
      <c r="AJ201">
        <v>1</v>
      </c>
      <c r="AK201">
        <v>1</v>
      </c>
      <c r="AL201">
        <v>1</v>
      </c>
      <c r="AM201">
        <v>5</v>
      </c>
      <c r="AN201">
        <v>0</v>
      </c>
      <c r="AO201">
        <v>1</v>
      </c>
      <c r="AP201">
        <v>1</v>
      </c>
      <c r="AQ201">
        <v>0</v>
      </c>
      <c r="AR201">
        <v>0</v>
      </c>
      <c r="AS201" t="s">
        <v>3</v>
      </c>
      <c r="AT201">
        <v>50.5</v>
      </c>
      <c r="AU201" t="s">
        <v>24</v>
      </c>
      <c r="AV201">
        <v>1</v>
      </c>
      <c r="AW201">
        <v>2</v>
      </c>
      <c r="AX201">
        <v>60254357</v>
      </c>
      <c r="AY201">
        <v>1</v>
      </c>
      <c r="AZ201">
        <v>0</v>
      </c>
      <c r="BA201">
        <v>235</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CU201">
        <f>ROUND(AT201*Source!I303*AH201*AL201,2)</f>
        <v>0</v>
      </c>
      <c r="CV201">
        <f>ROUND(Y201*Source!I303,9)</f>
        <v>10.07677</v>
      </c>
      <c r="CW201">
        <v>0</v>
      </c>
      <c r="CX201">
        <f>ROUND(Y201*Source!I303,9)</f>
        <v>10.07677</v>
      </c>
      <c r="CY201">
        <f>AD201</f>
        <v>0</v>
      </c>
      <c r="CZ201">
        <f>AH201</f>
        <v>0</v>
      </c>
      <c r="DA201">
        <f>AL201</f>
        <v>1</v>
      </c>
      <c r="DB201">
        <f>ROUND((ROUND(AT201*CZ201,2)*1.1),6)</f>
        <v>0</v>
      </c>
      <c r="DC201">
        <f>ROUND((ROUND(AT201*AG201,2)*1.1),6)</f>
        <v>0</v>
      </c>
      <c r="DD201" t="s">
        <v>3</v>
      </c>
      <c r="DE201" t="s">
        <v>3</v>
      </c>
      <c r="DF201">
        <f t="shared" si="60"/>
        <v>0</v>
      </c>
      <c r="DG201">
        <f t="shared" si="57"/>
        <v>0</v>
      </c>
      <c r="DH201">
        <f t="shared" si="58"/>
        <v>0</v>
      </c>
      <c r="DI201">
        <f t="shared" si="59"/>
        <v>0</v>
      </c>
      <c r="DJ201">
        <f>DI201</f>
        <v>0</v>
      </c>
      <c r="DK201">
        <v>0</v>
      </c>
      <c r="DL201" t="s">
        <v>3</v>
      </c>
      <c r="DM201">
        <v>0</v>
      </c>
      <c r="DN201" t="s">
        <v>3</v>
      </c>
      <c r="DO201">
        <v>0</v>
      </c>
    </row>
    <row r="202" spans="1:119" x14ac:dyDescent="0.2">
      <c r="A202">
        <f>ROW(Source!A303)</f>
        <v>303</v>
      </c>
      <c r="B202">
        <v>60252775</v>
      </c>
      <c r="C202">
        <v>60253319</v>
      </c>
      <c r="D202">
        <v>59070370</v>
      </c>
      <c r="E202">
        <v>1</v>
      </c>
      <c r="F202">
        <v>1</v>
      </c>
      <c r="G202">
        <v>1080</v>
      </c>
      <c r="H202">
        <v>2</v>
      </c>
      <c r="I202" t="s">
        <v>1051</v>
      </c>
      <c r="J202" t="s">
        <v>1052</v>
      </c>
      <c r="K202" t="s">
        <v>1053</v>
      </c>
      <c r="L202">
        <v>1368</v>
      </c>
      <c r="N202">
        <v>1011</v>
      </c>
      <c r="O202" t="s">
        <v>1054</v>
      </c>
      <c r="P202" t="s">
        <v>1054</v>
      </c>
      <c r="Q202">
        <v>1</v>
      </c>
      <c r="W202">
        <v>0</v>
      </c>
      <c r="X202">
        <v>-2065404138</v>
      </c>
      <c r="Y202">
        <f>(AT202*1.1)</f>
        <v>10.032</v>
      </c>
      <c r="AA202">
        <v>0</v>
      </c>
      <c r="AB202">
        <v>85.83</v>
      </c>
      <c r="AC202">
        <v>0</v>
      </c>
      <c r="AD202">
        <v>0</v>
      </c>
      <c r="AE202">
        <v>0</v>
      </c>
      <c r="AF202">
        <v>7.11</v>
      </c>
      <c r="AG202">
        <v>0</v>
      </c>
      <c r="AH202">
        <v>0</v>
      </c>
      <c r="AI202">
        <v>1</v>
      </c>
      <c r="AJ202">
        <v>11.53</v>
      </c>
      <c r="AK202">
        <v>54.99</v>
      </c>
      <c r="AL202">
        <v>1</v>
      </c>
      <c r="AM202">
        <v>2</v>
      </c>
      <c r="AN202">
        <v>0</v>
      </c>
      <c r="AO202">
        <v>1</v>
      </c>
      <c r="AP202">
        <v>1</v>
      </c>
      <c r="AQ202">
        <v>0</v>
      </c>
      <c r="AR202">
        <v>0</v>
      </c>
      <c r="AS202" t="s">
        <v>3</v>
      </c>
      <c r="AT202">
        <v>9.1199999999999992</v>
      </c>
      <c r="AU202" t="s">
        <v>24</v>
      </c>
      <c r="AV202">
        <v>0</v>
      </c>
      <c r="AW202">
        <v>2</v>
      </c>
      <c r="AX202">
        <v>60254358</v>
      </c>
      <c r="AY202">
        <v>1</v>
      </c>
      <c r="AZ202">
        <v>0</v>
      </c>
      <c r="BA202">
        <v>236</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CV202">
        <v>0</v>
      </c>
      <c r="CW202">
        <f>ROUND(Y202*Source!I303*DO202,9)</f>
        <v>0</v>
      </c>
      <c r="CX202">
        <f>ROUND(Y202*Source!I303,9)</f>
        <v>1.8198048</v>
      </c>
      <c r="CY202">
        <f>AB202</f>
        <v>85.83</v>
      </c>
      <c r="CZ202">
        <f>AF202</f>
        <v>7.11</v>
      </c>
      <c r="DA202">
        <f>AJ202</f>
        <v>11.53</v>
      </c>
      <c r="DB202">
        <f>ROUND((ROUND(AT202*CZ202,2)*1.1),6)</f>
        <v>71.323999999999998</v>
      </c>
      <c r="DC202">
        <f>ROUND((ROUND(AT202*AG202,2)*1.1),6)</f>
        <v>0</v>
      </c>
      <c r="DD202" t="s">
        <v>3</v>
      </c>
      <c r="DE202" t="s">
        <v>3</v>
      </c>
      <c r="DF202">
        <f t="shared" si="60"/>
        <v>0</v>
      </c>
      <c r="DG202">
        <f>ROUND(ROUND(AF202*AJ202,2)*CX202,2)</f>
        <v>149.19</v>
      </c>
      <c r="DH202">
        <f>ROUND(ROUND(AG202*AK202,2)*CX202,2)</f>
        <v>0</v>
      </c>
      <c r="DI202">
        <f t="shared" si="59"/>
        <v>0</v>
      </c>
      <c r="DJ202">
        <f>DG202</f>
        <v>149.19</v>
      </c>
      <c r="DK202">
        <v>0</v>
      </c>
      <c r="DL202" t="s">
        <v>3</v>
      </c>
      <c r="DM202">
        <v>0</v>
      </c>
      <c r="DN202" t="s">
        <v>3</v>
      </c>
      <c r="DO202">
        <v>0</v>
      </c>
    </row>
    <row r="203" spans="1:119" x14ac:dyDescent="0.2">
      <c r="A203">
        <f>ROW(Source!A303)</f>
        <v>303</v>
      </c>
      <c r="B203">
        <v>60252775</v>
      </c>
      <c r="C203">
        <v>60253319</v>
      </c>
      <c r="D203">
        <v>59070669</v>
      </c>
      <c r="E203">
        <v>1</v>
      </c>
      <c r="F203">
        <v>1</v>
      </c>
      <c r="G203">
        <v>1080</v>
      </c>
      <c r="H203">
        <v>2</v>
      </c>
      <c r="I203" t="s">
        <v>1055</v>
      </c>
      <c r="J203" t="s">
        <v>1056</v>
      </c>
      <c r="K203" t="s">
        <v>1057</v>
      </c>
      <c r="L203">
        <v>1368</v>
      </c>
      <c r="N203">
        <v>1011</v>
      </c>
      <c r="O203" t="s">
        <v>1054</v>
      </c>
      <c r="P203" t="s">
        <v>1054</v>
      </c>
      <c r="Q203">
        <v>1</v>
      </c>
      <c r="W203">
        <v>0</v>
      </c>
      <c r="X203">
        <v>-1985943078</v>
      </c>
      <c r="Y203">
        <f>(AT203*1.1)</f>
        <v>1.573</v>
      </c>
      <c r="AA203">
        <v>0</v>
      </c>
      <c r="AB203">
        <v>1418.19</v>
      </c>
      <c r="AC203">
        <v>726.59</v>
      </c>
      <c r="AD203">
        <v>0</v>
      </c>
      <c r="AE203">
        <v>0</v>
      </c>
      <c r="AF203">
        <v>83.1</v>
      </c>
      <c r="AG203">
        <v>12.62</v>
      </c>
      <c r="AH203">
        <v>0</v>
      </c>
      <c r="AI203">
        <v>1</v>
      </c>
      <c r="AJ203">
        <v>16.3</v>
      </c>
      <c r="AK203">
        <v>54.99</v>
      </c>
      <c r="AL203">
        <v>1</v>
      </c>
      <c r="AM203">
        <v>2</v>
      </c>
      <c r="AN203">
        <v>0</v>
      </c>
      <c r="AO203">
        <v>1</v>
      </c>
      <c r="AP203">
        <v>1</v>
      </c>
      <c r="AQ203">
        <v>0</v>
      </c>
      <c r="AR203">
        <v>0</v>
      </c>
      <c r="AS203" t="s">
        <v>3</v>
      </c>
      <c r="AT203">
        <v>1.43</v>
      </c>
      <c r="AU203" t="s">
        <v>24</v>
      </c>
      <c r="AV203">
        <v>0</v>
      </c>
      <c r="AW203">
        <v>2</v>
      </c>
      <c r="AX203">
        <v>60254359</v>
      </c>
      <c r="AY203">
        <v>1</v>
      </c>
      <c r="AZ203">
        <v>0</v>
      </c>
      <c r="BA203">
        <v>237</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CV203">
        <v>0</v>
      </c>
      <c r="CW203">
        <f>ROUND(Y203*Source!I303*DO203,9)</f>
        <v>3.6010185639999999</v>
      </c>
      <c r="CX203">
        <f>ROUND(Y203*Source!I303,9)</f>
        <v>0.28534219999999999</v>
      </c>
      <c r="CY203">
        <f>AB203</f>
        <v>1418.19</v>
      </c>
      <c r="CZ203">
        <f>AF203</f>
        <v>83.1</v>
      </c>
      <c r="DA203">
        <f>AJ203</f>
        <v>16.3</v>
      </c>
      <c r="DB203">
        <f>ROUND((ROUND(AT203*CZ203,2)*1.1),6)</f>
        <v>130.71299999999999</v>
      </c>
      <c r="DC203">
        <f>ROUND((ROUND(AT203*AG203,2)*1.1),6)</f>
        <v>19.855</v>
      </c>
      <c r="DD203" t="s">
        <v>3</v>
      </c>
      <c r="DE203" t="s">
        <v>3</v>
      </c>
      <c r="DF203">
        <f t="shared" si="60"/>
        <v>0</v>
      </c>
      <c r="DG203">
        <f>ROUND(ROUND(AF203*AJ203,2)*CX203,2)</f>
        <v>386.5</v>
      </c>
      <c r="DH203">
        <f>ROUND(ROUND(AG203*AK203,2)*CX203,2)</f>
        <v>198.02</v>
      </c>
      <c r="DI203">
        <f t="shared" si="59"/>
        <v>0</v>
      </c>
      <c r="DJ203">
        <f>DG203</f>
        <v>386.5</v>
      </c>
      <c r="DK203">
        <v>0</v>
      </c>
      <c r="DL203" t="s">
        <v>1058</v>
      </c>
      <c r="DM203">
        <v>0</v>
      </c>
      <c r="DN203" t="s">
        <v>1050</v>
      </c>
      <c r="DO203">
        <v>12.62</v>
      </c>
    </row>
    <row r="204" spans="1:119" x14ac:dyDescent="0.2">
      <c r="A204">
        <f>ROW(Source!A303)</f>
        <v>303</v>
      </c>
      <c r="B204">
        <v>60252775</v>
      </c>
      <c r="C204">
        <v>60253319</v>
      </c>
      <c r="D204">
        <v>59070045</v>
      </c>
      <c r="E204">
        <v>1</v>
      </c>
      <c r="F204">
        <v>1</v>
      </c>
      <c r="G204">
        <v>1080</v>
      </c>
      <c r="H204">
        <v>2</v>
      </c>
      <c r="I204" t="s">
        <v>1112</v>
      </c>
      <c r="J204" t="s">
        <v>1113</v>
      </c>
      <c r="K204" t="s">
        <v>1114</v>
      </c>
      <c r="L204">
        <v>1368</v>
      </c>
      <c r="N204">
        <v>1011</v>
      </c>
      <c r="O204" t="s">
        <v>1054</v>
      </c>
      <c r="P204" t="s">
        <v>1054</v>
      </c>
      <c r="Q204">
        <v>1</v>
      </c>
      <c r="W204">
        <v>0</v>
      </c>
      <c r="X204">
        <v>584621038</v>
      </c>
      <c r="Y204">
        <f>(AT204*1.1)</f>
        <v>15.620000000000001</v>
      </c>
      <c r="AA204">
        <v>0</v>
      </c>
      <c r="AB204">
        <v>879.26</v>
      </c>
      <c r="AC204">
        <v>726.59</v>
      </c>
      <c r="AD204">
        <v>0</v>
      </c>
      <c r="AE204">
        <v>0</v>
      </c>
      <c r="AF204">
        <v>25.58</v>
      </c>
      <c r="AG204">
        <v>12.62</v>
      </c>
      <c r="AH204">
        <v>0</v>
      </c>
      <c r="AI204">
        <v>1</v>
      </c>
      <c r="AJ204">
        <v>32.83</v>
      </c>
      <c r="AK204">
        <v>54.99</v>
      </c>
      <c r="AL204">
        <v>1</v>
      </c>
      <c r="AM204">
        <v>2</v>
      </c>
      <c r="AN204">
        <v>0</v>
      </c>
      <c r="AO204">
        <v>1</v>
      </c>
      <c r="AP204">
        <v>1</v>
      </c>
      <c r="AQ204">
        <v>0</v>
      </c>
      <c r="AR204">
        <v>0</v>
      </c>
      <c r="AS204" t="s">
        <v>3</v>
      </c>
      <c r="AT204">
        <v>14.2</v>
      </c>
      <c r="AU204" t="s">
        <v>24</v>
      </c>
      <c r="AV204">
        <v>0</v>
      </c>
      <c r="AW204">
        <v>2</v>
      </c>
      <c r="AX204">
        <v>60254360</v>
      </c>
      <c r="AY204">
        <v>1</v>
      </c>
      <c r="AZ204">
        <v>0</v>
      </c>
      <c r="BA204">
        <v>238</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CV204">
        <v>0</v>
      </c>
      <c r="CW204">
        <f>ROUND(Y204*Source!I303*DO204,9)</f>
        <v>35.758366160000001</v>
      </c>
      <c r="CX204">
        <f>ROUND(Y204*Source!I303,9)</f>
        <v>2.8334679999999999</v>
      </c>
      <c r="CY204">
        <f>AB204</f>
        <v>879.26</v>
      </c>
      <c r="CZ204">
        <f>AF204</f>
        <v>25.58</v>
      </c>
      <c r="DA204">
        <f>AJ204</f>
        <v>32.83</v>
      </c>
      <c r="DB204">
        <f>ROUND((ROUND(AT204*CZ204,2)*1.1),6)</f>
        <v>399.56400000000002</v>
      </c>
      <c r="DC204">
        <f>ROUND((ROUND(AT204*AG204,2)*1.1),6)</f>
        <v>197.12</v>
      </c>
      <c r="DD204" t="s">
        <v>3</v>
      </c>
      <c r="DE204" t="s">
        <v>3</v>
      </c>
      <c r="DF204">
        <f t="shared" si="60"/>
        <v>0</v>
      </c>
      <c r="DG204">
        <f>ROUND(ROUND(AF204*AJ204,2)*CX204,2)</f>
        <v>2379.52</v>
      </c>
      <c r="DH204">
        <f>ROUND(ROUND(AG204*AK204,2)*CX204,2)</f>
        <v>1966.34</v>
      </c>
      <c r="DI204">
        <f t="shared" si="59"/>
        <v>0</v>
      </c>
      <c r="DJ204">
        <f>DG204</f>
        <v>2379.52</v>
      </c>
      <c r="DK204">
        <v>0</v>
      </c>
      <c r="DL204" t="s">
        <v>1058</v>
      </c>
      <c r="DM204">
        <v>0</v>
      </c>
      <c r="DN204" t="s">
        <v>1050</v>
      </c>
      <c r="DO204">
        <v>12.62</v>
      </c>
    </row>
    <row r="205" spans="1:119" x14ac:dyDescent="0.2">
      <c r="A205">
        <f>ROW(Source!A303)</f>
        <v>303</v>
      </c>
      <c r="B205">
        <v>60252775</v>
      </c>
      <c r="C205">
        <v>60253319</v>
      </c>
      <c r="D205">
        <v>59040049</v>
      </c>
      <c r="E205">
        <v>1</v>
      </c>
      <c r="F205">
        <v>1</v>
      </c>
      <c r="G205">
        <v>1080</v>
      </c>
      <c r="H205">
        <v>3</v>
      </c>
      <c r="I205" t="s">
        <v>1066</v>
      </c>
      <c r="J205" t="s">
        <v>1067</v>
      </c>
      <c r="K205" t="s">
        <v>1068</v>
      </c>
      <c r="L205">
        <v>1348</v>
      </c>
      <c r="N205">
        <v>1009</v>
      </c>
      <c r="O205" t="s">
        <v>32</v>
      </c>
      <c r="P205" t="s">
        <v>32</v>
      </c>
      <c r="Q205">
        <v>1000</v>
      </c>
      <c r="W205">
        <v>0</v>
      </c>
      <c r="X205">
        <v>-1792704725</v>
      </c>
      <c r="Y205">
        <f>AT205</f>
        <v>2.66E-3</v>
      </c>
      <c r="AA205">
        <v>159875.9</v>
      </c>
      <c r="AB205">
        <v>0</v>
      </c>
      <c r="AC205">
        <v>0</v>
      </c>
      <c r="AD205">
        <v>0</v>
      </c>
      <c r="AE205">
        <v>8590.86</v>
      </c>
      <c r="AF205">
        <v>0</v>
      </c>
      <c r="AG205">
        <v>0</v>
      </c>
      <c r="AH205">
        <v>0</v>
      </c>
      <c r="AI205">
        <v>18.61</v>
      </c>
      <c r="AJ205">
        <v>1</v>
      </c>
      <c r="AK205">
        <v>1</v>
      </c>
      <c r="AL205">
        <v>1</v>
      </c>
      <c r="AM205">
        <v>2</v>
      </c>
      <c r="AN205">
        <v>0</v>
      </c>
      <c r="AO205">
        <v>1</v>
      </c>
      <c r="AP205">
        <v>1</v>
      </c>
      <c r="AQ205">
        <v>0</v>
      </c>
      <c r="AR205">
        <v>0</v>
      </c>
      <c r="AS205" t="s">
        <v>3</v>
      </c>
      <c r="AT205">
        <v>2.66E-3</v>
      </c>
      <c r="AU205" t="s">
        <v>3</v>
      </c>
      <c r="AV205">
        <v>0</v>
      </c>
      <c r="AW205">
        <v>2</v>
      </c>
      <c r="AX205">
        <v>60254361</v>
      </c>
      <c r="AY205">
        <v>1</v>
      </c>
      <c r="AZ205">
        <v>0</v>
      </c>
      <c r="BA205">
        <v>239</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CV205">
        <v>0</v>
      </c>
      <c r="CW205">
        <v>0</v>
      </c>
      <c r="CX205">
        <f>ROUND(Y205*Source!I303,9)</f>
        <v>4.8252400000000002E-4</v>
      </c>
      <c r="CY205">
        <f>AA205</f>
        <v>159875.9</v>
      </c>
      <c r="CZ205">
        <f>AE205</f>
        <v>8590.86</v>
      </c>
      <c r="DA205">
        <f>AI205</f>
        <v>18.61</v>
      </c>
      <c r="DB205">
        <f>ROUND(ROUND(AT205*CZ205,2),6)</f>
        <v>22.85</v>
      </c>
      <c r="DC205">
        <f>ROUND(ROUND(AT205*AG205,2),6)</f>
        <v>0</v>
      </c>
      <c r="DD205" t="s">
        <v>3</v>
      </c>
      <c r="DE205" t="s">
        <v>3</v>
      </c>
      <c r="DF205">
        <f>ROUND(ROUND(AE205*AI205,2)*CX205,2)</f>
        <v>77.14</v>
      </c>
      <c r="DG205">
        <f t="shared" ref="DG205:DG214" si="61">ROUND(ROUND(AF205,2)*CX205,2)</f>
        <v>0</v>
      </c>
      <c r="DH205">
        <f t="shared" ref="DH205:DH214" si="62">ROUND(ROUND(AG205,2)*CX205,2)</f>
        <v>0</v>
      </c>
      <c r="DI205">
        <f t="shared" si="59"/>
        <v>0</v>
      </c>
      <c r="DJ205">
        <f>DF205</f>
        <v>77.14</v>
      </c>
      <c r="DK205">
        <v>0</v>
      </c>
      <c r="DL205" t="s">
        <v>3</v>
      </c>
      <c r="DM205">
        <v>0</v>
      </c>
      <c r="DN205" t="s">
        <v>3</v>
      </c>
      <c r="DO205">
        <v>0</v>
      </c>
    </row>
    <row r="206" spans="1:119" x14ac:dyDescent="0.2">
      <c r="A206">
        <f>ROW(Source!A303)</f>
        <v>303</v>
      </c>
      <c r="B206">
        <v>60252775</v>
      </c>
      <c r="C206">
        <v>60253319</v>
      </c>
      <c r="D206">
        <v>59038856</v>
      </c>
      <c r="E206">
        <v>1</v>
      </c>
      <c r="F206">
        <v>1</v>
      </c>
      <c r="G206">
        <v>1080</v>
      </c>
      <c r="H206">
        <v>3</v>
      </c>
      <c r="I206" t="s">
        <v>1115</v>
      </c>
      <c r="J206" t="s">
        <v>1116</v>
      </c>
      <c r="K206" t="s">
        <v>1117</v>
      </c>
      <c r="L206">
        <v>1348</v>
      </c>
      <c r="N206">
        <v>1009</v>
      </c>
      <c r="O206" t="s">
        <v>32</v>
      </c>
      <c r="P206" t="s">
        <v>32</v>
      </c>
      <c r="Q206">
        <v>1000</v>
      </c>
      <c r="W206">
        <v>0</v>
      </c>
      <c r="X206">
        <v>-1123198217</v>
      </c>
      <c r="Y206">
        <f>AT206</f>
        <v>1.7799999999999999E-3</v>
      </c>
      <c r="AA206">
        <v>134905.51</v>
      </c>
      <c r="AB206">
        <v>0</v>
      </c>
      <c r="AC206">
        <v>0</v>
      </c>
      <c r="AD206">
        <v>0</v>
      </c>
      <c r="AE206">
        <v>17868.28</v>
      </c>
      <c r="AF206">
        <v>0</v>
      </c>
      <c r="AG206">
        <v>0</v>
      </c>
      <c r="AH206">
        <v>0</v>
      </c>
      <c r="AI206">
        <v>7.55</v>
      </c>
      <c r="AJ206">
        <v>1</v>
      </c>
      <c r="AK206">
        <v>1</v>
      </c>
      <c r="AL206">
        <v>1</v>
      </c>
      <c r="AM206">
        <v>2</v>
      </c>
      <c r="AN206">
        <v>0</v>
      </c>
      <c r="AO206">
        <v>1</v>
      </c>
      <c r="AP206">
        <v>1</v>
      </c>
      <c r="AQ206">
        <v>0</v>
      </c>
      <c r="AR206">
        <v>0</v>
      </c>
      <c r="AS206" t="s">
        <v>3</v>
      </c>
      <c r="AT206">
        <v>1.7799999999999999E-3</v>
      </c>
      <c r="AU206" t="s">
        <v>3</v>
      </c>
      <c r="AV206">
        <v>0</v>
      </c>
      <c r="AW206">
        <v>2</v>
      </c>
      <c r="AX206">
        <v>60254362</v>
      </c>
      <c r="AY206">
        <v>1</v>
      </c>
      <c r="AZ206">
        <v>0</v>
      </c>
      <c r="BA206">
        <v>240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CV206">
        <v>0</v>
      </c>
      <c r="CW206">
        <v>0</v>
      </c>
      <c r="CX206">
        <f>ROUND(Y206*Source!I303,9)</f>
        <v>3.2289200000000002E-4</v>
      </c>
      <c r="CY206">
        <f>AA206</f>
        <v>134905.51</v>
      </c>
      <c r="CZ206">
        <f>AE206</f>
        <v>17868.28</v>
      </c>
      <c r="DA206">
        <f>AI206</f>
        <v>7.55</v>
      </c>
      <c r="DB206">
        <f>ROUND(ROUND(AT206*CZ206,2),6)</f>
        <v>31.81</v>
      </c>
      <c r="DC206">
        <f>ROUND(ROUND(AT206*AG206,2),6)</f>
        <v>0</v>
      </c>
      <c r="DD206" t="s">
        <v>3</v>
      </c>
      <c r="DE206" t="s">
        <v>3</v>
      </c>
      <c r="DF206">
        <f>ROUND(ROUND(AE206*AI206,2)*CX206,2)</f>
        <v>43.56</v>
      </c>
      <c r="DG206">
        <f t="shared" si="61"/>
        <v>0</v>
      </c>
      <c r="DH206">
        <f t="shared" si="62"/>
        <v>0</v>
      </c>
      <c r="DI206">
        <f t="shared" si="59"/>
        <v>0</v>
      </c>
      <c r="DJ206">
        <f>DF206</f>
        <v>43.56</v>
      </c>
      <c r="DK206">
        <v>0</v>
      </c>
      <c r="DL206" t="s">
        <v>3</v>
      </c>
      <c r="DM206">
        <v>0</v>
      </c>
      <c r="DN206" t="s">
        <v>3</v>
      </c>
      <c r="DO206">
        <v>0</v>
      </c>
    </row>
    <row r="207" spans="1:119" x14ac:dyDescent="0.2">
      <c r="A207">
        <f>ROW(Source!A350)</f>
        <v>350</v>
      </c>
      <c r="B207">
        <v>60252778</v>
      </c>
      <c r="C207">
        <v>60253357</v>
      </c>
      <c r="D207">
        <v>58999254</v>
      </c>
      <c r="E207">
        <v>1080</v>
      </c>
      <c r="F207">
        <v>1</v>
      </c>
      <c r="G207">
        <v>1080</v>
      </c>
      <c r="H207">
        <v>1</v>
      </c>
      <c r="I207" t="s">
        <v>1048</v>
      </c>
      <c r="J207" t="s">
        <v>3</v>
      </c>
      <c r="K207" t="s">
        <v>1049</v>
      </c>
      <c r="L207">
        <v>1191</v>
      </c>
      <c r="N207">
        <v>1013</v>
      </c>
      <c r="O207" t="s">
        <v>1050</v>
      </c>
      <c r="P207" t="s">
        <v>1050</v>
      </c>
      <c r="Q207">
        <v>1</v>
      </c>
      <c r="W207">
        <v>0</v>
      </c>
      <c r="X207">
        <v>476480486</v>
      </c>
      <c r="Y207">
        <f>((AT207*1.15)*1.1)</f>
        <v>74.255499999999998</v>
      </c>
      <c r="AA207">
        <v>0</v>
      </c>
      <c r="AB207">
        <v>0</v>
      </c>
      <c r="AC207">
        <v>0</v>
      </c>
      <c r="AD207">
        <v>0</v>
      </c>
      <c r="AE207">
        <v>0</v>
      </c>
      <c r="AF207">
        <v>0</v>
      </c>
      <c r="AG207">
        <v>0</v>
      </c>
      <c r="AH207">
        <v>0</v>
      </c>
      <c r="AI207">
        <v>1</v>
      </c>
      <c r="AJ207">
        <v>1</v>
      </c>
      <c r="AK207">
        <v>1</v>
      </c>
      <c r="AL207">
        <v>1</v>
      </c>
      <c r="AM207">
        <v>-2</v>
      </c>
      <c r="AN207">
        <v>0</v>
      </c>
      <c r="AO207">
        <v>1</v>
      </c>
      <c r="AP207">
        <v>1</v>
      </c>
      <c r="AQ207">
        <v>0</v>
      </c>
      <c r="AR207">
        <v>0</v>
      </c>
      <c r="AS207" t="s">
        <v>3</v>
      </c>
      <c r="AT207">
        <v>58.7</v>
      </c>
      <c r="AU207" t="s">
        <v>547</v>
      </c>
      <c r="AV207">
        <v>1</v>
      </c>
      <c r="AW207">
        <v>2</v>
      </c>
      <c r="AX207">
        <v>60254365</v>
      </c>
      <c r="AY207">
        <v>1</v>
      </c>
      <c r="AZ207">
        <v>0</v>
      </c>
      <c r="BA207">
        <v>243</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CU207">
        <f>ROUND(AT207*Source!I350*AH207*AL207,2)</f>
        <v>0</v>
      </c>
      <c r="CV207">
        <f>ROUND(Y207*Source!I350,9)</f>
        <v>54.020876250000001</v>
      </c>
      <c r="CW207">
        <v>0</v>
      </c>
      <c r="CX207">
        <f>ROUND(Y207*Source!I350,9)</f>
        <v>54.020876250000001</v>
      </c>
      <c r="CY207">
        <f>AD207</f>
        <v>0</v>
      </c>
      <c r="CZ207">
        <f>AH207</f>
        <v>0</v>
      </c>
      <c r="DA207">
        <f>AL207</f>
        <v>1</v>
      </c>
      <c r="DB207">
        <f>ROUND(((ROUND(AT207*CZ207,2)*1.15)*1.1),6)</f>
        <v>0</v>
      </c>
      <c r="DC207">
        <f>ROUND(((ROUND(AT207*AG207,2)*1.15)*1.1),6)</f>
        <v>0</v>
      </c>
      <c r="DD207" t="s">
        <v>3</v>
      </c>
      <c r="DE207" t="s">
        <v>3</v>
      </c>
      <c r="DF207">
        <f t="shared" ref="DF207:DF216" si="63">ROUND(ROUND(AE207,2)*CX207,2)</f>
        <v>0</v>
      </c>
      <c r="DG207">
        <f t="shared" si="61"/>
        <v>0</v>
      </c>
      <c r="DH207">
        <f t="shared" si="62"/>
        <v>0</v>
      </c>
      <c r="DI207">
        <f t="shared" si="59"/>
        <v>0</v>
      </c>
      <c r="DJ207">
        <f>DI207</f>
        <v>0</v>
      </c>
      <c r="DK207">
        <v>0</v>
      </c>
      <c r="DL207" t="s">
        <v>3</v>
      </c>
      <c r="DM207">
        <v>0</v>
      </c>
      <c r="DN207" t="s">
        <v>3</v>
      </c>
      <c r="DO207">
        <v>0</v>
      </c>
    </row>
    <row r="208" spans="1:119" x14ac:dyDescent="0.2">
      <c r="A208">
        <f>ROW(Source!A350)</f>
        <v>350</v>
      </c>
      <c r="B208">
        <v>60252778</v>
      </c>
      <c r="C208">
        <v>60253357</v>
      </c>
      <c r="D208">
        <v>59070370</v>
      </c>
      <c r="E208">
        <v>1</v>
      </c>
      <c r="F208">
        <v>1</v>
      </c>
      <c r="G208">
        <v>1080</v>
      </c>
      <c r="H208">
        <v>2</v>
      </c>
      <c r="I208" t="s">
        <v>1051</v>
      </c>
      <c r="J208" t="s">
        <v>1052</v>
      </c>
      <c r="K208" t="s">
        <v>1053</v>
      </c>
      <c r="L208">
        <v>1368</v>
      </c>
      <c r="N208">
        <v>1011</v>
      </c>
      <c r="O208" t="s">
        <v>1054</v>
      </c>
      <c r="P208" t="s">
        <v>1054</v>
      </c>
      <c r="Q208">
        <v>1</v>
      </c>
      <c r="W208">
        <v>0</v>
      </c>
      <c r="X208">
        <v>-2065404138</v>
      </c>
      <c r="Y208">
        <f>((AT208*1.25)*1.1)</f>
        <v>22</v>
      </c>
      <c r="AA208">
        <v>0</v>
      </c>
      <c r="AB208">
        <v>7.73</v>
      </c>
      <c r="AC208">
        <v>0</v>
      </c>
      <c r="AD208">
        <v>0</v>
      </c>
      <c r="AE208">
        <v>0</v>
      </c>
      <c r="AF208">
        <v>7.11</v>
      </c>
      <c r="AG208">
        <v>0</v>
      </c>
      <c r="AH208">
        <v>0</v>
      </c>
      <c r="AI208">
        <v>1</v>
      </c>
      <c r="AJ208">
        <v>1</v>
      </c>
      <c r="AK208">
        <v>1</v>
      </c>
      <c r="AL208">
        <v>1</v>
      </c>
      <c r="AM208">
        <v>-2</v>
      </c>
      <c r="AN208">
        <v>0</v>
      </c>
      <c r="AO208">
        <v>1</v>
      </c>
      <c r="AP208">
        <v>1</v>
      </c>
      <c r="AQ208">
        <v>0</v>
      </c>
      <c r="AR208">
        <v>0</v>
      </c>
      <c r="AS208" t="s">
        <v>3</v>
      </c>
      <c r="AT208">
        <v>16</v>
      </c>
      <c r="AU208" t="s">
        <v>1118</v>
      </c>
      <c r="AV208">
        <v>0</v>
      </c>
      <c r="AW208">
        <v>2</v>
      </c>
      <c r="AX208">
        <v>60254366</v>
      </c>
      <c r="AY208">
        <v>1</v>
      </c>
      <c r="AZ208">
        <v>0</v>
      </c>
      <c r="BA208">
        <v>244</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CV208">
        <v>0</v>
      </c>
      <c r="CW208">
        <f>ROUND(Y208*Source!I350*DO208,9)</f>
        <v>0</v>
      </c>
      <c r="CX208">
        <f>ROUND(Y208*Source!I350,9)</f>
        <v>16.004999999999999</v>
      </c>
      <c r="CY208">
        <f>AB208</f>
        <v>7.73</v>
      </c>
      <c r="CZ208">
        <f>AF208</f>
        <v>7.11</v>
      </c>
      <c r="DA208">
        <f>AJ208</f>
        <v>1</v>
      </c>
      <c r="DB208">
        <f>ROUND(((ROUND(AT208*CZ208,2)*1.25)*1.1),6)</f>
        <v>156.41999999999999</v>
      </c>
      <c r="DC208">
        <f>ROUND(((ROUND(AT208*AG208,2)*1.25)*1.1),6)</f>
        <v>0</v>
      </c>
      <c r="DD208" t="s">
        <v>3</v>
      </c>
      <c r="DE208" t="s">
        <v>3</v>
      </c>
      <c r="DF208">
        <f t="shared" si="63"/>
        <v>0</v>
      </c>
      <c r="DG208">
        <f t="shared" si="61"/>
        <v>113.8</v>
      </c>
      <c r="DH208">
        <f t="shared" si="62"/>
        <v>0</v>
      </c>
      <c r="DI208">
        <f t="shared" si="59"/>
        <v>0</v>
      </c>
      <c r="DJ208">
        <f>DG208</f>
        <v>113.8</v>
      </c>
      <c r="DK208">
        <v>0</v>
      </c>
      <c r="DL208" t="s">
        <v>3</v>
      </c>
      <c r="DM208">
        <v>0</v>
      </c>
      <c r="DN208" t="s">
        <v>3</v>
      </c>
      <c r="DO208">
        <v>0</v>
      </c>
    </row>
    <row r="209" spans="1:119" x14ac:dyDescent="0.2">
      <c r="A209">
        <f>ROW(Source!A350)</f>
        <v>350</v>
      </c>
      <c r="B209">
        <v>60252778</v>
      </c>
      <c r="C209">
        <v>60253357</v>
      </c>
      <c r="D209">
        <v>59070669</v>
      </c>
      <c r="E209">
        <v>1</v>
      </c>
      <c r="F209">
        <v>1</v>
      </c>
      <c r="G209">
        <v>1080</v>
      </c>
      <c r="H209">
        <v>2</v>
      </c>
      <c r="I209" t="s">
        <v>1055</v>
      </c>
      <c r="J209" t="s">
        <v>1056</v>
      </c>
      <c r="K209" t="s">
        <v>1057</v>
      </c>
      <c r="L209">
        <v>1368</v>
      </c>
      <c r="N209">
        <v>1011</v>
      </c>
      <c r="O209" t="s">
        <v>1054</v>
      </c>
      <c r="P209" t="s">
        <v>1054</v>
      </c>
      <c r="Q209">
        <v>1</v>
      </c>
      <c r="W209">
        <v>0</v>
      </c>
      <c r="X209">
        <v>-1985943078</v>
      </c>
      <c r="Y209">
        <f>((AT209*1.25)*1.1)</f>
        <v>2.5712500000000005</v>
      </c>
      <c r="AA209">
        <v>0</v>
      </c>
      <c r="AB209">
        <v>90.33</v>
      </c>
      <c r="AC209">
        <v>13.72</v>
      </c>
      <c r="AD209">
        <v>0</v>
      </c>
      <c r="AE209">
        <v>0</v>
      </c>
      <c r="AF209">
        <v>83.1</v>
      </c>
      <c r="AG209">
        <v>12.62</v>
      </c>
      <c r="AH209">
        <v>0</v>
      </c>
      <c r="AI209">
        <v>1</v>
      </c>
      <c r="AJ209">
        <v>1</v>
      </c>
      <c r="AK209">
        <v>1</v>
      </c>
      <c r="AL209">
        <v>1</v>
      </c>
      <c r="AM209">
        <v>-2</v>
      </c>
      <c r="AN209">
        <v>0</v>
      </c>
      <c r="AO209">
        <v>1</v>
      </c>
      <c r="AP209">
        <v>1</v>
      </c>
      <c r="AQ209">
        <v>0</v>
      </c>
      <c r="AR209">
        <v>0</v>
      </c>
      <c r="AS209" t="s">
        <v>3</v>
      </c>
      <c r="AT209">
        <v>1.87</v>
      </c>
      <c r="AU209" t="s">
        <v>1118</v>
      </c>
      <c r="AV209">
        <v>0</v>
      </c>
      <c r="AW209">
        <v>2</v>
      </c>
      <c r="AX209">
        <v>60254367</v>
      </c>
      <c r="AY209">
        <v>1</v>
      </c>
      <c r="AZ209">
        <v>0</v>
      </c>
      <c r="BA209">
        <v>245</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CV209">
        <v>0</v>
      </c>
      <c r="CW209">
        <f>ROUND(Y209*Source!I350*DO209,9)</f>
        <v>23.606774813000001</v>
      </c>
      <c r="CX209">
        <f>ROUND(Y209*Source!I350,9)</f>
        <v>1.870584375</v>
      </c>
      <c r="CY209">
        <f>AB209</f>
        <v>90.33</v>
      </c>
      <c r="CZ209">
        <f>AF209</f>
        <v>83.1</v>
      </c>
      <c r="DA209">
        <f>AJ209</f>
        <v>1</v>
      </c>
      <c r="DB209">
        <f>ROUND(((ROUND(AT209*CZ209,2)*1.25)*1.1),6)</f>
        <v>213.67500000000001</v>
      </c>
      <c r="DC209">
        <f>ROUND(((ROUND(AT209*AG209,2)*1.25)*1.1),6)</f>
        <v>32.450000000000003</v>
      </c>
      <c r="DD209" t="s">
        <v>3</v>
      </c>
      <c r="DE209" t="s">
        <v>3</v>
      </c>
      <c r="DF209">
        <f t="shared" si="63"/>
        <v>0</v>
      </c>
      <c r="DG209">
        <f t="shared" si="61"/>
        <v>155.44999999999999</v>
      </c>
      <c r="DH209">
        <f t="shared" si="62"/>
        <v>23.61</v>
      </c>
      <c r="DI209">
        <f t="shared" si="59"/>
        <v>0</v>
      </c>
      <c r="DJ209">
        <f>DG209</f>
        <v>155.44999999999999</v>
      </c>
      <c r="DK209">
        <v>0</v>
      </c>
      <c r="DL209" t="s">
        <v>1058</v>
      </c>
      <c r="DM209">
        <v>0</v>
      </c>
      <c r="DN209" t="s">
        <v>1050</v>
      </c>
      <c r="DO209">
        <v>12.62</v>
      </c>
    </row>
    <row r="210" spans="1:119" x14ac:dyDescent="0.2">
      <c r="A210">
        <f>ROW(Source!A350)</f>
        <v>350</v>
      </c>
      <c r="B210">
        <v>60252778</v>
      </c>
      <c r="C210">
        <v>60253357</v>
      </c>
      <c r="D210">
        <v>59039758</v>
      </c>
      <c r="E210">
        <v>1</v>
      </c>
      <c r="F210">
        <v>1</v>
      </c>
      <c r="G210">
        <v>1080</v>
      </c>
      <c r="H210">
        <v>3</v>
      </c>
      <c r="I210" t="s">
        <v>1119</v>
      </c>
      <c r="J210" t="s">
        <v>1120</v>
      </c>
      <c r="K210" t="s">
        <v>1121</v>
      </c>
      <c r="L210">
        <v>1348</v>
      </c>
      <c r="N210">
        <v>1009</v>
      </c>
      <c r="O210" t="s">
        <v>32</v>
      </c>
      <c r="P210" t="s">
        <v>32</v>
      </c>
      <c r="Q210">
        <v>1000</v>
      </c>
      <c r="W210">
        <v>0</v>
      </c>
      <c r="X210">
        <v>248787090</v>
      </c>
      <c r="Y210">
        <f>AT210</f>
        <v>3.7399999999999998E-3</v>
      </c>
      <c r="AA210">
        <v>331.04</v>
      </c>
      <c r="AB210">
        <v>0</v>
      </c>
      <c r="AC210">
        <v>0</v>
      </c>
      <c r="AD210">
        <v>0</v>
      </c>
      <c r="AE210">
        <v>331.04</v>
      </c>
      <c r="AF210">
        <v>0</v>
      </c>
      <c r="AG210">
        <v>0</v>
      </c>
      <c r="AH210">
        <v>0</v>
      </c>
      <c r="AI210">
        <v>1</v>
      </c>
      <c r="AJ210">
        <v>1</v>
      </c>
      <c r="AK210">
        <v>1</v>
      </c>
      <c r="AL210">
        <v>1</v>
      </c>
      <c r="AM210">
        <v>-2</v>
      </c>
      <c r="AN210">
        <v>0</v>
      </c>
      <c r="AO210">
        <v>1</v>
      </c>
      <c r="AP210">
        <v>1</v>
      </c>
      <c r="AQ210">
        <v>0</v>
      </c>
      <c r="AR210">
        <v>0</v>
      </c>
      <c r="AS210" t="s">
        <v>3</v>
      </c>
      <c r="AT210">
        <v>3.7399999999999998E-3</v>
      </c>
      <c r="AU210" t="s">
        <v>3</v>
      </c>
      <c r="AV210">
        <v>0</v>
      </c>
      <c r="AW210">
        <v>2</v>
      </c>
      <c r="AX210">
        <v>60254368</v>
      </c>
      <c r="AY210">
        <v>1</v>
      </c>
      <c r="AZ210">
        <v>0</v>
      </c>
      <c r="BA210">
        <v>246</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CV210">
        <v>0</v>
      </c>
      <c r="CW210">
        <v>0</v>
      </c>
      <c r="CX210">
        <f>ROUND(Y210*Source!I350,9)</f>
        <v>2.7208499999999999E-3</v>
      </c>
      <c r="CY210">
        <f>AA210</f>
        <v>331.04</v>
      </c>
      <c r="CZ210">
        <f>AE210</f>
        <v>331.04</v>
      </c>
      <c r="DA210">
        <f>AI210</f>
        <v>1</v>
      </c>
      <c r="DB210">
        <f>ROUND(ROUND(AT210*CZ210,2),6)</f>
        <v>1.24</v>
      </c>
      <c r="DC210">
        <f>ROUND(ROUND(AT210*AG210,2),6)</f>
        <v>0</v>
      </c>
      <c r="DD210" t="s">
        <v>3</v>
      </c>
      <c r="DE210" t="s">
        <v>3</v>
      </c>
      <c r="DF210">
        <f t="shared" si="63"/>
        <v>0.9</v>
      </c>
      <c r="DG210">
        <f t="shared" si="61"/>
        <v>0</v>
      </c>
      <c r="DH210">
        <f t="shared" si="62"/>
        <v>0</v>
      </c>
      <c r="DI210">
        <f t="shared" si="59"/>
        <v>0</v>
      </c>
      <c r="DJ210">
        <f>DF210</f>
        <v>0.9</v>
      </c>
      <c r="DK210">
        <v>0</v>
      </c>
      <c r="DL210" t="s">
        <v>3</v>
      </c>
      <c r="DM210">
        <v>0</v>
      </c>
      <c r="DN210" t="s">
        <v>3</v>
      </c>
      <c r="DO210">
        <v>0</v>
      </c>
    </row>
    <row r="211" spans="1:119" x14ac:dyDescent="0.2">
      <c r="A211">
        <f>ROW(Source!A350)</f>
        <v>350</v>
      </c>
      <c r="B211">
        <v>60252778</v>
      </c>
      <c r="C211">
        <v>60253357</v>
      </c>
      <c r="D211">
        <v>59040049</v>
      </c>
      <c r="E211">
        <v>1</v>
      </c>
      <c r="F211">
        <v>1</v>
      </c>
      <c r="G211">
        <v>1080</v>
      </c>
      <c r="H211">
        <v>3</v>
      </c>
      <c r="I211" t="s">
        <v>1066</v>
      </c>
      <c r="J211" t="s">
        <v>1067</v>
      </c>
      <c r="K211" t="s">
        <v>1068</v>
      </c>
      <c r="L211">
        <v>1348</v>
      </c>
      <c r="N211">
        <v>1009</v>
      </c>
      <c r="O211" t="s">
        <v>32</v>
      </c>
      <c r="P211" t="s">
        <v>32</v>
      </c>
      <c r="Q211">
        <v>1000</v>
      </c>
      <c r="W211">
        <v>0</v>
      </c>
      <c r="X211">
        <v>-1792704725</v>
      </c>
      <c r="Y211">
        <f>AT211</f>
        <v>1.49E-3</v>
      </c>
      <c r="AA211">
        <v>8590.86</v>
      </c>
      <c r="AB211">
        <v>0</v>
      </c>
      <c r="AC211">
        <v>0</v>
      </c>
      <c r="AD211">
        <v>0</v>
      </c>
      <c r="AE211">
        <v>8590.86</v>
      </c>
      <c r="AF211">
        <v>0</v>
      </c>
      <c r="AG211">
        <v>0</v>
      </c>
      <c r="AH211">
        <v>0</v>
      </c>
      <c r="AI211">
        <v>1</v>
      </c>
      <c r="AJ211">
        <v>1</v>
      </c>
      <c r="AK211">
        <v>1</v>
      </c>
      <c r="AL211">
        <v>1</v>
      </c>
      <c r="AM211">
        <v>-2</v>
      </c>
      <c r="AN211">
        <v>0</v>
      </c>
      <c r="AO211">
        <v>1</v>
      </c>
      <c r="AP211">
        <v>1</v>
      </c>
      <c r="AQ211">
        <v>0</v>
      </c>
      <c r="AR211">
        <v>0</v>
      </c>
      <c r="AS211" t="s">
        <v>3</v>
      </c>
      <c r="AT211">
        <v>1.49E-3</v>
      </c>
      <c r="AU211" t="s">
        <v>3</v>
      </c>
      <c r="AV211">
        <v>0</v>
      </c>
      <c r="AW211">
        <v>2</v>
      </c>
      <c r="AX211">
        <v>60254369</v>
      </c>
      <c r="AY211">
        <v>1</v>
      </c>
      <c r="AZ211">
        <v>0</v>
      </c>
      <c r="BA211">
        <v>247</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CV211">
        <v>0</v>
      </c>
      <c r="CW211">
        <v>0</v>
      </c>
      <c r="CX211">
        <f>ROUND(Y211*Source!I350,9)</f>
        <v>1.083975E-3</v>
      </c>
      <c r="CY211">
        <f>AA211</f>
        <v>8590.86</v>
      </c>
      <c r="CZ211">
        <f>AE211</f>
        <v>8590.86</v>
      </c>
      <c r="DA211">
        <f>AI211</f>
        <v>1</v>
      </c>
      <c r="DB211">
        <f>ROUND(ROUND(AT211*CZ211,2),6)</f>
        <v>12.8</v>
      </c>
      <c r="DC211">
        <f>ROUND(ROUND(AT211*AG211,2),6)</f>
        <v>0</v>
      </c>
      <c r="DD211" t="s">
        <v>3</v>
      </c>
      <c r="DE211" t="s">
        <v>3</v>
      </c>
      <c r="DF211">
        <f t="shared" si="63"/>
        <v>9.31</v>
      </c>
      <c r="DG211">
        <f t="shared" si="61"/>
        <v>0</v>
      </c>
      <c r="DH211">
        <f t="shared" si="62"/>
        <v>0</v>
      </c>
      <c r="DI211">
        <f t="shared" si="59"/>
        <v>0</v>
      </c>
      <c r="DJ211">
        <f>DF211</f>
        <v>9.31</v>
      </c>
      <c r="DK211">
        <v>0</v>
      </c>
      <c r="DL211" t="s">
        <v>3</v>
      </c>
      <c r="DM211">
        <v>0</v>
      </c>
      <c r="DN211" t="s">
        <v>3</v>
      </c>
      <c r="DO211">
        <v>0</v>
      </c>
    </row>
    <row r="212" spans="1:119" x14ac:dyDescent="0.2">
      <c r="A212">
        <f>ROW(Source!A350)</f>
        <v>350</v>
      </c>
      <c r="B212">
        <v>60252778</v>
      </c>
      <c r="C212">
        <v>60253357</v>
      </c>
      <c r="D212">
        <v>59039007</v>
      </c>
      <c r="E212">
        <v>1</v>
      </c>
      <c r="F212">
        <v>1</v>
      </c>
      <c r="G212">
        <v>1080</v>
      </c>
      <c r="H212">
        <v>3</v>
      </c>
      <c r="I212" t="s">
        <v>1122</v>
      </c>
      <c r="J212" t="s">
        <v>1123</v>
      </c>
      <c r="K212" t="s">
        <v>1124</v>
      </c>
      <c r="L212">
        <v>1354</v>
      </c>
      <c r="N212">
        <v>1010</v>
      </c>
      <c r="O212" t="s">
        <v>457</v>
      </c>
      <c r="P212" t="s">
        <v>457</v>
      </c>
      <c r="Q212">
        <v>1</v>
      </c>
      <c r="W212">
        <v>0</v>
      </c>
      <c r="X212">
        <v>-1414204412</v>
      </c>
      <c r="Y212">
        <f>AT212</f>
        <v>528</v>
      </c>
      <c r="AA212">
        <v>3.86</v>
      </c>
      <c r="AB212">
        <v>0</v>
      </c>
      <c r="AC212">
        <v>0</v>
      </c>
      <c r="AD212">
        <v>0</v>
      </c>
      <c r="AE212">
        <v>3.86</v>
      </c>
      <c r="AF212">
        <v>0</v>
      </c>
      <c r="AG212">
        <v>0</v>
      </c>
      <c r="AH212">
        <v>0</v>
      </c>
      <c r="AI212">
        <v>1</v>
      </c>
      <c r="AJ212">
        <v>1</v>
      </c>
      <c r="AK212">
        <v>1</v>
      </c>
      <c r="AL212">
        <v>1</v>
      </c>
      <c r="AM212">
        <v>-2</v>
      </c>
      <c r="AN212">
        <v>0</v>
      </c>
      <c r="AO212">
        <v>1</v>
      </c>
      <c r="AP212">
        <v>1</v>
      </c>
      <c r="AQ212">
        <v>0</v>
      </c>
      <c r="AR212">
        <v>0</v>
      </c>
      <c r="AS212" t="s">
        <v>3</v>
      </c>
      <c r="AT212">
        <v>528</v>
      </c>
      <c r="AU212" t="s">
        <v>3</v>
      </c>
      <c r="AV212">
        <v>0</v>
      </c>
      <c r="AW212">
        <v>2</v>
      </c>
      <c r="AX212">
        <v>60254370</v>
      </c>
      <c r="AY212">
        <v>1</v>
      </c>
      <c r="AZ212">
        <v>0</v>
      </c>
      <c r="BA212">
        <v>248</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CV212">
        <v>0</v>
      </c>
      <c r="CW212">
        <v>0</v>
      </c>
      <c r="CX212">
        <f>ROUND(Y212*Source!I350,9)</f>
        <v>384.12</v>
      </c>
      <c r="CY212">
        <f>AA212</f>
        <v>3.86</v>
      </c>
      <c r="CZ212">
        <f>AE212</f>
        <v>3.86</v>
      </c>
      <c r="DA212">
        <f>AI212</f>
        <v>1</v>
      </c>
      <c r="DB212">
        <f>ROUND(ROUND(AT212*CZ212,2),6)</f>
        <v>2038.08</v>
      </c>
      <c r="DC212">
        <f>ROUND(ROUND(AT212*AG212,2),6)</f>
        <v>0</v>
      </c>
      <c r="DD212" t="s">
        <v>3</v>
      </c>
      <c r="DE212" t="s">
        <v>3</v>
      </c>
      <c r="DF212">
        <f t="shared" si="63"/>
        <v>1482.7</v>
      </c>
      <c r="DG212">
        <f t="shared" si="61"/>
        <v>0</v>
      </c>
      <c r="DH212">
        <f t="shared" si="62"/>
        <v>0</v>
      </c>
      <c r="DI212">
        <f t="shared" si="59"/>
        <v>0</v>
      </c>
      <c r="DJ212">
        <f>DF212</f>
        <v>1482.7</v>
      </c>
      <c r="DK212">
        <v>0</v>
      </c>
      <c r="DL212" t="s">
        <v>3</v>
      </c>
      <c r="DM212">
        <v>0</v>
      </c>
      <c r="DN212" t="s">
        <v>3</v>
      </c>
      <c r="DO212">
        <v>0</v>
      </c>
    </row>
    <row r="213" spans="1:119" x14ac:dyDescent="0.2">
      <c r="A213">
        <f>ROW(Source!A350)</f>
        <v>350</v>
      </c>
      <c r="B213">
        <v>60252778</v>
      </c>
      <c r="C213">
        <v>60253357</v>
      </c>
      <c r="D213">
        <v>59039182</v>
      </c>
      <c r="E213">
        <v>1</v>
      </c>
      <c r="F213">
        <v>1</v>
      </c>
      <c r="G213">
        <v>1080</v>
      </c>
      <c r="H213">
        <v>3</v>
      </c>
      <c r="I213" t="s">
        <v>1100</v>
      </c>
      <c r="J213" t="s">
        <v>1101</v>
      </c>
      <c r="K213" t="s">
        <v>1102</v>
      </c>
      <c r="L213">
        <v>1348</v>
      </c>
      <c r="N213">
        <v>1009</v>
      </c>
      <c r="O213" t="s">
        <v>32</v>
      </c>
      <c r="P213" t="s">
        <v>32</v>
      </c>
      <c r="Q213">
        <v>1000</v>
      </c>
      <c r="W213">
        <v>0</v>
      </c>
      <c r="X213">
        <v>-1496526477</v>
      </c>
      <c r="Y213">
        <f>AT213</f>
        <v>7.7999999999999996E-3</v>
      </c>
      <c r="AA213">
        <v>11233.62</v>
      </c>
      <c r="AB213">
        <v>0</v>
      </c>
      <c r="AC213">
        <v>0</v>
      </c>
      <c r="AD213">
        <v>0</v>
      </c>
      <c r="AE213">
        <v>11233.62</v>
      </c>
      <c r="AF213">
        <v>0</v>
      </c>
      <c r="AG213">
        <v>0</v>
      </c>
      <c r="AH213">
        <v>0</v>
      </c>
      <c r="AI213">
        <v>1</v>
      </c>
      <c r="AJ213">
        <v>1</v>
      </c>
      <c r="AK213">
        <v>1</v>
      </c>
      <c r="AL213">
        <v>1</v>
      </c>
      <c r="AM213">
        <v>-2</v>
      </c>
      <c r="AN213">
        <v>0</v>
      </c>
      <c r="AO213">
        <v>1</v>
      </c>
      <c r="AP213">
        <v>1</v>
      </c>
      <c r="AQ213">
        <v>0</v>
      </c>
      <c r="AR213">
        <v>0</v>
      </c>
      <c r="AS213" t="s">
        <v>3</v>
      </c>
      <c r="AT213">
        <v>7.7999999999999996E-3</v>
      </c>
      <c r="AU213" t="s">
        <v>3</v>
      </c>
      <c r="AV213">
        <v>0</v>
      </c>
      <c r="AW213">
        <v>2</v>
      </c>
      <c r="AX213">
        <v>60254371</v>
      </c>
      <c r="AY213">
        <v>1</v>
      </c>
      <c r="AZ213">
        <v>0</v>
      </c>
      <c r="BA213">
        <v>249</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CV213">
        <v>0</v>
      </c>
      <c r="CW213">
        <v>0</v>
      </c>
      <c r="CX213">
        <f>ROUND(Y213*Source!I350,9)</f>
        <v>5.6744999999999999E-3</v>
      </c>
      <c r="CY213">
        <f>AA213</f>
        <v>11233.62</v>
      </c>
      <c r="CZ213">
        <f>AE213</f>
        <v>11233.62</v>
      </c>
      <c r="DA213">
        <f>AI213</f>
        <v>1</v>
      </c>
      <c r="DB213">
        <f>ROUND(ROUND(AT213*CZ213,2),6)</f>
        <v>87.62</v>
      </c>
      <c r="DC213">
        <f>ROUND(ROUND(AT213*AG213,2),6)</f>
        <v>0</v>
      </c>
      <c r="DD213" t="s">
        <v>3</v>
      </c>
      <c r="DE213" t="s">
        <v>3</v>
      </c>
      <c r="DF213">
        <f t="shared" si="63"/>
        <v>63.75</v>
      </c>
      <c r="DG213">
        <f t="shared" si="61"/>
        <v>0</v>
      </c>
      <c r="DH213">
        <f t="shared" si="62"/>
        <v>0</v>
      </c>
      <c r="DI213">
        <f t="shared" si="59"/>
        <v>0</v>
      </c>
      <c r="DJ213">
        <f>DF213</f>
        <v>63.75</v>
      </c>
      <c r="DK213">
        <v>0</v>
      </c>
      <c r="DL213" t="s">
        <v>3</v>
      </c>
      <c r="DM213">
        <v>0</v>
      </c>
      <c r="DN213" t="s">
        <v>3</v>
      </c>
      <c r="DO213">
        <v>0</v>
      </c>
    </row>
    <row r="214" spans="1:119" x14ac:dyDescent="0.2">
      <c r="A214">
        <f>ROW(Source!A351)</f>
        <v>351</v>
      </c>
      <c r="B214">
        <v>60252775</v>
      </c>
      <c r="C214">
        <v>60253357</v>
      </c>
      <c r="D214">
        <v>58999254</v>
      </c>
      <c r="E214">
        <v>1080</v>
      </c>
      <c r="F214">
        <v>1</v>
      </c>
      <c r="G214">
        <v>1080</v>
      </c>
      <c r="H214">
        <v>1</v>
      </c>
      <c r="I214" t="s">
        <v>1048</v>
      </c>
      <c r="J214" t="s">
        <v>3</v>
      </c>
      <c r="K214" t="s">
        <v>1049</v>
      </c>
      <c r="L214">
        <v>1191</v>
      </c>
      <c r="N214">
        <v>1013</v>
      </c>
      <c r="O214" t="s">
        <v>1050</v>
      </c>
      <c r="P214" t="s">
        <v>1050</v>
      </c>
      <c r="Q214">
        <v>1</v>
      </c>
      <c r="W214">
        <v>0</v>
      </c>
      <c r="X214">
        <v>476480486</v>
      </c>
      <c r="Y214">
        <f>((AT214*1.15)*1.1)</f>
        <v>74.255499999999998</v>
      </c>
      <c r="AA214">
        <v>0</v>
      </c>
      <c r="AB214">
        <v>0</v>
      </c>
      <c r="AC214">
        <v>0</v>
      </c>
      <c r="AD214">
        <v>0</v>
      </c>
      <c r="AE214">
        <v>0</v>
      </c>
      <c r="AF214">
        <v>0</v>
      </c>
      <c r="AG214">
        <v>0</v>
      </c>
      <c r="AH214">
        <v>0</v>
      </c>
      <c r="AI214">
        <v>1</v>
      </c>
      <c r="AJ214">
        <v>1</v>
      </c>
      <c r="AK214">
        <v>1</v>
      </c>
      <c r="AL214">
        <v>1</v>
      </c>
      <c r="AM214">
        <v>5</v>
      </c>
      <c r="AN214">
        <v>0</v>
      </c>
      <c r="AO214">
        <v>1</v>
      </c>
      <c r="AP214">
        <v>1</v>
      </c>
      <c r="AQ214">
        <v>0</v>
      </c>
      <c r="AR214">
        <v>0</v>
      </c>
      <c r="AS214" t="s">
        <v>3</v>
      </c>
      <c r="AT214">
        <v>58.7</v>
      </c>
      <c r="AU214" t="s">
        <v>547</v>
      </c>
      <c r="AV214">
        <v>1</v>
      </c>
      <c r="AW214">
        <v>2</v>
      </c>
      <c r="AX214">
        <v>60254365</v>
      </c>
      <c r="AY214">
        <v>1</v>
      </c>
      <c r="AZ214">
        <v>0</v>
      </c>
      <c r="BA214">
        <v>251</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CU214">
        <f>ROUND(AT214*Source!I351*AH214*AL214,2)</f>
        <v>0</v>
      </c>
      <c r="CV214">
        <f>ROUND(Y214*Source!I351,9)</f>
        <v>54.020876250000001</v>
      </c>
      <c r="CW214">
        <v>0</v>
      </c>
      <c r="CX214">
        <f>ROUND(Y214*Source!I351,9)</f>
        <v>54.020876250000001</v>
      </c>
      <c r="CY214">
        <f>AD214</f>
        <v>0</v>
      </c>
      <c r="CZ214">
        <f>AH214</f>
        <v>0</v>
      </c>
      <c r="DA214">
        <f>AL214</f>
        <v>1</v>
      </c>
      <c r="DB214">
        <f>ROUND(((ROUND(AT214*CZ214,2)*1.15)*1.1),6)</f>
        <v>0</v>
      </c>
      <c r="DC214">
        <f>ROUND(((ROUND(AT214*AG214,2)*1.15)*1.1),6)</f>
        <v>0</v>
      </c>
      <c r="DD214" t="s">
        <v>3</v>
      </c>
      <c r="DE214" t="s">
        <v>3</v>
      </c>
      <c r="DF214">
        <f t="shared" si="63"/>
        <v>0</v>
      </c>
      <c r="DG214">
        <f t="shared" si="61"/>
        <v>0</v>
      </c>
      <c r="DH214">
        <f t="shared" si="62"/>
        <v>0</v>
      </c>
      <c r="DI214">
        <f t="shared" si="59"/>
        <v>0</v>
      </c>
      <c r="DJ214">
        <f>DI214</f>
        <v>0</v>
      </c>
      <c r="DK214">
        <v>0</v>
      </c>
      <c r="DL214" t="s">
        <v>3</v>
      </c>
      <c r="DM214">
        <v>0</v>
      </c>
      <c r="DN214" t="s">
        <v>3</v>
      </c>
      <c r="DO214">
        <v>0</v>
      </c>
    </row>
    <row r="215" spans="1:119" x14ac:dyDescent="0.2">
      <c r="A215">
        <f>ROW(Source!A351)</f>
        <v>351</v>
      </c>
      <c r="B215">
        <v>60252775</v>
      </c>
      <c r="C215">
        <v>60253357</v>
      </c>
      <c r="D215">
        <v>59070370</v>
      </c>
      <c r="E215">
        <v>1</v>
      </c>
      <c r="F215">
        <v>1</v>
      </c>
      <c r="G215">
        <v>1080</v>
      </c>
      <c r="H215">
        <v>2</v>
      </c>
      <c r="I215" t="s">
        <v>1051</v>
      </c>
      <c r="J215" t="s">
        <v>1052</v>
      </c>
      <c r="K215" t="s">
        <v>1053</v>
      </c>
      <c r="L215">
        <v>1368</v>
      </c>
      <c r="N215">
        <v>1011</v>
      </c>
      <c r="O215" t="s">
        <v>1054</v>
      </c>
      <c r="P215" t="s">
        <v>1054</v>
      </c>
      <c r="Q215">
        <v>1</v>
      </c>
      <c r="W215">
        <v>0</v>
      </c>
      <c r="X215">
        <v>-2065404138</v>
      </c>
      <c r="Y215">
        <f>((AT215*1.25)*1.1)</f>
        <v>22</v>
      </c>
      <c r="AA215">
        <v>0</v>
      </c>
      <c r="AB215">
        <v>89.11</v>
      </c>
      <c r="AC215">
        <v>0</v>
      </c>
      <c r="AD215">
        <v>0</v>
      </c>
      <c r="AE215">
        <v>0</v>
      </c>
      <c r="AF215">
        <v>7.11</v>
      </c>
      <c r="AG215">
        <v>0</v>
      </c>
      <c r="AH215">
        <v>0</v>
      </c>
      <c r="AI215">
        <v>1</v>
      </c>
      <c r="AJ215">
        <v>11.53</v>
      </c>
      <c r="AK215">
        <v>54.99</v>
      </c>
      <c r="AL215">
        <v>1</v>
      </c>
      <c r="AM215">
        <v>2</v>
      </c>
      <c r="AN215">
        <v>0</v>
      </c>
      <c r="AO215">
        <v>1</v>
      </c>
      <c r="AP215">
        <v>1</v>
      </c>
      <c r="AQ215">
        <v>0</v>
      </c>
      <c r="AR215">
        <v>0</v>
      </c>
      <c r="AS215" t="s">
        <v>3</v>
      </c>
      <c r="AT215">
        <v>16</v>
      </c>
      <c r="AU215" t="s">
        <v>1118</v>
      </c>
      <c r="AV215">
        <v>0</v>
      </c>
      <c r="AW215">
        <v>2</v>
      </c>
      <c r="AX215">
        <v>60254366</v>
      </c>
      <c r="AY215">
        <v>1</v>
      </c>
      <c r="AZ215">
        <v>0</v>
      </c>
      <c r="BA215">
        <v>252</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CV215">
        <v>0</v>
      </c>
      <c r="CW215">
        <f>ROUND(Y215*Source!I351*DO215,9)</f>
        <v>0</v>
      </c>
      <c r="CX215">
        <f>ROUND(Y215*Source!I351,9)</f>
        <v>16.004999999999999</v>
      </c>
      <c r="CY215">
        <f>AB215</f>
        <v>89.11</v>
      </c>
      <c r="CZ215">
        <f>AF215</f>
        <v>7.11</v>
      </c>
      <c r="DA215">
        <f>AJ215</f>
        <v>11.53</v>
      </c>
      <c r="DB215">
        <f>ROUND(((ROUND(AT215*CZ215,2)*1.25)*1.1),6)</f>
        <v>156.41999999999999</v>
      </c>
      <c r="DC215">
        <f>ROUND(((ROUND(AT215*AG215,2)*1.25)*1.1),6)</f>
        <v>0</v>
      </c>
      <c r="DD215" t="s">
        <v>3</v>
      </c>
      <c r="DE215" t="s">
        <v>3</v>
      </c>
      <c r="DF215">
        <f t="shared" si="63"/>
        <v>0</v>
      </c>
      <c r="DG215">
        <f>ROUND(ROUND(AF215*AJ215,2)*CX215,2)</f>
        <v>1312.09</v>
      </c>
      <c r="DH215">
        <f>ROUND(ROUND(AG215*AK215,2)*CX215,2)</f>
        <v>0</v>
      </c>
      <c r="DI215">
        <f t="shared" si="59"/>
        <v>0</v>
      </c>
      <c r="DJ215">
        <f>DG215</f>
        <v>1312.09</v>
      </c>
      <c r="DK215">
        <v>0</v>
      </c>
      <c r="DL215" t="s">
        <v>3</v>
      </c>
      <c r="DM215">
        <v>0</v>
      </c>
      <c r="DN215" t="s">
        <v>3</v>
      </c>
      <c r="DO215">
        <v>0</v>
      </c>
    </row>
    <row r="216" spans="1:119" x14ac:dyDescent="0.2">
      <c r="A216">
        <f>ROW(Source!A351)</f>
        <v>351</v>
      </c>
      <c r="B216">
        <v>60252775</v>
      </c>
      <c r="C216">
        <v>60253357</v>
      </c>
      <c r="D216">
        <v>59070669</v>
      </c>
      <c r="E216">
        <v>1</v>
      </c>
      <c r="F216">
        <v>1</v>
      </c>
      <c r="G216">
        <v>1080</v>
      </c>
      <c r="H216">
        <v>2</v>
      </c>
      <c r="I216" t="s">
        <v>1055</v>
      </c>
      <c r="J216" t="s">
        <v>1056</v>
      </c>
      <c r="K216" t="s">
        <v>1057</v>
      </c>
      <c r="L216">
        <v>1368</v>
      </c>
      <c r="N216">
        <v>1011</v>
      </c>
      <c r="O216" t="s">
        <v>1054</v>
      </c>
      <c r="P216" t="s">
        <v>1054</v>
      </c>
      <c r="Q216">
        <v>1</v>
      </c>
      <c r="W216">
        <v>0</v>
      </c>
      <c r="X216">
        <v>-1985943078</v>
      </c>
      <c r="Y216">
        <f>((AT216*1.25)*1.1)</f>
        <v>2.5712500000000005</v>
      </c>
      <c r="AA216">
        <v>0</v>
      </c>
      <c r="AB216">
        <v>1472.37</v>
      </c>
      <c r="AC216">
        <v>754.35</v>
      </c>
      <c r="AD216">
        <v>0</v>
      </c>
      <c r="AE216">
        <v>0</v>
      </c>
      <c r="AF216">
        <v>83.1</v>
      </c>
      <c r="AG216">
        <v>12.62</v>
      </c>
      <c r="AH216">
        <v>0</v>
      </c>
      <c r="AI216">
        <v>1</v>
      </c>
      <c r="AJ216">
        <v>16.3</v>
      </c>
      <c r="AK216">
        <v>54.99</v>
      </c>
      <c r="AL216">
        <v>1</v>
      </c>
      <c r="AM216">
        <v>2</v>
      </c>
      <c r="AN216">
        <v>0</v>
      </c>
      <c r="AO216">
        <v>1</v>
      </c>
      <c r="AP216">
        <v>1</v>
      </c>
      <c r="AQ216">
        <v>0</v>
      </c>
      <c r="AR216">
        <v>0</v>
      </c>
      <c r="AS216" t="s">
        <v>3</v>
      </c>
      <c r="AT216">
        <v>1.87</v>
      </c>
      <c r="AU216" t="s">
        <v>1118</v>
      </c>
      <c r="AV216">
        <v>0</v>
      </c>
      <c r="AW216">
        <v>2</v>
      </c>
      <c r="AX216">
        <v>60254367</v>
      </c>
      <c r="AY216">
        <v>1</v>
      </c>
      <c r="AZ216">
        <v>0</v>
      </c>
      <c r="BA216">
        <v>253</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CV216">
        <v>0</v>
      </c>
      <c r="CW216">
        <f>ROUND(Y216*Source!I351*DO216,9)</f>
        <v>23.606774813000001</v>
      </c>
      <c r="CX216">
        <f>ROUND(Y216*Source!I351,9)</f>
        <v>1.870584375</v>
      </c>
      <c r="CY216">
        <f>AB216</f>
        <v>1472.37</v>
      </c>
      <c r="CZ216">
        <f>AF216</f>
        <v>83.1</v>
      </c>
      <c r="DA216">
        <f>AJ216</f>
        <v>16.3</v>
      </c>
      <c r="DB216">
        <f>ROUND(((ROUND(AT216*CZ216,2)*1.25)*1.1),6)</f>
        <v>213.67500000000001</v>
      </c>
      <c r="DC216">
        <f>ROUND(((ROUND(AT216*AG216,2)*1.25)*1.1),6)</f>
        <v>32.450000000000003</v>
      </c>
      <c r="DD216" t="s">
        <v>3</v>
      </c>
      <c r="DE216" t="s">
        <v>3</v>
      </c>
      <c r="DF216">
        <f t="shared" si="63"/>
        <v>0</v>
      </c>
      <c r="DG216">
        <f>ROUND(ROUND(AF216*AJ216,2)*CX216,2)</f>
        <v>2533.7600000000002</v>
      </c>
      <c r="DH216">
        <f>ROUND(ROUND(AG216*AK216,2)*CX216,2)</f>
        <v>1298.1300000000001</v>
      </c>
      <c r="DI216">
        <f t="shared" si="59"/>
        <v>0</v>
      </c>
      <c r="DJ216">
        <f>DG216</f>
        <v>2533.7600000000002</v>
      </c>
      <c r="DK216">
        <v>0</v>
      </c>
      <c r="DL216" t="s">
        <v>1058</v>
      </c>
      <c r="DM216">
        <v>0</v>
      </c>
      <c r="DN216" t="s">
        <v>1050</v>
      </c>
      <c r="DO216">
        <v>12.62</v>
      </c>
    </row>
    <row r="217" spans="1:119" x14ac:dyDescent="0.2">
      <c r="A217">
        <f>ROW(Source!A351)</f>
        <v>351</v>
      </c>
      <c r="B217">
        <v>60252775</v>
      </c>
      <c r="C217">
        <v>60253357</v>
      </c>
      <c r="D217">
        <v>59039758</v>
      </c>
      <c r="E217">
        <v>1</v>
      </c>
      <c r="F217">
        <v>1</v>
      </c>
      <c r="G217">
        <v>1080</v>
      </c>
      <c r="H217">
        <v>3</v>
      </c>
      <c r="I217" t="s">
        <v>1119</v>
      </c>
      <c r="J217" t="s">
        <v>1120</v>
      </c>
      <c r="K217" t="s">
        <v>1121</v>
      </c>
      <c r="L217">
        <v>1348</v>
      </c>
      <c r="N217">
        <v>1009</v>
      </c>
      <c r="O217" t="s">
        <v>32</v>
      </c>
      <c r="P217" t="s">
        <v>32</v>
      </c>
      <c r="Q217">
        <v>1000</v>
      </c>
      <c r="W217">
        <v>0</v>
      </c>
      <c r="X217">
        <v>248787090</v>
      </c>
      <c r="Y217">
        <f>AT217</f>
        <v>3.7399999999999998E-3</v>
      </c>
      <c r="AA217">
        <v>7286.19</v>
      </c>
      <c r="AB217">
        <v>0</v>
      </c>
      <c r="AC217">
        <v>0</v>
      </c>
      <c r="AD217">
        <v>0</v>
      </c>
      <c r="AE217">
        <v>331.04</v>
      </c>
      <c r="AF217">
        <v>0</v>
      </c>
      <c r="AG217">
        <v>0</v>
      </c>
      <c r="AH217">
        <v>0</v>
      </c>
      <c r="AI217">
        <v>22.01</v>
      </c>
      <c r="AJ217">
        <v>1</v>
      </c>
      <c r="AK217">
        <v>1</v>
      </c>
      <c r="AL217">
        <v>1</v>
      </c>
      <c r="AM217">
        <v>2</v>
      </c>
      <c r="AN217">
        <v>0</v>
      </c>
      <c r="AO217">
        <v>1</v>
      </c>
      <c r="AP217">
        <v>1</v>
      </c>
      <c r="AQ217">
        <v>0</v>
      </c>
      <c r="AR217">
        <v>0</v>
      </c>
      <c r="AS217" t="s">
        <v>3</v>
      </c>
      <c r="AT217">
        <v>3.7399999999999998E-3</v>
      </c>
      <c r="AU217" t="s">
        <v>3</v>
      </c>
      <c r="AV217">
        <v>0</v>
      </c>
      <c r="AW217">
        <v>2</v>
      </c>
      <c r="AX217">
        <v>60254368</v>
      </c>
      <c r="AY217">
        <v>1</v>
      </c>
      <c r="AZ217">
        <v>0</v>
      </c>
      <c r="BA217">
        <v>254</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CV217">
        <v>0</v>
      </c>
      <c r="CW217">
        <v>0</v>
      </c>
      <c r="CX217">
        <f>ROUND(Y217*Source!I351,9)</f>
        <v>2.7208499999999999E-3</v>
      </c>
      <c r="CY217">
        <f>AA217</f>
        <v>7286.19</v>
      </c>
      <c r="CZ217">
        <f>AE217</f>
        <v>331.04</v>
      </c>
      <c r="DA217">
        <f>AI217</f>
        <v>22.01</v>
      </c>
      <c r="DB217">
        <f>ROUND(ROUND(AT217*CZ217,2),6)</f>
        <v>1.24</v>
      </c>
      <c r="DC217">
        <f>ROUND(ROUND(AT217*AG217,2),6)</f>
        <v>0</v>
      </c>
      <c r="DD217" t="s">
        <v>3</v>
      </c>
      <c r="DE217" t="s">
        <v>3</v>
      </c>
      <c r="DF217">
        <f>ROUND(ROUND(AE217*AI217,2)*CX217,2)</f>
        <v>19.82</v>
      </c>
      <c r="DG217">
        <f t="shared" ref="DG217:DG230" si="64">ROUND(ROUND(AF217,2)*CX217,2)</f>
        <v>0</v>
      </c>
      <c r="DH217">
        <f t="shared" ref="DH217:DH230" si="65">ROUND(ROUND(AG217,2)*CX217,2)</f>
        <v>0</v>
      </c>
      <c r="DI217">
        <f t="shared" si="59"/>
        <v>0</v>
      </c>
      <c r="DJ217">
        <f>DF217</f>
        <v>19.82</v>
      </c>
      <c r="DK217">
        <v>0</v>
      </c>
      <c r="DL217" t="s">
        <v>3</v>
      </c>
      <c r="DM217">
        <v>0</v>
      </c>
      <c r="DN217" t="s">
        <v>3</v>
      </c>
      <c r="DO217">
        <v>0</v>
      </c>
    </row>
    <row r="218" spans="1:119" x14ac:dyDescent="0.2">
      <c r="A218">
        <f>ROW(Source!A351)</f>
        <v>351</v>
      </c>
      <c r="B218">
        <v>60252775</v>
      </c>
      <c r="C218">
        <v>60253357</v>
      </c>
      <c r="D218">
        <v>59040049</v>
      </c>
      <c r="E218">
        <v>1</v>
      </c>
      <c r="F218">
        <v>1</v>
      </c>
      <c r="G218">
        <v>1080</v>
      </c>
      <c r="H218">
        <v>3</v>
      </c>
      <c r="I218" t="s">
        <v>1066</v>
      </c>
      <c r="J218" t="s">
        <v>1067</v>
      </c>
      <c r="K218" t="s">
        <v>1068</v>
      </c>
      <c r="L218">
        <v>1348</v>
      </c>
      <c r="N218">
        <v>1009</v>
      </c>
      <c r="O218" t="s">
        <v>32</v>
      </c>
      <c r="P218" t="s">
        <v>32</v>
      </c>
      <c r="Q218">
        <v>1000</v>
      </c>
      <c r="W218">
        <v>0</v>
      </c>
      <c r="X218">
        <v>-1792704725</v>
      </c>
      <c r="Y218">
        <f>AT218</f>
        <v>1.49E-3</v>
      </c>
      <c r="AA218">
        <v>159875.9</v>
      </c>
      <c r="AB218">
        <v>0</v>
      </c>
      <c r="AC218">
        <v>0</v>
      </c>
      <c r="AD218">
        <v>0</v>
      </c>
      <c r="AE218">
        <v>8590.86</v>
      </c>
      <c r="AF218">
        <v>0</v>
      </c>
      <c r="AG218">
        <v>0</v>
      </c>
      <c r="AH218">
        <v>0</v>
      </c>
      <c r="AI218">
        <v>18.61</v>
      </c>
      <c r="AJ218">
        <v>1</v>
      </c>
      <c r="AK218">
        <v>1</v>
      </c>
      <c r="AL218">
        <v>1</v>
      </c>
      <c r="AM218">
        <v>2</v>
      </c>
      <c r="AN218">
        <v>0</v>
      </c>
      <c r="AO218">
        <v>1</v>
      </c>
      <c r="AP218">
        <v>1</v>
      </c>
      <c r="AQ218">
        <v>0</v>
      </c>
      <c r="AR218">
        <v>0</v>
      </c>
      <c r="AS218" t="s">
        <v>3</v>
      </c>
      <c r="AT218">
        <v>1.49E-3</v>
      </c>
      <c r="AU218" t="s">
        <v>3</v>
      </c>
      <c r="AV218">
        <v>0</v>
      </c>
      <c r="AW218">
        <v>2</v>
      </c>
      <c r="AX218">
        <v>60254369</v>
      </c>
      <c r="AY218">
        <v>1</v>
      </c>
      <c r="AZ218">
        <v>0</v>
      </c>
      <c r="BA218">
        <v>255</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CV218">
        <v>0</v>
      </c>
      <c r="CW218">
        <v>0</v>
      </c>
      <c r="CX218">
        <f>ROUND(Y218*Source!I351,9)</f>
        <v>1.083975E-3</v>
      </c>
      <c r="CY218">
        <f>AA218</f>
        <v>159875.9</v>
      </c>
      <c r="CZ218">
        <f>AE218</f>
        <v>8590.86</v>
      </c>
      <c r="DA218">
        <f>AI218</f>
        <v>18.61</v>
      </c>
      <c r="DB218">
        <f>ROUND(ROUND(AT218*CZ218,2),6)</f>
        <v>12.8</v>
      </c>
      <c r="DC218">
        <f>ROUND(ROUND(AT218*AG218,2),6)</f>
        <v>0</v>
      </c>
      <c r="DD218" t="s">
        <v>3</v>
      </c>
      <c r="DE218" t="s">
        <v>3</v>
      </c>
      <c r="DF218">
        <f>ROUND(ROUND(AE218*AI218,2)*CX218,2)</f>
        <v>173.3</v>
      </c>
      <c r="DG218">
        <f t="shared" si="64"/>
        <v>0</v>
      </c>
      <c r="DH218">
        <f t="shared" si="65"/>
        <v>0</v>
      </c>
      <c r="DI218">
        <f t="shared" si="59"/>
        <v>0</v>
      </c>
      <c r="DJ218">
        <f>DF218</f>
        <v>173.3</v>
      </c>
      <c r="DK218">
        <v>0</v>
      </c>
      <c r="DL218" t="s">
        <v>3</v>
      </c>
      <c r="DM218">
        <v>0</v>
      </c>
      <c r="DN218" t="s">
        <v>3</v>
      </c>
      <c r="DO218">
        <v>0</v>
      </c>
    </row>
    <row r="219" spans="1:119" x14ac:dyDescent="0.2">
      <c r="A219">
        <f>ROW(Source!A351)</f>
        <v>351</v>
      </c>
      <c r="B219">
        <v>60252775</v>
      </c>
      <c r="C219">
        <v>60253357</v>
      </c>
      <c r="D219">
        <v>59039007</v>
      </c>
      <c r="E219">
        <v>1</v>
      </c>
      <c r="F219">
        <v>1</v>
      </c>
      <c r="G219">
        <v>1080</v>
      </c>
      <c r="H219">
        <v>3</v>
      </c>
      <c r="I219" t="s">
        <v>1122</v>
      </c>
      <c r="J219" t="s">
        <v>1123</v>
      </c>
      <c r="K219" t="s">
        <v>1124</v>
      </c>
      <c r="L219">
        <v>1354</v>
      </c>
      <c r="N219">
        <v>1010</v>
      </c>
      <c r="O219" t="s">
        <v>457</v>
      </c>
      <c r="P219" t="s">
        <v>457</v>
      </c>
      <c r="Q219">
        <v>1</v>
      </c>
      <c r="W219">
        <v>0</v>
      </c>
      <c r="X219">
        <v>-1414204412</v>
      </c>
      <c r="Y219">
        <f>AT219</f>
        <v>528</v>
      </c>
      <c r="AA219">
        <v>9.34</v>
      </c>
      <c r="AB219">
        <v>0</v>
      </c>
      <c r="AC219">
        <v>0</v>
      </c>
      <c r="AD219">
        <v>0</v>
      </c>
      <c r="AE219">
        <v>3.86</v>
      </c>
      <c r="AF219">
        <v>0</v>
      </c>
      <c r="AG219">
        <v>0</v>
      </c>
      <c r="AH219">
        <v>0</v>
      </c>
      <c r="AI219">
        <v>2.42</v>
      </c>
      <c r="AJ219">
        <v>1</v>
      </c>
      <c r="AK219">
        <v>1</v>
      </c>
      <c r="AL219">
        <v>1</v>
      </c>
      <c r="AM219">
        <v>2</v>
      </c>
      <c r="AN219">
        <v>0</v>
      </c>
      <c r="AO219">
        <v>1</v>
      </c>
      <c r="AP219">
        <v>1</v>
      </c>
      <c r="AQ219">
        <v>0</v>
      </c>
      <c r="AR219">
        <v>0</v>
      </c>
      <c r="AS219" t="s">
        <v>3</v>
      </c>
      <c r="AT219">
        <v>528</v>
      </c>
      <c r="AU219" t="s">
        <v>3</v>
      </c>
      <c r="AV219">
        <v>0</v>
      </c>
      <c r="AW219">
        <v>2</v>
      </c>
      <c r="AX219">
        <v>60254370</v>
      </c>
      <c r="AY219">
        <v>1</v>
      </c>
      <c r="AZ219">
        <v>0</v>
      </c>
      <c r="BA219">
        <v>256</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CV219">
        <v>0</v>
      </c>
      <c r="CW219">
        <v>0</v>
      </c>
      <c r="CX219">
        <f>ROUND(Y219*Source!I351,9)</f>
        <v>384.12</v>
      </c>
      <c r="CY219">
        <f>AA219</f>
        <v>9.34</v>
      </c>
      <c r="CZ219">
        <f>AE219</f>
        <v>3.86</v>
      </c>
      <c r="DA219">
        <f>AI219</f>
        <v>2.42</v>
      </c>
      <c r="DB219">
        <f>ROUND(ROUND(AT219*CZ219,2),6)</f>
        <v>2038.08</v>
      </c>
      <c r="DC219">
        <f>ROUND(ROUND(AT219*AG219,2),6)</f>
        <v>0</v>
      </c>
      <c r="DD219" t="s">
        <v>3</v>
      </c>
      <c r="DE219" t="s">
        <v>3</v>
      </c>
      <c r="DF219">
        <f>ROUND(ROUND(AE219*AI219,2)*CX219,2)</f>
        <v>3587.68</v>
      </c>
      <c r="DG219">
        <f t="shared" si="64"/>
        <v>0</v>
      </c>
      <c r="DH219">
        <f t="shared" si="65"/>
        <v>0</v>
      </c>
      <c r="DI219">
        <f t="shared" si="59"/>
        <v>0</v>
      </c>
      <c r="DJ219">
        <f>DF219</f>
        <v>3587.68</v>
      </c>
      <c r="DK219">
        <v>0</v>
      </c>
      <c r="DL219" t="s">
        <v>3</v>
      </c>
      <c r="DM219">
        <v>0</v>
      </c>
      <c r="DN219" t="s">
        <v>3</v>
      </c>
      <c r="DO219">
        <v>0</v>
      </c>
    </row>
    <row r="220" spans="1:119" x14ac:dyDescent="0.2">
      <c r="A220">
        <f>ROW(Source!A351)</f>
        <v>351</v>
      </c>
      <c r="B220">
        <v>60252775</v>
      </c>
      <c r="C220">
        <v>60253357</v>
      </c>
      <c r="D220">
        <v>59039182</v>
      </c>
      <c r="E220">
        <v>1</v>
      </c>
      <c r="F220">
        <v>1</v>
      </c>
      <c r="G220">
        <v>1080</v>
      </c>
      <c r="H220">
        <v>3</v>
      </c>
      <c r="I220" t="s">
        <v>1100</v>
      </c>
      <c r="J220" t="s">
        <v>1101</v>
      </c>
      <c r="K220" t="s">
        <v>1102</v>
      </c>
      <c r="L220">
        <v>1348</v>
      </c>
      <c r="N220">
        <v>1009</v>
      </c>
      <c r="O220" t="s">
        <v>32</v>
      </c>
      <c r="P220" t="s">
        <v>32</v>
      </c>
      <c r="Q220">
        <v>1000</v>
      </c>
      <c r="W220">
        <v>0</v>
      </c>
      <c r="X220">
        <v>-1496526477</v>
      </c>
      <c r="Y220">
        <f>AT220</f>
        <v>7.7999999999999996E-3</v>
      </c>
      <c r="AA220">
        <v>39654.68</v>
      </c>
      <c r="AB220">
        <v>0</v>
      </c>
      <c r="AC220">
        <v>0</v>
      </c>
      <c r="AD220">
        <v>0</v>
      </c>
      <c r="AE220">
        <v>11233.62</v>
      </c>
      <c r="AF220">
        <v>0</v>
      </c>
      <c r="AG220">
        <v>0</v>
      </c>
      <c r="AH220">
        <v>0</v>
      </c>
      <c r="AI220">
        <v>3.53</v>
      </c>
      <c r="AJ220">
        <v>1</v>
      </c>
      <c r="AK220">
        <v>1</v>
      </c>
      <c r="AL220">
        <v>1</v>
      </c>
      <c r="AM220">
        <v>2</v>
      </c>
      <c r="AN220">
        <v>0</v>
      </c>
      <c r="AO220">
        <v>1</v>
      </c>
      <c r="AP220">
        <v>1</v>
      </c>
      <c r="AQ220">
        <v>0</v>
      </c>
      <c r="AR220">
        <v>0</v>
      </c>
      <c r="AS220" t="s">
        <v>3</v>
      </c>
      <c r="AT220">
        <v>7.7999999999999996E-3</v>
      </c>
      <c r="AU220" t="s">
        <v>3</v>
      </c>
      <c r="AV220">
        <v>0</v>
      </c>
      <c r="AW220">
        <v>2</v>
      </c>
      <c r="AX220">
        <v>60254371</v>
      </c>
      <c r="AY220">
        <v>1</v>
      </c>
      <c r="AZ220">
        <v>0</v>
      </c>
      <c r="BA220">
        <v>257</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CV220">
        <v>0</v>
      </c>
      <c r="CW220">
        <v>0</v>
      </c>
      <c r="CX220">
        <f>ROUND(Y220*Source!I351,9)</f>
        <v>5.6744999999999999E-3</v>
      </c>
      <c r="CY220">
        <f>AA220</f>
        <v>39654.68</v>
      </c>
      <c r="CZ220">
        <f>AE220</f>
        <v>11233.62</v>
      </c>
      <c r="DA220">
        <f>AI220</f>
        <v>3.53</v>
      </c>
      <c r="DB220">
        <f>ROUND(ROUND(AT220*CZ220,2),6)</f>
        <v>87.62</v>
      </c>
      <c r="DC220">
        <f>ROUND(ROUND(AT220*AG220,2),6)</f>
        <v>0</v>
      </c>
      <c r="DD220" t="s">
        <v>3</v>
      </c>
      <c r="DE220" t="s">
        <v>3</v>
      </c>
      <c r="DF220">
        <f>ROUND(ROUND(AE220*AI220,2)*CX220,2)</f>
        <v>225.02</v>
      </c>
      <c r="DG220">
        <f t="shared" si="64"/>
        <v>0</v>
      </c>
      <c r="DH220">
        <f t="shared" si="65"/>
        <v>0</v>
      </c>
      <c r="DI220">
        <f t="shared" si="59"/>
        <v>0</v>
      </c>
      <c r="DJ220">
        <f>DF220</f>
        <v>225.02</v>
      </c>
      <c r="DK220">
        <v>0</v>
      </c>
      <c r="DL220" t="s">
        <v>3</v>
      </c>
      <c r="DM220">
        <v>0</v>
      </c>
      <c r="DN220" t="s">
        <v>3</v>
      </c>
      <c r="DO220">
        <v>0</v>
      </c>
    </row>
    <row r="221" spans="1:119" x14ac:dyDescent="0.2">
      <c r="A221">
        <f>ROW(Source!A445)</f>
        <v>445</v>
      </c>
      <c r="B221">
        <v>60252778</v>
      </c>
      <c r="C221">
        <v>60253458</v>
      </c>
      <c r="D221">
        <v>58999254</v>
      </c>
      <c r="E221">
        <v>1080</v>
      </c>
      <c r="F221">
        <v>1</v>
      </c>
      <c r="G221">
        <v>1080</v>
      </c>
      <c r="H221">
        <v>1</v>
      </c>
      <c r="I221" t="s">
        <v>1048</v>
      </c>
      <c r="J221" t="s">
        <v>3</v>
      </c>
      <c r="K221" t="s">
        <v>1049</v>
      </c>
      <c r="L221">
        <v>1191</v>
      </c>
      <c r="N221">
        <v>1013</v>
      </c>
      <c r="O221" t="s">
        <v>1050</v>
      </c>
      <c r="P221" t="s">
        <v>1050</v>
      </c>
      <c r="Q221">
        <v>1</v>
      </c>
      <c r="W221">
        <v>0</v>
      </c>
      <c r="X221">
        <v>476480486</v>
      </c>
      <c r="Y221">
        <f>(AT221*1.1)</f>
        <v>105.072</v>
      </c>
      <c r="AA221">
        <v>0</v>
      </c>
      <c r="AB221">
        <v>0</v>
      </c>
      <c r="AC221">
        <v>0</v>
      </c>
      <c r="AD221">
        <v>0</v>
      </c>
      <c r="AE221">
        <v>0</v>
      </c>
      <c r="AF221">
        <v>0</v>
      </c>
      <c r="AG221">
        <v>0</v>
      </c>
      <c r="AH221">
        <v>0</v>
      </c>
      <c r="AI221">
        <v>1</v>
      </c>
      <c r="AJ221">
        <v>1</v>
      </c>
      <c r="AK221">
        <v>1</v>
      </c>
      <c r="AL221">
        <v>1</v>
      </c>
      <c r="AM221">
        <v>-2</v>
      </c>
      <c r="AN221">
        <v>0</v>
      </c>
      <c r="AO221">
        <v>1</v>
      </c>
      <c r="AP221">
        <v>1</v>
      </c>
      <c r="AQ221">
        <v>0</v>
      </c>
      <c r="AR221">
        <v>0</v>
      </c>
      <c r="AS221" t="s">
        <v>3</v>
      </c>
      <c r="AT221">
        <v>95.52</v>
      </c>
      <c r="AU221" t="s">
        <v>24</v>
      </c>
      <c r="AV221">
        <v>1</v>
      </c>
      <c r="AW221">
        <v>2</v>
      </c>
      <c r="AX221">
        <v>60254373</v>
      </c>
      <c r="AY221">
        <v>1</v>
      </c>
      <c r="AZ221">
        <v>0</v>
      </c>
      <c r="BA221">
        <v>259</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CU221">
        <f>ROUND(AT221*Source!I445*AH221*AL221,2)</f>
        <v>0</v>
      </c>
      <c r="CV221">
        <f>ROUND(Y221*Source!I445,9)</f>
        <v>358.29552000000001</v>
      </c>
      <c r="CW221">
        <v>0</v>
      </c>
      <c r="CX221">
        <f>ROUND(Y221*Source!I445,9)</f>
        <v>358.29552000000001</v>
      </c>
      <c r="CY221">
        <f>AD221</f>
        <v>0</v>
      </c>
      <c r="CZ221">
        <f>AH221</f>
        <v>0</v>
      </c>
      <c r="DA221">
        <f>AL221</f>
        <v>1</v>
      </c>
      <c r="DB221">
        <f>ROUND((ROUND(AT221*CZ221,2)*1.1),6)</f>
        <v>0</v>
      </c>
      <c r="DC221">
        <f>ROUND((ROUND(AT221*AG221,2)*1.1),6)</f>
        <v>0</v>
      </c>
      <c r="DD221" t="s">
        <v>3</v>
      </c>
      <c r="DE221" t="s">
        <v>3</v>
      </c>
      <c r="DF221">
        <f t="shared" ref="DF221:DF233" si="66">ROUND(ROUND(AE221,2)*CX221,2)</f>
        <v>0</v>
      </c>
      <c r="DG221">
        <f t="shared" si="64"/>
        <v>0</v>
      </c>
      <c r="DH221">
        <f t="shared" si="65"/>
        <v>0</v>
      </c>
      <c r="DI221">
        <f t="shared" si="59"/>
        <v>0</v>
      </c>
      <c r="DJ221">
        <f>DI221</f>
        <v>0</v>
      </c>
      <c r="DK221">
        <v>0</v>
      </c>
      <c r="DL221" t="s">
        <v>3</v>
      </c>
      <c r="DM221">
        <v>0</v>
      </c>
      <c r="DN221" t="s">
        <v>3</v>
      </c>
      <c r="DO221">
        <v>0</v>
      </c>
    </row>
    <row r="222" spans="1:119" x14ac:dyDescent="0.2">
      <c r="A222">
        <f>ROW(Source!A445)</f>
        <v>445</v>
      </c>
      <c r="B222">
        <v>60252778</v>
      </c>
      <c r="C222">
        <v>60253458</v>
      </c>
      <c r="D222">
        <v>59070669</v>
      </c>
      <c r="E222">
        <v>1</v>
      </c>
      <c r="F222">
        <v>1</v>
      </c>
      <c r="G222">
        <v>1080</v>
      </c>
      <c r="H222">
        <v>2</v>
      </c>
      <c r="I222" t="s">
        <v>1055</v>
      </c>
      <c r="J222" t="s">
        <v>1056</v>
      </c>
      <c r="K222" t="s">
        <v>1057</v>
      </c>
      <c r="L222">
        <v>1368</v>
      </c>
      <c r="N222">
        <v>1011</v>
      </c>
      <c r="O222" t="s">
        <v>1054</v>
      </c>
      <c r="P222" t="s">
        <v>1054</v>
      </c>
      <c r="Q222">
        <v>1</v>
      </c>
      <c r="W222">
        <v>0</v>
      </c>
      <c r="X222">
        <v>-1985943078</v>
      </c>
      <c r="Y222">
        <f>(AT222*1.1)</f>
        <v>0.47300000000000003</v>
      </c>
      <c r="AA222">
        <v>0</v>
      </c>
      <c r="AB222">
        <v>87.01</v>
      </c>
      <c r="AC222">
        <v>13.21</v>
      </c>
      <c r="AD222">
        <v>0</v>
      </c>
      <c r="AE222">
        <v>0</v>
      </c>
      <c r="AF222">
        <v>83.1</v>
      </c>
      <c r="AG222">
        <v>12.62</v>
      </c>
      <c r="AH222">
        <v>0</v>
      </c>
      <c r="AI222">
        <v>1</v>
      </c>
      <c r="AJ222">
        <v>1</v>
      </c>
      <c r="AK222">
        <v>1</v>
      </c>
      <c r="AL222">
        <v>1</v>
      </c>
      <c r="AM222">
        <v>-2</v>
      </c>
      <c r="AN222">
        <v>0</v>
      </c>
      <c r="AO222">
        <v>1</v>
      </c>
      <c r="AP222">
        <v>1</v>
      </c>
      <c r="AQ222">
        <v>0</v>
      </c>
      <c r="AR222">
        <v>0</v>
      </c>
      <c r="AS222" t="s">
        <v>3</v>
      </c>
      <c r="AT222">
        <v>0.43</v>
      </c>
      <c r="AU222" t="s">
        <v>24</v>
      </c>
      <c r="AV222">
        <v>0</v>
      </c>
      <c r="AW222">
        <v>2</v>
      </c>
      <c r="AX222">
        <v>60254374</v>
      </c>
      <c r="AY222">
        <v>1</v>
      </c>
      <c r="AZ222">
        <v>0</v>
      </c>
      <c r="BA222">
        <v>260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CV222">
        <v>0</v>
      </c>
      <c r="CW222">
        <f>ROUND(Y222*Source!I445*DO222,9)</f>
        <v>20.3551766</v>
      </c>
      <c r="CX222">
        <f>ROUND(Y222*Source!I445,9)</f>
        <v>1.61293</v>
      </c>
      <c r="CY222">
        <f>AB222</f>
        <v>87.01</v>
      </c>
      <c r="CZ222">
        <f>AF222</f>
        <v>83.1</v>
      </c>
      <c r="DA222">
        <f>AJ222</f>
        <v>1</v>
      </c>
      <c r="DB222">
        <f>ROUND((ROUND(AT222*CZ222,2)*1.1),6)</f>
        <v>39.302999999999997</v>
      </c>
      <c r="DC222">
        <f>ROUND((ROUND(AT222*AG222,2)*1.1),6)</f>
        <v>5.9729999999999999</v>
      </c>
      <c r="DD222" t="s">
        <v>3</v>
      </c>
      <c r="DE222" t="s">
        <v>3</v>
      </c>
      <c r="DF222">
        <f t="shared" si="66"/>
        <v>0</v>
      </c>
      <c r="DG222">
        <f t="shared" si="64"/>
        <v>134.03</v>
      </c>
      <c r="DH222">
        <f t="shared" si="65"/>
        <v>20.36</v>
      </c>
      <c r="DI222">
        <f t="shared" si="59"/>
        <v>0</v>
      </c>
      <c r="DJ222">
        <f>DG222</f>
        <v>134.03</v>
      </c>
      <c r="DK222">
        <v>0</v>
      </c>
      <c r="DL222" t="s">
        <v>1058</v>
      </c>
      <c r="DM222">
        <v>0</v>
      </c>
      <c r="DN222" t="s">
        <v>1050</v>
      </c>
      <c r="DO222">
        <v>12.62</v>
      </c>
    </row>
    <row r="223" spans="1:119" x14ac:dyDescent="0.2">
      <c r="A223">
        <f>ROW(Source!A445)</f>
        <v>445</v>
      </c>
      <c r="B223">
        <v>60252778</v>
      </c>
      <c r="C223">
        <v>60253458</v>
      </c>
      <c r="D223">
        <v>59070721</v>
      </c>
      <c r="E223">
        <v>1</v>
      </c>
      <c r="F223">
        <v>1</v>
      </c>
      <c r="G223">
        <v>1080</v>
      </c>
      <c r="H223">
        <v>2</v>
      </c>
      <c r="I223" t="s">
        <v>1125</v>
      </c>
      <c r="J223" t="s">
        <v>1126</v>
      </c>
      <c r="K223" t="s">
        <v>1127</v>
      </c>
      <c r="L223">
        <v>1368</v>
      </c>
      <c r="N223">
        <v>1011</v>
      </c>
      <c r="O223" t="s">
        <v>1054</v>
      </c>
      <c r="P223" t="s">
        <v>1054</v>
      </c>
      <c r="Q223">
        <v>1</v>
      </c>
      <c r="W223">
        <v>0</v>
      </c>
      <c r="X223">
        <v>1387779639</v>
      </c>
      <c r="Y223">
        <f>(AT223*1.1)</f>
        <v>2.2220000000000004</v>
      </c>
      <c r="AA223">
        <v>0</v>
      </c>
      <c r="AB223">
        <v>0.81</v>
      </c>
      <c r="AC223">
        <v>0</v>
      </c>
      <c r="AD223">
        <v>0</v>
      </c>
      <c r="AE223">
        <v>0</v>
      </c>
      <c r="AF223">
        <v>0.77</v>
      </c>
      <c r="AG223">
        <v>0</v>
      </c>
      <c r="AH223">
        <v>0</v>
      </c>
      <c r="AI223">
        <v>1</v>
      </c>
      <c r="AJ223">
        <v>1</v>
      </c>
      <c r="AK223">
        <v>1</v>
      </c>
      <c r="AL223">
        <v>1</v>
      </c>
      <c r="AM223">
        <v>-2</v>
      </c>
      <c r="AN223">
        <v>0</v>
      </c>
      <c r="AO223">
        <v>1</v>
      </c>
      <c r="AP223">
        <v>1</v>
      </c>
      <c r="AQ223">
        <v>0</v>
      </c>
      <c r="AR223">
        <v>0</v>
      </c>
      <c r="AS223" t="s">
        <v>3</v>
      </c>
      <c r="AT223">
        <v>2.02</v>
      </c>
      <c r="AU223" t="s">
        <v>24</v>
      </c>
      <c r="AV223">
        <v>0</v>
      </c>
      <c r="AW223">
        <v>2</v>
      </c>
      <c r="AX223">
        <v>60254375</v>
      </c>
      <c r="AY223">
        <v>1</v>
      </c>
      <c r="AZ223">
        <v>0</v>
      </c>
      <c r="BA223">
        <v>261</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CV223">
        <v>0</v>
      </c>
      <c r="CW223">
        <f>ROUND(Y223*Source!I445*DO223,9)</f>
        <v>0</v>
      </c>
      <c r="CX223">
        <f>ROUND(Y223*Source!I445,9)</f>
        <v>7.5770200000000001</v>
      </c>
      <c r="CY223">
        <f>AB223</f>
        <v>0.81</v>
      </c>
      <c r="CZ223">
        <f>AF223</f>
        <v>0.77</v>
      </c>
      <c r="DA223">
        <f>AJ223</f>
        <v>1</v>
      </c>
      <c r="DB223">
        <f>ROUND((ROUND(AT223*CZ223,2)*1.1),6)</f>
        <v>1.716</v>
      </c>
      <c r="DC223">
        <f>ROUND((ROUND(AT223*AG223,2)*1.1),6)</f>
        <v>0</v>
      </c>
      <c r="DD223" t="s">
        <v>3</v>
      </c>
      <c r="DE223" t="s">
        <v>3</v>
      </c>
      <c r="DF223">
        <f t="shared" si="66"/>
        <v>0</v>
      </c>
      <c r="DG223">
        <f t="shared" si="64"/>
        <v>5.83</v>
      </c>
      <c r="DH223">
        <f t="shared" si="65"/>
        <v>0</v>
      </c>
      <c r="DI223">
        <f t="shared" si="59"/>
        <v>0</v>
      </c>
      <c r="DJ223">
        <f>DG223</f>
        <v>5.83</v>
      </c>
      <c r="DK223">
        <v>0</v>
      </c>
      <c r="DL223" t="s">
        <v>3</v>
      </c>
      <c r="DM223">
        <v>0</v>
      </c>
      <c r="DN223" t="s">
        <v>3</v>
      </c>
      <c r="DO223">
        <v>0</v>
      </c>
    </row>
    <row r="224" spans="1:119" x14ac:dyDescent="0.2">
      <c r="A224">
        <f>ROW(Source!A445)</f>
        <v>445</v>
      </c>
      <c r="B224">
        <v>60252778</v>
      </c>
      <c r="C224">
        <v>60253458</v>
      </c>
      <c r="D224">
        <v>59070754</v>
      </c>
      <c r="E224">
        <v>1</v>
      </c>
      <c r="F224">
        <v>1</v>
      </c>
      <c r="G224">
        <v>1080</v>
      </c>
      <c r="H224">
        <v>2</v>
      </c>
      <c r="I224" t="s">
        <v>1128</v>
      </c>
      <c r="J224" t="s">
        <v>1129</v>
      </c>
      <c r="K224" t="s">
        <v>1130</v>
      </c>
      <c r="L224">
        <v>1368</v>
      </c>
      <c r="N224">
        <v>1011</v>
      </c>
      <c r="O224" t="s">
        <v>1054</v>
      </c>
      <c r="P224" t="s">
        <v>1054</v>
      </c>
      <c r="Q224">
        <v>1</v>
      </c>
      <c r="W224">
        <v>0</v>
      </c>
      <c r="X224">
        <v>1645565003</v>
      </c>
      <c r="Y224">
        <f>(AT224*1.1)</f>
        <v>10.637</v>
      </c>
      <c r="AA224">
        <v>0</v>
      </c>
      <c r="AB224">
        <v>0.49</v>
      </c>
      <c r="AC224">
        <v>0</v>
      </c>
      <c r="AD224">
        <v>0</v>
      </c>
      <c r="AE224">
        <v>0</v>
      </c>
      <c r="AF224">
        <v>0.47</v>
      </c>
      <c r="AG224">
        <v>0</v>
      </c>
      <c r="AH224">
        <v>0</v>
      </c>
      <c r="AI224">
        <v>1</v>
      </c>
      <c r="AJ224">
        <v>1</v>
      </c>
      <c r="AK224">
        <v>1</v>
      </c>
      <c r="AL224">
        <v>1</v>
      </c>
      <c r="AM224">
        <v>-2</v>
      </c>
      <c r="AN224">
        <v>0</v>
      </c>
      <c r="AO224">
        <v>1</v>
      </c>
      <c r="AP224">
        <v>1</v>
      </c>
      <c r="AQ224">
        <v>0</v>
      </c>
      <c r="AR224">
        <v>0</v>
      </c>
      <c r="AS224" t="s">
        <v>3</v>
      </c>
      <c r="AT224">
        <v>9.67</v>
      </c>
      <c r="AU224" t="s">
        <v>24</v>
      </c>
      <c r="AV224">
        <v>0</v>
      </c>
      <c r="AW224">
        <v>2</v>
      </c>
      <c r="AX224">
        <v>60254376</v>
      </c>
      <c r="AY224">
        <v>1</v>
      </c>
      <c r="AZ224">
        <v>0</v>
      </c>
      <c r="BA224">
        <v>262</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CV224">
        <v>0</v>
      </c>
      <c r="CW224">
        <f>ROUND(Y224*Source!I445*DO224,9)</f>
        <v>0</v>
      </c>
      <c r="CX224">
        <f>ROUND(Y224*Source!I445,9)</f>
        <v>36.272170000000003</v>
      </c>
      <c r="CY224">
        <f>AB224</f>
        <v>0.49</v>
      </c>
      <c r="CZ224">
        <f>AF224</f>
        <v>0.47</v>
      </c>
      <c r="DA224">
        <f>AJ224</f>
        <v>1</v>
      </c>
      <c r="DB224">
        <f>ROUND((ROUND(AT224*CZ224,2)*1.1),6)</f>
        <v>4.9939999999999998</v>
      </c>
      <c r="DC224">
        <f>ROUND((ROUND(AT224*AG224,2)*1.1),6)</f>
        <v>0</v>
      </c>
      <c r="DD224" t="s">
        <v>3</v>
      </c>
      <c r="DE224" t="s">
        <v>3</v>
      </c>
      <c r="DF224">
        <f t="shared" si="66"/>
        <v>0</v>
      </c>
      <c r="DG224">
        <f t="shared" si="64"/>
        <v>17.05</v>
      </c>
      <c r="DH224">
        <f t="shared" si="65"/>
        <v>0</v>
      </c>
      <c r="DI224">
        <f t="shared" si="59"/>
        <v>0</v>
      </c>
      <c r="DJ224">
        <f>DG224</f>
        <v>17.05</v>
      </c>
      <c r="DK224">
        <v>0</v>
      </c>
      <c r="DL224" t="s">
        <v>3</v>
      </c>
      <c r="DM224">
        <v>0</v>
      </c>
      <c r="DN224" t="s">
        <v>3</v>
      </c>
      <c r="DO224">
        <v>0</v>
      </c>
    </row>
    <row r="225" spans="1:119" x14ac:dyDescent="0.2">
      <c r="A225">
        <f>ROW(Source!A445)</f>
        <v>445</v>
      </c>
      <c r="B225">
        <v>60252778</v>
      </c>
      <c r="C225">
        <v>60253458</v>
      </c>
      <c r="D225">
        <v>59040629</v>
      </c>
      <c r="E225">
        <v>1</v>
      </c>
      <c r="F225">
        <v>1</v>
      </c>
      <c r="G225">
        <v>1080</v>
      </c>
      <c r="H225">
        <v>3</v>
      </c>
      <c r="I225" t="s">
        <v>1131</v>
      </c>
      <c r="J225" t="s">
        <v>1132</v>
      </c>
      <c r="K225" t="s">
        <v>1133</v>
      </c>
      <c r="L225">
        <v>1348</v>
      </c>
      <c r="N225">
        <v>1009</v>
      </c>
      <c r="O225" t="s">
        <v>32</v>
      </c>
      <c r="P225" t="s">
        <v>32</v>
      </c>
      <c r="Q225">
        <v>1000</v>
      </c>
      <c r="W225">
        <v>0</v>
      </c>
      <c r="X225">
        <v>254150211</v>
      </c>
      <c r="Y225">
        <f>AT225</f>
        <v>5.9999999999999995E-4</v>
      </c>
      <c r="AA225">
        <v>58463.58</v>
      </c>
      <c r="AB225">
        <v>0</v>
      </c>
      <c r="AC225">
        <v>0</v>
      </c>
      <c r="AD225">
        <v>0</v>
      </c>
      <c r="AE225">
        <v>58463.58</v>
      </c>
      <c r="AF225">
        <v>0</v>
      </c>
      <c r="AG225">
        <v>0</v>
      </c>
      <c r="AH225">
        <v>0</v>
      </c>
      <c r="AI225">
        <v>1</v>
      </c>
      <c r="AJ225">
        <v>1</v>
      </c>
      <c r="AK225">
        <v>1</v>
      </c>
      <c r="AL225">
        <v>1</v>
      </c>
      <c r="AM225">
        <v>-2</v>
      </c>
      <c r="AN225">
        <v>0</v>
      </c>
      <c r="AO225">
        <v>1</v>
      </c>
      <c r="AP225">
        <v>1</v>
      </c>
      <c r="AQ225">
        <v>0</v>
      </c>
      <c r="AR225">
        <v>0</v>
      </c>
      <c r="AS225" t="s">
        <v>3</v>
      </c>
      <c r="AT225">
        <v>5.9999999999999995E-4</v>
      </c>
      <c r="AU225" t="s">
        <v>3</v>
      </c>
      <c r="AV225">
        <v>0</v>
      </c>
      <c r="AW225">
        <v>2</v>
      </c>
      <c r="AX225">
        <v>60254377</v>
      </c>
      <c r="AY225">
        <v>1</v>
      </c>
      <c r="AZ225">
        <v>0</v>
      </c>
      <c r="BA225">
        <v>263</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CV225">
        <v>0</v>
      </c>
      <c r="CW225">
        <v>0</v>
      </c>
      <c r="CX225">
        <f>ROUND(Y225*Source!I445,9)</f>
        <v>2.0460000000000001E-3</v>
      </c>
      <c r="CY225">
        <f>AA225</f>
        <v>58463.58</v>
      </c>
      <c r="CZ225">
        <f>AE225</f>
        <v>58463.58</v>
      </c>
      <c r="DA225">
        <f>AI225</f>
        <v>1</v>
      </c>
      <c r="DB225">
        <f>ROUND(ROUND(AT225*CZ225,2),6)</f>
        <v>35.08</v>
      </c>
      <c r="DC225">
        <f>ROUND(ROUND(AT225*AG225,2),6)</f>
        <v>0</v>
      </c>
      <c r="DD225" t="s">
        <v>3</v>
      </c>
      <c r="DE225" t="s">
        <v>3</v>
      </c>
      <c r="DF225">
        <f t="shared" si="66"/>
        <v>119.62</v>
      </c>
      <c r="DG225">
        <f t="shared" si="64"/>
        <v>0</v>
      </c>
      <c r="DH225">
        <f t="shared" si="65"/>
        <v>0</v>
      </c>
      <c r="DI225">
        <f t="shared" si="59"/>
        <v>0</v>
      </c>
      <c r="DJ225">
        <f>DF225</f>
        <v>119.62</v>
      </c>
      <c r="DK225">
        <v>0</v>
      </c>
      <c r="DL225" t="s">
        <v>3</v>
      </c>
      <c r="DM225">
        <v>0</v>
      </c>
      <c r="DN225" t="s">
        <v>3</v>
      </c>
      <c r="DO225">
        <v>0</v>
      </c>
    </row>
    <row r="226" spans="1:119" x14ac:dyDescent="0.2">
      <c r="A226">
        <f>ROW(Source!A445)</f>
        <v>445</v>
      </c>
      <c r="B226">
        <v>60252778</v>
      </c>
      <c r="C226">
        <v>60253458</v>
      </c>
      <c r="D226">
        <v>59063634</v>
      </c>
      <c r="E226">
        <v>1</v>
      </c>
      <c r="F226">
        <v>1</v>
      </c>
      <c r="G226">
        <v>1080</v>
      </c>
      <c r="H226">
        <v>3</v>
      </c>
      <c r="I226" t="s">
        <v>1134</v>
      </c>
      <c r="J226" t="s">
        <v>1135</v>
      </c>
      <c r="K226" t="s">
        <v>1136</v>
      </c>
      <c r="L226">
        <v>1355</v>
      </c>
      <c r="N226">
        <v>1010</v>
      </c>
      <c r="O226" t="s">
        <v>631</v>
      </c>
      <c r="P226" t="s">
        <v>631</v>
      </c>
      <c r="Q226">
        <v>100</v>
      </c>
      <c r="W226">
        <v>0</v>
      </c>
      <c r="X226">
        <v>-755695114</v>
      </c>
      <c r="Y226">
        <f>AT226</f>
        <v>1</v>
      </c>
      <c r="AA226">
        <v>115.76</v>
      </c>
      <c r="AB226">
        <v>0</v>
      </c>
      <c r="AC226">
        <v>0</v>
      </c>
      <c r="AD226">
        <v>0</v>
      </c>
      <c r="AE226">
        <v>115.76</v>
      </c>
      <c r="AF226">
        <v>0</v>
      </c>
      <c r="AG226">
        <v>0</v>
      </c>
      <c r="AH226">
        <v>0</v>
      </c>
      <c r="AI226">
        <v>1</v>
      </c>
      <c r="AJ226">
        <v>1</v>
      </c>
      <c r="AK226">
        <v>1</v>
      </c>
      <c r="AL226">
        <v>1</v>
      </c>
      <c r="AM226">
        <v>-2</v>
      </c>
      <c r="AN226">
        <v>0</v>
      </c>
      <c r="AO226">
        <v>1</v>
      </c>
      <c r="AP226">
        <v>1</v>
      </c>
      <c r="AQ226">
        <v>0</v>
      </c>
      <c r="AR226">
        <v>0</v>
      </c>
      <c r="AS226" t="s">
        <v>3</v>
      </c>
      <c r="AT226">
        <v>1</v>
      </c>
      <c r="AU226" t="s">
        <v>3</v>
      </c>
      <c r="AV226">
        <v>0</v>
      </c>
      <c r="AW226">
        <v>2</v>
      </c>
      <c r="AX226">
        <v>60254378</v>
      </c>
      <c r="AY226">
        <v>1</v>
      </c>
      <c r="AZ226">
        <v>0</v>
      </c>
      <c r="BA226">
        <v>264</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CV226">
        <v>0</v>
      </c>
      <c r="CW226">
        <v>0</v>
      </c>
      <c r="CX226">
        <f>ROUND(Y226*Source!I445,9)</f>
        <v>3.41</v>
      </c>
      <c r="CY226">
        <f>AA226</f>
        <v>115.76</v>
      </c>
      <c r="CZ226">
        <f>AE226</f>
        <v>115.76</v>
      </c>
      <c r="DA226">
        <f>AI226</f>
        <v>1</v>
      </c>
      <c r="DB226">
        <f>ROUND(ROUND(AT226*CZ226,2),6)</f>
        <v>115.76</v>
      </c>
      <c r="DC226">
        <f>ROUND(ROUND(AT226*AG226,2),6)</f>
        <v>0</v>
      </c>
      <c r="DD226" t="s">
        <v>3</v>
      </c>
      <c r="DE226" t="s">
        <v>3</v>
      </c>
      <c r="DF226">
        <f t="shared" si="66"/>
        <v>394.74</v>
      </c>
      <c r="DG226">
        <f t="shared" si="64"/>
        <v>0</v>
      </c>
      <c r="DH226">
        <f t="shared" si="65"/>
        <v>0</v>
      </c>
      <c r="DI226">
        <f t="shared" si="59"/>
        <v>0</v>
      </c>
      <c r="DJ226">
        <f>DF226</f>
        <v>394.74</v>
      </c>
      <c r="DK226">
        <v>0</v>
      </c>
      <c r="DL226" t="s">
        <v>3</v>
      </c>
      <c r="DM226">
        <v>0</v>
      </c>
      <c r="DN226" t="s">
        <v>3</v>
      </c>
      <c r="DO226">
        <v>0</v>
      </c>
    </row>
    <row r="227" spans="1:119" x14ac:dyDescent="0.2">
      <c r="A227">
        <f>ROW(Source!A445)</f>
        <v>445</v>
      </c>
      <c r="B227">
        <v>60252778</v>
      </c>
      <c r="C227">
        <v>60253458</v>
      </c>
      <c r="D227">
        <v>59049360</v>
      </c>
      <c r="E227">
        <v>1</v>
      </c>
      <c r="F227">
        <v>1</v>
      </c>
      <c r="G227">
        <v>1080</v>
      </c>
      <c r="H227">
        <v>3</v>
      </c>
      <c r="I227" t="s">
        <v>1137</v>
      </c>
      <c r="J227" t="s">
        <v>1138</v>
      </c>
      <c r="K227" t="s">
        <v>1139</v>
      </c>
      <c r="L227">
        <v>1354</v>
      </c>
      <c r="N227">
        <v>1010</v>
      </c>
      <c r="O227" t="s">
        <v>457</v>
      </c>
      <c r="P227" t="s">
        <v>457</v>
      </c>
      <c r="Q227">
        <v>1</v>
      </c>
      <c r="W227">
        <v>0</v>
      </c>
      <c r="X227">
        <v>1578282759</v>
      </c>
      <c r="Y227">
        <f>AT227</f>
        <v>0.5</v>
      </c>
      <c r="AA227">
        <v>66.349999999999994</v>
      </c>
      <c r="AB227">
        <v>0</v>
      </c>
      <c r="AC227">
        <v>0</v>
      </c>
      <c r="AD227">
        <v>0</v>
      </c>
      <c r="AE227">
        <v>66.349999999999994</v>
      </c>
      <c r="AF227">
        <v>0</v>
      </c>
      <c r="AG227">
        <v>0</v>
      </c>
      <c r="AH227">
        <v>0</v>
      </c>
      <c r="AI227">
        <v>1</v>
      </c>
      <c r="AJ227">
        <v>1</v>
      </c>
      <c r="AK227">
        <v>1</v>
      </c>
      <c r="AL227">
        <v>1</v>
      </c>
      <c r="AM227">
        <v>-2</v>
      </c>
      <c r="AN227">
        <v>0</v>
      </c>
      <c r="AO227">
        <v>1</v>
      </c>
      <c r="AP227">
        <v>1</v>
      </c>
      <c r="AQ227">
        <v>0</v>
      </c>
      <c r="AR227">
        <v>0</v>
      </c>
      <c r="AS227" t="s">
        <v>3</v>
      </c>
      <c r="AT227">
        <v>0.5</v>
      </c>
      <c r="AU227" t="s">
        <v>3</v>
      </c>
      <c r="AV227">
        <v>0</v>
      </c>
      <c r="AW227">
        <v>2</v>
      </c>
      <c r="AX227">
        <v>60254379</v>
      </c>
      <c r="AY227">
        <v>1</v>
      </c>
      <c r="AZ227">
        <v>0</v>
      </c>
      <c r="BA227">
        <v>265</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CV227">
        <v>0</v>
      </c>
      <c r="CW227">
        <v>0</v>
      </c>
      <c r="CX227">
        <f>ROUND(Y227*Source!I445,9)</f>
        <v>1.7050000000000001</v>
      </c>
      <c r="CY227">
        <f>AA227</f>
        <v>66.349999999999994</v>
      </c>
      <c r="CZ227">
        <f>AE227</f>
        <v>66.349999999999994</v>
      </c>
      <c r="DA227">
        <f>AI227</f>
        <v>1</v>
      </c>
      <c r="DB227">
        <f>ROUND(ROUND(AT227*CZ227,2),6)</f>
        <v>33.18</v>
      </c>
      <c r="DC227">
        <f>ROUND(ROUND(AT227*AG227,2),6)</f>
        <v>0</v>
      </c>
      <c r="DD227" t="s">
        <v>3</v>
      </c>
      <c r="DE227" t="s">
        <v>3</v>
      </c>
      <c r="DF227">
        <f t="shared" si="66"/>
        <v>113.13</v>
      </c>
      <c r="DG227">
        <f t="shared" si="64"/>
        <v>0</v>
      </c>
      <c r="DH227">
        <f t="shared" si="65"/>
        <v>0</v>
      </c>
      <c r="DI227">
        <f t="shared" si="59"/>
        <v>0</v>
      </c>
      <c r="DJ227">
        <f>DF227</f>
        <v>113.13</v>
      </c>
      <c r="DK227">
        <v>0</v>
      </c>
      <c r="DL227" t="s">
        <v>3</v>
      </c>
      <c r="DM227">
        <v>0</v>
      </c>
      <c r="DN227" t="s">
        <v>3</v>
      </c>
      <c r="DO227">
        <v>0</v>
      </c>
    </row>
    <row r="228" spans="1:119" x14ac:dyDescent="0.2">
      <c r="A228">
        <f>ROW(Source!A445)</f>
        <v>445</v>
      </c>
      <c r="B228">
        <v>60252778</v>
      </c>
      <c r="C228">
        <v>60253458</v>
      </c>
      <c r="D228">
        <v>59049372</v>
      </c>
      <c r="E228">
        <v>1</v>
      </c>
      <c r="F228">
        <v>1</v>
      </c>
      <c r="G228">
        <v>1080</v>
      </c>
      <c r="H228">
        <v>3</v>
      </c>
      <c r="I228" t="s">
        <v>1140</v>
      </c>
      <c r="J228" t="s">
        <v>1141</v>
      </c>
      <c r="K228" t="s">
        <v>1142</v>
      </c>
      <c r="L228">
        <v>1354</v>
      </c>
      <c r="N228">
        <v>1010</v>
      </c>
      <c r="O228" t="s">
        <v>457</v>
      </c>
      <c r="P228" t="s">
        <v>457</v>
      </c>
      <c r="Q228">
        <v>1</v>
      </c>
      <c r="W228">
        <v>0</v>
      </c>
      <c r="X228">
        <v>-1651393347</v>
      </c>
      <c r="Y228">
        <f>AT228</f>
        <v>1</v>
      </c>
      <c r="AA228">
        <v>14.56</v>
      </c>
      <c r="AB228">
        <v>0</v>
      </c>
      <c r="AC228">
        <v>0</v>
      </c>
      <c r="AD228">
        <v>0</v>
      </c>
      <c r="AE228">
        <v>14.56</v>
      </c>
      <c r="AF228">
        <v>0</v>
      </c>
      <c r="AG228">
        <v>0</v>
      </c>
      <c r="AH228">
        <v>0</v>
      </c>
      <c r="AI228">
        <v>1</v>
      </c>
      <c r="AJ228">
        <v>1</v>
      </c>
      <c r="AK228">
        <v>1</v>
      </c>
      <c r="AL228">
        <v>1</v>
      </c>
      <c r="AM228">
        <v>-2</v>
      </c>
      <c r="AN228">
        <v>0</v>
      </c>
      <c r="AO228">
        <v>1</v>
      </c>
      <c r="AP228">
        <v>1</v>
      </c>
      <c r="AQ228">
        <v>0</v>
      </c>
      <c r="AR228">
        <v>0</v>
      </c>
      <c r="AS228" t="s">
        <v>3</v>
      </c>
      <c r="AT228">
        <v>1</v>
      </c>
      <c r="AU228" t="s">
        <v>3</v>
      </c>
      <c r="AV228">
        <v>0</v>
      </c>
      <c r="AW228">
        <v>2</v>
      </c>
      <c r="AX228">
        <v>60254380</v>
      </c>
      <c r="AY228">
        <v>1</v>
      </c>
      <c r="AZ228">
        <v>0</v>
      </c>
      <c r="BA228">
        <v>266</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CV228">
        <v>0</v>
      </c>
      <c r="CW228">
        <v>0</v>
      </c>
      <c r="CX228">
        <f>ROUND(Y228*Source!I445,9)</f>
        <v>3.41</v>
      </c>
      <c r="CY228">
        <f>AA228</f>
        <v>14.56</v>
      </c>
      <c r="CZ228">
        <f>AE228</f>
        <v>14.56</v>
      </c>
      <c r="DA228">
        <f>AI228</f>
        <v>1</v>
      </c>
      <c r="DB228">
        <f>ROUND(ROUND(AT228*CZ228,2),6)</f>
        <v>14.56</v>
      </c>
      <c r="DC228">
        <f>ROUND(ROUND(AT228*AG228,2),6)</f>
        <v>0</v>
      </c>
      <c r="DD228" t="s">
        <v>3</v>
      </c>
      <c r="DE228" t="s">
        <v>3</v>
      </c>
      <c r="DF228">
        <f t="shared" si="66"/>
        <v>49.65</v>
      </c>
      <c r="DG228">
        <f t="shared" si="64"/>
        <v>0</v>
      </c>
      <c r="DH228">
        <f t="shared" si="65"/>
        <v>0</v>
      </c>
      <c r="DI228">
        <f t="shared" si="59"/>
        <v>0</v>
      </c>
      <c r="DJ228">
        <f>DF228</f>
        <v>49.65</v>
      </c>
      <c r="DK228">
        <v>0</v>
      </c>
      <c r="DL228" t="s">
        <v>3</v>
      </c>
      <c r="DM228">
        <v>0</v>
      </c>
      <c r="DN228" t="s">
        <v>3</v>
      </c>
      <c r="DO228">
        <v>0</v>
      </c>
    </row>
    <row r="229" spans="1:119" x14ac:dyDescent="0.2">
      <c r="A229">
        <f>ROW(Source!A445)</f>
        <v>445</v>
      </c>
      <c r="B229">
        <v>60252778</v>
      </c>
      <c r="C229">
        <v>60253458</v>
      </c>
      <c r="D229">
        <v>59049658</v>
      </c>
      <c r="E229">
        <v>1</v>
      </c>
      <c r="F229">
        <v>1</v>
      </c>
      <c r="G229">
        <v>1080</v>
      </c>
      <c r="H229">
        <v>3</v>
      </c>
      <c r="I229" t="s">
        <v>1143</v>
      </c>
      <c r="J229" t="s">
        <v>1144</v>
      </c>
      <c r="K229" t="s">
        <v>1145</v>
      </c>
      <c r="L229">
        <v>1355</v>
      </c>
      <c r="N229">
        <v>1010</v>
      </c>
      <c r="O229" t="s">
        <v>631</v>
      </c>
      <c r="P229" t="s">
        <v>631</v>
      </c>
      <c r="Q229">
        <v>100</v>
      </c>
      <c r="W229">
        <v>0</v>
      </c>
      <c r="X229">
        <v>-1799946451</v>
      </c>
      <c r="Y229">
        <f>AT229</f>
        <v>2.02</v>
      </c>
      <c r="AA229">
        <v>11.6</v>
      </c>
      <c r="AB229">
        <v>0</v>
      </c>
      <c r="AC229">
        <v>0</v>
      </c>
      <c r="AD229">
        <v>0</v>
      </c>
      <c r="AE229">
        <v>11.6</v>
      </c>
      <c r="AF229">
        <v>0</v>
      </c>
      <c r="AG229">
        <v>0</v>
      </c>
      <c r="AH229">
        <v>0</v>
      </c>
      <c r="AI229">
        <v>1</v>
      </c>
      <c r="AJ229">
        <v>1</v>
      </c>
      <c r="AK229">
        <v>1</v>
      </c>
      <c r="AL229">
        <v>1</v>
      </c>
      <c r="AM229">
        <v>-2</v>
      </c>
      <c r="AN229">
        <v>0</v>
      </c>
      <c r="AO229">
        <v>1</v>
      </c>
      <c r="AP229">
        <v>1</v>
      </c>
      <c r="AQ229">
        <v>0</v>
      </c>
      <c r="AR229">
        <v>0</v>
      </c>
      <c r="AS229" t="s">
        <v>3</v>
      </c>
      <c r="AT229">
        <v>2.02</v>
      </c>
      <c r="AU229" t="s">
        <v>3</v>
      </c>
      <c r="AV229">
        <v>0</v>
      </c>
      <c r="AW229">
        <v>2</v>
      </c>
      <c r="AX229">
        <v>60254381</v>
      </c>
      <c r="AY229">
        <v>1</v>
      </c>
      <c r="AZ229">
        <v>0</v>
      </c>
      <c r="BA229">
        <v>267</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CV229">
        <v>0</v>
      </c>
      <c r="CW229">
        <v>0</v>
      </c>
      <c r="CX229">
        <f>ROUND(Y229*Source!I445,9)</f>
        <v>6.8882000000000003</v>
      </c>
      <c r="CY229">
        <f>AA229</f>
        <v>11.6</v>
      </c>
      <c r="CZ229">
        <f>AE229</f>
        <v>11.6</v>
      </c>
      <c r="DA229">
        <f>AI229</f>
        <v>1</v>
      </c>
      <c r="DB229">
        <f>ROUND(ROUND(AT229*CZ229,2),6)</f>
        <v>23.43</v>
      </c>
      <c r="DC229">
        <f>ROUND(ROUND(AT229*AG229,2),6)</f>
        <v>0</v>
      </c>
      <c r="DD229" t="s">
        <v>3</v>
      </c>
      <c r="DE229" t="s">
        <v>3</v>
      </c>
      <c r="DF229">
        <f t="shared" si="66"/>
        <v>79.900000000000006</v>
      </c>
      <c r="DG229">
        <f t="shared" si="64"/>
        <v>0</v>
      </c>
      <c r="DH229">
        <f t="shared" si="65"/>
        <v>0</v>
      </c>
      <c r="DI229">
        <f t="shared" si="59"/>
        <v>0</v>
      </c>
      <c r="DJ229">
        <f>DF229</f>
        <v>79.900000000000006</v>
      </c>
      <c r="DK229">
        <v>0</v>
      </c>
      <c r="DL229" t="s">
        <v>3</v>
      </c>
      <c r="DM229">
        <v>0</v>
      </c>
      <c r="DN229" t="s">
        <v>3</v>
      </c>
      <c r="DO229">
        <v>0</v>
      </c>
    </row>
    <row r="230" spans="1:119" x14ac:dyDescent="0.2">
      <c r="A230">
        <f>ROW(Source!A446)</f>
        <v>446</v>
      </c>
      <c r="B230">
        <v>60252775</v>
      </c>
      <c r="C230">
        <v>60253458</v>
      </c>
      <c r="D230">
        <v>58999254</v>
      </c>
      <c r="E230">
        <v>1080</v>
      </c>
      <c r="F230">
        <v>1</v>
      </c>
      <c r="G230">
        <v>1080</v>
      </c>
      <c r="H230">
        <v>1</v>
      </c>
      <c r="I230" t="s">
        <v>1048</v>
      </c>
      <c r="J230" t="s">
        <v>3</v>
      </c>
      <c r="K230" t="s">
        <v>1049</v>
      </c>
      <c r="L230">
        <v>1191</v>
      </c>
      <c r="N230">
        <v>1013</v>
      </c>
      <c r="O230" t="s">
        <v>1050</v>
      </c>
      <c r="P230" t="s">
        <v>1050</v>
      </c>
      <c r="Q230">
        <v>1</v>
      </c>
      <c r="W230">
        <v>0</v>
      </c>
      <c r="X230">
        <v>476480486</v>
      </c>
      <c r="Y230">
        <f>(AT230*1.1)</f>
        <v>105.072</v>
      </c>
      <c r="AA230">
        <v>0</v>
      </c>
      <c r="AB230">
        <v>0</v>
      </c>
      <c r="AC230">
        <v>0</v>
      </c>
      <c r="AD230">
        <v>0</v>
      </c>
      <c r="AE230">
        <v>0</v>
      </c>
      <c r="AF230">
        <v>0</v>
      </c>
      <c r="AG230">
        <v>0</v>
      </c>
      <c r="AH230">
        <v>0</v>
      </c>
      <c r="AI230">
        <v>1</v>
      </c>
      <c r="AJ230">
        <v>1</v>
      </c>
      <c r="AK230">
        <v>1</v>
      </c>
      <c r="AL230">
        <v>1</v>
      </c>
      <c r="AM230">
        <v>5</v>
      </c>
      <c r="AN230">
        <v>0</v>
      </c>
      <c r="AO230">
        <v>1</v>
      </c>
      <c r="AP230">
        <v>1</v>
      </c>
      <c r="AQ230">
        <v>0</v>
      </c>
      <c r="AR230">
        <v>0</v>
      </c>
      <c r="AS230" t="s">
        <v>3</v>
      </c>
      <c r="AT230">
        <v>95.52</v>
      </c>
      <c r="AU230" t="s">
        <v>24</v>
      </c>
      <c r="AV230">
        <v>1</v>
      </c>
      <c r="AW230">
        <v>2</v>
      </c>
      <c r="AX230">
        <v>60254373</v>
      </c>
      <c r="AY230">
        <v>1</v>
      </c>
      <c r="AZ230">
        <v>0</v>
      </c>
      <c r="BA230">
        <v>269</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CU230">
        <f>ROUND(AT230*Source!I446*AH230*AL230,2)</f>
        <v>0</v>
      </c>
      <c r="CV230">
        <f>ROUND(Y230*Source!I446,9)</f>
        <v>358.29552000000001</v>
      </c>
      <c r="CW230">
        <v>0</v>
      </c>
      <c r="CX230">
        <f>ROUND(Y230*Source!I446,9)</f>
        <v>358.29552000000001</v>
      </c>
      <c r="CY230">
        <f>AD230</f>
        <v>0</v>
      </c>
      <c r="CZ230">
        <f>AH230</f>
        <v>0</v>
      </c>
      <c r="DA230">
        <f>AL230</f>
        <v>1</v>
      </c>
      <c r="DB230">
        <f>ROUND((ROUND(AT230*CZ230,2)*1.1),6)</f>
        <v>0</v>
      </c>
      <c r="DC230">
        <f>ROUND((ROUND(AT230*AG230,2)*1.1),6)</f>
        <v>0</v>
      </c>
      <c r="DD230" t="s">
        <v>3</v>
      </c>
      <c r="DE230" t="s">
        <v>3</v>
      </c>
      <c r="DF230">
        <f t="shared" si="66"/>
        <v>0</v>
      </c>
      <c r="DG230">
        <f t="shared" si="64"/>
        <v>0</v>
      </c>
      <c r="DH230">
        <f t="shared" si="65"/>
        <v>0</v>
      </c>
      <c r="DI230">
        <f t="shared" si="59"/>
        <v>0</v>
      </c>
      <c r="DJ230">
        <f>DI230</f>
        <v>0</v>
      </c>
      <c r="DK230">
        <v>0</v>
      </c>
      <c r="DL230" t="s">
        <v>3</v>
      </c>
      <c r="DM230">
        <v>0</v>
      </c>
      <c r="DN230" t="s">
        <v>3</v>
      </c>
      <c r="DO230">
        <v>0</v>
      </c>
    </row>
    <row r="231" spans="1:119" x14ac:dyDescent="0.2">
      <c r="A231">
        <f>ROW(Source!A446)</f>
        <v>446</v>
      </c>
      <c r="B231">
        <v>60252775</v>
      </c>
      <c r="C231">
        <v>60253458</v>
      </c>
      <c r="D231">
        <v>59070669</v>
      </c>
      <c r="E231">
        <v>1</v>
      </c>
      <c r="F231">
        <v>1</v>
      </c>
      <c r="G231">
        <v>1080</v>
      </c>
      <c r="H231">
        <v>2</v>
      </c>
      <c r="I231" t="s">
        <v>1055</v>
      </c>
      <c r="J231" t="s">
        <v>1056</v>
      </c>
      <c r="K231" t="s">
        <v>1057</v>
      </c>
      <c r="L231">
        <v>1368</v>
      </c>
      <c r="N231">
        <v>1011</v>
      </c>
      <c r="O231" t="s">
        <v>1054</v>
      </c>
      <c r="P231" t="s">
        <v>1054</v>
      </c>
      <c r="Q231">
        <v>1</v>
      </c>
      <c r="W231">
        <v>0</v>
      </c>
      <c r="X231">
        <v>-1985943078</v>
      </c>
      <c r="Y231">
        <f>(AT231*1.1)</f>
        <v>0.47300000000000003</v>
      </c>
      <c r="AA231">
        <v>0</v>
      </c>
      <c r="AB231">
        <v>1418.19</v>
      </c>
      <c r="AC231">
        <v>726.59</v>
      </c>
      <c r="AD231">
        <v>0</v>
      </c>
      <c r="AE231">
        <v>0</v>
      </c>
      <c r="AF231">
        <v>83.1</v>
      </c>
      <c r="AG231">
        <v>12.62</v>
      </c>
      <c r="AH231">
        <v>0</v>
      </c>
      <c r="AI231">
        <v>1</v>
      </c>
      <c r="AJ231">
        <v>16.3</v>
      </c>
      <c r="AK231">
        <v>54.99</v>
      </c>
      <c r="AL231">
        <v>1</v>
      </c>
      <c r="AM231">
        <v>2</v>
      </c>
      <c r="AN231">
        <v>0</v>
      </c>
      <c r="AO231">
        <v>1</v>
      </c>
      <c r="AP231">
        <v>1</v>
      </c>
      <c r="AQ231">
        <v>0</v>
      </c>
      <c r="AR231">
        <v>0</v>
      </c>
      <c r="AS231" t="s">
        <v>3</v>
      </c>
      <c r="AT231">
        <v>0.43</v>
      </c>
      <c r="AU231" t="s">
        <v>24</v>
      </c>
      <c r="AV231">
        <v>0</v>
      </c>
      <c r="AW231">
        <v>2</v>
      </c>
      <c r="AX231">
        <v>60254374</v>
      </c>
      <c r="AY231">
        <v>1</v>
      </c>
      <c r="AZ231">
        <v>0</v>
      </c>
      <c r="BA231">
        <v>270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CV231">
        <v>0</v>
      </c>
      <c r="CW231">
        <f>ROUND(Y231*Source!I446*DO231,9)</f>
        <v>20.3551766</v>
      </c>
      <c r="CX231">
        <f>ROUND(Y231*Source!I446,9)</f>
        <v>1.61293</v>
      </c>
      <c r="CY231">
        <f>AB231</f>
        <v>1418.19</v>
      </c>
      <c r="CZ231">
        <f>AF231</f>
        <v>83.1</v>
      </c>
      <c r="DA231">
        <f>AJ231</f>
        <v>16.3</v>
      </c>
      <c r="DB231">
        <f>ROUND((ROUND(AT231*CZ231,2)*1.1),6)</f>
        <v>39.302999999999997</v>
      </c>
      <c r="DC231">
        <f>ROUND((ROUND(AT231*AG231,2)*1.1),6)</f>
        <v>5.9729999999999999</v>
      </c>
      <c r="DD231" t="s">
        <v>3</v>
      </c>
      <c r="DE231" t="s">
        <v>3</v>
      </c>
      <c r="DF231">
        <f t="shared" si="66"/>
        <v>0</v>
      </c>
      <c r="DG231">
        <f>ROUND(ROUND(AF231*AJ231,2)*CX231,2)</f>
        <v>2184.7600000000002</v>
      </c>
      <c r="DH231">
        <f>ROUND(ROUND(AG231*AK231,2)*CX231,2)</f>
        <v>1119.33</v>
      </c>
      <c r="DI231">
        <f t="shared" si="59"/>
        <v>0</v>
      </c>
      <c r="DJ231">
        <f>DG231</f>
        <v>2184.7600000000002</v>
      </c>
      <c r="DK231">
        <v>0</v>
      </c>
      <c r="DL231" t="s">
        <v>1058</v>
      </c>
      <c r="DM231">
        <v>0</v>
      </c>
      <c r="DN231" t="s">
        <v>1050</v>
      </c>
      <c r="DO231">
        <v>12.62</v>
      </c>
    </row>
    <row r="232" spans="1:119" x14ac:dyDescent="0.2">
      <c r="A232">
        <f>ROW(Source!A446)</f>
        <v>446</v>
      </c>
      <c r="B232">
        <v>60252775</v>
      </c>
      <c r="C232">
        <v>60253458</v>
      </c>
      <c r="D232">
        <v>59070721</v>
      </c>
      <c r="E232">
        <v>1</v>
      </c>
      <c r="F232">
        <v>1</v>
      </c>
      <c r="G232">
        <v>1080</v>
      </c>
      <c r="H232">
        <v>2</v>
      </c>
      <c r="I232" t="s">
        <v>1125</v>
      </c>
      <c r="J232" t="s">
        <v>1126</v>
      </c>
      <c r="K232" t="s">
        <v>1127</v>
      </c>
      <c r="L232">
        <v>1368</v>
      </c>
      <c r="N232">
        <v>1011</v>
      </c>
      <c r="O232" t="s">
        <v>1054</v>
      </c>
      <c r="P232" t="s">
        <v>1054</v>
      </c>
      <c r="Q232">
        <v>1</v>
      </c>
      <c r="W232">
        <v>0</v>
      </c>
      <c r="X232">
        <v>1387779639</v>
      </c>
      <c r="Y232">
        <f>(AT232*1.1)</f>
        <v>2.2220000000000004</v>
      </c>
      <c r="AA232">
        <v>0</v>
      </c>
      <c r="AB232">
        <v>6.98</v>
      </c>
      <c r="AC232">
        <v>0</v>
      </c>
      <c r="AD232">
        <v>0</v>
      </c>
      <c r="AE232">
        <v>0</v>
      </c>
      <c r="AF232">
        <v>0.77</v>
      </c>
      <c r="AG232">
        <v>0</v>
      </c>
      <c r="AH232">
        <v>0</v>
      </c>
      <c r="AI232">
        <v>1</v>
      </c>
      <c r="AJ232">
        <v>8.66</v>
      </c>
      <c r="AK232">
        <v>54.99</v>
      </c>
      <c r="AL232">
        <v>1</v>
      </c>
      <c r="AM232">
        <v>2</v>
      </c>
      <c r="AN232">
        <v>0</v>
      </c>
      <c r="AO232">
        <v>1</v>
      </c>
      <c r="AP232">
        <v>1</v>
      </c>
      <c r="AQ232">
        <v>0</v>
      </c>
      <c r="AR232">
        <v>0</v>
      </c>
      <c r="AS232" t="s">
        <v>3</v>
      </c>
      <c r="AT232">
        <v>2.02</v>
      </c>
      <c r="AU232" t="s">
        <v>24</v>
      </c>
      <c r="AV232">
        <v>0</v>
      </c>
      <c r="AW232">
        <v>2</v>
      </c>
      <c r="AX232">
        <v>60254375</v>
      </c>
      <c r="AY232">
        <v>1</v>
      </c>
      <c r="AZ232">
        <v>0</v>
      </c>
      <c r="BA232">
        <v>271</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CV232">
        <v>0</v>
      </c>
      <c r="CW232">
        <f>ROUND(Y232*Source!I446*DO232,9)</f>
        <v>0</v>
      </c>
      <c r="CX232">
        <f>ROUND(Y232*Source!I446,9)</f>
        <v>7.5770200000000001</v>
      </c>
      <c r="CY232">
        <f>AB232</f>
        <v>6.98</v>
      </c>
      <c r="CZ232">
        <f>AF232</f>
        <v>0.77</v>
      </c>
      <c r="DA232">
        <f>AJ232</f>
        <v>8.66</v>
      </c>
      <c r="DB232">
        <f>ROUND((ROUND(AT232*CZ232,2)*1.1),6)</f>
        <v>1.716</v>
      </c>
      <c r="DC232">
        <f>ROUND((ROUND(AT232*AG232,2)*1.1),6)</f>
        <v>0</v>
      </c>
      <c r="DD232" t="s">
        <v>3</v>
      </c>
      <c r="DE232" t="s">
        <v>3</v>
      </c>
      <c r="DF232">
        <f t="shared" si="66"/>
        <v>0</v>
      </c>
      <c r="DG232">
        <f>ROUND(ROUND(AF232*AJ232,2)*CX232,2)</f>
        <v>50.54</v>
      </c>
      <c r="DH232">
        <f>ROUND(ROUND(AG232*AK232,2)*CX232,2)</f>
        <v>0</v>
      </c>
      <c r="DI232">
        <f t="shared" si="59"/>
        <v>0</v>
      </c>
      <c r="DJ232">
        <f>DG232</f>
        <v>50.54</v>
      </c>
      <c r="DK232">
        <v>0</v>
      </c>
      <c r="DL232" t="s">
        <v>3</v>
      </c>
      <c r="DM232">
        <v>0</v>
      </c>
      <c r="DN232" t="s">
        <v>3</v>
      </c>
      <c r="DO232">
        <v>0</v>
      </c>
    </row>
    <row r="233" spans="1:119" x14ac:dyDescent="0.2">
      <c r="A233">
        <f>ROW(Source!A446)</f>
        <v>446</v>
      </c>
      <c r="B233">
        <v>60252775</v>
      </c>
      <c r="C233">
        <v>60253458</v>
      </c>
      <c r="D233">
        <v>59070754</v>
      </c>
      <c r="E233">
        <v>1</v>
      </c>
      <c r="F233">
        <v>1</v>
      </c>
      <c r="G233">
        <v>1080</v>
      </c>
      <c r="H233">
        <v>2</v>
      </c>
      <c r="I233" t="s">
        <v>1128</v>
      </c>
      <c r="J233" t="s">
        <v>1129</v>
      </c>
      <c r="K233" t="s">
        <v>1130</v>
      </c>
      <c r="L233">
        <v>1368</v>
      </c>
      <c r="N233">
        <v>1011</v>
      </c>
      <c r="O233" t="s">
        <v>1054</v>
      </c>
      <c r="P233" t="s">
        <v>1054</v>
      </c>
      <c r="Q233">
        <v>1</v>
      </c>
      <c r="W233">
        <v>0</v>
      </c>
      <c r="X233">
        <v>1645565003</v>
      </c>
      <c r="Y233">
        <f>(AT233*1.1)</f>
        <v>10.637</v>
      </c>
      <c r="AA233">
        <v>0</v>
      </c>
      <c r="AB233">
        <v>4.3</v>
      </c>
      <c r="AC233">
        <v>0</v>
      </c>
      <c r="AD233">
        <v>0</v>
      </c>
      <c r="AE233">
        <v>0</v>
      </c>
      <c r="AF233">
        <v>0.47</v>
      </c>
      <c r="AG233">
        <v>0</v>
      </c>
      <c r="AH233">
        <v>0</v>
      </c>
      <c r="AI233">
        <v>1</v>
      </c>
      <c r="AJ233">
        <v>8.74</v>
      </c>
      <c r="AK233">
        <v>54.99</v>
      </c>
      <c r="AL233">
        <v>1</v>
      </c>
      <c r="AM233">
        <v>2</v>
      </c>
      <c r="AN233">
        <v>0</v>
      </c>
      <c r="AO233">
        <v>1</v>
      </c>
      <c r="AP233">
        <v>1</v>
      </c>
      <c r="AQ233">
        <v>0</v>
      </c>
      <c r="AR233">
        <v>0</v>
      </c>
      <c r="AS233" t="s">
        <v>3</v>
      </c>
      <c r="AT233">
        <v>9.67</v>
      </c>
      <c r="AU233" t="s">
        <v>24</v>
      </c>
      <c r="AV233">
        <v>0</v>
      </c>
      <c r="AW233">
        <v>2</v>
      </c>
      <c r="AX233">
        <v>60254376</v>
      </c>
      <c r="AY233">
        <v>1</v>
      </c>
      <c r="AZ233">
        <v>0</v>
      </c>
      <c r="BA233">
        <v>272</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CV233">
        <v>0</v>
      </c>
      <c r="CW233">
        <f>ROUND(Y233*Source!I446*DO233,9)</f>
        <v>0</v>
      </c>
      <c r="CX233">
        <f>ROUND(Y233*Source!I446,9)</f>
        <v>36.272170000000003</v>
      </c>
      <c r="CY233">
        <f>AB233</f>
        <v>4.3</v>
      </c>
      <c r="CZ233">
        <f>AF233</f>
        <v>0.47</v>
      </c>
      <c r="DA233">
        <f>AJ233</f>
        <v>8.74</v>
      </c>
      <c r="DB233">
        <f>ROUND((ROUND(AT233*CZ233,2)*1.1),6)</f>
        <v>4.9939999999999998</v>
      </c>
      <c r="DC233">
        <f>ROUND((ROUND(AT233*AG233,2)*1.1),6)</f>
        <v>0</v>
      </c>
      <c r="DD233" t="s">
        <v>3</v>
      </c>
      <c r="DE233" t="s">
        <v>3</v>
      </c>
      <c r="DF233">
        <f t="shared" si="66"/>
        <v>0</v>
      </c>
      <c r="DG233">
        <f>ROUND(ROUND(AF233*AJ233,2)*CX233,2)</f>
        <v>149.08000000000001</v>
      </c>
      <c r="DH233">
        <f>ROUND(ROUND(AG233*AK233,2)*CX233,2)</f>
        <v>0</v>
      </c>
      <c r="DI233">
        <f t="shared" si="59"/>
        <v>0</v>
      </c>
      <c r="DJ233">
        <f>DG233</f>
        <v>149.08000000000001</v>
      </c>
      <c r="DK233">
        <v>0</v>
      </c>
      <c r="DL233" t="s">
        <v>3</v>
      </c>
      <c r="DM233">
        <v>0</v>
      </c>
      <c r="DN233" t="s">
        <v>3</v>
      </c>
      <c r="DO233">
        <v>0</v>
      </c>
    </row>
    <row r="234" spans="1:119" x14ac:dyDescent="0.2">
      <c r="A234">
        <f>ROW(Source!A446)</f>
        <v>446</v>
      </c>
      <c r="B234">
        <v>60252775</v>
      </c>
      <c r="C234">
        <v>60253458</v>
      </c>
      <c r="D234">
        <v>59040629</v>
      </c>
      <c r="E234">
        <v>1</v>
      </c>
      <c r="F234">
        <v>1</v>
      </c>
      <c r="G234">
        <v>1080</v>
      </c>
      <c r="H234">
        <v>3</v>
      </c>
      <c r="I234" t="s">
        <v>1131</v>
      </c>
      <c r="J234" t="s">
        <v>1132</v>
      </c>
      <c r="K234" t="s">
        <v>1133</v>
      </c>
      <c r="L234">
        <v>1348</v>
      </c>
      <c r="N234">
        <v>1009</v>
      </c>
      <c r="O234" t="s">
        <v>32</v>
      </c>
      <c r="P234" t="s">
        <v>32</v>
      </c>
      <c r="Q234">
        <v>1000</v>
      </c>
      <c r="W234">
        <v>0</v>
      </c>
      <c r="X234">
        <v>254150211</v>
      </c>
      <c r="Y234">
        <f>AT234</f>
        <v>5.9999999999999995E-4</v>
      </c>
      <c r="AA234">
        <v>150836.04</v>
      </c>
      <c r="AB234">
        <v>0</v>
      </c>
      <c r="AC234">
        <v>0</v>
      </c>
      <c r="AD234">
        <v>0</v>
      </c>
      <c r="AE234">
        <v>58463.58</v>
      </c>
      <c r="AF234">
        <v>0</v>
      </c>
      <c r="AG234">
        <v>0</v>
      </c>
      <c r="AH234">
        <v>0</v>
      </c>
      <c r="AI234">
        <v>2.58</v>
      </c>
      <c r="AJ234">
        <v>1</v>
      </c>
      <c r="AK234">
        <v>1</v>
      </c>
      <c r="AL234">
        <v>1</v>
      </c>
      <c r="AM234">
        <v>2</v>
      </c>
      <c r="AN234">
        <v>0</v>
      </c>
      <c r="AO234">
        <v>1</v>
      </c>
      <c r="AP234">
        <v>1</v>
      </c>
      <c r="AQ234">
        <v>0</v>
      </c>
      <c r="AR234">
        <v>0</v>
      </c>
      <c r="AS234" t="s">
        <v>3</v>
      </c>
      <c r="AT234">
        <v>5.9999999999999995E-4</v>
      </c>
      <c r="AU234" t="s">
        <v>3</v>
      </c>
      <c r="AV234">
        <v>0</v>
      </c>
      <c r="AW234">
        <v>2</v>
      </c>
      <c r="AX234">
        <v>60254377</v>
      </c>
      <c r="AY234">
        <v>1</v>
      </c>
      <c r="AZ234">
        <v>0</v>
      </c>
      <c r="BA234">
        <v>273</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CV234">
        <v>0</v>
      </c>
      <c r="CW234">
        <v>0</v>
      </c>
      <c r="CX234">
        <f>ROUND(Y234*Source!I446,9)</f>
        <v>2.0460000000000001E-3</v>
      </c>
      <c r="CY234">
        <f>AA234</f>
        <v>150836.04</v>
      </c>
      <c r="CZ234">
        <f>AE234</f>
        <v>58463.58</v>
      </c>
      <c r="DA234">
        <f>AI234</f>
        <v>2.58</v>
      </c>
      <c r="DB234">
        <f>ROUND(ROUND(AT234*CZ234,2),6)</f>
        <v>35.08</v>
      </c>
      <c r="DC234">
        <f>ROUND(ROUND(AT234*AG234,2),6)</f>
        <v>0</v>
      </c>
      <c r="DD234" t="s">
        <v>3</v>
      </c>
      <c r="DE234" t="s">
        <v>3</v>
      </c>
      <c r="DF234">
        <f>ROUND(ROUND(AE234*AI234,2)*CX234,2)</f>
        <v>308.61</v>
      </c>
      <c r="DG234">
        <f t="shared" ref="DG234:DG246" si="67">ROUND(ROUND(AF234,2)*CX234,2)</f>
        <v>0</v>
      </c>
      <c r="DH234">
        <f t="shared" ref="DH234:DH246" si="68">ROUND(ROUND(AG234,2)*CX234,2)</f>
        <v>0</v>
      </c>
      <c r="DI234">
        <f t="shared" si="59"/>
        <v>0</v>
      </c>
      <c r="DJ234">
        <f>DF234</f>
        <v>308.61</v>
      </c>
      <c r="DK234">
        <v>0</v>
      </c>
      <c r="DL234" t="s">
        <v>3</v>
      </c>
      <c r="DM234">
        <v>0</v>
      </c>
      <c r="DN234" t="s">
        <v>3</v>
      </c>
      <c r="DO234">
        <v>0</v>
      </c>
    </row>
    <row r="235" spans="1:119" x14ac:dyDescent="0.2">
      <c r="A235">
        <f>ROW(Source!A446)</f>
        <v>446</v>
      </c>
      <c r="B235">
        <v>60252775</v>
      </c>
      <c r="C235">
        <v>60253458</v>
      </c>
      <c r="D235">
        <v>59063634</v>
      </c>
      <c r="E235">
        <v>1</v>
      </c>
      <c r="F235">
        <v>1</v>
      </c>
      <c r="G235">
        <v>1080</v>
      </c>
      <c r="H235">
        <v>3</v>
      </c>
      <c r="I235" t="s">
        <v>1134</v>
      </c>
      <c r="J235" t="s">
        <v>1135</v>
      </c>
      <c r="K235" t="s">
        <v>1136</v>
      </c>
      <c r="L235">
        <v>1355</v>
      </c>
      <c r="N235">
        <v>1010</v>
      </c>
      <c r="O235" t="s">
        <v>631</v>
      </c>
      <c r="P235" t="s">
        <v>631</v>
      </c>
      <c r="Q235">
        <v>100</v>
      </c>
      <c r="W235">
        <v>0</v>
      </c>
      <c r="X235">
        <v>-755695114</v>
      </c>
      <c r="Y235">
        <f>AT235</f>
        <v>1</v>
      </c>
      <c r="AA235">
        <v>1719.04</v>
      </c>
      <c r="AB235">
        <v>0</v>
      </c>
      <c r="AC235">
        <v>0</v>
      </c>
      <c r="AD235">
        <v>0</v>
      </c>
      <c r="AE235">
        <v>115.76</v>
      </c>
      <c r="AF235">
        <v>0</v>
      </c>
      <c r="AG235">
        <v>0</v>
      </c>
      <c r="AH235">
        <v>0</v>
      </c>
      <c r="AI235">
        <v>14.85</v>
      </c>
      <c r="AJ235">
        <v>1</v>
      </c>
      <c r="AK235">
        <v>1</v>
      </c>
      <c r="AL235">
        <v>1</v>
      </c>
      <c r="AM235">
        <v>2</v>
      </c>
      <c r="AN235">
        <v>0</v>
      </c>
      <c r="AO235">
        <v>1</v>
      </c>
      <c r="AP235">
        <v>1</v>
      </c>
      <c r="AQ235">
        <v>0</v>
      </c>
      <c r="AR235">
        <v>0</v>
      </c>
      <c r="AS235" t="s">
        <v>3</v>
      </c>
      <c r="AT235">
        <v>1</v>
      </c>
      <c r="AU235" t="s">
        <v>3</v>
      </c>
      <c r="AV235">
        <v>0</v>
      </c>
      <c r="AW235">
        <v>2</v>
      </c>
      <c r="AX235">
        <v>60254378</v>
      </c>
      <c r="AY235">
        <v>1</v>
      </c>
      <c r="AZ235">
        <v>0</v>
      </c>
      <c r="BA235">
        <v>274</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CV235">
        <v>0</v>
      </c>
      <c r="CW235">
        <v>0</v>
      </c>
      <c r="CX235">
        <f>ROUND(Y235*Source!I446,9)</f>
        <v>3.41</v>
      </c>
      <c r="CY235">
        <f>AA235</f>
        <v>1719.04</v>
      </c>
      <c r="CZ235">
        <f>AE235</f>
        <v>115.76</v>
      </c>
      <c r="DA235">
        <f>AI235</f>
        <v>14.85</v>
      </c>
      <c r="DB235">
        <f>ROUND(ROUND(AT235*CZ235,2),6)</f>
        <v>115.76</v>
      </c>
      <c r="DC235">
        <f>ROUND(ROUND(AT235*AG235,2),6)</f>
        <v>0</v>
      </c>
      <c r="DD235" t="s">
        <v>3</v>
      </c>
      <c r="DE235" t="s">
        <v>3</v>
      </c>
      <c r="DF235">
        <f>ROUND(ROUND(AE235*AI235,2)*CX235,2)</f>
        <v>5861.93</v>
      </c>
      <c r="DG235">
        <f t="shared" si="67"/>
        <v>0</v>
      </c>
      <c r="DH235">
        <f t="shared" si="68"/>
        <v>0</v>
      </c>
      <c r="DI235">
        <f t="shared" si="59"/>
        <v>0</v>
      </c>
      <c r="DJ235">
        <f>DF235</f>
        <v>5861.93</v>
      </c>
      <c r="DK235">
        <v>0</v>
      </c>
      <c r="DL235" t="s">
        <v>3</v>
      </c>
      <c r="DM235">
        <v>0</v>
      </c>
      <c r="DN235" t="s">
        <v>3</v>
      </c>
      <c r="DO235">
        <v>0</v>
      </c>
    </row>
    <row r="236" spans="1:119" x14ac:dyDescent="0.2">
      <c r="A236">
        <f>ROW(Source!A446)</f>
        <v>446</v>
      </c>
      <c r="B236">
        <v>60252775</v>
      </c>
      <c r="C236">
        <v>60253458</v>
      </c>
      <c r="D236">
        <v>59049360</v>
      </c>
      <c r="E236">
        <v>1</v>
      </c>
      <c r="F236">
        <v>1</v>
      </c>
      <c r="G236">
        <v>1080</v>
      </c>
      <c r="H236">
        <v>3</v>
      </c>
      <c r="I236" t="s">
        <v>1137</v>
      </c>
      <c r="J236" t="s">
        <v>1138</v>
      </c>
      <c r="K236" t="s">
        <v>1139</v>
      </c>
      <c r="L236">
        <v>1354</v>
      </c>
      <c r="N236">
        <v>1010</v>
      </c>
      <c r="O236" t="s">
        <v>457</v>
      </c>
      <c r="P236" t="s">
        <v>457</v>
      </c>
      <c r="Q236">
        <v>1</v>
      </c>
      <c r="W236">
        <v>0</v>
      </c>
      <c r="X236">
        <v>1578282759</v>
      </c>
      <c r="Y236">
        <f>AT236</f>
        <v>0.5</v>
      </c>
      <c r="AA236">
        <v>212.32</v>
      </c>
      <c r="AB236">
        <v>0</v>
      </c>
      <c r="AC236">
        <v>0</v>
      </c>
      <c r="AD236">
        <v>0</v>
      </c>
      <c r="AE236">
        <v>66.349999999999994</v>
      </c>
      <c r="AF236">
        <v>0</v>
      </c>
      <c r="AG236">
        <v>0</v>
      </c>
      <c r="AH236">
        <v>0</v>
      </c>
      <c r="AI236">
        <v>3.2</v>
      </c>
      <c r="AJ236">
        <v>1</v>
      </c>
      <c r="AK236">
        <v>1</v>
      </c>
      <c r="AL236">
        <v>1</v>
      </c>
      <c r="AM236">
        <v>2</v>
      </c>
      <c r="AN236">
        <v>0</v>
      </c>
      <c r="AO236">
        <v>1</v>
      </c>
      <c r="AP236">
        <v>1</v>
      </c>
      <c r="AQ236">
        <v>0</v>
      </c>
      <c r="AR236">
        <v>0</v>
      </c>
      <c r="AS236" t="s">
        <v>3</v>
      </c>
      <c r="AT236">
        <v>0.5</v>
      </c>
      <c r="AU236" t="s">
        <v>3</v>
      </c>
      <c r="AV236">
        <v>0</v>
      </c>
      <c r="AW236">
        <v>2</v>
      </c>
      <c r="AX236">
        <v>60254379</v>
      </c>
      <c r="AY236">
        <v>1</v>
      </c>
      <c r="AZ236">
        <v>0</v>
      </c>
      <c r="BA236">
        <v>275</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CV236">
        <v>0</v>
      </c>
      <c r="CW236">
        <v>0</v>
      </c>
      <c r="CX236">
        <f>ROUND(Y236*Source!I446,9)</f>
        <v>1.7050000000000001</v>
      </c>
      <c r="CY236">
        <f>AA236</f>
        <v>212.32</v>
      </c>
      <c r="CZ236">
        <f>AE236</f>
        <v>66.349999999999994</v>
      </c>
      <c r="DA236">
        <f>AI236</f>
        <v>3.2</v>
      </c>
      <c r="DB236">
        <f>ROUND(ROUND(AT236*CZ236,2),6)</f>
        <v>33.18</v>
      </c>
      <c r="DC236">
        <f>ROUND(ROUND(AT236*AG236,2),6)</f>
        <v>0</v>
      </c>
      <c r="DD236" t="s">
        <v>3</v>
      </c>
      <c r="DE236" t="s">
        <v>3</v>
      </c>
      <c r="DF236">
        <f>ROUND(ROUND(AE236*AI236,2)*CX236,2)</f>
        <v>362.01</v>
      </c>
      <c r="DG236">
        <f t="shared" si="67"/>
        <v>0</v>
      </c>
      <c r="DH236">
        <f t="shared" si="68"/>
        <v>0</v>
      </c>
      <c r="DI236">
        <f t="shared" si="59"/>
        <v>0</v>
      </c>
      <c r="DJ236">
        <f>DF236</f>
        <v>362.01</v>
      </c>
      <c r="DK236">
        <v>0</v>
      </c>
      <c r="DL236" t="s">
        <v>3</v>
      </c>
      <c r="DM236">
        <v>0</v>
      </c>
      <c r="DN236" t="s">
        <v>3</v>
      </c>
      <c r="DO236">
        <v>0</v>
      </c>
    </row>
    <row r="237" spans="1:119" x14ac:dyDescent="0.2">
      <c r="A237">
        <f>ROW(Source!A446)</f>
        <v>446</v>
      </c>
      <c r="B237">
        <v>60252775</v>
      </c>
      <c r="C237">
        <v>60253458</v>
      </c>
      <c r="D237">
        <v>59049372</v>
      </c>
      <c r="E237">
        <v>1</v>
      </c>
      <c r="F237">
        <v>1</v>
      </c>
      <c r="G237">
        <v>1080</v>
      </c>
      <c r="H237">
        <v>3</v>
      </c>
      <c r="I237" t="s">
        <v>1140</v>
      </c>
      <c r="J237" t="s">
        <v>1141</v>
      </c>
      <c r="K237" t="s">
        <v>1142</v>
      </c>
      <c r="L237">
        <v>1354</v>
      </c>
      <c r="N237">
        <v>1010</v>
      </c>
      <c r="O237" t="s">
        <v>457</v>
      </c>
      <c r="P237" t="s">
        <v>457</v>
      </c>
      <c r="Q237">
        <v>1</v>
      </c>
      <c r="W237">
        <v>0</v>
      </c>
      <c r="X237">
        <v>-1651393347</v>
      </c>
      <c r="Y237">
        <f>AT237</f>
        <v>1</v>
      </c>
      <c r="AA237">
        <v>80.08</v>
      </c>
      <c r="AB237">
        <v>0</v>
      </c>
      <c r="AC237">
        <v>0</v>
      </c>
      <c r="AD237">
        <v>0</v>
      </c>
      <c r="AE237">
        <v>14.56</v>
      </c>
      <c r="AF237">
        <v>0</v>
      </c>
      <c r="AG237">
        <v>0</v>
      </c>
      <c r="AH237">
        <v>0</v>
      </c>
      <c r="AI237">
        <v>5.5</v>
      </c>
      <c r="AJ237">
        <v>1</v>
      </c>
      <c r="AK237">
        <v>1</v>
      </c>
      <c r="AL237">
        <v>1</v>
      </c>
      <c r="AM237">
        <v>2</v>
      </c>
      <c r="AN237">
        <v>0</v>
      </c>
      <c r="AO237">
        <v>1</v>
      </c>
      <c r="AP237">
        <v>1</v>
      </c>
      <c r="AQ237">
        <v>0</v>
      </c>
      <c r="AR237">
        <v>0</v>
      </c>
      <c r="AS237" t="s">
        <v>3</v>
      </c>
      <c r="AT237">
        <v>1</v>
      </c>
      <c r="AU237" t="s">
        <v>3</v>
      </c>
      <c r="AV237">
        <v>0</v>
      </c>
      <c r="AW237">
        <v>2</v>
      </c>
      <c r="AX237">
        <v>60254380</v>
      </c>
      <c r="AY237">
        <v>1</v>
      </c>
      <c r="AZ237">
        <v>0</v>
      </c>
      <c r="BA237">
        <v>276</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CV237">
        <v>0</v>
      </c>
      <c r="CW237">
        <v>0</v>
      </c>
      <c r="CX237">
        <f>ROUND(Y237*Source!I446,9)</f>
        <v>3.41</v>
      </c>
      <c r="CY237">
        <f>AA237</f>
        <v>80.08</v>
      </c>
      <c r="CZ237">
        <f>AE237</f>
        <v>14.56</v>
      </c>
      <c r="DA237">
        <f>AI237</f>
        <v>5.5</v>
      </c>
      <c r="DB237">
        <f>ROUND(ROUND(AT237*CZ237,2),6)</f>
        <v>14.56</v>
      </c>
      <c r="DC237">
        <f>ROUND(ROUND(AT237*AG237,2),6)</f>
        <v>0</v>
      </c>
      <c r="DD237" t="s">
        <v>3</v>
      </c>
      <c r="DE237" t="s">
        <v>3</v>
      </c>
      <c r="DF237">
        <f>ROUND(ROUND(AE237*AI237,2)*CX237,2)</f>
        <v>273.07</v>
      </c>
      <c r="DG237">
        <f t="shared" si="67"/>
        <v>0</v>
      </c>
      <c r="DH237">
        <f t="shared" si="68"/>
        <v>0</v>
      </c>
      <c r="DI237">
        <f t="shared" si="59"/>
        <v>0</v>
      </c>
      <c r="DJ237">
        <f>DF237</f>
        <v>273.07</v>
      </c>
      <c r="DK237">
        <v>0</v>
      </c>
      <c r="DL237" t="s">
        <v>3</v>
      </c>
      <c r="DM237">
        <v>0</v>
      </c>
      <c r="DN237" t="s">
        <v>3</v>
      </c>
      <c r="DO237">
        <v>0</v>
      </c>
    </row>
    <row r="238" spans="1:119" x14ac:dyDescent="0.2">
      <c r="A238">
        <f>ROW(Source!A446)</f>
        <v>446</v>
      </c>
      <c r="B238">
        <v>60252775</v>
      </c>
      <c r="C238">
        <v>60253458</v>
      </c>
      <c r="D238">
        <v>59049658</v>
      </c>
      <c r="E238">
        <v>1</v>
      </c>
      <c r="F238">
        <v>1</v>
      </c>
      <c r="G238">
        <v>1080</v>
      </c>
      <c r="H238">
        <v>3</v>
      </c>
      <c r="I238" t="s">
        <v>1143</v>
      </c>
      <c r="J238" t="s">
        <v>1144</v>
      </c>
      <c r="K238" t="s">
        <v>1145</v>
      </c>
      <c r="L238">
        <v>1355</v>
      </c>
      <c r="N238">
        <v>1010</v>
      </c>
      <c r="O238" t="s">
        <v>631</v>
      </c>
      <c r="P238" t="s">
        <v>631</v>
      </c>
      <c r="Q238">
        <v>100</v>
      </c>
      <c r="W238">
        <v>0</v>
      </c>
      <c r="X238">
        <v>-1799946451</v>
      </c>
      <c r="Y238">
        <f>AT238</f>
        <v>2.02</v>
      </c>
      <c r="AA238">
        <v>110.66</v>
      </c>
      <c r="AB238">
        <v>0</v>
      </c>
      <c r="AC238">
        <v>0</v>
      </c>
      <c r="AD238">
        <v>0</v>
      </c>
      <c r="AE238">
        <v>11.6</v>
      </c>
      <c r="AF238">
        <v>0</v>
      </c>
      <c r="AG238">
        <v>0</v>
      </c>
      <c r="AH238">
        <v>0</v>
      </c>
      <c r="AI238">
        <v>9.5399999999999991</v>
      </c>
      <c r="AJ238">
        <v>1</v>
      </c>
      <c r="AK238">
        <v>1</v>
      </c>
      <c r="AL238">
        <v>1</v>
      </c>
      <c r="AM238">
        <v>2</v>
      </c>
      <c r="AN238">
        <v>0</v>
      </c>
      <c r="AO238">
        <v>1</v>
      </c>
      <c r="AP238">
        <v>1</v>
      </c>
      <c r="AQ238">
        <v>0</v>
      </c>
      <c r="AR238">
        <v>0</v>
      </c>
      <c r="AS238" t="s">
        <v>3</v>
      </c>
      <c r="AT238">
        <v>2.02</v>
      </c>
      <c r="AU238" t="s">
        <v>3</v>
      </c>
      <c r="AV238">
        <v>0</v>
      </c>
      <c r="AW238">
        <v>2</v>
      </c>
      <c r="AX238">
        <v>60254381</v>
      </c>
      <c r="AY238">
        <v>1</v>
      </c>
      <c r="AZ238">
        <v>0</v>
      </c>
      <c r="BA238">
        <v>277</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CV238">
        <v>0</v>
      </c>
      <c r="CW238">
        <v>0</v>
      </c>
      <c r="CX238">
        <f>ROUND(Y238*Source!I446,9)</f>
        <v>6.8882000000000003</v>
      </c>
      <c r="CY238">
        <f>AA238</f>
        <v>110.66</v>
      </c>
      <c r="CZ238">
        <f>AE238</f>
        <v>11.6</v>
      </c>
      <c r="DA238">
        <f>AI238</f>
        <v>9.5399999999999991</v>
      </c>
      <c r="DB238">
        <f>ROUND(ROUND(AT238*CZ238,2),6)</f>
        <v>23.43</v>
      </c>
      <c r="DC238">
        <f>ROUND(ROUND(AT238*AG238,2),6)</f>
        <v>0</v>
      </c>
      <c r="DD238" t="s">
        <v>3</v>
      </c>
      <c r="DE238" t="s">
        <v>3</v>
      </c>
      <c r="DF238">
        <f>ROUND(ROUND(AE238*AI238,2)*CX238,2)</f>
        <v>762.25</v>
      </c>
      <c r="DG238">
        <f t="shared" si="67"/>
        <v>0</v>
      </c>
      <c r="DH238">
        <f t="shared" si="68"/>
        <v>0</v>
      </c>
      <c r="DI238">
        <f t="shared" si="59"/>
        <v>0</v>
      </c>
      <c r="DJ238">
        <f>DF238</f>
        <v>762.25</v>
      </c>
      <c r="DK238">
        <v>0</v>
      </c>
      <c r="DL238" t="s">
        <v>3</v>
      </c>
      <c r="DM238">
        <v>0</v>
      </c>
      <c r="DN238" t="s">
        <v>3</v>
      </c>
      <c r="DO238">
        <v>0</v>
      </c>
    </row>
    <row r="239" spans="1:119" x14ac:dyDescent="0.2">
      <c r="A239">
        <f>ROW(Source!A459)</f>
        <v>459</v>
      </c>
      <c r="B239">
        <v>60252778</v>
      </c>
      <c r="C239">
        <v>60253484</v>
      </c>
      <c r="D239">
        <v>58999254</v>
      </c>
      <c r="E239">
        <v>1080</v>
      </c>
      <c r="F239">
        <v>1</v>
      </c>
      <c r="G239">
        <v>1080</v>
      </c>
      <c r="H239">
        <v>1</v>
      </c>
      <c r="I239" t="s">
        <v>1048</v>
      </c>
      <c r="J239" t="s">
        <v>3</v>
      </c>
      <c r="K239" t="s">
        <v>1049</v>
      </c>
      <c r="L239">
        <v>1191</v>
      </c>
      <c r="N239">
        <v>1013</v>
      </c>
      <c r="O239" t="s">
        <v>1050</v>
      </c>
      <c r="P239" t="s">
        <v>1050</v>
      </c>
      <c r="Q239">
        <v>1</v>
      </c>
      <c r="W239">
        <v>0</v>
      </c>
      <c r="X239">
        <v>476480486</v>
      </c>
      <c r="Y239">
        <f>(AT239*1.1)</f>
        <v>59.774000000000008</v>
      </c>
      <c r="AA239">
        <v>0</v>
      </c>
      <c r="AB239">
        <v>0</v>
      </c>
      <c r="AC239">
        <v>0</v>
      </c>
      <c r="AD239">
        <v>0</v>
      </c>
      <c r="AE239">
        <v>0</v>
      </c>
      <c r="AF239">
        <v>0</v>
      </c>
      <c r="AG239">
        <v>0</v>
      </c>
      <c r="AH239">
        <v>0</v>
      </c>
      <c r="AI239">
        <v>1</v>
      </c>
      <c r="AJ239">
        <v>1</v>
      </c>
      <c r="AK239">
        <v>1</v>
      </c>
      <c r="AL239">
        <v>1</v>
      </c>
      <c r="AM239">
        <v>-2</v>
      </c>
      <c r="AN239">
        <v>0</v>
      </c>
      <c r="AO239">
        <v>1</v>
      </c>
      <c r="AP239">
        <v>1</v>
      </c>
      <c r="AQ239">
        <v>0</v>
      </c>
      <c r="AR239">
        <v>0</v>
      </c>
      <c r="AS239" t="s">
        <v>3</v>
      </c>
      <c r="AT239">
        <v>54.34</v>
      </c>
      <c r="AU239" t="s">
        <v>24</v>
      </c>
      <c r="AV239">
        <v>1</v>
      </c>
      <c r="AW239">
        <v>2</v>
      </c>
      <c r="AX239">
        <v>60254383</v>
      </c>
      <c r="AY239">
        <v>1</v>
      </c>
      <c r="AZ239">
        <v>0</v>
      </c>
      <c r="BA239">
        <v>279</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CU239">
        <f>ROUND(AT239*Source!I459*AH239*AL239,2)</f>
        <v>0</v>
      </c>
      <c r="CV239">
        <f>ROUND(Y239*Source!I459,9)</f>
        <v>16.13898</v>
      </c>
      <c r="CW239">
        <v>0</v>
      </c>
      <c r="CX239">
        <f>ROUND(Y239*Source!I459,9)</f>
        <v>16.13898</v>
      </c>
      <c r="CY239">
        <f>AD239</f>
        <v>0</v>
      </c>
      <c r="CZ239">
        <f>AH239</f>
        <v>0</v>
      </c>
      <c r="DA239">
        <f>AL239</f>
        <v>1</v>
      </c>
      <c r="DB239">
        <f>ROUND((ROUND(AT239*CZ239,2)*1.1),6)</f>
        <v>0</v>
      </c>
      <c r="DC239">
        <f>ROUND((ROUND(AT239*AG239,2)*1.1),6)</f>
        <v>0</v>
      </c>
      <c r="DD239" t="s">
        <v>3</v>
      </c>
      <c r="DE239" t="s">
        <v>3</v>
      </c>
      <c r="DF239">
        <f t="shared" ref="DF239:DF247" si="69">ROUND(ROUND(AE239,2)*CX239,2)</f>
        <v>0</v>
      </c>
      <c r="DG239">
        <f t="shared" si="67"/>
        <v>0</v>
      </c>
      <c r="DH239">
        <f t="shared" si="68"/>
        <v>0</v>
      </c>
      <c r="DI239">
        <f t="shared" si="59"/>
        <v>0</v>
      </c>
      <c r="DJ239">
        <f>DI239</f>
        <v>0</v>
      </c>
      <c r="DK239">
        <v>0</v>
      </c>
      <c r="DL239" t="s">
        <v>3</v>
      </c>
      <c r="DM239">
        <v>0</v>
      </c>
      <c r="DN239" t="s">
        <v>3</v>
      </c>
      <c r="DO239">
        <v>0</v>
      </c>
    </row>
    <row r="240" spans="1:119" x14ac:dyDescent="0.2">
      <c r="A240">
        <f>ROW(Source!A459)</f>
        <v>459</v>
      </c>
      <c r="B240">
        <v>60252778</v>
      </c>
      <c r="C240">
        <v>60253484</v>
      </c>
      <c r="D240">
        <v>59070669</v>
      </c>
      <c r="E240">
        <v>1</v>
      </c>
      <c r="F240">
        <v>1</v>
      </c>
      <c r="G240">
        <v>1080</v>
      </c>
      <c r="H240">
        <v>2</v>
      </c>
      <c r="I240" t="s">
        <v>1055</v>
      </c>
      <c r="J240" t="s">
        <v>1056</v>
      </c>
      <c r="K240" t="s">
        <v>1057</v>
      </c>
      <c r="L240">
        <v>1368</v>
      </c>
      <c r="N240">
        <v>1011</v>
      </c>
      <c r="O240" t="s">
        <v>1054</v>
      </c>
      <c r="P240" t="s">
        <v>1054</v>
      </c>
      <c r="Q240">
        <v>1</v>
      </c>
      <c r="W240">
        <v>0</v>
      </c>
      <c r="X240">
        <v>-1985943078</v>
      </c>
      <c r="Y240">
        <f>(AT240*1.1)</f>
        <v>0.36300000000000004</v>
      </c>
      <c r="AA240">
        <v>0</v>
      </c>
      <c r="AB240">
        <v>87.01</v>
      </c>
      <c r="AC240">
        <v>13.21</v>
      </c>
      <c r="AD240">
        <v>0</v>
      </c>
      <c r="AE240">
        <v>0</v>
      </c>
      <c r="AF240">
        <v>83.1</v>
      </c>
      <c r="AG240">
        <v>12.62</v>
      </c>
      <c r="AH240">
        <v>0</v>
      </c>
      <c r="AI240">
        <v>1</v>
      </c>
      <c r="AJ240">
        <v>1</v>
      </c>
      <c r="AK240">
        <v>1</v>
      </c>
      <c r="AL240">
        <v>1</v>
      </c>
      <c r="AM240">
        <v>-2</v>
      </c>
      <c r="AN240">
        <v>0</v>
      </c>
      <c r="AO240">
        <v>1</v>
      </c>
      <c r="AP240">
        <v>1</v>
      </c>
      <c r="AQ240">
        <v>0</v>
      </c>
      <c r="AR240">
        <v>0</v>
      </c>
      <c r="AS240" t="s">
        <v>3</v>
      </c>
      <c r="AT240">
        <v>0.33</v>
      </c>
      <c r="AU240" t="s">
        <v>24</v>
      </c>
      <c r="AV240">
        <v>0</v>
      </c>
      <c r="AW240">
        <v>2</v>
      </c>
      <c r="AX240">
        <v>60254384</v>
      </c>
      <c r="AY240">
        <v>1</v>
      </c>
      <c r="AZ240">
        <v>0</v>
      </c>
      <c r="BA240">
        <v>280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CV240">
        <v>0</v>
      </c>
      <c r="CW240">
        <f>ROUND(Y240*Source!I459*DO240,9)</f>
        <v>1.2368862</v>
      </c>
      <c r="CX240">
        <f>ROUND(Y240*Source!I459,9)</f>
        <v>9.801E-2</v>
      </c>
      <c r="CY240">
        <f>AB240</f>
        <v>87.01</v>
      </c>
      <c r="CZ240">
        <f>AF240</f>
        <v>83.1</v>
      </c>
      <c r="DA240">
        <f>AJ240</f>
        <v>1</v>
      </c>
      <c r="DB240">
        <f>ROUND((ROUND(AT240*CZ240,2)*1.1),6)</f>
        <v>30.161999999999999</v>
      </c>
      <c r="DC240">
        <f>ROUND((ROUND(AT240*AG240,2)*1.1),6)</f>
        <v>4.5759999999999996</v>
      </c>
      <c r="DD240" t="s">
        <v>3</v>
      </c>
      <c r="DE240" t="s">
        <v>3</v>
      </c>
      <c r="DF240">
        <f t="shared" si="69"/>
        <v>0</v>
      </c>
      <c r="DG240">
        <f t="shared" si="67"/>
        <v>8.14</v>
      </c>
      <c r="DH240">
        <f t="shared" si="68"/>
        <v>1.24</v>
      </c>
      <c r="DI240">
        <f t="shared" si="59"/>
        <v>0</v>
      </c>
      <c r="DJ240">
        <f>DG240</f>
        <v>8.14</v>
      </c>
      <c r="DK240">
        <v>0</v>
      </c>
      <c r="DL240" t="s">
        <v>1058</v>
      </c>
      <c r="DM240">
        <v>0</v>
      </c>
      <c r="DN240" t="s">
        <v>1050</v>
      </c>
      <c r="DO240">
        <v>12.62</v>
      </c>
    </row>
    <row r="241" spans="1:119" x14ac:dyDescent="0.2">
      <c r="A241">
        <f>ROW(Source!A459)</f>
        <v>459</v>
      </c>
      <c r="B241">
        <v>60252778</v>
      </c>
      <c r="C241">
        <v>60253484</v>
      </c>
      <c r="D241">
        <v>59039576</v>
      </c>
      <c r="E241">
        <v>1</v>
      </c>
      <c r="F241">
        <v>1</v>
      </c>
      <c r="G241">
        <v>1080</v>
      </c>
      <c r="H241">
        <v>3</v>
      </c>
      <c r="I241" t="s">
        <v>1059</v>
      </c>
      <c r="J241" t="s">
        <v>1060</v>
      </c>
      <c r="K241" t="s">
        <v>1061</v>
      </c>
      <c r="L241">
        <v>1348</v>
      </c>
      <c r="N241">
        <v>1009</v>
      </c>
      <c r="O241" t="s">
        <v>32</v>
      </c>
      <c r="P241" t="s">
        <v>32</v>
      </c>
      <c r="Q241">
        <v>1000</v>
      </c>
      <c r="W241">
        <v>0</v>
      </c>
      <c r="X241">
        <v>1286623552</v>
      </c>
      <c r="Y241">
        <f>AT241</f>
        <v>8.5000000000000006E-2</v>
      </c>
      <c r="AA241">
        <v>7246.05</v>
      </c>
      <c r="AB241">
        <v>0</v>
      </c>
      <c r="AC241">
        <v>0</v>
      </c>
      <c r="AD241">
        <v>0</v>
      </c>
      <c r="AE241">
        <v>7246.05</v>
      </c>
      <c r="AF241">
        <v>0</v>
      </c>
      <c r="AG241">
        <v>0</v>
      </c>
      <c r="AH241">
        <v>0</v>
      </c>
      <c r="AI241">
        <v>1</v>
      </c>
      <c r="AJ241">
        <v>1</v>
      </c>
      <c r="AK241">
        <v>1</v>
      </c>
      <c r="AL241">
        <v>1</v>
      </c>
      <c r="AM241">
        <v>-2</v>
      </c>
      <c r="AN241">
        <v>0</v>
      </c>
      <c r="AO241">
        <v>1</v>
      </c>
      <c r="AP241">
        <v>1</v>
      </c>
      <c r="AQ241">
        <v>0</v>
      </c>
      <c r="AR241">
        <v>0</v>
      </c>
      <c r="AS241" t="s">
        <v>3</v>
      </c>
      <c r="AT241">
        <v>8.5000000000000006E-2</v>
      </c>
      <c r="AU241" t="s">
        <v>3</v>
      </c>
      <c r="AV241">
        <v>0</v>
      </c>
      <c r="AW241">
        <v>2</v>
      </c>
      <c r="AX241">
        <v>60254385</v>
      </c>
      <c r="AY241">
        <v>1</v>
      </c>
      <c r="AZ241">
        <v>0</v>
      </c>
      <c r="BA241">
        <v>281</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CV241">
        <v>0</v>
      </c>
      <c r="CW241">
        <v>0</v>
      </c>
      <c r="CX241">
        <f>ROUND(Y241*Source!I459,9)</f>
        <v>2.2950000000000002E-2</v>
      </c>
      <c r="CY241">
        <f>AA241</f>
        <v>7246.05</v>
      </c>
      <c r="CZ241">
        <f>AE241</f>
        <v>7246.05</v>
      </c>
      <c r="DA241">
        <f>AI241</f>
        <v>1</v>
      </c>
      <c r="DB241">
        <f>ROUND(ROUND(AT241*CZ241,2),6)</f>
        <v>615.91</v>
      </c>
      <c r="DC241">
        <f>ROUND(ROUND(AT241*AG241,2),6)</f>
        <v>0</v>
      </c>
      <c r="DD241" t="s">
        <v>3</v>
      </c>
      <c r="DE241" t="s">
        <v>3</v>
      </c>
      <c r="DF241">
        <f t="shared" si="69"/>
        <v>166.3</v>
      </c>
      <c r="DG241">
        <f t="shared" si="67"/>
        <v>0</v>
      </c>
      <c r="DH241">
        <f t="shared" si="68"/>
        <v>0</v>
      </c>
      <c r="DI241">
        <f t="shared" si="59"/>
        <v>0</v>
      </c>
      <c r="DJ241">
        <f>DF241</f>
        <v>166.3</v>
      </c>
      <c r="DK241">
        <v>0</v>
      </c>
      <c r="DL241" t="s">
        <v>3</v>
      </c>
      <c r="DM241">
        <v>0</v>
      </c>
      <c r="DN241" t="s">
        <v>3</v>
      </c>
      <c r="DO241">
        <v>0</v>
      </c>
    </row>
    <row r="242" spans="1:119" x14ac:dyDescent="0.2">
      <c r="A242">
        <f>ROW(Source!A459)</f>
        <v>459</v>
      </c>
      <c r="B242">
        <v>60252778</v>
      </c>
      <c r="C242">
        <v>60253484</v>
      </c>
      <c r="D242">
        <v>59039985</v>
      </c>
      <c r="E242">
        <v>1</v>
      </c>
      <c r="F242">
        <v>1</v>
      </c>
      <c r="G242">
        <v>1080</v>
      </c>
      <c r="H242">
        <v>3</v>
      </c>
      <c r="I242" t="s">
        <v>1146</v>
      </c>
      <c r="J242" t="s">
        <v>1147</v>
      </c>
      <c r="K242" t="s">
        <v>1148</v>
      </c>
      <c r="L242">
        <v>1346</v>
      </c>
      <c r="N242">
        <v>1009</v>
      </c>
      <c r="O242" t="s">
        <v>1065</v>
      </c>
      <c r="P242" t="s">
        <v>1065</v>
      </c>
      <c r="Q242">
        <v>1</v>
      </c>
      <c r="W242">
        <v>0</v>
      </c>
      <c r="X242">
        <v>444134433</v>
      </c>
      <c r="Y242">
        <f>AT242</f>
        <v>10</v>
      </c>
      <c r="AA242">
        <v>104.63</v>
      </c>
      <c r="AB242">
        <v>0</v>
      </c>
      <c r="AC242">
        <v>0</v>
      </c>
      <c r="AD242">
        <v>0</v>
      </c>
      <c r="AE242">
        <v>104.63</v>
      </c>
      <c r="AF242">
        <v>0</v>
      </c>
      <c r="AG242">
        <v>0</v>
      </c>
      <c r="AH242">
        <v>0</v>
      </c>
      <c r="AI242">
        <v>1</v>
      </c>
      <c r="AJ242">
        <v>1</v>
      </c>
      <c r="AK242">
        <v>1</v>
      </c>
      <c r="AL242">
        <v>1</v>
      </c>
      <c r="AM242">
        <v>-2</v>
      </c>
      <c r="AN242">
        <v>0</v>
      </c>
      <c r="AO242">
        <v>1</v>
      </c>
      <c r="AP242">
        <v>1</v>
      </c>
      <c r="AQ242">
        <v>0</v>
      </c>
      <c r="AR242">
        <v>0</v>
      </c>
      <c r="AS242" t="s">
        <v>3</v>
      </c>
      <c r="AT242">
        <v>10</v>
      </c>
      <c r="AU242" t="s">
        <v>3</v>
      </c>
      <c r="AV242">
        <v>0</v>
      </c>
      <c r="AW242">
        <v>2</v>
      </c>
      <c r="AX242">
        <v>60254386</v>
      </c>
      <c r="AY242">
        <v>1</v>
      </c>
      <c r="AZ242">
        <v>0</v>
      </c>
      <c r="BA242">
        <v>282</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CV242">
        <v>0</v>
      </c>
      <c r="CW242">
        <v>0</v>
      </c>
      <c r="CX242">
        <f>ROUND(Y242*Source!I459,9)</f>
        <v>2.7</v>
      </c>
      <c r="CY242">
        <f>AA242</f>
        <v>104.63</v>
      </c>
      <c r="CZ242">
        <f>AE242</f>
        <v>104.63</v>
      </c>
      <c r="DA242">
        <f>AI242</f>
        <v>1</v>
      </c>
      <c r="DB242">
        <f>ROUND(ROUND(AT242*CZ242,2),6)</f>
        <v>1046.3</v>
      </c>
      <c r="DC242">
        <f>ROUND(ROUND(AT242*AG242,2),6)</f>
        <v>0</v>
      </c>
      <c r="DD242" t="s">
        <v>3</v>
      </c>
      <c r="DE242" t="s">
        <v>3</v>
      </c>
      <c r="DF242">
        <f t="shared" si="69"/>
        <v>282.5</v>
      </c>
      <c r="DG242">
        <f t="shared" si="67"/>
        <v>0</v>
      </c>
      <c r="DH242">
        <f t="shared" si="68"/>
        <v>0</v>
      </c>
      <c r="DI242">
        <f t="shared" si="59"/>
        <v>0</v>
      </c>
      <c r="DJ242">
        <f>DF242</f>
        <v>282.5</v>
      </c>
      <c r="DK242">
        <v>0</v>
      </c>
      <c r="DL242" t="s">
        <v>3</v>
      </c>
      <c r="DM242">
        <v>0</v>
      </c>
      <c r="DN242" t="s">
        <v>3</v>
      </c>
      <c r="DO242">
        <v>0</v>
      </c>
    </row>
    <row r="243" spans="1:119" x14ac:dyDescent="0.2">
      <c r="A243">
        <f>ROW(Source!A459)</f>
        <v>459</v>
      </c>
      <c r="B243">
        <v>60252778</v>
      </c>
      <c r="C243">
        <v>60253484</v>
      </c>
      <c r="D243">
        <v>59062058</v>
      </c>
      <c r="E243">
        <v>1</v>
      </c>
      <c r="F243">
        <v>1</v>
      </c>
      <c r="G243">
        <v>1080</v>
      </c>
      <c r="H243">
        <v>3</v>
      </c>
      <c r="I243" t="s">
        <v>1149</v>
      </c>
      <c r="J243" t="s">
        <v>1150</v>
      </c>
      <c r="K243" t="s">
        <v>1151</v>
      </c>
      <c r="L243">
        <v>1356</v>
      </c>
      <c r="N243">
        <v>1010</v>
      </c>
      <c r="O243" t="s">
        <v>1081</v>
      </c>
      <c r="P243" t="s">
        <v>1081</v>
      </c>
      <c r="Q243">
        <v>1000</v>
      </c>
      <c r="W243">
        <v>0</v>
      </c>
      <c r="X243">
        <v>-257488424</v>
      </c>
      <c r="Y243">
        <f>AT243</f>
        <v>0.10199999999999999</v>
      </c>
      <c r="AA243">
        <v>987.31</v>
      </c>
      <c r="AB243">
        <v>0</v>
      </c>
      <c r="AC243">
        <v>0</v>
      </c>
      <c r="AD243">
        <v>0</v>
      </c>
      <c r="AE243">
        <v>987.31</v>
      </c>
      <c r="AF243">
        <v>0</v>
      </c>
      <c r="AG243">
        <v>0</v>
      </c>
      <c r="AH243">
        <v>0</v>
      </c>
      <c r="AI243">
        <v>1</v>
      </c>
      <c r="AJ243">
        <v>1</v>
      </c>
      <c r="AK243">
        <v>1</v>
      </c>
      <c r="AL243">
        <v>1</v>
      </c>
      <c r="AM243">
        <v>-2</v>
      </c>
      <c r="AN243">
        <v>0</v>
      </c>
      <c r="AO243">
        <v>1</v>
      </c>
      <c r="AP243">
        <v>1</v>
      </c>
      <c r="AQ243">
        <v>0</v>
      </c>
      <c r="AR243">
        <v>0</v>
      </c>
      <c r="AS243" t="s">
        <v>3</v>
      </c>
      <c r="AT243">
        <v>0.10199999999999999</v>
      </c>
      <c r="AU243" t="s">
        <v>3</v>
      </c>
      <c r="AV243">
        <v>0</v>
      </c>
      <c r="AW243">
        <v>2</v>
      </c>
      <c r="AX243">
        <v>60254387</v>
      </c>
      <c r="AY243">
        <v>1</v>
      </c>
      <c r="AZ243">
        <v>0</v>
      </c>
      <c r="BA243">
        <v>283</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CV243">
        <v>0</v>
      </c>
      <c r="CW243">
        <v>0</v>
      </c>
      <c r="CX243">
        <f>ROUND(Y243*Source!I459,9)</f>
        <v>2.7539999999999999E-2</v>
      </c>
      <c r="CY243">
        <f>AA243</f>
        <v>987.31</v>
      </c>
      <c r="CZ243">
        <f>AE243</f>
        <v>987.31</v>
      </c>
      <c r="DA243">
        <f>AI243</f>
        <v>1</v>
      </c>
      <c r="DB243">
        <f>ROUND(ROUND(AT243*CZ243,2),6)</f>
        <v>100.71</v>
      </c>
      <c r="DC243">
        <f>ROUND(ROUND(AT243*AG243,2),6)</f>
        <v>0</v>
      </c>
      <c r="DD243" t="s">
        <v>3</v>
      </c>
      <c r="DE243" t="s">
        <v>3</v>
      </c>
      <c r="DF243">
        <f t="shared" si="69"/>
        <v>27.19</v>
      </c>
      <c r="DG243">
        <f t="shared" si="67"/>
        <v>0</v>
      </c>
      <c r="DH243">
        <f t="shared" si="68"/>
        <v>0</v>
      </c>
      <c r="DI243">
        <f t="shared" si="59"/>
        <v>0</v>
      </c>
      <c r="DJ243">
        <f>DF243</f>
        <v>27.19</v>
      </c>
      <c r="DK243">
        <v>0</v>
      </c>
      <c r="DL243" t="s">
        <v>3</v>
      </c>
      <c r="DM243">
        <v>0</v>
      </c>
      <c r="DN243" t="s">
        <v>3</v>
      </c>
      <c r="DO243">
        <v>0</v>
      </c>
    </row>
    <row r="244" spans="1:119" x14ac:dyDescent="0.2">
      <c r="A244">
        <f>ROW(Source!A459)</f>
        <v>459</v>
      </c>
      <c r="B244">
        <v>60252778</v>
      </c>
      <c r="C244">
        <v>60253484</v>
      </c>
      <c r="D244">
        <v>59062171</v>
      </c>
      <c r="E244">
        <v>1</v>
      </c>
      <c r="F244">
        <v>1</v>
      </c>
      <c r="G244">
        <v>1080</v>
      </c>
      <c r="H244">
        <v>3</v>
      </c>
      <c r="I244" t="s">
        <v>1152</v>
      </c>
      <c r="J244" t="s">
        <v>1153</v>
      </c>
      <c r="K244" t="s">
        <v>1154</v>
      </c>
      <c r="L244">
        <v>1301</v>
      </c>
      <c r="N244">
        <v>1003</v>
      </c>
      <c r="O244" t="s">
        <v>983</v>
      </c>
      <c r="P244" t="s">
        <v>983</v>
      </c>
      <c r="Q244">
        <v>1</v>
      </c>
      <c r="W244">
        <v>0</v>
      </c>
      <c r="X244">
        <v>733087095</v>
      </c>
      <c r="Y244">
        <f>AT244</f>
        <v>1</v>
      </c>
      <c r="AA244">
        <v>18.59</v>
      </c>
      <c r="AB244">
        <v>0</v>
      </c>
      <c r="AC244">
        <v>0</v>
      </c>
      <c r="AD244">
        <v>0</v>
      </c>
      <c r="AE244">
        <v>18.59</v>
      </c>
      <c r="AF244">
        <v>0</v>
      </c>
      <c r="AG244">
        <v>0</v>
      </c>
      <c r="AH244">
        <v>0</v>
      </c>
      <c r="AI244">
        <v>1</v>
      </c>
      <c r="AJ244">
        <v>1</v>
      </c>
      <c r="AK244">
        <v>1</v>
      </c>
      <c r="AL244">
        <v>1</v>
      </c>
      <c r="AM244">
        <v>-2</v>
      </c>
      <c r="AN244">
        <v>0</v>
      </c>
      <c r="AO244">
        <v>1</v>
      </c>
      <c r="AP244">
        <v>1</v>
      </c>
      <c r="AQ244">
        <v>0</v>
      </c>
      <c r="AR244">
        <v>0</v>
      </c>
      <c r="AS244" t="s">
        <v>3</v>
      </c>
      <c r="AT244">
        <v>1</v>
      </c>
      <c r="AU244" t="s">
        <v>3</v>
      </c>
      <c r="AV244">
        <v>0</v>
      </c>
      <c r="AW244">
        <v>2</v>
      </c>
      <c r="AX244">
        <v>60254388</v>
      </c>
      <c r="AY244">
        <v>1</v>
      </c>
      <c r="AZ244">
        <v>0</v>
      </c>
      <c r="BA244">
        <v>284</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CV244">
        <v>0</v>
      </c>
      <c r="CW244">
        <v>0</v>
      </c>
      <c r="CX244">
        <f>ROUND(Y244*Source!I459,9)</f>
        <v>0.27</v>
      </c>
      <c r="CY244">
        <f>AA244</f>
        <v>18.59</v>
      </c>
      <c r="CZ244">
        <f>AE244</f>
        <v>18.59</v>
      </c>
      <c r="DA244">
        <f>AI244</f>
        <v>1</v>
      </c>
      <c r="DB244">
        <f>ROUND(ROUND(AT244*CZ244,2),6)</f>
        <v>18.59</v>
      </c>
      <c r="DC244">
        <f>ROUND(ROUND(AT244*AG244,2),6)</f>
        <v>0</v>
      </c>
      <c r="DD244" t="s">
        <v>3</v>
      </c>
      <c r="DE244" t="s">
        <v>3</v>
      </c>
      <c r="DF244">
        <f t="shared" si="69"/>
        <v>5.0199999999999996</v>
      </c>
      <c r="DG244">
        <f t="shared" si="67"/>
        <v>0</v>
      </c>
      <c r="DH244">
        <f t="shared" si="68"/>
        <v>0</v>
      </c>
      <c r="DI244">
        <f t="shared" si="59"/>
        <v>0</v>
      </c>
      <c r="DJ244">
        <f>DF244</f>
        <v>5.0199999999999996</v>
      </c>
      <c r="DK244">
        <v>0</v>
      </c>
      <c r="DL244" t="s">
        <v>3</v>
      </c>
      <c r="DM244">
        <v>0</v>
      </c>
      <c r="DN244" t="s">
        <v>3</v>
      </c>
      <c r="DO244">
        <v>0</v>
      </c>
    </row>
    <row r="245" spans="1:119" x14ac:dyDescent="0.2">
      <c r="A245">
        <f>ROW(Source!A459)</f>
        <v>459</v>
      </c>
      <c r="B245">
        <v>60252778</v>
      </c>
      <c r="C245">
        <v>60253484</v>
      </c>
      <c r="D245">
        <v>59062380</v>
      </c>
      <c r="E245">
        <v>1</v>
      </c>
      <c r="F245">
        <v>1</v>
      </c>
      <c r="G245">
        <v>1080</v>
      </c>
      <c r="H245">
        <v>3</v>
      </c>
      <c r="I245" t="s">
        <v>1155</v>
      </c>
      <c r="J245" t="s">
        <v>1156</v>
      </c>
      <c r="K245" t="s">
        <v>1157</v>
      </c>
      <c r="L245">
        <v>1356</v>
      </c>
      <c r="N245">
        <v>1010</v>
      </c>
      <c r="O245" t="s">
        <v>1081</v>
      </c>
      <c r="P245" t="s">
        <v>1081</v>
      </c>
      <c r="Q245">
        <v>1000</v>
      </c>
      <c r="W245">
        <v>0</v>
      </c>
      <c r="X245">
        <v>-1715273674</v>
      </c>
      <c r="Y245">
        <f>AT245</f>
        <v>0.10199999999999999</v>
      </c>
      <c r="AA245">
        <v>614.09</v>
      </c>
      <c r="AB245">
        <v>0</v>
      </c>
      <c r="AC245">
        <v>0</v>
      </c>
      <c r="AD245">
        <v>0</v>
      </c>
      <c r="AE245">
        <v>614.09</v>
      </c>
      <c r="AF245">
        <v>0</v>
      </c>
      <c r="AG245">
        <v>0</v>
      </c>
      <c r="AH245">
        <v>0</v>
      </c>
      <c r="AI245">
        <v>1</v>
      </c>
      <c r="AJ245">
        <v>1</v>
      </c>
      <c r="AK245">
        <v>1</v>
      </c>
      <c r="AL245">
        <v>1</v>
      </c>
      <c r="AM245">
        <v>-2</v>
      </c>
      <c r="AN245">
        <v>0</v>
      </c>
      <c r="AO245">
        <v>1</v>
      </c>
      <c r="AP245">
        <v>1</v>
      </c>
      <c r="AQ245">
        <v>0</v>
      </c>
      <c r="AR245">
        <v>0</v>
      </c>
      <c r="AS245" t="s">
        <v>3</v>
      </c>
      <c r="AT245">
        <v>0.10199999999999999</v>
      </c>
      <c r="AU245" t="s">
        <v>3</v>
      </c>
      <c r="AV245">
        <v>0</v>
      </c>
      <c r="AW245">
        <v>2</v>
      </c>
      <c r="AX245">
        <v>60254389</v>
      </c>
      <c r="AY245">
        <v>1</v>
      </c>
      <c r="AZ245">
        <v>0</v>
      </c>
      <c r="BA245">
        <v>285</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CV245">
        <v>0</v>
      </c>
      <c r="CW245">
        <v>0</v>
      </c>
      <c r="CX245">
        <f>ROUND(Y245*Source!I459,9)</f>
        <v>2.7539999999999999E-2</v>
      </c>
      <c r="CY245">
        <f>AA245</f>
        <v>614.09</v>
      </c>
      <c r="CZ245">
        <f>AE245</f>
        <v>614.09</v>
      </c>
      <c r="DA245">
        <f>AI245</f>
        <v>1</v>
      </c>
      <c r="DB245">
        <f>ROUND(ROUND(AT245*CZ245,2),6)</f>
        <v>62.64</v>
      </c>
      <c r="DC245">
        <f>ROUND(ROUND(AT245*AG245,2),6)</f>
        <v>0</v>
      </c>
      <c r="DD245" t="s">
        <v>3</v>
      </c>
      <c r="DE245" t="s">
        <v>3</v>
      </c>
      <c r="DF245">
        <f t="shared" si="69"/>
        <v>16.91</v>
      </c>
      <c r="DG245">
        <f t="shared" si="67"/>
        <v>0</v>
      </c>
      <c r="DH245">
        <f t="shared" si="68"/>
        <v>0</v>
      </c>
      <c r="DI245">
        <f t="shared" si="59"/>
        <v>0</v>
      </c>
      <c r="DJ245">
        <f>DF245</f>
        <v>16.91</v>
      </c>
      <c r="DK245">
        <v>0</v>
      </c>
      <c r="DL245" t="s">
        <v>3</v>
      </c>
      <c r="DM245">
        <v>0</v>
      </c>
      <c r="DN245" t="s">
        <v>3</v>
      </c>
      <c r="DO245">
        <v>0</v>
      </c>
    </row>
    <row r="246" spans="1:119" x14ac:dyDescent="0.2">
      <c r="A246">
        <f>ROW(Source!A460)</f>
        <v>460</v>
      </c>
      <c r="B246">
        <v>60252775</v>
      </c>
      <c r="C246">
        <v>60253484</v>
      </c>
      <c r="D246">
        <v>58999254</v>
      </c>
      <c r="E246">
        <v>1080</v>
      </c>
      <c r="F246">
        <v>1</v>
      </c>
      <c r="G246">
        <v>1080</v>
      </c>
      <c r="H246">
        <v>1</v>
      </c>
      <c r="I246" t="s">
        <v>1048</v>
      </c>
      <c r="J246" t="s">
        <v>3</v>
      </c>
      <c r="K246" t="s">
        <v>1049</v>
      </c>
      <c r="L246">
        <v>1191</v>
      </c>
      <c r="N246">
        <v>1013</v>
      </c>
      <c r="O246" t="s">
        <v>1050</v>
      </c>
      <c r="P246" t="s">
        <v>1050</v>
      </c>
      <c r="Q246">
        <v>1</v>
      </c>
      <c r="W246">
        <v>0</v>
      </c>
      <c r="X246">
        <v>476480486</v>
      </c>
      <c r="Y246">
        <f>(AT246*1.1)</f>
        <v>59.774000000000008</v>
      </c>
      <c r="AA246">
        <v>0</v>
      </c>
      <c r="AB246">
        <v>0</v>
      </c>
      <c r="AC246">
        <v>0</v>
      </c>
      <c r="AD246">
        <v>0</v>
      </c>
      <c r="AE246">
        <v>0</v>
      </c>
      <c r="AF246">
        <v>0</v>
      </c>
      <c r="AG246">
        <v>0</v>
      </c>
      <c r="AH246">
        <v>0</v>
      </c>
      <c r="AI246">
        <v>1</v>
      </c>
      <c r="AJ246">
        <v>1</v>
      </c>
      <c r="AK246">
        <v>1</v>
      </c>
      <c r="AL246">
        <v>1</v>
      </c>
      <c r="AM246">
        <v>5</v>
      </c>
      <c r="AN246">
        <v>0</v>
      </c>
      <c r="AO246">
        <v>1</v>
      </c>
      <c r="AP246">
        <v>1</v>
      </c>
      <c r="AQ246">
        <v>0</v>
      </c>
      <c r="AR246">
        <v>0</v>
      </c>
      <c r="AS246" t="s">
        <v>3</v>
      </c>
      <c r="AT246">
        <v>54.34</v>
      </c>
      <c r="AU246" t="s">
        <v>24</v>
      </c>
      <c r="AV246">
        <v>1</v>
      </c>
      <c r="AW246">
        <v>2</v>
      </c>
      <c r="AX246">
        <v>60254383</v>
      </c>
      <c r="AY246">
        <v>1</v>
      </c>
      <c r="AZ246">
        <v>0</v>
      </c>
      <c r="BA246">
        <v>292</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CU246">
        <f>ROUND(AT246*Source!I460*AH246*AL246,2)</f>
        <v>0</v>
      </c>
      <c r="CV246">
        <f>ROUND(Y246*Source!I460,9)</f>
        <v>16.13898</v>
      </c>
      <c r="CW246">
        <v>0</v>
      </c>
      <c r="CX246">
        <f>ROUND(Y246*Source!I460,9)</f>
        <v>16.13898</v>
      </c>
      <c r="CY246">
        <f>AD246</f>
        <v>0</v>
      </c>
      <c r="CZ246">
        <f>AH246</f>
        <v>0</v>
      </c>
      <c r="DA246">
        <f>AL246</f>
        <v>1</v>
      </c>
      <c r="DB246">
        <f>ROUND((ROUND(AT246*CZ246,2)*1.1),6)</f>
        <v>0</v>
      </c>
      <c r="DC246">
        <f>ROUND((ROUND(AT246*AG246,2)*1.1),6)</f>
        <v>0</v>
      </c>
      <c r="DD246" t="s">
        <v>3</v>
      </c>
      <c r="DE246" t="s">
        <v>3</v>
      </c>
      <c r="DF246">
        <f t="shared" si="69"/>
        <v>0</v>
      </c>
      <c r="DG246">
        <f t="shared" si="67"/>
        <v>0</v>
      </c>
      <c r="DH246">
        <f t="shared" si="68"/>
        <v>0</v>
      </c>
      <c r="DI246">
        <f t="shared" si="59"/>
        <v>0</v>
      </c>
      <c r="DJ246">
        <f>DI246</f>
        <v>0</v>
      </c>
      <c r="DK246">
        <v>0</v>
      </c>
      <c r="DL246" t="s">
        <v>3</v>
      </c>
      <c r="DM246">
        <v>0</v>
      </c>
      <c r="DN246" t="s">
        <v>3</v>
      </c>
      <c r="DO246">
        <v>0</v>
      </c>
    </row>
    <row r="247" spans="1:119" x14ac:dyDescent="0.2">
      <c r="A247">
        <f>ROW(Source!A460)</f>
        <v>460</v>
      </c>
      <c r="B247">
        <v>60252775</v>
      </c>
      <c r="C247">
        <v>60253484</v>
      </c>
      <c r="D247">
        <v>59070669</v>
      </c>
      <c r="E247">
        <v>1</v>
      </c>
      <c r="F247">
        <v>1</v>
      </c>
      <c r="G247">
        <v>1080</v>
      </c>
      <c r="H247">
        <v>2</v>
      </c>
      <c r="I247" t="s">
        <v>1055</v>
      </c>
      <c r="J247" t="s">
        <v>1056</v>
      </c>
      <c r="K247" t="s">
        <v>1057</v>
      </c>
      <c r="L247">
        <v>1368</v>
      </c>
      <c r="N247">
        <v>1011</v>
      </c>
      <c r="O247" t="s">
        <v>1054</v>
      </c>
      <c r="P247" t="s">
        <v>1054</v>
      </c>
      <c r="Q247">
        <v>1</v>
      </c>
      <c r="W247">
        <v>0</v>
      </c>
      <c r="X247">
        <v>-1985943078</v>
      </c>
      <c r="Y247">
        <f>(AT247*1.1)</f>
        <v>0.36300000000000004</v>
      </c>
      <c r="AA247">
        <v>0</v>
      </c>
      <c r="AB247">
        <v>1418.19</v>
      </c>
      <c r="AC247">
        <v>726.59</v>
      </c>
      <c r="AD247">
        <v>0</v>
      </c>
      <c r="AE247">
        <v>0</v>
      </c>
      <c r="AF247">
        <v>83.1</v>
      </c>
      <c r="AG247">
        <v>12.62</v>
      </c>
      <c r="AH247">
        <v>0</v>
      </c>
      <c r="AI247">
        <v>1</v>
      </c>
      <c r="AJ247">
        <v>16.3</v>
      </c>
      <c r="AK247">
        <v>54.99</v>
      </c>
      <c r="AL247">
        <v>1</v>
      </c>
      <c r="AM247">
        <v>2</v>
      </c>
      <c r="AN247">
        <v>0</v>
      </c>
      <c r="AO247">
        <v>1</v>
      </c>
      <c r="AP247">
        <v>1</v>
      </c>
      <c r="AQ247">
        <v>0</v>
      </c>
      <c r="AR247">
        <v>0</v>
      </c>
      <c r="AS247" t="s">
        <v>3</v>
      </c>
      <c r="AT247">
        <v>0.33</v>
      </c>
      <c r="AU247" t="s">
        <v>24</v>
      </c>
      <c r="AV247">
        <v>0</v>
      </c>
      <c r="AW247">
        <v>2</v>
      </c>
      <c r="AX247">
        <v>60254384</v>
      </c>
      <c r="AY247">
        <v>1</v>
      </c>
      <c r="AZ247">
        <v>0</v>
      </c>
      <c r="BA247">
        <v>293</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CV247">
        <v>0</v>
      </c>
      <c r="CW247">
        <f>ROUND(Y247*Source!I460*DO247,9)</f>
        <v>1.2368862</v>
      </c>
      <c r="CX247">
        <f>ROUND(Y247*Source!I460,9)</f>
        <v>9.801E-2</v>
      </c>
      <c r="CY247">
        <f>AB247</f>
        <v>1418.19</v>
      </c>
      <c r="CZ247">
        <f>AF247</f>
        <v>83.1</v>
      </c>
      <c r="DA247">
        <f>AJ247</f>
        <v>16.3</v>
      </c>
      <c r="DB247">
        <f>ROUND((ROUND(AT247*CZ247,2)*1.1),6)</f>
        <v>30.161999999999999</v>
      </c>
      <c r="DC247">
        <f>ROUND((ROUND(AT247*AG247,2)*1.1),6)</f>
        <v>4.5759999999999996</v>
      </c>
      <c r="DD247" t="s">
        <v>3</v>
      </c>
      <c r="DE247" t="s">
        <v>3</v>
      </c>
      <c r="DF247">
        <f t="shared" si="69"/>
        <v>0</v>
      </c>
      <c r="DG247">
        <f>ROUND(ROUND(AF247*AJ247,2)*CX247,2)</f>
        <v>132.76</v>
      </c>
      <c r="DH247">
        <f>ROUND(ROUND(AG247*AK247,2)*CX247,2)</f>
        <v>68.02</v>
      </c>
      <c r="DI247">
        <f t="shared" si="59"/>
        <v>0</v>
      </c>
      <c r="DJ247">
        <f>DG247</f>
        <v>132.76</v>
      </c>
      <c r="DK247">
        <v>0</v>
      </c>
      <c r="DL247" t="s">
        <v>1058</v>
      </c>
      <c r="DM247">
        <v>0</v>
      </c>
      <c r="DN247" t="s">
        <v>1050</v>
      </c>
      <c r="DO247">
        <v>12.62</v>
      </c>
    </row>
    <row r="248" spans="1:119" x14ac:dyDescent="0.2">
      <c r="A248">
        <f>ROW(Source!A460)</f>
        <v>460</v>
      </c>
      <c r="B248">
        <v>60252775</v>
      </c>
      <c r="C248">
        <v>60253484</v>
      </c>
      <c r="D248">
        <v>59039576</v>
      </c>
      <c r="E248">
        <v>1</v>
      </c>
      <c r="F248">
        <v>1</v>
      </c>
      <c r="G248">
        <v>1080</v>
      </c>
      <c r="H248">
        <v>3</v>
      </c>
      <c r="I248" t="s">
        <v>1059</v>
      </c>
      <c r="J248" t="s">
        <v>1060</v>
      </c>
      <c r="K248" t="s">
        <v>1061</v>
      </c>
      <c r="L248">
        <v>1348</v>
      </c>
      <c r="N248">
        <v>1009</v>
      </c>
      <c r="O248" t="s">
        <v>32</v>
      </c>
      <c r="P248" t="s">
        <v>32</v>
      </c>
      <c r="Q248">
        <v>1000</v>
      </c>
      <c r="W248">
        <v>0</v>
      </c>
      <c r="X248">
        <v>1286623552</v>
      </c>
      <c r="Y248">
        <f>AT248</f>
        <v>8.5000000000000006E-2</v>
      </c>
      <c r="AA248">
        <v>65214.45</v>
      </c>
      <c r="AB248">
        <v>0</v>
      </c>
      <c r="AC248">
        <v>0</v>
      </c>
      <c r="AD248">
        <v>0</v>
      </c>
      <c r="AE248">
        <v>7246.05</v>
      </c>
      <c r="AF248">
        <v>0</v>
      </c>
      <c r="AG248">
        <v>0</v>
      </c>
      <c r="AH248">
        <v>0</v>
      </c>
      <c r="AI248">
        <v>9</v>
      </c>
      <c r="AJ248">
        <v>1</v>
      </c>
      <c r="AK248">
        <v>1</v>
      </c>
      <c r="AL248">
        <v>1</v>
      </c>
      <c r="AM248">
        <v>2</v>
      </c>
      <c r="AN248">
        <v>0</v>
      </c>
      <c r="AO248">
        <v>1</v>
      </c>
      <c r="AP248">
        <v>1</v>
      </c>
      <c r="AQ248">
        <v>0</v>
      </c>
      <c r="AR248">
        <v>0</v>
      </c>
      <c r="AS248" t="s">
        <v>3</v>
      </c>
      <c r="AT248">
        <v>8.5000000000000006E-2</v>
      </c>
      <c r="AU248" t="s">
        <v>3</v>
      </c>
      <c r="AV248">
        <v>0</v>
      </c>
      <c r="AW248">
        <v>2</v>
      </c>
      <c r="AX248">
        <v>60254385</v>
      </c>
      <c r="AY248">
        <v>1</v>
      </c>
      <c r="AZ248">
        <v>0</v>
      </c>
      <c r="BA248">
        <v>294</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CV248">
        <v>0</v>
      </c>
      <c r="CW248">
        <v>0</v>
      </c>
      <c r="CX248">
        <f>ROUND(Y248*Source!I460,9)</f>
        <v>2.2950000000000002E-2</v>
      </c>
      <c r="CY248">
        <f>AA248</f>
        <v>65214.45</v>
      </c>
      <c r="CZ248">
        <f>AE248</f>
        <v>7246.05</v>
      </c>
      <c r="DA248">
        <f>AI248</f>
        <v>9</v>
      </c>
      <c r="DB248">
        <f>ROUND(ROUND(AT248*CZ248,2),6)</f>
        <v>615.91</v>
      </c>
      <c r="DC248">
        <f>ROUND(ROUND(AT248*AG248,2),6)</f>
        <v>0</v>
      </c>
      <c r="DD248" t="s">
        <v>3</v>
      </c>
      <c r="DE248" t="s">
        <v>3</v>
      </c>
      <c r="DF248">
        <f>ROUND(ROUND(AE248*AI248,2)*CX248,2)</f>
        <v>1496.67</v>
      </c>
      <c r="DG248">
        <f t="shared" ref="DG248:DG258" si="70">ROUND(ROUND(AF248,2)*CX248,2)</f>
        <v>0</v>
      </c>
      <c r="DH248">
        <f t="shared" ref="DH248:DH258" si="71">ROUND(ROUND(AG248,2)*CX248,2)</f>
        <v>0</v>
      </c>
      <c r="DI248">
        <f t="shared" si="59"/>
        <v>0</v>
      </c>
      <c r="DJ248">
        <f>DF248</f>
        <v>1496.67</v>
      </c>
      <c r="DK248">
        <v>0</v>
      </c>
      <c r="DL248" t="s">
        <v>3</v>
      </c>
      <c r="DM248">
        <v>0</v>
      </c>
      <c r="DN248" t="s">
        <v>3</v>
      </c>
      <c r="DO248">
        <v>0</v>
      </c>
    </row>
    <row r="249" spans="1:119" x14ac:dyDescent="0.2">
      <c r="A249">
        <f>ROW(Source!A460)</f>
        <v>460</v>
      </c>
      <c r="B249">
        <v>60252775</v>
      </c>
      <c r="C249">
        <v>60253484</v>
      </c>
      <c r="D249">
        <v>59039985</v>
      </c>
      <c r="E249">
        <v>1</v>
      </c>
      <c r="F249">
        <v>1</v>
      </c>
      <c r="G249">
        <v>1080</v>
      </c>
      <c r="H249">
        <v>3</v>
      </c>
      <c r="I249" t="s">
        <v>1146</v>
      </c>
      <c r="J249" t="s">
        <v>1147</v>
      </c>
      <c r="K249" t="s">
        <v>1148</v>
      </c>
      <c r="L249">
        <v>1346</v>
      </c>
      <c r="N249">
        <v>1009</v>
      </c>
      <c r="O249" t="s">
        <v>1065</v>
      </c>
      <c r="P249" t="s">
        <v>1065</v>
      </c>
      <c r="Q249">
        <v>1</v>
      </c>
      <c r="W249">
        <v>0</v>
      </c>
      <c r="X249">
        <v>444134433</v>
      </c>
      <c r="Y249">
        <f>AT249</f>
        <v>10</v>
      </c>
      <c r="AA249">
        <v>183.1</v>
      </c>
      <c r="AB249">
        <v>0</v>
      </c>
      <c r="AC249">
        <v>0</v>
      </c>
      <c r="AD249">
        <v>0</v>
      </c>
      <c r="AE249">
        <v>104.63</v>
      </c>
      <c r="AF249">
        <v>0</v>
      </c>
      <c r="AG249">
        <v>0</v>
      </c>
      <c r="AH249">
        <v>0</v>
      </c>
      <c r="AI249">
        <v>1.75</v>
      </c>
      <c r="AJ249">
        <v>1</v>
      </c>
      <c r="AK249">
        <v>1</v>
      </c>
      <c r="AL249">
        <v>1</v>
      </c>
      <c r="AM249">
        <v>2</v>
      </c>
      <c r="AN249">
        <v>0</v>
      </c>
      <c r="AO249">
        <v>1</v>
      </c>
      <c r="AP249">
        <v>1</v>
      </c>
      <c r="AQ249">
        <v>0</v>
      </c>
      <c r="AR249">
        <v>0</v>
      </c>
      <c r="AS249" t="s">
        <v>3</v>
      </c>
      <c r="AT249">
        <v>10</v>
      </c>
      <c r="AU249" t="s">
        <v>3</v>
      </c>
      <c r="AV249">
        <v>0</v>
      </c>
      <c r="AW249">
        <v>2</v>
      </c>
      <c r="AX249">
        <v>60254386</v>
      </c>
      <c r="AY249">
        <v>1</v>
      </c>
      <c r="AZ249">
        <v>0</v>
      </c>
      <c r="BA249">
        <v>295</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CV249">
        <v>0</v>
      </c>
      <c r="CW249">
        <v>0</v>
      </c>
      <c r="CX249">
        <f>ROUND(Y249*Source!I460,9)</f>
        <v>2.7</v>
      </c>
      <c r="CY249">
        <f>AA249</f>
        <v>183.1</v>
      </c>
      <c r="CZ249">
        <f>AE249</f>
        <v>104.63</v>
      </c>
      <c r="DA249">
        <f>AI249</f>
        <v>1.75</v>
      </c>
      <c r="DB249">
        <f>ROUND(ROUND(AT249*CZ249,2),6)</f>
        <v>1046.3</v>
      </c>
      <c r="DC249">
        <f>ROUND(ROUND(AT249*AG249,2),6)</f>
        <v>0</v>
      </c>
      <c r="DD249" t="s">
        <v>3</v>
      </c>
      <c r="DE249" t="s">
        <v>3</v>
      </c>
      <c r="DF249">
        <f>ROUND(ROUND(AE249*AI249,2)*CX249,2)</f>
        <v>494.37</v>
      </c>
      <c r="DG249">
        <f t="shared" si="70"/>
        <v>0</v>
      </c>
      <c r="DH249">
        <f t="shared" si="71"/>
        <v>0</v>
      </c>
      <c r="DI249">
        <f t="shared" si="59"/>
        <v>0</v>
      </c>
      <c r="DJ249">
        <f>DF249</f>
        <v>494.37</v>
      </c>
      <c r="DK249">
        <v>0</v>
      </c>
      <c r="DL249" t="s">
        <v>3</v>
      </c>
      <c r="DM249">
        <v>0</v>
      </c>
      <c r="DN249" t="s">
        <v>3</v>
      </c>
      <c r="DO249">
        <v>0</v>
      </c>
    </row>
    <row r="250" spans="1:119" x14ac:dyDescent="0.2">
      <c r="A250">
        <f>ROW(Source!A460)</f>
        <v>460</v>
      </c>
      <c r="B250">
        <v>60252775</v>
      </c>
      <c r="C250">
        <v>60253484</v>
      </c>
      <c r="D250">
        <v>59062058</v>
      </c>
      <c r="E250">
        <v>1</v>
      </c>
      <c r="F250">
        <v>1</v>
      </c>
      <c r="G250">
        <v>1080</v>
      </c>
      <c r="H250">
        <v>3</v>
      </c>
      <c r="I250" t="s">
        <v>1149</v>
      </c>
      <c r="J250" t="s">
        <v>1150</v>
      </c>
      <c r="K250" t="s">
        <v>1151</v>
      </c>
      <c r="L250">
        <v>1356</v>
      </c>
      <c r="N250">
        <v>1010</v>
      </c>
      <c r="O250" t="s">
        <v>1081</v>
      </c>
      <c r="P250" t="s">
        <v>1081</v>
      </c>
      <c r="Q250">
        <v>1000</v>
      </c>
      <c r="W250">
        <v>0</v>
      </c>
      <c r="X250">
        <v>-257488424</v>
      </c>
      <c r="Y250">
        <f>AT250</f>
        <v>0.10199999999999999</v>
      </c>
      <c r="AA250">
        <v>19963.41</v>
      </c>
      <c r="AB250">
        <v>0</v>
      </c>
      <c r="AC250">
        <v>0</v>
      </c>
      <c r="AD250">
        <v>0</v>
      </c>
      <c r="AE250">
        <v>987.31</v>
      </c>
      <c r="AF250">
        <v>0</v>
      </c>
      <c r="AG250">
        <v>0</v>
      </c>
      <c r="AH250">
        <v>0</v>
      </c>
      <c r="AI250">
        <v>20.22</v>
      </c>
      <c r="AJ250">
        <v>1</v>
      </c>
      <c r="AK250">
        <v>1</v>
      </c>
      <c r="AL250">
        <v>1</v>
      </c>
      <c r="AM250">
        <v>2</v>
      </c>
      <c r="AN250">
        <v>0</v>
      </c>
      <c r="AO250">
        <v>1</v>
      </c>
      <c r="AP250">
        <v>1</v>
      </c>
      <c r="AQ250">
        <v>0</v>
      </c>
      <c r="AR250">
        <v>0</v>
      </c>
      <c r="AS250" t="s">
        <v>3</v>
      </c>
      <c r="AT250">
        <v>0.10199999999999999</v>
      </c>
      <c r="AU250" t="s">
        <v>3</v>
      </c>
      <c r="AV250">
        <v>0</v>
      </c>
      <c r="AW250">
        <v>2</v>
      </c>
      <c r="AX250">
        <v>60254387</v>
      </c>
      <c r="AY250">
        <v>1</v>
      </c>
      <c r="AZ250">
        <v>0</v>
      </c>
      <c r="BA250">
        <v>296</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CV250">
        <v>0</v>
      </c>
      <c r="CW250">
        <v>0</v>
      </c>
      <c r="CX250">
        <f>ROUND(Y250*Source!I460,9)</f>
        <v>2.7539999999999999E-2</v>
      </c>
      <c r="CY250">
        <f>AA250</f>
        <v>19963.41</v>
      </c>
      <c r="CZ250">
        <f>AE250</f>
        <v>987.31</v>
      </c>
      <c r="DA250">
        <f>AI250</f>
        <v>20.22</v>
      </c>
      <c r="DB250">
        <f>ROUND(ROUND(AT250*CZ250,2),6)</f>
        <v>100.71</v>
      </c>
      <c r="DC250">
        <f>ROUND(ROUND(AT250*AG250,2),6)</f>
        <v>0</v>
      </c>
      <c r="DD250" t="s">
        <v>3</v>
      </c>
      <c r="DE250" t="s">
        <v>3</v>
      </c>
      <c r="DF250">
        <f>ROUND(ROUND(AE250*AI250,2)*CX250,2)</f>
        <v>549.79</v>
      </c>
      <c r="DG250">
        <f t="shared" si="70"/>
        <v>0</v>
      </c>
      <c r="DH250">
        <f t="shared" si="71"/>
        <v>0</v>
      </c>
      <c r="DI250">
        <f t="shared" si="59"/>
        <v>0</v>
      </c>
      <c r="DJ250">
        <f>DF250</f>
        <v>549.79</v>
      </c>
      <c r="DK250">
        <v>0</v>
      </c>
      <c r="DL250" t="s">
        <v>3</v>
      </c>
      <c r="DM250">
        <v>0</v>
      </c>
      <c r="DN250" t="s">
        <v>3</v>
      </c>
      <c r="DO250">
        <v>0</v>
      </c>
    </row>
    <row r="251" spans="1:119" x14ac:dyDescent="0.2">
      <c r="A251">
        <f>ROW(Source!A460)</f>
        <v>460</v>
      </c>
      <c r="B251">
        <v>60252775</v>
      </c>
      <c r="C251">
        <v>60253484</v>
      </c>
      <c r="D251">
        <v>59062171</v>
      </c>
      <c r="E251">
        <v>1</v>
      </c>
      <c r="F251">
        <v>1</v>
      </c>
      <c r="G251">
        <v>1080</v>
      </c>
      <c r="H251">
        <v>3</v>
      </c>
      <c r="I251" t="s">
        <v>1152</v>
      </c>
      <c r="J251" t="s">
        <v>1153</v>
      </c>
      <c r="K251" t="s">
        <v>1154</v>
      </c>
      <c r="L251">
        <v>1301</v>
      </c>
      <c r="N251">
        <v>1003</v>
      </c>
      <c r="O251" t="s">
        <v>983</v>
      </c>
      <c r="P251" t="s">
        <v>983</v>
      </c>
      <c r="Q251">
        <v>1</v>
      </c>
      <c r="W251">
        <v>0</v>
      </c>
      <c r="X251">
        <v>733087095</v>
      </c>
      <c r="Y251">
        <f>AT251</f>
        <v>1</v>
      </c>
      <c r="AA251">
        <v>72.319999999999993</v>
      </c>
      <c r="AB251">
        <v>0</v>
      </c>
      <c r="AC251">
        <v>0</v>
      </c>
      <c r="AD251">
        <v>0</v>
      </c>
      <c r="AE251">
        <v>18.59</v>
      </c>
      <c r="AF251">
        <v>0</v>
      </c>
      <c r="AG251">
        <v>0</v>
      </c>
      <c r="AH251">
        <v>0</v>
      </c>
      <c r="AI251">
        <v>3.89</v>
      </c>
      <c r="AJ251">
        <v>1</v>
      </c>
      <c r="AK251">
        <v>1</v>
      </c>
      <c r="AL251">
        <v>1</v>
      </c>
      <c r="AM251">
        <v>2</v>
      </c>
      <c r="AN251">
        <v>0</v>
      </c>
      <c r="AO251">
        <v>1</v>
      </c>
      <c r="AP251">
        <v>1</v>
      </c>
      <c r="AQ251">
        <v>0</v>
      </c>
      <c r="AR251">
        <v>0</v>
      </c>
      <c r="AS251" t="s">
        <v>3</v>
      </c>
      <c r="AT251">
        <v>1</v>
      </c>
      <c r="AU251" t="s">
        <v>3</v>
      </c>
      <c r="AV251">
        <v>0</v>
      </c>
      <c r="AW251">
        <v>2</v>
      </c>
      <c r="AX251">
        <v>60254388</v>
      </c>
      <c r="AY251">
        <v>1</v>
      </c>
      <c r="AZ251">
        <v>0</v>
      </c>
      <c r="BA251">
        <v>297</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CV251">
        <v>0</v>
      </c>
      <c r="CW251">
        <v>0</v>
      </c>
      <c r="CX251">
        <f>ROUND(Y251*Source!I460,9)</f>
        <v>0.27</v>
      </c>
      <c r="CY251">
        <f>AA251</f>
        <v>72.319999999999993</v>
      </c>
      <c r="CZ251">
        <f>AE251</f>
        <v>18.59</v>
      </c>
      <c r="DA251">
        <f>AI251</f>
        <v>3.89</v>
      </c>
      <c r="DB251">
        <f>ROUND(ROUND(AT251*CZ251,2),6)</f>
        <v>18.59</v>
      </c>
      <c r="DC251">
        <f>ROUND(ROUND(AT251*AG251,2),6)</f>
        <v>0</v>
      </c>
      <c r="DD251" t="s">
        <v>3</v>
      </c>
      <c r="DE251" t="s">
        <v>3</v>
      </c>
      <c r="DF251">
        <f>ROUND(ROUND(AE251*AI251,2)*CX251,2)</f>
        <v>19.53</v>
      </c>
      <c r="DG251">
        <f t="shared" si="70"/>
        <v>0</v>
      </c>
      <c r="DH251">
        <f t="shared" si="71"/>
        <v>0</v>
      </c>
      <c r="DI251">
        <f t="shared" si="59"/>
        <v>0</v>
      </c>
      <c r="DJ251">
        <f>DF251</f>
        <v>19.53</v>
      </c>
      <c r="DK251">
        <v>0</v>
      </c>
      <c r="DL251" t="s">
        <v>3</v>
      </c>
      <c r="DM251">
        <v>0</v>
      </c>
      <c r="DN251" t="s">
        <v>3</v>
      </c>
      <c r="DO251">
        <v>0</v>
      </c>
    </row>
    <row r="252" spans="1:119" x14ac:dyDescent="0.2">
      <c r="A252">
        <f>ROW(Source!A460)</f>
        <v>460</v>
      </c>
      <c r="B252">
        <v>60252775</v>
      </c>
      <c r="C252">
        <v>60253484</v>
      </c>
      <c r="D252">
        <v>59062380</v>
      </c>
      <c r="E252">
        <v>1</v>
      </c>
      <c r="F252">
        <v>1</v>
      </c>
      <c r="G252">
        <v>1080</v>
      </c>
      <c r="H252">
        <v>3</v>
      </c>
      <c r="I252" t="s">
        <v>1155</v>
      </c>
      <c r="J252" t="s">
        <v>1156</v>
      </c>
      <c r="K252" t="s">
        <v>1157</v>
      </c>
      <c r="L252">
        <v>1356</v>
      </c>
      <c r="N252">
        <v>1010</v>
      </c>
      <c r="O252" t="s">
        <v>1081</v>
      </c>
      <c r="P252" t="s">
        <v>1081</v>
      </c>
      <c r="Q252">
        <v>1000</v>
      </c>
      <c r="W252">
        <v>0</v>
      </c>
      <c r="X252">
        <v>-1715273674</v>
      </c>
      <c r="Y252">
        <f>AT252</f>
        <v>0.10199999999999999</v>
      </c>
      <c r="AA252">
        <v>786.04</v>
      </c>
      <c r="AB252">
        <v>0</v>
      </c>
      <c r="AC252">
        <v>0</v>
      </c>
      <c r="AD252">
        <v>0</v>
      </c>
      <c r="AE252">
        <v>614.09</v>
      </c>
      <c r="AF252">
        <v>0</v>
      </c>
      <c r="AG252">
        <v>0</v>
      </c>
      <c r="AH252">
        <v>0</v>
      </c>
      <c r="AI252">
        <v>1.28</v>
      </c>
      <c r="AJ252">
        <v>1</v>
      </c>
      <c r="AK252">
        <v>1</v>
      </c>
      <c r="AL252">
        <v>1</v>
      </c>
      <c r="AM252">
        <v>2</v>
      </c>
      <c r="AN252">
        <v>0</v>
      </c>
      <c r="AO252">
        <v>1</v>
      </c>
      <c r="AP252">
        <v>1</v>
      </c>
      <c r="AQ252">
        <v>0</v>
      </c>
      <c r="AR252">
        <v>0</v>
      </c>
      <c r="AS252" t="s">
        <v>3</v>
      </c>
      <c r="AT252">
        <v>0.10199999999999999</v>
      </c>
      <c r="AU252" t="s">
        <v>3</v>
      </c>
      <c r="AV252">
        <v>0</v>
      </c>
      <c r="AW252">
        <v>2</v>
      </c>
      <c r="AX252">
        <v>60254389</v>
      </c>
      <c r="AY252">
        <v>1</v>
      </c>
      <c r="AZ252">
        <v>0</v>
      </c>
      <c r="BA252">
        <v>298</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CV252">
        <v>0</v>
      </c>
      <c r="CW252">
        <v>0</v>
      </c>
      <c r="CX252">
        <f>ROUND(Y252*Source!I460,9)</f>
        <v>2.7539999999999999E-2</v>
      </c>
      <c r="CY252">
        <f>AA252</f>
        <v>786.04</v>
      </c>
      <c r="CZ252">
        <f>AE252</f>
        <v>614.09</v>
      </c>
      <c r="DA252">
        <f>AI252</f>
        <v>1.28</v>
      </c>
      <c r="DB252">
        <f>ROUND(ROUND(AT252*CZ252,2),6)</f>
        <v>62.64</v>
      </c>
      <c r="DC252">
        <f>ROUND(ROUND(AT252*AG252,2),6)</f>
        <v>0</v>
      </c>
      <c r="DD252" t="s">
        <v>3</v>
      </c>
      <c r="DE252" t="s">
        <v>3</v>
      </c>
      <c r="DF252">
        <f>ROUND(ROUND(AE252*AI252,2)*CX252,2)</f>
        <v>21.65</v>
      </c>
      <c r="DG252">
        <f t="shared" si="70"/>
        <v>0</v>
      </c>
      <c r="DH252">
        <f t="shared" si="71"/>
        <v>0</v>
      </c>
      <c r="DI252">
        <f t="shared" si="59"/>
        <v>0</v>
      </c>
      <c r="DJ252">
        <f>DF252</f>
        <v>21.65</v>
      </c>
      <c r="DK252">
        <v>0</v>
      </c>
      <c r="DL252" t="s">
        <v>3</v>
      </c>
      <c r="DM252">
        <v>0</v>
      </c>
      <c r="DN252" t="s">
        <v>3</v>
      </c>
      <c r="DO252">
        <v>0</v>
      </c>
    </row>
    <row r="253" spans="1:119" x14ac:dyDescent="0.2">
      <c r="A253">
        <f>ROW(Source!A465)</f>
        <v>465</v>
      </c>
      <c r="B253">
        <v>60252778</v>
      </c>
      <c r="C253">
        <v>60253507</v>
      </c>
      <c r="D253">
        <v>58999254</v>
      </c>
      <c r="E253">
        <v>1080</v>
      </c>
      <c r="F253">
        <v>1</v>
      </c>
      <c r="G253">
        <v>1080</v>
      </c>
      <c r="H253">
        <v>1</v>
      </c>
      <c r="I253" t="s">
        <v>1048</v>
      </c>
      <c r="J253" t="s">
        <v>3</v>
      </c>
      <c r="K253" t="s">
        <v>1049</v>
      </c>
      <c r="L253">
        <v>1191</v>
      </c>
      <c r="N253">
        <v>1013</v>
      </c>
      <c r="O253" t="s">
        <v>1050</v>
      </c>
      <c r="P253" t="s">
        <v>1050</v>
      </c>
      <c r="Q253">
        <v>1</v>
      </c>
      <c r="W253">
        <v>0</v>
      </c>
      <c r="X253">
        <v>476480486</v>
      </c>
      <c r="Y253">
        <f>(AT253*1.1)</f>
        <v>124.256</v>
      </c>
      <c r="AA253">
        <v>0</v>
      </c>
      <c r="AB253">
        <v>0</v>
      </c>
      <c r="AC253">
        <v>0</v>
      </c>
      <c r="AD253">
        <v>0</v>
      </c>
      <c r="AE253">
        <v>0</v>
      </c>
      <c r="AF253">
        <v>0</v>
      </c>
      <c r="AG253">
        <v>0</v>
      </c>
      <c r="AH253">
        <v>0</v>
      </c>
      <c r="AI253">
        <v>1</v>
      </c>
      <c r="AJ253">
        <v>1</v>
      </c>
      <c r="AK253">
        <v>1</v>
      </c>
      <c r="AL253">
        <v>1</v>
      </c>
      <c r="AM253">
        <v>-2</v>
      </c>
      <c r="AN253">
        <v>0</v>
      </c>
      <c r="AO253">
        <v>1</v>
      </c>
      <c r="AP253">
        <v>1</v>
      </c>
      <c r="AQ253">
        <v>0</v>
      </c>
      <c r="AR253">
        <v>0</v>
      </c>
      <c r="AS253" t="s">
        <v>3</v>
      </c>
      <c r="AT253">
        <v>112.96</v>
      </c>
      <c r="AU253" t="s">
        <v>24</v>
      </c>
      <c r="AV253">
        <v>1</v>
      </c>
      <c r="AW253">
        <v>2</v>
      </c>
      <c r="AX253">
        <v>60254396</v>
      </c>
      <c r="AY253">
        <v>1</v>
      </c>
      <c r="AZ253">
        <v>0</v>
      </c>
      <c r="BA253">
        <v>305</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CU253">
        <f>ROUND(AT253*Source!I465*AH253*AL253,2)</f>
        <v>0</v>
      </c>
      <c r="CV253">
        <f>ROUND(Y253*Source!I465,9)</f>
        <v>132.95392000000001</v>
      </c>
      <c r="CW253">
        <v>0</v>
      </c>
      <c r="CX253">
        <f>ROUND(Y253*Source!I465,9)</f>
        <v>132.95392000000001</v>
      </c>
      <c r="CY253">
        <f>AD253</f>
        <v>0</v>
      </c>
      <c r="CZ253">
        <f>AH253</f>
        <v>0</v>
      </c>
      <c r="DA253">
        <f>AL253</f>
        <v>1</v>
      </c>
      <c r="DB253">
        <f>ROUND((ROUND(AT253*CZ253,2)*1.1),6)</f>
        <v>0</v>
      </c>
      <c r="DC253">
        <f>ROUND((ROUND(AT253*AG253,2)*1.1),6)</f>
        <v>0</v>
      </c>
      <c r="DD253" t="s">
        <v>3</v>
      </c>
      <c r="DE253" t="s">
        <v>3</v>
      </c>
      <c r="DF253">
        <f t="shared" ref="DF253:DF261" si="72">ROUND(ROUND(AE253,2)*CX253,2)</f>
        <v>0</v>
      </c>
      <c r="DG253">
        <f t="shared" si="70"/>
        <v>0</v>
      </c>
      <c r="DH253">
        <f t="shared" si="71"/>
        <v>0</v>
      </c>
      <c r="DI253">
        <f t="shared" si="59"/>
        <v>0</v>
      </c>
      <c r="DJ253">
        <f>DI253</f>
        <v>0</v>
      </c>
      <c r="DK253">
        <v>0</v>
      </c>
      <c r="DL253" t="s">
        <v>3</v>
      </c>
      <c r="DM253">
        <v>0</v>
      </c>
      <c r="DN253" t="s">
        <v>3</v>
      </c>
      <c r="DO253">
        <v>0</v>
      </c>
    </row>
    <row r="254" spans="1:119" x14ac:dyDescent="0.2">
      <c r="A254">
        <f>ROW(Source!A465)</f>
        <v>465</v>
      </c>
      <c r="B254">
        <v>60252778</v>
      </c>
      <c r="C254">
        <v>60253507</v>
      </c>
      <c r="D254">
        <v>59070669</v>
      </c>
      <c r="E254">
        <v>1</v>
      </c>
      <c r="F254">
        <v>1</v>
      </c>
      <c r="G254">
        <v>1080</v>
      </c>
      <c r="H254">
        <v>2</v>
      </c>
      <c r="I254" t="s">
        <v>1055</v>
      </c>
      <c r="J254" t="s">
        <v>1056</v>
      </c>
      <c r="K254" t="s">
        <v>1057</v>
      </c>
      <c r="L254">
        <v>1368</v>
      </c>
      <c r="N254">
        <v>1011</v>
      </c>
      <c r="O254" t="s">
        <v>1054</v>
      </c>
      <c r="P254" t="s">
        <v>1054</v>
      </c>
      <c r="Q254">
        <v>1</v>
      </c>
      <c r="W254">
        <v>0</v>
      </c>
      <c r="X254">
        <v>-1985943078</v>
      </c>
      <c r="Y254">
        <f>(AT254*1.1)</f>
        <v>1.7490000000000003</v>
      </c>
      <c r="AA254">
        <v>0</v>
      </c>
      <c r="AB254">
        <v>87.01</v>
      </c>
      <c r="AC254">
        <v>13.21</v>
      </c>
      <c r="AD254">
        <v>0</v>
      </c>
      <c r="AE254">
        <v>0</v>
      </c>
      <c r="AF254">
        <v>83.1</v>
      </c>
      <c r="AG254">
        <v>12.62</v>
      </c>
      <c r="AH254">
        <v>0</v>
      </c>
      <c r="AI254">
        <v>1</v>
      </c>
      <c r="AJ254">
        <v>1</v>
      </c>
      <c r="AK254">
        <v>1</v>
      </c>
      <c r="AL254">
        <v>1</v>
      </c>
      <c r="AM254">
        <v>-2</v>
      </c>
      <c r="AN254">
        <v>0</v>
      </c>
      <c r="AO254">
        <v>1</v>
      </c>
      <c r="AP254">
        <v>1</v>
      </c>
      <c r="AQ254">
        <v>0</v>
      </c>
      <c r="AR254">
        <v>0</v>
      </c>
      <c r="AS254" t="s">
        <v>3</v>
      </c>
      <c r="AT254">
        <v>1.59</v>
      </c>
      <c r="AU254" t="s">
        <v>24</v>
      </c>
      <c r="AV254">
        <v>0</v>
      </c>
      <c r="AW254">
        <v>2</v>
      </c>
      <c r="AX254">
        <v>60254397</v>
      </c>
      <c r="AY254">
        <v>1</v>
      </c>
      <c r="AZ254">
        <v>0</v>
      </c>
      <c r="BA254">
        <v>306</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CV254">
        <v>0</v>
      </c>
      <c r="CW254">
        <f>ROUND(Y254*Source!I465*DO254,9)</f>
        <v>23.617446600000001</v>
      </c>
      <c r="CX254">
        <f>ROUND(Y254*Source!I465,9)</f>
        <v>1.8714299999999999</v>
      </c>
      <c r="CY254">
        <f>AB254</f>
        <v>87.01</v>
      </c>
      <c r="CZ254">
        <f>AF254</f>
        <v>83.1</v>
      </c>
      <c r="DA254">
        <f>AJ254</f>
        <v>1</v>
      </c>
      <c r="DB254">
        <f>ROUND((ROUND(AT254*CZ254,2)*1.1),6)</f>
        <v>145.34299999999999</v>
      </c>
      <c r="DC254">
        <f>ROUND((ROUND(AT254*AG254,2)*1.1),6)</f>
        <v>22.077000000000002</v>
      </c>
      <c r="DD254" t="s">
        <v>3</v>
      </c>
      <c r="DE254" t="s">
        <v>3</v>
      </c>
      <c r="DF254">
        <f t="shared" si="72"/>
        <v>0</v>
      </c>
      <c r="DG254">
        <f t="shared" si="70"/>
        <v>155.52000000000001</v>
      </c>
      <c r="DH254">
        <f t="shared" si="71"/>
        <v>23.62</v>
      </c>
      <c r="DI254">
        <f t="shared" si="59"/>
        <v>0</v>
      </c>
      <c r="DJ254">
        <f>DG254</f>
        <v>155.52000000000001</v>
      </c>
      <c r="DK254">
        <v>0</v>
      </c>
      <c r="DL254" t="s">
        <v>1058</v>
      </c>
      <c r="DM254">
        <v>0</v>
      </c>
      <c r="DN254" t="s">
        <v>1050</v>
      </c>
      <c r="DO254">
        <v>12.62</v>
      </c>
    </row>
    <row r="255" spans="1:119" x14ac:dyDescent="0.2">
      <c r="A255">
        <f>ROW(Source!A465)</f>
        <v>465</v>
      </c>
      <c r="B255">
        <v>60252778</v>
      </c>
      <c r="C255">
        <v>60253507</v>
      </c>
      <c r="D255">
        <v>59070721</v>
      </c>
      <c r="E255">
        <v>1</v>
      </c>
      <c r="F255">
        <v>1</v>
      </c>
      <c r="G255">
        <v>1080</v>
      </c>
      <c r="H255">
        <v>2</v>
      </c>
      <c r="I255" t="s">
        <v>1125</v>
      </c>
      <c r="J255" t="s">
        <v>1126</v>
      </c>
      <c r="K255" t="s">
        <v>1127</v>
      </c>
      <c r="L255">
        <v>1368</v>
      </c>
      <c r="N255">
        <v>1011</v>
      </c>
      <c r="O255" t="s">
        <v>1054</v>
      </c>
      <c r="P255" t="s">
        <v>1054</v>
      </c>
      <c r="Q255">
        <v>1</v>
      </c>
      <c r="W255">
        <v>0</v>
      </c>
      <c r="X255">
        <v>1387779639</v>
      </c>
      <c r="Y255">
        <f>(AT255*1.1)</f>
        <v>9.240000000000002</v>
      </c>
      <c r="AA255">
        <v>0</v>
      </c>
      <c r="AB255">
        <v>0.81</v>
      </c>
      <c r="AC255">
        <v>0</v>
      </c>
      <c r="AD255">
        <v>0</v>
      </c>
      <c r="AE255">
        <v>0</v>
      </c>
      <c r="AF255">
        <v>0.77</v>
      </c>
      <c r="AG255">
        <v>0</v>
      </c>
      <c r="AH255">
        <v>0</v>
      </c>
      <c r="AI255">
        <v>1</v>
      </c>
      <c r="AJ255">
        <v>1</v>
      </c>
      <c r="AK255">
        <v>1</v>
      </c>
      <c r="AL255">
        <v>1</v>
      </c>
      <c r="AM255">
        <v>-2</v>
      </c>
      <c r="AN255">
        <v>0</v>
      </c>
      <c r="AO255">
        <v>1</v>
      </c>
      <c r="AP255">
        <v>1</v>
      </c>
      <c r="AQ255">
        <v>0</v>
      </c>
      <c r="AR255">
        <v>0</v>
      </c>
      <c r="AS255" t="s">
        <v>3</v>
      </c>
      <c r="AT255">
        <v>8.4</v>
      </c>
      <c r="AU255" t="s">
        <v>24</v>
      </c>
      <c r="AV255">
        <v>0</v>
      </c>
      <c r="AW255">
        <v>2</v>
      </c>
      <c r="AX255">
        <v>60254398</v>
      </c>
      <c r="AY255">
        <v>1</v>
      </c>
      <c r="AZ255">
        <v>0</v>
      </c>
      <c r="BA255">
        <v>307</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CV255">
        <v>0</v>
      </c>
      <c r="CW255">
        <f>ROUND(Y255*Source!I465*DO255,9)</f>
        <v>0</v>
      </c>
      <c r="CX255">
        <f>ROUND(Y255*Source!I465,9)</f>
        <v>9.8867999999999991</v>
      </c>
      <c r="CY255">
        <f>AB255</f>
        <v>0.81</v>
      </c>
      <c r="CZ255">
        <f>AF255</f>
        <v>0.77</v>
      </c>
      <c r="DA255">
        <f>AJ255</f>
        <v>1</v>
      </c>
      <c r="DB255">
        <f>ROUND((ROUND(AT255*CZ255,2)*1.1),6)</f>
        <v>7.117</v>
      </c>
      <c r="DC255">
        <f>ROUND((ROUND(AT255*AG255,2)*1.1),6)</f>
        <v>0</v>
      </c>
      <c r="DD255" t="s">
        <v>3</v>
      </c>
      <c r="DE255" t="s">
        <v>3</v>
      </c>
      <c r="DF255">
        <f t="shared" si="72"/>
        <v>0</v>
      </c>
      <c r="DG255">
        <f t="shared" si="70"/>
        <v>7.61</v>
      </c>
      <c r="DH255">
        <f t="shared" si="71"/>
        <v>0</v>
      </c>
      <c r="DI255">
        <f t="shared" si="59"/>
        <v>0</v>
      </c>
      <c r="DJ255">
        <f>DG255</f>
        <v>7.61</v>
      </c>
      <c r="DK255">
        <v>0</v>
      </c>
      <c r="DL255" t="s">
        <v>3</v>
      </c>
      <c r="DM255">
        <v>0</v>
      </c>
      <c r="DN255" t="s">
        <v>3</v>
      </c>
      <c r="DO255">
        <v>0</v>
      </c>
    </row>
    <row r="256" spans="1:119" x14ac:dyDescent="0.2">
      <c r="A256">
        <f>ROW(Source!A465)</f>
        <v>465</v>
      </c>
      <c r="B256">
        <v>60252778</v>
      </c>
      <c r="C256">
        <v>60253507</v>
      </c>
      <c r="D256">
        <v>59070754</v>
      </c>
      <c r="E256">
        <v>1</v>
      </c>
      <c r="F256">
        <v>1</v>
      </c>
      <c r="G256">
        <v>1080</v>
      </c>
      <c r="H256">
        <v>2</v>
      </c>
      <c r="I256" t="s">
        <v>1128</v>
      </c>
      <c r="J256" t="s">
        <v>1129</v>
      </c>
      <c r="K256" t="s">
        <v>1130</v>
      </c>
      <c r="L256">
        <v>1368</v>
      </c>
      <c r="N256">
        <v>1011</v>
      </c>
      <c r="O256" t="s">
        <v>1054</v>
      </c>
      <c r="P256" t="s">
        <v>1054</v>
      </c>
      <c r="Q256">
        <v>1</v>
      </c>
      <c r="W256">
        <v>0</v>
      </c>
      <c r="X256">
        <v>1645565003</v>
      </c>
      <c r="Y256">
        <f>(AT256*1.1)</f>
        <v>3.3000000000000003</v>
      </c>
      <c r="AA256">
        <v>0</v>
      </c>
      <c r="AB256">
        <v>0.49</v>
      </c>
      <c r="AC256">
        <v>0</v>
      </c>
      <c r="AD256">
        <v>0</v>
      </c>
      <c r="AE256">
        <v>0</v>
      </c>
      <c r="AF256">
        <v>0.47</v>
      </c>
      <c r="AG256">
        <v>0</v>
      </c>
      <c r="AH256">
        <v>0</v>
      </c>
      <c r="AI256">
        <v>1</v>
      </c>
      <c r="AJ256">
        <v>1</v>
      </c>
      <c r="AK256">
        <v>1</v>
      </c>
      <c r="AL256">
        <v>1</v>
      </c>
      <c r="AM256">
        <v>-2</v>
      </c>
      <c r="AN256">
        <v>0</v>
      </c>
      <c r="AO256">
        <v>1</v>
      </c>
      <c r="AP256">
        <v>1</v>
      </c>
      <c r="AQ256">
        <v>0</v>
      </c>
      <c r="AR256">
        <v>0</v>
      </c>
      <c r="AS256" t="s">
        <v>3</v>
      </c>
      <c r="AT256">
        <v>3</v>
      </c>
      <c r="AU256" t="s">
        <v>24</v>
      </c>
      <c r="AV256">
        <v>0</v>
      </c>
      <c r="AW256">
        <v>2</v>
      </c>
      <c r="AX256">
        <v>60254399</v>
      </c>
      <c r="AY256">
        <v>1</v>
      </c>
      <c r="AZ256">
        <v>0</v>
      </c>
      <c r="BA256">
        <v>308</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CV256">
        <v>0</v>
      </c>
      <c r="CW256">
        <f>ROUND(Y256*Source!I465*DO256,9)</f>
        <v>0</v>
      </c>
      <c r="CX256">
        <f>ROUND(Y256*Source!I465,9)</f>
        <v>3.5310000000000001</v>
      </c>
      <c r="CY256">
        <f>AB256</f>
        <v>0.49</v>
      </c>
      <c r="CZ256">
        <f>AF256</f>
        <v>0.47</v>
      </c>
      <c r="DA256">
        <f>AJ256</f>
        <v>1</v>
      </c>
      <c r="DB256">
        <f>ROUND((ROUND(AT256*CZ256,2)*1.1),6)</f>
        <v>1.5509999999999999</v>
      </c>
      <c r="DC256">
        <f>ROUND((ROUND(AT256*AG256,2)*1.1),6)</f>
        <v>0</v>
      </c>
      <c r="DD256" t="s">
        <v>3</v>
      </c>
      <c r="DE256" t="s">
        <v>3</v>
      </c>
      <c r="DF256">
        <f t="shared" si="72"/>
        <v>0</v>
      </c>
      <c r="DG256">
        <f t="shared" si="70"/>
        <v>1.66</v>
      </c>
      <c r="DH256">
        <f t="shared" si="71"/>
        <v>0</v>
      </c>
      <c r="DI256">
        <f t="shared" si="59"/>
        <v>0</v>
      </c>
      <c r="DJ256">
        <f>DG256</f>
        <v>1.66</v>
      </c>
      <c r="DK256">
        <v>0</v>
      </c>
      <c r="DL256" t="s">
        <v>3</v>
      </c>
      <c r="DM256">
        <v>0</v>
      </c>
      <c r="DN256" t="s">
        <v>3</v>
      </c>
      <c r="DO256">
        <v>0</v>
      </c>
    </row>
    <row r="257" spans="1:119" x14ac:dyDescent="0.2">
      <c r="A257">
        <f>ROW(Source!A465)</f>
        <v>465</v>
      </c>
      <c r="B257">
        <v>60252778</v>
      </c>
      <c r="C257">
        <v>60253507</v>
      </c>
      <c r="D257">
        <v>59049363</v>
      </c>
      <c r="E257">
        <v>1</v>
      </c>
      <c r="F257">
        <v>1</v>
      </c>
      <c r="G257">
        <v>1080</v>
      </c>
      <c r="H257">
        <v>3</v>
      </c>
      <c r="I257" t="s">
        <v>1158</v>
      </c>
      <c r="J257" t="s">
        <v>1159</v>
      </c>
      <c r="K257" t="s">
        <v>1160</v>
      </c>
      <c r="L257">
        <v>1354</v>
      </c>
      <c r="N257">
        <v>1010</v>
      </c>
      <c r="O257" t="s">
        <v>457</v>
      </c>
      <c r="P257" t="s">
        <v>457</v>
      </c>
      <c r="Q257">
        <v>1</v>
      </c>
      <c r="W257">
        <v>0</v>
      </c>
      <c r="X257">
        <v>905269425</v>
      </c>
      <c r="Y257">
        <f>AT257</f>
        <v>1.5</v>
      </c>
      <c r="AA257">
        <v>10.53</v>
      </c>
      <c r="AB257">
        <v>0</v>
      </c>
      <c r="AC257">
        <v>0</v>
      </c>
      <c r="AD257">
        <v>0</v>
      </c>
      <c r="AE257">
        <v>10.53</v>
      </c>
      <c r="AF257">
        <v>0</v>
      </c>
      <c r="AG257">
        <v>0</v>
      </c>
      <c r="AH257">
        <v>0</v>
      </c>
      <c r="AI257">
        <v>1</v>
      </c>
      <c r="AJ257">
        <v>1</v>
      </c>
      <c r="AK257">
        <v>1</v>
      </c>
      <c r="AL257">
        <v>1</v>
      </c>
      <c r="AM257">
        <v>-2</v>
      </c>
      <c r="AN257">
        <v>0</v>
      </c>
      <c r="AO257">
        <v>1</v>
      </c>
      <c r="AP257">
        <v>1</v>
      </c>
      <c r="AQ257">
        <v>0</v>
      </c>
      <c r="AR257">
        <v>0</v>
      </c>
      <c r="AS257" t="s">
        <v>3</v>
      </c>
      <c r="AT257">
        <v>1.5</v>
      </c>
      <c r="AU257" t="s">
        <v>3</v>
      </c>
      <c r="AV257">
        <v>0</v>
      </c>
      <c r="AW257">
        <v>2</v>
      </c>
      <c r="AX257">
        <v>60254400</v>
      </c>
      <c r="AY257">
        <v>1</v>
      </c>
      <c r="AZ257">
        <v>0</v>
      </c>
      <c r="BA257">
        <v>309</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CV257">
        <v>0</v>
      </c>
      <c r="CW257">
        <v>0</v>
      </c>
      <c r="CX257">
        <f>ROUND(Y257*Source!I465,9)</f>
        <v>1.605</v>
      </c>
      <c r="CY257">
        <f>AA257</f>
        <v>10.53</v>
      </c>
      <c r="CZ257">
        <f>AE257</f>
        <v>10.53</v>
      </c>
      <c r="DA257">
        <f>AI257</f>
        <v>1</v>
      </c>
      <c r="DB257">
        <f>ROUND(ROUND(AT257*CZ257,2),6)</f>
        <v>15.8</v>
      </c>
      <c r="DC257">
        <f>ROUND(ROUND(AT257*AG257,2),6)</f>
        <v>0</v>
      </c>
      <c r="DD257" t="s">
        <v>3</v>
      </c>
      <c r="DE257" t="s">
        <v>3</v>
      </c>
      <c r="DF257">
        <f t="shared" si="72"/>
        <v>16.899999999999999</v>
      </c>
      <c r="DG257">
        <f t="shared" si="70"/>
        <v>0</v>
      </c>
      <c r="DH257">
        <f t="shared" si="71"/>
        <v>0</v>
      </c>
      <c r="DI257">
        <f t="shared" ref="DI257:DI320" si="73">ROUND(ROUND(AH257,2)*CX257,2)</f>
        <v>0</v>
      </c>
      <c r="DJ257">
        <f>DF257</f>
        <v>16.899999999999999</v>
      </c>
      <c r="DK257">
        <v>0</v>
      </c>
      <c r="DL257" t="s">
        <v>3</v>
      </c>
      <c r="DM257">
        <v>0</v>
      </c>
      <c r="DN257" t="s">
        <v>3</v>
      </c>
      <c r="DO257">
        <v>0</v>
      </c>
    </row>
    <row r="258" spans="1:119" x14ac:dyDescent="0.2">
      <c r="A258">
        <f>ROW(Source!A466)</f>
        <v>466</v>
      </c>
      <c r="B258">
        <v>60252775</v>
      </c>
      <c r="C258">
        <v>60253507</v>
      </c>
      <c r="D258">
        <v>58999254</v>
      </c>
      <c r="E258">
        <v>1080</v>
      </c>
      <c r="F258">
        <v>1</v>
      </c>
      <c r="G258">
        <v>1080</v>
      </c>
      <c r="H258">
        <v>1</v>
      </c>
      <c r="I258" t="s">
        <v>1048</v>
      </c>
      <c r="J258" t="s">
        <v>3</v>
      </c>
      <c r="K258" t="s">
        <v>1049</v>
      </c>
      <c r="L258">
        <v>1191</v>
      </c>
      <c r="N258">
        <v>1013</v>
      </c>
      <c r="O258" t="s">
        <v>1050</v>
      </c>
      <c r="P258" t="s">
        <v>1050</v>
      </c>
      <c r="Q258">
        <v>1</v>
      </c>
      <c r="W258">
        <v>0</v>
      </c>
      <c r="X258">
        <v>476480486</v>
      </c>
      <c r="Y258">
        <f>(AT258*1.1)</f>
        <v>124.256</v>
      </c>
      <c r="AA258">
        <v>0</v>
      </c>
      <c r="AB258">
        <v>0</v>
      </c>
      <c r="AC258">
        <v>0</v>
      </c>
      <c r="AD258">
        <v>0</v>
      </c>
      <c r="AE258">
        <v>0</v>
      </c>
      <c r="AF258">
        <v>0</v>
      </c>
      <c r="AG258">
        <v>0</v>
      </c>
      <c r="AH258">
        <v>0</v>
      </c>
      <c r="AI258">
        <v>1</v>
      </c>
      <c r="AJ258">
        <v>1</v>
      </c>
      <c r="AK258">
        <v>1</v>
      </c>
      <c r="AL258">
        <v>1</v>
      </c>
      <c r="AM258">
        <v>5</v>
      </c>
      <c r="AN258">
        <v>0</v>
      </c>
      <c r="AO258">
        <v>1</v>
      </c>
      <c r="AP258">
        <v>1</v>
      </c>
      <c r="AQ258">
        <v>0</v>
      </c>
      <c r="AR258">
        <v>0</v>
      </c>
      <c r="AS258" t="s">
        <v>3</v>
      </c>
      <c r="AT258">
        <v>112.96</v>
      </c>
      <c r="AU258" t="s">
        <v>24</v>
      </c>
      <c r="AV258">
        <v>1</v>
      </c>
      <c r="AW258">
        <v>2</v>
      </c>
      <c r="AX258">
        <v>60254396</v>
      </c>
      <c r="AY258">
        <v>1</v>
      </c>
      <c r="AZ258">
        <v>0</v>
      </c>
      <c r="BA258">
        <v>311</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CU258">
        <f>ROUND(AT258*Source!I466*AH258*AL258,2)</f>
        <v>0</v>
      </c>
      <c r="CV258">
        <f>ROUND(Y258*Source!I466,9)</f>
        <v>132.95392000000001</v>
      </c>
      <c r="CW258">
        <v>0</v>
      </c>
      <c r="CX258">
        <f>ROUND(Y258*Source!I466,9)</f>
        <v>132.95392000000001</v>
      </c>
      <c r="CY258">
        <f>AD258</f>
        <v>0</v>
      </c>
      <c r="CZ258">
        <f>AH258</f>
        <v>0</v>
      </c>
      <c r="DA258">
        <f>AL258</f>
        <v>1</v>
      </c>
      <c r="DB258">
        <f>ROUND((ROUND(AT258*CZ258,2)*1.1),6)</f>
        <v>0</v>
      </c>
      <c r="DC258">
        <f>ROUND((ROUND(AT258*AG258,2)*1.1),6)</f>
        <v>0</v>
      </c>
      <c r="DD258" t="s">
        <v>3</v>
      </c>
      <c r="DE258" t="s">
        <v>3</v>
      </c>
      <c r="DF258">
        <f t="shared" si="72"/>
        <v>0</v>
      </c>
      <c r="DG258">
        <f t="shared" si="70"/>
        <v>0</v>
      </c>
      <c r="DH258">
        <f t="shared" si="71"/>
        <v>0</v>
      </c>
      <c r="DI258">
        <f t="shared" si="73"/>
        <v>0</v>
      </c>
      <c r="DJ258">
        <f>DI258</f>
        <v>0</v>
      </c>
      <c r="DK258">
        <v>0</v>
      </c>
      <c r="DL258" t="s">
        <v>3</v>
      </c>
      <c r="DM258">
        <v>0</v>
      </c>
      <c r="DN258" t="s">
        <v>3</v>
      </c>
      <c r="DO258">
        <v>0</v>
      </c>
    </row>
    <row r="259" spans="1:119" x14ac:dyDescent="0.2">
      <c r="A259">
        <f>ROW(Source!A466)</f>
        <v>466</v>
      </c>
      <c r="B259">
        <v>60252775</v>
      </c>
      <c r="C259">
        <v>60253507</v>
      </c>
      <c r="D259">
        <v>59070669</v>
      </c>
      <c r="E259">
        <v>1</v>
      </c>
      <c r="F259">
        <v>1</v>
      </c>
      <c r="G259">
        <v>1080</v>
      </c>
      <c r="H259">
        <v>2</v>
      </c>
      <c r="I259" t="s">
        <v>1055</v>
      </c>
      <c r="J259" t="s">
        <v>1056</v>
      </c>
      <c r="K259" t="s">
        <v>1057</v>
      </c>
      <c r="L259">
        <v>1368</v>
      </c>
      <c r="N259">
        <v>1011</v>
      </c>
      <c r="O259" t="s">
        <v>1054</v>
      </c>
      <c r="P259" t="s">
        <v>1054</v>
      </c>
      <c r="Q259">
        <v>1</v>
      </c>
      <c r="W259">
        <v>0</v>
      </c>
      <c r="X259">
        <v>-1985943078</v>
      </c>
      <c r="Y259">
        <f>(AT259*1.1)</f>
        <v>1.7490000000000003</v>
      </c>
      <c r="AA259">
        <v>0</v>
      </c>
      <c r="AB259">
        <v>1418.19</v>
      </c>
      <c r="AC259">
        <v>726.59</v>
      </c>
      <c r="AD259">
        <v>0</v>
      </c>
      <c r="AE259">
        <v>0</v>
      </c>
      <c r="AF259">
        <v>83.1</v>
      </c>
      <c r="AG259">
        <v>12.62</v>
      </c>
      <c r="AH259">
        <v>0</v>
      </c>
      <c r="AI259">
        <v>1</v>
      </c>
      <c r="AJ259">
        <v>16.3</v>
      </c>
      <c r="AK259">
        <v>54.99</v>
      </c>
      <c r="AL259">
        <v>1</v>
      </c>
      <c r="AM259">
        <v>2</v>
      </c>
      <c r="AN259">
        <v>0</v>
      </c>
      <c r="AO259">
        <v>1</v>
      </c>
      <c r="AP259">
        <v>1</v>
      </c>
      <c r="AQ259">
        <v>0</v>
      </c>
      <c r="AR259">
        <v>0</v>
      </c>
      <c r="AS259" t="s">
        <v>3</v>
      </c>
      <c r="AT259">
        <v>1.59</v>
      </c>
      <c r="AU259" t="s">
        <v>24</v>
      </c>
      <c r="AV259">
        <v>0</v>
      </c>
      <c r="AW259">
        <v>2</v>
      </c>
      <c r="AX259">
        <v>60254397</v>
      </c>
      <c r="AY259">
        <v>1</v>
      </c>
      <c r="AZ259">
        <v>0</v>
      </c>
      <c r="BA259">
        <v>312</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CV259">
        <v>0</v>
      </c>
      <c r="CW259">
        <f>ROUND(Y259*Source!I466*DO259,9)</f>
        <v>23.617446600000001</v>
      </c>
      <c r="CX259">
        <f>ROUND(Y259*Source!I466,9)</f>
        <v>1.8714299999999999</v>
      </c>
      <c r="CY259">
        <f>AB259</f>
        <v>1418.19</v>
      </c>
      <c r="CZ259">
        <f>AF259</f>
        <v>83.1</v>
      </c>
      <c r="DA259">
        <f>AJ259</f>
        <v>16.3</v>
      </c>
      <c r="DB259">
        <f>ROUND((ROUND(AT259*CZ259,2)*1.1),6)</f>
        <v>145.34299999999999</v>
      </c>
      <c r="DC259">
        <f>ROUND((ROUND(AT259*AG259,2)*1.1),6)</f>
        <v>22.077000000000002</v>
      </c>
      <c r="DD259" t="s">
        <v>3</v>
      </c>
      <c r="DE259" t="s">
        <v>3</v>
      </c>
      <c r="DF259">
        <f t="shared" si="72"/>
        <v>0</v>
      </c>
      <c r="DG259">
        <f>ROUND(ROUND(AF259*AJ259,2)*CX259,2)</f>
        <v>2534.91</v>
      </c>
      <c r="DH259">
        <f>ROUND(ROUND(AG259*AK259,2)*CX259,2)</f>
        <v>1298.72</v>
      </c>
      <c r="DI259">
        <f t="shared" si="73"/>
        <v>0</v>
      </c>
      <c r="DJ259">
        <f>DG259</f>
        <v>2534.91</v>
      </c>
      <c r="DK259">
        <v>0</v>
      </c>
      <c r="DL259" t="s">
        <v>1058</v>
      </c>
      <c r="DM259">
        <v>0</v>
      </c>
      <c r="DN259" t="s">
        <v>1050</v>
      </c>
      <c r="DO259">
        <v>12.62</v>
      </c>
    </row>
    <row r="260" spans="1:119" x14ac:dyDescent="0.2">
      <c r="A260">
        <f>ROW(Source!A466)</f>
        <v>466</v>
      </c>
      <c r="B260">
        <v>60252775</v>
      </c>
      <c r="C260">
        <v>60253507</v>
      </c>
      <c r="D260">
        <v>59070721</v>
      </c>
      <c r="E260">
        <v>1</v>
      </c>
      <c r="F260">
        <v>1</v>
      </c>
      <c r="G260">
        <v>1080</v>
      </c>
      <c r="H260">
        <v>2</v>
      </c>
      <c r="I260" t="s">
        <v>1125</v>
      </c>
      <c r="J260" t="s">
        <v>1126</v>
      </c>
      <c r="K260" t="s">
        <v>1127</v>
      </c>
      <c r="L260">
        <v>1368</v>
      </c>
      <c r="N260">
        <v>1011</v>
      </c>
      <c r="O260" t="s">
        <v>1054</v>
      </c>
      <c r="P260" t="s">
        <v>1054</v>
      </c>
      <c r="Q260">
        <v>1</v>
      </c>
      <c r="W260">
        <v>0</v>
      </c>
      <c r="X260">
        <v>1387779639</v>
      </c>
      <c r="Y260">
        <f>(AT260*1.1)</f>
        <v>9.240000000000002</v>
      </c>
      <c r="AA260">
        <v>0</v>
      </c>
      <c r="AB260">
        <v>6.98</v>
      </c>
      <c r="AC260">
        <v>0</v>
      </c>
      <c r="AD260">
        <v>0</v>
      </c>
      <c r="AE260">
        <v>0</v>
      </c>
      <c r="AF260">
        <v>0.77</v>
      </c>
      <c r="AG260">
        <v>0</v>
      </c>
      <c r="AH260">
        <v>0</v>
      </c>
      <c r="AI260">
        <v>1</v>
      </c>
      <c r="AJ260">
        <v>8.66</v>
      </c>
      <c r="AK260">
        <v>54.99</v>
      </c>
      <c r="AL260">
        <v>1</v>
      </c>
      <c r="AM260">
        <v>2</v>
      </c>
      <c r="AN260">
        <v>0</v>
      </c>
      <c r="AO260">
        <v>1</v>
      </c>
      <c r="AP260">
        <v>1</v>
      </c>
      <c r="AQ260">
        <v>0</v>
      </c>
      <c r="AR260">
        <v>0</v>
      </c>
      <c r="AS260" t="s">
        <v>3</v>
      </c>
      <c r="AT260">
        <v>8.4</v>
      </c>
      <c r="AU260" t="s">
        <v>24</v>
      </c>
      <c r="AV260">
        <v>0</v>
      </c>
      <c r="AW260">
        <v>2</v>
      </c>
      <c r="AX260">
        <v>60254398</v>
      </c>
      <c r="AY260">
        <v>1</v>
      </c>
      <c r="AZ260">
        <v>0</v>
      </c>
      <c r="BA260">
        <v>313</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CV260">
        <v>0</v>
      </c>
      <c r="CW260">
        <f>ROUND(Y260*Source!I466*DO260,9)</f>
        <v>0</v>
      </c>
      <c r="CX260">
        <f>ROUND(Y260*Source!I466,9)</f>
        <v>9.8867999999999991</v>
      </c>
      <c r="CY260">
        <f>AB260</f>
        <v>6.98</v>
      </c>
      <c r="CZ260">
        <f>AF260</f>
        <v>0.77</v>
      </c>
      <c r="DA260">
        <f>AJ260</f>
        <v>8.66</v>
      </c>
      <c r="DB260">
        <f>ROUND((ROUND(AT260*CZ260,2)*1.1),6)</f>
        <v>7.117</v>
      </c>
      <c r="DC260">
        <f>ROUND((ROUND(AT260*AG260,2)*1.1),6)</f>
        <v>0</v>
      </c>
      <c r="DD260" t="s">
        <v>3</v>
      </c>
      <c r="DE260" t="s">
        <v>3</v>
      </c>
      <c r="DF260">
        <f t="shared" si="72"/>
        <v>0</v>
      </c>
      <c r="DG260">
        <f>ROUND(ROUND(AF260*AJ260,2)*CX260,2)</f>
        <v>65.94</v>
      </c>
      <c r="DH260">
        <f>ROUND(ROUND(AG260*AK260,2)*CX260,2)</f>
        <v>0</v>
      </c>
      <c r="DI260">
        <f t="shared" si="73"/>
        <v>0</v>
      </c>
      <c r="DJ260">
        <f>DG260</f>
        <v>65.94</v>
      </c>
      <c r="DK260">
        <v>0</v>
      </c>
      <c r="DL260" t="s">
        <v>3</v>
      </c>
      <c r="DM260">
        <v>0</v>
      </c>
      <c r="DN260" t="s">
        <v>3</v>
      </c>
      <c r="DO260">
        <v>0</v>
      </c>
    </row>
    <row r="261" spans="1:119" x14ac:dyDescent="0.2">
      <c r="A261">
        <f>ROW(Source!A466)</f>
        <v>466</v>
      </c>
      <c r="B261">
        <v>60252775</v>
      </c>
      <c r="C261">
        <v>60253507</v>
      </c>
      <c r="D261">
        <v>59070754</v>
      </c>
      <c r="E261">
        <v>1</v>
      </c>
      <c r="F261">
        <v>1</v>
      </c>
      <c r="G261">
        <v>1080</v>
      </c>
      <c r="H261">
        <v>2</v>
      </c>
      <c r="I261" t="s">
        <v>1128</v>
      </c>
      <c r="J261" t="s">
        <v>1129</v>
      </c>
      <c r="K261" t="s">
        <v>1130</v>
      </c>
      <c r="L261">
        <v>1368</v>
      </c>
      <c r="N261">
        <v>1011</v>
      </c>
      <c r="O261" t="s">
        <v>1054</v>
      </c>
      <c r="P261" t="s">
        <v>1054</v>
      </c>
      <c r="Q261">
        <v>1</v>
      </c>
      <c r="W261">
        <v>0</v>
      </c>
      <c r="X261">
        <v>1645565003</v>
      </c>
      <c r="Y261">
        <f>(AT261*1.1)</f>
        <v>3.3000000000000003</v>
      </c>
      <c r="AA261">
        <v>0</v>
      </c>
      <c r="AB261">
        <v>4.3</v>
      </c>
      <c r="AC261">
        <v>0</v>
      </c>
      <c r="AD261">
        <v>0</v>
      </c>
      <c r="AE261">
        <v>0</v>
      </c>
      <c r="AF261">
        <v>0.47</v>
      </c>
      <c r="AG261">
        <v>0</v>
      </c>
      <c r="AH261">
        <v>0</v>
      </c>
      <c r="AI261">
        <v>1</v>
      </c>
      <c r="AJ261">
        <v>8.74</v>
      </c>
      <c r="AK261">
        <v>54.99</v>
      </c>
      <c r="AL261">
        <v>1</v>
      </c>
      <c r="AM261">
        <v>2</v>
      </c>
      <c r="AN261">
        <v>0</v>
      </c>
      <c r="AO261">
        <v>1</v>
      </c>
      <c r="AP261">
        <v>1</v>
      </c>
      <c r="AQ261">
        <v>0</v>
      </c>
      <c r="AR261">
        <v>0</v>
      </c>
      <c r="AS261" t="s">
        <v>3</v>
      </c>
      <c r="AT261">
        <v>3</v>
      </c>
      <c r="AU261" t="s">
        <v>24</v>
      </c>
      <c r="AV261">
        <v>0</v>
      </c>
      <c r="AW261">
        <v>2</v>
      </c>
      <c r="AX261">
        <v>60254399</v>
      </c>
      <c r="AY261">
        <v>1</v>
      </c>
      <c r="AZ261">
        <v>0</v>
      </c>
      <c r="BA261">
        <v>314</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CV261">
        <v>0</v>
      </c>
      <c r="CW261">
        <f>ROUND(Y261*Source!I466*DO261,9)</f>
        <v>0</v>
      </c>
      <c r="CX261">
        <f>ROUND(Y261*Source!I466,9)</f>
        <v>3.5310000000000001</v>
      </c>
      <c r="CY261">
        <f>AB261</f>
        <v>4.3</v>
      </c>
      <c r="CZ261">
        <f>AF261</f>
        <v>0.47</v>
      </c>
      <c r="DA261">
        <f>AJ261</f>
        <v>8.74</v>
      </c>
      <c r="DB261">
        <f>ROUND((ROUND(AT261*CZ261,2)*1.1),6)</f>
        <v>1.5509999999999999</v>
      </c>
      <c r="DC261">
        <f>ROUND((ROUND(AT261*AG261,2)*1.1),6)</f>
        <v>0</v>
      </c>
      <c r="DD261" t="s">
        <v>3</v>
      </c>
      <c r="DE261" t="s">
        <v>3</v>
      </c>
      <c r="DF261">
        <f t="shared" si="72"/>
        <v>0</v>
      </c>
      <c r="DG261">
        <f>ROUND(ROUND(AF261*AJ261,2)*CX261,2)</f>
        <v>14.51</v>
      </c>
      <c r="DH261">
        <f>ROUND(ROUND(AG261*AK261,2)*CX261,2)</f>
        <v>0</v>
      </c>
      <c r="DI261">
        <f t="shared" si="73"/>
        <v>0</v>
      </c>
      <c r="DJ261">
        <f>DG261</f>
        <v>14.51</v>
      </c>
      <c r="DK261">
        <v>0</v>
      </c>
      <c r="DL261" t="s">
        <v>3</v>
      </c>
      <c r="DM261">
        <v>0</v>
      </c>
      <c r="DN261" t="s">
        <v>3</v>
      </c>
      <c r="DO261">
        <v>0</v>
      </c>
    </row>
    <row r="262" spans="1:119" x14ac:dyDescent="0.2">
      <c r="A262">
        <f>ROW(Source!A466)</f>
        <v>466</v>
      </c>
      <c r="B262">
        <v>60252775</v>
      </c>
      <c r="C262">
        <v>60253507</v>
      </c>
      <c r="D262">
        <v>59049363</v>
      </c>
      <c r="E262">
        <v>1</v>
      </c>
      <c r="F262">
        <v>1</v>
      </c>
      <c r="G262">
        <v>1080</v>
      </c>
      <c r="H262">
        <v>3</v>
      </c>
      <c r="I262" t="s">
        <v>1158</v>
      </c>
      <c r="J262" t="s">
        <v>1159</v>
      </c>
      <c r="K262" t="s">
        <v>1160</v>
      </c>
      <c r="L262">
        <v>1354</v>
      </c>
      <c r="N262">
        <v>1010</v>
      </c>
      <c r="O262" t="s">
        <v>457</v>
      </c>
      <c r="P262" t="s">
        <v>457</v>
      </c>
      <c r="Q262">
        <v>1</v>
      </c>
      <c r="W262">
        <v>0</v>
      </c>
      <c r="X262">
        <v>905269425</v>
      </c>
      <c r="Y262">
        <f>AT262</f>
        <v>1.5</v>
      </c>
      <c r="AA262">
        <v>103.72</v>
      </c>
      <c r="AB262">
        <v>0</v>
      </c>
      <c r="AC262">
        <v>0</v>
      </c>
      <c r="AD262">
        <v>0</v>
      </c>
      <c r="AE262">
        <v>10.53</v>
      </c>
      <c r="AF262">
        <v>0</v>
      </c>
      <c r="AG262">
        <v>0</v>
      </c>
      <c r="AH262">
        <v>0</v>
      </c>
      <c r="AI262">
        <v>9.85</v>
      </c>
      <c r="AJ262">
        <v>1</v>
      </c>
      <c r="AK262">
        <v>1</v>
      </c>
      <c r="AL262">
        <v>1</v>
      </c>
      <c r="AM262">
        <v>2</v>
      </c>
      <c r="AN262">
        <v>0</v>
      </c>
      <c r="AO262">
        <v>1</v>
      </c>
      <c r="AP262">
        <v>1</v>
      </c>
      <c r="AQ262">
        <v>0</v>
      </c>
      <c r="AR262">
        <v>0</v>
      </c>
      <c r="AS262" t="s">
        <v>3</v>
      </c>
      <c r="AT262">
        <v>1.5</v>
      </c>
      <c r="AU262" t="s">
        <v>3</v>
      </c>
      <c r="AV262">
        <v>0</v>
      </c>
      <c r="AW262">
        <v>2</v>
      </c>
      <c r="AX262">
        <v>60254400</v>
      </c>
      <c r="AY262">
        <v>1</v>
      </c>
      <c r="AZ262">
        <v>0</v>
      </c>
      <c r="BA262">
        <v>315</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CV262">
        <v>0</v>
      </c>
      <c r="CW262">
        <v>0</v>
      </c>
      <c r="CX262">
        <f>ROUND(Y262*Source!I466,9)</f>
        <v>1.605</v>
      </c>
      <c r="CY262">
        <f>AA262</f>
        <v>103.72</v>
      </c>
      <c r="CZ262">
        <f>AE262</f>
        <v>10.53</v>
      </c>
      <c r="DA262">
        <f>AI262</f>
        <v>9.85</v>
      </c>
      <c r="DB262">
        <f>ROUND(ROUND(AT262*CZ262,2),6)</f>
        <v>15.8</v>
      </c>
      <c r="DC262">
        <f>ROUND(ROUND(AT262*AG262,2),6)</f>
        <v>0</v>
      </c>
      <c r="DD262" t="s">
        <v>3</v>
      </c>
      <c r="DE262" t="s">
        <v>3</v>
      </c>
      <c r="DF262">
        <f>ROUND(ROUND(AE262*AI262,2)*CX262,2)</f>
        <v>166.47</v>
      </c>
      <c r="DG262">
        <f t="shared" ref="DG262:DG267" si="74">ROUND(ROUND(AF262,2)*CX262,2)</f>
        <v>0</v>
      </c>
      <c r="DH262">
        <f t="shared" ref="DH262:DH267" si="75">ROUND(ROUND(AG262,2)*CX262,2)</f>
        <v>0</v>
      </c>
      <c r="DI262">
        <f t="shared" si="73"/>
        <v>0</v>
      </c>
      <c r="DJ262">
        <f>DF262</f>
        <v>166.47</v>
      </c>
      <c r="DK262">
        <v>0</v>
      </c>
      <c r="DL262" t="s">
        <v>3</v>
      </c>
      <c r="DM262">
        <v>0</v>
      </c>
      <c r="DN262" t="s">
        <v>3</v>
      </c>
      <c r="DO262">
        <v>0</v>
      </c>
    </row>
    <row r="263" spans="1:119" x14ac:dyDescent="0.2">
      <c r="A263">
        <f>ROW(Source!A471)</f>
        <v>471</v>
      </c>
      <c r="B263">
        <v>60252778</v>
      </c>
      <c r="C263">
        <v>60253521</v>
      </c>
      <c r="D263">
        <v>58999254</v>
      </c>
      <c r="E263">
        <v>1080</v>
      </c>
      <c r="F263">
        <v>1</v>
      </c>
      <c r="G263">
        <v>1080</v>
      </c>
      <c r="H263">
        <v>1</v>
      </c>
      <c r="I263" t="s">
        <v>1048</v>
      </c>
      <c r="J263" t="s">
        <v>3</v>
      </c>
      <c r="K263" t="s">
        <v>1049</v>
      </c>
      <c r="L263">
        <v>1191</v>
      </c>
      <c r="N263">
        <v>1013</v>
      </c>
      <c r="O263" t="s">
        <v>1050</v>
      </c>
      <c r="P263" t="s">
        <v>1050</v>
      </c>
      <c r="Q263">
        <v>1</v>
      </c>
      <c r="W263">
        <v>0</v>
      </c>
      <c r="X263">
        <v>476480486</v>
      </c>
      <c r="Y263">
        <f>(AT263*1.1)</f>
        <v>33.814</v>
      </c>
      <c r="AA263">
        <v>0</v>
      </c>
      <c r="AB263">
        <v>0</v>
      </c>
      <c r="AC263">
        <v>0</v>
      </c>
      <c r="AD263">
        <v>0</v>
      </c>
      <c r="AE263">
        <v>0</v>
      </c>
      <c r="AF263">
        <v>0</v>
      </c>
      <c r="AG263">
        <v>0</v>
      </c>
      <c r="AH263">
        <v>0</v>
      </c>
      <c r="AI263">
        <v>1</v>
      </c>
      <c r="AJ263">
        <v>1</v>
      </c>
      <c r="AK263">
        <v>1</v>
      </c>
      <c r="AL263">
        <v>1</v>
      </c>
      <c r="AM263">
        <v>-2</v>
      </c>
      <c r="AN263">
        <v>0</v>
      </c>
      <c r="AO263">
        <v>1</v>
      </c>
      <c r="AP263">
        <v>1</v>
      </c>
      <c r="AQ263">
        <v>0</v>
      </c>
      <c r="AR263">
        <v>0</v>
      </c>
      <c r="AS263" t="s">
        <v>3</v>
      </c>
      <c r="AT263">
        <v>30.74</v>
      </c>
      <c r="AU263" t="s">
        <v>24</v>
      </c>
      <c r="AV263">
        <v>1</v>
      </c>
      <c r="AW263">
        <v>2</v>
      </c>
      <c r="AX263">
        <v>60254402</v>
      </c>
      <c r="AY263">
        <v>1</v>
      </c>
      <c r="AZ263">
        <v>0</v>
      </c>
      <c r="BA263">
        <v>317</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CU263">
        <f>ROUND(AT263*Source!I471*AH263*AL263,2)</f>
        <v>0</v>
      </c>
      <c r="CV263">
        <f>ROUND(Y263*Source!I471,9)</f>
        <v>216.07146</v>
      </c>
      <c r="CW263">
        <v>0</v>
      </c>
      <c r="CX263">
        <f>ROUND(Y263*Source!I471,9)</f>
        <v>216.07146</v>
      </c>
      <c r="CY263">
        <f>AD263</f>
        <v>0</v>
      </c>
      <c r="CZ263">
        <f>AH263</f>
        <v>0</v>
      </c>
      <c r="DA263">
        <f>AL263</f>
        <v>1</v>
      </c>
      <c r="DB263">
        <f>ROUND((ROUND(AT263*CZ263,2)*1.1),6)</f>
        <v>0</v>
      </c>
      <c r="DC263">
        <f>ROUND((ROUND(AT263*AG263,2)*1.1),6)</f>
        <v>0</v>
      </c>
      <c r="DD263" t="s">
        <v>3</v>
      </c>
      <c r="DE263" t="s">
        <v>3</v>
      </c>
      <c r="DF263">
        <f t="shared" ref="DF263:DF269" si="76">ROUND(ROUND(AE263,2)*CX263,2)</f>
        <v>0</v>
      </c>
      <c r="DG263">
        <f t="shared" si="74"/>
        <v>0</v>
      </c>
      <c r="DH263">
        <f t="shared" si="75"/>
        <v>0</v>
      </c>
      <c r="DI263">
        <f t="shared" si="73"/>
        <v>0</v>
      </c>
      <c r="DJ263">
        <f>DI263</f>
        <v>0</v>
      </c>
      <c r="DK263">
        <v>0</v>
      </c>
      <c r="DL263" t="s">
        <v>3</v>
      </c>
      <c r="DM263">
        <v>0</v>
      </c>
      <c r="DN263" t="s">
        <v>3</v>
      </c>
      <c r="DO263">
        <v>0</v>
      </c>
    </row>
    <row r="264" spans="1:119" x14ac:dyDescent="0.2">
      <c r="A264">
        <f>ROW(Source!A471)</f>
        <v>471</v>
      </c>
      <c r="B264">
        <v>60252778</v>
      </c>
      <c r="C264">
        <v>60253521</v>
      </c>
      <c r="D264">
        <v>59070669</v>
      </c>
      <c r="E264">
        <v>1</v>
      </c>
      <c r="F264">
        <v>1</v>
      </c>
      <c r="G264">
        <v>1080</v>
      </c>
      <c r="H264">
        <v>2</v>
      </c>
      <c r="I264" t="s">
        <v>1055</v>
      </c>
      <c r="J264" t="s">
        <v>1056</v>
      </c>
      <c r="K264" t="s">
        <v>1057</v>
      </c>
      <c r="L264">
        <v>1368</v>
      </c>
      <c r="N264">
        <v>1011</v>
      </c>
      <c r="O264" t="s">
        <v>1054</v>
      </c>
      <c r="P264" t="s">
        <v>1054</v>
      </c>
      <c r="Q264">
        <v>1</v>
      </c>
      <c r="W264">
        <v>0</v>
      </c>
      <c r="X264">
        <v>-1985943078</v>
      </c>
      <c r="Y264">
        <f>(AT264*1.1)</f>
        <v>4.4000000000000004E-2</v>
      </c>
      <c r="AA264">
        <v>0</v>
      </c>
      <c r="AB264">
        <v>87.01</v>
      </c>
      <c r="AC264">
        <v>13.21</v>
      </c>
      <c r="AD264">
        <v>0</v>
      </c>
      <c r="AE264">
        <v>0</v>
      </c>
      <c r="AF264">
        <v>83.1</v>
      </c>
      <c r="AG264">
        <v>12.62</v>
      </c>
      <c r="AH264">
        <v>0</v>
      </c>
      <c r="AI264">
        <v>1</v>
      </c>
      <c r="AJ264">
        <v>1</v>
      </c>
      <c r="AK264">
        <v>1</v>
      </c>
      <c r="AL264">
        <v>1</v>
      </c>
      <c r="AM264">
        <v>-2</v>
      </c>
      <c r="AN264">
        <v>0</v>
      </c>
      <c r="AO264">
        <v>1</v>
      </c>
      <c r="AP264">
        <v>1</v>
      </c>
      <c r="AQ264">
        <v>0</v>
      </c>
      <c r="AR264">
        <v>0</v>
      </c>
      <c r="AS264" t="s">
        <v>3</v>
      </c>
      <c r="AT264">
        <v>0.04</v>
      </c>
      <c r="AU264" t="s">
        <v>24</v>
      </c>
      <c r="AV264">
        <v>0</v>
      </c>
      <c r="AW264">
        <v>2</v>
      </c>
      <c r="AX264">
        <v>60254403</v>
      </c>
      <c r="AY264">
        <v>1</v>
      </c>
      <c r="AZ264">
        <v>0</v>
      </c>
      <c r="BA264">
        <v>318</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CV264">
        <v>0</v>
      </c>
      <c r="CW264">
        <f>ROUND(Y264*Source!I471*DO264,9)</f>
        <v>3.5482391999999998</v>
      </c>
      <c r="CX264">
        <f>ROUND(Y264*Source!I471,9)</f>
        <v>0.28116000000000002</v>
      </c>
      <c r="CY264">
        <f>AB264</f>
        <v>87.01</v>
      </c>
      <c r="CZ264">
        <f>AF264</f>
        <v>83.1</v>
      </c>
      <c r="DA264">
        <f>AJ264</f>
        <v>1</v>
      </c>
      <c r="DB264">
        <f>ROUND((ROUND(AT264*CZ264,2)*1.1),6)</f>
        <v>3.6520000000000001</v>
      </c>
      <c r="DC264">
        <f>ROUND((ROUND(AT264*AG264,2)*1.1),6)</f>
        <v>0.55000000000000004</v>
      </c>
      <c r="DD264" t="s">
        <v>3</v>
      </c>
      <c r="DE264" t="s">
        <v>3</v>
      </c>
      <c r="DF264">
        <f t="shared" si="76"/>
        <v>0</v>
      </c>
      <c r="DG264">
        <f t="shared" si="74"/>
        <v>23.36</v>
      </c>
      <c r="DH264">
        <f t="shared" si="75"/>
        <v>3.55</v>
      </c>
      <c r="DI264">
        <f t="shared" si="73"/>
        <v>0</v>
      </c>
      <c r="DJ264">
        <f>DG264</f>
        <v>23.36</v>
      </c>
      <c r="DK264">
        <v>0</v>
      </c>
      <c r="DL264" t="s">
        <v>1058</v>
      </c>
      <c r="DM264">
        <v>0</v>
      </c>
      <c r="DN264" t="s">
        <v>1050</v>
      </c>
      <c r="DO264">
        <v>12.62</v>
      </c>
    </row>
    <row r="265" spans="1:119" x14ac:dyDescent="0.2">
      <c r="A265">
        <f>ROW(Source!A471)</f>
        <v>471</v>
      </c>
      <c r="B265">
        <v>60252778</v>
      </c>
      <c r="C265">
        <v>60253521</v>
      </c>
      <c r="D265">
        <v>59070728</v>
      </c>
      <c r="E265">
        <v>1</v>
      </c>
      <c r="F265">
        <v>1</v>
      </c>
      <c r="G265">
        <v>1080</v>
      </c>
      <c r="H265">
        <v>2</v>
      </c>
      <c r="I265" t="s">
        <v>1161</v>
      </c>
      <c r="J265" t="s">
        <v>1162</v>
      </c>
      <c r="K265" t="s">
        <v>1163</v>
      </c>
      <c r="L265">
        <v>1368</v>
      </c>
      <c r="N265">
        <v>1011</v>
      </c>
      <c r="O265" t="s">
        <v>1054</v>
      </c>
      <c r="P265" t="s">
        <v>1054</v>
      </c>
      <c r="Q265">
        <v>1</v>
      </c>
      <c r="W265">
        <v>0</v>
      </c>
      <c r="X265">
        <v>276797719</v>
      </c>
      <c r="Y265">
        <f>(AT265*1.1)</f>
        <v>2.3100000000000005</v>
      </c>
      <c r="AA265">
        <v>0</v>
      </c>
      <c r="AB265">
        <v>0.44</v>
      </c>
      <c r="AC265">
        <v>0</v>
      </c>
      <c r="AD265">
        <v>0</v>
      </c>
      <c r="AE265">
        <v>0</v>
      </c>
      <c r="AF265">
        <v>0.42</v>
      </c>
      <c r="AG265">
        <v>0</v>
      </c>
      <c r="AH265">
        <v>0</v>
      </c>
      <c r="AI265">
        <v>1</v>
      </c>
      <c r="AJ265">
        <v>1</v>
      </c>
      <c r="AK265">
        <v>1</v>
      </c>
      <c r="AL265">
        <v>1</v>
      </c>
      <c r="AM265">
        <v>-2</v>
      </c>
      <c r="AN265">
        <v>0</v>
      </c>
      <c r="AO265">
        <v>1</v>
      </c>
      <c r="AP265">
        <v>1</v>
      </c>
      <c r="AQ265">
        <v>0</v>
      </c>
      <c r="AR265">
        <v>0</v>
      </c>
      <c r="AS265" t="s">
        <v>3</v>
      </c>
      <c r="AT265">
        <v>2.1</v>
      </c>
      <c r="AU265" t="s">
        <v>24</v>
      </c>
      <c r="AV265">
        <v>0</v>
      </c>
      <c r="AW265">
        <v>2</v>
      </c>
      <c r="AX265">
        <v>60254404</v>
      </c>
      <c r="AY265">
        <v>1</v>
      </c>
      <c r="AZ265">
        <v>0</v>
      </c>
      <c r="BA265">
        <v>319</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CV265">
        <v>0</v>
      </c>
      <c r="CW265">
        <f>ROUND(Y265*Source!I471*DO265,9)</f>
        <v>0</v>
      </c>
      <c r="CX265">
        <f>ROUND(Y265*Source!I471,9)</f>
        <v>14.760899999999999</v>
      </c>
      <c r="CY265">
        <f>AB265</f>
        <v>0.44</v>
      </c>
      <c r="CZ265">
        <f>AF265</f>
        <v>0.42</v>
      </c>
      <c r="DA265">
        <f>AJ265</f>
        <v>1</v>
      </c>
      <c r="DB265">
        <f>ROUND((ROUND(AT265*CZ265,2)*1.1),6)</f>
        <v>0.96799999999999997</v>
      </c>
      <c r="DC265">
        <f>ROUND((ROUND(AT265*AG265,2)*1.1),6)</f>
        <v>0</v>
      </c>
      <c r="DD265" t="s">
        <v>3</v>
      </c>
      <c r="DE265" t="s">
        <v>3</v>
      </c>
      <c r="DF265">
        <f t="shared" si="76"/>
        <v>0</v>
      </c>
      <c r="DG265">
        <f t="shared" si="74"/>
        <v>6.2</v>
      </c>
      <c r="DH265">
        <f t="shared" si="75"/>
        <v>0</v>
      </c>
      <c r="DI265">
        <f t="shared" si="73"/>
        <v>0</v>
      </c>
      <c r="DJ265">
        <f>DG265</f>
        <v>6.2</v>
      </c>
      <c r="DK265">
        <v>0</v>
      </c>
      <c r="DL265" t="s">
        <v>3</v>
      </c>
      <c r="DM265">
        <v>0</v>
      </c>
      <c r="DN265" t="s">
        <v>3</v>
      </c>
      <c r="DO265">
        <v>0</v>
      </c>
    </row>
    <row r="266" spans="1:119" x14ac:dyDescent="0.2">
      <c r="A266">
        <f>ROW(Source!A471)</f>
        <v>471</v>
      </c>
      <c r="B266">
        <v>60252778</v>
      </c>
      <c r="C266">
        <v>60253521</v>
      </c>
      <c r="D266">
        <v>59049323</v>
      </c>
      <c r="E266">
        <v>1</v>
      </c>
      <c r="F266">
        <v>1</v>
      </c>
      <c r="G266">
        <v>1080</v>
      </c>
      <c r="H266">
        <v>3</v>
      </c>
      <c r="I266" t="s">
        <v>1164</v>
      </c>
      <c r="J266" t="s">
        <v>1165</v>
      </c>
      <c r="K266" t="s">
        <v>1166</v>
      </c>
      <c r="L266">
        <v>1354</v>
      </c>
      <c r="N266">
        <v>1010</v>
      </c>
      <c r="O266" t="s">
        <v>457</v>
      </c>
      <c r="P266" t="s">
        <v>457</v>
      </c>
      <c r="Q266">
        <v>1</v>
      </c>
      <c r="W266">
        <v>0</v>
      </c>
      <c r="X266">
        <v>2066669145</v>
      </c>
      <c r="Y266">
        <f>AT266</f>
        <v>0.83330000000000004</v>
      </c>
      <c r="AA266">
        <v>4.3600000000000003</v>
      </c>
      <c r="AB266">
        <v>0</v>
      </c>
      <c r="AC266">
        <v>0</v>
      </c>
      <c r="AD266">
        <v>0</v>
      </c>
      <c r="AE266">
        <v>4.3600000000000003</v>
      </c>
      <c r="AF266">
        <v>0</v>
      </c>
      <c r="AG266">
        <v>0</v>
      </c>
      <c r="AH266">
        <v>0</v>
      </c>
      <c r="AI266">
        <v>1</v>
      </c>
      <c r="AJ266">
        <v>1</v>
      </c>
      <c r="AK266">
        <v>1</v>
      </c>
      <c r="AL266">
        <v>1</v>
      </c>
      <c r="AM266">
        <v>-2</v>
      </c>
      <c r="AN266">
        <v>0</v>
      </c>
      <c r="AO266">
        <v>1</v>
      </c>
      <c r="AP266">
        <v>1</v>
      </c>
      <c r="AQ266">
        <v>0</v>
      </c>
      <c r="AR266">
        <v>0</v>
      </c>
      <c r="AS266" t="s">
        <v>3</v>
      </c>
      <c r="AT266">
        <v>0.83330000000000004</v>
      </c>
      <c r="AU266" t="s">
        <v>3</v>
      </c>
      <c r="AV266">
        <v>0</v>
      </c>
      <c r="AW266">
        <v>2</v>
      </c>
      <c r="AX266">
        <v>60254405</v>
      </c>
      <c r="AY266">
        <v>1</v>
      </c>
      <c r="AZ266">
        <v>0</v>
      </c>
      <c r="BA266">
        <v>320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CV266">
        <v>0</v>
      </c>
      <c r="CW266">
        <v>0</v>
      </c>
      <c r="CX266">
        <f>ROUND(Y266*Source!I471,9)</f>
        <v>5.3247869999999997</v>
      </c>
      <c r="CY266">
        <f>AA266</f>
        <v>4.3600000000000003</v>
      </c>
      <c r="CZ266">
        <f>AE266</f>
        <v>4.3600000000000003</v>
      </c>
      <c r="DA266">
        <f>AI266</f>
        <v>1</v>
      </c>
      <c r="DB266">
        <f>ROUND(ROUND(AT266*CZ266,2),6)</f>
        <v>3.63</v>
      </c>
      <c r="DC266">
        <f>ROUND(ROUND(AT266*AG266,2),6)</f>
        <v>0</v>
      </c>
      <c r="DD266" t="s">
        <v>3</v>
      </c>
      <c r="DE266" t="s">
        <v>3</v>
      </c>
      <c r="DF266">
        <f t="shared" si="76"/>
        <v>23.22</v>
      </c>
      <c r="DG266">
        <f t="shared" si="74"/>
        <v>0</v>
      </c>
      <c r="DH266">
        <f t="shared" si="75"/>
        <v>0</v>
      </c>
      <c r="DI266">
        <f t="shared" si="73"/>
        <v>0</v>
      </c>
      <c r="DJ266">
        <f>DF266</f>
        <v>23.22</v>
      </c>
      <c r="DK266">
        <v>0</v>
      </c>
      <c r="DL266" t="s">
        <v>3</v>
      </c>
      <c r="DM266">
        <v>0</v>
      </c>
      <c r="DN266" t="s">
        <v>3</v>
      </c>
      <c r="DO266">
        <v>0</v>
      </c>
    </row>
    <row r="267" spans="1:119" x14ac:dyDescent="0.2">
      <c r="A267">
        <f>ROW(Source!A472)</f>
        <v>472</v>
      </c>
      <c r="B267">
        <v>60252775</v>
      </c>
      <c r="C267">
        <v>60253521</v>
      </c>
      <c r="D267">
        <v>58999254</v>
      </c>
      <c r="E267">
        <v>1080</v>
      </c>
      <c r="F267">
        <v>1</v>
      </c>
      <c r="G267">
        <v>1080</v>
      </c>
      <c r="H267">
        <v>1</v>
      </c>
      <c r="I267" t="s">
        <v>1048</v>
      </c>
      <c r="J267" t="s">
        <v>3</v>
      </c>
      <c r="K267" t="s">
        <v>1049</v>
      </c>
      <c r="L267">
        <v>1191</v>
      </c>
      <c r="N267">
        <v>1013</v>
      </c>
      <c r="O267" t="s">
        <v>1050</v>
      </c>
      <c r="P267" t="s">
        <v>1050</v>
      </c>
      <c r="Q267">
        <v>1</v>
      </c>
      <c r="W267">
        <v>0</v>
      </c>
      <c r="X267">
        <v>476480486</v>
      </c>
      <c r="Y267">
        <f>(AT267*1.1)</f>
        <v>33.814</v>
      </c>
      <c r="AA267">
        <v>0</v>
      </c>
      <c r="AB267">
        <v>0</v>
      </c>
      <c r="AC267">
        <v>0</v>
      </c>
      <c r="AD267">
        <v>0</v>
      </c>
      <c r="AE267">
        <v>0</v>
      </c>
      <c r="AF267">
        <v>0</v>
      </c>
      <c r="AG267">
        <v>0</v>
      </c>
      <c r="AH267">
        <v>0</v>
      </c>
      <c r="AI267">
        <v>1</v>
      </c>
      <c r="AJ267">
        <v>1</v>
      </c>
      <c r="AK267">
        <v>1</v>
      </c>
      <c r="AL267">
        <v>1</v>
      </c>
      <c r="AM267">
        <v>5</v>
      </c>
      <c r="AN267">
        <v>0</v>
      </c>
      <c r="AO267">
        <v>1</v>
      </c>
      <c r="AP267">
        <v>1</v>
      </c>
      <c r="AQ267">
        <v>0</v>
      </c>
      <c r="AR267">
        <v>0</v>
      </c>
      <c r="AS267" t="s">
        <v>3</v>
      </c>
      <c r="AT267">
        <v>30.74</v>
      </c>
      <c r="AU267" t="s">
        <v>24</v>
      </c>
      <c r="AV267">
        <v>1</v>
      </c>
      <c r="AW267">
        <v>2</v>
      </c>
      <c r="AX267">
        <v>60254402</v>
      </c>
      <c r="AY267">
        <v>1</v>
      </c>
      <c r="AZ267">
        <v>0</v>
      </c>
      <c r="BA267">
        <v>322</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CU267">
        <f>ROUND(AT267*Source!I472*AH267*AL267,2)</f>
        <v>0</v>
      </c>
      <c r="CV267">
        <f>ROUND(Y267*Source!I472,9)</f>
        <v>216.07146</v>
      </c>
      <c r="CW267">
        <v>0</v>
      </c>
      <c r="CX267">
        <f>ROUND(Y267*Source!I472,9)</f>
        <v>216.07146</v>
      </c>
      <c r="CY267">
        <f>AD267</f>
        <v>0</v>
      </c>
      <c r="CZ267">
        <f>AH267</f>
        <v>0</v>
      </c>
      <c r="DA267">
        <f>AL267</f>
        <v>1</v>
      </c>
      <c r="DB267">
        <f>ROUND((ROUND(AT267*CZ267,2)*1.1),6)</f>
        <v>0</v>
      </c>
      <c r="DC267">
        <f>ROUND((ROUND(AT267*AG267,2)*1.1),6)</f>
        <v>0</v>
      </c>
      <c r="DD267" t="s">
        <v>3</v>
      </c>
      <c r="DE267" t="s">
        <v>3</v>
      </c>
      <c r="DF267">
        <f t="shared" si="76"/>
        <v>0</v>
      </c>
      <c r="DG267">
        <f t="shared" si="74"/>
        <v>0</v>
      </c>
      <c r="DH267">
        <f t="shared" si="75"/>
        <v>0</v>
      </c>
      <c r="DI267">
        <f t="shared" si="73"/>
        <v>0</v>
      </c>
      <c r="DJ267">
        <f>DI267</f>
        <v>0</v>
      </c>
      <c r="DK267">
        <v>0</v>
      </c>
      <c r="DL267" t="s">
        <v>3</v>
      </c>
      <c r="DM267">
        <v>0</v>
      </c>
      <c r="DN267" t="s">
        <v>3</v>
      </c>
      <c r="DO267">
        <v>0</v>
      </c>
    </row>
    <row r="268" spans="1:119" x14ac:dyDescent="0.2">
      <c r="A268">
        <f>ROW(Source!A472)</f>
        <v>472</v>
      </c>
      <c r="B268">
        <v>60252775</v>
      </c>
      <c r="C268">
        <v>60253521</v>
      </c>
      <c r="D268">
        <v>59070669</v>
      </c>
      <c r="E268">
        <v>1</v>
      </c>
      <c r="F268">
        <v>1</v>
      </c>
      <c r="G268">
        <v>1080</v>
      </c>
      <c r="H268">
        <v>2</v>
      </c>
      <c r="I268" t="s">
        <v>1055</v>
      </c>
      <c r="J268" t="s">
        <v>1056</v>
      </c>
      <c r="K268" t="s">
        <v>1057</v>
      </c>
      <c r="L268">
        <v>1368</v>
      </c>
      <c r="N268">
        <v>1011</v>
      </c>
      <c r="O268" t="s">
        <v>1054</v>
      </c>
      <c r="P268" t="s">
        <v>1054</v>
      </c>
      <c r="Q268">
        <v>1</v>
      </c>
      <c r="W268">
        <v>0</v>
      </c>
      <c r="X268">
        <v>-1985943078</v>
      </c>
      <c r="Y268">
        <f>(AT268*1.1)</f>
        <v>4.4000000000000004E-2</v>
      </c>
      <c r="AA268">
        <v>0</v>
      </c>
      <c r="AB268">
        <v>1418.19</v>
      </c>
      <c r="AC268">
        <v>726.59</v>
      </c>
      <c r="AD268">
        <v>0</v>
      </c>
      <c r="AE268">
        <v>0</v>
      </c>
      <c r="AF268">
        <v>83.1</v>
      </c>
      <c r="AG268">
        <v>12.62</v>
      </c>
      <c r="AH268">
        <v>0</v>
      </c>
      <c r="AI268">
        <v>1</v>
      </c>
      <c r="AJ268">
        <v>16.3</v>
      </c>
      <c r="AK268">
        <v>54.99</v>
      </c>
      <c r="AL268">
        <v>1</v>
      </c>
      <c r="AM268">
        <v>2</v>
      </c>
      <c r="AN268">
        <v>0</v>
      </c>
      <c r="AO268">
        <v>1</v>
      </c>
      <c r="AP268">
        <v>1</v>
      </c>
      <c r="AQ268">
        <v>0</v>
      </c>
      <c r="AR268">
        <v>0</v>
      </c>
      <c r="AS268" t="s">
        <v>3</v>
      </c>
      <c r="AT268">
        <v>0.04</v>
      </c>
      <c r="AU268" t="s">
        <v>24</v>
      </c>
      <c r="AV268">
        <v>0</v>
      </c>
      <c r="AW268">
        <v>2</v>
      </c>
      <c r="AX268">
        <v>60254403</v>
      </c>
      <c r="AY268">
        <v>1</v>
      </c>
      <c r="AZ268">
        <v>0</v>
      </c>
      <c r="BA268">
        <v>323</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CV268">
        <v>0</v>
      </c>
      <c r="CW268">
        <f>ROUND(Y268*Source!I472*DO268,9)</f>
        <v>3.5482391999999998</v>
      </c>
      <c r="CX268">
        <f>ROUND(Y268*Source!I472,9)</f>
        <v>0.28116000000000002</v>
      </c>
      <c r="CY268">
        <f>AB268</f>
        <v>1418.19</v>
      </c>
      <c r="CZ268">
        <f>AF268</f>
        <v>83.1</v>
      </c>
      <c r="DA268">
        <f>AJ268</f>
        <v>16.3</v>
      </c>
      <c r="DB268">
        <f>ROUND((ROUND(AT268*CZ268,2)*1.1),6)</f>
        <v>3.6520000000000001</v>
      </c>
      <c r="DC268">
        <f>ROUND((ROUND(AT268*AG268,2)*1.1),6)</f>
        <v>0.55000000000000004</v>
      </c>
      <c r="DD268" t="s">
        <v>3</v>
      </c>
      <c r="DE268" t="s">
        <v>3</v>
      </c>
      <c r="DF268">
        <f t="shared" si="76"/>
        <v>0</v>
      </c>
      <c r="DG268">
        <f>ROUND(ROUND(AF268*AJ268,2)*CX268,2)</f>
        <v>380.84</v>
      </c>
      <c r="DH268">
        <f>ROUND(ROUND(AG268*AK268,2)*CX268,2)</f>
        <v>195.12</v>
      </c>
      <c r="DI268">
        <f t="shared" si="73"/>
        <v>0</v>
      </c>
      <c r="DJ268">
        <f>DG268</f>
        <v>380.84</v>
      </c>
      <c r="DK268">
        <v>0</v>
      </c>
      <c r="DL268" t="s">
        <v>1058</v>
      </c>
      <c r="DM268">
        <v>0</v>
      </c>
      <c r="DN268" t="s">
        <v>1050</v>
      </c>
      <c r="DO268">
        <v>12.62</v>
      </c>
    </row>
    <row r="269" spans="1:119" x14ac:dyDescent="0.2">
      <c r="A269">
        <f>ROW(Source!A472)</f>
        <v>472</v>
      </c>
      <c r="B269">
        <v>60252775</v>
      </c>
      <c r="C269">
        <v>60253521</v>
      </c>
      <c r="D269">
        <v>59070728</v>
      </c>
      <c r="E269">
        <v>1</v>
      </c>
      <c r="F269">
        <v>1</v>
      </c>
      <c r="G269">
        <v>1080</v>
      </c>
      <c r="H269">
        <v>2</v>
      </c>
      <c r="I269" t="s">
        <v>1161</v>
      </c>
      <c r="J269" t="s">
        <v>1162</v>
      </c>
      <c r="K269" t="s">
        <v>1163</v>
      </c>
      <c r="L269">
        <v>1368</v>
      </c>
      <c r="N269">
        <v>1011</v>
      </c>
      <c r="O269" t="s">
        <v>1054</v>
      </c>
      <c r="P269" t="s">
        <v>1054</v>
      </c>
      <c r="Q269">
        <v>1</v>
      </c>
      <c r="W269">
        <v>0</v>
      </c>
      <c r="X269">
        <v>276797719</v>
      </c>
      <c r="Y269">
        <f>(AT269*1.1)</f>
        <v>2.3100000000000005</v>
      </c>
      <c r="AA269">
        <v>0</v>
      </c>
      <c r="AB269">
        <v>3.9</v>
      </c>
      <c r="AC269">
        <v>0</v>
      </c>
      <c r="AD269">
        <v>0</v>
      </c>
      <c r="AE269">
        <v>0</v>
      </c>
      <c r="AF269">
        <v>0.42</v>
      </c>
      <c r="AG269">
        <v>0</v>
      </c>
      <c r="AH269">
        <v>0</v>
      </c>
      <c r="AI269">
        <v>1</v>
      </c>
      <c r="AJ269">
        <v>8.86</v>
      </c>
      <c r="AK269">
        <v>54.99</v>
      </c>
      <c r="AL269">
        <v>1</v>
      </c>
      <c r="AM269">
        <v>2</v>
      </c>
      <c r="AN269">
        <v>0</v>
      </c>
      <c r="AO269">
        <v>1</v>
      </c>
      <c r="AP269">
        <v>1</v>
      </c>
      <c r="AQ269">
        <v>0</v>
      </c>
      <c r="AR269">
        <v>0</v>
      </c>
      <c r="AS269" t="s">
        <v>3</v>
      </c>
      <c r="AT269">
        <v>2.1</v>
      </c>
      <c r="AU269" t="s">
        <v>24</v>
      </c>
      <c r="AV269">
        <v>0</v>
      </c>
      <c r="AW269">
        <v>2</v>
      </c>
      <c r="AX269">
        <v>60254404</v>
      </c>
      <c r="AY269">
        <v>1</v>
      </c>
      <c r="AZ269">
        <v>0</v>
      </c>
      <c r="BA269">
        <v>324</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CV269">
        <v>0</v>
      </c>
      <c r="CW269">
        <f>ROUND(Y269*Source!I472*DO269,9)</f>
        <v>0</v>
      </c>
      <c r="CX269">
        <f>ROUND(Y269*Source!I472,9)</f>
        <v>14.760899999999999</v>
      </c>
      <c r="CY269">
        <f>AB269</f>
        <v>3.9</v>
      </c>
      <c r="CZ269">
        <f>AF269</f>
        <v>0.42</v>
      </c>
      <c r="DA269">
        <f>AJ269</f>
        <v>8.86</v>
      </c>
      <c r="DB269">
        <f>ROUND((ROUND(AT269*CZ269,2)*1.1),6)</f>
        <v>0.96799999999999997</v>
      </c>
      <c r="DC269">
        <f>ROUND((ROUND(AT269*AG269,2)*1.1),6)</f>
        <v>0</v>
      </c>
      <c r="DD269" t="s">
        <v>3</v>
      </c>
      <c r="DE269" t="s">
        <v>3</v>
      </c>
      <c r="DF269">
        <f t="shared" si="76"/>
        <v>0</v>
      </c>
      <c r="DG269">
        <f>ROUND(ROUND(AF269*AJ269,2)*CX269,2)</f>
        <v>54.91</v>
      </c>
      <c r="DH269">
        <f>ROUND(ROUND(AG269*AK269,2)*CX269,2)</f>
        <v>0</v>
      </c>
      <c r="DI269">
        <f t="shared" si="73"/>
        <v>0</v>
      </c>
      <c r="DJ269">
        <f>DG269</f>
        <v>54.91</v>
      </c>
      <c r="DK269">
        <v>0</v>
      </c>
      <c r="DL269" t="s">
        <v>3</v>
      </c>
      <c r="DM269">
        <v>0</v>
      </c>
      <c r="DN269" t="s">
        <v>3</v>
      </c>
      <c r="DO269">
        <v>0</v>
      </c>
    </row>
    <row r="270" spans="1:119" x14ac:dyDescent="0.2">
      <c r="A270">
        <f>ROW(Source!A472)</f>
        <v>472</v>
      </c>
      <c r="B270">
        <v>60252775</v>
      </c>
      <c r="C270">
        <v>60253521</v>
      </c>
      <c r="D270">
        <v>59049323</v>
      </c>
      <c r="E270">
        <v>1</v>
      </c>
      <c r="F270">
        <v>1</v>
      </c>
      <c r="G270">
        <v>1080</v>
      </c>
      <c r="H270">
        <v>3</v>
      </c>
      <c r="I270" t="s">
        <v>1164</v>
      </c>
      <c r="J270" t="s">
        <v>1165</v>
      </c>
      <c r="K270" t="s">
        <v>1166</v>
      </c>
      <c r="L270">
        <v>1354</v>
      </c>
      <c r="N270">
        <v>1010</v>
      </c>
      <c r="O270" t="s">
        <v>457</v>
      </c>
      <c r="P270" t="s">
        <v>457</v>
      </c>
      <c r="Q270">
        <v>1</v>
      </c>
      <c r="W270">
        <v>0</v>
      </c>
      <c r="X270">
        <v>2066669145</v>
      </c>
      <c r="Y270">
        <f>AT270</f>
        <v>0.83330000000000004</v>
      </c>
      <c r="AA270">
        <v>16.61</v>
      </c>
      <c r="AB270">
        <v>0</v>
      </c>
      <c r="AC270">
        <v>0</v>
      </c>
      <c r="AD270">
        <v>0</v>
      </c>
      <c r="AE270">
        <v>4.3600000000000003</v>
      </c>
      <c r="AF270">
        <v>0</v>
      </c>
      <c r="AG270">
        <v>0</v>
      </c>
      <c r="AH270">
        <v>0</v>
      </c>
      <c r="AI270">
        <v>3.81</v>
      </c>
      <c r="AJ270">
        <v>1</v>
      </c>
      <c r="AK270">
        <v>1</v>
      </c>
      <c r="AL270">
        <v>1</v>
      </c>
      <c r="AM270">
        <v>2</v>
      </c>
      <c r="AN270">
        <v>0</v>
      </c>
      <c r="AO270">
        <v>1</v>
      </c>
      <c r="AP270">
        <v>1</v>
      </c>
      <c r="AQ270">
        <v>0</v>
      </c>
      <c r="AR270">
        <v>0</v>
      </c>
      <c r="AS270" t="s">
        <v>3</v>
      </c>
      <c r="AT270">
        <v>0.83330000000000004</v>
      </c>
      <c r="AU270" t="s">
        <v>3</v>
      </c>
      <c r="AV270">
        <v>0</v>
      </c>
      <c r="AW270">
        <v>2</v>
      </c>
      <c r="AX270">
        <v>60254405</v>
      </c>
      <c r="AY270">
        <v>1</v>
      </c>
      <c r="AZ270">
        <v>0</v>
      </c>
      <c r="BA270">
        <v>325</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CV270">
        <v>0</v>
      </c>
      <c r="CW270">
        <v>0</v>
      </c>
      <c r="CX270">
        <f>ROUND(Y270*Source!I472,9)</f>
        <v>5.3247869999999997</v>
      </c>
      <c r="CY270">
        <f>AA270</f>
        <v>16.61</v>
      </c>
      <c r="CZ270">
        <f>AE270</f>
        <v>4.3600000000000003</v>
      </c>
      <c r="DA270">
        <f>AI270</f>
        <v>3.81</v>
      </c>
      <c r="DB270">
        <f>ROUND(ROUND(AT270*CZ270,2),6)</f>
        <v>3.63</v>
      </c>
      <c r="DC270">
        <f>ROUND(ROUND(AT270*AG270,2),6)</f>
        <v>0</v>
      </c>
      <c r="DD270" t="s">
        <v>3</v>
      </c>
      <c r="DE270" t="s">
        <v>3</v>
      </c>
      <c r="DF270">
        <f>ROUND(ROUND(AE270*AI270,2)*CX270,2)</f>
        <v>88.44</v>
      </c>
      <c r="DG270">
        <f t="shared" ref="DG270:DG278" si="77">ROUND(ROUND(AF270,2)*CX270,2)</f>
        <v>0</v>
      </c>
      <c r="DH270">
        <f t="shared" ref="DH270:DH278" si="78">ROUND(ROUND(AG270,2)*CX270,2)</f>
        <v>0</v>
      </c>
      <c r="DI270">
        <f t="shared" si="73"/>
        <v>0</v>
      </c>
      <c r="DJ270">
        <f>DF270</f>
        <v>88.44</v>
      </c>
      <c r="DK270">
        <v>0</v>
      </c>
      <c r="DL270" t="s">
        <v>3</v>
      </c>
      <c r="DM270">
        <v>0</v>
      </c>
      <c r="DN270" t="s">
        <v>3</v>
      </c>
      <c r="DO270">
        <v>0</v>
      </c>
    </row>
    <row r="271" spans="1:119" x14ac:dyDescent="0.2">
      <c r="A271">
        <f>ROW(Source!A477)</f>
        <v>477</v>
      </c>
      <c r="B271">
        <v>60252778</v>
      </c>
      <c r="C271">
        <v>60253533</v>
      </c>
      <c r="D271">
        <v>58999254</v>
      </c>
      <c r="E271">
        <v>1080</v>
      </c>
      <c r="F271">
        <v>1</v>
      </c>
      <c r="G271">
        <v>1080</v>
      </c>
      <c r="H271">
        <v>1</v>
      </c>
      <c r="I271" t="s">
        <v>1048</v>
      </c>
      <c r="J271" t="s">
        <v>3</v>
      </c>
      <c r="K271" t="s">
        <v>1049</v>
      </c>
      <c r="L271">
        <v>1191</v>
      </c>
      <c r="N271">
        <v>1013</v>
      </c>
      <c r="O271" t="s">
        <v>1050</v>
      </c>
      <c r="P271" t="s">
        <v>1050</v>
      </c>
      <c r="Q271">
        <v>1</v>
      </c>
      <c r="W271">
        <v>0</v>
      </c>
      <c r="X271">
        <v>476480486</v>
      </c>
      <c r="Y271">
        <f>((AT271*1.15)*1.1)</f>
        <v>68.740099999999998</v>
      </c>
      <c r="AA271">
        <v>0</v>
      </c>
      <c r="AB271">
        <v>0</v>
      </c>
      <c r="AC271">
        <v>0</v>
      </c>
      <c r="AD271">
        <v>0</v>
      </c>
      <c r="AE271">
        <v>0</v>
      </c>
      <c r="AF271">
        <v>0</v>
      </c>
      <c r="AG271">
        <v>0</v>
      </c>
      <c r="AH271">
        <v>0</v>
      </c>
      <c r="AI271">
        <v>1</v>
      </c>
      <c r="AJ271">
        <v>1</v>
      </c>
      <c r="AK271">
        <v>1</v>
      </c>
      <c r="AL271">
        <v>1</v>
      </c>
      <c r="AM271">
        <v>-2</v>
      </c>
      <c r="AN271">
        <v>0</v>
      </c>
      <c r="AO271">
        <v>1</v>
      </c>
      <c r="AP271">
        <v>1</v>
      </c>
      <c r="AQ271">
        <v>0</v>
      </c>
      <c r="AR271">
        <v>0</v>
      </c>
      <c r="AS271" t="s">
        <v>3</v>
      </c>
      <c r="AT271">
        <v>54.34</v>
      </c>
      <c r="AU271" t="s">
        <v>547</v>
      </c>
      <c r="AV271">
        <v>1</v>
      </c>
      <c r="AW271">
        <v>2</v>
      </c>
      <c r="AX271">
        <v>60254407</v>
      </c>
      <c r="AY271">
        <v>1</v>
      </c>
      <c r="AZ271">
        <v>0</v>
      </c>
      <c r="BA271">
        <v>327</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CU271">
        <f>ROUND(AT271*Source!I477*AH271*AL271,2)</f>
        <v>0</v>
      </c>
      <c r="CV271">
        <f>ROUND(Y271*Source!I477,9)</f>
        <v>45.368465999999998</v>
      </c>
      <c r="CW271">
        <v>0</v>
      </c>
      <c r="CX271">
        <f>ROUND(Y271*Source!I477,9)</f>
        <v>45.368465999999998</v>
      </c>
      <c r="CY271">
        <f>AD271</f>
        <v>0</v>
      </c>
      <c r="CZ271">
        <f>AH271</f>
        <v>0</v>
      </c>
      <c r="DA271">
        <f>AL271</f>
        <v>1</v>
      </c>
      <c r="DB271">
        <f>ROUND(((ROUND(AT271*CZ271,2)*1.15)*1.1),6)</f>
        <v>0</v>
      </c>
      <c r="DC271">
        <f>ROUND(((ROUND(AT271*AG271,2)*1.15)*1.1),6)</f>
        <v>0</v>
      </c>
      <c r="DD271" t="s">
        <v>3</v>
      </c>
      <c r="DE271" t="s">
        <v>3</v>
      </c>
      <c r="DF271">
        <f t="shared" ref="DF271:DF279" si="79">ROUND(ROUND(AE271,2)*CX271,2)</f>
        <v>0</v>
      </c>
      <c r="DG271">
        <f t="shared" si="77"/>
        <v>0</v>
      </c>
      <c r="DH271">
        <f t="shared" si="78"/>
        <v>0</v>
      </c>
      <c r="DI271">
        <f t="shared" si="73"/>
        <v>0</v>
      </c>
      <c r="DJ271">
        <f>DI271</f>
        <v>0</v>
      </c>
      <c r="DK271">
        <v>0</v>
      </c>
      <c r="DL271" t="s">
        <v>3</v>
      </c>
      <c r="DM271">
        <v>0</v>
      </c>
      <c r="DN271" t="s">
        <v>3</v>
      </c>
      <c r="DO271">
        <v>0</v>
      </c>
    </row>
    <row r="272" spans="1:119" x14ac:dyDescent="0.2">
      <c r="A272">
        <f>ROW(Source!A477)</f>
        <v>477</v>
      </c>
      <c r="B272">
        <v>60252778</v>
      </c>
      <c r="C272">
        <v>60253533</v>
      </c>
      <c r="D272">
        <v>59070669</v>
      </c>
      <c r="E272">
        <v>1</v>
      </c>
      <c r="F272">
        <v>1</v>
      </c>
      <c r="G272">
        <v>1080</v>
      </c>
      <c r="H272">
        <v>2</v>
      </c>
      <c r="I272" t="s">
        <v>1055</v>
      </c>
      <c r="J272" t="s">
        <v>1056</v>
      </c>
      <c r="K272" t="s">
        <v>1057</v>
      </c>
      <c r="L272">
        <v>1368</v>
      </c>
      <c r="N272">
        <v>1011</v>
      </c>
      <c r="O272" t="s">
        <v>1054</v>
      </c>
      <c r="P272" t="s">
        <v>1054</v>
      </c>
      <c r="Q272">
        <v>1</v>
      </c>
      <c r="W272">
        <v>0</v>
      </c>
      <c r="X272">
        <v>-1985943078</v>
      </c>
      <c r="Y272">
        <f>((AT272*1.25)*1.1)</f>
        <v>0.4537500000000001</v>
      </c>
      <c r="AA272">
        <v>0</v>
      </c>
      <c r="AB272">
        <v>87.01</v>
      </c>
      <c r="AC272">
        <v>13.21</v>
      </c>
      <c r="AD272">
        <v>0</v>
      </c>
      <c r="AE272">
        <v>0</v>
      </c>
      <c r="AF272">
        <v>83.1</v>
      </c>
      <c r="AG272">
        <v>12.62</v>
      </c>
      <c r="AH272">
        <v>0</v>
      </c>
      <c r="AI272">
        <v>1</v>
      </c>
      <c r="AJ272">
        <v>1</v>
      </c>
      <c r="AK272">
        <v>1</v>
      </c>
      <c r="AL272">
        <v>1</v>
      </c>
      <c r="AM272">
        <v>-2</v>
      </c>
      <c r="AN272">
        <v>0</v>
      </c>
      <c r="AO272">
        <v>1</v>
      </c>
      <c r="AP272">
        <v>1</v>
      </c>
      <c r="AQ272">
        <v>0</v>
      </c>
      <c r="AR272">
        <v>0</v>
      </c>
      <c r="AS272" t="s">
        <v>3</v>
      </c>
      <c r="AT272">
        <v>0.33</v>
      </c>
      <c r="AU272" t="s">
        <v>1118</v>
      </c>
      <c r="AV272">
        <v>0</v>
      </c>
      <c r="AW272">
        <v>2</v>
      </c>
      <c r="AX272">
        <v>60254408</v>
      </c>
      <c r="AY272">
        <v>1</v>
      </c>
      <c r="AZ272">
        <v>0</v>
      </c>
      <c r="BA272">
        <v>328</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CV272">
        <v>0</v>
      </c>
      <c r="CW272">
        <f>ROUND(Y272*Source!I477*DO272,9)</f>
        <v>3.7793744999999999</v>
      </c>
      <c r="CX272">
        <f>ROUND(Y272*Source!I477,9)</f>
        <v>0.29947499999999999</v>
      </c>
      <c r="CY272">
        <f>AB272</f>
        <v>87.01</v>
      </c>
      <c r="CZ272">
        <f>AF272</f>
        <v>83.1</v>
      </c>
      <c r="DA272">
        <f>AJ272</f>
        <v>1</v>
      </c>
      <c r="DB272">
        <f>ROUND(((ROUND(AT272*CZ272,2)*1.25)*1.1),6)</f>
        <v>37.702500000000001</v>
      </c>
      <c r="DC272">
        <f>ROUND(((ROUND(AT272*AG272,2)*1.25)*1.1),6)</f>
        <v>5.72</v>
      </c>
      <c r="DD272" t="s">
        <v>3</v>
      </c>
      <c r="DE272" t="s">
        <v>3</v>
      </c>
      <c r="DF272">
        <f t="shared" si="79"/>
        <v>0</v>
      </c>
      <c r="DG272">
        <f t="shared" si="77"/>
        <v>24.89</v>
      </c>
      <c r="DH272">
        <f t="shared" si="78"/>
        <v>3.78</v>
      </c>
      <c r="DI272">
        <f t="shared" si="73"/>
        <v>0</v>
      </c>
      <c r="DJ272">
        <f>DG272</f>
        <v>24.89</v>
      </c>
      <c r="DK272">
        <v>0</v>
      </c>
      <c r="DL272" t="s">
        <v>1058</v>
      </c>
      <c r="DM272">
        <v>0</v>
      </c>
      <c r="DN272" t="s">
        <v>1050</v>
      </c>
      <c r="DO272">
        <v>12.62</v>
      </c>
    </row>
    <row r="273" spans="1:119" x14ac:dyDescent="0.2">
      <c r="A273">
        <f>ROW(Source!A477)</f>
        <v>477</v>
      </c>
      <c r="B273">
        <v>60252778</v>
      </c>
      <c r="C273">
        <v>60253533</v>
      </c>
      <c r="D273">
        <v>59039576</v>
      </c>
      <c r="E273">
        <v>1</v>
      </c>
      <c r="F273">
        <v>1</v>
      </c>
      <c r="G273">
        <v>1080</v>
      </c>
      <c r="H273">
        <v>3</v>
      </c>
      <c r="I273" t="s">
        <v>1059</v>
      </c>
      <c r="J273" t="s">
        <v>1060</v>
      </c>
      <c r="K273" t="s">
        <v>1061</v>
      </c>
      <c r="L273">
        <v>1348</v>
      </c>
      <c r="N273">
        <v>1009</v>
      </c>
      <c r="O273" t="s">
        <v>32</v>
      </c>
      <c r="P273" t="s">
        <v>32</v>
      </c>
      <c r="Q273">
        <v>1000</v>
      </c>
      <c r="W273">
        <v>0</v>
      </c>
      <c r="X273">
        <v>1286623552</v>
      </c>
      <c r="Y273">
        <f>AT273</f>
        <v>8.5000000000000006E-2</v>
      </c>
      <c r="AA273">
        <v>7246.05</v>
      </c>
      <c r="AB273">
        <v>0</v>
      </c>
      <c r="AC273">
        <v>0</v>
      </c>
      <c r="AD273">
        <v>0</v>
      </c>
      <c r="AE273">
        <v>7246.05</v>
      </c>
      <c r="AF273">
        <v>0</v>
      </c>
      <c r="AG273">
        <v>0</v>
      </c>
      <c r="AH273">
        <v>0</v>
      </c>
      <c r="AI273">
        <v>1</v>
      </c>
      <c r="AJ273">
        <v>1</v>
      </c>
      <c r="AK273">
        <v>1</v>
      </c>
      <c r="AL273">
        <v>1</v>
      </c>
      <c r="AM273">
        <v>-2</v>
      </c>
      <c r="AN273">
        <v>0</v>
      </c>
      <c r="AO273">
        <v>1</v>
      </c>
      <c r="AP273">
        <v>1</v>
      </c>
      <c r="AQ273">
        <v>0</v>
      </c>
      <c r="AR273">
        <v>0</v>
      </c>
      <c r="AS273" t="s">
        <v>3</v>
      </c>
      <c r="AT273">
        <v>8.5000000000000006E-2</v>
      </c>
      <c r="AU273" t="s">
        <v>3</v>
      </c>
      <c r="AV273">
        <v>0</v>
      </c>
      <c r="AW273">
        <v>2</v>
      </c>
      <c r="AX273">
        <v>60254409</v>
      </c>
      <c r="AY273">
        <v>1</v>
      </c>
      <c r="AZ273">
        <v>0</v>
      </c>
      <c r="BA273">
        <v>329</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CV273">
        <v>0</v>
      </c>
      <c r="CW273">
        <v>0</v>
      </c>
      <c r="CX273">
        <f>ROUND(Y273*Source!I477,9)</f>
        <v>5.6099999999999997E-2</v>
      </c>
      <c r="CY273">
        <f>AA273</f>
        <v>7246.05</v>
      </c>
      <c r="CZ273">
        <f>AE273</f>
        <v>7246.05</v>
      </c>
      <c r="DA273">
        <f>AI273</f>
        <v>1</v>
      </c>
      <c r="DB273">
        <f>ROUND(ROUND(AT273*CZ273,2),6)</f>
        <v>615.91</v>
      </c>
      <c r="DC273">
        <f>ROUND(ROUND(AT273*AG273,2),6)</f>
        <v>0</v>
      </c>
      <c r="DD273" t="s">
        <v>3</v>
      </c>
      <c r="DE273" t="s">
        <v>3</v>
      </c>
      <c r="DF273">
        <f t="shared" si="79"/>
        <v>406.5</v>
      </c>
      <c r="DG273">
        <f t="shared" si="77"/>
        <v>0</v>
      </c>
      <c r="DH273">
        <f t="shared" si="78"/>
        <v>0</v>
      </c>
      <c r="DI273">
        <f t="shared" si="73"/>
        <v>0</v>
      </c>
      <c r="DJ273">
        <f>DF273</f>
        <v>406.5</v>
      </c>
      <c r="DK273">
        <v>0</v>
      </c>
      <c r="DL273" t="s">
        <v>3</v>
      </c>
      <c r="DM273">
        <v>0</v>
      </c>
      <c r="DN273" t="s">
        <v>3</v>
      </c>
      <c r="DO273">
        <v>0</v>
      </c>
    </row>
    <row r="274" spans="1:119" x14ac:dyDescent="0.2">
      <c r="A274">
        <f>ROW(Source!A477)</f>
        <v>477</v>
      </c>
      <c r="B274">
        <v>60252778</v>
      </c>
      <c r="C274">
        <v>60253533</v>
      </c>
      <c r="D274">
        <v>59039985</v>
      </c>
      <c r="E274">
        <v>1</v>
      </c>
      <c r="F274">
        <v>1</v>
      </c>
      <c r="G274">
        <v>1080</v>
      </c>
      <c r="H274">
        <v>3</v>
      </c>
      <c r="I274" t="s">
        <v>1146</v>
      </c>
      <c r="J274" t="s">
        <v>1147</v>
      </c>
      <c r="K274" t="s">
        <v>1148</v>
      </c>
      <c r="L274">
        <v>1346</v>
      </c>
      <c r="N274">
        <v>1009</v>
      </c>
      <c r="O274" t="s">
        <v>1065</v>
      </c>
      <c r="P274" t="s">
        <v>1065</v>
      </c>
      <c r="Q274">
        <v>1</v>
      </c>
      <c r="W274">
        <v>0</v>
      </c>
      <c r="X274">
        <v>444134433</v>
      </c>
      <c r="Y274">
        <f>AT274</f>
        <v>10</v>
      </c>
      <c r="AA274">
        <v>104.63</v>
      </c>
      <c r="AB274">
        <v>0</v>
      </c>
      <c r="AC274">
        <v>0</v>
      </c>
      <c r="AD274">
        <v>0</v>
      </c>
      <c r="AE274">
        <v>104.63</v>
      </c>
      <c r="AF274">
        <v>0</v>
      </c>
      <c r="AG274">
        <v>0</v>
      </c>
      <c r="AH274">
        <v>0</v>
      </c>
      <c r="AI274">
        <v>1</v>
      </c>
      <c r="AJ274">
        <v>1</v>
      </c>
      <c r="AK274">
        <v>1</v>
      </c>
      <c r="AL274">
        <v>1</v>
      </c>
      <c r="AM274">
        <v>-2</v>
      </c>
      <c r="AN274">
        <v>0</v>
      </c>
      <c r="AO274">
        <v>1</v>
      </c>
      <c r="AP274">
        <v>1</v>
      </c>
      <c r="AQ274">
        <v>0</v>
      </c>
      <c r="AR274">
        <v>0</v>
      </c>
      <c r="AS274" t="s">
        <v>3</v>
      </c>
      <c r="AT274">
        <v>10</v>
      </c>
      <c r="AU274" t="s">
        <v>3</v>
      </c>
      <c r="AV274">
        <v>0</v>
      </c>
      <c r="AW274">
        <v>2</v>
      </c>
      <c r="AX274">
        <v>60254410</v>
      </c>
      <c r="AY274">
        <v>1</v>
      </c>
      <c r="AZ274">
        <v>0</v>
      </c>
      <c r="BA274">
        <v>330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CV274">
        <v>0</v>
      </c>
      <c r="CW274">
        <v>0</v>
      </c>
      <c r="CX274">
        <f>ROUND(Y274*Source!I477,9)</f>
        <v>6.6</v>
      </c>
      <c r="CY274">
        <f>AA274</f>
        <v>104.63</v>
      </c>
      <c r="CZ274">
        <f>AE274</f>
        <v>104.63</v>
      </c>
      <c r="DA274">
        <f>AI274</f>
        <v>1</v>
      </c>
      <c r="DB274">
        <f>ROUND(ROUND(AT274*CZ274,2),6)</f>
        <v>1046.3</v>
      </c>
      <c r="DC274">
        <f>ROUND(ROUND(AT274*AG274,2),6)</f>
        <v>0</v>
      </c>
      <c r="DD274" t="s">
        <v>3</v>
      </c>
      <c r="DE274" t="s">
        <v>3</v>
      </c>
      <c r="DF274">
        <f t="shared" si="79"/>
        <v>690.56</v>
      </c>
      <c r="DG274">
        <f t="shared" si="77"/>
        <v>0</v>
      </c>
      <c r="DH274">
        <f t="shared" si="78"/>
        <v>0</v>
      </c>
      <c r="DI274">
        <f t="shared" si="73"/>
        <v>0</v>
      </c>
      <c r="DJ274">
        <f>DF274</f>
        <v>690.56</v>
      </c>
      <c r="DK274">
        <v>0</v>
      </c>
      <c r="DL274" t="s">
        <v>3</v>
      </c>
      <c r="DM274">
        <v>0</v>
      </c>
      <c r="DN274" t="s">
        <v>3</v>
      </c>
      <c r="DO274">
        <v>0</v>
      </c>
    </row>
    <row r="275" spans="1:119" x14ac:dyDescent="0.2">
      <c r="A275">
        <f>ROW(Source!A477)</f>
        <v>477</v>
      </c>
      <c r="B275">
        <v>60252778</v>
      </c>
      <c r="C275">
        <v>60253533</v>
      </c>
      <c r="D275">
        <v>59062058</v>
      </c>
      <c r="E275">
        <v>1</v>
      </c>
      <c r="F275">
        <v>1</v>
      </c>
      <c r="G275">
        <v>1080</v>
      </c>
      <c r="H275">
        <v>3</v>
      </c>
      <c r="I275" t="s">
        <v>1149</v>
      </c>
      <c r="J275" t="s">
        <v>1150</v>
      </c>
      <c r="K275" t="s">
        <v>1151</v>
      </c>
      <c r="L275">
        <v>1356</v>
      </c>
      <c r="N275">
        <v>1010</v>
      </c>
      <c r="O275" t="s">
        <v>1081</v>
      </c>
      <c r="P275" t="s">
        <v>1081</v>
      </c>
      <c r="Q275">
        <v>1000</v>
      </c>
      <c r="W275">
        <v>0</v>
      </c>
      <c r="X275">
        <v>-257488424</v>
      </c>
      <c r="Y275">
        <f>AT275</f>
        <v>0.10199999999999999</v>
      </c>
      <c r="AA275">
        <v>987.31</v>
      </c>
      <c r="AB275">
        <v>0</v>
      </c>
      <c r="AC275">
        <v>0</v>
      </c>
      <c r="AD275">
        <v>0</v>
      </c>
      <c r="AE275">
        <v>987.31</v>
      </c>
      <c r="AF275">
        <v>0</v>
      </c>
      <c r="AG275">
        <v>0</v>
      </c>
      <c r="AH275">
        <v>0</v>
      </c>
      <c r="AI275">
        <v>1</v>
      </c>
      <c r="AJ275">
        <v>1</v>
      </c>
      <c r="AK275">
        <v>1</v>
      </c>
      <c r="AL275">
        <v>1</v>
      </c>
      <c r="AM275">
        <v>-2</v>
      </c>
      <c r="AN275">
        <v>0</v>
      </c>
      <c r="AO275">
        <v>1</v>
      </c>
      <c r="AP275">
        <v>1</v>
      </c>
      <c r="AQ275">
        <v>0</v>
      </c>
      <c r="AR275">
        <v>0</v>
      </c>
      <c r="AS275" t="s">
        <v>3</v>
      </c>
      <c r="AT275">
        <v>0.10199999999999999</v>
      </c>
      <c r="AU275" t="s">
        <v>3</v>
      </c>
      <c r="AV275">
        <v>0</v>
      </c>
      <c r="AW275">
        <v>2</v>
      </c>
      <c r="AX275">
        <v>60254411</v>
      </c>
      <c r="AY275">
        <v>1</v>
      </c>
      <c r="AZ275">
        <v>0</v>
      </c>
      <c r="BA275">
        <v>331</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CV275">
        <v>0</v>
      </c>
      <c r="CW275">
        <v>0</v>
      </c>
      <c r="CX275">
        <f>ROUND(Y275*Source!I477,9)</f>
        <v>6.7320000000000005E-2</v>
      </c>
      <c r="CY275">
        <f>AA275</f>
        <v>987.31</v>
      </c>
      <c r="CZ275">
        <f>AE275</f>
        <v>987.31</v>
      </c>
      <c r="DA275">
        <f>AI275</f>
        <v>1</v>
      </c>
      <c r="DB275">
        <f>ROUND(ROUND(AT275*CZ275,2),6)</f>
        <v>100.71</v>
      </c>
      <c r="DC275">
        <f>ROUND(ROUND(AT275*AG275,2),6)</f>
        <v>0</v>
      </c>
      <c r="DD275" t="s">
        <v>3</v>
      </c>
      <c r="DE275" t="s">
        <v>3</v>
      </c>
      <c r="DF275">
        <f t="shared" si="79"/>
        <v>66.47</v>
      </c>
      <c r="DG275">
        <f t="shared" si="77"/>
        <v>0</v>
      </c>
      <c r="DH275">
        <f t="shared" si="78"/>
        <v>0</v>
      </c>
      <c r="DI275">
        <f t="shared" si="73"/>
        <v>0</v>
      </c>
      <c r="DJ275">
        <f>DF275</f>
        <v>66.47</v>
      </c>
      <c r="DK275">
        <v>0</v>
      </c>
      <c r="DL275" t="s">
        <v>3</v>
      </c>
      <c r="DM275">
        <v>0</v>
      </c>
      <c r="DN275" t="s">
        <v>3</v>
      </c>
      <c r="DO275">
        <v>0</v>
      </c>
    </row>
    <row r="276" spans="1:119" x14ac:dyDescent="0.2">
      <c r="A276">
        <f>ROW(Source!A477)</f>
        <v>477</v>
      </c>
      <c r="B276">
        <v>60252778</v>
      </c>
      <c r="C276">
        <v>60253533</v>
      </c>
      <c r="D276">
        <v>59062171</v>
      </c>
      <c r="E276">
        <v>1</v>
      </c>
      <c r="F276">
        <v>1</v>
      </c>
      <c r="G276">
        <v>1080</v>
      </c>
      <c r="H276">
        <v>3</v>
      </c>
      <c r="I276" t="s">
        <v>1152</v>
      </c>
      <c r="J276" t="s">
        <v>1153</v>
      </c>
      <c r="K276" t="s">
        <v>1154</v>
      </c>
      <c r="L276">
        <v>1301</v>
      </c>
      <c r="N276">
        <v>1003</v>
      </c>
      <c r="O276" t="s">
        <v>983</v>
      </c>
      <c r="P276" t="s">
        <v>983</v>
      </c>
      <c r="Q276">
        <v>1</v>
      </c>
      <c r="W276">
        <v>0</v>
      </c>
      <c r="X276">
        <v>733087095</v>
      </c>
      <c r="Y276">
        <f>AT276</f>
        <v>1</v>
      </c>
      <c r="AA276">
        <v>18.59</v>
      </c>
      <c r="AB276">
        <v>0</v>
      </c>
      <c r="AC276">
        <v>0</v>
      </c>
      <c r="AD276">
        <v>0</v>
      </c>
      <c r="AE276">
        <v>18.59</v>
      </c>
      <c r="AF276">
        <v>0</v>
      </c>
      <c r="AG276">
        <v>0</v>
      </c>
      <c r="AH276">
        <v>0</v>
      </c>
      <c r="AI276">
        <v>1</v>
      </c>
      <c r="AJ276">
        <v>1</v>
      </c>
      <c r="AK276">
        <v>1</v>
      </c>
      <c r="AL276">
        <v>1</v>
      </c>
      <c r="AM276">
        <v>-2</v>
      </c>
      <c r="AN276">
        <v>0</v>
      </c>
      <c r="AO276">
        <v>1</v>
      </c>
      <c r="AP276">
        <v>1</v>
      </c>
      <c r="AQ276">
        <v>0</v>
      </c>
      <c r="AR276">
        <v>0</v>
      </c>
      <c r="AS276" t="s">
        <v>3</v>
      </c>
      <c r="AT276">
        <v>1</v>
      </c>
      <c r="AU276" t="s">
        <v>3</v>
      </c>
      <c r="AV276">
        <v>0</v>
      </c>
      <c r="AW276">
        <v>2</v>
      </c>
      <c r="AX276">
        <v>60254412</v>
      </c>
      <c r="AY276">
        <v>1</v>
      </c>
      <c r="AZ276">
        <v>0</v>
      </c>
      <c r="BA276">
        <v>332</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CV276">
        <v>0</v>
      </c>
      <c r="CW276">
        <v>0</v>
      </c>
      <c r="CX276">
        <f>ROUND(Y276*Source!I477,9)</f>
        <v>0.66</v>
      </c>
      <c r="CY276">
        <f>AA276</f>
        <v>18.59</v>
      </c>
      <c r="CZ276">
        <f>AE276</f>
        <v>18.59</v>
      </c>
      <c r="DA276">
        <f>AI276</f>
        <v>1</v>
      </c>
      <c r="DB276">
        <f>ROUND(ROUND(AT276*CZ276,2),6)</f>
        <v>18.59</v>
      </c>
      <c r="DC276">
        <f>ROUND(ROUND(AT276*AG276,2),6)</f>
        <v>0</v>
      </c>
      <c r="DD276" t="s">
        <v>3</v>
      </c>
      <c r="DE276" t="s">
        <v>3</v>
      </c>
      <c r="DF276">
        <f t="shared" si="79"/>
        <v>12.27</v>
      </c>
      <c r="DG276">
        <f t="shared" si="77"/>
        <v>0</v>
      </c>
      <c r="DH276">
        <f t="shared" si="78"/>
        <v>0</v>
      </c>
      <c r="DI276">
        <f t="shared" si="73"/>
        <v>0</v>
      </c>
      <c r="DJ276">
        <f>DF276</f>
        <v>12.27</v>
      </c>
      <c r="DK276">
        <v>0</v>
      </c>
      <c r="DL276" t="s">
        <v>3</v>
      </c>
      <c r="DM276">
        <v>0</v>
      </c>
      <c r="DN276" t="s">
        <v>3</v>
      </c>
      <c r="DO276">
        <v>0</v>
      </c>
    </row>
    <row r="277" spans="1:119" x14ac:dyDescent="0.2">
      <c r="A277">
        <f>ROW(Source!A477)</f>
        <v>477</v>
      </c>
      <c r="B277">
        <v>60252778</v>
      </c>
      <c r="C277">
        <v>60253533</v>
      </c>
      <c r="D277">
        <v>59062380</v>
      </c>
      <c r="E277">
        <v>1</v>
      </c>
      <c r="F277">
        <v>1</v>
      </c>
      <c r="G277">
        <v>1080</v>
      </c>
      <c r="H277">
        <v>3</v>
      </c>
      <c r="I277" t="s">
        <v>1155</v>
      </c>
      <c r="J277" t="s">
        <v>1156</v>
      </c>
      <c r="K277" t="s">
        <v>1157</v>
      </c>
      <c r="L277">
        <v>1356</v>
      </c>
      <c r="N277">
        <v>1010</v>
      </c>
      <c r="O277" t="s">
        <v>1081</v>
      </c>
      <c r="P277" t="s">
        <v>1081</v>
      </c>
      <c r="Q277">
        <v>1000</v>
      </c>
      <c r="W277">
        <v>0</v>
      </c>
      <c r="X277">
        <v>-1715273674</v>
      </c>
      <c r="Y277">
        <f>AT277</f>
        <v>0.10199999999999999</v>
      </c>
      <c r="AA277">
        <v>614.09</v>
      </c>
      <c r="AB277">
        <v>0</v>
      </c>
      <c r="AC277">
        <v>0</v>
      </c>
      <c r="AD277">
        <v>0</v>
      </c>
      <c r="AE277">
        <v>614.09</v>
      </c>
      <c r="AF277">
        <v>0</v>
      </c>
      <c r="AG277">
        <v>0</v>
      </c>
      <c r="AH277">
        <v>0</v>
      </c>
      <c r="AI277">
        <v>1</v>
      </c>
      <c r="AJ277">
        <v>1</v>
      </c>
      <c r="AK277">
        <v>1</v>
      </c>
      <c r="AL277">
        <v>1</v>
      </c>
      <c r="AM277">
        <v>-2</v>
      </c>
      <c r="AN277">
        <v>0</v>
      </c>
      <c r="AO277">
        <v>1</v>
      </c>
      <c r="AP277">
        <v>1</v>
      </c>
      <c r="AQ277">
        <v>0</v>
      </c>
      <c r="AR277">
        <v>0</v>
      </c>
      <c r="AS277" t="s">
        <v>3</v>
      </c>
      <c r="AT277">
        <v>0.10199999999999999</v>
      </c>
      <c r="AU277" t="s">
        <v>3</v>
      </c>
      <c r="AV277">
        <v>0</v>
      </c>
      <c r="AW277">
        <v>2</v>
      </c>
      <c r="AX277">
        <v>60254413</v>
      </c>
      <c r="AY277">
        <v>1</v>
      </c>
      <c r="AZ277">
        <v>0</v>
      </c>
      <c r="BA277">
        <v>333</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CV277">
        <v>0</v>
      </c>
      <c r="CW277">
        <v>0</v>
      </c>
      <c r="CX277">
        <f>ROUND(Y277*Source!I477,9)</f>
        <v>6.7320000000000005E-2</v>
      </c>
      <c r="CY277">
        <f>AA277</f>
        <v>614.09</v>
      </c>
      <c r="CZ277">
        <f>AE277</f>
        <v>614.09</v>
      </c>
      <c r="DA277">
        <f>AI277</f>
        <v>1</v>
      </c>
      <c r="DB277">
        <f>ROUND(ROUND(AT277*CZ277,2),6)</f>
        <v>62.64</v>
      </c>
      <c r="DC277">
        <f>ROUND(ROUND(AT277*AG277,2),6)</f>
        <v>0</v>
      </c>
      <c r="DD277" t="s">
        <v>3</v>
      </c>
      <c r="DE277" t="s">
        <v>3</v>
      </c>
      <c r="DF277">
        <f t="shared" si="79"/>
        <v>41.34</v>
      </c>
      <c r="DG277">
        <f t="shared" si="77"/>
        <v>0</v>
      </c>
      <c r="DH277">
        <f t="shared" si="78"/>
        <v>0</v>
      </c>
      <c r="DI277">
        <f t="shared" si="73"/>
        <v>0</v>
      </c>
      <c r="DJ277">
        <f>DF277</f>
        <v>41.34</v>
      </c>
      <c r="DK277">
        <v>0</v>
      </c>
      <c r="DL277" t="s">
        <v>3</v>
      </c>
      <c r="DM277">
        <v>0</v>
      </c>
      <c r="DN277" t="s">
        <v>3</v>
      </c>
      <c r="DO277">
        <v>0</v>
      </c>
    </row>
    <row r="278" spans="1:119" x14ac:dyDescent="0.2">
      <c r="A278">
        <f>ROW(Source!A478)</f>
        <v>478</v>
      </c>
      <c r="B278">
        <v>60252775</v>
      </c>
      <c r="C278">
        <v>60253533</v>
      </c>
      <c r="D278">
        <v>58999254</v>
      </c>
      <c r="E278">
        <v>1080</v>
      </c>
      <c r="F278">
        <v>1</v>
      </c>
      <c r="G278">
        <v>1080</v>
      </c>
      <c r="H278">
        <v>1</v>
      </c>
      <c r="I278" t="s">
        <v>1048</v>
      </c>
      <c r="J278" t="s">
        <v>3</v>
      </c>
      <c r="K278" t="s">
        <v>1049</v>
      </c>
      <c r="L278">
        <v>1191</v>
      </c>
      <c r="N278">
        <v>1013</v>
      </c>
      <c r="O278" t="s">
        <v>1050</v>
      </c>
      <c r="P278" t="s">
        <v>1050</v>
      </c>
      <c r="Q278">
        <v>1</v>
      </c>
      <c r="W278">
        <v>0</v>
      </c>
      <c r="X278">
        <v>476480486</v>
      </c>
      <c r="Y278">
        <f>((AT278*1.15)*1.1)</f>
        <v>68.740099999999998</v>
      </c>
      <c r="AA278">
        <v>0</v>
      </c>
      <c r="AB278">
        <v>0</v>
      </c>
      <c r="AC278">
        <v>0</v>
      </c>
      <c r="AD278">
        <v>0</v>
      </c>
      <c r="AE278">
        <v>0</v>
      </c>
      <c r="AF278">
        <v>0</v>
      </c>
      <c r="AG278">
        <v>0</v>
      </c>
      <c r="AH278">
        <v>0</v>
      </c>
      <c r="AI278">
        <v>1</v>
      </c>
      <c r="AJ278">
        <v>1</v>
      </c>
      <c r="AK278">
        <v>1</v>
      </c>
      <c r="AL278">
        <v>1</v>
      </c>
      <c r="AM278">
        <v>5</v>
      </c>
      <c r="AN278">
        <v>0</v>
      </c>
      <c r="AO278">
        <v>1</v>
      </c>
      <c r="AP278">
        <v>1</v>
      </c>
      <c r="AQ278">
        <v>0</v>
      </c>
      <c r="AR278">
        <v>0</v>
      </c>
      <c r="AS278" t="s">
        <v>3</v>
      </c>
      <c r="AT278">
        <v>54.34</v>
      </c>
      <c r="AU278" t="s">
        <v>547</v>
      </c>
      <c r="AV278">
        <v>1</v>
      </c>
      <c r="AW278">
        <v>2</v>
      </c>
      <c r="AX278">
        <v>60254407</v>
      </c>
      <c r="AY278">
        <v>1</v>
      </c>
      <c r="AZ278">
        <v>0</v>
      </c>
      <c r="BA278">
        <v>340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CU278">
        <f>ROUND(AT278*Source!I478*AH278*AL278,2)</f>
        <v>0</v>
      </c>
      <c r="CV278">
        <f>ROUND(Y278*Source!I478,9)</f>
        <v>45.368465999999998</v>
      </c>
      <c r="CW278">
        <v>0</v>
      </c>
      <c r="CX278">
        <f>ROUND(Y278*Source!I478,9)</f>
        <v>45.368465999999998</v>
      </c>
      <c r="CY278">
        <f>AD278</f>
        <v>0</v>
      </c>
      <c r="CZ278">
        <f>AH278</f>
        <v>0</v>
      </c>
      <c r="DA278">
        <f>AL278</f>
        <v>1</v>
      </c>
      <c r="DB278">
        <f>ROUND(((ROUND(AT278*CZ278,2)*1.15)*1.1),6)</f>
        <v>0</v>
      </c>
      <c r="DC278">
        <f>ROUND(((ROUND(AT278*AG278,2)*1.15)*1.1),6)</f>
        <v>0</v>
      </c>
      <c r="DD278" t="s">
        <v>3</v>
      </c>
      <c r="DE278" t="s">
        <v>3</v>
      </c>
      <c r="DF278">
        <f t="shared" si="79"/>
        <v>0</v>
      </c>
      <c r="DG278">
        <f t="shared" si="77"/>
        <v>0</v>
      </c>
      <c r="DH278">
        <f t="shared" si="78"/>
        <v>0</v>
      </c>
      <c r="DI278">
        <f t="shared" si="73"/>
        <v>0</v>
      </c>
      <c r="DJ278">
        <f>DI278</f>
        <v>0</v>
      </c>
      <c r="DK278">
        <v>0</v>
      </c>
      <c r="DL278" t="s">
        <v>3</v>
      </c>
      <c r="DM278">
        <v>0</v>
      </c>
      <c r="DN278" t="s">
        <v>3</v>
      </c>
      <c r="DO278">
        <v>0</v>
      </c>
    </row>
    <row r="279" spans="1:119" x14ac:dyDescent="0.2">
      <c r="A279">
        <f>ROW(Source!A478)</f>
        <v>478</v>
      </c>
      <c r="B279">
        <v>60252775</v>
      </c>
      <c r="C279">
        <v>60253533</v>
      </c>
      <c r="D279">
        <v>59070669</v>
      </c>
      <c r="E279">
        <v>1</v>
      </c>
      <c r="F279">
        <v>1</v>
      </c>
      <c r="G279">
        <v>1080</v>
      </c>
      <c r="H279">
        <v>2</v>
      </c>
      <c r="I279" t="s">
        <v>1055</v>
      </c>
      <c r="J279" t="s">
        <v>1056</v>
      </c>
      <c r="K279" t="s">
        <v>1057</v>
      </c>
      <c r="L279">
        <v>1368</v>
      </c>
      <c r="N279">
        <v>1011</v>
      </c>
      <c r="O279" t="s">
        <v>1054</v>
      </c>
      <c r="P279" t="s">
        <v>1054</v>
      </c>
      <c r="Q279">
        <v>1</v>
      </c>
      <c r="W279">
        <v>0</v>
      </c>
      <c r="X279">
        <v>-1985943078</v>
      </c>
      <c r="Y279">
        <f>((AT279*1.25)*1.1)</f>
        <v>0.4537500000000001</v>
      </c>
      <c r="AA279">
        <v>0</v>
      </c>
      <c r="AB279">
        <v>1418.19</v>
      </c>
      <c r="AC279">
        <v>726.59</v>
      </c>
      <c r="AD279">
        <v>0</v>
      </c>
      <c r="AE279">
        <v>0</v>
      </c>
      <c r="AF279">
        <v>83.1</v>
      </c>
      <c r="AG279">
        <v>12.62</v>
      </c>
      <c r="AH279">
        <v>0</v>
      </c>
      <c r="AI279">
        <v>1</v>
      </c>
      <c r="AJ279">
        <v>16.3</v>
      </c>
      <c r="AK279">
        <v>54.99</v>
      </c>
      <c r="AL279">
        <v>1</v>
      </c>
      <c r="AM279">
        <v>2</v>
      </c>
      <c r="AN279">
        <v>0</v>
      </c>
      <c r="AO279">
        <v>1</v>
      </c>
      <c r="AP279">
        <v>1</v>
      </c>
      <c r="AQ279">
        <v>0</v>
      </c>
      <c r="AR279">
        <v>0</v>
      </c>
      <c r="AS279" t="s">
        <v>3</v>
      </c>
      <c r="AT279">
        <v>0.33</v>
      </c>
      <c r="AU279" t="s">
        <v>1118</v>
      </c>
      <c r="AV279">
        <v>0</v>
      </c>
      <c r="AW279">
        <v>2</v>
      </c>
      <c r="AX279">
        <v>60254408</v>
      </c>
      <c r="AY279">
        <v>1</v>
      </c>
      <c r="AZ279">
        <v>0</v>
      </c>
      <c r="BA279">
        <v>341</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CV279">
        <v>0</v>
      </c>
      <c r="CW279">
        <f>ROUND(Y279*Source!I478*DO279,9)</f>
        <v>3.7793744999999999</v>
      </c>
      <c r="CX279">
        <f>ROUND(Y279*Source!I478,9)</f>
        <v>0.29947499999999999</v>
      </c>
      <c r="CY279">
        <f>AB279</f>
        <v>1418.19</v>
      </c>
      <c r="CZ279">
        <f>AF279</f>
        <v>83.1</v>
      </c>
      <c r="DA279">
        <f>AJ279</f>
        <v>16.3</v>
      </c>
      <c r="DB279">
        <f>ROUND(((ROUND(AT279*CZ279,2)*1.25)*1.1),6)</f>
        <v>37.702500000000001</v>
      </c>
      <c r="DC279">
        <f>ROUND(((ROUND(AT279*AG279,2)*1.25)*1.1),6)</f>
        <v>5.72</v>
      </c>
      <c r="DD279" t="s">
        <v>3</v>
      </c>
      <c r="DE279" t="s">
        <v>3</v>
      </c>
      <c r="DF279">
        <f t="shared" si="79"/>
        <v>0</v>
      </c>
      <c r="DG279">
        <f>ROUND(ROUND(AF279*AJ279,2)*CX279,2)</f>
        <v>405.65</v>
      </c>
      <c r="DH279">
        <f>ROUND(ROUND(AG279*AK279,2)*CX279,2)</f>
        <v>207.83</v>
      </c>
      <c r="DI279">
        <f t="shared" si="73"/>
        <v>0</v>
      </c>
      <c r="DJ279">
        <f>DG279</f>
        <v>405.65</v>
      </c>
      <c r="DK279">
        <v>0</v>
      </c>
      <c r="DL279" t="s">
        <v>1058</v>
      </c>
      <c r="DM279">
        <v>0</v>
      </c>
      <c r="DN279" t="s">
        <v>1050</v>
      </c>
      <c r="DO279">
        <v>12.62</v>
      </c>
    </row>
    <row r="280" spans="1:119" x14ac:dyDescent="0.2">
      <c r="A280">
        <f>ROW(Source!A478)</f>
        <v>478</v>
      </c>
      <c r="B280">
        <v>60252775</v>
      </c>
      <c r="C280">
        <v>60253533</v>
      </c>
      <c r="D280">
        <v>59039576</v>
      </c>
      <c r="E280">
        <v>1</v>
      </c>
      <c r="F280">
        <v>1</v>
      </c>
      <c r="G280">
        <v>1080</v>
      </c>
      <c r="H280">
        <v>3</v>
      </c>
      <c r="I280" t="s">
        <v>1059</v>
      </c>
      <c r="J280" t="s">
        <v>1060</v>
      </c>
      <c r="K280" t="s">
        <v>1061</v>
      </c>
      <c r="L280">
        <v>1348</v>
      </c>
      <c r="N280">
        <v>1009</v>
      </c>
      <c r="O280" t="s">
        <v>32</v>
      </c>
      <c r="P280" t="s">
        <v>32</v>
      </c>
      <c r="Q280">
        <v>1000</v>
      </c>
      <c r="W280">
        <v>0</v>
      </c>
      <c r="X280">
        <v>1286623552</v>
      </c>
      <c r="Y280">
        <f>AT280</f>
        <v>8.5000000000000006E-2</v>
      </c>
      <c r="AA280">
        <v>65214.45</v>
      </c>
      <c r="AB280">
        <v>0</v>
      </c>
      <c r="AC280">
        <v>0</v>
      </c>
      <c r="AD280">
        <v>0</v>
      </c>
      <c r="AE280">
        <v>7246.05</v>
      </c>
      <c r="AF280">
        <v>0</v>
      </c>
      <c r="AG280">
        <v>0</v>
      </c>
      <c r="AH280">
        <v>0</v>
      </c>
      <c r="AI280">
        <v>9</v>
      </c>
      <c r="AJ280">
        <v>1</v>
      </c>
      <c r="AK280">
        <v>1</v>
      </c>
      <c r="AL280">
        <v>1</v>
      </c>
      <c r="AM280">
        <v>2</v>
      </c>
      <c r="AN280">
        <v>0</v>
      </c>
      <c r="AO280">
        <v>1</v>
      </c>
      <c r="AP280">
        <v>1</v>
      </c>
      <c r="AQ280">
        <v>0</v>
      </c>
      <c r="AR280">
        <v>0</v>
      </c>
      <c r="AS280" t="s">
        <v>3</v>
      </c>
      <c r="AT280">
        <v>8.5000000000000006E-2</v>
      </c>
      <c r="AU280" t="s">
        <v>3</v>
      </c>
      <c r="AV280">
        <v>0</v>
      </c>
      <c r="AW280">
        <v>2</v>
      </c>
      <c r="AX280">
        <v>60254409</v>
      </c>
      <c r="AY280">
        <v>1</v>
      </c>
      <c r="AZ280">
        <v>0</v>
      </c>
      <c r="BA280">
        <v>342</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CV280">
        <v>0</v>
      </c>
      <c r="CW280">
        <v>0</v>
      </c>
      <c r="CX280">
        <f>ROUND(Y280*Source!I478,9)</f>
        <v>5.6099999999999997E-2</v>
      </c>
      <c r="CY280">
        <f>AA280</f>
        <v>65214.45</v>
      </c>
      <c r="CZ280">
        <f>AE280</f>
        <v>7246.05</v>
      </c>
      <c r="DA280">
        <f>AI280</f>
        <v>9</v>
      </c>
      <c r="DB280">
        <f>ROUND(ROUND(AT280*CZ280,2),6)</f>
        <v>615.91</v>
      </c>
      <c r="DC280">
        <f>ROUND(ROUND(AT280*AG280,2),6)</f>
        <v>0</v>
      </c>
      <c r="DD280" t="s">
        <v>3</v>
      </c>
      <c r="DE280" t="s">
        <v>3</v>
      </c>
      <c r="DF280">
        <f>ROUND(ROUND(AE280*AI280,2)*CX280,2)</f>
        <v>3658.53</v>
      </c>
      <c r="DG280">
        <f t="shared" ref="DG280:DG290" si="80">ROUND(ROUND(AF280,2)*CX280,2)</f>
        <v>0</v>
      </c>
      <c r="DH280">
        <f t="shared" ref="DH280:DH290" si="81">ROUND(ROUND(AG280,2)*CX280,2)</f>
        <v>0</v>
      </c>
      <c r="DI280">
        <f t="shared" si="73"/>
        <v>0</v>
      </c>
      <c r="DJ280">
        <f>DF280</f>
        <v>3658.53</v>
      </c>
      <c r="DK280">
        <v>0</v>
      </c>
      <c r="DL280" t="s">
        <v>3</v>
      </c>
      <c r="DM280">
        <v>0</v>
      </c>
      <c r="DN280" t="s">
        <v>3</v>
      </c>
      <c r="DO280">
        <v>0</v>
      </c>
    </row>
    <row r="281" spans="1:119" x14ac:dyDescent="0.2">
      <c r="A281">
        <f>ROW(Source!A478)</f>
        <v>478</v>
      </c>
      <c r="B281">
        <v>60252775</v>
      </c>
      <c r="C281">
        <v>60253533</v>
      </c>
      <c r="D281">
        <v>59039985</v>
      </c>
      <c r="E281">
        <v>1</v>
      </c>
      <c r="F281">
        <v>1</v>
      </c>
      <c r="G281">
        <v>1080</v>
      </c>
      <c r="H281">
        <v>3</v>
      </c>
      <c r="I281" t="s">
        <v>1146</v>
      </c>
      <c r="J281" t="s">
        <v>1147</v>
      </c>
      <c r="K281" t="s">
        <v>1148</v>
      </c>
      <c r="L281">
        <v>1346</v>
      </c>
      <c r="N281">
        <v>1009</v>
      </c>
      <c r="O281" t="s">
        <v>1065</v>
      </c>
      <c r="P281" t="s">
        <v>1065</v>
      </c>
      <c r="Q281">
        <v>1</v>
      </c>
      <c r="W281">
        <v>0</v>
      </c>
      <c r="X281">
        <v>444134433</v>
      </c>
      <c r="Y281">
        <f>AT281</f>
        <v>10</v>
      </c>
      <c r="AA281">
        <v>183.1</v>
      </c>
      <c r="AB281">
        <v>0</v>
      </c>
      <c r="AC281">
        <v>0</v>
      </c>
      <c r="AD281">
        <v>0</v>
      </c>
      <c r="AE281">
        <v>104.63</v>
      </c>
      <c r="AF281">
        <v>0</v>
      </c>
      <c r="AG281">
        <v>0</v>
      </c>
      <c r="AH281">
        <v>0</v>
      </c>
      <c r="AI281">
        <v>1.75</v>
      </c>
      <c r="AJ281">
        <v>1</v>
      </c>
      <c r="AK281">
        <v>1</v>
      </c>
      <c r="AL281">
        <v>1</v>
      </c>
      <c r="AM281">
        <v>2</v>
      </c>
      <c r="AN281">
        <v>0</v>
      </c>
      <c r="AO281">
        <v>1</v>
      </c>
      <c r="AP281">
        <v>1</v>
      </c>
      <c r="AQ281">
        <v>0</v>
      </c>
      <c r="AR281">
        <v>0</v>
      </c>
      <c r="AS281" t="s">
        <v>3</v>
      </c>
      <c r="AT281">
        <v>10</v>
      </c>
      <c r="AU281" t="s">
        <v>3</v>
      </c>
      <c r="AV281">
        <v>0</v>
      </c>
      <c r="AW281">
        <v>2</v>
      </c>
      <c r="AX281">
        <v>60254410</v>
      </c>
      <c r="AY281">
        <v>1</v>
      </c>
      <c r="AZ281">
        <v>0</v>
      </c>
      <c r="BA281">
        <v>343</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CV281">
        <v>0</v>
      </c>
      <c r="CW281">
        <v>0</v>
      </c>
      <c r="CX281">
        <f>ROUND(Y281*Source!I478,9)</f>
        <v>6.6</v>
      </c>
      <c r="CY281">
        <f>AA281</f>
        <v>183.1</v>
      </c>
      <c r="CZ281">
        <f>AE281</f>
        <v>104.63</v>
      </c>
      <c r="DA281">
        <f>AI281</f>
        <v>1.75</v>
      </c>
      <c r="DB281">
        <f>ROUND(ROUND(AT281*CZ281,2),6)</f>
        <v>1046.3</v>
      </c>
      <c r="DC281">
        <f>ROUND(ROUND(AT281*AG281,2),6)</f>
        <v>0</v>
      </c>
      <c r="DD281" t="s">
        <v>3</v>
      </c>
      <c r="DE281" t="s">
        <v>3</v>
      </c>
      <c r="DF281">
        <f>ROUND(ROUND(AE281*AI281,2)*CX281,2)</f>
        <v>1208.46</v>
      </c>
      <c r="DG281">
        <f t="shared" si="80"/>
        <v>0</v>
      </c>
      <c r="DH281">
        <f t="shared" si="81"/>
        <v>0</v>
      </c>
      <c r="DI281">
        <f t="shared" si="73"/>
        <v>0</v>
      </c>
      <c r="DJ281">
        <f>DF281</f>
        <v>1208.46</v>
      </c>
      <c r="DK281">
        <v>0</v>
      </c>
      <c r="DL281" t="s">
        <v>3</v>
      </c>
      <c r="DM281">
        <v>0</v>
      </c>
      <c r="DN281" t="s">
        <v>3</v>
      </c>
      <c r="DO281">
        <v>0</v>
      </c>
    </row>
    <row r="282" spans="1:119" x14ac:dyDescent="0.2">
      <c r="A282">
        <f>ROW(Source!A478)</f>
        <v>478</v>
      </c>
      <c r="B282">
        <v>60252775</v>
      </c>
      <c r="C282">
        <v>60253533</v>
      </c>
      <c r="D282">
        <v>59062058</v>
      </c>
      <c r="E282">
        <v>1</v>
      </c>
      <c r="F282">
        <v>1</v>
      </c>
      <c r="G282">
        <v>1080</v>
      </c>
      <c r="H282">
        <v>3</v>
      </c>
      <c r="I282" t="s">
        <v>1149</v>
      </c>
      <c r="J282" t="s">
        <v>1150</v>
      </c>
      <c r="K282" t="s">
        <v>1151</v>
      </c>
      <c r="L282">
        <v>1356</v>
      </c>
      <c r="N282">
        <v>1010</v>
      </c>
      <c r="O282" t="s">
        <v>1081</v>
      </c>
      <c r="P282" t="s">
        <v>1081</v>
      </c>
      <c r="Q282">
        <v>1000</v>
      </c>
      <c r="W282">
        <v>0</v>
      </c>
      <c r="X282">
        <v>-257488424</v>
      </c>
      <c r="Y282">
        <f>AT282</f>
        <v>0.10199999999999999</v>
      </c>
      <c r="AA282">
        <v>19963.41</v>
      </c>
      <c r="AB282">
        <v>0</v>
      </c>
      <c r="AC282">
        <v>0</v>
      </c>
      <c r="AD282">
        <v>0</v>
      </c>
      <c r="AE282">
        <v>987.31</v>
      </c>
      <c r="AF282">
        <v>0</v>
      </c>
      <c r="AG282">
        <v>0</v>
      </c>
      <c r="AH282">
        <v>0</v>
      </c>
      <c r="AI282">
        <v>20.22</v>
      </c>
      <c r="AJ282">
        <v>1</v>
      </c>
      <c r="AK282">
        <v>1</v>
      </c>
      <c r="AL282">
        <v>1</v>
      </c>
      <c r="AM282">
        <v>2</v>
      </c>
      <c r="AN282">
        <v>0</v>
      </c>
      <c r="AO282">
        <v>1</v>
      </c>
      <c r="AP282">
        <v>1</v>
      </c>
      <c r="AQ282">
        <v>0</v>
      </c>
      <c r="AR282">
        <v>0</v>
      </c>
      <c r="AS282" t="s">
        <v>3</v>
      </c>
      <c r="AT282">
        <v>0.10199999999999999</v>
      </c>
      <c r="AU282" t="s">
        <v>3</v>
      </c>
      <c r="AV282">
        <v>0</v>
      </c>
      <c r="AW282">
        <v>2</v>
      </c>
      <c r="AX282">
        <v>60254411</v>
      </c>
      <c r="AY282">
        <v>1</v>
      </c>
      <c r="AZ282">
        <v>0</v>
      </c>
      <c r="BA282">
        <v>344</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CV282">
        <v>0</v>
      </c>
      <c r="CW282">
        <v>0</v>
      </c>
      <c r="CX282">
        <f>ROUND(Y282*Source!I478,9)</f>
        <v>6.7320000000000005E-2</v>
      </c>
      <c r="CY282">
        <f>AA282</f>
        <v>19963.41</v>
      </c>
      <c r="CZ282">
        <f>AE282</f>
        <v>987.31</v>
      </c>
      <c r="DA282">
        <f>AI282</f>
        <v>20.22</v>
      </c>
      <c r="DB282">
        <f>ROUND(ROUND(AT282*CZ282,2),6)</f>
        <v>100.71</v>
      </c>
      <c r="DC282">
        <f>ROUND(ROUND(AT282*AG282,2),6)</f>
        <v>0</v>
      </c>
      <c r="DD282" t="s">
        <v>3</v>
      </c>
      <c r="DE282" t="s">
        <v>3</v>
      </c>
      <c r="DF282">
        <f>ROUND(ROUND(AE282*AI282,2)*CX282,2)</f>
        <v>1343.94</v>
      </c>
      <c r="DG282">
        <f t="shared" si="80"/>
        <v>0</v>
      </c>
      <c r="DH282">
        <f t="shared" si="81"/>
        <v>0</v>
      </c>
      <c r="DI282">
        <f t="shared" si="73"/>
        <v>0</v>
      </c>
      <c r="DJ282">
        <f>DF282</f>
        <v>1343.94</v>
      </c>
      <c r="DK282">
        <v>0</v>
      </c>
      <c r="DL282" t="s">
        <v>3</v>
      </c>
      <c r="DM282">
        <v>0</v>
      </c>
      <c r="DN282" t="s">
        <v>3</v>
      </c>
      <c r="DO282">
        <v>0</v>
      </c>
    </row>
    <row r="283" spans="1:119" x14ac:dyDescent="0.2">
      <c r="A283">
        <f>ROW(Source!A478)</f>
        <v>478</v>
      </c>
      <c r="B283">
        <v>60252775</v>
      </c>
      <c r="C283">
        <v>60253533</v>
      </c>
      <c r="D283">
        <v>59062171</v>
      </c>
      <c r="E283">
        <v>1</v>
      </c>
      <c r="F283">
        <v>1</v>
      </c>
      <c r="G283">
        <v>1080</v>
      </c>
      <c r="H283">
        <v>3</v>
      </c>
      <c r="I283" t="s">
        <v>1152</v>
      </c>
      <c r="J283" t="s">
        <v>1153</v>
      </c>
      <c r="K283" t="s">
        <v>1154</v>
      </c>
      <c r="L283">
        <v>1301</v>
      </c>
      <c r="N283">
        <v>1003</v>
      </c>
      <c r="O283" t="s">
        <v>983</v>
      </c>
      <c r="P283" t="s">
        <v>983</v>
      </c>
      <c r="Q283">
        <v>1</v>
      </c>
      <c r="W283">
        <v>0</v>
      </c>
      <c r="X283">
        <v>733087095</v>
      </c>
      <c r="Y283">
        <f>AT283</f>
        <v>1</v>
      </c>
      <c r="AA283">
        <v>72.319999999999993</v>
      </c>
      <c r="AB283">
        <v>0</v>
      </c>
      <c r="AC283">
        <v>0</v>
      </c>
      <c r="AD283">
        <v>0</v>
      </c>
      <c r="AE283">
        <v>18.59</v>
      </c>
      <c r="AF283">
        <v>0</v>
      </c>
      <c r="AG283">
        <v>0</v>
      </c>
      <c r="AH283">
        <v>0</v>
      </c>
      <c r="AI283">
        <v>3.89</v>
      </c>
      <c r="AJ283">
        <v>1</v>
      </c>
      <c r="AK283">
        <v>1</v>
      </c>
      <c r="AL283">
        <v>1</v>
      </c>
      <c r="AM283">
        <v>2</v>
      </c>
      <c r="AN283">
        <v>0</v>
      </c>
      <c r="AO283">
        <v>1</v>
      </c>
      <c r="AP283">
        <v>1</v>
      </c>
      <c r="AQ283">
        <v>0</v>
      </c>
      <c r="AR283">
        <v>0</v>
      </c>
      <c r="AS283" t="s">
        <v>3</v>
      </c>
      <c r="AT283">
        <v>1</v>
      </c>
      <c r="AU283" t="s">
        <v>3</v>
      </c>
      <c r="AV283">
        <v>0</v>
      </c>
      <c r="AW283">
        <v>2</v>
      </c>
      <c r="AX283">
        <v>60254412</v>
      </c>
      <c r="AY283">
        <v>1</v>
      </c>
      <c r="AZ283">
        <v>0</v>
      </c>
      <c r="BA283">
        <v>345</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CV283">
        <v>0</v>
      </c>
      <c r="CW283">
        <v>0</v>
      </c>
      <c r="CX283">
        <f>ROUND(Y283*Source!I478,9)</f>
        <v>0.66</v>
      </c>
      <c r="CY283">
        <f>AA283</f>
        <v>72.319999999999993</v>
      </c>
      <c r="CZ283">
        <f>AE283</f>
        <v>18.59</v>
      </c>
      <c r="DA283">
        <f>AI283</f>
        <v>3.89</v>
      </c>
      <c r="DB283">
        <f>ROUND(ROUND(AT283*CZ283,2),6)</f>
        <v>18.59</v>
      </c>
      <c r="DC283">
        <f>ROUND(ROUND(AT283*AG283,2),6)</f>
        <v>0</v>
      </c>
      <c r="DD283" t="s">
        <v>3</v>
      </c>
      <c r="DE283" t="s">
        <v>3</v>
      </c>
      <c r="DF283">
        <f>ROUND(ROUND(AE283*AI283,2)*CX283,2)</f>
        <v>47.73</v>
      </c>
      <c r="DG283">
        <f t="shared" si="80"/>
        <v>0</v>
      </c>
      <c r="DH283">
        <f t="shared" si="81"/>
        <v>0</v>
      </c>
      <c r="DI283">
        <f t="shared" si="73"/>
        <v>0</v>
      </c>
      <c r="DJ283">
        <f>DF283</f>
        <v>47.73</v>
      </c>
      <c r="DK283">
        <v>0</v>
      </c>
      <c r="DL283" t="s">
        <v>3</v>
      </c>
      <c r="DM283">
        <v>0</v>
      </c>
      <c r="DN283" t="s">
        <v>3</v>
      </c>
      <c r="DO283">
        <v>0</v>
      </c>
    </row>
    <row r="284" spans="1:119" x14ac:dyDescent="0.2">
      <c r="A284">
        <f>ROW(Source!A478)</f>
        <v>478</v>
      </c>
      <c r="B284">
        <v>60252775</v>
      </c>
      <c r="C284">
        <v>60253533</v>
      </c>
      <c r="D284">
        <v>59062380</v>
      </c>
      <c r="E284">
        <v>1</v>
      </c>
      <c r="F284">
        <v>1</v>
      </c>
      <c r="G284">
        <v>1080</v>
      </c>
      <c r="H284">
        <v>3</v>
      </c>
      <c r="I284" t="s">
        <v>1155</v>
      </c>
      <c r="J284" t="s">
        <v>1156</v>
      </c>
      <c r="K284" t="s">
        <v>1157</v>
      </c>
      <c r="L284">
        <v>1356</v>
      </c>
      <c r="N284">
        <v>1010</v>
      </c>
      <c r="O284" t="s">
        <v>1081</v>
      </c>
      <c r="P284" t="s">
        <v>1081</v>
      </c>
      <c r="Q284">
        <v>1000</v>
      </c>
      <c r="W284">
        <v>0</v>
      </c>
      <c r="X284">
        <v>-1715273674</v>
      </c>
      <c r="Y284">
        <f>AT284</f>
        <v>0.10199999999999999</v>
      </c>
      <c r="AA284">
        <v>786.04</v>
      </c>
      <c r="AB284">
        <v>0</v>
      </c>
      <c r="AC284">
        <v>0</v>
      </c>
      <c r="AD284">
        <v>0</v>
      </c>
      <c r="AE284">
        <v>614.09</v>
      </c>
      <c r="AF284">
        <v>0</v>
      </c>
      <c r="AG284">
        <v>0</v>
      </c>
      <c r="AH284">
        <v>0</v>
      </c>
      <c r="AI284">
        <v>1.28</v>
      </c>
      <c r="AJ284">
        <v>1</v>
      </c>
      <c r="AK284">
        <v>1</v>
      </c>
      <c r="AL284">
        <v>1</v>
      </c>
      <c r="AM284">
        <v>2</v>
      </c>
      <c r="AN284">
        <v>0</v>
      </c>
      <c r="AO284">
        <v>1</v>
      </c>
      <c r="AP284">
        <v>1</v>
      </c>
      <c r="AQ284">
        <v>0</v>
      </c>
      <c r="AR284">
        <v>0</v>
      </c>
      <c r="AS284" t="s">
        <v>3</v>
      </c>
      <c r="AT284">
        <v>0.10199999999999999</v>
      </c>
      <c r="AU284" t="s">
        <v>3</v>
      </c>
      <c r="AV284">
        <v>0</v>
      </c>
      <c r="AW284">
        <v>2</v>
      </c>
      <c r="AX284">
        <v>60254413</v>
      </c>
      <c r="AY284">
        <v>1</v>
      </c>
      <c r="AZ284">
        <v>0</v>
      </c>
      <c r="BA284">
        <v>346</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CV284">
        <v>0</v>
      </c>
      <c r="CW284">
        <v>0</v>
      </c>
      <c r="CX284">
        <f>ROUND(Y284*Source!I478,9)</f>
        <v>6.7320000000000005E-2</v>
      </c>
      <c r="CY284">
        <f>AA284</f>
        <v>786.04</v>
      </c>
      <c r="CZ284">
        <f>AE284</f>
        <v>614.09</v>
      </c>
      <c r="DA284">
        <f>AI284</f>
        <v>1.28</v>
      </c>
      <c r="DB284">
        <f>ROUND(ROUND(AT284*CZ284,2),6)</f>
        <v>62.64</v>
      </c>
      <c r="DC284">
        <f>ROUND(ROUND(AT284*AG284,2),6)</f>
        <v>0</v>
      </c>
      <c r="DD284" t="s">
        <v>3</v>
      </c>
      <c r="DE284" t="s">
        <v>3</v>
      </c>
      <c r="DF284">
        <f>ROUND(ROUND(AE284*AI284,2)*CX284,2)</f>
        <v>52.92</v>
      </c>
      <c r="DG284">
        <f t="shared" si="80"/>
        <v>0</v>
      </c>
      <c r="DH284">
        <f t="shared" si="81"/>
        <v>0</v>
      </c>
      <c r="DI284">
        <f t="shared" si="73"/>
        <v>0</v>
      </c>
      <c r="DJ284">
        <f>DF284</f>
        <v>52.92</v>
      </c>
      <c r="DK284">
        <v>0</v>
      </c>
      <c r="DL284" t="s">
        <v>3</v>
      </c>
      <c r="DM284">
        <v>0</v>
      </c>
      <c r="DN284" t="s">
        <v>3</v>
      </c>
      <c r="DO284">
        <v>0</v>
      </c>
    </row>
    <row r="285" spans="1:119" x14ac:dyDescent="0.2">
      <c r="A285">
        <f>ROW(Source!A483)</f>
        <v>483</v>
      </c>
      <c r="B285">
        <v>60252778</v>
      </c>
      <c r="C285">
        <v>60253556</v>
      </c>
      <c r="D285">
        <v>58999254</v>
      </c>
      <c r="E285">
        <v>1080</v>
      </c>
      <c r="F285">
        <v>1</v>
      </c>
      <c r="G285">
        <v>1080</v>
      </c>
      <c r="H285">
        <v>1</v>
      </c>
      <c r="I285" t="s">
        <v>1048</v>
      </c>
      <c r="J285" t="s">
        <v>3</v>
      </c>
      <c r="K285" t="s">
        <v>1049</v>
      </c>
      <c r="L285">
        <v>1191</v>
      </c>
      <c r="N285">
        <v>1013</v>
      </c>
      <c r="O285" t="s">
        <v>1050</v>
      </c>
      <c r="P285" t="s">
        <v>1050</v>
      </c>
      <c r="Q285">
        <v>1</v>
      </c>
      <c r="W285">
        <v>0</v>
      </c>
      <c r="X285">
        <v>476480486</v>
      </c>
      <c r="Y285">
        <f>(AT285*1.1)</f>
        <v>33.814</v>
      </c>
      <c r="AA285">
        <v>0</v>
      </c>
      <c r="AB285">
        <v>0</v>
      </c>
      <c r="AC285">
        <v>0</v>
      </c>
      <c r="AD285">
        <v>0</v>
      </c>
      <c r="AE285">
        <v>0</v>
      </c>
      <c r="AF285">
        <v>0</v>
      </c>
      <c r="AG285">
        <v>0</v>
      </c>
      <c r="AH285">
        <v>0</v>
      </c>
      <c r="AI285">
        <v>1</v>
      </c>
      <c r="AJ285">
        <v>1</v>
      </c>
      <c r="AK285">
        <v>1</v>
      </c>
      <c r="AL285">
        <v>1</v>
      </c>
      <c r="AM285">
        <v>-2</v>
      </c>
      <c r="AN285">
        <v>0</v>
      </c>
      <c r="AO285">
        <v>1</v>
      </c>
      <c r="AP285">
        <v>1</v>
      </c>
      <c r="AQ285">
        <v>0</v>
      </c>
      <c r="AR285">
        <v>0</v>
      </c>
      <c r="AS285" t="s">
        <v>3</v>
      </c>
      <c r="AT285">
        <v>30.74</v>
      </c>
      <c r="AU285" t="s">
        <v>24</v>
      </c>
      <c r="AV285">
        <v>1</v>
      </c>
      <c r="AW285">
        <v>2</v>
      </c>
      <c r="AX285">
        <v>60254420</v>
      </c>
      <c r="AY285">
        <v>1</v>
      </c>
      <c r="AZ285">
        <v>0</v>
      </c>
      <c r="BA285">
        <v>353</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CU285">
        <f>ROUND(AT285*Source!I483*AH285*AL285,2)</f>
        <v>0</v>
      </c>
      <c r="CV285">
        <f>ROUND(Y285*Source!I483,9)</f>
        <v>111.24806</v>
      </c>
      <c r="CW285">
        <v>0</v>
      </c>
      <c r="CX285">
        <f>ROUND(Y285*Source!I483,9)</f>
        <v>111.24806</v>
      </c>
      <c r="CY285">
        <f>AD285</f>
        <v>0</v>
      </c>
      <c r="CZ285">
        <f>AH285</f>
        <v>0</v>
      </c>
      <c r="DA285">
        <f>AL285</f>
        <v>1</v>
      </c>
      <c r="DB285">
        <f>ROUND((ROUND(AT285*CZ285,2)*1.1),6)</f>
        <v>0</v>
      </c>
      <c r="DC285">
        <f>ROUND((ROUND(AT285*AG285,2)*1.1),6)</f>
        <v>0</v>
      </c>
      <c r="DD285" t="s">
        <v>3</v>
      </c>
      <c r="DE285" t="s">
        <v>3</v>
      </c>
      <c r="DF285">
        <f t="shared" ref="DF285:DF292" si="82">ROUND(ROUND(AE285,2)*CX285,2)</f>
        <v>0</v>
      </c>
      <c r="DG285">
        <f t="shared" si="80"/>
        <v>0</v>
      </c>
      <c r="DH285">
        <f t="shared" si="81"/>
        <v>0</v>
      </c>
      <c r="DI285">
        <f t="shared" si="73"/>
        <v>0</v>
      </c>
      <c r="DJ285">
        <f>DI285</f>
        <v>0</v>
      </c>
      <c r="DK285">
        <v>0</v>
      </c>
      <c r="DL285" t="s">
        <v>3</v>
      </c>
      <c r="DM285">
        <v>0</v>
      </c>
      <c r="DN285" t="s">
        <v>3</v>
      </c>
      <c r="DO285">
        <v>0</v>
      </c>
    </row>
    <row r="286" spans="1:119" x14ac:dyDescent="0.2">
      <c r="A286">
        <f>ROW(Source!A483)</f>
        <v>483</v>
      </c>
      <c r="B286">
        <v>60252778</v>
      </c>
      <c r="C286">
        <v>60253556</v>
      </c>
      <c r="D286">
        <v>59070669</v>
      </c>
      <c r="E286">
        <v>1</v>
      </c>
      <c r="F286">
        <v>1</v>
      </c>
      <c r="G286">
        <v>1080</v>
      </c>
      <c r="H286">
        <v>2</v>
      </c>
      <c r="I286" t="s">
        <v>1055</v>
      </c>
      <c r="J286" t="s">
        <v>1056</v>
      </c>
      <c r="K286" t="s">
        <v>1057</v>
      </c>
      <c r="L286">
        <v>1368</v>
      </c>
      <c r="N286">
        <v>1011</v>
      </c>
      <c r="O286" t="s">
        <v>1054</v>
      </c>
      <c r="P286" t="s">
        <v>1054</v>
      </c>
      <c r="Q286">
        <v>1</v>
      </c>
      <c r="W286">
        <v>0</v>
      </c>
      <c r="X286">
        <v>-1985943078</v>
      </c>
      <c r="Y286">
        <f>(AT286*1.1)</f>
        <v>4.4000000000000004E-2</v>
      </c>
      <c r="AA286">
        <v>0</v>
      </c>
      <c r="AB286">
        <v>87.01</v>
      </c>
      <c r="AC286">
        <v>13.21</v>
      </c>
      <c r="AD286">
        <v>0</v>
      </c>
      <c r="AE286">
        <v>0</v>
      </c>
      <c r="AF286">
        <v>83.1</v>
      </c>
      <c r="AG286">
        <v>12.62</v>
      </c>
      <c r="AH286">
        <v>0</v>
      </c>
      <c r="AI286">
        <v>1</v>
      </c>
      <c r="AJ286">
        <v>1</v>
      </c>
      <c r="AK286">
        <v>1</v>
      </c>
      <c r="AL286">
        <v>1</v>
      </c>
      <c r="AM286">
        <v>-2</v>
      </c>
      <c r="AN286">
        <v>0</v>
      </c>
      <c r="AO286">
        <v>1</v>
      </c>
      <c r="AP286">
        <v>1</v>
      </c>
      <c r="AQ286">
        <v>0</v>
      </c>
      <c r="AR286">
        <v>0</v>
      </c>
      <c r="AS286" t="s">
        <v>3</v>
      </c>
      <c r="AT286">
        <v>0.04</v>
      </c>
      <c r="AU286" t="s">
        <v>24</v>
      </c>
      <c r="AV286">
        <v>0</v>
      </c>
      <c r="AW286">
        <v>2</v>
      </c>
      <c r="AX286">
        <v>60254421</v>
      </c>
      <c r="AY286">
        <v>1</v>
      </c>
      <c r="AZ286">
        <v>0</v>
      </c>
      <c r="BA286">
        <v>354</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CV286">
        <v>0</v>
      </c>
      <c r="CW286">
        <f>ROUND(Y286*Source!I483*DO286,9)</f>
        <v>1.8268712</v>
      </c>
      <c r="CX286">
        <f>ROUND(Y286*Source!I483,9)</f>
        <v>0.14476</v>
      </c>
      <c r="CY286">
        <f>AB286</f>
        <v>87.01</v>
      </c>
      <c r="CZ286">
        <f>AF286</f>
        <v>83.1</v>
      </c>
      <c r="DA286">
        <f>AJ286</f>
        <v>1</v>
      </c>
      <c r="DB286">
        <f>ROUND((ROUND(AT286*CZ286,2)*1.1),6)</f>
        <v>3.6520000000000001</v>
      </c>
      <c r="DC286">
        <f>ROUND((ROUND(AT286*AG286,2)*1.1),6)</f>
        <v>0.55000000000000004</v>
      </c>
      <c r="DD286" t="s">
        <v>3</v>
      </c>
      <c r="DE286" t="s">
        <v>3</v>
      </c>
      <c r="DF286">
        <f t="shared" si="82"/>
        <v>0</v>
      </c>
      <c r="DG286">
        <f t="shared" si="80"/>
        <v>12.03</v>
      </c>
      <c r="DH286">
        <f t="shared" si="81"/>
        <v>1.83</v>
      </c>
      <c r="DI286">
        <f t="shared" si="73"/>
        <v>0</v>
      </c>
      <c r="DJ286">
        <f>DG286</f>
        <v>12.03</v>
      </c>
      <c r="DK286">
        <v>0</v>
      </c>
      <c r="DL286" t="s">
        <v>1058</v>
      </c>
      <c r="DM286">
        <v>0</v>
      </c>
      <c r="DN286" t="s">
        <v>1050</v>
      </c>
      <c r="DO286">
        <v>12.62</v>
      </c>
    </row>
    <row r="287" spans="1:119" x14ac:dyDescent="0.2">
      <c r="A287">
        <f>ROW(Source!A483)</f>
        <v>483</v>
      </c>
      <c r="B287">
        <v>60252778</v>
      </c>
      <c r="C287">
        <v>60253556</v>
      </c>
      <c r="D287">
        <v>59070728</v>
      </c>
      <c r="E287">
        <v>1</v>
      </c>
      <c r="F287">
        <v>1</v>
      </c>
      <c r="G287">
        <v>1080</v>
      </c>
      <c r="H287">
        <v>2</v>
      </c>
      <c r="I287" t="s">
        <v>1161</v>
      </c>
      <c r="J287" t="s">
        <v>1162</v>
      </c>
      <c r="K287" t="s">
        <v>1163</v>
      </c>
      <c r="L287">
        <v>1368</v>
      </c>
      <c r="N287">
        <v>1011</v>
      </c>
      <c r="O287" t="s">
        <v>1054</v>
      </c>
      <c r="P287" t="s">
        <v>1054</v>
      </c>
      <c r="Q287">
        <v>1</v>
      </c>
      <c r="W287">
        <v>0</v>
      </c>
      <c r="X287">
        <v>276797719</v>
      </c>
      <c r="Y287">
        <f>(AT287*1.1)</f>
        <v>2.3100000000000005</v>
      </c>
      <c r="AA287">
        <v>0</v>
      </c>
      <c r="AB287">
        <v>0.44</v>
      </c>
      <c r="AC287">
        <v>0</v>
      </c>
      <c r="AD287">
        <v>0</v>
      </c>
      <c r="AE287">
        <v>0</v>
      </c>
      <c r="AF287">
        <v>0.42</v>
      </c>
      <c r="AG287">
        <v>0</v>
      </c>
      <c r="AH287">
        <v>0</v>
      </c>
      <c r="AI287">
        <v>1</v>
      </c>
      <c r="AJ287">
        <v>1</v>
      </c>
      <c r="AK287">
        <v>1</v>
      </c>
      <c r="AL287">
        <v>1</v>
      </c>
      <c r="AM287">
        <v>-2</v>
      </c>
      <c r="AN287">
        <v>0</v>
      </c>
      <c r="AO287">
        <v>1</v>
      </c>
      <c r="AP287">
        <v>1</v>
      </c>
      <c r="AQ287">
        <v>0</v>
      </c>
      <c r="AR287">
        <v>0</v>
      </c>
      <c r="AS287" t="s">
        <v>3</v>
      </c>
      <c r="AT287">
        <v>2.1</v>
      </c>
      <c r="AU287" t="s">
        <v>24</v>
      </c>
      <c r="AV287">
        <v>0</v>
      </c>
      <c r="AW287">
        <v>2</v>
      </c>
      <c r="AX287">
        <v>60254422</v>
      </c>
      <c r="AY287">
        <v>1</v>
      </c>
      <c r="AZ287">
        <v>0</v>
      </c>
      <c r="BA287">
        <v>355</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CV287">
        <v>0</v>
      </c>
      <c r="CW287">
        <f>ROUND(Y287*Source!I483*DO287,9)</f>
        <v>0</v>
      </c>
      <c r="CX287">
        <f>ROUND(Y287*Source!I483,9)</f>
        <v>7.5998999999999999</v>
      </c>
      <c r="CY287">
        <f>AB287</f>
        <v>0.44</v>
      </c>
      <c r="CZ287">
        <f>AF287</f>
        <v>0.42</v>
      </c>
      <c r="DA287">
        <f>AJ287</f>
        <v>1</v>
      </c>
      <c r="DB287">
        <f>ROUND((ROUND(AT287*CZ287,2)*1.1),6)</f>
        <v>0.96799999999999997</v>
      </c>
      <c r="DC287">
        <f>ROUND((ROUND(AT287*AG287,2)*1.1),6)</f>
        <v>0</v>
      </c>
      <c r="DD287" t="s">
        <v>3</v>
      </c>
      <c r="DE287" t="s">
        <v>3</v>
      </c>
      <c r="DF287">
        <f t="shared" si="82"/>
        <v>0</v>
      </c>
      <c r="DG287">
        <f t="shared" si="80"/>
        <v>3.19</v>
      </c>
      <c r="DH287">
        <f t="shared" si="81"/>
        <v>0</v>
      </c>
      <c r="DI287">
        <f t="shared" si="73"/>
        <v>0</v>
      </c>
      <c r="DJ287">
        <f>DG287</f>
        <v>3.19</v>
      </c>
      <c r="DK287">
        <v>0</v>
      </c>
      <c r="DL287" t="s">
        <v>3</v>
      </c>
      <c r="DM287">
        <v>0</v>
      </c>
      <c r="DN287" t="s">
        <v>3</v>
      </c>
      <c r="DO287">
        <v>0</v>
      </c>
    </row>
    <row r="288" spans="1:119" x14ac:dyDescent="0.2">
      <c r="A288">
        <f>ROW(Source!A483)</f>
        <v>483</v>
      </c>
      <c r="B288">
        <v>60252778</v>
      </c>
      <c r="C288">
        <v>60253556</v>
      </c>
      <c r="D288">
        <v>59049323</v>
      </c>
      <c r="E288">
        <v>1</v>
      </c>
      <c r="F288">
        <v>1</v>
      </c>
      <c r="G288">
        <v>1080</v>
      </c>
      <c r="H288">
        <v>3</v>
      </c>
      <c r="I288" t="s">
        <v>1164</v>
      </c>
      <c r="J288" t="s">
        <v>1165</v>
      </c>
      <c r="K288" t="s">
        <v>1166</v>
      </c>
      <c r="L288">
        <v>1354</v>
      </c>
      <c r="N288">
        <v>1010</v>
      </c>
      <c r="O288" t="s">
        <v>457</v>
      </c>
      <c r="P288" t="s">
        <v>457</v>
      </c>
      <c r="Q288">
        <v>1</v>
      </c>
      <c r="W288">
        <v>0</v>
      </c>
      <c r="X288">
        <v>2066669145</v>
      </c>
      <c r="Y288">
        <f>AT288</f>
        <v>0.83330000000000004</v>
      </c>
      <c r="AA288">
        <v>4.3600000000000003</v>
      </c>
      <c r="AB288">
        <v>0</v>
      </c>
      <c r="AC288">
        <v>0</v>
      </c>
      <c r="AD288">
        <v>0</v>
      </c>
      <c r="AE288">
        <v>4.3600000000000003</v>
      </c>
      <c r="AF288">
        <v>0</v>
      </c>
      <c r="AG288">
        <v>0</v>
      </c>
      <c r="AH288">
        <v>0</v>
      </c>
      <c r="AI288">
        <v>1</v>
      </c>
      <c r="AJ288">
        <v>1</v>
      </c>
      <c r="AK288">
        <v>1</v>
      </c>
      <c r="AL288">
        <v>1</v>
      </c>
      <c r="AM288">
        <v>-2</v>
      </c>
      <c r="AN288">
        <v>0</v>
      </c>
      <c r="AO288">
        <v>1</v>
      </c>
      <c r="AP288">
        <v>1</v>
      </c>
      <c r="AQ288">
        <v>0</v>
      </c>
      <c r="AR288">
        <v>0</v>
      </c>
      <c r="AS288" t="s">
        <v>3</v>
      </c>
      <c r="AT288">
        <v>0.83330000000000004</v>
      </c>
      <c r="AU288" t="s">
        <v>3</v>
      </c>
      <c r="AV288">
        <v>0</v>
      </c>
      <c r="AW288">
        <v>2</v>
      </c>
      <c r="AX288">
        <v>60254423</v>
      </c>
      <c r="AY288">
        <v>1</v>
      </c>
      <c r="AZ288">
        <v>0</v>
      </c>
      <c r="BA288">
        <v>356</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CV288">
        <v>0</v>
      </c>
      <c r="CW288">
        <v>0</v>
      </c>
      <c r="CX288">
        <f>ROUND(Y288*Source!I483,9)</f>
        <v>2.7415569999999998</v>
      </c>
      <c r="CY288">
        <f>AA288</f>
        <v>4.3600000000000003</v>
      </c>
      <c r="CZ288">
        <f>AE288</f>
        <v>4.3600000000000003</v>
      </c>
      <c r="DA288">
        <f>AI288</f>
        <v>1</v>
      </c>
      <c r="DB288">
        <f>ROUND(ROUND(AT288*CZ288,2),6)</f>
        <v>3.63</v>
      </c>
      <c r="DC288">
        <f>ROUND(ROUND(AT288*AG288,2),6)</f>
        <v>0</v>
      </c>
      <c r="DD288" t="s">
        <v>3</v>
      </c>
      <c r="DE288" t="s">
        <v>3</v>
      </c>
      <c r="DF288">
        <f t="shared" si="82"/>
        <v>11.95</v>
      </c>
      <c r="DG288">
        <f t="shared" si="80"/>
        <v>0</v>
      </c>
      <c r="DH288">
        <f t="shared" si="81"/>
        <v>0</v>
      </c>
      <c r="DI288">
        <f t="shared" si="73"/>
        <v>0</v>
      </c>
      <c r="DJ288">
        <f>DF288</f>
        <v>11.95</v>
      </c>
      <c r="DK288">
        <v>0</v>
      </c>
      <c r="DL288" t="s">
        <v>3</v>
      </c>
      <c r="DM288">
        <v>0</v>
      </c>
      <c r="DN288" t="s">
        <v>3</v>
      </c>
      <c r="DO288">
        <v>0</v>
      </c>
    </row>
    <row r="289" spans="1:119" x14ac:dyDescent="0.2">
      <c r="A289">
        <f>ROW(Source!A483)</f>
        <v>483</v>
      </c>
      <c r="B289">
        <v>60252778</v>
      </c>
      <c r="C289">
        <v>60253556</v>
      </c>
      <c r="D289">
        <v>0</v>
      </c>
      <c r="E289">
        <v>1080</v>
      </c>
      <c r="F289">
        <v>1</v>
      </c>
      <c r="G289">
        <v>1080</v>
      </c>
      <c r="H289">
        <v>3</v>
      </c>
      <c r="I289" t="s">
        <v>726</v>
      </c>
      <c r="J289" t="s">
        <v>3</v>
      </c>
      <c r="K289" t="s">
        <v>1315</v>
      </c>
      <c r="L289">
        <v>1371</v>
      </c>
      <c r="N289">
        <v>1013</v>
      </c>
      <c r="O289" t="s">
        <v>37</v>
      </c>
      <c r="P289" t="s">
        <v>37</v>
      </c>
      <c r="Q289">
        <v>1</v>
      </c>
      <c r="W289">
        <v>0</v>
      </c>
      <c r="X289">
        <v>1641146577</v>
      </c>
      <c r="Y289">
        <f>AT289</f>
        <v>31.6109422</v>
      </c>
      <c r="AA289">
        <v>191.01</v>
      </c>
      <c r="AB289">
        <v>0</v>
      </c>
      <c r="AC289">
        <v>0</v>
      </c>
      <c r="AD289">
        <v>0</v>
      </c>
      <c r="AE289">
        <v>191.01</v>
      </c>
      <c r="AF289">
        <v>0</v>
      </c>
      <c r="AG289">
        <v>0</v>
      </c>
      <c r="AH289">
        <v>0</v>
      </c>
      <c r="AI289">
        <v>1</v>
      </c>
      <c r="AJ289">
        <v>1</v>
      </c>
      <c r="AK289">
        <v>1</v>
      </c>
      <c r="AL289">
        <v>1</v>
      </c>
      <c r="AM289">
        <v>0</v>
      </c>
      <c r="AN289">
        <v>0</v>
      </c>
      <c r="AO289">
        <v>0</v>
      </c>
      <c r="AP289">
        <v>1</v>
      </c>
      <c r="AQ289">
        <v>0</v>
      </c>
      <c r="AR289">
        <v>0</v>
      </c>
      <c r="AS289" t="s">
        <v>3</v>
      </c>
      <c r="AT289">
        <v>31.6109422</v>
      </c>
      <c r="AU289" t="s">
        <v>3</v>
      </c>
      <c r="AV289">
        <v>0</v>
      </c>
      <c r="AW289">
        <v>1</v>
      </c>
      <c r="AX289">
        <v>-1</v>
      </c>
      <c r="AY289">
        <v>0</v>
      </c>
      <c r="AZ289">
        <v>0</v>
      </c>
      <c r="BA289" t="s">
        <v>3</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CV289">
        <v>0</v>
      </c>
      <c r="CW289">
        <v>0</v>
      </c>
      <c r="CX289">
        <f>ROUND(Y289*Source!I483,9)</f>
        <v>103.99999983799999</v>
      </c>
      <c r="CY289">
        <f>AA289</f>
        <v>191.01</v>
      </c>
      <c r="CZ289">
        <f>AE289</f>
        <v>191.01</v>
      </c>
      <c r="DA289">
        <f>AI289</f>
        <v>1</v>
      </c>
      <c r="DB289">
        <f>ROUND(ROUND(AT289*CZ289,2),6)</f>
        <v>6038.01</v>
      </c>
      <c r="DC289">
        <f>ROUND(ROUND(AT289*AG289,2),6)</f>
        <v>0</v>
      </c>
      <c r="DD289" t="s">
        <v>3</v>
      </c>
      <c r="DE289" t="s">
        <v>3</v>
      </c>
      <c r="DF289">
        <f t="shared" si="82"/>
        <v>19865.04</v>
      </c>
      <c r="DG289">
        <f t="shared" si="80"/>
        <v>0</v>
      </c>
      <c r="DH289">
        <f t="shared" si="81"/>
        <v>0</v>
      </c>
      <c r="DI289">
        <f t="shared" si="73"/>
        <v>0</v>
      </c>
      <c r="DJ289">
        <f>DF289</f>
        <v>19865.04</v>
      </c>
      <c r="DK289">
        <v>0</v>
      </c>
      <c r="DL289" t="s">
        <v>3</v>
      </c>
      <c r="DM289">
        <v>0</v>
      </c>
      <c r="DN289" t="s">
        <v>3</v>
      </c>
      <c r="DO289">
        <v>0</v>
      </c>
    </row>
    <row r="290" spans="1:119" x14ac:dyDescent="0.2">
      <c r="A290">
        <f>ROW(Source!A484)</f>
        <v>484</v>
      </c>
      <c r="B290">
        <v>60252775</v>
      </c>
      <c r="C290">
        <v>60253556</v>
      </c>
      <c r="D290">
        <v>58999254</v>
      </c>
      <c r="E290">
        <v>1080</v>
      </c>
      <c r="F290">
        <v>1</v>
      </c>
      <c r="G290">
        <v>1080</v>
      </c>
      <c r="H290">
        <v>1</v>
      </c>
      <c r="I290" t="s">
        <v>1048</v>
      </c>
      <c r="J290" t="s">
        <v>3</v>
      </c>
      <c r="K290" t="s">
        <v>1049</v>
      </c>
      <c r="L290">
        <v>1191</v>
      </c>
      <c r="N290">
        <v>1013</v>
      </c>
      <c r="O290" t="s">
        <v>1050</v>
      </c>
      <c r="P290" t="s">
        <v>1050</v>
      </c>
      <c r="Q290">
        <v>1</v>
      </c>
      <c r="W290">
        <v>0</v>
      </c>
      <c r="X290">
        <v>476480486</v>
      </c>
      <c r="Y290">
        <f>(AT290*1.1)</f>
        <v>33.814</v>
      </c>
      <c r="AA290">
        <v>0</v>
      </c>
      <c r="AB290">
        <v>0</v>
      </c>
      <c r="AC290">
        <v>0</v>
      </c>
      <c r="AD290">
        <v>0</v>
      </c>
      <c r="AE290">
        <v>0</v>
      </c>
      <c r="AF290">
        <v>0</v>
      </c>
      <c r="AG290">
        <v>0</v>
      </c>
      <c r="AH290">
        <v>0</v>
      </c>
      <c r="AI290">
        <v>1</v>
      </c>
      <c r="AJ290">
        <v>1</v>
      </c>
      <c r="AK290">
        <v>1</v>
      </c>
      <c r="AL290">
        <v>1</v>
      </c>
      <c r="AM290">
        <v>5</v>
      </c>
      <c r="AN290">
        <v>0</v>
      </c>
      <c r="AO290">
        <v>1</v>
      </c>
      <c r="AP290">
        <v>1</v>
      </c>
      <c r="AQ290">
        <v>0</v>
      </c>
      <c r="AR290">
        <v>0</v>
      </c>
      <c r="AS290" t="s">
        <v>3</v>
      </c>
      <c r="AT290">
        <v>30.74</v>
      </c>
      <c r="AU290" t="s">
        <v>24</v>
      </c>
      <c r="AV290">
        <v>1</v>
      </c>
      <c r="AW290">
        <v>2</v>
      </c>
      <c r="AX290">
        <v>60254420</v>
      </c>
      <c r="AY290">
        <v>1</v>
      </c>
      <c r="AZ290">
        <v>0</v>
      </c>
      <c r="BA290">
        <v>358</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CU290">
        <f>ROUND(AT290*Source!I484*AH290*AL290,2)</f>
        <v>0</v>
      </c>
      <c r="CV290">
        <f>ROUND(Y290*Source!I484,9)</f>
        <v>111.24806</v>
      </c>
      <c r="CW290">
        <v>0</v>
      </c>
      <c r="CX290">
        <f>ROUND(Y290*Source!I484,9)</f>
        <v>111.24806</v>
      </c>
      <c r="CY290">
        <f>AD290</f>
        <v>0</v>
      </c>
      <c r="CZ290">
        <f>AH290</f>
        <v>0</v>
      </c>
      <c r="DA290">
        <f>AL290</f>
        <v>1</v>
      </c>
      <c r="DB290">
        <f>ROUND((ROUND(AT290*CZ290,2)*1.1),6)</f>
        <v>0</v>
      </c>
      <c r="DC290">
        <f>ROUND((ROUND(AT290*AG290,2)*1.1),6)</f>
        <v>0</v>
      </c>
      <c r="DD290" t="s">
        <v>3</v>
      </c>
      <c r="DE290" t="s">
        <v>3</v>
      </c>
      <c r="DF290">
        <f t="shared" si="82"/>
        <v>0</v>
      </c>
      <c r="DG290">
        <f t="shared" si="80"/>
        <v>0</v>
      </c>
      <c r="DH290">
        <f t="shared" si="81"/>
        <v>0</v>
      </c>
      <c r="DI290">
        <f t="shared" si="73"/>
        <v>0</v>
      </c>
      <c r="DJ290">
        <f>DI290</f>
        <v>0</v>
      </c>
      <c r="DK290">
        <v>0</v>
      </c>
      <c r="DL290" t="s">
        <v>3</v>
      </c>
      <c r="DM290">
        <v>0</v>
      </c>
      <c r="DN290" t="s">
        <v>3</v>
      </c>
      <c r="DO290">
        <v>0</v>
      </c>
    </row>
    <row r="291" spans="1:119" x14ac:dyDescent="0.2">
      <c r="A291">
        <f>ROW(Source!A484)</f>
        <v>484</v>
      </c>
      <c r="B291">
        <v>60252775</v>
      </c>
      <c r="C291">
        <v>60253556</v>
      </c>
      <c r="D291">
        <v>59070669</v>
      </c>
      <c r="E291">
        <v>1</v>
      </c>
      <c r="F291">
        <v>1</v>
      </c>
      <c r="G291">
        <v>1080</v>
      </c>
      <c r="H291">
        <v>2</v>
      </c>
      <c r="I291" t="s">
        <v>1055</v>
      </c>
      <c r="J291" t="s">
        <v>1056</v>
      </c>
      <c r="K291" t="s">
        <v>1057</v>
      </c>
      <c r="L291">
        <v>1368</v>
      </c>
      <c r="N291">
        <v>1011</v>
      </c>
      <c r="O291" t="s">
        <v>1054</v>
      </c>
      <c r="P291" t="s">
        <v>1054</v>
      </c>
      <c r="Q291">
        <v>1</v>
      </c>
      <c r="W291">
        <v>0</v>
      </c>
      <c r="X291">
        <v>-1985943078</v>
      </c>
      <c r="Y291">
        <f>(AT291*1.1)</f>
        <v>4.4000000000000004E-2</v>
      </c>
      <c r="AA291">
        <v>0</v>
      </c>
      <c r="AB291">
        <v>1418.19</v>
      </c>
      <c r="AC291">
        <v>726.59</v>
      </c>
      <c r="AD291">
        <v>0</v>
      </c>
      <c r="AE291">
        <v>0</v>
      </c>
      <c r="AF291">
        <v>83.1</v>
      </c>
      <c r="AG291">
        <v>12.62</v>
      </c>
      <c r="AH291">
        <v>0</v>
      </c>
      <c r="AI291">
        <v>1</v>
      </c>
      <c r="AJ291">
        <v>16.3</v>
      </c>
      <c r="AK291">
        <v>54.99</v>
      </c>
      <c r="AL291">
        <v>1</v>
      </c>
      <c r="AM291">
        <v>2</v>
      </c>
      <c r="AN291">
        <v>0</v>
      </c>
      <c r="AO291">
        <v>1</v>
      </c>
      <c r="AP291">
        <v>1</v>
      </c>
      <c r="AQ291">
        <v>0</v>
      </c>
      <c r="AR291">
        <v>0</v>
      </c>
      <c r="AS291" t="s">
        <v>3</v>
      </c>
      <c r="AT291">
        <v>0.04</v>
      </c>
      <c r="AU291" t="s">
        <v>24</v>
      </c>
      <c r="AV291">
        <v>0</v>
      </c>
      <c r="AW291">
        <v>2</v>
      </c>
      <c r="AX291">
        <v>60254421</v>
      </c>
      <c r="AY291">
        <v>1</v>
      </c>
      <c r="AZ291">
        <v>0</v>
      </c>
      <c r="BA291">
        <v>359</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CV291">
        <v>0</v>
      </c>
      <c r="CW291">
        <f>ROUND(Y291*Source!I484*DO291,9)</f>
        <v>1.8268712</v>
      </c>
      <c r="CX291">
        <f>ROUND(Y291*Source!I484,9)</f>
        <v>0.14476</v>
      </c>
      <c r="CY291">
        <f>AB291</f>
        <v>1418.19</v>
      </c>
      <c r="CZ291">
        <f>AF291</f>
        <v>83.1</v>
      </c>
      <c r="DA291">
        <f>AJ291</f>
        <v>16.3</v>
      </c>
      <c r="DB291">
        <f>ROUND((ROUND(AT291*CZ291,2)*1.1),6)</f>
        <v>3.6520000000000001</v>
      </c>
      <c r="DC291">
        <f>ROUND((ROUND(AT291*AG291,2)*1.1),6)</f>
        <v>0.55000000000000004</v>
      </c>
      <c r="DD291" t="s">
        <v>3</v>
      </c>
      <c r="DE291" t="s">
        <v>3</v>
      </c>
      <c r="DF291">
        <f t="shared" si="82"/>
        <v>0</v>
      </c>
      <c r="DG291">
        <f>ROUND(ROUND(AF291*AJ291,2)*CX291,2)</f>
        <v>196.08</v>
      </c>
      <c r="DH291">
        <f>ROUND(ROUND(AG291*AK291,2)*CX291,2)</f>
        <v>100.46</v>
      </c>
      <c r="DI291">
        <f t="shared" si="73"/>
        <v>0</v>
      </c>
      <c r="DJ291">
        <f>DG291</f>
        <v>196.08</v>
      </c>
      <c r="DK291">
        <v>0</v>
      </c>
      <c r="DL291" t="s">
        <v>1058</v>
      </c>
      <c r="DM291">
        <v>0</v>
      </c>
      <c r="DN291" t="s">
        <v>1050</v>
      </c>
      <c r="DO291">
        <v>12.62</v>
      </c>
    </row>
    <row r="292" spans="1:119" x14ac:dyDescent="0.2">
      <c r="A292">
        <f>ROW(Source!A484)</f>
        <v>484</v>
      </c>
      <c r="B292">
        <v>60252775</v>
      </c>
      <c r="C292">
        <v>60253556</v>
      </c>
      <c r="D292">
        <v>59070728</v>
      </c>
      <c r="E292">
        <v>1</v>
      </c>
      <c r="F292">
        <v>1</v>
      </c>
      <c r="G292">
        <v>1080</v>
      </c>
      <c r="H292">
        <v>2</v>
      </c>
      <c r="I292" t="s">
        <v>1161</v>
      </c>
      <c r="J292" t="s">
        <v>1162</v>
      </c>
      <c r="K292" t="s">
        <v>1163</v>
      </c>
      <c r="L292">
        <v>1368</v>
      </c>
      <c r="N292">
        <v>1011</v>
      </c>
      <c r="O292" t="s">
        <v>1054</v>
      </c>
      <c r="P292" t="s">
        <v>1054</v>
      </c>
      <c r="Q292">
        <v>1</v>
      </c>
      <c r="W292">
        <v>0</v>
      </c>
      <c r="X292">
        <v>276797719</v>
      </c>
      <c r="Y292">
        <f>(AT292*1.1)</f>
        <v>2.3100000000000005</v>
      </c>
      <c r="AA292">
        <v>0</v>
      </c>
      <c r="AB292">
        <v>3.9</v>
      </c>
      <c r="AC292">
        <v>0</v>
      </c>
      <c r="AD292">
        <v>0</v>
      </c>
      <c r="AE292">
        <v>0</v>
      </c>
      <c r="AF292">
        <v>0.42</v>
      </c>
      <c r="AG292">
        <v>0</v>
      </c>
      <c r="AH292">
        <v>0</v>
      </c>
      <c r="AI292">
        <v>1</v>
      </c>
      <c r="AJ292">
        <v>8.86</v>
      </c>
      <c r="AK292">
        <v>54.99</v>
      </c>
      <c r="AL292">
        <v>1</v>
      </c>
      <c r="AM292">
        <v>2</v>
      </c>
      <c r="AN292">
        <v>0</v>
      </c>
      <c r="AO292">
        <v>1</v>
      </c>
      <c r="AP292">
        <v>1</v>
      </c>
      <c r="AQ292">
        <v>0</v>
      </c>
      <c r="AR292">
        <v>0</v>
      </c>
      <c r="AS292" t="s">
        <v>3</v>
      </c>
      <c r="AT292">
        <v>2.1</v>
      </c>
      <c r="AU292" t="s">
        <v>24</v>
      </c>
      <c r="AV292">
        <v>0</v>
      </c>
      <c r="AW292">
        <v>2</v>
      </c>
      <c r="AX292">
        <v>60254422</v>
      </c>
      <c r="AY292">
        <v>1</v>
      </c>
      <c r="AZ292">
        <v>0</v>
      </c>
      <c r="BA292">
        <v>360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CV292">
        <v>0</v>
      </c>
      <c r="CW292">
        <f>ROUND(Y292*Source!I484*DO292,9)</f>
        <v>0</v>
      </c>
      <c r="CX292">
        <f>ROUND(Y292*Source!I484,9)</f>
        <v>7.5998999999999999</v>
      </c>
      <c r="CY292">
        <f>AB292</f>
        <v>3.9</v>
      </c>
      <c r="CZ292">
        <f>AF292</f>
        <v>0.42</v>
      </c>
      <c r="DA292">
        <f>AJ292</f>
        <v>8.86</v>
      </c>
      <c r="DB292">
        <f>ROUND((ROUND(AT292*CZ292,2)*1.1),6)</f>
        <v>0.96799999999999997</v>
      </c>
      <c r="DC292">
        <f>ROUND((ROUND(AT292*AG292,2)*1.1),6)</f>
        <v>0</v>
      </c>
      <c r="DD292" t="s">
        <v>3</v>
      </c>
      <c r="DE292" t="s">
        <v>3</v>
      </c>
      <c r="DF292">
        <f t="shared" si="82"/>
        <v>0</v>
      </c>
      <c r="DG292">
        <f>ROUND(ROUND(AF292*AJ292,2)*CX292,2)</f>
        <v>28.27</v>
      </c>
      <c r="DH292">
        <f>ROUND(ROUND(AG292*AK292,2)*CX292,2)</f>
        <v>0</v>
      </c>
      <c r="DI292">
        <f t="shared" si="73"/>
        <v>0</v>
      </c>
      <c r="DJ292">
        <f>DG292</f>
        <v>28.27</v>
      </c>
      <c r="DK292">
        <v>0</v>
      </c>
      <c r="DL292" t="s">
        <v>3</v>
      </c>
      <c r="DM292">
        <v>0</v>
      </c>
      <c r="DN292" t="s">
        <v>3</v>
      </c>
      <c r="DO292">
        <v>0</v>
      </c>
    </row>
    <row r="293" spans="1:119" x14ac:dyDescent="0.2">
      <c r="A293">
        <f>ROW(Source!A484)</f>
        <v>484</v>
      </c>
      <c r="B293">
        <v>60252775</v>
      </c>
      <c r="C293">
        <v>60253556</v>
      </c>
      <c r="D293">
        <v>59049323</v>
      </c>
      <c r="E293">
        <v>1</v>
      </c>
      <c r="F293">
        <v>1</v>
      </c>
      <c r="G293">
        <v>1080</v>
      </c>
      <c r="H293">
        <v>3</v>
      </c>
      <c r="I293" t="s">
        <v>1164</v>
      </c>
      <c r="J293" t="s">
        <v>1165</v>
      </c>
      <c r="K293" t="s">
        <v>1166</v>
      </c>
      <c r="L293">
        <v>1354</v>
      </c>
      <c r="N293">
        <v>1010</v>
      </c>
      <c r="O293" t="s">
        <v>457</v>
      </c>
      <c r="P293" t="s">
        <v>457</v>
      </c>
      <c r="Q293">
        <v>1</v>
      </c>
      <c r="W293">
        <v>0</v>
      </c>
      <c r="X293">
        <v>2066669145</v>
      </c>
      <c r="Y293">
        <f>AT293</f>
        <v>0.83330000000000004</v>
      </c>
      <c r="AA293">
        <v>16.61</v>
      </c>
      <c r="AB293">
        <v>0</v>
      </c>
      <c r="AC293">
        <v>0</v>
      </c>
      <c r="AD293">
        <v>0</v>
      </c>
      <c r="AE293">
        <v>4.3600000000000003</v>
      </c>
      <c r="AF293">
        <v>0</v>
      </c>
      <c r="AG293">
        <v>0</v>
      </c>
      <c r="AH293">
        <v>0</v>
      </c>
      <c r="AI293">
        <v>3.81</v>
      </c>
      <c r="AJ293">
        <v>1</v>
      </c>
      <c r="AK293">
        <v>1</v>
      </c>
      <c r="AL293">
        <v>1</v>
      </c>
      <c r="AM293">
        <v>2</v>
      </c>
      <c r="AN293">
        <v>0</v>
      </c>
      <c r="AO293">
        <v>1</v>
      </c>
      <c r="AP293">
        <v>1</v>
      </c>
      <c r="AQ293">
        <v>0</v>
      </c>
      <c r="AR293">
        <v>0</v>
      </c>
      <c r="AS293" t="s">
        <v>3</v>
      </c>
      <c r="AT293">
        <v>0.83330000000000004</v>
      </c>
      <c r="AU293" t="s">
        <v>3</v>
      </c>
      <c r="AV293">
        <v>0</v>
      </c>
      <c r="AW293">
        <v>2</v>
      </c>
      <c r="AX293">
        <v>60254423</v>
      </c>
      <c r="AY293">
        <v>1</v>
      </c>
      <c r="AZ293">
        <v>0</v>
      </c>
      <c r="BA293">
        <v>361</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CV293">
        <v>0</v>
      </c>
      <c r="CW293">
        <v>0</v>
      </c>
      <c r="CX293">
        <f>ROUND(Y293*Source!I484,9)</f>
        <v>2.7415569999999998</v>
      </c>
      <c r="CY293">
        <f>AA293</f>
        <v>16.61</v>
      </c>
      <c r="CZ293">
        <f>AE293</f>
        <v>4.3600000000000003</v>
      </c>
      <c r="DA293">
        <f>AI293</f>
        <v>3.81</v>
      </c>
      <c r="DB293">
        <f>ROUND(ROUND(AT293*CZ293,2),6)</f>
        <v>3.63</v>
      </c>
      <c r="DC293">
        <f>ROUND(ROUND(AT293*AG293,2),6)</f>
        <v>0</v>
      </c>
      <c r="DD293" t="s">
        <v>3</v>
      </c>
      <c r="DE293" t="s">
        <v>3</v>
      </c>
      <c r="DF293">
        <f>ROUND(ROUND(AE293*AI293,2)*CX293,2)</f>
        <v>45.54</v>
      </c>
      <c r="DG293">
        <f t="shared" ref="DG293:DG301" si="83">ROUND(ROUND(AF293,2)*CX293,2)</f>
        <v>0</v>
      </c>
      <c r="DH293">
        <f t="shared" ref="DH293:DH301" si="84">ROUND(ROUND(AG293,2)*CX293,2)</f>
        <v>0</v>
      </c>
      <c r="DI293">
        <f t="shared" si="73"/>
        <v>0</v>
      </c>
      <c r="DJ293">
        <f>DF293</f>
        <v>45.54</v>
      </c>
      <c r="DK293">
        <v>0</v>
      </c>
      <c r="DL293" t="s">
        <v>3</v>
      </c>
      <c r="DM293">
        <v>0</v>
      </c>
      <c r="DN293" t="s">
        <v>3</v>
      </c>
      <c r="DO293">
        <v>0</v>
      </c>
    </row>
    <row r="294" spans="1:119" x14ac:dyDescent="0.2">
      <c r="A294">
        <f>ROW(Source!A484)</f>
        <v>484</v>
      </c>
      <c r="B294">
        <v>60252775</v>
      </c>
      <c r="C294">
        <v>60253556</v>
      </c>
      <c r="D294">
        <v>0</v>
      </c>
      <c r="E294">
        <v>1080</v>
      </c>
      <c r="F294">
        <v>1</v>
      </c>
      <c r="G294">
        <v>1080</v>
      </c>
      <c r="H294">
        <v>3</v>
      </c>
      <c r="I294" t="s">
        <v>726</v>
      </c>
      <c r="J294" t="s">
        <v>3</v>
      </c>
      <c r="K294" t="s">
        <v>1315</v>
      </c>
      <c r="L294">
        <v>1371</v>
      </c>
      <c r="N294">
        <v>1013</v>
      </c>
      <c r="O294" t="s">
        <v>37</v>
      </c>
      <c r="P294" t="s">
        <v>37</v>
      </c>
      <c r="Q294">
        <v>1</v>
      </c>
      <c r="W294">
        <v>0</v>
      </c>
      <c r="X294">
        <v>1641146577</v>
      </c>
      <c r="Y294">
        <f>AT294</f>
        <v>31.6109422</v>
      </c>
      <c r="AA294">
        <v>1887.18</v>
      </c>
      <c r="AB294">
        <v>0</v>
      </c>
      <c r="AC294">
        <v>0</v>
      </c>
      <c r="AD294">
        <v>0</v>
      </c>
      <c r="AE294">
        <v>191.01</v>
      </c>
      <c r="AF294">
        <v>0</v>
      </c>
      <c r="AG294">
        <v>0</v>
      </c>
      <c r="AH294">
        <v>0</v>
      </c>
      <c r="AI294">
        <v>9.8800000000000008</v>
      </c>
      <c r="AJ294">
        <v>1</v>
      </c>
      <c r="AK294">
        <v>1</v>
      </c>
      <c r="AL294">
        <v>1</v>
      </c>
      <c r="AM294">
        <v>0</v>
      </c>
      <c r="AN294">
        <v>0</v>
      </c>
      <c r="AO294">
        <v>0</v>
      </c>
      <c r="AP294">
        <v>1</v>
      </c>
      <c r="AQ294">
        <v>0</v>
      </c>
      <c r="AR294">
        <v>0</v>
      </c>
      <c r="AS294" t="s">
        <v>3</v>
      </c>
      <c r="AT294">
        <v>31.6109422</v>
      </c>
      <c r="AU294" t="s">
        <v>3</v>
      </c>
      <c r="AV294">
        <v>0</v>
      </c>
      <c r="AW294">
        <v>1</v>
      </c>
      <c r="AX294">
        <v>-1</v>
      </c>
      <c r="AY294">
        <v>0</v>
      </c>
      <c r="AZ294">
        <v>0</v>
      </c>
      <c r="BA294" t="s">
        <v>3</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CV294">
        <v>0</v>
      </c>
      <c r="CW294">
        <v>0</v>
      </c>
      <c r="CX294">
        <f>ROUND(Y294*Source!I484,9)</f>
        <v>103.99999983799999</v>
      </c>
      <c r="CY294">
        <f>AA294</f>
        <v>1887.18</v>
      </c>
      <c r="CZ294">
        <f>AE294</f>
        <v>191.01</v>
      </c>
      <c r="DA294">
        <f>AI294</f>
        <v>9.8800000000000008</v>
      </c>
      <c r="DB294">
        <f>ROUND(ROUND(AT294*CZ294,2),6)</f>
        <v>6038.01</v>
      </c>
      <c r="DC294">
        <f>ROUND(ROUND(AT294*AG294,2),6)</f>
        <v>0</v>
      </c>
      <c r="DD294" t="s">
        <v>3</v>
      </c>
      <c r="DE294" t="s">
        <v>3</v>
      </c>
      <c r="DF294">
        <f>ROUND(ROUND(AE294*AI294,2)*CX294,2)</f>
        <v>196266.72</v>
      </c>
      <c r="DG294">
        <f t="shared" si="83"/>
        <v>0</v>
      </c>
      <c r="DH294">
        <f t="shared" si="84"/>
        <v>0</v>
      </c>
      <c r="DI294">
        <f t="shared" si="73"/>
        <v>0</v>
      </c>
      <c r="DJ294">
        <f>DF294</f>
        <v>196266.72</v>
      </c>
      <c r="DK294">
        <v>0</v>
      </c>
      <c r="DL294" t="s">
        <v>3</v>
      </c>
      <c r="DM294">
        <v>0</v>
      </c>
      <c r="DN294" t="s">
        <v>3</v>
      </c>
      <c r="DO294">
        <v>0</v>
      </c>
    </row>
    <row r="295" spans="1:119" x14ac:dyDescent="0.2">
      <c r="A295">
        <f>ROW(Source!A491)</f>
        <v>491</v>
      </c>
      <c r="B295">
        <v>60252778</v>
      </c>
      <c r="C295">
        <v>60253570</v>
      </c>
      <c r="D295">
        <v>58999254</v>
      </c>
      <c r="E295">
        <v>1080</v>
      </c>
      <c r="F295">
        <v>1</v>
      </c>
      <c r="G295">
        <v>1080</v>
      </c>
      <c r="H295">
        <v>1</v>
      </c>
      <c r="I295" t="s">
        <v>1048</v>
      </c>
      <c r="J295" t="s">
        <v>3</v>
      </c>
      <c r="K295" t="s">
        <v>1049</v>
      </c>
      <c r="L295">
        <v>1191</v>
      </c>
      <c r="N295">
        <v>1013</v>
      </c>
      <c r="O295" t="s">
        <v>1050</v>
      </c>
      <c r="P295" t="s">
        <v>1050</v>
      </c>
      <c r="Q295">
        <v>1</v>
      </c>
      <c r="W295">
        <v>0</v>
      </c>
      <c r="X295">
        <v>476480486</v>
      </c>
      <c r="Y295">
        <f>(AT295*1.1)</f>
        <v>93.213999999999999</v>
      </c>
      <c r="AA295">
        <v>0</v>
      </c>
      <c r="AB295">
        <v>0</v>
      </c>
      <c r="AC295">
        <v>0</v>
      </c>
      <c r="AD295">
        <v>0</v>
      </c>
      <c r="AE295">
        <v>0</v>
      </c>
      <c r="AF295">
        <v>0</v>
      </c>
      <c r="AG295">
        <v>0</v>
      </c>
      <c r="AH295">
        <v>0</v>
      </c>
      <c r="AI295">
        <v>1</v>
      </c>
      <c r="AJ295">
        <v>1</v>
      </c>
      <c r="AK295">
        <v>1</v>
      </c>
      <c r="AL295">
        <v>1</v>
      </c>
      <c r="AM295">
        <v>-2</v>
      </c>
      <c r="AN295">
        <v>0</v>
      </c>
      <c r="AO295">
        <v>1</v>
      </c>
      <c r="AP295">
        <v>1</v>
      </c>
      <c r="AQ295">
        <v>0</v>
      </c>
      <c r="AR295">
        <v>0</v>
      </c>
      <c r="AS295" t="s">
        <v>3</v>
      </c>
      <c r="AT295">
        <v>84.74</v>
      </c>
      <c r="AU295" t="s">
        <v>24</v>
      </c>
      <c r="AV295">
        <v>1</v>
      </c>
      <c r="AW295">
        <v>2</v>
      </c>
      <c r="AX295">
        <v>60254425</v>
      </c>
      <c r="AY295">
        <v>1</v>
      </c>
      <c r="AZ295">
        <v>0</v>
      </c>
      <c r="BA295">
        <v>363</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CU295">
        <f>ROUND(AT295*Source!I491*AH295*AL295,2)</f>
        <v>0</v>
      </c>
      <c r="CV295">
        <f>ROUND(Y295*Source!I491,9)</f>
        <v>105.33181999999999</v>
      </c>
      <c r="CW295">
        <v>0</v>
      </c>
      <c r="CX295">
        <f>ROUND(Y295*Source!I491,9)</f>
        <v>105.33181999999999</v>
      </c>
      <c r="CY295">
        <f>AD295</f>
        <v>0</v>
      </c>
      <c r="CZ295">
        <f>AH295</f>
        <v>0</v>
      </c>
      <c r="DA295">
        <f>AL295</f>
        <v>1</v>
      </c>
      <c r="DB295">
        <f>ROUND((ROUND(AT295*CZ295,2)*1.1),6)</f>
        <v>0</v>
      </c>
      <c r="DC295">
        <f>ROUND((ROUND(AT295*AG295,2)*1.1),6)</f>
        <v>0</v>
      </c>
      <c r="DD295" t="s">
        <v>3</v>
      </c>
      <c r="DE295" t="s">
        <v>3</v>
      </c>
      <c r="DF295">
        <f t="shared" ref="DF295:DF304" si="85">ROUND(ROUND(AE295,2)*CX295,2)</f>
        <v>0</v>
      </c>
      <c r="DG295">
        <f t="shared" si="83"/>
        <v>0</v>
      </c>
      <c r="DH295">
        <f t="shared" si="84"/>
        <v>0</v>
      </c>
      <c r="DI295">
        <f t="shared" si="73"/>
        <v>0</v>
      </c>
      <c r="DJ295">
        <f>DI295</f>
        <v>0</v>
      </c>
      <c r="DK295">
        <v>0</v>
      </c>
      <c r="DL295" t="s">
        <v>3</v>
      </c>
      <c r="DM295">
        <v>0</v>
      </c>
      <c r="DN295" t="s">
        <v>3</v>
      </c>
      <c r="DO295">
        <v>0</v>
      </c>
    </row>
    <row r="296" spans="1:119" x14ac:dyDescent="0.2">
      <c r="A296">
        <f>ROW(Source!A491)</f>
        <v>491</v>
      </c>
      <c r="B296">
        <v>60252778</v>
      </c>
      <c r="C296">
        <v>60253570</v>
      </c>
      <c r="D296">
        <v>59070669</v>
      </c>
      <c r="E296">
        <v>1</v>
      </c>
      <c r="F296">
        <v>1</v>
      </c>
      <c r="G296">
        <v>1080</v>
      </c>
      <c r="H296">
        <v>2</v>
      </c>
      <c r="I296" t="s">
        <v>1055</v>
      </c>
      <c r="J296" t="s">
        <v>1056</v>
      </c>
      <c r="K296" t="s">
        <v>1057</v>
      </c>
      <c r="L296">
        <v>1368</v>
      </c>
      <c r="N296">
        <v>1011</v>
      </c>
      <c r="O296" t="s">
        <v>1054</v>
      </c>
      <c r="P296" t="s">
        <v>1054</v>
      </c>
      <c r="Q296">
        <v>1</v>
      </c>
      <c r="W296">
        <v>0</v>
      </c>
      <c r="X296">
        <v>-1985943078</v>
      </c>
      <c r="Y296">
        <f>(AT296*1.1)</f>
        <v>0.6160000000000001</v>
      </c>
      <c r="AA296">
        <v>0</v>
      </c>
      <c r="AB296">
        <v>87.01</v>
      </c>
      <c r="AC296">
        <v>13.21</v>
      </c>
      <c r="AD296">
        <v>0</v>
      </c>
      <c r="AE296">
        <v>0</v>
      </c>
      <c r="AF296">
        <v>83.1</v>
      </c>
      <c r="AG296">
        <v>12.62</v>
      </c>
      <c r="AH296">
        <v>0</v>
      </c>
      <c r="AI296">
        <v>1</v>
      </c>
      <c r="AJ296">
        <v>1</v>
      </c>
      <c r="AK296">
        <v>1</v>
      </c>
      <c r="AL296">
        <v>1</v>
      </c>
      <c r="AM296">
        <v>-2</v>
      </c>
      <c r="AN296">
        <v>0</v>
      </c>
      <c r="AO296">
        <v>1</v>
      </c>
      <c r="AP296">
        <v>1</v>
      </c>
      <c r="AQ296">
        <v>0</v>
      </c>
      <c r="AR296">
        <v>0</v>
      </c>
      <c r="AS296" t="s">
        <v>3</v>
      </c>
      <c r="AT296">
        <v>0.56000000000000005</v>
      </c>
      <c r="AU296" t="s">
        <v>24</v>
      </c>
      <c r="AV296">
        <v>0</v>
      </c>
      <c r="AW296">
        <v>2</v>
      </c>
      <c r="AX296">
        <v>60254426</v>
      </c>
      <c r="AY296">
        <v>1</v>
      </c>
      <c r="AZ296">
        <v>0</v>
      </c>
      <c r="BA296">
        <v>364</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CV296">
        <v>0</v>
      </c>
      <c r="CW296">
        <f>ROUND(Y296*Source!I491*DO296,9)</f>
        <v>8.7845296000000008</v>
      </c>
      <c r="CX296">
        <f>ROUND(Y296*Source!I491,9)</f>
        <v>0.69608000000000003</v>
      </c>
      <c r="CY296">
        <f>AB296</f>
        <v>87.01</v>
      </c>
      <c r="CZ296">
        <f>AF296</f>
        <v>83.1</v>
      </c>
      <c r="DA296">
        <f>AJ296</f>
        <v>1</v>
      </c>
      <c r="DB296">
        <f>ROUND((ROUND(AT296*CZ296,2)*1.1),6)</f>
        <v>51.194000000000003</v>
      </c>
      <c r="DC296">
        <f>ROUND((ROUND(AT296*AG296,2)*1.1),6)</f>
        <v>7.7770000000000001</v>
      </c>
      <c r="DD296" t="s">
        <v>3</v>
      </c>
      <c r="DE296" t="s">
        <v>3</v>
      </c>
      <c r="DF296">
        <f t="shared" si="85"/>
        <v>0</v>
      </c>
      <c r="DG296">
        <f t="shared" si="83"/>
        <v>57.84</v>
      </c>
      <c r="DH296">
        <f t="shared" si="84"/>
        <v>8.7799999999999994</v>
      </c>
      <c r="DI296">
        <f t="shared" si="73"/>
        <v>0</v>
      </c>
      <c r="DJ296">
        <f>DG296</f>
        <v>57.84</v>
      </c>
      <c r="DK296">
        <v>0</v>
      </c>
      <c r="DL296" t="s">
        <v>1058</v>
      </c>
      <c r="DM296">
        <v>0</v>
      </c>
      <c r="DN296" t="s">
        <v>1050</v>
      </c>
      <c r="DO296">
        <v>12.62</v>
      </c>
    </row>
    <row r="297" spans="1:119" x14ac:dyDescent="0.2">
      <c r="A297">
        <f>ROW(Source!A491)</f>
        <v>491</v>
      </c>
      <c r="B297">
        <v>60252778</v>
      </c>
      <c r="C297">
        <v>60253570</v>
      </c>
      <c r="D297">
        <v>59070788</v>
      </c>
      <c r="E297">
        <v>1</v>
      </c>
      <c r="F297">
        <v>1</v>
      </c>
      <c r="G297">
        <v>1080</v>
      </c>
      <c r="H297">
        <v>2</v>
      </c>
      <c r="I297" t="s">
        <v>1167</v>
      </c>
      <c r="J297" t="s">
        <v>1168</v>
      </c>
      <c r="K297" t="s">
        <v>1169</v>
      </c>
      <c r="L297">
        <v>1368</v>
      </c>
      <c r="N297">
        <v>1011</v>
      </c>
      <c r="O297" t="s">
        <v>1054</v>
      </c>
      <c r="P297" t="s">
        <v>1054</v>
      </c>
      <c r="Q297">
        <v>1</v>
      </c>
      <c r="W297">
        <v>0</v>
      </c>
      <c r="X297">
        <v>2147454900</v>
      </c>
      <c r="Y297">
        <f>(AT297*1.1)</f>
        <v>3.5750000000000002</v>
      </c>
      <c r="AA297">
        <v>0</v>
      </c>
      <c r="AB297">
        <v>0.84</v>
      </c>
      <c r="AC297">
        <v>0</v>
      </c>
      <c r="AD297">
        <v>0</v>
      </c>
      <c r="AE297">
        <v>0</v>
      </c>
      <c r="AF297">
        <v>0.8</v>
      </c>
      <c r="AG297">
        <v>0</v>
      </c>
      <c r="AH297">
        <v>0</v>
      </c>
      <c r="AI297">
        <v>1</v>
      </c>
      <c r="AJ297">
        <v>1</v>
      </c>
      <c r="AK297">
        <v>1</v>
      </c>
      <c r="AL297">
        <v>1</v>
      </c>
      <c r="AM297">
        <v>-2</v>
      </c>
      <c r="AN297">
        <v>0</v>
      </c>
      <c r="AO297">
        <v>1</v>
      </c>
      <c r="AP297">
        <v>1</v>
      </c>
      <c r="AQ297">
        <v>0</v>
      </c>
      <c r="AR297">
        <v>0</v>
      </c>
      <c r="AS297" t="s">
        <v>3</v>
      </c>
      <c r="AT297">
        <v>3.25</v>
      </c>
      <c r="AU297" t="s">
        <v>24</v>
      </c>
      <c r="AV297">
        <v>0</v>
      </c>
      <c r="AW297">
        <v>2</v>
      </c>
      <c r="AX297">
        <v>60254427</v>
      </c>
      <c r="AY297">
        <v>1</v>
      </c>
      <c r="AZ297">
        <v>0</v>
      </c>
      <c r="BA297">
        <v>365</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CV297">
        <v>0</v>
      </c>
      <c r="CW297">
        <f>ROUND(Y297*Source!I491*DO297,9)</f>
        <v>0</v>
      </c>
      <c r="CX297">
        <f>ROUND(Y297*Source!I491,9)</f>
        <v>4.0397499999999997</v>
      </c>
      <c r="CY297">
        <f>AB297</f>
        <v>0.84</v>
      </c>
      <c r="CZ297">
        <f>AF297</f>
        <v>0.8</v>
      </c>
      <c r="DA297">
        <f>AJ297</f>
        <v>1</v>
      </c>
      <c r="DB297">
        <f>ROUND((ROUND(AT297*CZ297,2)*1.1),6)</f>
        <v>2.86</v>
      </c>
      <c r="DC297">
        <f>ROUND((ROUND(AT297*AG297,2)*1.1),6)</f>
        <v>0</v>
      </c>
      <c r="DD297" t="s">
        <v>3</v>
      </c>
      <c r="DE297" t="s">
        <v>3</v>
      </c>
      <c r="DF297">
        <f t="shared" si="85"/>
        <v>0</v>
      </c>
      <c r="DG297">
        <f t="shared" si="83"/>
        <v>3.23</v>
      </c>
      <c r="DH297">
        <f t="shared" si="84"/>
        <v>0</v>
      </c>
      <c r="DI297">
        <f t="shared" si="73"/>
        <v>0</v>
      </c>
      <c r="DJ297">
        <f>DG297</f>
        <v>3.23</v>
      </c>
      <c r="DK297">
        <v>0</v>
      </c>
      <c r="DL297" t="s">
        <v>3</v>
      </c>
      <c r="DM297">
        <v>0</v>
      </c>
      <c r="DN297" t="s">
        <v>3</v>
      </c>
      <c r="DO297">
        <v>0</v>
      </c>
    </row>
    <row r="298" spans="1:119" x14ac:dyDescent="0.2">
      <c r="A298">
        <f>ROW(Source!A491)</f>
        <v>491</v>
      </c>
      <c r="B298">
        <v>60252778</v>
      </c>
      <c r="C298">
        <v>60253570</v>
      </c>
      <c r="D298">
        <v>59070754</v>
      </c>
      <c r="E298">
        <v>1</v>
      </c>
      <c r="F298">
        <v>1</v>
      </c>
      <c r="G298">
        <v>1080</v>
      </c>
      <c r="H298">
        <v>2</v>
      </c>
      <c r="I298" t="s">
        <v>1128</v>
      </c>
      <c r="J298" t="s">
        <v>1129</v>
      </c>
      <c r="K298" t="s">
        <v>1130</v>
      </c>
      <c r="L298">
        <v>1368</v>
      </c>
      <c r="N298">
        <v>1011</v>
      </c>
      <c r="O298" t="s">
        <v>1054</v>
      </c>
      <c r="P298" t="s">
        <v>1054</v>
      </c>
      <c r="Q298">
        <v>1</v>
      </c>
      <c r="W298">
        <v>0</v>
      </c>
      <c r="X298">
        <v>1645565003</v>
      </c>
      <c r="Y298">
        <f>(AT298*1.1)</f>
        <v>6.9300000000000006</v>
      </c>
      <c r="AA298">
        <v>0</v>
      </c>
      <c r="AB298">
        <v>0.49</v>
      </c>
      <c r="AC298">
        <v>0</v>
      </c>
      <c r="AD298">
        <v>0</v>
      </c>
      <c r="AE298">
        <v>0</v>
      </c>
      <c r="AF298">
        <v>0.47</v>
      </c>
      <c r="AG298">
        <v>0</v>
      </c>
      <c r="AH298">
        <v>0</v>
      </c>
      <c r="AI298">
        <v>1</v>
      </c>
      <c r="AJ298">
        <v>1</v>
      </c>
      <c r="AK298">
        <v>1</v>
      </c>
      <c r="AL298">
        <v>1</v>
      </c>
      <c r="AM298">
        <v>-2</v>
      </c>
      <c r="AN298">
        <v>0</v>
      </c>
      <c r="AO298">
        <v>1</v>
      </c>
      <c r="AP298">
        <v>1</v>
      </c>
      <c r="AQ298">
        <v>0</v>
      </c>
      <c r="AR298">
        <v>0</v>
      </c>
      <c r="AS298" t="s">
        <v>3</v>
      </c>
      <c r="AT298">
        <v>6.3</v>
      </c>
      <c r="AU298" t="s">
        <v>24</v>
      </c>
      <c r="AV298">
        <v>0</v>
      </c>
      <c r="AW298">
        <v>2</v>
      </c>
      <c r="AX298">
        <v>60254428</v>
      </c>
      <c r="AY298">
        <v>1</v>
      </c>
      <c r="AZ298">
        <v>0</v>
      </c>
      <c r="BA298">
        <v>366</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CV298">
        <v>0</v>
      </c>
      <c r="CW298">
        <f>ROUND(Y298*Source!I491*DO298,9)</f>
        <v>0</v>
      </c>
      <c r="CX298">
        <f>ROUND(Y298*Source!I491,9)</f>
        <v>7.8308999999999997</v>
      </c>
      <c r="CY298">
        <f>AB298</f>
        <v>0.49</v>
      </c>
      <c r="CZ298">
        <f>AF298</f>
        <v>0.47</v>
      </c>
      <c r="DA298">
        <f>AJ298</f>
        <v>1</v>
      </c>
      <c r="DB298">
        <f>ROUND((ROUND(AT298*CZ298,2)*1.1),6)</f>
        <v>3.2559999999999998</v>
      </c>
      <c r="DC298">
        <f>ROUND((ROUND(AT298*AG298,2)*1.1),6)</f>
        <v>0</v>
      </c>
      <c r="DD298" t="s">
        <v>3</v>
      </c>
      <c r="DE298" t="s">
        <v>3</v>
      </c>
      <c r="DF298">
        <f t="shared" si="85"/>
        <v>0</v>
      </c>
      <c r="DG298">
        <f t="shared" si="83"/>
        <v>3.68</v>
      </c>
      <c r="DH298">
        <f t="shared" si="84"/>
        <v>0</v>
      </c>
      <c r="DI298">
        <f t="shared" si="73"/>
        <v>0</v>
      </c>
      <c r="DJ298">
        <f>DG298</f>
        <v>3.68</v>
      </c>
      <c r="DK298">
        <v>0</v>
      </c>
      <c r="DL298" t="s">
        <v>3</v>
      </c>
      <c r="DM298">
        <v>0</v>
      </c>
      <c r="DN298" t="s">
        <v>3</v>
      </c>
      <c r="DO298">
        <v>0</v>
      </c>
    </row>
    <row r="299" spans="1:119" x14ac:dyDescent="0.2">
      <c r="A299">
        <f>ROW(Source!A491)</f>
        <v>491</v>
      </c>
      <c r="B299">
        <v>60252778</v>
      </c>
      <c r="C299">
        <v>60253570</v>
      </c>
      <c r="D299">
        <v>59041519</v>
      </c>
      <c r="E299">
        <v>1</v>
      </c>
      <c r="F299">
        <v>1</v>
      </c>
      <c r="G299">
        <v>1080</v>
      </c>
      <c r="H299">
        <v>3</v>
      </c>
      <c r="I299" t="s">
        <v>1170</v>
      </c>
      <c r="J299" t="s">
        <v>1171</v>
      </c>
      <c r="K299" t="s">
        <v>1172</v>
      </c>
      <c r="L299">
        <v>1355</v>
      </c>
      <c r="N299">
        <v>1010</v>
      </c>
      <c r="O299" t="s">
        <v>631</v>
      </c>
      <c r="P299" t="s">
        <v>631</v>
      </c>
      <c r="Q299">
        <v>100</v>
      </c>
      <c r="W299">
        <v>0</v>
      </c>
      <c r="X299">
        <v>514688689</v>
      </c>
      <c r="Y299">
        <f>AT299</f>
        <v>3.03</v>
      </c>
      <c r="AA299">
        <v>16.16</v>
      </c>
      <c r="AB299">
        <v>0</v>
      </c>
      <c r="AC299">
        <v>0</v>
      </c>
      <c r="AD299">
        <v>0</v>
      </c>
      <c r="AE299">
        <v>16.16</v>
      </c>
      <c r="AF299">
        <v>0</v>
      </c>
      <c r="AG299">
        <v>0</v>
      </c>
      <c r="AH299">
        <v>0</v>
      </c>
      <c r="AI299">
        <v>1</v>
      </c>
      <c r="AJ299">
        <v>1</v>
      </c>
      <c r="AK299">
        <v>1</v>
      </c>
      <c r="AL299">
        <v>1</v>
      </c>
      <c r="AM299">
        <v>-2</v>
      </c>
      <c r="AN299">
        <v>0</v>
      </c>
      <c r="AO299">
        <v>1</v>
      </c>
      <c r="AP299">
        <v>1</v>
      </c>
      <c r="AQ299">
        <v>0</v>
      </c>
      <c r="AR299">
        <v>0</v>
      </c>
      <c r="AS299" t="s">
        <v>3</v>
      </c>
      <c r="AT299">
        <v>3.03</v>
      </c>
      <c r="AU299" t="s">
        <v>3</v>
      </c>
      <c r="AV299">
        <v>0</v>
      </c>
      <c r="AW299">
        <v>2</v>
      </c>
      <c r="AX299">
        <v>60254429</v>
      </c>
      <c r="AY299">
        <v>1</v>
      </c>
      <c r="AZ299">
        <v>0</v>
      </c>
      <c r="BA299">
        <v>367</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CV299">
        <v>0</v>
      </c>
      <c r="CW299">
        <v>0</v>
      </c>
      <c r="CX299">
        <f>ROUND(Y299*Source!I491,9)</f>
        <v>3.4239000000000002</v>
      </c>
      <c r="CY299">
        <f>AA299</f>
        <v>16.16</v>
      </c>
      <c r="CZ299">
        <f>AE299</f>
        <v>16.16</v>
      </c>
      <c r="DA299">
        <f>AI299</f>
        <v>1</v>
      </c>
      <c r="DB299">
        <f>ROUND(ROUND(AT299*CZ299,2),6)</f>
        <v>48.96</v>
      </c>
      <c r="DC299">
        <f>ROUND(ROUND(AT299*AG299,2),6)</f>
        <v>0</v>
      </c>
      <c r="DD299" t="s">
        <v>3</v>
      </c>
      <c r="DE299" t="s">
        <v>3</v>
      </c>
      <c r="DF299">
        <f t="shared" si="85"/>
        <v>55.33</v>
      </c>
      <c r="DG299">
        <f t="shared" si="83"/>
        <v>0</v>
      </c>
      <c r="DH299">
        <f t="shared" si="84"/>
        <v>0</v>
      </c>
      <c r="DI299">
        <f t="shared" si="73"/>
        <v>0</v>
      </c>
      <c r="DJ299">
        <f>DF299</f>
        <v>55.33</v>
      </c>
      <c r="DK299">
        <v>0</v>
      </c>
      <c r="DL299" t="s">
        <v>3</v>
      </c>
      <c r="DM299">
        <v>0</v>
      </c>
      <c r="DN299" t="s">
        <v>3</v>
      </c>
      <c r="DO299">
        <v>0</v>
      </c>
    </row>
    <row r="300" spans="1:119" x14ac:dyDescent="0.2">
      <c r="A300">
        <f>ROW(Source!A491)</f>
        <v>491</v>
      </c>
      <c r="B300">
        <v>60252778</v>
      </c>
      <c r="C300">
        <v>60253570</v>
      </c>
      <c r="D300">
        <v>59049361</v>
      </c>
      <c r="E300">
        <v>1</v>
      </c>
      <c r="F300">
        <v>1</v>
      </c>
      <c r="G300">
        <v>1080</v>
      </c>
      <c r="H300">
        <v>3</v>
      </c>
      <c r="I300" t="s">
        <v>1173</v>
      </c>
      <c r="J300" t="s">
        <v>1174</v>
      </c>
      <c r="K300" t="s">
        <v>1175</v>
      </c>
      <c r="L300">
        <v>1354</v>
      </c>
      <c r="N300">
        <v>1010</v>
      </c>
      <c r="O300" t="s">
        <v>457</v>
      </c>
      <c r="P300" t="s">
        <v>457</v>
      </c>
      <c r="Q300">
        <v>1</v>
      </c>
      <c r="W300">
        <v>0</v>
      </c>
      <c r="X300">
        <v>-1395624625</v>
      </c>
      <c r="Y300">
        <f>AT300</f>
        <v>0.7</v>
      </c>
      <c r="AA300">
        <v>86.6</v>
      </c>
      <c r="AB300">
        <v>0</v>
      </c>
      <c r="AC300">
        <v>0</v>
      </c>
      <c r="AD300">
        <v>0</v>
      </c>
      <c r="AE300">
        <v>86.6</v>
      </c>
      <c r="AF300">
        <v>0</v>
      </c>
      <c r="AG300">
        <v>0</v>
      </c>
      <c r="AH300">
        <v>0</v>
      </c>
      <c r="AI300">
        <v>1</v>
      </c>
      <c r="AJ300">
        <v>1</v>
      </c>
      <c r="AK300">
        <v>1</v>
      </c>
      <c r="AL300">
        <v>1</v>
      </c>
      <c r="AM300">
        <v>-2</v>
      </c>
      <c r="AN300">
        <v>0</v>
      </c>
      <c r="AO300">
        <v>1</v>
      </c>
      <c r="AP300">
        <v>1</v>
      </c>
      <c r="AQ300">
        <v>0</v>
      </c>
      <c r="AR300">
        <v>0</v>
      </c>
      <c r="AS300" t="s">
        <v>3</v>
      </c>
      <c r="AT300">
        <v>0.7</v>
      </c>
      <c r="AU300" t="s">
        <v>3</v>
      </c>
      <c r="AV300">
        <v>0</v>
      </c>
      <c r="AW300">
        <v>2</v>
      </c>
      <c r="AX300">
        <v>60254430</v>
      </c>
      <c r="AY300">
        <v>1</v>
      </c>
      <c r="AZ300">
        <v>0</v>
      </c>
      <c r="BA300">
        <v>368</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CV300">
        <v>0</v>
      </c>
      <c r="CW300">
        <v>0</v>
      </c>
      <c r="CX300">
        <f>ROUND(Y300*Source!I491,9)</f>
        <v>0.79100000000000004</v>
      </c>
      <c r="CY300">
        <f>AA300</f>
        <v>86.6</v>
      </c>
      <c r="CZ300">
        <f>AE300</f>
        <v>86.6</v>
      </c>
      <c r="DA300">
        <f>AI300</f>
        <v>1</v>
      </c>
      <c r="DB300">
        <f>ROUND(ROUND(AT300*CZ300,2),6)</f>
        <v>60.62</v>
      </c>
      <c r="DC300">
        <f>ROUND(ROUND(AT300*AG300,2),6)</f>
        <v>0</v>
      </c>
      <c r="DD300" t="s">
        <v>3</v>
      </c>
      <c r="DE300" t="s">
        <v>3</v>
      </c>
      <c r="DF300">
        <f t="shared" si="85"/>
        <v>68.5</v>
      </c>
      <c r="DG300">
        <f t="shared" si="83"/>
        <v>0</v>
      </c>
      <c r="DH300">
        <f t="shared" si="84"/>
        <v>0</v>
      </c>
      <c r="DI300">
        <f t="shared" si="73"/>
        <v>0</v>
      </c>
      <c r="DJ300">
        <f>DF300</f>
        <v>68.5</v>
      </c>
      <c r="DK300">
        <v>0</v>
      </c>
      <c r="DL300" t="s">
        <v>3</v>
      </c>
      <c r="DM300">
        <v>0</v>
      </c>
      <c r="DN300" t="s">
        <v>3</v>
      </c>
      <c r="DO300">
        <v>0</v>
      </c>
    </row>
    <row r="301" spans="1:119" x14ac:dyDescent="0.2">
      <c r="A301">
        <f>ROW(Source!A492)</f>
        <v>492</v>
      </c>
      <c r="B301">
        <v>60252775</v>
      </c>
      <c r="C301">
        <v>60253570</v>
      </c>
      <c r="D301">
        <v>58999254</v>
      </c>
      <c r="E301">
        <v>1080</v>
      </c>
      <c r="F301">
        <v>1</v>
      </c>
      <c r="G301">
        <v>1080</v>
      </c>
      <c r="H301">
        <v>1</v>
      </c>
      <c r="I301" t="s">
        <v>1048</v>
      </c>
      <c r="J301" t="s">
        <v>3</v>
      </c>
      <c r="K301" t="s">
        <v>1049</v>
      </c>
      <c r="L301">
        <v>1191</v>
      </c>
      <c r="N301">
        <v>1013</v>
      </c>
      <c r="O301" t="s">
        <v>1050</v>
      </c>
      <c r="P301" t="s">
        <v>1050</v>
      </c>
      <c r="Q301">
        <v>1</v>
      </c>
      <c r="W301">
        <v>0</v>
      </c>
      <c r="X301">
        <v>476480486</v>
      </c>
      <c r="Y301">
        <f>(AT301*1.1)</f>
        <v>93.213999999999999</v>
      </c>
      <c r="AA301">
        <v>0</v>
      </c>
      <c r="AB301">
        <v>0</v>
      </c>
      <c r="AC301">
        <v>0</v>
      </c>
      <c r="AD301">
        <v>0</v>
      </c>
      <c r="AE301">
        <v>0</v>
      </c>
      <c r="AF301">
        <v>0</v>
      </c>
      <c r="AG301">
        <v>0</v>
      </c>
      <c r="AH301">
        <v>0</v>
      </c>
      <c r="AI301">
        <v>1</v>
      </c>
      <c r="AJ301">
        <v>1</v>
      </c>
      <c r="AK301">
        <v>1</v>
      </c>
      <c r="AL301">
        <v>1</v>
      </c>
      <c r="AM301">
        <v>5</v>
      </c>
      <c r="AN301">
        <v>0</v>
      </c>
      <c r="AO301">
        <v>1</v>
      </c>
      <c r="AP301">
        <v>1</v>
      </c>
      <c r="AQ301">
        <v>0</v>
      </c>
      <c r="AR301">
        <v>0</v>
      </c>
      <c r="AS301" t="s">
        <v>3</v>
      </c>
      <c r="AT301">
        <v>84.74</v>
      </c>
      <c r="AU301" t="s">
        <v>24</v>
      </c>
      <c r="AV301">
        <v>1</v>
      </c>
      <c r="AW301">
        <v>2</v>
      </c>
      <c r="AX301">
        <v>60254425</v>
      </c>
      <c r="AY301">
        <v>1</v>
      </c>
      <c r="AZ301">
        <v>0</v>
      </c>
      <c r="BA301">
        <v>370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CU301">
        <f>ROUND(AT301*Source!I492*AH301*AL301,2)</f>
        <v>0</v>
      </c>
      <c r="CV301">
        <f>ROUND(Y301*Source!I492,9)</f>
        <v>105.33181999999999</v>
      </c>
      <c r="CW301">
        <v>0</v>
      </c>
      <c r="CX301">
        <f>ROUND(Y301*Source!I492,9)</f>
        <v>105.33181999999999</v>
      </c>
      <c r="CY301">
        <f>AD301</f>
        <v>0</v>
      </c>
      <c r="CZ301">
        <f>AH301</f>
        <v>0</v>
      </c>
      <c r="DA301">
        <f>AL301</f>
        <v>1</v>
      </c>
      <c r="DB301">
        <f>ROUND((ROUND(AT301*CZ301,2)*1.1),6)</f>
        <v>0</v>
      </c>
      <c r="DC301">
        <f>ROUND((ROUND(AT301*AG301,2)*1.1),6)</f>
        <v>0</v>
      </c>
      <c r="DD301" t="s">
        <v>3</v>
      </c>
      <c r="DE301" t="s">
        <v>3</v>
      </c>
      <c r="DF301">
        <f t="shared" si="85"/>
        <v>0</v>
      </c>
      <c r="DG301">
        <f t="shared" si="83"/>
        <v>0</v>
      </c>
      <c r="DH301">
        <f t="shared" si="84"/>
        <v>0</v>
      </c>
      <c r="DI301">
        <f t="shared" si="73"/>
        <v>0</v>
      </c>
      <c r="DJ301">
        <f>DI301</f>
        <v>0</v>
      </c>
      <c r="DK301">
        <v>0</v>
      </c>
      <c r="DL301" t="s">
        <v>3</v>
      </c>
      <c r="DM301">
        <v>0</v>
      </c>
      <c r="DN301" t="s">
        <v>3</v>
      </c>
      <c r="DO301">
        <v>0</v>
      </c>
    </row>
    <row r="302" spans="1:119" x14ac:dyDescent="0.2">
      <c r="A302">
        <f>ROW(Source!A492)</f>
        <v>492</v>
      </c>
      <c r="B302">
        <v>60252775</v>
      </c>
      <c r="C302">
        <v>60253570</v>
      </c>
      <c r="D302">
        <v>59070669</v>
      </c>
      <c r="E302">
        <v>1</v>
      </c>
      <c r="F302">
        <v>1</v>
      </c>
      <c r="G302">
        <v>1080</v>
      </c>
      <c r="H302">
        <v>2</v>
      </c>
      <c r="I302" t="s">
        <v>1055</v>
      </c>
      <c r="J302" t="s">
        <v>1056</v>
      </c>
      <c r="K302" t="s">
        <v>1057</v>
      </c>
      <c r="L302">
        <v>1368</v>
      </c>
      <c r="N302">
        <v>1011</v>
      </c>
      <c r="O302" t="s">
        <v>1054</v>
      </c>
      <c r="P302" t="s">
        <v>1054</v>
      </c>
      <c r="Q302">
        <v>1</v>
      </c>
      <c r="W302">
        <v>0</v>
      </c>
      <c r="X302">
        <v>-1985943078</v>
      </c>
      <c r="Y302">
        <f>(AT302*1.1)</f>
        <v>0.6160000000000001</v>
      </c>
      <c r="AA302">
        <v>0</v>
      </c>
      <c r="AB302">
        <v>1418.19</v>
      </c>
      <c r="AC302">
        <v>726.59</v>
      </c>
      <c r="AD302">
        <v>0</v>
      </c>
      <c r="AE302">
        <v>0</v>
      </c>
      <c r="AF302">
        <v>83.1</v>
      </c>
      <c r="AG302">
        <v>12.62</v>
      </c>
      <c r="AH302">
        <v>0</v>
      </c>
      <c r="AI302">
        <v>1</v>
      </c>
      <c r="AJ302">
        <v>16.3</v>
      </c>
      <c r="AK302">
        <v>54.99</v>
      </c>
      <c r="AL302">
        <v>1</v>
      </c>
      <c r="AM302">
        <v>2</v>
      </c>
      <c r="AN302">
        <v>0</v>
      </c>
      <c r="AO302">
        <v>1</v>
      </c>
      <c r="AP302">
        <v>1</v>
      </c>
      <c r="AQ302">
        <v>0</v>
      </c>
      <c r="AR302">
        <v>0</v>
      </c>
      <c r="AS302" t="s">
        <v>3</v>
      </c>
      <c r="AT302">
        <v>0.56000000000000005</v>
      </c>
      <c r="AU302" t="s">
        <v>24</v>
      </c>
      <c r="AV302">
        <v>0</v>
      </c>
      <c r="AW302">
        <v>2</v>
      </c>
      <c r="AX302">
        <v>60254426</v>
      </c>
      <c r="AY302">
        <v>1</v>
      </c>
      <c r="AZ302">
        <v>0</v>
      </c>
      <c r="BA302">
        <v>371</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CV302">
        <v>0</v>
      </c>
      <c r="CW302">
        <f>ROUND(Y302*Source!I492*DO302,9)</f>
        <v>8.7845296000000008</v>
      </c>
      <c r="CX302">
        <f>ROUND(Y302*Source!I492,9)</f>
        <v>0.69608000000000003</v>
      </c>
      <c r="CY302">
        <f>AB302</f>
        <v>1418.19</v>
      </c>
      <c r="CZ302">
        <f>AF302</f>
        <v>83.1</v>
      </c>
      <c r="DA302">
        <f>AJ302</f>
        <v>16.3</v>
      </c>
      <c r="DB302">
        <f>ROUND((ROUND(AT302*CZ302,2)*1.1),6)</f>
        <v>51.194000000000003</v>
      </c>
      <c r="DC302">
        <f>ROUND((ROUND(AT302*AG302,2)*1.1),6)</f>
        <v>7.7770000000000001</v>
      </c>
      <c r="DD302" t="s">
        <v>3</v>
      </c>
      <c r="DE302" t="s">
        <v>3</v>
      </c>
      <c r="DF302">
        <f t="shared" si="85"/>
        <v>0</v>
      </c>
      <c r="DG302">
        <f>ROUND(ROUND(AF302*AJ302,2)*CX302,2)</f>
        <v>942.86</v>
      </c>
      <c r="DH302">
        <f>ROUND(ROUND(AG302*AK302,2)*CX302,2)</f>
        <v>483.06</v>
      </c>
      <c r="DI302">
        <f t="shared" si="73"/>
        <v>0</v>
      </c>
      <c r="DJ302">
        <f>DG302</f>
        <v>942.86</v>
      </c>
      <c r="DK302">
        <v>0</v>
      </c>
      <c r="DL302" t="s">
        <v>1058</v>
      </c>
      <c r="DM302">
        <v>0</v>
      </c>
      <c r="DN302" t="s">
        <v>1050</v>
      </c>
      <c r="DO302">
        <v>12.62</v>
      </c>
    </row>
    <row r="303" spans="1:119" x14ac:dyDescent="0.2">
      <c r="A303">
        <f>ROW(Source!A492)</f>
        <v>492</v>
      </c>
      <c r="B303">
        <v>60252775</v>
      </c>
      <c r="C303">
        <v>60253570</v>
      </c>
      <c r="D303">
        <v>59070788</v>
      </c>
      <c r="E303">
        <v>1</v>
      </c>
      <c r="F303">
        <v>1</v>
      </c>
      <c r="G303">
        <v>1080</v>
      </c>
      <c r="H303">
        <v>2</v>
      </c>
      <c r="I303" t="s">
        <v>1167</v>
      </c>
      <c r="J303" t="s">
        <v>1168</v>
      </c>
      <c r="K303" t="s">
        <v>1169</v>
      </c>
      <c r="L303">
        <v>1368</v>
      </c>
      <c r="N303">
        <v>1011</v>
      </c>
      <c r="O303" t="s">
        <v>1054</v>
      </c>
      <c r="P303" t="s">
        <v>1054</v>
      </c>
      <c r="Q303">
        <v>1</v>
      </c>
      <c r="W303">
        <v>0</v>
      </c>
      <c r="X303">
        <v>2147454900</v>
      </c>
      <c r="Y303">
        <f>(AT303*1.1)</f>
        <v>3.5750000000000002</v>
      </c>
      <c r="AA303">
        <v>0</v>
      </c>
      <c r="AB303">
        <v>7.19</v>
      </c>
      <c r="AC303">
        <v>0</v>
      </c>
      <c r="AD303">
        <v>0</v>
      </c>
      <c r="AE303">
        <v>0</v>
      </c>
      <c r="AF303">
        <v>0.8</v>
      </c>
      <c r="AG303">
        <v>0</v>
      </c>
      <c r="AH303">
        <v>0</v>
      </c>
      <c r="AI303">
        <v>1</v>
      </c>
      <c r="AJ303">
        <v>8.59</v>
      </c>
      <c r="AK303">
        <v>54.99</v>
      </c>
      <c r="AL303">
        <v>1</v>
      </c>
      <c r="AM303">
        <v>2</v>
      </c>
      <c r="AN303">
        <v>0</v>
      </c>
      <c r="AO303">
        <v>1</v>
      </c>
      <c r="AP303">
        <v>1</v>
      </c>
      <c r="AQ303">
        <v>0</v>
      </c>
      <c r="AR303">
        <v>0</v>
      </c>
      <c r="AS303" t="s">
        <v>3</v>
      </c>
      <c r="AT303">
        <v>3.25</v>
      </c>
      <c r="AU303" t="s">
        <v>24</v>
      </c>
      <c r="AV303">
        <v>0</v>
      </c>
      <c r="AW303">
        <v>2</v>
      </c>
      <c r="AX303">
        <v>60254427</v>
      </c>
      <c r="AY303">
        <v>1</v>
      </c>
      <c r="AZ303">
        <v>0</v>
      </c>
      <c r="BA303">
        <v>372</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CV303">
        <v>0</v>
      </c>
      <c r="CW303">
        <f>ROUND(Y303*Source!I492*DO303,9)</f>
        <v>0</v>
      </c>
      <c r="CX303">
        <f>ROUND(Y303*Source!I492,9)</f>
        <v>4.0397499999999997</v>
      </c>
      <c r="CY303">
        <f>AB303</f>
        <v>7.19</v>
      </c>
      <c r="CZ303">
        <f>AF303</f>
        <v>0.8</v>
      </c>
      <c r="DA303">
        <f>AJ303</f>
        <v>8.59</v>
      </c>
      <c r="DB303">
        <f>ROUND((ROUND(AT303*CZ303,2)*1.1),6)</f>
        <v>2.86</v>
      </c>
      <c r="DC303">
        <f>ROUND((ROUND(AT303*AG303,2)*1.1),6)</f>
        <v>0</v>
      </c>
      <c r="DD303" t="s">
        <v>3</v>
      </c>
      <c r="DE303" t="s">
        <v>3</v>
      </c>
      <c r="DF303">
        <f t="shared" si="85"/>
        <v>0</v>
      </c>
      <c r="DG303">
        <f>ROUND(ROUND(AF303*AJ303,2)*CX303,2)</f>
        <v>27.75</v>
      </c>
      <c r="DH303">
        <f>ROUND(ROUND(AG303*AK303,2)*CX303,2)</f>
        <v>0</v>
      </c>
      <c r="DI303">
        <f t="shared" si="73"/>
        <v>0</v>
      </c>
      <c r="DJ303">
        <f>DG303</f>
        <v>27.75</v>
      </c>
      <c r="DK303">
        <v>0</v>
      </c>
      <c r="DL303" t="s">
        <v>3</v>
      </c>
      <c r="DM303">
        <v>0</v>
      </c>
      <c r="DN303" t="s">
        <v>3</v>
      </c>
      <c r="DO303">
        <v>0</v>
      </c>
    </row>
    <row r="304" spans="1:119" x14ac:dyDescent="0.2">
      <c r="A304">
        <f>ROW(Source!A492)</f>
        <v>492</v>
      </c>
      <c r="B304">
        <v>60252775</v>
      </c>
      <c r="C304">
        <v>60253570</v>
      </c>
      <c r="D304">
        <v>59070754</v>
      </c>
      <c r="E304">
        <v>1</v>
      </c>
      <c r="F304">
        <v>1</v>
      </c>
      <c r="G304">
        <v>1080</v>
      </c>
      <c r="H304">
        <v>2</v>
      </c>
      <c r="I304" t="s">
        <v>1128</v>
      </c>
      <c r="J304" t="s">
        <v>1129</v>
      </c>
      <c r="K304" t="s">
        <v>1130</v>
      </c>
      <c r="L304">
        <v>1368</v>
      </c>
      <c r="N304">
        <v>1011</v>
      </c>
      <c r="O304" t="s">
        <v>1054</v>
      </c>
      <c r="P304" t="s">
        <v>1054</v>
      </c>
      <c r="Q304">
        <v>1</v>
      </c>
      <c r="W304">
        <v>0</v>
      </c>
      <c r="X304">
        <v>1645565003</v>
      </c>
      <c r="Y304">
        <f>(AT304*1.1)</f>
        <v>6.9300000000000006</v>
      </c>
      <c r="AA304">
        <v>0</v>
      </c>
      <c r="AB304">
        <v>4.3</v>
      </c>
      <c r="AC304">
        <v>0</v>
      </c>
      <c r="AD304">
        <v>0</v>
      </c>
      <c r="AE304">
        <v>0</v>
      </c>
      <c r="AF304">
        <v>0.47</v>
      </c>
      <c r="AG304">
        <v>0</v>
      </c>
      <c r="AH304">
        <v>0</v>
      </c>
      <c r="AI304">
        <v>1</v>
      </c>
      <c r="AJ304">
        <v>8.74</v>
      </c>
      <c r="AK304">
        <v>54.99</v>
      </c>
      <c r="AL304">
        <v>1</v>
      </c>
      <c r="AM304">
        <v>2</v>
      </c>
      <c r="AN304">
        <v>0</v>
      </c>
      <c r="AO304">
        <v>1</v>
      </c>
      <c r="AP304">
        <v>1</v>
      </c>
      <c r="AQ304">
        <v>0</v>
      </c>
      <c r="AR304">
        <v>0</v>
      </c>
      <c r="AS304" t="s">
        <v>3</v>
      </c>
      <c r="AT304">
        <v>6.3</v>
      </c>
      <c r="AU304" t="s">
        <v>24</v>
      </c>
      <c r="AV304">
        <v>0</v>
      </c>
      <c r="AW304">
        <v>2</v>
      </c>
      <c r="AX304">
        <v>60254428</v>
      </c>
      <c r="AY304">
        <v>1</v>
      </c>
      <c r="AZ304">
        <v>0</v>
      </c>
      <c r="BA304">
        <v>373</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CV304">
        <v>0</v>
      </c>
      <c r="CW304">
        <f>ROUND(Y304*Source!I492*DO304,9)</f>
        <v>0</v>
      </c>
      <c r="CX304">
        <f>ROUND(Y304*Source!I492,9)</f>
        <v>7.8308999999999997</v>
      </c>
      <c r="CY304">
        <f>AB304</f>
        <v>4.3</v>
      </c>
      <c r="CZ304">
        <f>AF304</f>
        <v>0.47</v>
      </c>
      <c r="DA304">
        <f>AJ304</f>
        <v>8.74</v>
      </c>
      <c r="DB304">
        <f>ROUND((ROUND(AT304*CZ304,2)*1.1),6)</f>
        <v>3.2559999999999998</v>
      </c>
      <c r="DC304">
        <f>ROUND((ROUND(AT304*AG304,2)*1.1),6)</f>
        <v>0</v>
      </c>
      <c r="DD304" t="s">
        <v>3</v>
      </c>
      <c r="DE304" t="s">
        <v>3</v>
      </c>
      <c r="DF304">
        <f t="shared" si="85"/>
        <v>0</v>
      </c>
      <c r="DG304">
        <f>ROUND(ROUND(AF304*AJ304,2)*CX304,2)</f>
        <v>32.18</v>
      </c>
      <c r="DH304">
        <f>ROUND(ROUND(AG304*AK304,2)*CX304,2)</f>
        <v>0</v>
      </c>
      <c r="DI304">
        <f t="shared" si="73"/>
        <v>0</v>
      </c>
      <c r="DJ304">
        <f>DG304</f>
        <v>32.18</v>
      </c>
      <c r="DK304">
        <v>0</v>
      </c>
      <c r="DL304" t="s">
        <v>3</v>
      </c>
      <c r="DM304">
        <v>0</v>
      </c>
      <c r="DN304" t="s">
        <v>3</v>
      </c>
      <c r="DO304">
        <v>0</v>
      </c>
    </row>
    <row r="305" spans="1:119" x14ac:dyDescent="0.2">
      <c r="A305">
        <f>ROW(Source!A492)</f>
        <v>492</v>
      </c>
      <c r="B305">
        <v>60252775</v>
      </c>
      <c r="C305">
        <v>60253570</v>
      </c>
      <c r="D305">
        <v>59041519</v>
      </c>
      <c r="E305">
        <v>1</v>
      </c>
      <c r="F305">
        <v>1</v>
      </c>
      <c r="G305">
        <v>1080</v>
      </c>
      <c r="H305">
        <v>3</v>
      </c>
      <c r="I305" t="s">
        <v>1170</v>
      </c>
      <c r="J305" t="s">
        <v>1171</v>
      </c>
      <c r="K305" t="s">
        <v>1172</v>
      </c>
      <c r="L305">
        <v>1355</v>
      </c>
      <c r="N305">
        <v>1010</v>
      </c>
      <c r="O305" t="s">
        <v>631</v>
      </c>
      <c r="P305" t="s">
        <v>631</v>
      </c>
      <c r="Q305">
        <v>100</v>
      </c>
      <c r="W305">
        <v>0</v>
      </c>
      <c r="X305">
        <v>514688689</v>
      </c>
      <c r="Y305">
        <f>AT305</f>
        <v>3.03</v>
      </c>
      <c r="AA305">
        <v>61.57</v>
      </c>
      <c r="AB305">
        <v>0</v>
      </c>
      <c r="AC305">
        <v>0</v>
      </c>
      <c r="AD305">
        <v>0</v>
      </c>
      <c r="AE305">
        <v>16.16</v>
      </c>
      <c r="AF305">
        <v>0</v>
      </c>
      <c r="AG305">
        <v>0</v>
      </c>
      <c r="AH305">
        <v>0</v>
      </c>
      <c r="AI305">
        <v>3.81</v>
      </c>
      <c r="AJ305">
        <v>1</v>
      </c>
      <c r="AK305">
        <v>1</v>
      </c>
      <c r="AL305">
        <v>1</v>
      </c>
      <c r="AM305">
        <v>2</v>
      </c>
      <c r="AN305">
        <v>0</v>
      </c>
      <c r="AO305">
        <v>1</v>
      </c>
      <c r="AP305">
        <v>1</v>
      </c>
      <c r="AQ305">
        <v>0</v>
      </c>
      <c r="AR305">
        <v>0</v>
      </c>
      <c r="AS305" t="s">
        <v>3</v>
      </c>
      <c r="AT305">
        <v>3.03</v>
      </c>
      <c r="AU305" t="s">
        <v>3</v>
      </c>
      <c r="AV305">
        <v>0</v>
      </c>
      <c r="AW305">
        <v>2</v>
      </c>
      <c r="AX305">
        <v>60254429</v>
      </c>
      <c r="AY305">
        <v>1</v>
      </c>
      <c r="AZ305">
        <v>0</v>
      </c>
      <c r="BA305">
        <v>374</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CV305">
        <v>0</v>
      </c>
      <c r="CW305">
        <v>0</v>
      </c>
      <c r="CX305">
        <f>ROUND(Y305*Source!I492,9)</f>
        <v>3.4239000000000002</v>
      </c>
      <c r="CY305">
        <f>AA305</f>
        <v>61.57</v>
      </c>
      <c r="CZ305">
        <f>AE305</f>
        <v>16.16</v>
      </c>
      <c r="DA305">
        <f>AI305</f>
        <v>3.81</v>
      </c>
      <c r="DB305">
        <f>ROUND(ROUND(AT305*CZ305,2),6)</f>
        <v>48.96</v>
      </c>
      <c r="DC305">
        <f>ROUND(ROUND(AT305*AG305,2),6)</f>
        <v>0</v>
      </c>
      <c r="DD305" t="s">
        <v>3</v>
      </c>
      <c r="DE305" t="s">
        <v>3</v>
      </c>
      <c r="DF305">
        <f>ROUND(ROUND(AE305*AI305,2)*CX305,2)</f>
        <v>210.81</v>
      </c>
      <c r="DG305">
        <f t="shared" ref="DG305:DG312" si="86">ROUND(ROUND(AF305,2)*CX305,2)</f>
        <v>0</v>
      </c>
      <c r="DH305">
        <f t="shared" ref="DH305:DH312" si="87">ROUND(ROUND(AG305,2)*CX305,2)</f>
        <v>0</v>
      </c>
      <c r="DI305">
        <f t="shared" si="73"/>
        <v>0</v>
      </c>
      <c r="DJ305">
        <f>DF305</f>
        <v>210.81</v>
      </c>
      <c r="DK305">
        <v>0</v>
      </c>
      <c r="DL305" t="s">
        <v>3</v>
      </c>
      <c r="DM305">
        <v>0</v>
      </c>
      <c r="DN305" t="s">
        <v>3</v>
      </c>
      <c r="DO305">
        <v>0</v>
      </c>
    </row>
    <row r="306" spans="1:119" x14ac:dyDescent="0.2">
      <c r="A306">
        <f>ROW(Source!A492)</f>
        <v>492</v>
      </c>
      <c r="B306">
        <v>60252775</v>
      </c>
      <c r="C306">
        <v>60253570</v>
      </c>
      <c r="D306">
        <v>59049361</v>
      </c>
      <c r="E306">
        <v>1</v>
      </c>
      <c r="F306">
        <v>1</v>
      </c>
      <c r="G306">
        <v>1080</v>
      </c>
      <c r="H306">
        <v>3</v>
      </c>
      <c r="I306" t="s">
        <v>1173</v>
      </c>
      <c r="J306" t="s">
        <v>1174</v>
      </c>
      <c r="K306" t="s">
        <v>1175</v>
      </c>
      <c r="L306">
        <v>1354</v>
      </c>
      <c r="N306">
        <v>1010</v>
      </c>
      <c r="O306" t="s">
        <v>457</v>
      </c>
      <c r="P306" t="s">
        <v>457</v>
      </c>
      <c r="Q306">
        <v>1</v>
      </c>
      <c r="W306">
        <v>0</v>
      </c>
      <c r="X306">
        <v>-1395624625</v>
      </c>
      <c r="Y306">
        <f>AT306</f>
        <v>0.7</v>
      </c>
      <c r="AA306">
        <v>376.71</v>
      </c>
      <c r="AB306">
        <v>0</v>
      </c>
      <c r="AC306">
        <v>0</v>
      </c>
      <c r="AD306">
        <v>0</v>
      </c>
      <c r="AE306">
        <v>86.6</v>
      </c>
      <c r="AF306">
        <v>0</v>
      </c>
      <c r="AG306">
        <v>0</v>
      </c>
      <c r="AH306">
        <v>0</v>
      </c>
      <c r="AI306">
        <v>4.3499999999999996</v>
      </c>
      <c r="AJ306">
        <v>1</v>
      </c>
      <c r="AK306">
        <v>1</v>
      </c>
      <c r="AL306">
        <v>1</v>
      </c>
      <c r="AM306">
        <v>2</v>
      </c>
      <c r="AN306">
        <v>0</v>
      </c>
      <c r="AO306">
        <v>1</v>
      </c>
      <c r="AP306">
        <v>1</v>
      </c>
      <c r="AQ306">
        <v>0</v>
      </c>
      <c r="AR306">
        <v>0</v>
      </c>
      <c r="AS306" t="s">
        <v>3</v>
      </c>
      <c r="AT306">
        <v>0.7</v>
      </c>
      <c r="AU306" t="s">
        <v>3</v>
      </c>
      <c r="AV306">
        <v>0</v>
      </c>
      <c r="AW306">
        <v>2</v>
      </c>
      <c r="AX306">
        <v>60254430</v>
      </c>
      <c r="AY306">
        <v>1</v>
      </c>
      <c r="AZ306">
        <v>0</v>
      </c>
      <c r="BA306">
        <v>375</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CV306">
        <v>0</v>
      </c>
      <c r="CW306">
        <v>0</v>
      </c>
      <c r="CX306">
        <f>ROUND(Y306*Source!I492,9)</f>
        <v>0.79100000000000004</v>
      </c>
      <c r="CY306">
        <f>AA306</f>
        <v>376.71</v>
      </c>
      <c r="CZ306">
        <f>AE306</f>
        <v>86.6</v>
      </c>
      <c r="DA306">
        <f>AI306</f>
        <v>4.3499999999999996</v>
      </c>
      <c r="DB306">
        <f>ROUND(ROUND(AT306*CZ306,2),6)</f>
        <v>60.62</v>
      </c>
      <c r="DC306">
        <f>ROUND(ROUND(AT306*AG306,2),6)</f>
        <v>0</v>
      </c>
      <c r="DD306" t="s">
        <v>3</v>
      </c>
      <c r="DE306" t="s">
        <v>3</v>
      </c>
      <c r="DF306">
        <f>ROUND(ROUND(AE306*AI306,2)*CX306,2)</f>
        <v>297.98</v>
      </c>
      <c r="DG306">
        <f t="shared" si="86"/>
        <v>0</v>
      </c>
      <c r="DH306">
        <f t="shared" si="87"/>
        <v>0</v>
      </c>
      <c r="DI306">
        <f t="shared" si="73"/>
        <v>0</v>
      </c>
      <c r="DJ306">
        <f>DF306</f>
        <v>297.98</v>
      </c>
      <c r="DK306">
        <v>0</v>
      </c>
      <c r="DL306" t="s">
        <v>3</v>
      </c>
      <c r="DM306">
        <v>0</v>
      </c>
      <c r="DN306" t="s">
        <v>3</v>
      </c>
      <c r="DO306">
        <v>0</v>
      </c>
    </row>
    <row r="307" spans="1:119" x14ac:dyDescent="0.2">
      <c r="A307">
        <f>ROW(Source!A499)</f>
        <v>499</v>
      </c>
      <c r="B307">
        <v>60252778</v>
      </c>
      <c r="C307">
        <v>60253587</v>
      </c>
      <c r="D307">
        <v>58999254</v>
      </c>
      <c r="E307">
        <v>1080</v>
      </c>
      <c r="F307">
        <v>1</v>
      </c>
      <c r="G307">
        <v>1080</v>
      </c>
      <c r="H307">
        <v>1</v>
      </c>
      <c r="I307" t="s">
        <v>1048</v>
      </c>
      <c r="J307" t="s">
        <v>3</v>
      </c>
      <c r="K307" t="s">
        <v>1049</v>
      </c>
      <c r="L307">
        <v>1191</v>
      </c>
      <c r="N307">
        <v>1013</v>
      </c>
      <c r="O307" t="s">
        <v>1050</v>
      </c>
      <c r="P307" t="s">
        <v>1050</v>
      </c>
      <c r="Q307">
        <v>1</v>
      </c>
      <c r="W307">
        <v>0</v>
      </c>
      <c r="X307">
        <v>476480486</v>
      </c>
      <c r="Y307">
        <f>(AT307*1.1)</f>
        <v>56.485000000000007</v>
      </c>
      <c r="AA307">
        <v>0</v>
      </c>
      <c r="AB307">
        <v>0</v>
      </c>
      <c r="AC307">
        <v>0</v>
      </c>
      <c r="AD307">
        <v>0</v>
      </c>
      <c r="AE307">
        <v>0</v>
      </c>
      <c r="AF307">
        <v>0</v>
      </c>
      <c r="AG307">
        <v>0</v>
      </c>
      <c r="AH307">
        <v>0</v>
      </c>
      <c r="AI307">
        <v>1</v>
      </c>
      <c r="AJ307">
        <v>1</v>
      </c>
      <c r="AK307">
        <v>1</v>
      </c>
      <c r="AL307">
        <v>1</v>
      </c>
      <c r="AM307">
        <v>-2</v>
      </c>
      <c r="AN307">
        <v>0</v>
      </c>
      <c r="AO307">
        <v>1</v>
      </c>
      <c r="AP307">
        <v>1</v>
      </c>
      <c r="AQ307">
        <v>0</v>
      </c>
      <c r="AR307">
        <v>0</v>
      </c>
      <c r="AS307" t="s">
        <v>3</v>
      </c>
      <c r="AT307">
        <v>51.35</v>
      </c>
      <c r="AU307" t="s">
        <v>24</v>
      </c>
      <c r="AV307">
        <v>1</v>
      </c>
      <c r="AW307">
        <v>2</v>
      </c>
      <c r="AX307">
        <v>60254432</v>
      </c>
      <c r="AY307">
        <v>1</v>
      </c>
      <c r="AZ307">
        <v>0</v>
      </c>
      <c r="BA307">
        <v>377</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CU307">
        <f>ROUND(AT307*Source!I499*AH307*AL307,2)</f>
        <v>0</v>
      </c>
      <c r="CV307">
        <f>ROUND(Y307*Source!I499,9)</f>
        <v>5.6485000000000003</v>
      </c>
      <c r="CW307">
        <v>0</v>
      </c>
      <c r="CX307">
        <f>ROUND(Y307*Source!I499,9)</f>
        <v>5.6485000000000003</v>
      </c>
      <c r="CY307">
        <f>AD307</f>
        <v>0</v>
      </c>
      <c r="CZ307">
        <f>AH307</f>
        <v>0</v>
      </c>
      <c r="DA307">
        <f>AL307</f>
        <v>1</v>
      </c>
      <c r="DB307">
        <f>ROUND((ROUND(AT307*CZ307,2)*1.1),6)</f>
        <v>0</v>
      </c>
      <c r="DC307">
        <f>ROUND((ROUND(AT307*AG307,2)*1.1),6)</f>
        <v>0</v>
      </c>
      <c r="DD307" t="s">
        <v>3</v>
      </c>
      <c r="DE307" t="s">
        <v>3</v>
      </c>
      <c r="DF307">
        <f t="shared" ref="DF307:DF314" si="88">ROUND(ROUND(AE307,2)*CX307,2)</f>
        <v>0</v>
      </c>
      <c r="DG307">
        <f t="shared" si="86"/>
        <v>0</v>
      </c>
      <c r="DH307">
        <f t="shared" si="87"/>
        <v>0</v>
      </c>
      <c r="DI307">
        <f t="shared" si="73"/>
        <v>0</v>
      </c>
      <c r="DJ307">
        <f>DI307</f>
        <v>0</v>
      </c>
      <c r="DK307">
        <v>0</v>
      </c>
      <c r="DL307" t="s">
        <v>3</v>
      </c>
      <c r="DM307">
        <v>0</v>
      </c>
      <c r="DN307" t="s">
        <v>3</v>
      </c>
      <c r="DO307">
        <v>0</v>
      </c>
    </row>
    <row r="308" spans="1:119" x14ac:dyDescent="0.2">
      <c r="A308">
        <f>ROW(Source!A499)</f>
        <v>499</v>
      </c>
      <c r="B308">
        <v>60252778</v>
      </c>
      <c r="C308">
        <v>60253587</v>
      </c>
      <c r="D308">
        <v>59070669</v>
      </c>
      <c r="E308">
        <v>1</v>
      </c>
      <c r="F308">
        <v>1</v>
      </c>
      <c r="G308">
        <v>1080</v>
      </c>
      <c r="H308">
        <v>2</v>
      </c>
      <c r="I308" t="s">
        <v>1055</v>
      </c>
      <c r="J308" t="s">
        <v>1056</v>
      </c>
      <c r="K308" t="s">
        <v>1057</v>
      </c>
      <c r="L308">
        <v>1368</v>
      </c>
      <c r="N308">
        <v>1011</v>
      </c>
      <c r="O308" t="s">
        <v>1054</v>
      </c>
      <c r="P308" t="s">
        <v>1054</v>
      </c>
      <c r="Q308">
        <v>1</v>
      </c>
      <c r="W308">
        <v>0</v>
      </c>
      <c r="X308">
        <v>-1985943078</v>
      </c>
      <c r="Y308">
        <f>(AT308*1.1)</f>
        <v>5.5000000000000007E-2</v>
      </c>
      <c r="AA308">
        <v>0</v>
      </c>
      <c r="AB308">
        <v>87.01</v>
      </c>
      <c r="AC308">
        <v>13.21</v>
      </c>
      <c r="AD308">
        <v>0</v>
      </c>
      <c r="AE308">
        <v>0</v>
      </c>
      <c r="AF308">
        <v>83.1</v>
      </c>
      <c r="AG308">
        <v>12.62</v>
      </c>
      <c r="AH308">
        <v>0</v>
      </c>
      <c r="AI308">
        <v>1</v>
      </c>
      <c r="AJ308">
        <v>1</v>
      </c>
      <c r="AK308">
        <v>1</v>
      </c>
      <c r="AL308">
        <v>1</v>
      </c>
      <c r="AM308">
        <v>-2</v>
      </c>
      <c r="AN308">
        <v>0</v>
      </c>
      <c r="AO308">
        <v>1</v>
      </c>
      <c r="AP308">
        <v>1</v>
      </c>
      <c r="AQ308">
        <v>0</v>
      </c>
      <c r="AR308">
        <v>0</v>
      </c>
      <c r="AS308" t="s">
        <v>3</v>
      </c>
      <c r="AT308">
        <v>0.05</v>
      </c>
      <c r="AU308" t="s">
        <v>24</v>
      </c>
      <c r="AV308">
        <v>0</v>
      </c>
      <c r="AW308">
        <v>2</v>
      </c>
      <c r="AX308">
        <v>60254433</v>
      </c>
      <c r="AY308">
        <v>1</v>
      </c>
      <c r="AZ308">
        <v>0</v>
      </c>
      <c r="BA308">
        <v>378</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CV308">
        <v>0</v>
      </c>
      <c r="CW308">
        <f>ROUND(Y308*Source!I499*DO308,9)</f>
        <v>6.9409999999999999E-2</v>
      </c>
      <c r="CX308">
        <f>ROUND(Y308*Source!I499,9)</f>
        <v>5.4999999999999997E-3</v>
      </c>
      <c r="CY308">
        <f>AB308</f>
        <v>87.01</v>
      </c>
      <c r="CZ308">
        <f>AF308</f>
        <v>83.1</v>
      </c>
      <c r="DA308">
        <f>AJ308</f>
        <v>1</v>
      </c>
      <c r="DB308">
        <f>ROUND((ROUND(AT308*CZ308,2)*1.1),6)</f>
        <v>4.5759999999999996</v>
      </c>
      <c r="DC308">
        <f>ROUND((ROUND(AT308*AG308,2)*1.1),6)</f>
        <v>0.69299999999999995</v>
      </c>
      <c r="DD308" t="s">
        <v>3</v>
      </c>
      <c r="DE308" t="s">
        <v>3</v>
      </c>
      <c r="DF308">
        <f t="shared" si="88"/>
        <v>0</v>
      </c>
      <c r="DG308">
        <f t="shared" si="86"/>
        <v>0.46</v>
      </c>
      <c r="DH308">
        <f t="shared" si="87"/>
        <v>7.0000000000000007E-2</v>
      </c>
      <c r="DI308">
        <f t="shared" si="73"/>
        <v>0</v>
      </c>
      <c r="DJ308">
        <f>DG308</f>
        <v>0.46</v>
      </c>
      <c r="DK308">
        <v>0</v>
      </c>
      <c r="DL308" t="s">
        <v>1058</v>
      </c>
      <c r="DM308">
        <v>0</v>
      </c>
      <c r="DN308" t="s">
        <v>1050</v>
      </c>
      <c r="DO308">
        <v>12.62</v>
      </c>
    </row>
    <row r="309" spans="1:119" x14ac:dyDescent="0.2">
      <c r="A309">
        <f>ROW(Source!A499)</f>
        <v>499</v>
      </c>
      <c r="B309">
        <v>60252778</v>
      </c>
      <c r="C309">
        <v>60253587</v>
      </c>
      <c r="D309">
        <v>59070782</v>
      </c>
      <c r="E309">
        <v>1</v>
      </c>
      <c r="F309">
        <v>1</v>
      </c>
      <c r="G309">
        <v>1080</v>
      </c>
      <c r="H309">
        <v>2</v>
      </c>
      <c r="I309" t="s">
        <v>1176</v>
      </c>
      <c r="J309" t="s">
        <v>1177</v>
      </c>
      <c r="K309" t="s">
        <v>1178</v>
      </c>
      <c r="L309">
        <v>1368</v>
      </c>
      <c r="N309">
        <v>1011</v>
      </c>
      <c r="O309" t="s">
        <v>1054</v>
      </c>
      <c r="P309" t="s">
        <v>1054</v>
      </c>
      <c r="Q309">
        <v>1</v>
      </c>
      <c r="W309">
        <v>0</v>
      </c>
      <c r="X309">
        <v>-507462707</v>
      </c>
      <c r="Y309">
        <f>(AT309*1.1)</f>
        <v>7.7000000000000011</v>
      </c>
      <c r="AA309">
        <v>0</v>
      </c>
      <c r="AB309">
        <v>0.37</v>
      </c>
      <c r="AC309">
        <v>0</v>
      </c>
      <c r="AD309">
        <v>0</v>
      </c>
      <c r="AE309">
        <v>0</v>
      </c>
      <c r="AF309">
        <v>0.35</v>
      </c>
      <c r="AG309">
        <v>0</v>
      </c>
      <c r="AH309">
        <v>0</v>
      </c>
      <c r="AI309">
        <v>1</v>
      </c>
      <c r="AJ309">
        <v>1</v>
      </c>
      <c r="AK309">
        <v>1</v>
      </c>
      <c r="AL309">
        <v>1</v>
      </c>
      <c r="AM309">
        <v>-2</v>
      </c>
      <c r="AN309">
        <v>0</v>
      </c>
      <c r="AO309">
        <v>1</v>
      </c>
      <c r="AP309">
        <v>1</v>
      </c>
      <c r="AQ309">
        <v>0</v>
      </c>
      <c r="AR309">
        <v>0</v>
      </c>
      <c r="AS309" t="s">
        <v>3</v>
      </c>
      <c r="AT309">
        <v>7</v>
      </c>
      <c r="AU309" t="s">
        <v>24</v>
      </c>
      <c r="AV309">
        <v>0</v>
      </c>
      <c r="AW309">
        <v>2</v>
      </c>
      <c r="AX309">
        <v>60254434</v>
      </c>
      <c r="AY309">
        <v>1</v>
      </c>
      <c r="AZ309">
        <v>0</v>
      </c>
      <c r="BA309">
        <v>379</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CV309">
        <v>0</v>
      </c>
      <c r="CW309">
        <f>ROUND(Y309*Source!I499*DO309,9)</f>
        <v>0</v>
      </c>
      <c r="CX309">
        <f>ROUND(Y309*Source!I499,9)</f>
        <v>0.77</v>
      </c>
      <c r="CY309">
        <f>AB309</f>
        <v>0.37</v>
      </c>
      <c r="CZ309">
        <f>AF309</f>
        <v>0.35</v>
      </c>
      <c r="DA309">
        <f>AJ309</f>
        <v>1</v>
      </c>
      <c r="DB309">
        <f>ROUND((ROUND(AT309*CZ309,2)*1.1),6)</f>
        <v>2.6949999999999998</v>
      </c>
      <c r="DC309">
        <f>ROUND((ROUND(AT309*AG309,2)*1.1),6)</f>
        <v>0</v>
      </c>
      <c r="DD309" t="s">
        <v>3</v>
      </c>
      <c r="DE309" t="s">
        <v>3</v>
      </c>
      <c r="DF309">
        <f t="shared" si="88"/>
        <v>0</v>
      </c>
      <c r="DG309">
        <f t="shared" si="86"/>
        <v>0.27</v>
      </c>
      <c r="DH309">
        <f t="shared" si="87"/>
        <v>0</v>
      </c>
      <c r="DI309">
        <f t="shared" si="73"/>
        <v>0</v>
      </c>
      <c r="DJ309">
        <f>DG309</f>
        <v>0.27</v>
      </c>
      <c r="DK309">
        <v>0</v>
      </c>
      <c r="DL309" t="s">
        <v>3</v>
      </c>
      <c r="DM309">
        <v>0</v>
      </c>
      <c r="DN309" t="s">
        <v>3</v>
      </c>
      <c r="DO309">
        <v>0</v>
      </c>
    </row>
    <row r="310" spans="1:119" x14ac:dyDescent="0.2">
      <c r="A310">
        <f>ROW(Source!A499)</f>
        <v>499</v>
      </c>
      <c r="B310">
        <v>60252778</v>
      </c>
      <c r="C310">
        <v>60253587</v>
      </c>
      <c r="D310">
        <v>59062012</v>
      </c>
      <c r="E310">
        <v>1</v>
      </c>
      <c r="F310">
        <v>1</v>
      </c>
      <c r="G310">
        <v>1080</v>
      </c>
      <c r="H310">
        <v>3</v>
      </c>
      <c r="I310" t="s">
        <v>1179</v>
      </c>
      <c r="J310" t="s">
        <v>1180</v>
      </c>
      <c r="K310" t="s">
        <v>1181</v>
      </c>
      <c r="L310">
        <v>1356</v>
      </c>
      <c r="N310">
        <v>1010</v>
      </c>
      <c r="O310" t="s">
        <v>1081</v>
      </c>
      <c r="P310" t="s">
        <v>1081</v>
      </c>
      <c r="Q310">
        <v>1000</v>
      </c>
      <c r="W310">
        <v>0</v>
      </c>
      <c r="X310">
        <v>-193406607</v>
      </c>
      <c r="Y310">
        <f>AT310</f>
        <v>0.3</v>
      </c>
      <c r="AA310">
        <v>9343.75</v>
      </c>
      <c r="AB310">
        <v>0</v>
      </c>
      <c r="AC310">
        <v>0</v>
      </c>
      <c r="AD310">
        <v>0</v>
      </c>
      <c r="AE310">
        <v>9343.75</v>
      </c>
      <c r="AF310">
        <v>0</v>
      </c>
      <c r="AG310">
        <v>0</v>
      </c>
      <c r="AH310">
        <v>0</v>
      </c>
      <c r="AI310">
        <v>1</v>
      </c>
      <c r="AJ310">
        <v>1</v>
      </c>
      <c r="AK310">
        <v>1</v>
      </c>
      <c r="AL310">
        <v>1</v>
      </c>
      <c r="AM310">
        <v>-2</v>
      </c>
      <c r="AN310">
        <v>0</v>
      </c>
      <c r="AO310">
        <v>1</v>
      </c>
      <c r="AP310">
        <v>1</v>
      </c>
      <c r="AQ310">
        <v>0</v>
      </c>
      <c r="AR310">
        <v>0</v>
      </c>
      <c r="AS310" t="s">
        <v>3</v>
      </c>
      <c r="AT310">
        <v>0.3</v>
      </c>
      <c r="AU310" t="s">
        <v>3</v>
      </c>
      <c r="AV310">
        <v>0</v>
      </c>
      <c r="AW310">
        <v>2</v>
      </c>
      <c r="AX310">
        <v>60254435</v>
      </c>
      <c r="AY310">
        <v>1</v>
      </c>
      <c r="AZ310">
        <v>0</v>
      </c>
      <c r="BA310">
        <v>380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CV310">
        <v>0</v>
      </c>
      <c r="CW310">
        <v>0</v>
      </c>
      <c r="CX310">
        <f>ROUND(Y310*Source!I499,9)</f>
        <v>0.03</v>
      </c>
      <c r="CY310">
        <f>AA310</f>
        <v>9343.75</v>
      </c>
      <c r="CZ310">
        <f>AE310</f>
        <v>9343.75</v>
      </c>
      <c r="DA310">
        <f>AI310</f>
        <v>1</v>
      </c>
      <c r="DB310">
        <f>ROUND(ROUND(AT310*CZ310,2),6)</f>
        <v>2803.13</v>
      </c>
      <c r="DC310">
        <f>ROUND(ROUND(AT310*AG310,2),6)</f>
        <v>0</v>
      </c>
      <c r="DD310" t="s">
        <v>3</v>
      </c>
      <c r="DE310" t="s">
        <v>3</v>
      </c>
      <c r="DF310">
        <f t="shared" si="88"/>
        <v>280.31</v>
      </c>
      <c r="DG310">
        <f t="shared" si="86"/>
        <v>0</v>
      </c>
      <c r="DH310">
        <f t="shared" si="87"/>
        <v>0</v>
      </c>
      <c r="DI310">
        <f t="shared" si="73"/>
        <v>0</v>
      </c>
      <c r="DJ310">
        <f>DF310</f>
        <v>280.31</v>
      </c>
      <c r="DK310">
        <v>0</v>
      </c>
      <c r="DL310" t="s">
        <v>3</v>
      </c>
      <c r="DM310">
        <v>0</v>
      </c>
      <c r="DN310" t="s">
        <v>3</v>
      </c>
      <c r="DO310">
        <v>0</v>
      </c>
    </row>
    <row r="311" spans="1:119" x14ac:dyDescent="0.2">
      <c r="A311">
        <f>ROW(Source!A499)</f>
        <v>499</v>
      </c>
      <c r="B311">
        <v>60252778</v>
      </c>
      <c r="C311">
        <v>60253587</v>
      </c>
      <c r="D311">
        <v>59049361</v>
      </c>
      <c r="E311">
        <v>1</v>
      </c>
      <c r="F311">
        <v>1</v>
      </c>
      <c r="G311">
        <v>1080</v>
      </c>
      <c r="H311">
        <v>3</v>
      </c>
      <c r="I311" t="s">
        <v>1173</v>
      </c>
      <c r="J311" t="s">
        <v>1174</v>
      </c>
      <c r="K311" t="s">
        <v>1175</v>
      </c>
      <c r="L311">
        <v>1354</v>
      </c>
      <c r="N311">
        <v>1010</v>
      </c>
      <c r="O311" t="s">
        <v>457</v>
      </c>
      <c r="P311" t="s">
        <v>457</v>
      </c>
      <c r="Q311">
        <v>1</v>
      </c>
      <c r="W311">
        <v>0</v>
      </c>
      <c r="X311">
        <v>-1395624625</v>
      </c>
      <c r="Y311">
        <f>AT311</f>
        <v>0.7</v>
      </c>
      <c r="AA311">
        <v>86.6</v>
      </c>
      <c r="AB311">
        <v>0</v>
      </c>
      <c r="AC311">
        <v>0</v>
      </c>
      <c r="AD311">
        <v>0</v>
      </c>
      <c r="AE311">
        <v>86.6</v>
      </c>
      <c r="AF311">
        <v>0</v>
      </c>
      <c r="AG311">
        <v>0</v>
      </c>
      <c r="AH311">
        <v>0</v>
      </c>
      <c r="AI311">
        <v>1</v>
      </c>
      <c r="AJ311">
        <v>1</v>
      </c>
      <c r="AK311">
        <v>1</v>
      </c>
      <c r="AL311">
        <v>1</v>
      </c>
      <c r="AM311">
        <v>-2</v>
      </c>
      <c r="AN311">
        <v>0</v>
      </c>
      <c r="AO311">
        <v>1</v>
      </c>
      <c r="AP311">
        <v>1</v>
      </c>
      <c r="AQ311">
        <v>0</v>
      </c>
      <c r="AR311">
        <v>0</v>
      </c>
      <c r="AS311" t="s">
        <v>3</v>
      </c>
      <c r="AT311">
        <v>0.7</v>
      </c>
      <c r="AU311" t="s">
        <v>3</v>
      </c>
      <c r="AV311">
        <v>0</v>
      </c>
      <c r="AW311">
        <v>2</v>
      </c>
      <c r="AX311">
        <v>60254436</v>
      </c>
      <c r="AY311">
        <v>1</v>
      </c>
      <c r="AZ311">
        <v>0</v>
      </c>
      <c r="BA311">
        <v>381</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CV311">
        <v>0</v>
      </c>
      <c r="CW311">
        <v>0</v>
      </c>
      <c r="CX311">
        <f>ROUND(Y311*Source!I499,9)</f>
        <v>7.0000000000000007E-2</v>
      </c>
      <c r="CY311">
        <f>AA311</f>
        <v>86.6</v>
      </c>
      <c r="CZ311">
        <f>AE311</f>
        <v>86.6</v>
      </c>
      <c r="DA311">
        <f>AI311</f>
        <v>1</v>
      </c>
      <c r="DB311">
        <f>ROUND(ROUND(AT311*CZ311,2),6)</f>
        <v>60.62</v>
      </c>
      <c r="DC311">
        <f>ROUND(ROUND(AT311*AG311,2),6)</f>
        <v>0</v>
      </c>
      <c r="DD311" t="s">
        <v>3</v>
      </c>
      <c r="DE311" t="s">
        <v>3</v>
      </c>
      <c r="DF311">
        <f t="shared" si="88"/>
        <v>6.06</v>
      </c>
      <c r="DG311">
        <f t="shared" si="86"/>
        <v>0</v>
      </c>
      <c r="DH311">
        <f t="shared" si="87"/>
        <v>0</v>
      </c>
      <c r="DI311">
        <f t="shared" si="73"/>
        <v>0</v>
      </c>
      <c r="DJ311">
        <f>DF311</f>
        <v>6.06</v>
      </c>
      <c r="DK311">
        <v>0</v>
      </c>
      <c r="DL311" t="s">
        <v>3</v>
      </c>
      <c r="DM311">
        <v>0</v>
      </c>
      <c r="DN311" t="s">
        <v>3</v>
      </c>
      <c r="DO311">
        <v>0</v>
      </c>
    </row>
    <row r="312" spans="1:119" x14ac:dyDescent="0.2">
      <c r="A312">
        <f>ROW(Source!A500)</f>
        <v>500</v>
      </c>
      <c r="B312">
        <v>60252775</v>
      </c>
      <c r="C312">
        <v>60253587</v>
      </c>
      <c r="D312">
        <v>58999254</v>
      </c>
      <c r="E312">
        <v>1080</v>
      </c>
      <c r="F312">
        <v>1</v>
      </c>
      <c r="G312">
        <v>1080</v>
      </c>
      <c r="H312">
        <v>1</v>
      </c>
      <c r="I312" t="s">
        <v>1048</v>
      </c>
      <c r="J312" t="s">
        <v>3</v>
      </c>
      <c r="K312" t="s">
        <v>1049</v>
      </c>
      <c r="L312">
        <v>1191</v>
      </c>
      <c r="N312">
        <v>1013</v>
      </c>
      <c r="O312" t="s">
        <v>1050</v>
      </c>
      <c r="P312" t="s">
        <v>1050</v>
      </c>
      <c r="Q312">
        <v>1</v>
      </c>
      <c r="W312">
        <v>0</v>
      </c>
      <c r="X312">
        <v>476480486</v>
      </c>
      <c r="Y312">
        <f>(AT312*1.1)</f>
        <v>56.485000000000007</v>
      </c>
      <c r="AA312">
        <v>0</v>
      </c>
      <c r="AB312">
        <v>0</v>
      </c>
      <c r="AC312">
        <v>0</v>
      </c>
      <c r="AD312">
        <v>0</v>
      </c>
      <c r="AE312">
        <v>0</v>
      </c>
      <c r="AF312">
        <v>0</v>
      </c>
      <c r="AG312">
        <v>0</v>
      </c>
      <c r="AH312">
        <v>0</v>
      </c>
      <c r="AI312">
        <v>1</v>
      </c>
      <c r="AJ312">
        <v>1</v>
      </c>
      <c r="AK312">
        <v>1</v>
      </c>
      <c r="AL312">
        <v>1</v>
      </c>
      <c r="AM312">
        <v>5</v>
      </c>
      <c r="AN312">
        <v>0</v>
      </c>
      <c r="AO312">
        <v>1</v>
      </c>
      <c r="AP312">
        <v>1</v>
      </c>
      <c r="AQ312">
        <v>0</v>
      </c>
      <c r="AR312">
        <v>0</v>
      </c>
      <c r="AS312" t="s">
        <v>3</v>
      </c>
      <c r="AT312">
        <v>51.35</v>
      </c>
      <c r="AU312" t="s">
        <v>24</v>
      </c>
      <c r="AV312">
        <v>1</v>
      </c>
      <c r="AW312">
        <v>2</v>
      </c>
      <c r="AX312">
        <v>60254432</v>
      </c>
      <c r="AY312">
        <v>1</v>
      </c>
      <c r="AZ312">
        <v>0</v>
      </c>
      <c r="BA312">
        <v>384</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CU312">
        <f>ROUND(AT312*Source!I500*AH312*AL312,2)</f>
        <v>0</v>
      </c>
      <c r="CV312">
        <f>ROUND(Y312*Source!I500,9)</f>
        <v>5.6485000000000003</v>
      </c>
      <c r="CW312">
        <v>0</v>
      </c>
      <c r="CX312">
        <f>ROUND(Y312*Source!I500,9)</f>
        <v>5.6485000000000003</v>
      </c>
      <c r="CY312">
        <f>AD312</f>
        <v>0</v>
      </c>
      <c r="CZ312">
        <f>AH312</f>
        <v>0</v>
      </c>
      <c r="DA312">
        <f>AL312</f>
        <v>1</v>
      </c>
      <c r="DB312">
        <f>ROUND((ROUND(AT312*CZ312,2)*1.1),6)</f>
        <v>0</v>
      </c>
      <c r="DC312">
        <f>ROUND((ROUND(AT312*AG312,2)*1.1),6)</f>
        <v>0</v>
      </c>
      <c r="DD312" t="s">
        <v>3</v>
      </c>
      <c r="DE312" t="s">
        <v>3</v>
      </c>
      <c r="DF312">
        <f t="shared" si="88"/>
        <v>0</v>
      </c>
      <c r="DG312">
        <f t="shared" si="86"/>
        <v>0</v>
      </c>
      <c r="DH312">
        <f t="shared" si="87"/>
        <v>0</v>
      </c>
      <c r="DI312">
        <f t="shared" si="73"/>
        <v>0</v>
      </c>
      <c r="DJ312">
        <f>DI312</f>
        <v>0</v>
      </c>
      <c r="DK312">
        <v>0</v>
      </c>
      <c r="DL312" t="s">
        <v>3</v>
      </c>
      <c r="DM312">
        <v>0</v>
      </c>
      <c r="DN312" t="s">
        <v>3</v>
      </c>
      <c r="DO312">
        <v>0</v>
      </c>
    </row>
    <row r="313" spans="1:119" x14ac:dyDescent="0.2">
      <c r="A313">
        <f>ROW(Source!A500)</f>
        <v>500</v>
      </c>
      <c r="B313">
        <v>60252775</v>
      </c>
      <c r="C313">
        <v>60253587</v>
      </c>
      <c r="D313">
        <v>59070669</v>
      </c>
      <c r="E313">
        <v>1</v>
      </c>
      <c r="F313">
        <v>1</v>
      </c>
      <c r="G313">
        <v>1080</v>
      </c>
      <c r="H313">
        <v>2</v>
      </c>
      <c r="I313" t="s">
        <v>1055</v>
      </c>
      <c r="J313" t="s">
        <v>1056</v>
      </c>
      <c r="K313" t="s">
        <v>1057</v>
      </c>
      <c r="L313">
        <v>1368</v>
      </c>
      <c r="N313">
        <v>1011</v>
      </c>
      <c r="O313" t="s">
        <v>1054</v>
      </c>
      <c r="P313" t="s">
        <v>1054</v>
      </c>
      <c r="Q313">
        <v>1</v>
      </c>
      <c r="W313">
        <v>0</v>
      </c>
      <c r="X313">
        <v>-1985943078</v>
      </c>
      <c r="Y313">
        <f>(AT313*1.1)</f>
        <v>5.5000000000000007E-2</v>
      </c>
      <c r="AA313">
        <v>0</v>
      </c>
      <c r="AB313">
        <v>1418.19</v>
      </c>
      <c r="AC313">
        <v>726.59</v>
      </c>
      <c r="AD313">
        <v>0</v>
      </c>
      <c r="AE313">
        <v>0</v>
      </c>
      <c r="AF313">
        <v>83.1</v>
      </c>
      <c r="AG313">
        <v>12.62</v>
      </c>
      <c r="AH313">
        <v>0</v>
      </c>
      <c r="AI313">
        <v>1</v>
      </c>
      <c r="AJ313">
        <v>16.3</v>
      </c>
      <c r="AK313">
        <v>54.99</v>
      </c>
      <c r="AL313">
        <v>1</v>
      </c>
      <c r="AM313">
        <v>2</v>
      </c>
      <c r="AN313">
        <v>0</v>
      </c>
      <c r="AO313">
        <v>1</v>
      </c>
      <c r="AP313">
        <v>1</v>
      </c>
      <c r="AQ313">
        <v>0</v>
      </c>
      <c r="AR313">
        <v>0</v>
      </c>
      <c r="AS313" t="s">
        <v>3</v>
      </c>
      <c r="AT313">
        <v>0.05</v>
      </c>
      <c r="AU313" t="s">
        <v>24</v>
      </c>
      <c r="AV313">
        <v>0</v>
      </c>
      <c r="AW313">
        <v>2</v>
      </c>
      <c r="AX313">
        <v>60254433</v>
      </c>
      <c r="AY313">
        <v>1</v>
      </c>
      <c r="AZ313">
        <v>0</v>
      </c>
      <c r="BA313">
        <v>385</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CV313">
        <v>0</v>
      </c>
      <c r="CW313">
        <f>ROUND(Y313*Source!I500*DO313,9)</f>
        <v>6.9409999999999999E-2</v>
      </c>
      <c r="CX313">
        <f>ROUND(Y313*Source!I500,9)</f>
        <v>5.4999999999999997E-3</v>
      </c>
      <c r="CY313">
        <f>AB313</f>
        <v>1418.19</v>
      </c>
      <c r="CZ313">
        <f>AF313</f>
        <v>83.1</v>
      </c>
      <c r="DA313">
        <f>AJ313</f>
        <v>16.3</v>
      </c>
      <c r="DB313">
        <f>ROUND((ROUND(AT313*CZ313,2)*1.1),6)</f>
        <v>4.5759999999999996</v>
      </c>
      <c r="DC313">
        <f>ROUND((ROUND(AT313*AG313,2)*1.1),6)</f>
        <v>0.69299999999999995</v>
      </c>
      <c r="DD313" t="s">
        <v>3</v>
      </c>
      <c r="DE313" t="s">
        <v>3</v>
      </c>
      <c r="DF313">
        <f t="shared" si="88"/>
        <v>0</v>
      </c>
      <c r="DG313">
        <f>ROUND(ROUND(AF313*AJ313,2)*CX313,2)</f>
        <v>7.45</v>
      </c>
      <c r="DH313">
        <f>ROUND(ROUND(AG313*AK313,2)*CX313,2)</f>
        <v>3.82</v>
      </c>
      <c r="DI313">
        <f t="shared" si="73"/>
        <v>0</v>
      </c>
      <c r="DJ313">
        <f>DG313</f>
        <v>7.45</v>
      </c>
      <c r="DK313">
        <v>0</v>
      </c>
      <c r="DL313" t="s">
        <v>1058</v>
      </c>
      <c r="DM313">
        <v>0</v>
      </c>
      <c r="DN313" t="s">
        <v>1050</v>
      </c>
      <c r="DO313">
        <v>12.62</v>
      </c>
    </row>
    <row r="314" spans="1:119" x14ac:dyDescent="0.2">
      <c r="A314">
        <f>ROW(Source!A500)</f>
        <v>500</v>
      </c>
      <c r="B314">
        <v>60252775</v>
      </c>
      <c r="C314">
        <v>60253587</v>
      </c>
      <c r="D314">
        <v>59070782</v>
      </c>
      <c r="E314">
        <v>1</v>
      </c>
      <c r="F314">
        <v>1</v>
      </c>
      <c r="G314">
        <v>1080</v>
      </c>
      <c r="H314">
        <v>2</v>
      </c>
      <c r="I314" t="s">
        <v>1176</v>
      </c>
      <c r="J314" t="s">
        <v>1177</v>
      </c>
      <c r="K314" t="s">
        <v>1178</v>
      </c>
      <c r="L314">
        <v>1368</v>
      </c>
      <c r="N314">
        <v>1011</v>
      </c>
      <c r="O314" t="s">
        <v>1054</v>
      </c>
      <c r="P314" t="s">
        <v>1054</v>
      </c>
      <c r="Q314">
        <v>1</v>
      </c>
      <c r="W314">
        <v>0</v>
      </c>
      <c r="X314">
        <v>-507462707</v>
      </c>
      <c r="Y314">
        <f>(AT314*1.1)</f>
        <v>7.7000000000000011</v>
      </c>
      <c r="AA314">
        <v>0</v>
      </c>
      <c r="AB314">
        <v>3.08</v>
      </c>
      <c r="AC314">
        <v>0</v>
      </c>
      <c r="AD314">
        <v>0</v>
      </c>
      <c r="AE314">
        <v>0</v>
      </c>
      <c r="AF314">
        <v>0.35</v>
      </c>
      <c r="AG314">
        <v>0</v>
      </c>
      <c r="AH314">
        <v>0</v>
      </c>
      <c r="AI314">
        <v>1</v>
      </c>
      <c r="AJ314">
        <v>8.4</v>
      </c>
      <c r="AK314">
        <v>54.99</v>
      </c>
      <c r="AL314">
        <v>1</v>
      </c>
      <c r="AM314">
        <v>2</v>
      </c>
      <c r="AN314">
        <v>0</v>
      </c>
      <c r="AO314">
        <v>1</v>
      </c>
      <c r="AP314">
        <v>1</v>
      </c>
      <c r="AQ314">
        <v>0</v>
      </c>
      <c r="AR314">
        <v>0</v>
      </c>
      <c r="AS314" t="s">
        <v>3</v>
      </c>
      <c r="AT314">
        <v>7</v>
      </c>
      <c r="AU314" t="s">
        <v>24</v>
      </c>
      <c r="AV314">
        <v>0</v>
      </c>
      <c r="AW314">
        <v>2</v>
      </c>
      <c r="AX314">
        <v>60254434</v>
      </c>
      <c r="AY314">
        <v>1</v>
      </c>
      <c r="AZ314">
        <v>0</v>
      </c>
      <c r="BA314">
        <v>386</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CV314">
        <v>0</v>
      </c>
      <c r="CW314">
        <f>ROUND(Y314*Source!I500*DO314,9)</f>
        <v>0</v>
      </c>
      <c r="CX314">
        <f>ROUND(Y314*Source!I500,9)</f>
        <v>0.77</v>
      </c>
      <c r="CY314">
        <f>AB314</f>
        <v>3.08</v>
      </c>
      <c r="CZ314">
        <f>AF314</f>
        <v>0.35</v>
      </c>
      <c r="DA314">
        <f>AJ314</f>
        <v>8.4</v>
      </c>
      <c r="DB314">
        <f>ROUND((ROUND(AT314*CZ314,2)*1.1),6)</f>
        <v>2.6949999999999998</v>
      </c>
      <c r="DC314">
        <f>ROUND((ROUND(AT314*AG314,2)*1.1),6)</f>
        <v>0</v>
      </c>
      <c r="DD314" t="s">
        <v>3</v>
      </c>
      <c r="DE314" t="s">
        <v>3</v>
      </c>
      <c r="DF314">
        <f t="shared" si="88"/>
        <v>0</v>
      </c>
      <c r="DG314">
        <f>ROUND(ROUND(AF314*AJ314,2)*CX314,2)</f>
        <v>2.2599999999999998</v>
      </c>
      <c r="DH314">
        <f>ROUND(ROUND(AG314*AK314,2)*CX314,2)</f>
        <v>0</v>
      </c>
      <c r="DI314">
        <f t="shared" si="73"/>
        <v>0</v>
      </c>
      <c r="DJ314">
        <f>DG314</f>
        <v>2.2599999999999998</v>
      </c>
      <c r="DK314">
        <v>0</v>
      </c>
      <c r="DL314" t="s">
        <v>3</v>
      </c>
      <c r="DM314">
        <v>0</v>
      </c>
      <c r="DN314" t="s">
        <v>3</v>
      </c>
      <c r="DO314">
        <v>0</v>
      </c>
    </row>
    <row r="315" spans="1:119" x14ac:dyDescent="0.2">
      <c r="A315">
        <f>ROW(Source!A500)</f>
        <v>500</v>
      </c>
      <c r="B315">
        <v>60252775</v>
      </c>
      <c r="C315">
        <v>60253587</v>
      </c>
      <c r="D315">
        <v>59062012</v>
      </c>
      <c r="E315">
        <v>1</v>
      </c>
      <c r="F315">
        <v>1</v>
      </c>
      <c r="G315">
        <v>1080</v>
      </c>
      <c r="H315">
        <v>3</v>
      </c>
      <c r="I315" t="s">
        <v>1179</v>
      </c>
      <c r="J315" t="s">
        <v>1180</v>
      </c>
      <c r="K315" t="s">
        <v>1181</v>
      </c>
      <c r="L315">
        <v>1356</v>
      </c>
      <c r="N315">
        <v>1010</v>
      </c>
      <c r="O315" t="s">
        <v>1081</v>
      </c>
      <c r="P315" t="s">
        <v>1081</v>
      </c>
      <c r="Q315">
        <v>1000</v>
      </c>
      <c r="W315">
        <v>0</v>
      </c>
      <c r="X315">
        <v>-193406607</v>
      </c>
      <c r="Y315">
        <f>AT315</f>
        <v>0.3</v>
      </c>
      <c r="AA315">
        <v>37001.25</v>
      </c>
      <c r="AB315">
        <v>0</v>
      </c>
      <c r="AC315">
        <v>0</v>
      </c>
      <c r="AD315">
        <v>0</v>
      </c>
      <c r="AE315">
        <v>9343.75</v>
      </c>
      <c r="AF315">
        <v>0</v>
      </c>
      <c r="AG315">
        <v>0</v>
      </c>
      <c r="AH315">
        <v>0</v>
      </c>
      <c r="AI315">
        <v>3.96</v>
      </c>
      <c r="AJ315">
        <v>1</v>
      </c>
      <c r="AK315">
        <v>1</v>
      </c>
      <c r="AL315">
        <v>1</v>
      </c>
      <c r="AM315">
        <v>2</v>
      </c>
      <c r="AN315">
        <v>0</v>
      </c>
      <c r="AO315">
        <v>1</v>
      </c>
      <c r="AP315">
        <v>1</v>
      </c>
      <c r="AQ315">
        <v>0</v>
      </c>
      <c r="AR315">
        <v>0</v>
      </c>
      <c r="AS315" t="s">
        <v>3</v>
      </c>
      <c r="AT315">
        <v>0.3</v>
      </c>
      <c r="AU315" t="s">
        <v>3</v>
      </c>
      <c r="AV315">
        <v>0</v>
      </c>
      <c r="AW315">
        <v>2</v>
      </c>
      <c r="AX315">
        <v>60254435</v>
      </c>
      <c r="AY315">
        <v>1</v>
      </c>
      <c r="AZ315">
        <v>0</v>
      </c>
      <c r="BA315">
        <v>387</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CV315">
        <v>0</v>
      </c>
      <c r="CW315">
        <v>0</v>
      </c>
      <c r="CX315">
        <f>ROUND(Y315*Source!I500,9)</f>
        <v>0.03</v>
      </c>
      <c r="CY315">
        <f>AA315</f>
        <v>37001.25</v>
      </c>
      <c r="CZ315">
        <f>AE315</f>
        <v>9343.75</v>
      </c>
      <c r="DA315">
        <f>AI315</f>
        <v>3.96</v>
      </c>
      <c r="DB315">
        <f>ROUND(ROUND(AT315*CZ315,2),6)</f>
        <v>2803.13</v>
      </c>
      <c r="DC315">
        <f>ROUND(ROUND(AT315*AG315,2),6)</f>
        <v>0</v>
      </c>
      <c r="DD315" t="s">
        <v>3</v>
      </c>
      <c r="DE315" t="s">
        <v>3</v>
      </c>
      <c r="DF315">
        <f>ROUND(ROUND(AE315*AI315,2)*CX315,2)</f>
        <v>1110.04</v>
      </c>
      <c r="DG315">
        <f t="shared" ref="DG315:DG324" si="89">ROUND(ROUND(AF315,2)*CX315,2)</f>
        <v>0</v>
      </c>
      <c r="DH315">
        <f t="shared" ref="DH315:DH324" si="90">ROUND(ROUND(AG315,2)*CX315,2)</f>
        <v>0</v>
      </c>
      <c r="DI315">
        <f t="shared" si="73"/>
        <v>0</v>
      </c>
      <c r="DJ315">
        <f>DF315</f>
        <v>1110.04</v>
      </c>
      <c r="DK315">
        <v>0</v>
      </c>
      <c r="DL315" t="s">
        <v>3</v>
      </c>
      <c r="DM315">
        <v>0</v>
      </c>
      <c r="DN315" t="s">
        <v>3</v>
      </c>
      <c r="DO315">
        <v>0</v>
      </c>
    </row>
    <row r="316" spans="1:119" x14ac:dyDescent="0.2">
      <c r="A316">
        <f>ROW(Source!A500)</f>
        <v>500</v>
      </c>
      <c r="B316">
        <v>60252775</v>
      </c>
      <c r="C316">
        <v>60253587</v>
      </c>
      <c r="D316">
        <v>59049361</v>
      </c>
      <c r="E316">
        <v>1</v>
      </c>
      <c r="F316">
        <v>1</v>
      </c>
      <c r="G316">
        <v>1080</v>
      </c>
      <c r="H316">
        <v>3</v>
      </c>
      <c r="I316" t="s">
        <v>1173</v>
      </c>
      <c r="J316" t="s">
        <v>1174</v>
      </c>
      <c r="K316" t="s">
        <v>1175</v>
      </c>
      <c r="L316">
        <v>1354</v>
      </c>
      <c r="N316">
        <v>1010</v>
      </c>
      <c r="O316" t="s">
        <v>457</v>
      </c>
      <c r="P316" t="s">
        <v>457</v>
      </c>
      <c r="Q316">
        <v>1</v>
      </c>
      <c r="W316">
        <v>0</v>
      </c>
      <c r="X316">
        <v>-1395624625</v>
      </c>
      <c r="Y316">
        <f>AT316</f>
        <v>0.7</v>
      </c>
      <c r="AA316">
        <v>376.71</v>
      </c>
      <c r="AB316">
        <v>0</v>
      </c>
      <c r="AC316">
        <v>0</v>
      </c>
      <c r="AD316">
        <v>0</v>
      </c>
      <c r="AE316">
        <v>86.6</v>
      </c>
      <c r="AF316">
        <v>0</v>
      </c>
      <c r="AG316">
        <v>0</v>
      </c>
      <c r="AH316">
        <v>0</v>
      </c>
      <c r="AI316">
        <v>4.3499999999999996</v>
      </c>
      <c r="AJ316">
        <v>1</v>
      </c>
      <c r="AK316">
        <v>1</v>
      </c>
      <c r="AL316">
        <v>1</v>
      </c>
      <c r="AM316">
        <v>2</v>
      </c>
      <c r="AN316">
        <v>0</v>
      </c>
      <c r="AO316">
        <v>1</v>
      </c>
      <c r="AP316">
        <v>1</v>
      </c>
      <c r="AQ316">
        <v>0</v>
      </c>
      <c r="AR316">
        <v>0</v>
      </c>
      <c r="AS316" t="s">
        <v>3</v>
      </c>
      <c r="AT316">
        <v>0.7</v>
      </c>
      <c r="AU316" t="s">
        <v>3</v>
      </c>
      <c r="AV316">
        <v>0</v>
      </c>
      <c r="AW316">
        <v>2</v>
      </c>
      <c r="AX316">
        <v>60254436</v>
      </c>
      <c r="AY316">
        <v>1</v>
      </c>
      <c r="AZ316">
        <v>0</v>
      </c>
      <c r="BA316">
        <v>388</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CV316">
        <v>0</v>
      </c>
      <c r="CW316">
        <v>0</v>
      </c>
      <c r="CX316">
        <f>ROUND(Y316*Source!I500,9)</f>
        <v>7.0000000000000007E-2</v>
      </c>
      <c r="CY316">
        <f>AA316</f>
        <v>376.71</v>
      </c>
      <c r="CZ316">
        <f>AE316</f>
        <v>86.6</v>
      </c>
      <c r="DA316">
        <f>AI316</f>
        <v>4.3499999999999996</v>
      </c>
      <c r="DB316">
        <f>ROUND(ROUND(AT316*CZ316,2),6)</f>
        <v>60.62</v>
      </c>
      <c r="DC316">
        <f>ROUND(ROUND(AT316*AG316,2),6)</f>
        <v>0</v>
      </c>
      <c r="DD316" t="s">
        <v>3</v>
      </c>
      <c r="DE316" t="s">
        <v>3</v>
      </c>
      <c r="DF316">
        <f>ROUND(ROUND(AE316*AI316,2)*CX316,2)</f>
        <v>26.37</v>
      </c>
      <c r="DG316">
        <f t="shared" si="89"/>
        <v>0</v>
      </c>
      <c r="DH316">
        <f t="shared" si="90"/>
        <v>0</v>
      </c>
      <c r="DI316">
        <f t="shared" si="73"/>
        <v>0</v>
      </c>
      <c r="DJ316">
        <f>DF316</f>
        <v>26.37</v>
      </c>
      <c r="DK316">
        <v>0</v>
      </c>
      <c r="DL316" t="s">
        <v>3</v>
      </c>
      <c r="DM316">
        <v>0</v>
      </c>
      <c r="DN316" t="s">
        <v>3</v>
      </c>
      <c r="DO316">
        <v>0</v>
      </c>
    </row>
    <row r="317" spans="1:119" x14ac:dyDescent="0.2">
      <c r="A317">
        <f>ROW(Source!A503)</f>
        <v>503</v>
      </c>
      <c r="B317">
        <v>60252778</v>
      </c>
      <c r="C317">
        <v>60253601</v>
      </c>
      <c r="D317">
        <v>58999254</v>
      </c>
      <c r="E317">
        <v>1080</v>
      </c>
      <c r="F317">
        <v>1</v>
      </c>
      <c r="G317">
        <v>1080</v>
      </c>
      <c r="H317">
        <v>1</v>
      </c>
      <c r="I317" t="s">
        <v>1048</v>
      </c>
      <c r="J317" t="s">
        <v>3</v>
      </c>
      <c r="K317" t="s">
        <v>1049</v>
      </c>
      <c r="L317">
        <v>1191</v>
      </c>
      <c r="N317">
        <v>1013</v>
      </c>
      <c r="O317" t="s">
        <v>1050</v>
      </c>
      <c r="P317" t="s">
        <v>1050</v>
      </c>
      <c r="Q317">
        <v>1</v>
      </c>
      <c r="W317">
        <v>0</v>
      </c>
      <c r="X317">
        <v>476480486</v>
      </c>
      <c r="Y317">
        <f>(AT317*1.1)</f>
        <v>109.75800000000001</v>
      </c>
      <c r="AA317">
        <v>0</v>
      </c>
      <c r="AB317">
        <v>0</v>
      </c>
      <c r="AC317">
        <v>0</v>
      </c>
      <c r="AD317">
        <v>0</v>
      </c>
      <c r="AE317">
        <v>0</v>
      </c>
      <c r="AF317">
        <v>0</v>
      </c>
      <c r="AG317">
        <v>0</v>
      </c>
      <c r="AH317">
        <v>0</v>
      </c>
      <c r="AI317">
        <v>1</v>
      </c>
      <c r="AJ317">
        <v>1</v>
      </c>
      <c r="AK317">
        <v>1</v>
      </c>
      <c r="AL317">
        <v>1</v>
      </c>
      <c r="AM317">
        <v>-2</v>
      </c>
      <c r="AN317">
        <v>0</v>
      </c>
      <c r="AO317">
        <v>1</v>
      </c>
      <c r="AP317">
        <v>1</v>
      </c>
      <c r="AQ317">
        <v>0</v>
      </c>
      <c r="AR317">
        <v>0</v>
      </c>
      <c r="AS317" t="s">
        <v>3</v>
      </c>
      <c r="AT317">
        <v>99.78</v>
      </c>
      <c r="AU317" t="s">
        <v>24</v>
      </c>
      <c r="AV317">
        <v>1</v>
      </c>
      <c r="AW317">
        <v>2</v>
      </c>
      <c r="AX317">
        <v>60254439</v>
      </c>
      <c r="AY317">
        <v>1</v>
      </c>
      <c r="AZ317">
        <v>0</v>
      </c>
      <c r="BA317">
        <v>391</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CU317">
        <f>ROUND(AT317*Source!I503*AH317*AL317,2)</f>
        <v>0</v>
      </c>
      <c r="CV317">
        <f>ROUND(Y317*Source!I503,9)</f>
        <v>41.708039999999997</v>
      </c>
      <c r="CW317">
        <v>0</v>
      </c>
      <c r="CX317">
        <f>ROUND(Y317*Source!I503,9)</f>
        <v>41.708039999999997</v>
      </c>
      <c r="CY317">
        <f>AD317</f>
        <v>0</v>
      </c>
      <c r="CZ317">
        <f>AH317</f>
        <v>0</v>
      </c>
      <c r="DA317">
        <f>AL317</f>
        <v>1</v>
      </c>
      <c r="DB317">
        <f>ROUND((ROUND(AT317*CZ317,2)*1.1),6)</f>
        <v>0</v>
      </c>
      <c r="DC317">
        <f>ROUND((ROUND(AT317*AG317,2)*1.1),6)</f>
        <v>0</v>
      </c>
      <c r="DD317" t="s">
        <v>3</v>
      </c>
      <c r="DE317" t="s">
        <v>3</v>
      </c>
      <c r="DF317">
        <f t="shared" ref="DF317:DF326" si="91">ROUND(ROUND(AE317,2)*CX317,2)</f>
        <v>0</v>
      </c>
      <c r="DG317">
        <f t="shared" si="89"/>
        <v>0</v>
      </c>
      <c r="DH317">
        <f t="shared" si="90"/>
        <v>0</v>
      </c>
      <c r="DI317">
        <f t="shared" si="73"/>
        <v>0</v>
      </c>
      <c r="DJ317">
        <f>DI317</f>
        <v>0</v>
      </c>
      <c r="DK317">
        <v>0</v>
      </c>
      <c r="DL317" t="s">
        <v>3</v>
      </c>
      <c r="DM317">
        <v>0</v>
      </c>
      <c r="DN317" t="s">
        <v>3</v>
      </c>
      <c r="DO317">
        <v>0</v>
      </c>
    </row>
    <row r="318" spans="1:119" x14ac:dyDescent="0.2">
      <c r="A318">
        <f>ROW(Source!A503)</f>
        <v>503</v>
      </c>
      <c r="B318">
        <v>60252778</v>
      </c>
      <c r="C318">
        <v>60253601</v>
      </c>
      <c r="D318">
        <v>59070370</v>
      </c>
      <c r="E318">
        <v>1</v>
      </c>
      <c r="F318">
        <v>1</v>
      </c>
      <c r="G318">
        <v>1080</v>
      </c>
      <c r="H318">
        <v>2</v>
      </c>
      <c r="I318" t="s">
        <v>1051</v>
      </c>
      <c r="J318" t="s">
        <v>1052</v>
      </c>
      <c r="K318" t="s">
        <v>1053</v>
      </c>
      <c r="L318">
        <v>1368</v>
      </c>
      <c r="N318">
        <v>1011</v>
      </c>
      <c r="O318" t="s">
        <v>1054</v>
      </c>
      <c r="P318" t="s">
        <v>1054</v>
      </c>
      <c r="Q318">
        <v>1</v>
      </c>
      <c r="W318">
        <v>0</v>
      </c>
      <c r="X318">
        <v>-2065404138</v>
      </c>
      <c r="Y318">
        <f>(AT318*1.1)</f>
        <v>5.9400000000000013</v>
      </c>
      <c r="AA318">
        <v>0</v>
      </c>
      <c r="AB318">
        <v>7.44</v>
      </c>
      <c r="AC318">
        <v>0</v>
      </c>
      <c r="AD318">
        <v>0</v>
      </c>
      <c r="AE318">
        <v>0</v>
      </c>
      <c r="AF318">
        <v>7.11</v>
      </c>
      <c r="AG318">
        <v>0</v>
      </c>
      <c r="AH318">
        <v>0</v>
      </c>
      <c r="AI318">
        <v>1</v>
      </c>
      <c r="AJ318">
        <v>1</v>
      </c>
      <c r="AK318">
        <v>1</v>
      </c>
      <c r="AL318">
        <v>1</v>
      </c>
      <c r="AM318">
        <v>-2</v>
      </c>
      <c r="AN318">
        <v>0</v>
      </c>
      <c r="AO318">
        <v>1</v>
      </c>
      <c r="AP318">
        <v>1</v>
      </c>
      <c r="AQ318">
        <v>0</v>
      </c>
      <c r="AR318">
        <v>0</v>
      </c>
      <c r="AS318" t="s">
        <v>3</v>
      </c>
      <c r="AT318">
        <v>5.4</v>
      </c>
      <c r="AU318" t="s">
        <v>24</v>
      </c>
      <c r="AV318">
        <v>0</v>
      </c>
      <c r="AW318">
        <v>2</v>
      </c>
      <c r="AX318">
        <v>60254440</v>
      </c>
      <c r="AY318">
        <v>1</v>
      </c>
      <c r="AZ318">
        <v>0</v>
      </c>
      <c r="BA318">
        <v>392</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CV318">
        <v>0</v>
      </c>
      <c r="CW318">
        <f>ROUND(Y318*Source!I503*DO318,9)</f>
        <v>0</v>
      </c>
      <c r="CX318">
        <f>ROUND(Y318*Source!I503,9)</f>
        <v>2.2572000000000001</v>
      </c>
      <c r="CY318">
        <f>AB318</f>
        <v>7.44</v>
      </c>
      <c r="CZ318">
        <f>AF318</f>
        <v>7.11</v>
      </c>
      <c r="DA318">
        <f>AJ318</f>
        <v>1</v>
      </c>
      <c r="DB318">
        <f>ROUND((ROUND(AT318*CZ318,2)*1.1),6)</f>
        <v>42.228999999999999</v>
      </c>
      <c r="DC318">
        <f>ROUND((ROUND(AT318*AG318,2)*1.1),6)</f>
        <v>0</v>
      </c>
      <c r="DD318" t="s">
        <v>3</v>
      </c>
      <c r="DE318" t="s">
        <v>3</v>
      </c>
      <c r="DF318">
        <f t="shared" si="91"/>
        <v>0</v>
      </c>
      <c r="DG318">
        <f t="shared" si="89"/>
        <v>16.05</v>
      </c>
      <c r="DH318">
        <f t="shared" si="90"/>
        <v>0</v>
      </c>
      <c r="DI318">
        <f t="shared" si="73"/>
        <v>0</v>
      </c>
      <c r="DJ318">
        <f>DG318</f>
        <v>16.05</v>
      </c>
      <c r="DK318">
        <v>0</v>
      </c>
      <c r="DL318" t="s">
        <v>3</v>
      </c>
      <c r="DM318">
        <v>0</v>
      </c>
      <c r="DN318" t="s">
        <v>3</v>
      </c>
      <c r="DO318">
        <v>0</v>
      </c>
    </row>
    <row r="319" spans="1:119" x14ac:dyDescent="0.2">
      <c r="A319">
        <f>ROW(Source!A503)</f>
        <v>503</v>
      </c>
      <c r="B319">
        <v>60252778</v>
      </c>
      <c r="C319">
        <v>60253601</v>
      </c>
      <c r="D319">
        <v>59070669</v>
      </c>
      <c r="E319">
        <v>1</v>
      </c>
      <c r="F319">
        <v>1</v>
      </c>
      <c r="G319">
        <v>1080</v>
      </c>
      <c r="H319">
        <v>2</v>
      </c>
      <c r="I319" t="s">
        <v>1055</v>
      </c>
      <c r="J319" t="s">
        <v>1056</v>
      </c>
      <c r="K319" t="s">
        <v>1057</v>
      </c>
      <c r="L319">
        <v>1368</v>
      </c>
      <c r="N319">
        <v>1011</v>
      </c>
      <c r="O319" t="s">
        <v>1054</v>
      </c>
      <c r="P319" t="s">
        <v>1054</v>
      </c>
      <c r="Q319">
        <v>1</v>
      </c>
      <c r="W319">
        <v>0</v>
      </c>
      <c r="X319">
        <v>-1985943078</v>
      </c>
      <c r="Y319">
        <f>(AT319*1.1)</f>
        <v>0.59400000000000008</v>
      </c>
      <c r="AA319">
        <v>0</v>
      </c>
      <c r="AB319">
        <v>87.01</v>
      </c>
      <c r="AC319">
        <v>13.21</v>
      </c>
      <c r="AD319">
        <v>0</v>
      </c>
      <c r="AE319">
        <v>0</v>
      </c>
      <c r="AF319">
        <v>83.1</v>
      </c>
      <c r="AG319">
        <v>12.62</v>
      </c>
      <c r="AH319">
        <v>0</v>
      </c>
      <c r="AI319">
        <v>1</v>
      </c>
      <c r="AJ319">
        <v>1</v>
      </c>
      <c r="AK319">
        <v>1</v>
      </c>
      <c r="AL319">
        <v>1</v>
      </c>
      <c r="AM319">
        <v>-2</v>
      </c>
      <c r="AN319">
        <v>0</v>
      </c>
      <c r="AO319">
        <v>1</v>
      </c>
      <c r="AP319">
        <v>1</v>
      </c>
      <c r="AQ319">
        <v>0</v>
      </c>
      <c r="AR319">
        <v>0</v>
      </c>
      <c r="AS319" t="s">
        <v>3</v>
      </c>
      <c r="AT319">
        <v>0.54</v>
      </c>
      <c r="AU319" t="s">
        <v>24</v>
      </c>
      <c r="AV319">
        <v>0</v>
      </c>
      <c r="AW319">
        <v>2</v>
      </c>
      <c r="AX319">
        <v>60254441</v>
      </c>
      <c r="AY319">
        <v>1</v>
      </c>
      <c r="AZ319">
        <v>0</v>
      </c>
      <c r="BA319">
        <v>393</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CV319">
        <v>0</v>
      </c>
      <c r="CW319">
        <f>ROUND(Y319*Source!I503*DO319,9)</f>
        <v>2.8485863999999999</v>
      </c>
      <c r="CX319">
        <f>ROUND(Y319*Source!I503,9)</f>
        <v>0.22572</v>
      </c>
      <c r="CY319">
        <f>AB319</f>
        <v>87.01</v>
      </c>
      <c r="CZ319">
        <f>AF319</f>
        <v>83.1</v>
      </c>
      <c r="DA319">
        <f>AJ319</f>
        <v>1</v>
      </c>
      <c r="DB319">
        <f>ROUND((ROUND(AT319*CZ319,2)*1.1),6)</f>
        <v>49.356999999999999</v>
      </c>
      <c r="DC319">
        <f>ROUND((ROUND(AT319*AG319,2)*1.1),6)</f>
        <v>7.4909999999999997</v>
      </c>
      <c r="DD319" t="s">
        <v>3</v>
      </c>
      <c r="DE319" t="s">
        <v>3</v>
      </c>
      <c r="DF319">
        <f t="shared" si="91"/>
        <v>0</v>
      </c>
      <c r="DG319">
        <f t="shared" si="89"/>
        <v>18.760000000000002</v>
      </c>
      <c r="DH319">
        <f t="shared" si="90"/>
        <v>2.85</v>
      </c>
      <c r="DI319">
        <f t="shared" si="73"/>
        <v>0</v>
      </c>
      <c r="DJ319">
        <f>DG319</f>
        <v>18.760000000000002</v>
      </c>
      <c r="DK319">
        <v>0</v>
      </c>
      <c r="DL319" t="s">
        <v>1058</v>
      </c>
      <c r="DM319">
        <v>0</v>
      </c>
      <c r="DN319" t="s">
        <v>1050</v>
      </c>
      <c r="DO319">
        <v>12.62</v>
      </c>
    </row>
    <row r="320" spans="1:119" x14ac:dyDescent="0.2">
      <c r="A320">
        <f>ROW(Source!A503)</f>
        <v>503</v>
      </c>
      <c r="B320">
        <v>60252778</v>
      </c>
      <c r="C320">
        <v>60253601</v>
      </c>
      <c r="D320">
        <v>59040049</v>
      </c>
      <c r="E320">
        <v>1</v>
      </c>
      <c r="F320">
        <v>1</v>
      </c>
      <c r="G320">
        <v>1080</v>
      </c>
      <c r="H320">
        <v>3</v>
      </c>
      <c r="I320" t="s">
        <v>1066</v>
      </c>
      <c r="J320" t="s">
        <v>1067</v>
      </c>
      <c r="K320" t="s">
        <v>1068</v>
      </c>
      <c r="L320">
        <v>1348</v>
      </c>
      <c r="N320">
        <v>1009</v>
      </c>
      <c r="O320" t="s">
        <v>32</v>
      </c>
      <c r="P320" t="s">
        <v>32</v>
      </c>
      <c r="Q320">
        <v>1000</v>
      </c>
      <c r="W320">
        <v>0</v>
      </c>
      <c r="X320">
        <v>-1792704725</v>
      </c>
      <c r="Y320">
        <f>AT320</f>
        <v>2.9999999999999997E-4</v>
      </c>
      <c r="AA320">
        <v>8590.86</v>
      </c>
      <c r="AB320">
        <v>0</v>
      </c>
      <c r="AC320">
        <v>0</v>
      </c>
      <c r="AD320">
        <v>0</v>
      </c>
      <c r="AE320">
        <v>8590.86</v>
      </c>
      <c r="AF320">
        <v>0</v>
      </c>
      <c r="AG320">
        <v>0</v>
      </c>
      <c r="AH320">
        <v>0</v>
      </c>
      <c r="AI320">
        <v>1</v>
      </c>
      <c r="AJ320">
        <v>1</v>
      </c>
      <c r="AK320">
        <v>1</v>
      </c>
      <c r="AL320">
        <v>1</v>
      </c>
      <c r="AM320">
        <v>-2</v>
      </c>
      <c r="AN320">
        <v>0</v>
      </c>
      <c r="AO320">
        <v>1</v>
      </c>
      <c r="AP320">
        <v>1</v>
      </c>
      <c r="AQ320">
        <v>0</v>
      </c>
      <c r="AR320">
        <v>0</v>
      </c>
      <c r="AS320" t="s">
        <v>3</v>
      </c>
      <c r="AT320">
        <v>2.9999999999999997E-4</v>
      </c>
      <c r="AU320" t="s">
        <v>3</v>
      </c>
      <c r="AV320">
        <v>0</v>
      </c>
      <c r="AW320">
        <v>2</v>
      </c>
      <c r="AX320">
        <v>60254442</v>
      </c>
      <c r="AY320">
        <v>1</v>
      </c>
      <c r="AZ320">
        <v>0</v>
      </c>
      <c r="BA320">
        <v>394</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CV320">
        <v>0</v>
      </c>
      <c r="CW320">
        <v>0</v>
      </c>
      <c r="CX320">
        <f>ROUND(Y320*Source!I503,9)</f>
        <v>1.1400000000000001E-4</v>
      </c>
      <c r="CY320">
        <f>AA320</f>
        <v>8590.86</v>
      </c>
      <c r="CZ320">
        <f>AE320</f>
        <v>8590.86</v>
      </c>
      <c r="DA320">
        <f>AI320</f>
        <v>1</v>
      </c>
      <c r="DB320">
        <f>ROUND(ROUND(AT320*CZ320,2),6)</f>
        <v>2.58</v>
      </c>
      <c r="DC320">
        <f>ROUND(ROUND(AT320*AG320,2),6)</f>
        <v>0</v>
      </c>
      <c r="DD320" t="s">
        <v>3</v>
      </c>
      <c r="DE320" t="s">
        <v>3</v>
      </c>
      <c r="DF320">
        <f t="shared" si="91"/>
        <v>0.98</v>
      </c>
      <c r="DG320">
        <f t="shared" si="89"/>
        <v>0</v>
      </c>
      <c r="DH320">
        <f t="shared" si="90"/>
        <v>0</v>
      </c>
      <c r="DI320">
        <f t="shared" si="73"/>
        <v>0</v>
      </c>
      <c r="DJ320">
        <f>DF320</f>
        <v>0.98</v>
      </c>
      <c r="DK320">
        <v>0</v>
      </c>
      <c r="DL320" t="s">
        <v>3</v>
      </c>
      <c r="DM320">
        <v>0</v>
      </c>
      <c r="DN320" t="s">
        <v>3</v>
      </c>
      <c r="DO320">
        <v>0</v>
      </c>
    </row>
    <row r="321" spans="1:119" x14ac:dyDescent="0.2">
      <c r="A321">
        <f>ROW(Source!A503)</f>
        <v>503</v>
      </c>
      <c r="B321">
        <v>60252778</v>
      </c>
      <c r="C321">
        <v>60253601</v>
      </c>
      <c r="D321">
        <v>59039007</v>
      </c>
      <c r="E321">
        <v>1</v>
      </c>
      <c r="F321">
        <v>1</v>
      </c>
      <c r="G321">
        <v>1080</v>
      </c>
      <c r="H321">
        <v>3</v>
      </c>
      <c r="I321" t="s">
        <v>1122</v>
      </c>
      <c r="J321" t="s">
        <v>1123</v>
      </c>
      <c r="K321" t="s">
        <v>1124</v>
      </c>
      <c r="L321">
        <v>1354</v>
      </c>
      <c r="N321">
        <v>1010</v>
      </c>
      <c r="O321" t="s">
        <v>457</v>
      </c>
      <c r="P321" t="s">
        <v>457</v>
      </c>
      <c r="Q321">
        <v>1</v>
      </c>
      <c r="W321">
        <v>0</v>
      </c>
      <c r="X321">
        <v>-1414204412</v>
      </c>
      <c r="Y321">
        <f>AT321</f>
        <v>195</v>
      </c>
      <c r="AA321">
        <v>3.86</v>
      </c>
      <c r="AB321">
        <v>0</v>
      </c>
      <c r="AC321">
        <v>0</v>
      </c>
      <c r="AD321">
        <v>0</v>
      </c>
      <c r="AE321">
        <v>3.86</v>
      </c>
      <c r="AF321">
        <v>0</v>
      </c>
      <c r="AG321">
        <v>0</v>
      </c>
      <c r="AH321">
        <v>0</v>
      </c>
      <c r="AI321">
        <v>1</v>
      </c>
      <c r="AJ321">
        <v>1</v>
      </c>
      <c r="AK321">
        <v>1</v>
      </c>
      <c r="AL321">
        <v>1</v>
      </c>
      <c r="AM321">
        <v>-2</v>
      </c>
      <c r="AN321">
        <v>0</v>
      </c>
      <c r="AO321">
        <v>1</v>
      </c>
      <c r="AP321">
        <v>1</v>
      </c>
      <c r="AQ321">
        <v>0</v>
      </c>
      <c r="AR321">
        <v>0</v>
      </c>
      <c r="AS321" t="s">
        <v>3</v>
      </c>
      <c r="AT321">
        <v>195</v>
      </c>
      <c r="AU321" t="s">
        <v>3</v>
      </c>
      <c r="AV321">
        <v>0</v>
      </c>
      <c r="AW321">
        <v>2</v>
      </c>
      <c r="AX321">
        <v>60254443</v>
      </c>
      <c r="AY321">
        <v>1</v>
      </c>
      <c r="AZ321">
        <v>0</v>
      </c>
      <c r="BA321">
        <v>395</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CV321">
        <v>0</v>
      </c>
      <c r="CW321">
        <v>0</v>
      </c>
      <c r="CX321">
        <f>ROUND(Y321*Source!I503,9)</f>
        <v>74.099999999999994</v>
      </c>
      <c r="CY321">
        <f>AA321</f>
        <v>3.86</v>
      </c>
      <c r="CZ321">
        <f>AE321</f>
        <v>3.86</v>
      </c>
      <c r="DA321">
        <f>AI321</f>
        <v>1</v>
      </c>
      <c r="DB321">
        <f>ROUND(ROUND(AT321*CZ321,2),6)</f>
        <v>752.7</v>
      </c>
      <c r="DC321">
        <f>ROUND(ROUND(AT321*AG321,2),6)</f>
        <v>0</v>
      </c>
      <c r="DD321" t="s">
        <v>3</v>
      </c>
      <c r="DE321" t="s">
        <v>3</v>
      </c>
      <c r="DF321">
        <f t="shared" si="91"/>
        <v>286.02999999999997</v>
      </c>
      <c r="DG321">
        <f t="shared" si="89"/>
        <v>0</v>
      </c>
      <c r="DH321">
        <f t="shared" si="90"/>
        <v>0</v>
      </c>
      <c r="DI321">
        <f t="shared" ref="DI321:DI384" si="92">ROUND(ROUND(AH321,2)*CX321,2)</f>
        <v>0</v>
      </c>
      <c r="DJ321">
        <f>DF321</f>
        <v>286.02999999999997</v>
      </c>
      <c r="DK321">
        <v>0</v>
      </c>
      <c r="DL321" t="s">
        <v>3</v>
      </c>
      <c r="DM321">
        <v>0</v>
      </c>
      <c r="DN321" t="s">
        <v>3</v>
      </c>
      <c r="DO321">
        <v>0</v>
      </c>
    </row>
    <row r="322" spans="1:119" x14ac:dyDescent="0.2">
      <c r="A322">
        <f>ROW(Source!A503)</f>
        <v>503</v>
      </c>
      <c r="B322">
        <v>60252778</v>
      </c>
      <c r="C322">
        <v>60253601</v>
      </c>
      <c r="D322">
        <v>59039008</v>
      </c>
      <c r="E322">
        <v>1</v>
      </c>
      <c r="F322">
        <v>1</v>
      </c>
      <c r="G322">
        <v>1080</v>
      </c>
      <c r="H322">
        <v>3</v>
      </c>
      <c r="I322" t="s">
        <v>1182</v>
      </c>
      <c r="J322" t="s">
        <v>1183</v>
      </c>
      <c r="K322" t="s">
        <v>1184</v>
      </c>
      <c r="L322">
        <v>1354</v>
      </c>
      <c r="N322">
        <v>1010</v>
      </c>
      <c r="O322" t="s">
        <v>457</v>
      </c>
      <c r="P322" t="s">
        <v>457</v>
      </c>
      <c r="Q322">
        <v>1</v>
      </c>
      <c r="W322">
        <v>0</v>
      </c>
      <c r="X322">
        <v>-40224714</v>
      </c>
      <c r="Y322">
        <f>AT322</f>
        <v>1.22</v>
      </c>
      <c r="AA322">
        <v>0.89</v>
      </c>
      <c r="AB322">
        <v>0</v>
      </c>
      <c r="AC322">
        <v>0</v>
      </c>
      <c r="AD322">
        <v>0</v>
      </c>
      <c r="AE322">
        <v>0.89</v>
      </c>
      <c r="AF322">
        <v>0</v>
      </c>
      <c r="AG322">
        <v>0</v>
      </c>
      <c r="AH322">
        <v>0</v>
      </c>
      <c r="AI322">
        <v>1</v>
      </c>
      <c r="AJ322">
        <v>1</v>
      </c>
      <c r="AK322">
        <v>1</v>
      </c>
      <c r="AL322">
        <v>1</v>
      </c>
      <c r="AM322">
        <v>-2</v>
      </c>
      <c r="AN322">
        <v>0</v>
      </c>
      <c r="AO322">
        <v>1</v>
      </c>
      <c r="AP322">
        <v>1</v>
      </c>
      <c r="AQ322">
        <v>0</v>
      </c>
      <c r="AR322">
        <v>0</v>
      </c>
      <c r="AS322" t="s">
        <v>3</v>
      </c>
      <c r="AT322">
        <v>1.22</v>
      </c>
      <c r="AU322" t="s">
        <v>3</v>
      </c>
      <c r="AV322">
        <v>0</v>
      </c>
      <c r="AW322">
        <v>2</v>
      </c>
      <c r="AX322">
        <v>60254444</v>
      </c>
      <c r="AY322">
        <v>1</v>
      </c>
      <c r="AZ322">
        <v>0</v>
      </c>
      <c r="BA322">
        <v>396</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CV322">
        <v>0</v>
      </c>
      <c r="CW322">
        <v>0</v>
      </c>
      <c r="CX322">
        <f>ROUND(Y322*Source!I503,9)</f>
        <v>0.46360000000000001</v>
      </c>
      <c r="CY322">
        <f>AA322</f>
        <v>0.89</v>
      </c>
      <c r="CZ322">
        <f>AE322</f>
        <v>0.89</v>
      </c>
      <c r="DA322">
        <f>AI322</f>
        <v>1</v>
      </c>
      <c r="DB322">
        <f>ROUND(ROUND(AT322*CZ322,2),6)</f>
        <v>1.0900000000000001</v>
      </c>
      <c r="DC322">
        <f>ROUND(ROUND(AT322*AG322,2),6)</f>
        <v>0</v>
      </c>
      <c r="DD322" t="s">
        <v>3</v>
      </c>
      <c r="DE322" t="s">
        <v>3</v>
      </c>
      <c r="DF322">
        <f t="shared" si="91"/>
        <v>0.41</v>
      </c>
      <c r="DG322">
        <f t="shared" si="89"/>
        <v>0</v>
      </c>
      <c r="DH322">
        <f t="shared" si="90"/>
        <v>0</v>
      </c>
      <c r="DI322">
        <f t="shared" si="92"/>
        <v>0</v>
      </c>
      <c r="DJ322">
        <f>DF322</f>
        <v>0.41</v>
      </c>
      <c r="DK322">
        <v>0</v>
      </c>
      <c r="DL322" t="s">
        <v>3</v>
      </c>
      <c r="DM322">
        <v>0</v>
      </c>
      <c r="DN322" t="s">
        <v>3</v>
      </c>
      <c r="DO322">
        <v>0</v>
      </c>
    </row>
    <row r="323" spans="1:119" x14ac:dyDescent="0.2">
      <c r="A323">
        <f>ROW(Source!A503)</f>
        <v>503</v>
      </c>
      <c r="B323">
        <v>60252778</v>
      </c>
      <c r="C323">
        <v>60253601</v>
      </c>
      <c r="D323">
        <v>59041488</v>
      </c>
      <c r="E323">
        <v>1</v>
      </c>
      <c r="F323">
        <v>1</v>
      </c>
      <c r="G323">
        <v>1080</v>
      </c>
      <c r="H323">
        <v>3</v>
      </c>
      <c r="I323" t="s">
        <v>1185</v>
      </c>
      <c r="J323" t="s">
        <v>1186</v>
      </c>
      <c r="K323" t="s">
        <v>1187</v>
      </c>
      <c r="L323">
        <v>1355</v>
      </c>
      <c r="N323">
        <v>1010</v>
      </c>
      <c r="O323" t="s">
        <v>631</v>
      </c>
      <c r="P323" t="s">
        <v>631</v>
      </c>
      <c r="Q323">
        <v>100</v>
      </c>
      <c r="W323">
        <v>0</v>
      </c>
      <c r="X323">
        <v>379907513</v>
      </c>
      <c r="Y323">
        <f>AT323</f>
        <v>1.22</v>
      </c>
      <c r="AA323">
        <v>4.93</v>
      </c>
      <c r="AB323">
        <v>0</v>
      </c>
      <c r="AC323">
        <v>0</v>
      </c>
      <c r="AD323">
        <v>0</v>
      </c>
      <c r="AE323">
        <v>4.93</v>
      </c>
      <c r="AF323">
        <v>0</v>
      </c>
      <c r="AG323">
        <v>0</v>
      </c>
      <c r="AH323">
        <v>0</v>
      </c>
      <c r="AI323">
        <v>1</v>
      </c>
      <c r="AJ323">
        <v>1</v>
      </c>
      <c r="AK323">
        <v>1</v>
      </c>
      <c r="AL323">
        <v>1</v>
      </c>
      <c r="AM323">
        <v>-2</v>
      </c>
      <c r="AN323">
        <v>0</v>
      </c>
      <c r="AO323">
        <v>1</v>
      </c>
      <c r="AP323">
        <v>1</v>
      </c>
      <c r="AQ323">
        <v>0</v>
      </c>
      <c r="AR323">
        <v>0</v>
      </c>
      <c r="AS323" t="s">
        <v>3</v>
      </c>
      <c r="AT323">
        <v>1.22</v>
      </c>
      <c r="AU323" t="s">
        <v>3</v>
      </c>
      <c r="AV323">
        <v>0</v>
      </c>
      <c r="AW323">
        <v>2</v>
      </c>
      <c r="AX323">
        <v>60254445</v>
      </c>
      <c r="AY323">
        <v>1</v>
      </c>
      <c r="AZ323">
        <v>0</v>
      </c>
      <c r="BA323">
        <v>397</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CV323">
        <v>0</v>
      </c>
      <c r="CW323">
        <v>0</v>
      </c>
      <c r="CX323">
        <f>ROUND(Y323*Source!I503,9)</f>
        <v>0.46360000000000001</v>
      </c>
      <c r="CY323">
        <f>AA323</f>
        <v>4.93</v>
      </c>
      <c r="CZ323">
        <f>AE323</f>
        <v>4.93</v>
      </c>
      <c r="DA323">
        <f>AI323</f>
        <v>1</v>
      </c>
      <c r="DB323">
        <f>ROUND(ROUND(AT323*CZ323,2),6)</f>
        <v>6.01</v>
      </c>
      <c r="DC323">
        <f>ROUND(ROUND(AT323*AG323,2),6)</f>
        <v>0</v>
      </c>
      <c r="DD323" t="s">
        <v>3</v>
      </c>
      <c r="DE323" t="s">
        <v>3</v>
      </c>
      <c r="DF323">
        <f t="shared" si="91"/>
        <v>2.29</v>
      </c>
      <c r="DG323">
        <f t="shared" si="89"/>
        <v>0</v>
      </c>
      <c r="DH323">
        <f t="shared" si="90"/>
        <v>0</v>
      </c>
      <c r="DI323">
        <f t="shared" si="92"/>
        <v>0</v>
      </c>
      <c r="DJ323">
        <f>DF323</f>
        <v>2.29</v>
      </c>
      <c r="DK323">
        <v>0</v>
      </c>
      <c r="DL323" t="s">
        <v>3</v>
      </c>
      <c r="DM323">
        <v>0</v>
      </c>
      <c r="DN323" t="s">
        <v>3</v>
      </c>
      <c r="DO323">
        <v>0</v>
      </c>
    </row>
    <row r="324" spans="1:119" x14ac:dyDescent="0.2">
      <c r="A324">
        <f>ROW(Source!A504)</f>
        <v>504</v>
      </c>
      <c r="B324">
        <v>60252775</v>
      </c>
      <c r="C324">
        <v>60253601</v>
      </c>
      <c r="D324">
        <v>58999254</v>
      </c>
      <c r="E324">
        <v>1080</v>
      </c>
      <c r="F324">
        <v>1</v>
      </c>
      <c r="G324">
        <v>1080</v>
      </c>
      <c r="H324">
        <v>1</v>
      </c>
      <c r="I324" t="s">
        <v>1048</v>
      </c>
      <c r="J324" t="s">
        <v>3</v>
      </c>
      <c r="K324" t="s">
        <v>1049</v>
      </c>
      <c r="L324">
        <v>1191</v>
      </c>
      <c r="N324">
        <v>1013</v>
      </c>
      <c r="O324" t="s">
        <v>1050</v>
      </c>
      <c r="P324" t="s">
        <v>1050</v>
      </c>
      <c r="Q324">
        <v>1</v>
      </c>
      <c r="W324">
        <v>0</v>
      </c>
      <c r="X324">
        <v>476480486</v>
      </c>
      <c r="Y324">
        <f>(AT324*1.1)</f>
        <v>109.75800000000001</v>
      </c>
      <c r="AA324">
        <v>0</v>
      </c>
      <c r="AB324">
        <v>0</v>
      </c>
      <c r="AC324">
        <v>0</v>
      </c>
      <c r="AD324">
        <v>0</v>
      </c>
      <c r="AE324">
        <v>0</v>
      </c>
      <c r="AF324">
        <v>0</v>
      </c>
      <c r="AG324">
        <v>0</v>
      </c>
      <c r="AH324">
        <v>0</v>
      </c>
      <c r="AI324">
        <v>1</v>
      </c>
      <c r="AJ324">
        <v>1</v>
      </c>
      <c r="AK324">
        <v>1</v>
      </c>
      <c r="AL324">
        <v>1</v>
      </c>
      <c r="AM324">
        <v>5</v>
      </c>
      <c r="AN324">
        <v>0</v>
      </c>
      <c r="AO324">
        <v>1</v>
      </c>
      <c r="AP324">
        <v>1</v>
      </c>
      <c r="AQ324">
        <v>0</v>
      </c>
      <c r="AR324">
        <v>0</v>
      </c>
      <c r="AS324" t="s">
        <v>3</v>
      </c>
      <c r="AT324">
        <v>99.78</v>
      </c>
      <c r="AU324" t="s">
        <v>24</v>
      </c>
      <c r="AV324">
        <v>1</v>
      </c>
      <c r="AW324">
        <v>2</v>
      </c>
      <c r="AX324">
        <v>60254439</v>
      </c>
      <c r="AY324">
        <v>1</v>
      </c>
      <c r="AZ324">
        <v>0</v>
      </c>
      <c r="BA324">
        <v>402</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CU324">
        <f>ROUND(AT324*Source!I504*AH324*AL324,2)</f>
        <v>0</v>
      </c>
      <c r="CV324">
        <f>ROUND(Y324*Source!I504,9)</f>
        <v>41.708039999999997</v>
      </c>
      <c r="CW324">
        <v>0</v>
      </c>
      <c r="CX324">
        <f>ROUND(Y324*Source!I504,9)</f>
        <v>41.708039999999997</v>
      </c>
      <c r="CY324">
        <f>AD324</f>
        <v>0</v>
      </c>
      <c r="CZ324">
        <f>AH324</f>
        <v>0</v>
      </c>
      <c r="DA324">
        <f>AL324</f>
        <v>1</v>
      </c>
      <c r="DB324">
        <f>ROUND((ROUND(AT324*CZ324,2)*1.1),6)</f>
        <v>0</v>
      </c>
      <c r="DC324">
        <f>ROUND((ROUND(AT324*AG324,2)*1.1),6)</f>
        <v>0</v>
      </c>
      <c r="DD324" t="s">
        <v>3</v>
      </c>
      <c r="DE324" t="s">
        <v>3</v>
      </c>
      <c r="DF324">
        <f t="shared" si="91"/>
        <v>0</v>
      </c>
      <c r="DG324">
        <f t="shared" si="89"/>
        <v>0</v>
      </c>
      <c r="DH324">
        <f t="shared" si="90"/>
        <v>0</v>
      </c>
      <c r="DI324">
        <f t="shared" si="92"/>
        <v>0</v>
      </c>
      <c r="DJ324">
        <f>DI324</f>
        <v>0</v>
      </c>
      <c r="DK324">
        <v>0</v>
      </c>
      <c r="DL324" t="s">
        <v>3</v>
      </c>
      <c r="DM324">
        <v>0</v>
      </c>
      <c r="DN324" t="s">
        <v>3</v>
      </c>
      <c r="DO324">
        <v>0</v>
      </c>
    </row>
    <row r="325" spans="1:119" x14ac:dyDescent="0.2">
      <c r="A325">
        <f>ROW(Source!A504)</f>
        <v>504</v>
      </c>
      <c r="B325">
        <v>60252775</v>
      </c>
      <c r="C325">
        <v>60253601</v>
      </c>
      <c r="D325">
        <v>59070370</v>
      </c>
      <c r="E325">
        <v>1</v>
      </c>
      <c r="F325">
        <v>1</v>
      </c>
      <c r="G325">
        <v>1080</v>
      </c>
      <c r="H325">
        <v>2</v>
      </c>
      <c r="I325" t="s">
        <v>1051</v>
      </c>
      <c r="J325" t="s">
        <v>1052</v>
      </c>
      <c r="K325" t="s">
        <v>1053</v>
      </c>
      <c r="L325">
        <v>1368</v>
      </c>
      <c r="N325">
        <v>1011</v>
      </c>
      <c r="O325" t="s">
        <v>1054</v>
      </c>
      <c r="P325" t="s">
        <v>1054</v>
      </c>
      <c r="Q325">
        <v>1</v>
      </c>
      <c r="W325">
        <v>0</v>
      </c>
      <c r="X325">
        <v>-2065404138</v>
      </c>
      <c r="Y325">
        <f>(AT325*1.1)</f>
        <v>5.9400000000000013</v>
      </c>
      <c r="AA325">
        <v>0</v>
      </c>
      <c r="AB325">
        <v>85.83</v>
      </c>
      <c r="AC325">
        <v>0</v>
      </c>
      <c r="AD325">
        <v>0</v>
      </c>
      <c r="AE325">
        <v>0</v>
      </c>
      <c r="AF325">
        <v>7.11</v>
      </c>
      <c r="AG325">
        <v>0</v>
      </c>
      <c r="AH325">
        <v>0</v>
      </c>
      <c r="AI325">
        <v>1</v>
      </c>
      <c r="AJ325">
        <v>11.53</v>
      </c>
      <c r="AK325">
        <v>54.99</v>
      </c>
      <c r="AL325">
        <v>1</v>
      </c>
      <c r="AM325">
        <v>2</v>
      </c>
      <c r="AN325">
        <v>0</v>
      </c>
      <c r="AO325">
        <v>1</v>
      </c>
      <c r="AP325">
        <v>1</v>
      </c>
      <c r="AQ325">
        <v>0</v>
      </c>
      <c r="AR325">
        <v>0</v>
      </c>
      <c r="AS325" t="s">
        <v>3</v>
      </c>
      <c r="AT325">
        <v>5.4</v>
      </c>
      <c r="AU325" t="s">
        <v>24</v>
      </c>
      <c r="AV325">
        <v>0</v>
      </c>
      <c r="AW325">
        <v>2</v>
      </c>
      <c r="AX325">
        <v>60254440</v>
      </c>
      <c r="AY325">
        <v>1</v>
      </c>
      <c r="AZ325">
        <v>0</v>
      </c>
      <c r="BA325">
        <v>403</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CV325">
        <v>0</v>
      </c>
      <c r="CW325">
        <f>ROUND(Y325*Source!I504*DO325,9)</f>
        <v>0</v>
      </c>
      <c r="CX325">
        <f>ROUND(Y325*Source!I504,9)</f>
        <v>2.2572000000000001</v>
      </c>
      <c r="CY325">
        <f>AB325</f>
        <v>85.83</v>
      </c>
      <c r="CZ325">
        <f>AF325</f>
        <v>7.11</v>
      </c>
      <c r="DA325">
        <f>AJ325</f>
        <v>11.53</v>
      </c>
      <c r="DB325">
        <f>ROUND((ROUND(AT325*CZ325,2)*1.1),6)</f>
        <v>42.228999999999999</v>
      </c>
      <c r="DC325">
        <f>ROUND((ROUND(AT325*AG325,2)*1.1),6)</f>
        <v>0</v>
      </c>
      <c r="DD325" t="s">
        <v>3</v>
      </c>
      <c r="DE325" t="s">
        <v>3</v>
      </c>
      <c r="DF325">
        <f t="shared" si="91"/>
        <v>0</v>
      </c>
      <c r="DG325">
        <f>ROUND(ROUND(AF325*AJ325,2)*CX325,2)</f>
        <v>185.05</v>
      </c>
      <c r="DH325">
        <f>ROUND(ROUND(AG325*AK325,2)*CX325,2)</f>
        <v>0</v>
      </c>
      <c r="DI325">
        <f t="shared" si="92"/>
        <v>0</v>
      </c>
      <c r="DJ325">
        <f>DG325</f>
        <v>185.05</v>
      </c>
      <c r="DK325">
        <v>0</v>
      </c>
      <c r="DL325" t="s">
        <v>3</v>
      </c>
      <c r="DM325">
        <v>0</v>
      </c>
      <c r="DN325" t="s">
        <v>3</v>
      </c>
      <c r="DO325">
        <v>0</v>
      </c>
    </row>
    <row r="326" spans="1:119" x14ac:dyDescent="0.2">
      <c r="A326">
        <f>ROW(Source!A504)</f>
        <v>504</v>
      </c>
      <c r="B326">
        <v>60252775</v>
      </c>
      <c r="C326">
        <v>60253601</v>
      </c>
      <c r="D326">
        <v>59070669</v>
      </c>
      <c r="E326">
        <v>1</v>
      </c>
      <c r="F326">
        <v>1</v>
      </c>
      <c r="G326">
        <v>1080</v>
      </c>
      <c r="H326">
        <v>2</v>
      </c>
      <c r="I326" t="s">
        <v>1055</v>
      </c>
      <c r="J326" t="s">
        <v>1056</v>
      </c>
      <c r="K326" t="s">
        <v>1057</v>
      </c>
      <c r="L326">
        <v>1368</v>
      </c>
      <c r="N326">
        <v>1011</v>
      </c>
      <c r="O326" t="s">
        <v>1054</v>
      </c>
      <c r="P326" t="s">
        <v>1054</v>
      </c>
      <c r="Q326">
        <v>1</v>
      </c>
      <c r="W326">
        <v>0</v>
      </c>
      <c r="X326">
        <v>-1985943078</v>
      </c>
      <c r="Y326">
        <f>(AT326*1.1)</f>
        <v>0.59400000000000008</v>
      </c>
      <c r="AA326">
        <v>0</v>
      </c>
      <c r="AB326">
        <v>1418.19</v>
      </c>
      <c r="AC326">
        <v>726.59</v>
      </c>
      <c r="AD326">
        <v>0</v>
      </c>
      <c r="AE326">
        <v>0</v>
      </c>
      <c r="AF326">
        <v>83.1</v>
      </c>
      <c r="AG326">
        <v>12.62</v>
      </c>
      <c r="AH326">
        <v>0</v>
      </c>
      <c r="AI326">
        <v>1</v>
      </c>
      <c r="AJ326">
        <v>16.3</v>
      </c>
      <c r="AK326">
        <v>54.99</v>
      </c>
      <c r="AL326">
        <v>1</v>
      </c>
      <c r="AM326">
        <v>2</v>
      </c>
      <c r="AN326">
        <v>0</v>
      </c>
      <c r="AO326">
        <v>1</v>
      </c>
      <c r="AP326">
        <v>1</v>
      </c>
      <c r="AQ326">
        <v>0</v>
      </c>
      <c r="AR326">
        <v>0</v>
      </c>
      <c r="AS326" t="s">
        <v>3</v>
      </c>
      <c r="AT326">
        <v>0.54</v>
      </c>
      <c r="AU326" t="s">
        <v>24</v>
      </c>
      <c r="AV326">
        <v>0</v>
      </c>
      <c r="AW326">
        <v>2</v>
      </c>
      <c r="AX326">
        <v>60254441</v>
      </c>
      <c r="AY326">
        <v>1</v>
      </c>
      <c r="AZ326">
        <v>0</v>
      </c>
      <c r="BA326">
        <v>404</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CV326">
        <v>0</v>
      </c>
      <c r="CW326">
        <f>ROUND(Y326*Source!I504*DO326,9)</f>
        <v>2.8485863999999999</v>
      </c>
      <c r="CX326">
        <f>ROUND(Y326*Source!I504,9)</f>
        <v>0.22572</v>
      </c>
      <c r="CY326">
        <f>AB326</f>
        <v>1418.19</v>
      </c>
      <c r="CZ326">
        <f>AF326</f>
        <v>83.1</v>
      </c>
      <c r="DA326">
        <f>AJ326</f>
        <v>16.3</v>
      </c>
      <c r="DB326">
        <f>ROUND((ROUND(AT326*CZ326,2)*1.1),6)</f>
        <v>49.356999999999999</v>
      </c>
      <c r="DC326">
        <f>ROUND((ROUND(AT326*AG326,2)*1.1),6)</f>
        <v>7.4909999999999997</v>
      </c>
      <c r="DD326" t="s">
        <v>3</v>
      </c>
      <c r="DE326" t="s">
        <v>3</v>
      </c>
      <c r="DF326">
        <f t="shared" si="91"/>
        <v>0</v>
      </c>
      <c r="DG326">
        <f>ROUND(ROUND(AF326*AJ326,2)*CX326,2)</f>
        <v>305.74</v>
      </c>
      <c r="DH326">
        <f>ROUND(ROUND(AG326*AK326,2)*CX326,2)</f>
        <v>156.63999999999999</v>
      </c>
      <c r="DI326">
        <f t="shared" si="92"/>
        <v>0</v>
      </c>
      <c r="DJ326">
        <f>DG326</f>
        <v>305.74</v>
      </c>
      <c r="DK326">
        <v>0</v>
      </c>
      <c r="DL326" t="s">
        <v>1058</v>
      </c>
      <c r="DM326">
        <v>0</v>
      </c>
      <c r="DN326" t="s">
        <v>1050</v>
      </c>
      <c r="DO326">
        <v>12.62</v>
      </c>
    </row>
    <row r="327" spans="1:119" x14ac:dyDescent="0.2">
      <c r="A327">
        <f>ROW(Source!A504)</f>
        <v>504</v>
      </c>
      <c r="B327">
        <v>60252775</v>
      </c>
      <c r="C327">
        <v>60253601</v>
      </c>
      <c r="D327">
        <v>59040049</v>
      </c>
      <c r="E327">
        <v>1</v>
      </c>
      <c r="F327">
        <v>1</v>
      </c>
      <c r="G327">
        <v>1080</v>
      </c>
      <c r="H327">
        <v>3</v>
      </c>
      <c r="I327" t="s">
        <v>1066</v>
      </c>
      <c r="J327" t="s">
        <v>1067</v>
      </c>
      <c r="K327" t="s">
        <v>1068</v>
      </c>
      <c r="L327">
        <v>1348</v>
      </c>
      <c r="N327">
        <v>1009</v>
      </c>
      <c r="O327" t="s">
        <v>32</v>
      </c>
      <c r="P327" t="s">
        <v>32</v>
      </c>
      <c r="Q327">
        <v>1000</v>
      </c>
      <c r="W327">
        <v>0</v>
      </c>
      <c r="X327">
        <v>-1792704725</v>
      </c>
      <c r="Y327">
        <f>AT327</f>
        <v>2.9999999999999997E-4</v>
      </c>
      <c r="AA327">
        <v>159875.9</v>
      </c>
      <c r="AB327">
        <v>0</v>
      </c>
      <c r="AC327">
        <v>0</v>
      </c>
      <c r="AD327">
        <v>0</v>
      </c>
      <c r="AE327">
        <v>8590.86</v>
      </c>
      <c r="AF327">
        <v>0</v>
      </c>
      <c r="AG327">
        <v>0</v>
      </c>
      <c r="AH327">
        <v>0</v>
      </c>
      <c r="AI327">
        <v>18.61</v>
      </c>
      <c r="AJ327">
        <v>1</v>
      </c>
      <c r="AK327">
        <v>1</v>
      </c>
      <c r="AL327">
        <v>1</v>
      </c>
      <c r="AM327">
        <v>2</v>
      </c>
      <c r="AN327">
        <v>0</v>
      </c>
      <c r="AO327">
        <v>1</v>
      </c>
      <c r="AP327">
        <v>1</v>
      </c>
      <c r="AQ327">
        <v>0</v>
      </c>
      <c r="AR327">
        <v>0</v>
      </c>
      <c r="AS327" t="s">
        <v>3</v>
      </c>
      <c r="AT327">
        <v>2.9999999999999997E-4</v>
      </c>
      <c r="AU327" t="s">
        <v>3</v>
      </c>
      <c r="AV327">
        <v>0</v>
      </c>
      <c r="AW327">
        <v>2</v>
      </c>
      <c r="AX327">
        <v>60254442</v>
      </c>
      <c r="AY327">
        <v>1</v>
      </c>
      <c r="AZ327">
        <v>0</v>
      </c>
      <c r="BA327">
        <v>405</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CV327">
        <v>0</v>
      </c>
      <c r="CW327">
        <v>0</v>
      </c>
      <c r="CX327">
        <f>ROUND(Y327*Source!I504,9)</f>
        <v>1.1400000000000001E-4</v>
      </c>
      <c r="CY327">
        <f>AA327</f>
        <v>159875.9</v>
      </c>
      <c r="CZ327">
        <f>AE327</f>
        <v>8590.86</v>
      </c>
      <c r="DA327">
        <f>AI327</f>
        <v>18.61</v>
      </c>
      <c r="DB327">
        <f>ROUND(ROUND(AT327*CZ327,2),6)</f>
        <v>2.58</v>
      </c>
      <c r="DC327">
        <f>ROUND(ROUND(AT327*AG327,2),6)</f>
        <v>0</v>
      </c>
      <c r="DD327" t="s">
        <v>3</v>
      </c>
      <c r="DE327" t="s">
        <v>3</v>
      </c>
      <c r="DF327">
        <f>ROUND(ROUND(AE327*AI327,2)*CX327,2)</f>
        <v>18.23</v>
      </c>
      <c r="DG327">
        <f t="shared" ref="DG327:DG334" si="93">ROUND(ROUND(AF327,2)*CX327,2)</f>
        <v>0</v>
      </c>
      <c r="DH327">
        <f t="shared" ref="DH327:DH334" si="94">ROUND(ROUND(AG327,2)*CX327,2)</f>
        <v>0</v>
      </c>
      <c r="DI327">
        <f t="shared" si="92"/>
        <v>0</v>
      </c>
      <c r="DJ327">
        <f>DF327</f>
        <v>18.23</v>
      </c>
      <c r="DK327">
        <v>0</v>
      </c>
      <c r="DL327" t="s">
        <v>3</v>
      </c>
      <c r="DM327">
        <v>0</v>
      </c>
      <c r="DN327" t="s">
        <v>3</v>
      </c>
      <c r="DO327">
        <v>0</v>
      </c>
    </row>
    <row r="328" spans="1:119" x14ac:dyDescent="0.2">
      <c r="A328">
        <f>ROW(Source!A504)</f>
        <v>504</v>
      </c>
      <c r="B328">
        <v>60252775</v>
      </c>
      <c r="C328">
        <v>60253601</v>
      </c>
      <c r="D328">
        <v>59039007</v>
      </c>
      <c r="E328">
        <v>1</v>
      </c>
      <c r="F328">
        <v>1</v>
      </c>
      <c r="G328">
        <v>1080</v>
      </c>
      <c r="H328">
        <v>3</v>
      </c>
      <c r="I328" t="s">
        <v>1122</v>
      </c>
      <c r="J328" t="s">
        <v>1123</v>
      </c>
      <c r="K328" t="s">
        <v>1124</v>
      </c>
      <c r="L328">
        <v>1354</v>
      </c>
      <c r="N328">
        <v>1010</v>
      </c>
      <c r="O328" t="s">
        <v>457</v>
      </c>
      <c r="P328" t="s">
        <v>457</v>
      </c>
      <c r="Q328">
        <v>1</v>
      </c>
      <c r="W328">
        <v>0</v>
      </c>
      <c r="X328">
        <v>-1414204412</v>
      </c>
      <c r="Y328">
        <f>AT328</f>
        <v>195</v>
      </c>
      <c r="AA328">
        <v>9.34</v>
      </c>
      <c r="AB328">
        <v>0</v>
      </c>
      <c r="AC328">
        <v>0</v>
      </c>
      <c r="AD328">
        <v>0</v>
      </c>
      <c r="AE328">
        <v>3.86</v>
      </c>
      <c r="AF328">
        <v>0</v>
      </c>
      <c r="AG328">
        <v>0</v>
      </c>
      <c r="AH328">
        <v>0</v>
      </c>
      <c r="AI328">
        <v>2.42</v>
      </c>
      <c r="AJ328">
        <v>1</v>
      </c>
      <c r="AK328">
        <v>1</v>
      </c>
      <c r="AL328">
        <v>1</v>
      </c>
      <c r="AM328">
        <v>2</v>
      </c>
      <c r="AN328">
        <v>0</v>
      </c>
      <c r="AO328">
        <v>1</v>
      </c>
      <c r="AP328">
        <v>1</v>
      </c>
      <c r="AQ328">
        <v>0</v>
      </c>
      <c r="AR328">
        <v>0</v>
      </c>
      <c r="AS328" t="s">
        <v>3</v>
      </c>
      <c r="AT328">
        <v>195</v>
      </c>
      <c r="AU328" t="s">
        <v>3</v>
      </c>
      <c r="AV328">
        <v>0</v>
      </c>
      <c r="AW328">
        <v>2</v>
      </c>
      <c r="AX328">
        <v>60254443</v>
      </c>
      <c r="AY328">
        <v>1</v>
      </c>
      <c r="AZ328">
        <v>0</v>
      </c>
      <c r="BA328">
        <v>406</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CV328">
        <v>0</v>
      </c>
      <c r="CW328">
        <v>0</v>
      </c>
      <c r="CX328">
        <f>ROUND(Y328*Source!I504,9)</f>
        <v>74.099999999999994</v>
      </c>
      <c r="CY328">
        <f>AA328</f>
        <v>9.34</v>
      </c>
      <c r="CZ328">
        <f>AE328</f>
        <v>3.86</v>
      </c>
      <c r="DA328">
        <f>AI328</f>
        <v>2.42</v>
      </c>
      <c r="DB328">
        <f>ROUND(ROUND(AT328*CZ328,2),6)</f>
        <v>752.7</v>
      </c>
      <c r="DC328">
        <f>ROUND(ROUND(AT328*AG328,2),6)</f>
        <v>0</v>
      </c>
      <c r="DD328" t="s">
        <v>3</v>
      </c>
      <c r="DE328" t="s">
        <v>3</v>
      </c>
      <c r="DF328">
        <f>ROUND(ROUND(AE328*AI328,2)*CX328,2)</f>
        <v>692.09</v>
      </c>
      <c r="DG328">
        <f t="shared" si="93"/>
        <v>0</v>
      </c>
      <c r="DH328">
        <f t="shared" si="94"/>
        <v>0</v>
      </c>
      <c r="DI328">
        <f t="shared" si="92"/>
        <v>0</v>
      </c>
      <c r="DJ328">
        <f>DF328</f>
        <v>692.09</v>
      </c>
      <c r="DK328">
        <v>0</v>
      </c>
      <c r="DL328" t="s">
        <v>3</v>
      </c>
      <c r="DM328">
        <v>0</v>
      </c>
      <c r="DN328" t="s">
        <v>3</v>
      </c>
      <c r="DO328">
        <v>0</v>
      </c>
    </row>
    <row r="329" spans="1:119" x14ac:dyDescent="0.2">
      <c r="A329">
        <f>ROW(Source!A504)</f>
        <v>504</v>
      </c>
      <c r="B329">
        <v>60252775</v>
      </c>
      <c r="C329">
        <v>60253601</v>
      </c>
      <c r="D329">
        <v>59039008</v>
      </c>
      <c r="E329">
        <v>1</v>
      </c>
      <c r="F329">
        <v>1</v>
      </c>
      <c r="G329">
        <v>1080</v>
      </c>
      <c r="H329">
        <v>3</v>
      </c>
      <c r="I329" t="s">
        <v>1182</v>
      </c>
      <c r="J329" t="s">
        <v>1183</v>
      </c>
      <c r="K329" t="s">
        <v>1184</v>
      </c>
      <c r="L329">
        <v>1354</v>
      </c>
      <c r="N329">
        <v>1010</v>
      </c>
      <c r="O329" t="s">
        <v>457</v>
      </c>
      <c r="P329" t="s">
        <v>457</v>
      </c>
      <c r="Q329">
        <v>1</v>
      </c>
      <c r="W329">
        <v>0</v>
      </c>
      <c r="X329">
        <v>-40224714</v>
      </c>
      <c r="Y329">
        <f>AT329</f>
        <v>1.22</v>
      </c>
      <c r="AA329">
        <v>0.8</v>
      </c>
      <c r="AB329">
        <v>0</v>
      </c>
      <c r="AC329">
        <v>0</v>
      </c>
      <c r="AD329">
        <v>0</v>
      </c>
      <c r="AE329">
        <v>0.89</v>
      </c>
      <c r="AF329">
        <v>0</v>
      </c>
      <c r="AG329">
        <v>0</v>
      </c>
      <c r="AH329">
        <v>0</v>
      </c>
      <c r="AI329">
        <v>0.9</v>
      </c>
      <c r="AJ329">
        <v>1</v>
      </c>
      <c r="AK329">
        <v>1</v>
      </c>
      <c r="AL329">
        <v>1</v>
      </c>
      <c r="AM329">
        <v>2</v>
      </c>
      <c r="AN329">
        <v>0</v>
      </c>
      <c r="AO329">
        <v>1</v>
      </c>
      <c r="AP329">
        <v>1</v>
      </c>
      <c r="AQ329">
        <v>0</v>
      </c>
      <c r="AR329">
        <v>0</v>
      </c>
      <c r="AS329" t="s">
        <v>3</v>
      </c>
      <c r="AT329">
        <v>1.22</v>
      </c>
      <c r="AU329" t="s">
        <v>3</v>
      </c>
      <c r="AV329">
        <v>0</v>
      </c>
      <c r="AW329">
        <v>2</v>
      </c>
      <c r="AX329">
        <v>60254444</v>
      </c>
      <c r="AY329">
        <v>1</v>
      </c>
      <c r="AZ329">
        <v>0</v>
      </c>
      <c r="BA329">
        <v>407</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CV329">
        <v>0</v>
      </c>
      <c r="CW329">
        <v>0</v>
      </c>
      <c r="CX329">
        <f>ROUND(Y329*Source!I504,9)</f>
        <v>0.46360000000000001</v>
      </c>
      <c r="CY329">
        <f>AA329</f>
        <v>0.8</v>
      </c>
      <c r="CZ329">
        <f>AE329</f>
        <v>0.89</v>
      </c>
      <c r="DA329">
        <f>AI329</f>
        <v>0.9</v>
      </c>
      <c r="DB329">
        <f>ROUND(ROUND(AT329*CZ329,2),6)</f>
        <v>1.0900000000000001</v>
      </c>
      <c r="DC329">
        <f>ROUND(ROUND(AT329*AG329,2),6)</f>
        <v>0</v>
      </c>
      <c r="DD329" t="s">
        <v>3</v>
      </c>
      <c r="DE329" t="s">
        <v>3</v>
      </c>
      <c r="DF329">
        <f>ROUND(ROUND(AE329*AI329,2)*CX329,2)</f>
        <v>0.37</v>
      </c>
      <c r="DG329">
        <f t="shared" si="93"/>
        <v>0</v>
      </c>
      <c r="DH329">
        <f t="shared" si="94"/>
        <v>0</v>
      </c>
      <c r="DI329">
        <f t="shared" si="92"/>
        <v>0</v>
      </c>
      <c r="DJ329">
        <f>DF329</f>
        <v>0.37</v>
      </c>
      <c r="DK329">
        <v>0</v>
      </c>
      <c r="DL329" t="s">
        <v>3</v>
      </c>
      <c r="DM329">
        <v>0</v>
      </c>
      <c r="DN329" t="s">
        <v>3</v>
      </c>
      <c r="DO329">
        <v>0</v>
      </c>
    </row>
    <row r="330" spans="1:119" x14ac:dyDescent="0.2">
      <c r="A330">
        <f>ROW(Source!A504)</f>
        <v>504</v>
      </c>
      <c r="B330">
        <v>60252775</v>
      </c>
      <c r="C330">
        <v>60253601</v>
      </c>
      <c r="D330">
        <v>59041488</v>
      </c>
      <c r="E330">
        <v>1</v>
      </c>
      <c r="F330">
        <v>1</v>
      </c>
      <c r="G330">
        <v>1080</v>
      </c>
      <c r="H330">
        <v>3</v>
      </c>
      <c r="I330" t="s">
        <v>1185</v>
      </c>
      <c r="J330" t="s">
        <v>1186</v>
      </c>
      <c r="K330" t="s">
        <v>1187</v>
      </c>
      <c r="L330">
        <v>1355</v>
      </c>
      <c r="N330">
        <v>1010</v>
      </c>
      <c r="O330" t="s">
        <v>631</v>
      </c>
      <c r="P330" t="s">
        <v>631</v>
      </c>
      <c r="Q330">
        <v>100</v>
      </c>
      <c r="W330">
        <v>0</v>
      </c>
      <c r="X330">
        <v>379907513</v>
      </c>
      <c r="Y330">
        <f>AT330</f>
        <v>1.22</v>
      </c>
      <c r="AA330">
        <v>26.28</v>
      </c>
      <c r="AB330">
        <v>0</v>
      </c>
      <c r="AC330">
        <v>0</v>
      </c>
      <c r="AD330">
        <v>0</v>
      </c>
      <c r="AE330">
        <v>4.93</v>
      </c>
      <c r="AF330">
        <v>0</v>
      </c>
      <c r="AG330">
        <v>0</v>
      </c>
      <c r="AH330">
        <v>0</v>
      </c>
      <c r="AI330">
        <v>5.33</v>
      </c>
      <c r="AJ330">
        <v>1</v>
      </c>
      <c r="AK330">
        <v>1</v>
      </c>
      <c r="AL330">
        <v>1</v>
      </c>
      <c r="AM330">
        <v>2</v>
      </c>
      <c r="AN330">
        <v>0</v>
      </c>
      <c r="AO330">
        <v>1</v>
      </c>
      <c r="AP330">
        <v>1</v>
      </c>
      <c r="AQ330">
        <v>0</v>
      </c>
      <c r="AR330">
        <v>0</v>
      </c>
      <c r="AS330" t="s">
        <v>3</v>
      </c>
      <c r="AT330">
        <v>1.22</v>
      </c>
      <c r="AU330" t="s">
        <v>3</v>
      </c>
      <c r="AV330">
        <v>0</v>
      </c>
      <c r="AW330">
        <v>2</v>
      </c>
      <c r="AX330">
        <v>60254445</v>
      </c>
      <c r="AY330">
        <v>1</v>
      </c>
      <c r="AZ330">
        <v>0</v>
      </c>
      <c r="BA330">
        <v>408</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CV330">
        <v>0</v>
      </c>
      <c r="CW330">
        <v>0</v>
      </c>
      <c r="CX330">
        <f>ROUND(Y330*Source!I504,9)</f>
        <v>0.46360000000000001</v>
      </c>
      <c r="CY330">
        <f>AA330</f>
        <v>26.28</v>
      </c>
      <c r="CZ330">
        <f>AE330</f>
        <v>4.93</v>
      </c>
      <c r="DA330">
        <f>AI330</f>
        <v>5.33</v>
      </c>
      <c r="DB330">
        <f>ROUND(ROUND(AT330*CZ330,2),6)</f>
        <v>6.01</v>
      </c>
      <c r="DC330">
        <f>ROUND(ROUND(AT330*AG330,2),6)</f>
        <v>0</v>
      </c>
      <c r="DD330" t="s">
        <v>3</v>
      </c>
      <c r="DE330" t="s">
        <v>3</v>
      </c>
      <c r="DF330">
        <f>ROUND(ROUND(AE330*AI330,2)*CX330,2)</f>
        <v>12.18</v>
      </c>
      <c r="DG330">
        <f t="shared" si="93"/>
        <v>0</v>
      </c>
      <c r="DH330">
        <f t="shared" si="94"/>
        <v>0</v>
      </c>
      <c r="DI330">
        <f t="shared" si="92"/>
        <v>0</v>
      </c>
      <c r="DJ330">
        <f>DF330</f>
        <v>12.18</v>
      </c>
      <c r="DK330">
        <v>0</v>
      </c>
      <c r="DL330" t="s">
        <v>3</v>
      </c>
      <c r="DM330">
        <v>0</v>
      </c>
      <c r="DN330" t="s">
        <v>3</v>
      </c>
      <c r="DO330">
        <v>0</v>
      </c>
    </row>
    <row r="331" spans="1:119" x14ac:dyDescent="0.2">
      <c r="A331">
        <f>ROW(Source!A542)</f>
        <v>542</v>
      </c>
      <c r="B331">
        <v>60252778</v>
      </c>
      <c r="C331">
        <v>60254554</v>
      </c>
      <c r="D331">
        <v>58999254</v>
      </c>
      <c r="E331">
        <v>1080</v>
      </c>
      <c r="F331">
        <v>1</v>
      </c>
      <c r="G331">
        <v>1080</v>
      </c>
      <c r="H331">
        <v>1</v>
      </c>
      <c r="I331" t="s">
        <v>1048</v>
      </c>
      <c r="J331" t="s">
        <v>3</v>
      </c>
      <c r="K331" t="s">
        <v>1049</v>
      </c>
      <c r="L331">
        <v>1191</v>
      </c>
      <c r="N331">
        <v>1013</v>
      </c>
      <c r="O331" t="s">
        <v>1050</v>
      </c>
      <c r="P331" t="s">
        <v>1050</v>
      </c>
      <c r="Q331">
        <v>1</v>
      </c>
      <c r="W331">
        <v>0</v>
      </c>
      <c r="X331">
        <v>476480486</v>
      </c>
      <c r="Y331">
        <f>(AT331*1.1)</f>
        <v>20.239999999999998</v>
      </c>
      <c r="AA331">
        <v>0</v>
      </c>
      <c r="AB331">
        <v>0</v>
      </c>
      <c r="AC331">
        <v>0</v>
      </c>
      <c r="AD331">
        <v>0</v>
      </c>
      <c r="AE331">
        <v>0</v>
      </c>
      <c r="AF331">
        <v>0</v>
      </c>
      <c r="AG331">
        <v>0</v>
      </c>
      <c r="AH331">
        <v>0</v>
      </c>
      <c r="AI331">
        <v>1</v>
      </c>
      <c r="AJ331">
        <v>1</v>
      </c>
      <c r="AK331">
        <v>1</v>
      </c>
      <c r="AL331">
        <v>1</v>
      </c>
      <c r="AM331">
        <v>-2</v>
      </c>
      <c r="AN331">
        <v>0</v>
      </c>
      <c r="AO331">
        <v>1</v>
      </c>
      <c r="AP331">
        <v>1</v>
      </c>
      <c r="AQ331">
        <v>0</v>
      </c>
      <c r="AR331">
        <v>0</v>
      </c>
      <c r="AS331" t="s">
        <v>3</v>
      </c>
      <c r="AT331">
        <v>18.399999999999999</v>
      </c>
      <c r="AU331" t="s">
        <v>24</v>
      </c>
      <c r="AV331">
        <v>1</v>
      </c>
      <c r="AW331">
        <v>2</v>
      </c>
      <c r="AX331">
        <v>60254668</v>
      </c>
      <c r="AY331">
        <v>1</v>
      </c>
      <c r="AZ331">
        <v>0</v>
      </c>
      <c r="BA331">
        <v>413</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CU331">
        <f>ROUND(AT331*Source!I542*AH331*AL331,2)</f>
        <v>0</v>
      </c>
      <c r="CV331">
        <f>ROUND(Y331*Source!I542,9)</f>
        <v>32.384</v>
      </c>
      <c r="CW331">
        <v>0</v>
      </c>
      <c r="CX331">
        <f>ROUND(Y331*Source!I542,9)</f>
        <v>32.384</v>
      </c>
      <c r="CY331">
        <f>AD331</f>
        <v>0</v>
      </c>
      <c r="CZ331">
        <f>AH331</f>
        <v>0</v>
      </c>
      <c r="DA331">
        <f>AL331</f>
        <v>1</v>
      </c>
      <c r="DB331">
        <f>ROUND((ROUND(AT331*CZ331,2)*1.1),6)</f>
        <v>0</v>
      </c>
      <c r="DC331">
        <f>ROUND((ROUND(AT331*AG331,2)*1.1),6)</f>
        <v>0</v>
      </c>
      <c r="DD331" t="s">
        <v>3</v>
      </c>
      <c r="DE331" t="s">
        <v>3</v>
      </c>
      <c r="DF331">
        <f>ROUND(ROUND(AE331,2)*CX331,2)</f>
        <v>0</v>
      </c>
      <c r="DG331">
        <f t="shared" si="93"/>
        <v>0</v>
      </c>
      <c r="DH331">
        <f t="shared" si="94"/>
        <v>0</v>
      </c>
      <c r="DI331">
        <f t="shared" si="92"/>
        <v>0</v>
      </c>
      <c r="DJ331">
        <f>DI331</f>
        <v>0</v>
      </c>
      <c r="DK331">
        <v>0</v>
      </c>
      <c r="DL331" t="s">
        <v>3</v>
      </c>
      <c r="DM331">
        <v>0</v>
      </c>
      <c r="DN331" t="s">
        <v>3</v>
      </c>
      <c r="DO331">
        <v>0</v>
      </c>
    </row>
    <row r="332" spans="1:119" x14ac:dyDescent="0.2">
      <c r="A332">
        <f>ROW(Source!A542)</f>
        <v>542</v>
      </c>
      <c r="B332">
        <v>60252778</v>
      </c>
      <c r="C332">
        <v>60254554</v>
      </c>
      <c r="D332">
        <v>59070669</v>
      </c>
      <c r="E332">
        <v>1</v>
      </c>
      <c r="F332">
        <v>1</v>
      </c>
      <c r="G332">
        <v>1080</v>
      </c>
      <c r="H332">
        <v>2</v>
      </c>
      <c r="I332" t="s">
        <v>1055</v>
      </c>
      <c r="J332" t="s">
        <v>1056</v>
      </c>
      <c r="K332" t="s">
        <v>1057</v>
      </c>
      <c r="L332">
        <v>1368</v>
      </c>
      <c r="N332">
        <v>1011</v>
      </c>
      <c r="O332" t="s">
        <v>1054</v>
      </c>
      <c r="P332" t="s">
        <v>1054</v>
      </c>
      <c r="Q332">
        <v>1</v>
      </c>
      <c r="W332">
        <v>0</v>
      </c>
      <c r="X332">
        <v>-1985943078</v>
      </c>
      <c r="Y332">
        <f>(AT332*1.1)</f>
        <v>1.1000000000000001E-2</v>
      </c>
      <c r="AA332">
        <v>0</v>
      </c>
      <c r="AB332">
        <v>87.01</v>
      </c>
      <c r="AC332">
        <v>13.21</v>
      </c>
      <c r="AD332">
        <v>0</v>
      </c>
      <c r="AE332">
        <v>0</v>
      </c>
      <c r="AF332">
        <v>83.1</v>
      </c>
      <c r="AG332">
        <v>12.62</v>
      </c>
      <c r="AH332">
        <v>0</v>
      </c>
      <c r="AI332">
        <v>1</v>
      </c>
      <c r="AJ332">
        <v>1</v>
      </c>
      <c r="AK332">
        <v>1</v>
      </c>
      <c r="AL332">
        <v>1</v>
      </c>
      <c r="AM332">
        <v>-2</v>
      </c>
      <c r="AN332">
        <v>0</v>
      </c>
      <c r="AO332">
        <v>1</v>
      </c>
      <c r="AP332">
        <v>1</v>
      </c>
      <c r="AQ332">
        <v>0</v>
      </c>
      <c r="AR332">
        <v>0</v>
      </c>
      <c r="AS332" t="s">
        <v>3</v>
      </c>
      <c r="AT332">
        <v>0.01</v>
      </c>
      <c r="AU332" t="s">
        <v>24</v>
      </c>
      <c r="AV332">
        <v>0</v>
      </c>
      <c r="AW332">
        <v>2</v>
      </c>
      <c r="AX332">
        <v>60254669</v>
      </c>
      <c r="AY332">
        <v>1</v>
      </c>
      <c r="AZ332">
        <v>0</v>
      </c>
      <c r="BA332">
        <v>414</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CV332">
        <v>0</v>
      </c>
      <c r="CW332">
        <f>ROUND(Y332*Source!I542*DO332,9)</f>
        <v>0.222112</v>
      </c>
      <c r="CX332">
        <f>ROUND(Y332*Source!I542,9)</f>
        <v>1.7600000000000001E-2</v>
      </c>
      <c r="CY332">
        <f>AB332</f>
        <v>87.01</v>
      </c>
      <c r="CZ332">
        <f>AF332</f>
        <v>83.1</v>
      </c>
      <c r="DA332">
        <f>AJ332</f>
        <v>1</v>
      </c>
      <c r="DB332">
        <f>ROUND((ROUND(AT332*CZ332,2)*1.1),6)</f>
        <v>0.91300000000000003</v>
      </c>
      <c r="DC332">
        <f>ROUND((ROUND(AT332*AG332,2)*1.1),6)</f>
        <v>0.14299999999999999</v>
      </c>
      <c r="DD332" t="s">
        <v>3</v>
      </c>
      <c r="DE332" t="s">
        <v>3</v>
      </c>
      <c r="DF332">
        <f>ROUND(ROUND(AE332,2)*CX332,2)</f>
        <v>0</v>
      </c>
      <c r="DG332">
        <f t="shared" si="93"/>
        <v>1.46</v>
      </c>
      <c r="DH332">
        <f t="shared" si="94"/>
        <v>0.22</v>
      </c>
      <c r="DI332">
        <f t="shared" si="92"/>
        <v>0</v>
      </c>
      <c r="DJ332">
        <f>DG332</f>
        <v>1.46</v>
      </c>
      <c r="DK332">
        <v>0</v>
      </c>
      <c r="DL332" t="s">
        <v>1058</v>
      </c>
      <c r="DM332">
        <v>0</v>
      </c>
      <c r="DN332" t="s">
        <v>1050</v>
      </c>
      <c r="DO332">
        <v>12.62</v>
      </c>
    </row>
    <row r="333" spans="1:119" x14ac:dyDescent="0.2">
      <c r="A333">
        <f>ROW(Source!A542)</f>
        <v>542</v>
      </c>
      <c r="B333">
        <v>60252778</v>
      </c>
      <c r="C333">
        <v>60254554</v>
      </c>
      <c r="D333">
        <v>0</v>
      </c>
      <c r="E333">
        <v>1080</v>
      </c>
      <c r="F333">
        <v>1</v>
      </c>
      <c r="G333">
        <v>1080</v>
      </c>
      <c r="H333">
        <v>3</v>
      </c>
      <c r="I333" t="s">
        <v>769</v>
      </c>
      <c r="J333" t="s">
        <v>3</v>
      </c>
      <c r="K333" t="s">
        <v>770</v>
      </c>
      <c r="L333">
        <v>1371</v>
      </c>
      <c r="N333">
        <v>1013</v>
      </c>
      <c r="O333" t="s">
        <v>37</v>
      </c>
      <c r="P333" t="s">
        <v>37</v>
      </c>
      <c r="Q333">
        <v>1</v>
      </c>
      <c r="W333">
        <v>0</v>
      </c>
      <c r="X333">
        <v>-1897393940</v>
      </c>
      <c r="Y333">
        <f>AT333</f>
        <v>100</v>
      </c>
      <c r="AA333">
        <v>39.15</v>
      </c>
      <c r="AB333">
        <v>0</v>
      </c>
      <c r="AC333">
        <v>0</v>
      </c>
      <c r="AD333">
        <v>0</v>
      </c>
      <c r="AE333">
        <v>39.150000000000006</v>
      </c>
      <c r="AF333">
        <v>0</v>
      </c>
      <c r="AG333">
        <v>0</v>
      </c>
      <c r="AH333">
        <v>0</v>
      </c>
      <c r="AI333">
        <v>1</v>
      </c>
      <c r="AJ333">
        <v>1</v>
      </c>
      <c r="AK333">
        <v>1</v>
      </c>
      <c r="AL333">
        <v>1</v>
      </c>
      <c r="AM333">
        <v>0</v>
      </c>
      <c r="AN333">
        <v>0</v>
      </c>
      <c r="AO333">
        <v>0</v>
      </c>
      <c r="AP333">
        <v>0</v>
      </c>
      <c r="AQ333">
        <v>0</v>
      </c>
      <c r="AR333">
        <v>0</v>
      </c>
      <c r="AS333" t="s">
        <v>3</v>
      </c>
      <c r="AT333">
        <v>100</v>
      </c>
      <c r="AU333" t="s">
        <v>3</v>
      </c>
      <c r="AV333">
        <v>0</v>
      </c>
      <c r="AW333">
        <v>1</v>
      </c>
      <c r="AX333">
        <v>-1</v>
      </c>
      <c r="AY333">
        <v>0</v>
      </c>
      <c r="AZ333">
        <v>0</v>
      </c>
      <c r="BA333" t="s">
        <v>3</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CV333">
        <v>0</v>
      </c>
      <c r="CW333">
        <v>0</v>
      </c>
      <c r="CX333">
        <f>ROUND(Y333*Source!I542,9)</f>
        <v>160</v>
      </c>
      <c r="CY333">
        <f>AA333</f>
        <v>39.15</v>
      </c>
      <c r="CZ333">
        <f>AE333</f>
        <v>39.150000000000006</v>
      </c>
      <c r="DA333">
        <f>AI333</f>
        <v>1</v>
      </c>
      <c r="DB333">
        <f>ROUND(ROUND(AT333*CZ333,2),6)</f>
        <v>3915</v>
      </c>
      <c r="DC333">
        <f>ROUND(ROUND(AT333*AG333,2),6)</f>
        <v>0</v>
      </c>
      <c r="DD333" t="s">
        <v>3</v>
      </c>
      <c r="DE333" t="s">
        <v>3</v>
      </c>
      <c r="DF333">
        <f>ROUND(ROUND(AE333,2)*CX333,2)</f>
        <v>6264</v>
      </c>
      <c r="DG333">
        <f t="shared" si="93"/>
        <v>0</v>
      </c>
      <c r="DH333">
        <f t="shared" si="94"/>
        <v>0</v>
      </c>
      <c r="DI333">
        <f t="shared" si="92"/>
        <v>0</v>
      </c>
      <c r="DJ333">
        <f>DF333</f>
        <v>6264</v>
      </c>
      <c r="DK333">
        <v>0</v>
      </c>
      <c r="DL333" t="s">
        <v>3</v>
      </c>
      <c r="DM333">
        <v>0</v>
      </c>
      <c r="DN333" t="s">
        <v>3</v>
      </c>
      <c r="DO333">
        <v>0</v>
      </c>
    </row>
    <row r="334" spans="1:119" x14ac:dyDescent="0.2">
      <c r="A334">
        <f>ROW(Source!A543)</f>
        <v>543</v>
      </c>
      <c r="B334">
        <v>60252775</v>
      </c>
      <c r="C334">
        <v>60254554</v>
      </c>
      <c r="D334">
        <v>58999254</v>
      </c>
      <c r="E334">
        <v>1080</v>
      </c>
      <c r="F334">
        <v>1</v>
      </c>
      <c r="G334">
        <v>1080</v>
      </c>
      <c r="H334">
        <v>1</v>
      </c>
      <c r="I334" t="s">
        <v>1048</v>
      </c>
      <c r="J334" t="s">
        <v>3</v>
      </c>
      <c r="K334" t="s">
        <v>1049</v>
      </c>
      <c r="L334">
        <v>1191</v>
      </c>
      <c r="N334">
        <v>1013</v>
      </c>
      <c r="O334" t="s">
        <v>1050</v>
      </c>
      <c r="P334" t="s">
        <v>1050</v>
      </c>
      <c r="Q334">
        <v>1</v>
      </c>
      <c r="W334">
        <v>0</v>
      </c>
      <c r="X334">
        <v>476480486</v>
      </c>
      <c r="Y334">
        <f>(AT334*1.1)</f>
        <v>20.239999999999998</v>
      </c>
      <c r="AA334">
        <v>0</v>
      </c>
      <c r="AB334">
        <v>0</v>
      </c>
      <c r="AC334">
        <v>0</v>
      </c>
      <c r="AD334">
        <v>0</v>
      </c>
      <c r="AE334">
        <v>0</v>
      </c>
      <c r="AF334">
        <v>0</v>
      </c>
      <c r="AG334">
        <v>0</v>
      </c>
      <c r="AH334">
        <v>0</v>
      </c>
      <c r="AI334">
        <v>1</v>
      </c>
      <c r="AJ334">
        <v>1</v>
      </c>
      <c r="AK334">
        <v>1</v>
      </c>
      <c r="AL334">
        <v>1</v>
      </c>
      <c r="AM334">
        <v>5</v>
      </c>
      <c r="AN334">
        <v>0</v>
      </c>
      <c r="AO334">
        <v>1</v>
      </c>
      <c r="AP334">
        <v>1</v>
      </c>
      <c r="AQ334">
        <v>0</v>
      </c>
      <c r="AR334">
        <v>0</v>
      </c>
      <c r="AS334" t="s">
        <v>3</v>
      </c>
      <c r="AT334">
        <v>18.399999999999999</v>
      </c>
      <c r="AU334" t="s">
        <v>24</v>
      </c>
      <c r="AV334">
        <v>1</v>
      </c>
      <c r="AW334">
        <v>2</v>
      </c>
      <c r="AX334">
        <v>60254668</v>
      </c>
      <c r="AY334">
        <v>1</v>
      </c>
      <c r="AZ334">
        <v>0</v>
      </c>
      <c r="BA334">
        <v>416</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CU334">
        <f>ROUND(AT334*Source!I543*AH334*AL334,2)</f>
        <v>0</v>
      </c>
      <c r="CV334">
        <f>ROUND(Y334*Source!I543,9)</f>
        <v>32.384</v>
      </c>
      <c r="CW334">
        <v>0</v>
      </c>
      <c r="CX334">
        <f>ROUND(Y334*Source!I543,9)</f>
        <v>32.384</v>
      </c>
      <c r="CY334">
        <f>AD334</f>
        <v>0</v>
      </c>
      <c r="CZ334">
        <f>AH334</f>
        <v>0</v>
      </c>
      <c r="DA334">
        <f>AL334</f>
        <v>1</v>
      </c>
      <c r="DB334">
        <f>ROUND((ROUND(AT334*CZ334,2)*1.1),6)</f>
        <v>0</v>
      </c>
      <c r="DC334">
        <f>ROUND((ROUND(AT334*AG334,2)*1.1),6)</f>
        <v>0</v>
      </c>
      <c r="DD334" t="s">
        <v>3</v>
      </c>
      <c r="DE334" t="s">
        <v>3</v>
      </c>
      <c r="DF334">
        <f>ROUND(ROUND(AE334,2)*CX334,2)</f>
        <v>0</v>
      </c>
      <c r="DG334">
        <f t="shared" si="93"/>
        <v>0</v>
      </c>
      <c r="DH334">
        <f t="shared" si="94"/>
        <v>0</v>
      </c>
      <c r="DI334">
        <f t="shared" si="92"/>
        <v>0</v>
      </c>
      <c r="DJ334">
        <f>DI334</f>
        <v>0</v>
      </c>
      <c r="DK334">
        <v>0</v>
      </c>
      <c r="DL334" t="s">
        <v>3</v>
      </c>
      <c r="DM334">
        <v>0</v>
      </c>
      <c r="DN334" t="s">
        <v>3</v>
      </c>
      <c r="DO334">
        <v>0</v>
      </c>
    </row>
    <row r="335" spans="1:119" x14ac:dyDescent="0.2">
      <c r="A335">
        <f>ROW(Source!A543)</f>
        <v>543</v>
      </c>
      <c r="B335">
        <v>60252775</v>
      </c>
      <c r="C335">
        <v>60254554</v>
      </c>
      <c r="D335">
        <v>59070669</v>
      </c>
      <c r="E335">
        <v>1</v>
      </c>
      <c r="F335">
        <v>1</v>
      </c>
      <c r="G335">
        <v>1080</v>
      </c>
      <c r="H335">
        <v>2</v>
      </c>
      <c r="I335" t="s">
        <v>1055</v>
      </c>
      <c r="J335" t="s">
        <v>1056</v>
      </c>
      <c r="K335" t="s">
        <v>1057</v>
      </c>
      <c r="L335">
        <v>1368</v>
      </c>
      <c r="N335">
        <v>1011</v>
      </c>
      <c r="O335" t="s">
        <v>1054</v>
      </c>
      <c r="P335" t="s">
        <v>1054</v>
      </c>
      <c r="Q335">
        <v>1</v>
      </c>
      <c r="W335">
        <v>0</v>
      </c>
      <c r="X335">
        <v>-1985943078</v>
      </c>
      <c r="Y335">
        <f>(AT335*1.1)</f>
        <v>1.1000000000000001E-2</v>
      </c>
      <c r="AA335">
        <v>0</v>
      </c>
      <c r="AB335">
        <v>1418.19</v>
      </c>
      <c r="AC335">
        <v>726.59</v>
      </c>
      <c r="AD335">
        <v>0</v>
      </c>
      <c r="AE335">
        <v>0</v>
      </c>
      <c r="AF335">
        <v>83.1</v>
      </c>
      <c r="AG335">
        <v>12.62</v>
      </c>
      <c r="AH335">
        <v>0</v>
      </c>
      <c r="AI335">
        <v>1</v>
      </c>
      <c r="AJ335">
        <v>16.3</v>
      </c>
      <c r="AK335">
        <v>54.99</v>
      </c>
      <c r="AL335">
        <v>1</v>
      </c>
      <c r="AM335">
        <v>2</v>
      </c>
      <c r="AN335">
        <v>0</v>
      </c>
      <c r="AO335">
        <v>1</v>
      </c>
      <c r="AP335">
        <v>1</v>
      </c>
      <c r="AQ335">
        <v>0</v>
      </c>
      <c r="AR335">
        <v>0</v>
      </c>
      <c r="AS335" t="s">
        <v>3</v>
      </c>
      <c r="AT335">
        <v>0.01</v>
      </c>
      <c r="AU335" t="s">
        <v>24</v>
      </c>
      <c r="AV335">
        <v>0</v>
      </c>
      <c r="AW335">
        <v>2</v>
      </c>
      <c r="AX335">
        <v>60254669</v>
      </c>
      <c r="AY335">
        <v>1</v>
      </c>
      <c r="AZ335">
        <v>0</v>
      </c>
      <c r="BA335">
        <v>417</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CV335">
        <v>0</v>
      </c>
      <c r="CW335">
        <f>ROUND(Y335*Source!I543*DO335,9)</f>
        <v>0.222112</v>
      </c>
      <c r="CX335">
        <f>ROUND(Y335*Source!I543,9)</f>
        <v>1.7600000000000001E-2</v>
      </c>
      <c r="CY335">
        <f>AB335</f>
        <v>1418.19</v>
      </c>
      <c r="CZ335">
        <f>AF335</f>
        <v>83.1</v>
      </c>
      <c r="DA335">
        <f>AJ335</f>
        <v>16.3</v>
      </c>
      <c r="DB335">
        <f>ROUND((ROUND(AT335*CZ335,2)*1.1),6)</f>
        <v>0.91300000000000003</v>
      </c>
      <c r="DC335">
        <f>ROUND((ROUND(AT335*AG335,2)*1.1),6)</f>
        <v>0.14299999999999999</v>
      </c>
      <c r="DD335" t="s">
        <v>3</v>
      </c>
      <c r="DE335" t="s">
        <v>3</v>
      </c>
      <c r="DF335">
        <f>ROUND(ROUND(AE335,2)*CX335,2)</f>
        <v>0</v>
      </c>
      <c r="DG335">
        <f>ROUND(ROUND(AF335*AJ335,2)*CX335,2)</f>
        <v>23.84</v>
      </c>
      <c r="DH335">
        <f>ROUND(ROUND(AG335*AK335,2)*CX335,2)</f>
        <v>12.21</v>
      </c>
      <c r="DI335">
        <f t="shared" si="92"/>
        <v>0</v>
      </c>
      <c r="DJ335">
        <f>DG335</f>
        <v>23.84</v>
      </c>
      <c r="DK335">
        <v>0</v>
      </c>
      <c r="DL335" t="s">
        <v>1058</v>
      </c>
      <c r="DM335">
        <v>0</v>
      </c>
      <c r="DN335" t="s">
        <v>1050</v>
      </c>
      <c r="DO335">
        <v>12.62</v>
      </c>
    </row>
    <row r="336" spans="1:119" x14ac:dyDescent="0.2">
      <c r="A336">
        <f>ROW(Source!A543)</f>
        <v>543</v>
      </c>
      <c r="B336">
        <v>60252775</v>
      </c>
      <c r="C336">
        <v>60254554</v>
      </c>
      <c r="D336">
        <v>0</v>
      </c>
      <c r="E336">
        <v>1080</v>
      </c>
      <c r="F336">
        <v>1</v>
      </c>
      <c r="G336">
        <v>1080</v>
      </c>
      <c r="H336">
        <v>3</v>
      </c>
      <c r="I336" t="s">
        <v>769</v>
      </c>
      <c r="J336" t="s">
        <v>3</v>
      </c>
      <c r="K336" t="s">
        <v>770</v>
      </c>
      <c r="L336">
        <v>1371</v>
      </c>
      <c r="N336">
        <v>1013</v>
      </c>
      <c r="O336" t="s">
        <v>37</v>
      </c>
      <c r="P336" t="s">
        <v>37</v>
      </c>
      <c r="Q336">
        <v>1</v>
      </c>
      <c r="W336">
        <v>0</v>
      </c>
      <c r="X336">
        <v>-1897393940</v>
      </c>
      <c r="Y336">
        <f>AT336</f>
        <v>100</v>
      </c>
      <c r="AA336">
        <v>386.8</v>
      </c>
      <c r="AB336">
        <v>0</v>
      </c>
      <c r="AC336">
        <v>0</v>
      </c>
      <c r="AD336">
        <v>0</v>
      </c>
      <c r="AE336">
        <v>39.150000000000006</v>
      </c>
      <c r="AF336">
        <v>0</v>
      </c>
      <c r="AG336">
        <v>0</v>
      </c>
      <c r="AH336">
        <v>0</v>
      </c>
      <c r="AI336">
        <v>9.8800000000000008</v>
      </c>
      <c r="AJ336">
        <v>1</v>
      </c>
      <c r="AK336">
        <v>1</v>
      </c>
      <c r="AL336">
        <v>1</v>
      </c>
      <c r="AM336">
        <v>0</v>
      </c>
      <c r="AN336">
        <v>0</v>
      </c>
      <c r="AO336">
        <v>0</v>
      </c>
      <c r="AP336">
        <v>0</v>
      </c>
      <c r="AQ336">
        <v>0</v>
      </c>
      <c r="AR336">
        <v>0</v>
      </c>
      <c r="AS336" t="s">
        <v>3</v>
      </c>
      <c r="AT336">
        <v>100</v>
      </c>
      <c r="AU336" t="s">
        <v>3</v>
      </c>
      <c r="AV336">
        <v>0</v>
      </c>
      <c r="AW336">
        <v>1</v>
      </c>
      <c r="AX336">
        <v>-1</v>
      </c>
      <c r="AY336">
        <v>0</v>
      </c>
      <c r="AZ336">
        <v>0</v>
      </c>
      <c r="BA336" t="s">
        <v>3</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CV336">
        <v>0</v>
      </c>
      <c r="CW336">
        <v>0</v>
      </c>
      <c r="CX336">
        <f>ROUND(Y336*Source!I543,9)</f>
        <v>160</v>
      </c>
      <c r="CY336">
        <f>AA336</f>
        <v>386.8</v>
      </c>
      <c r="CZ336">
        <f>AE336</f>
        <v>39.150000000000006</v>
      </c>
      <c r="DA336">
        <f>AI336</f>
        <v>9.8800000000000008</v>
      </c>
      <c r="DB336">
        <f>ROUND(ROUND(AT336*CZ336,2),6)</f>
        <v>3915</v>
      </c>
      <c r="DC336">
        <f>ROUND(ROUND(AT336*AG336,2),6)</f>
        <v>0</v>
      </c>
      <c r="DD336" t="s">
        <v>3</v>
      </c>
      <c r="DE336" t="s">
        <v>3</v>
      </c>
      <c r="DF336">
        <f>ROUND(ROUND(AE336*AI336,2)*CX336,2)</f>
        <v>61888</v>
      </c>
      <c r="DG336">
        <f>ROUND(ROUND(AF336,2)*CX336,2)</f>
        <v>0</v>
      </c>
      <c r="DH336">
        <f>ROUND(ROUND(AG336,2)*CX336,2)</f>
        <v>0</v>
      </c>
      <c r="DI336">
        <f t="shared" si="92"/>
        <v>0</v>
      </c>
      <c r="DJ336">
        <f>DF336</f>
        <v>61888</v>
      </c>
      <c r="DK336">
        <v>0</v>
      </c>
      <c r="DL336" t="s">
        <v>3</v>
      </c>
      <c r="DM336">
        <v>0</v>
      </c>
      <c r="DN336" t="s">
        <v>3</v>
      </c>
      <c r="DO336">
        <v>0</v>
      </c>
    </row>
    <row r="337" spans="1:119" x14ac:dyDescent="0.2">
      <c r="A337">
        <f>ROW(Source!A546)</f>
        <v>546</v>
      </c>
      <c r="B337">
        <v>60252778</v>
      </c>
      <c r="C337">
        <v>60254910</v>
      </c>
      <c r="D337">
        <v>58999254</v>
      </c>
      <c r="E337">
        <v>1080</v>
      </c>
      <c r="F337">
        <v>1</v>
      </c>
      <c r="G337">
        <v>1080</v>
      </c>
      <c r="H337">
        <v>1</v>
      </c>
      <c r="I337" t="s">
        <v>1048</v>
      </c>
      <c r="J337" t="s">
        <v>3</v>
      </c>
      <c r="K337" t="s">
        <v>1049</v>
      </c>
      <c r="L337">
        <v>1191</v>
      </c>
      <c r="N337">
        <v>1013</v>
      </c>
      <c r="O337" t="s">
        <v>1050</v>
      </c>
      <c r="P337" t="s">
        <v>1050</v>
      </c>
      <c r="Q337">
        <v>1</v>
      </c>
      <c r="W337">
        <v>0</v>
      </c>
      <c r="X337">
        <v>476480486</v>
      </c>
      <c r="Y337">
        <f>(AT337*1.1)</f>
        <v>20.239999999999998</v>
      </c>
      <c r="AA337">
        <v>0</v>
      </c>
      <c r="AB337">
        <v>0</v>
      </c>
      <c r="AC337">
        <v>0</v>
      </c>
      <c r="AD337">
        <v>0</v>
      </c>
      <c r="AE337">
        <v>0</v>
      </c>
      <c r="AF337">
        <v>0</v>
      </c>
      <c r="AG337">
        <v>0</v>
      </c>
      <c r="AH337">
        <v>0</v>
      </c>
      <c r="AI337">
        <v>1</v>
      </c>
      <c r="AJ337">
        <v>1</v>
      </c>
      <c r="AK337">
        <v>1</v>
      </c>
      <c r="AL337">
        <v>1</v>
      </c>
      <c r="AM337">
        <v>-2</v>
      </c>
      <c r="AN337">
        <v>0</v>
      </c>
      <c r="AO337">
        <v>1</v>
      </c>
      <c r="AP337">
        <v>1</v>
      </c>
      <c r="AQ337">
        <v>0</v>
      </c>
      <c r="AR337">
        <v>0</v>
      </c>
      <c r="AS337" t="s">
        <v>3</v>
      </c>
      <c r="AT337">
        <v>18.399999999999999</v>
      </c>
      <c r="AU337" t="s">
        <v>24</v>
      </c>
      <c r="AV337">
        <v>1</v>
      </c>
      <c r="AW337">
        <v>2</v>
      </c>
      <c r="AX337">
        <v>60254911</v>
      </c>
      <c r="AY337">
        <v>1</v>
      </c>
      <c r="AZ337">
        <v>0</v>
      </c>
      <c r="BA337">
        <v>419</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CU337">
        <f>ROUND(AT337*Source!I546*AH337*AL337,2)</f>
        <v>0</v>
      </c>
      <c r="CV337">
        <f>ROUND(Y337*Source!I546,9)</f>
        <v>19.8352</v>
      </c>
      <c r="CW337">
        <v>0</v>
      </c>
      <c r="CX337">
        <f>ROUND(Y337*Source!I546,9)</f>
        <v>19.8352</v>
      </c>
      <c r="CY337">
        <f>AD337</f>
        <v>0</v>
      </c>
      <c r="CZ337">
        <f>AH337</f>
        <v>0</v>
      </c>
      <c r="DA337">
        <f>AL337</f>
        <v>1</v>
      </c>
      <c r="DB337">
        <f>ROUND((ROUND(AT337*CZ337,2)*1.1),6)</f>
        <v>0</v>
      </c>
      <c r="DC337">
        <f>ROUND((ROUND(AT337*AG337,2)*1.1),6)</f>
        <v>0</v>
      </c>
      <c r="DD337" t="s">
        <v>3</v>
      </c>
      <c r="DE337" t="s">
        <v>3</v>
      </c>
      <c r="DF337">
        <f>ROUND(ROUND(AE337,2)*CX337,2)</f>
        <v>0</v>
      </c>
      <c r="DG337">
        <f>ROUND(ROUND(AF337,2)*CX337,2)</f>
        <v>0</v>
      </c>
      <c r="DH337">
        <f>ROUND(ROUND(AG337,2)*CX337,2)</f>
        <v>0</v>
      </c>
      <c r="DI337">
        <f t="shared" si="92"/>
        <v>0</v>
      </c>
      <c r="DJ337">
        <f>DI337</f>
        <v>0</v>
      </c>
      <c r="DK337">
        <v>0</v>
      </c>
      <c r="DL337" t="s">
        <v>3</v>
      </c>
      <c r="DM337">
        <v>0</v>
      </c>
      <c r="DN337" t="s">
        <v>3</v>
      </c>
      <c r="DO337">
        <v>0</v>
      </c>
    </row>
    <row r="338" spans="1:119" x14ac:dyDescent="0.2">
      <c r="A338">
        <f>ROW(Source!A546)</f>
        <v>546</v>
      </c>
      <c r="B338">
        <v>60252778</v>
      </c>
      <c r="C338">
        <v>60254910</v>
      </c>
      <c r="D338">
        <v>59070669</v>
      </c>
      <c r="E338">
        <v>1</v>
      </c>
      <c r="F338">
        <v>1</v>
      </c>
      <c r="G338">
        <v>1080</v>
      </c>
      <c r="H338">
        <v>2</v>
      </c>
      <c r="I338" t="s">
        <v>1055</v>
      </c>
      <c r="J338" t="s">
        <v>1056</v>
      </c>
      <c r="K338" t="s">
        <v>1057</v>
      </c>
      <c r="L338">
        <v>1368</v>
      </c>
      <c r="N338">
        <v>1011</v>
      </c>
      <c r="O338" t="s">
        <v>1054</v>
      </c>
      <c r="P338" t="s">
        <v>1054</v>
      </c>
      <c r="Q338">
        <v>1</v>
      </c>
      <c r="W338">
        <v>0</v>
      </c>
      <c r="X338">
        <v>-1985943078</v>
      </c>
      <c r="Y338">
        <f>(AT338*1.1)</f>
        <v>1.1000000000000001E-2</v>
      </c>
      <c r="AA338">
        <v>0</v>
      </c>
      <c r="AB338">
        <v>87.01</v>
      </c>
      <c r="AC338">
        <v>13.21</v>
      </c>
      <c r="AD338">
        <v>0</v>
      </c>
      <c r="AE338">
        <v>0</v>
      </c>
      <c r="AF338">
        <v>83.1</v>
      </c>
      <c r="AG338">
        <v>12.62</v>
      </c>
      <c r="AH338">
        <v>0</v>
      </c>
      <c r="AI338">
        <v>1</v>
      </c>
      <c r="AJ338">
        <v>1</v>
      </c>
      <c r="AK338">
        <v>1</v>
      </c>
      <c r="AL338">
        <v>1</v>
      </c>
      <c r="AM338">
        <v>-2</v>
      </c>
      <c r="AN338">
        <v>0</v>
      </c>
      <c r="AO338">
        <v>1</v>
      </c>
      <c r="AP338">
        <v>1</v>
      </c>
      <c r="AQ338">
        <v>0</v>
      </c>
      <c r="AR338">
        <v>0</v>
      </c>
      <c r="AS338" t="s">
        <v>3</v>
      </c>
      <c r="AT338">
        <v>0.01</v>
      </c>
      <c r="AU338" t="s">
        <v>24</v>
      </c>
      <c r="AV338">
        <v>0</v>
      </c>
      <c r="AW338">
        <v>2</v>
      </c>
      <c r="AX338">
        <v>60254912</v>
      </c>
      <c r="AY338">
        <v>1</v>
      </c>
      <c r="AZ338">
        <v>0</v>
      </c>
      <c r="BA338">
        <v>420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CV338">
        <v>0</v>
      </c>
      <c r="CW338">
        <f>ROUND(Y338*Source!I546*DO338,9)</f>
        <v>0.13604359999999999</v>
      </c>
      <c r="CX338">
        <f>ROUND(Y338*Source!I546,9)</f>
        <v>1.078E-2</v>
      </c>
      <c r="CY338">
        <f>AB338</f>
        <v>87.01</v>
      </c>
      <c r="CZ338">
        <f>AF338</f>
        <v>83.1</v>
      </c>
      <c r="DA338">
        <f>AJ338</f>
        <v>1</v>
      </c>
      <c r="DB338">
        <f>ROUND((ROUND(AT338*CZ338,2)*1.1),6)</f>
        <v>0.91300000000000003</v>
      </c>
      <c r="DC338">
        <f>ROUND((ROUND(AT338*AG338,2)*1.1),6)</f>
        <v>0.14299999999999999</v>
      </c>
      <c r="DD338" t="s">
        <v>3</v>
      </c>
      <c r="DE338" t="s">
        <v>3</v>
      </c>
      <c r="DF338">
        <f>ROUND(ROUND(AE338,2)*CX338,2)</f>
        <v>0</v>
      </c>
      <c r="DG338">
        <f>ROUND(ROUND(AF338,2)*CX338,2)</f>
        <v>0.9</v>
      </c>
      <c r="DH338">
        <f>ROUND(ROUND(AG338,2)*CX338,2)</f>
        <v>0.14000000000000001</v>
      </c>
      <c r="DI338">
        <f t="shared" si="92"/>
        <v>0</v>
      </c>
      <c r="DJ338">
        <f>DG338</f>
        <v>0.9</v>
      </c>
      <c r="DK338">
        <v>0</v>
      </c>
      <c r="DL338" t="s">
        <v>1058</v>
      </c>
      <c r="DM338">
        <v>0</v>
      </c>
      <c r="DN338" t="s">
        <v>1050</v>
      </c>
      <c r="DO338">
        <v>12.62</v>
      </c>
    </row>
    <row r="339" spans="1:119" x14ac:dyDescent="0.2">
      <c r="A339">
        <f>ROW(Source!A546)</f>
        <v>546</v>
      </c>
      <c r="B339">
        <v>60252778</v>
      </c>
      <c r="C339">
        <v>60254910</v>
      </c>
      <c r="D339">
        <v>0</v>
      </c>
      <c r="E339">
        <v>1080</v>
      </c>
      <c r="F339">
        <v>1</v>
      </c>
      <c r="G339">
        <v>1080</v>
      </c>
      <c r="H339">
        <v>3</v>
      </c>
      <c r="I339" t="s">
        <v>774</v>
      </c>
      <c r="J339" t="s">
        <v>3</v>
      </c>
      <c r="K339" t="s">
        <v>775</v>
      </c>
      <c r="L339">
        <v>1371</v>
      </c>
      <c r="N339">
        <v>1013</v>
      </c>
      <c r="O339" t="s">
        <v>37</v>
      </c>
      <c r="P339" t="s">
        <v>37</v>
      </c>
      <c r="Q339">
        <v>1</v>
      </c>
      <c r="W339">
        <v>0</v>
      </c>
      <c r="X339">
        <v>-1918046628</v>
      </c>
      <c r="Y339">
        <f>AT339</f>
        <v>100</v>
      </c>
      <c r="AA339">
        <v>36.82</v>
      </c>
      <c r="AB339">
        <v>0</v>
      </c>
      <c r="AC339">
        <v>0</v>
      </c>
      <c r="AD339">
        <v>0</v>
      </c>
      <c r="AE339">
        <v>36.82</v>
      </c>
      <c r="AF339">
        <v>0</v>
      </c>
      <c r="AG339">
        <v>0</v>
      </c>
      <c r="AH339">
        <v>0</v>
      </c>
      <c r="AI339">
        <v>1</v>
      </c>
      <c r="AJ339">
        <v>1</v>
      </c>
      <c r="AK339">
        <v>1</v>
      </c>
      <c r="AL339">
        <v>1</v>
      </c>
      <c r="AM339">
        <v>0</v>
      </c>
      <c r="AN339">
        <v>0</v>
      </c>
      <c r="AO339">
        <v>0</v>
      </c>
      <c r="AP339">
        <v>0</v>
      </c>
      <c r="AQ339">
        <v>0</v>
      </c>
      <c r="AR339">
        <v>0</v>
      </c>
      <c r="AS339" t="s">
        <v>3</v>
      </c>
      <c r="AT339">
        <v>100</v>
      </c>
      <c r="AU339" t="s">
        <v>3</v>
      </c>
      <c r="AV339">
        <v>0</v>
      </c>
      <c r="AW339">
        <v>1</v>
      </c>
      <c r="AX339">
        <v>-1</v>
      </c>
      <c r="AY339">
        <v>0</v>
      </c>
      <c r="AZ339">
        <v>0</v>
      </c>
      <c r="BA339" t="s">
        <v>3</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CV339">
        <v>0</v>
      </c>
      <c r="CW339">
        <v>0</v>
      </c>
      <c r="CX339">
        <f>ROUND(Y339*Source!I546,9)</f>
        <v>98</v>
      </c>
      <c r="CY339">
        <f>AA339</f>
        <v>36.82</v>
      </c>
      <c r="CZ339">
        <f>AE339</f>
        <v>36.82</v>
      </c>
      <c r="DA339">
        <f>AI339</f>
        <v>1</v>
      </c>
      <c r="DB339">
        <f>ROUND(ROUND(AT339*CZ339,2),6)</f>
        <v>3682</v>
      </c>
      <c r="DC339">
        <f>ROUND(ROUND(AT339*AG339,2),6)</f>
        <v>0</v>
      </c>
      <c r="DD339" t="s">
        <v>3</v>
      </c>
      <c r="DE339" t="s">
        <v>3</v>
      </c>
      <c r="DF339">
        <f>ROUND(ROUND(AE339,2)*CX339,2)</f>
        <v>3608.36</v>
      </c>
      <c r="DG339">
        <f>ROUND(ROUND(AF339,2)*CX339,2)</f>
        <v>0</v>
      </c>
      <c r="DH339">
        <f>ROUND(ROUND(AG339,2)*CX339,2)</f>
        <v>0</v>
      </c>
      <c r="DI339">
        <f t="shared" si="92"/>
        <v>0</v>
      </c>
      <c r="DJ339">
        <f>DF339</f>
        <v>3608.36</v>
      </c>
      <c r="DK339">
        <v>0</v>
      </c>
      <c r="DL339" t="s">
        <v>3</v>
      </c>
      <c r="DM339">
        <v>0</v>
      </c>
      <c r="DN339" t="s">
        <v>3</v>
      </c>
      <c r="DO339">
        <v>0</v>
      </c>
    </row>
    <row r="340" spans="1:119" x14ac:dyDescent="0.2">
      <c r="A340">
        <f>ROW(Source!A547)</f>
        <v>547</v>
      </c>
      <c r="B340">
        <v>60252775</v>
      </c>
      <c r="C340">
        <v>60254910</v>
      </c>
      <c r="D340">
        <v>58999254</v>
      </c>
      <c r="E340">
        <v>1080</v>
      </c>
      <c r="F340">
        <v>1</v>
      </c>
      <c r="G340">
        <v>1080</v>
      </c>
      <c r="H340">
        <v>1</v>
      </c>
      <c r="I340" t="s">
        <v>1048</v>
      </c>
      <c r="J340" t="s">
        <v>3</v>
      </c>
      <c r="K340" t="s">
        <v>1049</v>
      </c>
      <c r="L340">
        <v>1191</v>
      </c>
      <c r="N340">
        <v>1013</v>
      </c>
      <c r="O340" t="s">
        <v>1050</v>
      </c>
      <c r="P340" t="s">
        <v>1050</v>
      </c>
      <c r="Q340">
        <v>1</v>
      </c>
      <c r="W340">
        <v>0</v>
      </c>
      <c r="X340">
        <v>476480486</v>
      </c>
      <c r="Y340">
        <f>(AT340*1.1)</f>
        <v>20.239999999999998</v>
      </c>
      <c r="AA340">
        <v>0</v>
      </c>
      <c r="AB340">
        <v>0</v>
      </c>
      <c r="AC340">
        <v>0</v>
      </c>
      <c r="AD340">
        <v>0</v>
      </c>
      <c r="AE340">
        <v>0</v>
      </c>
      <c r="AF340">
        <v>0</v>
      </c>
      <c r="AG340">
        <v>0</v>
      </c>
      <c r="AH340">
        <v>0</v>
      </c>
      <c r="AI340">
        <v>1</v>
      </c>
      <c r="AJ340">
        <v>1</v>
      </c>
      <c r="AK340">
        <v>1</v>
      </c>
      <c r="AL340">
        <v>1</v>
      </c>
      <c r="AM340">
        <v>5</v>
      </c>
      <c r="AN340">
        <v>0</v>
      </c>
      <c r="AO340">
        <v>1</v>
      </c>
      <c r="AP340">
        <v>1</v>
      </c>
      <c r="AQ340">
        <v>0</v>
      </c>
      <c r="AR340">
        <v>0</v>
      </c>
      <c r="AS340" t="s">
        <v>3</v>
      </c>
      <c r="AT340">
        <v>18.399999999999999</v>
      </c>
      <c r="AU340" t="s">
        <v>24</v>
      </c>
      <c r="AV340">
        <v>1</v>
      </c>
      <c r="AW340">
        <v>2</v>
      </c>
      <c r="AX340">
        <v>60254911</v>
      </c>
      <c r="AY340">
        <v>1</v>
      </c>
      <c r="AZ340">
        <v>0</v>
      </c>
      <c r="BA340">
        <v>422</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CU340">
        <f>ROUND(AT340*Source!I547*AH340*AL340,2)</f>
        <v>0</v>
      </c>
      <c r="CV340">
        <f>ROUND(Y340*Source!I547,9)</f>
        <v>19.8352</v>
      </c>
      <c r="CW340">
        <v>0</v>
      </c>
      <c r="CX340">
        <f>ROUND(Y340*Source!I547,9)</f>
        <v>19.8352</v>
      </c>
      <c r="CY340">
        <f>AD340</f>
        <v>0</v>
      </c>
      <c r="CZ340">
        <f>AH340</f>
        <v>0</v>
      </c>
      <c r="DA340">
        <f>AL340</f>
        <v>1</v>
      </c>
      <c r="DB340">
        <f>ROUND((ROUND(AT340*CZ340,2)*1.1),6)</f>
        <v>0</v>
      </c>
      <c r="DC340">
        <f>ROUND((ROUND(AT340*AG340,2)*1.1),6)</f>
        <v>0</v>
      </c>
      <c r="DD340" t="s">
        <v>3</v>
      </c>
      <c r="DE340" t="s">
        <v>3</v>
      </c>
      <c r="DF340">
        <f>ROUND(ROUND(AE340,2)*CX340,2)</f>
        <v>0</v>
      </c>
      <c r="DG340">
        <f>ROUND(ROUND(AF340,2)*CX340,2)</f>
        <v>0</v>
      </c>
      <c r="DH340">
        <f>ROUND(ROUND(AG340,2)*CX340,2)</f>
        <v>0</v>
      </c>
      <c r="DI340">
        <f t="shared" si="92"/>
        <v>0</v>
      </c>
      <c r="DJ340">
        <f>DI340</f>
        <v>0</v>
      </c>
      <c r="DK340">
        <v>0</v>
      </c>
      <c r="DL340" t="s">
        <v>3</v>
      </c>
      <c r="DM340">
        <v>0</v>
      </c>
      <c r="DN340" t="s">
        <v>3</v>
      </c>
      <c r="DO340">
        <v>0</v>
      </c>
    </row>
    <row r="341" spans="1:119" x14ac:dyDescent="0.2">
      <c r="A341">
        <f>ROW(Source!A547)</f>
        <v>547</v>
      </c>
      <c r="B341">
        <v>60252775</v>
      </c>
      <c r="C341">
        <v>60254910</v>
      </c>
      <c r="D341">
        <v>59070669</v>
      </c>
      <c r="E341">
        <v>1</v>
      </c>
      <c r="F341">
        <v>1</v>
      </c>
      <c r="G341">
        <v>1080</v>
      </c>
      <c r="H341">
        <v>2</v>
      </c>
      <c r="I341" t="s">
        <v>1055</v>
      </c>
      <c r="J341" t="s">
        <v>1056</v>
      </c>
      <c r="K341" t="s">
        <v>1057</v>
      </c>
      <c r="L341">
        <v>1368</v>
      </c>
      <c r="N341">
        <v>1011</v>
      </c>
      <c r="O341" t="s">
        <v>1054</v>
      </c>
      <c r="P341" t="s">
        <v>1054</v>
      </c>
      <c r="Q341">
        <v>1</v>
      </c>
      <c r="W341">
        <v>0</v>
      </c>
      <c r="X341">
        <v>-1985943078</v>
      </c>
      <c r="Y341">
        <f>(AT341*1.1)</f>
        <v>1.1000000000000001E-2</v>
      </c>
      <c r="AA341">
        <v>0</v>
      </c>
      <c r="AB341">
        <v>1418.19</v>
      </c>
      <c r="AC341">
        <v>726.59</v>
      </c>
      <c r="AD341">
        <v>0</v>
      </c>
      <c r="AE341">
        <v>0</v>
      </c>
      <c r="AF341">
        <v>83.1</v>
      </c>
      <c r="AG341">
        <v>12.62</v>
      </c>
      <c r="AH341">
        <v>0</v>
      </c>
      <c r="AI341">
        <v>1</v>
      </c>
      <c r="AJ341">
        <v>16.3</v>
      </c>
      <c r="AK341">
        <v>54.99</v>
      </c>
      <c r="AL341">
        <v>1</v>
      </c>
      <c r="AM341">
        <v>2</v>
      </c>
      <c r="AN341">
        <v>0</v>
      </c>
      <c r="AO341">
        <v>1</v>
      </c>
      <c r="AP341">
        <v>1</v>
      </c>
      <c r="AQ341">
        <v>0</v>
      </c>
      <c r="AR341">
        <v>0</v>
      </c>
      <c r="AS341" t="s">
        <v>3</v>
      </c>
      <c r="AT341">
        <v>0.01</v>
      </c>
      <c r="AU341" t="s">
        <v>24</v>
      </c>
      <c r="AV341">
        <v>0</v>
      </c>
      <c r="AW341">
        <v>2</v>
      </c>
      <c r="AX341">
        <v>60254912</v>
      </c>
      <c r="AY341">
        <v>1</v>
      </c>
      <c r="AZ341">
        <v>0</v>
      </c>
      <c r="BA341">
        <v>423</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CV341">
        <v>0</v>
      </c>
      <c r="CW341">
        <f>ROUND(Y341*Source!I547*DO341,9)</f>
        <v>0.13604359999999999</v>
      </c>
      <c r="CX341">
        <f>ROUND(Y341*Source!I547,9)</f>
        <v>1.078E-2</v>
      </c>
      <c r="CY341">
        <f>AB341</f>
        <v>1418.19</v>
      </c>
      <c r="CZ341">
        <f>AF341</f>
        <v>83.1</v>
      </c>
      <c r="DA341">
        <f>AJ341</f>
        <v>16.3</v>
      </c>
      <c r="DB341">
        <f>ROUND((ROUND(AT341*CZ341,2)*1.1),6)</f>
        <v>0.91300000000000003</v>
      </c>
      <c r="DC341">
        <f>ROUND((ROUND(AT341*AG341,2)*1.1),6)</f>
        <v>0.14299999999999999</v>
      </c>
      <c r="DD341" t="s">
        <v>3</v>
      </c>
      <c r="DE341" t="s">
        <v>3</v>
      </c>
      <c r="DF341">
        <f>ROUND(ROUND(AE341,2)*CX341,2)</f>
        <v>0</v>
      </c>
      <c r="DG341">
        <f>ROUND(ROUND(AF341*AJ341,2)*CX341,2)</f>
        <v>14.6</v>
      </c>
      <c r="DH341">
        <f>ROUND(ROUND(AG341*AK341,2)*CX341,2)</f>
        <v>7.48</v>
      </c>
      <c r="DI341">
        <f t="shared" si="92"/>
        <v>0</v>
      </c>
      <c r="DJ341">
        <f>DG341</f>
        <v>14.6</v>
      </c>
      <c r="DK341">
        <v>0</v>
      </c>
      <c r="DL341" t="s">
        <v>1058</v>
      </c>
      <c r="DM341">
        <v>0</v>
      </c>
      <c r="DN341" t="s">
        <v>1050</v>
      </c>
      <c r="DO341">
        <v>12.62</v>
      </c>
    </row>
    <row r="342" spans="1:119" x14ac:dyDescent="0.2">
      <c r="A342">
        <f>ROW(Source!A547)</f>
        <v>547</v>
      </c>
      <c r="B342">
        <v>60252775</v>
      </c>
      <c r="C342">
        <v>60254910</v>
      </c>
      <c r="D342">
        <v>0</v>
      </c>
      <c r="E342">
        <v>1080</v>
      </c>
      <c r="F342">
        <v>1</v>
      </c>
      <c r="G342">
        <v>1080</v>
      </c>
      <c r="H342">
        <v>3</v>
      </c>
      <c r="I342" t="s">
        <v>774</v>
      </c>
      <c r="J342" t="s">
        <v>3</v>
      </c>
      <c r="K342" t="s">
        <v>775</v>
      </c>
      <c r="L342">
        <v>1371</v>
      </c>
      <c r="N342">
        <v>1013</v>
      </c>
      <c r="O342" t="s">
        <v>37</v>
      </c>
      <c r="P342" t="s">
        <v>37</v>
      </c>
      <c r="Q342">
        <v>1</v>
      </c>
      <c r="W342">
        <v>0</v>
      </c>
      <c r="X342">
        <v>-1918046628</v>
      </c>
      <c r="Y342">
        <f>AT342</f>
        <v>100</v>
      </c>
      <c r="AA342">
        <v>363.78</v>
      </c>
      <c r="AB342">
        <v>0</v>
      </c>
      <c r="AC342">
        <v>0</v>
      </c>
      <c r="AD342">
        <v>0</v>
      </c>
      <c r="AE342">
        <v>36.82</v>
      </c>
      <c r="AF342">
        <v>0</v>
      </c>
      <c r="AG342">
        <v>0</v>
      </c>
      <c r="AH342">
        <v>0</v>
      </c>
      <c r="AI342">
        <v>9.8800000000000008</v>
      </c>
      <c r="AJ342">
        <v>1</v>
      </c>
      <c r="AK342">
        <v>1</v>
      </c>
      <c r="AL342">
        <v>1</v>
      </c>
      <c r="AM342">
        <v>0</v>
      </c>
      <c r="AN342">
        <v>0</v>
      </c>
      <c r="AO342">
        <v>0</v>
      </c>
      <c r="AP342">
        <v>0</v>
      </c>
      <c r="AQ342">
        <v>0</v>
      </c>
      <c r="AR342">
        <v>0</v>
      </c>
      <c r="AS342" t="s">
        <v>3</v>
      </c>
      <c r="AT342">
        <v>100</v>
      </c>
      <c r="AU342" t="s">
        <v>3</v>
      </c>
      <c r="AV342">
        <v>0</v>
      </c>
      <c r="AW342">
        <v>1</v>
      </c>
      <c r="AX342">
        <v>-1</v>
      </c>
      <c r="AY342">
        <v>0</v>
      </c>
      <c r="AZ342">
        <v>0</v>
      </c>
      <c r="BA342" t="s">
        <v>3</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CV342">
        <v>0</v>
      </c>
      <c r="CW342">
        <v>0</v>
      </c>
      <c r="CX342">
        <f>ROUND(Y342*Source!I547,9)</f>
        <v>98</v>
      </c>
      <c r="CY342">
        <f>AA342</f>
        <v>363.78</v>
      </c>
      <c r="CZ342">
        <f>AE342</f>
        <v>36.82</v>
      </c>
      <c r="DA342">
        <f>AI342</f>
        <v>9.8800000000000008</v>
      </c>
      <c r="DB342">
        <f>ROUND(ROUND(AT342*CZ342,2),6)</f>
        <v>3682</v>
      </c>
      <c r="DC342">
        <f>ROUND(ROUND(AT342*AG342,2),6)</f>
        <v>0</v>
      </c>
      <c r="DD342" t="s">
        <v>3</v>
      </c>
      <c r="DE342" t="s">
        <v>3</v>
      </c>
      <c r="DF342">
        <f>ROUND(ROUND(AE342*AI342,2)*CX342,2)</f>
        <v>35650.44</v>
      </c>
      <c r="DG342">
        <f t="shared" ref="DG342:DG359" si="95">ROUND(ROUND(AF342,2)*CX342,2)</f>
        <v>0</v>
      </c>
      <c r="DH342">
        <f t="shared" ref="DH342:DH359" si="96">ROUND(ROUND(AG342,2)*CX342,2)</f>
        <v>0</v>
      </c>
      <c r="DI342">
        <f t="shared" si="92"/>
        <v>0</v>
      </c>
      <c r="DJ342">
        <f>DF342</f>
        <v>35650.44</v>
      </c>
      <c r="DK342">
        <v>0</v>
      </c>
      <c r="DL342" t="s">
        <v>3</v>
      </c>
      <c r="DM342">
        <v>0</v>
      </c>
      <c r="DN342" t="s">
        <v>3</v>
      </c>
      <c r="DO342">
        <v>0</v>
      </c>
    </row>
    <row r="343" spans="1:119" x14ac:dyDescent="0.2">
      <c r="A343">
        <f>ROW(Source!A556)</f>
        <v>556</v>
      </c>
      <c r="B343">
        <v>60252778</v>
      </c>
      <c r="C343">
        <v>60253706</v>
      </c>
      <c r="D343">
        <v>58999254</v>
      </c>
      <c r="E343">
        <v>1080</v>
      </c>
      <c r="F343">
        <v>1</v>
      </c>
      <c r="G343">
        <v>1080</v>
      </c>
      <c r="H343">
        <v>1</v>
      </c>
      <c r="I343" t="s">
        <v>1048</v>
      </c>
      <c r="J343" t="s">
        <v>3</v>
      </c>
      <c r="K343" t="s">
        <v>1049</v>
      </c>
      <c r="L343">
        <v>1191</v>
      </c>
      <c r="N343">
        <v>1013</v>
      </c>
      <c r="O343" t="s">
        <v>1050</v>
      </c>
      <c r="P343" t="s">
        <v>1050</v>
      </c>
      <c r="Q343">
        <v>1</v>
      </c>
      <c r="W343">
        <v>0</v>
      </c>
      <c r="X343">
        <v>476480486</v>
      </c>
      <c r="Y343">
        <f>(AT343*1.1)</f>
        <v>0.55000000000000004</v>
      </c>
      <c r="AA343">
        <v>0</v>
      </c>
      <c r="AB343">
        <v>0</v>
      </c>
      <c r="AC343">
        <v>0</v>
      </c>
      <c r="AD343">
        <v>0</v>
      </c>
      <c r="AE343">
        <v>0</v>
      </c>
      <c r="AF343">
        <v>0</v>
      </c>
      <c r="AG343">
        <v>0</v>
      </c>
      <c r="AH343">
        <v>0</v>
      </c>
      <c r="AI343">
        <v>1</v>
      </c>
      <c r="AJ343">
        <v>1</v>
      </c>
      <c r="AK343">
        <v>1</v>
      </c>
      <c r="AL343">
        <v>1</v>
      </c>
      <c r="AM343">
        <v>-2</v>
      </c>
      <c r="AN343">
        <v>0</v>
      </c>
      <c r="AO343">
        <v>1</v>
      </c>
      <c r="AP343">
        <v>1</v>
      </c>
      <c r="AQ343">
        <v>0</v>
      </c>
      <c r="AR343">
        <v>0</v>
      </c>
      <c r="AS343" t="s">
        <v>3</v>
      </c>
      <c r="AT343">
        <v>0.5</v>
      </c>
      <c r="AU343" t="s">
        <v>24</v>
      </c>
      <c r="AV343">
        <v>1</v>
      </c>
      <c r="AW343">
        <v>2</v>
      </c>
      <c r="AX343">
        <v>60254450</v>
      </c>
      <c r="AY343">
        <v>1</v>
      </c>
      <c r="AZ343">
        <v>0</v>
      </c>
      <c r="BA343">
        <v>425</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CU343">
        <f>ROUND(AT343*Source!I556*AH343*AL343,2)</f>
        <v>0</v>
      </c>
      <c r="CV343">
        <f>ROUND(Y343*Source!I556,9)</f>
        <v>1.65</v>
      </c>
      <c r="CW343">
        <v>0</v>
      </c>
      <c r="CX343">
        <f>ROUND(Y343*Source!I556,9)</f>
        <v>1.65</v>
      </c>
      <c r="CY343">
        <f>AD343</f>
        <v>0</v>
      </c>
      <c r="CZ343">
        <f>AH343</f>
        <v>0</v>
      </c>
      <c r="DA343">
        <f>AL343</f>
        <v>1</v>
      </c>
      <c r="DB343">
        <f>ROUND((ROUND(AT343*CZ343,2)*1.1),6)</f>
        <v>0</v>
      </c>
      <c r="DC343">
        <f>ROUND((ROUND(AT343*AG343,2)*1.1),6)</f>
        <v>0</v>
      </c>
      <c r="DD343" t="s">
        <v>3</v>
      </c>
      <c r="DE343" t="s">
        <v>3</v>
      </c>
      <c r="DF343">
        <f>ROUND(ROUND(AE343,2)*CX343,2)</f>
        <v>0</v>
      </c>
      <c r="DG343">
        <f t="shared" si="95"/>
        <v>0</v>
      </c>
      <c r="DH343">
        <f t="shared" si="96"/>
        <v>0</v>
      </c>
      <c r="DI343">
        <f t="shared" si="92"/>
        <v>0</v>
      </c>
      <c r="DJ343">
        <f>DI343</f>
        <v>0</v>
      </c>
      <c r="DK343">
        <v>0</v>
      </c>
      <c r="DL343" t="s">
        <v>3</v>
      </c>
      <c r="DM343">
        <v>0</v>
      </c>
      <c r="DN343" t="s">
        <v>3</v>
      </c>
      <c r="DO343">
        <v>0</v>
      </c>
    </row>
    <row r="344" spans="1:119" x14ac:dyDescent="0.2">
      <c r="A344">
        <f>ROW(Source!A556)</f>
        <v>556</v>
      </c>
      <c r="B344">
        <v>60252778</v>
      </c>
      <c r="C344">
        <v>60253706</v>
      </c>
      <c r="D344">
        <v>59166724</v>
      </c>
      <c r="E344">
        <v>1</v>
      </c>
      <c r="F344">
        <v>1</v>
      </c>
      <c r="G344">
        <v>1080</v>
      </c>
      <c r="H344">
        <v>3</v>
      </c>
      <c r="I344" t="s">
        <v>796</v>
      </c>
      <c r="J344" t="s">
        <v>3</v>
      </c>
      <c r="K344" t="s">
        <v>797</v>
      </c>
      <c r="L344">
        <v>1354</v>
      </c>
      <c r="N344">
        <v>1010</v>
      </c>
      <c r="O344" t="s">
        <v>457</v>
      </c>
      <c r="P344" t="s">
        <v>457</v>
      </c>
      <c r="Q344">
        <v>1</v>
      </c>
      <c r="W344">
        <v>0</v>
      </c>
      <c r="X344">
        <v>352524347</v>
      </c>
      <c r="Y344">
        <f>AT344</f>
        <v>1</v>
      </c>
      <c r="AA344">
        <v>106.17</v>
      </c>
      <c r="AB344">
        <v>0</v>
      </c>
      <c r="AC344">
        <v>0</v>
      </c>
      <c r="AD344">
        <v>0</v>
      </c>
      <c r="AE344">
        <v>106.17</v>
      </c>
      <c r="AF344">
        <v>0</v>
      </c>
      <c r="AG344">
        <v>0</v>
      </c>
      <c r="AH344">
        <v>0</v>
      </c>
      <c r="AI344">
        <v>1</v>
      </c>
      <c r="AJ344">
        <v>1</v>
      </c>
      <c r="AK344">
        <v>1</v>
      </c>
      <c r="AL344">
        <v>1</v>
      </c>
      <c r="AM344">
        <v>0</v>
      </c>
      <c r="AN344">
        <v>0</v>
      </c>
      <c r="AO344">
        <v>0</v>
      </c>
      <c r="AP344">
        <v>1</v>
      </c>
      <c r="AQ344">
        <v>0</v>
      </c>
      <c r="AR344">
        <v>0</v>
      </c>
      <c r="AS344" t="s">
        <v>3</v>
      </c>
      <c r="AT344">
        <v>1</v>
      </c>
      <c r="AU344" t="s">
        <v>3</v>
      </c>
      <c r="AV344">
        <v>0</v>
      </c>
      <c r="AW344">
        <v>1</v>
      </c>
      <c r="AX344">
        <v>-1</v>
      </c>
      <c r="AY344">
        <v>0</v>
      </c>
      <c r="AZ344">
        <v>0</v>
      </c>
      <c r="BA344" t="s">
        <v>3</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CV344">
        <v>0</v>
      </c>
      <c r="CW344">
        <v>0</v>
      </c>
      <c r="CX344">
        <f>ROUND(Y344*Source!I556,9)</f>
        <v>3</v>
      </c>
      <c r="CY344">
        <f>AA344</f>
        <v>106.17</v>
      </c>
      <c r="CZ344">
        <f>AE344</f>
        <v>106.17</v>
      </c>
      <c r="DA344">
        <f>AI344</f>
        <v>1</v>
      </c>
      <c r="DB344">
        <f>ROUND(ROUND(AT344*CZ344,2),6)</f>
        <v>106.17</v>
      </c>
      <c r="DC344">
        <f>ROUND(ROUND(AT344*AG344,2),6)</f>
        <v>0</v>
      </c>
      <c r="DD344" t="s">
        <v>3</v>
      </c>
      <c r="DE344" t="s">
        <v>3</v>
      </c>
      <c r="DF344">
        <f>ROUND(ROUND(AE344,2)*CX344,2)</f>
        <v>318.51</v>
      </c>
      <c r="DG344">
        <f t="shared" si="95"/>
        <v>0</v>
      </c>
      <c r="DH344">
        <f t="shared" si="96"/>
        <v>0</v>
      </c>
      <c r="DI344">
        <f t="shared" si="92"/>
        <v>0</v>
      </c>
      <c r="DJ344">
        <f>DF344</f>
        <v>318.51</v>
      </c>
      <c r="DK344">
        <v>0</v>
      </c>
      <c r="DL344" t="s">
        <v>3</v>
      </c>
      <c r="DM344">
        <v>0</v>
      </c>
      <c r="DN344" t="s">
        <v>3</v>
      </c>
      <c r="DO344">
        <v>0</v>
      </c>
    </row>
    <row r="345" spans="1:119" x14ac:dyDescent="0.2">
      <c r="A345">
        <f>ROW(Source!A556)</f>
        <v>556</v>
      </c>
      <c r="B345">
        <v>60252778</v>
      </c>
      <c r="C345">
        <v>60253706</v>
      </c>
      <c r="D345">
        <v>59004256</v>
      </c>
      <c r="E345">
        <v>1080</v>
      </c>
      <c r="F345">
        <v>1</v>
      </c>
      <c r="G345">
        <v>1080</v>
      </c>
      <c r="H345">
        <v>3</v>
      </c>
      <c r="I345" t="s">
        <v>1188</v>
      </c>
      <c r="J345" t="s">
        <v>3</v>
      </c>
      <c r="K345" t="s">
        <v>1189</v>
      </c>
      <c r="L345">
        <v>1348</v>
      </c>
      <c r="N345">
        <v>1009</v>
      </c>
      <c r="O345" t="s">
        <v>32</v>
      </c>
      <c r="P345" t="s">
        <v>32</v>
      </c>
      <c r="Q345">
        <v>1000</v>
      </c>
      <c r="W345">
        <v>0</v>
      </c>
      <c r="X345">
        <v>-783086922</v>
      </c>
      <c r="Y345">
        <f>AT345</f>
        <v>1E-3</v>
      </c>
      <c r="AA345">
        <v>0</v>
      </c>
      <c r="AB345">
        <v>0</v>
      </c>
      <c r="AC345">
        <v>0</v>
      </c>
      <c r="AD345">
        <v>0</v>
      </c>
      <c r="AE345">
        <v>0</v>
      </c>
      <c r="AF345">
        <v>0</v>
      </c>
      <c r="AG345">
        <v>0</v>
      </c>
      <c r="AH345">
        <v>0</v>
      </c>
      <c r="AI345">
        <v>1</v>
      </c>
      <c r="AJ345">
        <v>1</v>
      </c>
      <c r="AK345">
        <v>1</v>
      </c>
      <c r="AL345">
        <v>1</v>
      </c>
      <c r="AM345">
        <v>-2</v>
      </c>
      <c r="AN345">
        <v>0</v>
      </c>
      <c r="AO345">
        <v>1</v>
      </c>
      <c r="AP345">
        <v>1</v>
      </c>
      <c r="AQ345">
        <v>0</v>
      </c>
      <c r="AR345">
        <v>0</v>
      </c>
      <c r="AS345" t="s">
        <v>3</v>
      </c>
      <c r="AT345">
        <v>1E-3</v>
      </c>
      <c r="AU345" t="s">
        <v>3</v>
      </c>
      <c r="AV345">
        <v>0</v>
      </c>
      <c r="AW345">
        <v>2</v>
      </c>
      <c r="AX345">
        <v>60254452</v>
      </c>
      <c r="AY345">
        <v>1</v>
      </c>
      <c r="AZ345">
        <v>0</v>
      </c>
      <c r="BA345">
        <v>427</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CV345">
        <v>0</v>
      </c>
      <c r="CW345">
        <v>0</v>
      </c>
      <c r="CX345">
        <f>ROUND(Y345*Source!I556,9)</f>
        <v>3.0000000000000001E-3</v>
      </c>
      <c r="CY345">
        <f>AA345</f>
        <v>0</v>
      </c>
      <c r="CZ345">
        <f>AE345</f>
        <v>0</v>
      </c>
      <c r="DA345">
        <f>AI345</f>
        <v>1</v>
      </c>
      <c r="DB345">
        <f>ROUND(ROUND(AT345*CZ345,2),6)</f>
        <v>0</v>
      </c>
      <c r="DC345">
        <f>ROUND(ROUND(AT345*AG345,2),6)</f>
        <v>0</v>
      </c>
      <c r="DD345" t="s">
        <v>3</v>
      </c>
      <c r="DE345" t="s">
        <v>3</v>
      </c>
      <c r="DF345">
        <f>ROUND(ROUND(AE345,2)*CX345,2)</f>
        <v>0</v>
      </c>
      <c r="DG345">
        <f t="shared" si="95"/>
        <v>0</v>
      </c>
      <c r="DH345">
        <f t="shared" si="96"/>
        <v>0</v>
      </c>
      <c r="DI345">
        <f t="shared" si="92"/>
        <v>0</v>
      </c>
      <c r="DJ345">
        <f>DF345</f>
        <v>0</v>
      </c>
      <c r="DK345">
        <v>0</v>
      </c>
      <c r="DL345" t="s">
        <v>3</v>
      </c>
      <c r="DM345">
        <v>0</v>
      </c>
      <c r="DN345" t="s">
        <v>3</v>
      </c>
      <c r="DO345">
        <v>0</v>
      </c>
    </row>
    <row r="346" spans="1:119" x14ac:dyDescent="0.2">
      <c r="A346">
        <f>ROW(Source!A557)</f>
        <v>557</v>
      </c>
      <c r="B346">
        <v>60252775</v>
      </c>
      <c r="C346">
        <v>60253706</v>
      </c>
      <c r="D346">
        <v>58999254</v>
      </c>
      <c r="E346">
        <v>1080</v>
      </c>
      <c r="F346">
        <v>1</v>
      </c>
      <c r="G346">
        <v>1080</v>
      </c>
      <c r="H346">
        <v>1</v>
      </c>
      <c r="I346" t="s">
        <v>1048</v>
      </c>
      <c r="J346" t="s">
        <v>3</v>
      </c>
      <c r="K346" t="s">
        <v>1049</v>
      </c>
      <c r="L346">
        <v>1191</v>
      </c>
      <c r="N346">
        <v>1013</v>
      </c>
      <c r="O346" t="s">
        <v>1050</v>
      </c>
      <c r="P346" t="s">
        <v>1050</v>
      </c>
      <c r="Q346">
        <v>1</v>
      </c>
      <c r="W346">
        <v>0</v>
      </c>
      <c r="X346">
        <v>476480486</v>
      </c>
      <c r="Y346">
        <f>(AT346*1.1)</f>
        <v>0.55000000000000004</v>
      </c>
      <c r="AA346">
        <v>0</v>
      </c>
      <c r="AB346">
        <v>0</v>
      </c>
      <c r="AC346">
        <v>0</v>
      </c>
      <c r="AD346">
        <v>0</v>
      </c>
      <c r="AE346">
        <v>0</v>
      </c>
      <c r="AF346">
        <v>0</v>
      </c>
      <c r="AG346">
        <v>0</v>
      </c>
      <c r="AH346">
        <v>0</v>
      </c>
      <c r="AI346">
        <v>1</v>
      </c>
      <c r="AJ346">
        <v>1</v>
      </c>
      <c r="AK346">
        <v>1</v>
      </c>
      <c r="AL346">
        <v>1</v>
      </c>
      <c r="AM346">
        <v>5</v>
      </c>
      <c r="AN346">
        <v>0</v>
      </c>
      <c r="AO346">
        <v>1</v>
      </c>
      <c r="AP346">
        <v>1</v>
      </c>
      <c r="AQ346">
        <v>0</v>
      </c>
      <c r="AR346">
        <v>0</v>
      </c>
      <c r="AS346" t="s">
        <v>3</v>
      </c>
      <c r="AT346">
        <v>0.5</v>
      </c>
      <c r="AU346" t="s">
        <v>24</v>
      </c>
      <c r="AV346">
        <v>1</v>
      </c>
      <c r="AW346">
        <v>2</v>
      </c>
      <c r="AX346">
        <v>60254450</v>
      </c>
      <c r="AY346">
        <v>1</v>
      </c>
      <c r="AZ346">
        <v>0</v>
      </c>
      <c r="BA346">
        <v>428</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CU346">
        <f>ROUND(AT346*Source!I557*AH346*AL346,2)</f>
        <v>0</v>
      </c>
      <c r="CV346">
        <f>ROUND(Y346*Source!I557,9)</f>
        <v>1.65</v>
      </c>
      <c r="CW346">
        <v>0</v>
      </c>
      <c r="CX346">
        <f>ROUND(Y346*Source!I557,9)</f>
        <v>1.65</v>
      </c>
      <c r="CY346">
        <f>AD346</f>
        <v>0</v>
      </c>
      <c r="CZ346">
        <f>AH346</f>
        <v>0</v>
      </c>
      <c r="DA346">
        <f>AL346</f>
        <v>1</v>
      </c>
      <c r="DB346">
        <f>ROUND((ROUND(AT346*CZ346,2)*1.1),6)</f>
        <v>0</v>
      </c>
      <c r="DC346">
        <f>ROUND((ROUND(AT346*AG346,2)*1.1),6)</f>
        <v>0</v>
      </c>
      <c r="DD346" t="s">
        <v>3</v>
      </c>
      <c r="DE346" t="s">
        <v>3</v>
      </c>
      <c r="DF346">
        <f>ROUND(ROUND(AE346,2)*CX346,2)</f>
        <v>0</v>
      </c>
      <c r="DG346">
        <f t="shared" si="95"/>
        <v>0</v>
      </c>
      <c r="DH346">
        <f t="shared" si="96"/>
        <v>0</v>
      </c>
      <c r="DI346">
        <f t="shared" si="92"/>
        <v>0</v>
      </c>
      <c r="DJ346">
        <f>DI346</f>
        <v>0</v>
      </c>
      <c r="DK346">
        <v>0</v>
      </c>
      <c r="DL346" t="s">
        <v>3</v>
      </c>
      <c r="DM346">
        <v>0</v>
      </c>
      <c r="DN346" t="s">
        <v>3</v>
      </c>
      <c r="DO346">
        <v>0</v>
      </c>
    </row>
    <row r="347" spans="1:119" x14ac:dyDescent="0.2">
      <c r="A347">
        <f>ROW(Source!A557)</f>
        <v>557</v>
      </c>
      <c r="B347">
        <v>60252775</v>
      </c>
      <c r="C347">
        <v>60253706</v>
      </c>
      <c r="D347">
        <v>59166724</v>
      </c>
      <c r="E347">
        <v>1</v>
      </c>
      <c r="F347">
        <v>1</v>
      </c>
      <c r="G347">
        <v>1080</v>
      </c>
      <c r="H347">
        <v>3</v>
      </c>
      <c r="I347" t="s">
        <v>796</v>
      </c>
      <c r="J347" t="s">
        <v>3</v>
      </c>
      <c r="K347" t="s">
        <v>797</v>
      </c>
      <c r="L347">
        <v>1354</v>
      </c>
      <c r="N347">
        <v>1010</v>
      </c>
      <c r="O347" t="s">
        <v>457</v>
      </c>
      <c r="P347" t="s">
        <v>457</v>
      </c>
      <c r="Q347">
        <v>1</v>
      </c>
      <c r="W347">
        <v>0</v>
      </c>
      <c r="X347">
        <v>352524347</v>
      </c>
      <c r="Y347">
        <f>AT347</f>
        <v>1</v>
      </c>
      <c r="AA347">
        <v>907.75</v>
      </c>
      <c r="AB347">
        <v>0</v>
      </c>
      <c r="AC347">
        <v>0</v>
      </c>
      <c r="AD347">
        <v>0</v>
      </c>
      <c r="AE347">
        <v>106.17</v>
      </c>
      <c r="AF347">
        <v>0</v>
      </c>
      <c r="AG347">
        <v>0</v>
      </c>
      <c r="AH347">
        <v>0</v>
      </c>
      <c r="AI347">
        <v>8.5500000000000007</v>
      </c>
      <c r="AJ347">
        <v>1</v>
      </c>
      <c r="AK347">
        <v>1</v>
      </c>
      <c r="AL347">
        <v>1</v>
      </c>
      <c r="AM347">
        <v>0</v>
      </c>
      <c r="AN347">
        <v>0</v>
      </c>
      <c r="AO347">
        <v>0</v>
      </c>
      <c r="AP347">
        <v>1</v>
      </c>
      <c r="AQ347">
        <v>0</v>
      </c>
      <c r="AR347">
        <v>0</v>
      </c>
      <c r="AS347" t="s">
        <v>3</v>
      </c>
      <c r="AT347">
        <v>1</v>
      </c>
      <c r="AU347" t="s">
        <v>3</v>
      </c>
      <c r="AV347">
        <v>0</v>
      </c>
      <c r="AW347">
        <v>1</v>
      </c>
      <c r="AX347">
        <v>-1</v>
      </c>
      <c r="AY347">
        <v>0</v>
      </c>
      <c r="AZ347">
        <v>0</v>
      </c>
      <c r="BA347" t="s">
        <v>3</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CV347">
        <v>0</v>
      </c>
      <c r="CW347">
        <v>0</v>
      </c>
      <c r="CX347">
        <f>ROUND(Y347*Source!I557,9)</f>
        <v>3</v>
      </c>
      <c r="CY347">
        <f>AA347</f>
        <v>907.75</v>
      </c>
      <c r="CZ347">
        <f>AE347</f>
        <v>106.17</v>
      </c>
      <c r="DA347">
        <f>AI347</f>
        <v>8.5500000000000007</v>
      </c>
      <c r="DB347">
        <f>ROUND(ROUND(AT347*CZ347,2),6)</f>
        <v>106.17</v>
      </c>
      <c r="DC347">
        <f>ROUND(ROUND(AT347*AG347,2),6)</f>
        <v>0</v>
      </c>
      <c r="DD347" t="s">
        <v>3</v>
      </c>
      <c r="DE347" t="s">
        <v>3</v>
      </c>
      <c r="DF347">
        <f>ROUND(ROUND(AE347*AI347,2)*CX347,2)</f>
        <v>2723.25</v>
      </c>
      <c r="DG347">
        <f t="shared" si="95"/>
        <v>0</v>
      </c>
      <c r="DH347">
        <f t="shared" si="96"/>
        <v>0</v>
      </c>
      <c r="DI347">
        <f t="shared" si="92"/>
        <v>0</v>
      </c>
      <c r="DJ347">
        <f>DF347</f>
        <v>2723.25</v>
      </c>
      <c r="DK347">
        <v>0</v>
      </c>
      <c r="DL347" t="s">
        <v>3</v>
      </c>
      <c r="DM347">
        <v>0</v>
      </c>
      <c r="DN347" t="s">
        <v>3</v>
      </c>
      <c r="DO347">
        <v>0</v>
      </c>
    </row>
    <row r="348" spans="1:119" x14ac:dyDescent="0.2">
      <c r="A348">
        <f>ROW(Source!A557)</f>
        <v>557</v>
      </c>
      <c r="B348">
        <v>60252775</v>
      </c>
      <c r="C348">
        <v>60253706</v>
      </c>
      <c r="D348">
        <v>59004256</v>
      </c>
      <c r="E348">
        <v>1080</v>
      </c>
      <c r="F348">
        <v>1</v>
      </c>
      <c r="G348">
        <v>1080</v>
      </c>
      <c r="H348">
        <v>3</v>
      </c>
      <c r="I348" t="s">
        <v>1188</v>
      </c>
      <c r="J348" t="s">
        <v>3</v>
      </c>
      <c r="K348" t="s">
        <v>1189</v>
      </c>
      <c r="L348">
        <v>1348</v>
      </c>
      <c r="N348">
        <v>1009</v>
      </c>
      <c r="O348" t="s">
        <v>32</v>
      </c>
      <c r="P348" t="s">
        <v>32</v>
      </c>
      <c r="Q348">
        <v>1000</v>
      </c>
      <c r="W348">
        <v>0</v>
      </c>
      <c r="X348">
        <v>-783086922</v>
      </c>
      <c r="Y348">
        <f>AT348</f>
        <v>1E-3</v>
      </c>
      <c r="AA348">
        <v>0</v>
      </c>
      <c r="AB348">
        <v>0</v>
      </c>
      <c r="AC348">
        <v>0</v>
      </c>
      <c r="AD348">
        <v>0</v>
      </c>
      <c r="AE348">
        <v>0</v>
      </c>
      <c r="AF348">
        <v>0</v>
      </c>
      <c r="AG348">
        <v>0</v>
      </c>
      <c r="AH348">
        <v>0</v>
      </c>
      <c r="AI348">
        <v>9.8800000000000008</v>
      </c>
      <c r="AJ348">
        <v>1</v>
      </c>
      <c r="AK348">
        <v>1</v>
      </c>
      <c r="AL348">
        <v>1</v>
      </c>
      <c r="AM348">
        <v>5</v>
      </c>
      <c r="AN348">
        <v>0</v>
      </c>
      <c r="AO348">
        <v>1</v>
      </c>
      <c r="AP348">
        <v>1</v>
      </c>
      <c r="AQ348">
        <v>0</v>
      </c>
      <c r="AR348">
        <v>0</v>
      </c>
      <c r="AS348" t="s">
        <v>3</v>
      </c>
      <c r="AT348">
        <v>1E-3</v>
      </c>
      <c r="AU348" t="s">
        <v>3</v>
      </c>
      <c r="AV348">
        <v>0</v>
      </c>
      <c r="AW348">
        <v>2</v>
      </c>
      <c r="AX348">
        <v>60254452</v>
      </c>
      <c r="AY348">
        <v>1</v>
      </c>
      <c r="AZ348">
        <v>0</v>
      </c>
      <c r="BA348">
        <v>430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CV348">
        <v>0</v>
      </c>
      <c r="CW348">
        <v>0</v>
      </c>
      <c r="CX348">
        <f>ROUND(Y348*Source!I557,9)</f>
        <v>3.0000000000000001E-3</v>
      </c>
      <c r="CY348">
        <f>AA348</f>
        <v>0</v>
      </c>
      <c r="CZ348">
        <f>AE348</f>
        <v>0</v>
      </c>
      <c r="DA348">
        <f>AI348</f>
        <v>9.8800000000000008</v>
      </c>
      <c r="DB348">
        <f>ROUND(ROUND(AT348*CZ348,2),6)</f>
        <v>0</v>
      </c>
      <c r="DC348">
        <f>ROUND(ROUND(AT348*AG348,2),6)</f>
        <v>0</v>
      </c>
      <c r="DD348" t="s">
        <v>3</v>
      </c>
      <c r="DE348" t="s">
        <v>3</v>
      </c>
      <c r="DF348">
        <f>ROUND(ROUND(AE348*AI348,2)*CX348,2)</f>
        <v>0</v>
      </c>
      <c r="DG348">
        <f t="shared" si="95"/>
        <v>0</v>
      </c>
      <c r="DH348">
        <f t="shared" si="96"/>
        <v>0</v>
      </c>
      <c r="DI348">
        <f t="shared" si="92"/>
        <v>0</v>
      </c>
      <c r="DJ348">
        <f>DF348</f>
        <v>0</v>
      </c>
      <c r="DK348">
        <v>0</v>
      </c>
      <c r="DL348" t="s">
        <v>3</v>
      </c>
      <c r="DM348">
        <v>0</v>
      </c>
      <c r="DN348" t="s">
        <v>3</v>
      </c>
      <c r="DO348">
        <v>0</v>
      </c>
    </row>
    <row r="349" spans="1:119" x14ac:dyDescent="0.2">
      <c r="A349">
        <f>ROW(Source!A560)</f>
        <v>560</v>
      </c>
      <c r="B349">
        <v>60252778</v>
      </c>
      <c r="C349">
        <v>60253714</v>
      </c>
      <c r="D349">
        <v>58999254</v>
      </c>
      <c r="E349">
        <v>1080</v>
      </c>
      <c r="F349">
        <v>1</v>
      </c>
      <c r="G349">
        <v>1080</v>
      </c>
      <c r="H349">
        <v>1</v>
      </c>
      <c r="I349" t="s">
        <v>1048</v>
      </c>
      <c r="J349" t="s">
        <v>3</v>
      </c>
      <c r="K349" t="s">
        <v>1049</v>
      </c>
      <c r="L349">
        <v>1191</v>
      </c>
      <c r="N349">
        <v>1013</v>
      </c>
      <c r="O349" t="s">
        <v>1050</v>
      </c>
      <c r="P349" t="s">
        <v>1050</v>
      </c>
      <c r="Q349">
        <v>1</v>
      </c>
      <c r="W349">
        <v>0</v>
      </c>
      <c r="X349">
        <v>476480486</v>
      </c>
      <c r="Y349">
        <f>(AT349*1.1)</f>
        <v>1.8480000000000001</v>
      </c>
      <c r="AA349">
        <v>0</v>
      </c>
      <c r="AB349">
        <v>0</v>
      </c>
      <c r="AC349">
        <v>0</v>
      </c>
      <c r="AD349">
        <v>0</v>
      </c>
      <c r="AE349">
        <v>0</v>
      </c>
      <c r="AF349">
        <v>0</v>
      </c>
      <c r="AG349">
        <v>0</v>
      </c>
      <c r="AH349">
        <v>0</v>
      </c>
      <c r="AI349">
        <v>1</v>
      </c>
      <c r="AJ349">
        <v>1</v>
      </c>
      <c r="AK349">
        <v>1</v>
      </c>
      <c r="AL349">
        <v>1</v>
      </c>
      <c r="AM349">
        <v>-2</v>
      </c>
      <c r="AN349">
        <v>0</v>
      </c>
      <c r="AO349">
        <v>1</v>
      </c>
      <c r="AP349">
        <v>1</v>
      </c>
      <c r="AQ349">
        <v>0</v>
      </c>
      <c r="AR349">
        <v>0</v>
      </c>
      <c r="AS349" t="s">
        <v>3</v>
      </c>
      <c r="AT349">
        <v>1.68</v>
      </c>
      <c r="AU349" t="s">
        <v>24</v>
      </c>
      <c r="AV349">
        <v>1</v>
      </c>
      <c r="AW349">
        <v>2</v>
      </c>
      <c r="AX349">
        <v>60254453</v>
      </c>
      <c r="AY349">
        <v>1</v>
      </c>
      <c r="AZ349">
        <v>0</v>
      </c>
      <c r="BA349">
        <v>431</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CU349">
        <f>ROUND(AT349*Source!I560*AH349*AL349,2)</f>
        <v>0</v>
      </c>
      <c r="CV349">
        <f>ROUND(Y349*Source!I560,9)</f>
        <v>1.8480000000000001</v>
      </c>
      <c r="CW349">
        <v>0</v>
      </c>
      <c r="CX349">
        <f>ROUND(Y349*Source!I560,9)</f>
        <v>1.8480000000000001</v>
      </c>
      <c r="CY349">
        <f>AD349</f>
        <v>0</v>
      </c>
      <c r="CZ349">
        <f>AH349</f>
        <v>0</v>
      </c>
      <c r="DA349">
        <f>AL349</f>
        <v>1</v>
      </c>
      <c r="DB349">
        <f>ROUND((ROUND(AT349*CZ349,2)*1.1),6)</f>
        <v>0</v>
      </c>
      <c r="DC349">
        <f>ROUND((ROUND(AT349*AG349,2)*1.1),6)</f>
        <v>0</v>
      </c>
      <c r="DD349" t="s">
        <v>3</v>
      </c>
      <c r="DE349" t="s">
        <v>3</v>
      </c>
      <c r="DF349">
        <f t="shared" ref="DF349:DF361" si="97">ROUND(ROUND(AE349,2)*CX349,2)</f>
        <v>0</v>
      </c>
      <c r="DG349">
        <f t="shared" si="95"/>
        <v>0</v>
      </c>
      <c r="DH349">
        <f t="shared" si="96"/>
        <v>0</v>
      </c>
      <c r="DI349">
        <f t="shared" si="92"/>
        <v>0</v>
      </c>
      <c r="DJ349">
        <f>DI349</f>
        <v>0</v>
      </c>
      <c r="DK349">
        <v>0</v>
      </c>
      <c r="DL349" t="s">
        <v>3</v>
      </c>
      <c r="DM349">
        <v>0</v>
      </c>
      <c r="DN349" t="s">
        <v>3</v>
      </c>
      <c r="DO349">
        <v>0</v>
      </c>
    </row>
    <row r="350" spans="1:119" x14ac:dyDescent="0.2">
      <c r="A350">
        <f>ROW(Source!A561)</f>
        <v>561</v>
      </c>
      <c r="B350">
        <v>60252775</v>
      </c>
      <c r="C350">
        <v>60253714</v>
      </c>
      <c r="D350">
        <v>58999254</v>
      </c>
      <c r="E350">
        <v>1080</v>
      </c>
      <c r="F350">
        <v>1</v>
      </c>
      <c r="G350">
        <v>1080</v>
      </c>
      <c r="H350">
        <v>1</v>
      </c>
      <c r="I350" t="s">
        <v>1048</v>
      </c>
      <c r="J350" t="s">
        <v>3</v>
      </c>
      <c r="K350" t="s">
        <v>1049</v>
      </c>
      <c r="L350">
        <v>1191</v>
      </c>
      <c r="N350">
        <v>1013</v>
      </c>
      <c r="O350" t="s">
        <v>1050</v>
      </c>
      <c r="P350" t="s">
        <v>1050</v>
      </c>
      <c r="Q350">
        <v>1</v>
      </c>
      <c r="W350">
        <v>0</v>
      </c>
      <c r="X350">
        <v>476480486</v>
      </c>
      <c r="Y350">
        <f>(AT350*1.1)</f>
        <v>1.8480000000000001</v>
      </c>
      <c r="AA350">
        <v>0</v>
      </c>
      <c r="AB350">
        <v>0</v>
      </c>
      <c r="AC350">
        <v>0</v>
      </c>
      <c r="AD350">
        <v>0</v>
      </c>
      <c r="AE350">
        <v>0</v>
      </c>
      <c r="AF350">
        <v>0</v>
      </c>
      <c r="AG350">
        <v>0</v>
      </c>
      <c r="AH350">
        <v>0</v>
      </c>
      <c r="AI350">
        <v>1</v>
      </c>
      <c r="AJ350">
        <v>1</v>
      </c>
      <c r="AK350">
        <v>1</v>
      </c>
      <c r="AL350">
        <v>1</v>
      </c>
      <c r="AM350">
        <v>5</v>
      </c>
      <c r="AN350">
        <v>0</v>
      </c>
      <c r="AO350">
        <v>1</v>
      </c>
      <c r="AP350">
        <v>1</v>
      </c>
      <c r="AQ350">
        <v>0</v>
      </c>
      <c r="AR350">
        <v>0</v>
      </c>
      <c r="AS350" t="s">
        <v>3</v>
      </c>
      <c r="AT350">
        <v>1.68</v>
      </c>
      <c r="AU350" t="s">
        <v>24</v>
      </c>
      <c r="AV350">
        <v>1</v>
      </c>
      <c r="AW350">
        <v>2</v>
      </c>
      <c r="AX350">
        <v>60254453</v>
      </c>
      <c r="AY350">
        <v>1</v>
      </c>
      <c r="AZ350">
        <v>0</v>
      </c>
      <c r="BA350">
        <v>432</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CU350">
        <f>ROUND(AT350*Source!I561*AH350*AL350,2)</f>
        <v>0</v>
      </c>
      <c r="CV350">
        <f>ROUND(Y350*Source!I561,9)</f>
        <v>1.8480000000000001</v>
      </c>
      <c r="CW350">
        <v>0</v>
      </c>
      <c r="CX350">
        <f>ROUND(Y350*Source!I561,9)</f>
        <v>1.8480000000000001</v>
      </c>
      <c r="CY350">
        <f>AD350</f>
        <v>0</v>
      </c>
      <c r="CZ350">
        <f>AH350</f>
        <v>0</v>
      </c>
      <c r="DA350">
        <f>AL350</f>
        <v>1</v>
      </c>
      <c r="DB350">
        <f>ROUND((ROUND(AT350*CZ350,2)*1.1),6)</f>
        <v>0</v>
      </c>
      <c r="DC350">
        <f>ROUND((ROUND(AT350*AG350,2)*1.1),6)</f>
        <v>0</v>
      </c>
      <c r="DD350" t="s">
        <v>3</v>
      </c>
      <c r="DE350" t="s">
        <v>3</v>
      </c>
      <c r="DF350">
        <f t="shared" si="97"/>
        <v>0</v>
      </c>
      <c r="DG350">
        <f t="shared" si="95"/>
        <v>0</v>
      </c>
      <c r="DH350">
        <f t="shared" si="96"/>
        <v>0</v>
      </c>
      <c r="DI350">
        <f t="shared" si="92"/>
        <v>0</v>
      </c>
      <c r="DJ350">
        <f>DI350</f>
        <v>0</v>
      </c>
      <c r="DK350">
        <v>0</v>
      </c>
      <c r="DL350" t="s">
        <v>3</v>
      </c>
      <c r="DM350">
        <v>0</v>
      </c>
      <c r="DN350" t="s">
        <v>3</v>
      </c>
      <c r="DO350">
        <v>0</v>
      </c>
    </row>
    <row r="351" spans="1:119" x14ac:dyDescent="0.2">
      <c r="A351">
        <f>ROW(Source!A564)</f>
        <v>564</v>
      </c>
      <c r="B351">
        <v>60252778</v>
      </c>
      <c r="C351">
        <v>60253718</v>
      </c>
      <c r="D351">
        <v>58999254</v>
      </c>
      <c r="E351">
        <v>1080</v>
      </c>
      <c r="F351">
        <v>1</v>
      </c>
      <c r="G351">
        <v>1080</v>
      </c>
      <c r="H351">
        <v>1</v>
      </c>
      <c r="I351" t="s">
        <v>1048</v>
      </c>
      <c r="J351" t="s">
        <v>3</v>
      </c>
      <c r="K351" t="s">
        <v>1049</v>
      </c>
      <c r="L351">
        <v>1191</v>
      </c>
      <c r="N351">
        <v>1013</v>
      </c>
      <c r="O351" t="s">
        <v>1050</v>
      </c>
      <c r="P351" t="s">
        <v>1050</v>
      </c>
      <c r="Q351">
        <v>1</v>
      </c>
      <c r="W351">
        <v>0</v>
      </c>
      <c r="X351">
        <v>476480486</v>
      </c>
      <c r="Y351">
        <f>(AT351*1.1)</f>
        <v>93.137000000000015</v>
      </c>
      <c r="AA351">
        <v>0</v>
      </c>
      <c r="AB351">
        <v>0</v>
      </c>
      <c r="AC351">
        <v>0</v>
      </c>
      <c r="AD351">
        <v>0</v>
      </c>
      <c r="AE351">
        <v>0</v>
      </c>
      <c r="AF351">
        <v>0</v>
      </c>
      <c r="AG351">
        <v>0</v>
      </c>
      <c r="AH351">
        <v>0</v>
      </c>
      <c r="AI351">
        <v>1</v>
      </c>
      <c r="AJ351">
        <v>1</v>
      </c>
      <c r="AK351">
        <v>1</v>
      </c>
      <c r="AL351">
        <v>1</v>
      </c>
      <c r="AM351">
        <v>-2</v>
      </c>
      <c r="AN351">
        <v>0</v>
      </c>
      <c r="AO351">
        <v>1</v>
      </c>
      <c r="AP351">
        <v>1</v>
      </c>
      <c r="AQ351">
        <v>0</v>
      </c>
      <c r="AR351">
        <v>0</v>
      </c>
      <c r="AS351" t="s">
        <v>3</v>
      </c>
      <c r="AT351">
        <v>84.67</v>
      </c>
      <c r="AU351" t="s">
        <v>24</v>
      </c>
      <c r="AV351">
        <v>1</v>
      </c>
      <c r="AW351">
        <v>2</v>
      </c>
      <c r="AX351">
        <v>60254454</v>
      </c>
      <c r="AY351">
        <v>1</v>
      </c>
      <c r="AZ351">
        <v>0</v>
      </c>
      <c r="BA351">
        <v>433</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CU351">
        <f>ROUND(AT351*Source!I564*AH351*AL351,2)</f>
        <v>0</v>
      </c>
      <c r="CV351">
        <f>ROUND(Y351*Source!I564,9)</f>
        <v>3.7254800000000001</v>
      </c>
      <c r="CW351">
        <v>0</v>
      </c>
      <c r="CX351">
        <f>ROUND(Y351*Source!I564,9)</f>
        <v>3.7254800000000001</v>
      </c>
      <c r="CY351">
        <f>AD351</f>
        <v>0</v>
      </c>
      <c r="CZ351">
        <f>AH351</f>
        <v>0</v>
      </c>
      <c r="DA351">
        <f>AL351</f>
        <v>1</v>
      </c>
      <c r="DB351">
        <f>ROUND((ROUND(AT351*CZ351,2)*1.1),6)</f>
        <v>0</v>
      </c>
      <c r="DC351">
        <f>ROUND((ROUND(AT351*AG351,2)*1.1),6)</f>
        <v>0</v>
      </c>
      <c r="DD351" t="s">
        <v>3</v>
      </c>
      <c r="DE351" t="s">
        <v>3</v>
      </c>
      <c r="DF351">
        <f t="shared" si="97"/>
        <v>0</v>
      </c>
      <c r="DG351">
        <f t="shared" si="95"/>
        <v>0</v>
      </c>
      <c r="DH351">
        <f t="shared" si="96"/>
        <v>0</v>
      </c>
      <c r="DI351">
        <f t="shared" si="92"/>
        <v>0</v>
      </c>
      <c r="DJ351">
        <f>DI351</f>
        <v>0</v>
      </c>
      <c r="DK351">
        <v>0</v>
      </c>
      <c r="DL351" t="s">
        <v>3</v>
      </c>
      <c r="DM351">
        <v>0</v>
      </c>
      <c r="DN351" t="s">
        <v>3</v>
      </c>
      <c r="DO351">
        <v>0</v>
      </c>
    </row>
    <row r="352" spans="1:119" x14ac:dyDescent="0.2">
      <c r="A352">
        <f>ROW(Source!A564)</f>
        <v>564</v>
      </c>
      <c r="B352">
        <v>60252778</v>
      </c>
      <c r="C352">
        <v>60253718</v>
      </c>
      <c r="D352">
        <v>59070669</v>
      </c>
      <c r="E352">
        <v>1</v>
      </c>
      <c r="F352">
        <v>1</v>
      </c>
      <c r="G352">
        <v>1080</v>
      </c>
      <c r="H352">
        <v>2</v>
      </c>
      <c r="I352" t="s">
        <v>1055</v>
      </c>
      <c r="J352" t="s">
        <v>1056</v>
      </c>
      <c r="K352" t="s">
        <v>1057</v>
      </c>
      <c r="L352">
        <v>1368</v>
      </c>
      <c r="N352">
        <v>1011</v>
      </c>
      <c r="O352" t="s">
        <v>1054</v>
      </c>
      <c r="P352" t="s">
        <v>1054</v>
      </c>
      <c r="Q352">
        <v>1</v>
      </c>
      <c r="W352">
        <v>0</v>
      </c>
      <c r="X352">
        <v>-1985943078</v>
      </c>
      <c r="Y352">
        <f>(AT352*1.1)</f>
        <v>1.1330000000000002</v>
      </c>
      <c r="AA352">
        <v>0</v>
      </c>
      <c r="AB352">
        <v>87.01</v>
      </c>
      <c r="AC352">
        <v>13.21</v>
      </c>
      <c r="AD352">
        <v>0</v>
      </c>
      <c r="AE352">
        <v>0</v>
      </c>
      <c r="AF352">
        <v>83.1</v>
      </c>
      <c r="AG352">
        <v>12.62</v>
      </c>
      <c r="AH352">
        <v>0</v>
      </c>
      <c r="AI352">
        <v>1</v>
      </c>
      <c r="AJ352">
        <v>1</v>
      </c>
      <c r="AK352">
        <v>1</v>
      </c>
      <c r="AL352">
        <v>1</v>
      </c>
      <c r="AM352">
        <v>-2</v>
      </c>
      <c r="AN352">
        <v>0</v>
      </c>
      <c r="AO352">
        <v>1</v>
      </c>
      <c r="AP352">
        <v>1</v>
      </c>
      <c r="AQ352">
        <v>0</v>
      </c>
      <c r="AR352">
        <v>0</v>
      </c>
      <c r="AS352" t="s">
        <v>3</v>
      </c>
      <c r="AT352">
        <v>1.03</v>
      </c>
      <c r="AU352" t="s">
        <v>24</v>
      </c>
      <c r="AV352">
        <v>0</v>
      </c>
      <c r="AW352">
        <v>2</v>
      </c>
      <c r="AX352">
        <v>60254455</v>
      </c>
      <c r="AY352">
        <v>1</v>
      </c>
      <c r="AZ352">
        <v>0</v>
      </c>
      <c r="BA352">
        <v>434</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CV352">
        <v>0</v>
      </c>
      <c r="CW352">
        <f>ROUND(Y352*Source!I564*DO352,9)</f>
        <v>0.57193839999999996</v>
      </c>
      <c r="CX352">
        <f>ROUND(Y352*Source!I564,9)</f>
        <v>4.5319999999999999E-2</v>
      </c>
      <c r="CY352">
        <f>AB352</f>
        <v>87.01</v>
      </c>
      <c r="CZ352">
        <f>AF352</f>
        <v>83.1</v>
      </c>
      <c r="DA352">
        <f>AJ352</f>
        <v>1</v>
      </c>
      <c r="DB352">
        <f>ROUND((ROUND(AT352*CZ352,2)*1.1),6)</f>
        <v>94.149000000000001</v>
      </c>
      <c r="DC352">
        <f>ROUND((ROUND(AT352*AG352,2)*1.1),6)</f>
        <v>14.3</v>
      </c>
      <c r="DD352" t="s">
        <v>3</v>
      </c>
      <c r="DE352" t="s">
        <v>3</v>
      </c>
      <c r="DF352">
        <f t="shared" si="97"/>
        <v>0</v>
      </c>
      <c r="DG352">
        <f t="shared" si="95"/>
        <v>3.77</v>
      </c>
      <c r="DH352">
        <f t="shared" si="96"/>
        <v>0.56999999999999995</v>
      </c>
      <c r="DI352">
        <f t="shared" si="92"/>
        <v>0</v>
      </c>
      <c r="DJ352">
        <f>DG352</f>
        <v>3.77</v>
      </c>
      <c r="DK352">
        <v>0</v>
      </c>
      <c r="DL352" t="s">
        <v>1058</v>
      </c>
      <c r="DM352">
        <v>0</v>
      </c>
      <c r="DN352" t="s">
        <v>1050</v>
      </c>
      <c r="DO352">
        <v>12.62</v>
      </c>
    </row>
    <row r="353" spans="1:119" x14ac:dyDescent="0.2">
      <c r="A353">
        <f>ROW(Source!A564)</f>
        <v>564</v>
      </c>
      <c r="B353">
        <v>60252778</v>
      </c>
      <c r="C353">
        <v>60253718</v>
      </c>
      <c r="D353">
        <v>59070782</v>
      </c>
      <c r="E353">
        <v>1</v>
      </c>
      <c r="F353">
        <v>1</v>
      </c>
      <c r="G353">
        <v>1080</v>
      </c>
      <c r="H353">
        <v>2</v>
      </c>
      <c r="I353" t="s">
        <v>1176</v>
      </c>
      <c r="J353" t="s">
        <v>1177</v>
      </c>
      <c r="K353" t="s">
        <v>1178</v>
      </c>
      <c r="L353">
        <v>1368</v>
      </c>
      <c r="N353">
        <v>1011</v>
      </c>
      <c r="O353" t="s">
        <v>1054</v>
      </c>
      <c r="P353" t="s">
        <v>1054</v>
      </c>
      <c r="Q353">
        <v>1</v>
      </c>
      <c r="W353">
        <v>0</v>
      </c>
      <c r="X353">
        <v>-507462707</v>
      </c>
      <c r="Y353">
        <f>(AT353*1.1)</f>
        <v>24.288</v>
      </c>
      <c r="AA353">
        <v>0</v>
      </c>
      <c r="AB353">
        <v>0.37</v>
      </c>
      <c r="AC353">
        <v>0</v>
      </c>
      <c r="AD353">
        <v>0</v>
      </c>
      <c r="AE353">
        <v>0</v>
      </c>
      <c r="AF353">
        <v>0.35</v>
      </c>
      <c r="AG353">
        <v>0</v>
      </c>
      <c r="AH353">
        <v>0</v>
      </c>
      <c r="AI353">
        <v>1</v>
      </c>
      <c r="AJ353">
        <v>1</v>
      </c>
      <c r="AK353">
        <v>1</v>
      </c>
      <c r="AL353">
        <v>1</v>
      </c>
      <c r="AM353">
        <v>-2</v>
      </c>
      <c r="AN353">
        <v>0</v>
      </c>
      <c r="AO353">
        <v>1</v>
      </c>
      <c r="AP353">
        <v>1</v>
      </c>
      <c r="AQ353">
        <v>0</v>
      </c>
      <c r="AR353">
        <v>0</v>
      </c>
      <c r="AS353" t="s">
        <v>3</v>
      </c>
      <c r="AT353">
        <v>22.08</v>
      </c>
      <c r="AU353" t="s">
        <v>24</v>
      </c>
      <c r="AV353">
        <v>0</v>
      </c>
      <c r="AW353">
        <v>2</v>
      </c>
      <c r="AX353">
        <v>60254456</v>
      </c>
      <c r="AY353">
        <v>1</v>
      </c>
      <c r="AZ353">
        <v>0</v>
      </c>
      <c r="BA353">
        <v>435</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CV353">
        <v>0</v>
      </c>
      <c r="CW353">
        <f>ROUND(Y353*Source!I564*DO353,9)</f>
        <v>0</v>
      </c>
      <c r="CX353">
        <f>ROUND(Y353*Source!I564,9)</f>
        <v>0.97152000000000005</v>
      </c>
      <c r="CY353">
        <f>AB353</f>
        <v>0.37</v>
      </c>
      <c r="CZ353">
        <f>AF353</f>
        <v>0.35</v>
      </c>
      <c r="DA353">
        <f>AJ353</f>
        <v>1</v>
      </c>
      <c r="DB353">
        <f>ROUND((ROUND(AT353*CZ353,2)*1.1),6)</f>
        <v>8.5030000000000001</v>
      </c>
      <c r="DC353">
        <f>ROUND((ROUND(AT353*AG353,2)*1.1),6)</f>
        <v>0</v>
      </c>
      <c r="DD353" t="s">
        <v>3</v>
      </c>
      <c r="DE353" t="s">
        <v>3</v>
      </c>
      <c r="DF353">
        <f t="shared" si="97"/>
        <v>0</v>
      </c>
      <c r="DG353">
        <f t="shared" si="95"/>
        <v>0.34</v>
      </c>
      <c r="DH353">
        <f t="shared" si="96"/>
        <v>0</v>
      </c>
      <c r="DI353">
        <f t="shared" si="92"/>
        <v>0</v>
      </c>
      <c r="DJ353">
        <f>DG353</f>
        <v>0.34</v>
      </c>
      <c r="DK353">
        <v>0</v>
      </c>
      <c r="DL353" t="s">
        <v>3</v>
      </c>
      <c r="DM353">
        <v>0</v>
      </c>
      <c r="DN353" t="s">
        <v>3</v>
      </c>
      <c r="DO353">
        <v>0</v>
      </c>
    </row>
    <row r="354" spans="1:119" x14ac:dyDescent="0.2">
      <c r="A354">
        <f>ROW(Source!A564)</f>
        <v>564</v>
      </c>
      <c r="B354">
        <v>60252778</v>
      </c>
      <c r="C354">
        <v>60253718</v>
      </c>
      <c r="D354">
        <v>59040093</v>
      </c>
      <c r="E354">
        <v>1</v>
      </c>
      <c r="F354">
        <v>1</v>
      </c>
      <c r="G354">
        <v>1080</v>
      </c>
      <c r="H354">
        <v>3</v>
      </c>
      <c r="I354" t="s">
        <v>1190</v>
      </c>
      <c r="J354" t="s">
        <v>1191</v>
      </c>
      <c r="K354" t="s">
        <v>1192</v>
      </c>
      <c r="L354">
        <v>1346</v>
      </c>
      <c r="N354">
        <v>1009</v>
      </c>
      <c r="O354" t="s">
        <v>1065</v>
      </c>
      <c r="P354" t="s">
        <v>1065</v>
      </c>
      <c r="Q354">
        <v>1</v>
      </c>
      <c r="W354">
        <v>0</v>
      </c>
      <c r="X354">
        <v>-878159893</v>
      </c>
      <c r="Y354">
        <f>AT354</f>
        <v>0.21</v>
      </c>
      <c r="AA354">
        <v>159.06</v>
      </c>
      <c r="AB354">
        <v>0</v>
      </c>
      <c r="AC354">
        <v>0</v>
      </c>
      <c r="AD354">
        <v>0</v>
      </c>
      <c r="AE354">
        <v>159.06</v>
      </c>
      <c r="AF354">
        <v>0</v>
      </c>
      <c r="AG354">
        <v>0</v>
      </c>
      <c r="AH354">
        <v>0</v>
      </c>
      <c r="AI354">
        <v>1</v>
      </c>
      <c r="AJ354">
        <v>1</v>
      </c>
      <c r="AK354">
        <v>1</v>
      </c>
      <c r="AL354">
        <v>1</v>
      </c>
      <c r="AM354">
        <v>-2</v>
      </c>
      <c r="AN354">
        <v>0</v>
      </c>
      <c r="AO354">
        <v>1</v>
      </c>
      <c r="AP354">
        <v>1</v>
      </c>
      <c r="AQ354">
        <v>0</v>
      </c>
      <c r="AR354">
        <v>0</v>
      </c>
      <c r="AS354" t="s">
        <v>3</v>
      </c>
      <c r="AT354">
        <v>0.21</v>
      </c>
      <c r="AU354" t="s">
        <v>3</v>
      </c>
      <c r="AV354">
        <v>0</v>
      </c>
      <c r="AW354">
        <v>2</v>
      </c>
      <c r="AX354">
        <v>60254457</v>
      </c>
      <c r="AY354">
        <v>1</v>
      </c>
      <c r="AZ354">
        <v>0</v>
      </c>
      <c r="BA354">
        <v>436</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CV354">
        <v>0</v>
      </c>
      <c r="CW354">
        <v>0</v>
      </c>
      <c r="CX354">
        <f>ROUND(Y354*Source!I564,9)</f>
        <v>8.3999999999999995E-3</v>
      </c>
      <c r="CY354">
        <f>AA354</f>
        <v>159.06</v>
      </c>
      <c r="CZ354">
        <f>AE354</f>
        <v>159.06</v>
      </c>
      <c r="DA354">
        <f>AI354</f>
        <v>1</v>
      </c>
      <c r="DB354">
        <f>ROUND(ROUND(AT354*CZ354,2),6)</f>
        <v>33.4</v>
      </c>
      <c r="DC354">
        <f>ROUND(ROUND(AT354*AG354,2),6)</f>
        <v>0</v>
      </c>
      <c r="DD354" t="s">
        <v>3</v>
      </c>
      <c r="DE354" t="s">
        <v>3</v>
      </c>
      <c r="DF354">
        <f t="shared" si="97"/>
        <v>1.34</v>
      </c>
      <c r="DG354">
        <f t="shared" si="95"/>
        <v>0</v>
      </c>
      <c r="DH354">
        <f t="shared" si="96"/>
        <v>0</v>
      </c>
      <c r="DI354">
        <f t="shared" si="92"/>
        <v>0</v>
      </c>
      <c r="DJ354">
        <f>DF354</f>
        <v>1.34</v>
      </c>
      <c r="DK354">
        <v>0</v>
      </c>
      <c r="DL354" t="s">
        <v>3</v>
      </c>
      <c r="DM354">
        <v>0</v>
      </c>
      <c r="DN354" t="s">
        <v>3</v>
      </c>
      <c r="DO354">
        <v>0</v>
      </c>
    </row>
    <row r="355" spans="1:119" x14ac:dyDescent="0.2">
      <c r="A355">
        <f>ROW(Source!A564)</f>
        <v>564</v>
      </c>
      <c r="B355">
        <v>60252778</v>
      </c>
      <c r="C355">
        <v>60253718</v>
      </c>
      <c r="D355">
        <v>59039008</v>
      </c>
      <c r="E355">
        <v>1</v>
      </c>
      <c r="F355">
        <v>1</v>
      </c>
      <c r="G355">
        <v>1080</v>
      </c>
      <c r="H355">
        <v>3</v>
      </c>
      <c r="I355" t="s">
        <v>1182</v>
      </c>
      <c r="J355" t="s">
        <v>1183</v>
      </c>
      <c r="K355" t="s">
        <v>1184</v>
      </c>
      <c r="L355">
        <v>1354</v>
      </c>
      <c r="N355">
        <v>1010</v>
      </c>
      <c r="O355" t="s">
        <v>457</v>
      </c>
      <c r="P355" t="s">
        <v>457</v>
      </c>
      <c r="Q355">
        <v>1</v>
      </c>
      <c r="W355">
        <v>0</v>
      </c>
      <c r="X355">
        <v>-40224714</v>
      </c>
      <c r="Y355">
        <f>AT355</f>
        <v>4.08</v>
      </c>
      <c r="AA355">
        <v>0.89</v>
      </c>
      <c r="AB355">
        <v>0</v>
      </c>
      <c r="AC355">
        <v>0</v>
      </c>
      <c r="AD355">
        <v>0</v>
      </c>
      <c r="AE355">
        <v>0.89</v>
      </c>
      <c r="AF355">
        <v>0</v>
      </c>
      <c r="AG355">
        <v>0</v>
      </c>
      <c r="AH355">
        <v>0</v>
      </c>
      <c r="AI355">
        <v>1</v>
      </c>
      <c r="AJ355">
        <v>1</v>
      </c>
      <c r="AK355">
        <v>1</v>
      </c>
      <c r="AL355">
        <v>1</v>
      </c>
      <c r="AM355">
        <v>-2</v>
      </c>
      <c r="AN355">
        <v>0</v>
      </c>
      <c r="AO355">
        <v>1</v>
      </c>
      <c r="AP355">
        <v>1</v>
      </c>
      <c r="AQ355">
        <v>0</v>
      </c>
      <c r="AR355">
        <v>0</v>
      </c>
      <c r="AS355" t="s">
        <v>3</v>
      </c>
      <c r="AT355">
        <v>4.08</v>
      </c>
      <c r="AU355" t="s">
        <v>3</v>
      </c>
      <c r="AV355">
        <v>0</v>
      </c>
      <c r="AW355">
        <v>2</v>
      </c>
      <c r="AX355">
        <v>60254458</v>
      </c>
      <c r="AY355">
        <v>1</v>
      </c>
      <c r="AZ355">
        <v>0</v>
      </c>
      <c r="BA355">
        <v>437</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CV355">
        <v>0</v>
      </c>
      <c r="CW355">
        <v>0</v>
      </c>
      <c r="CX355">
        <f>ROUND(Y355*Source!I564,9)</f>
        <v>0.16320000000000001</v>
      </c>
      <c r="CY355">
        <f>AA355</f>
        <v>0.89</v>
      </c>
      <c r="CZ355">
        <f>AE355</f>
        <v>0.89</v>
      </c>
      <c r="DA355">
        <f>AI355</f>
        <v>1</v>
      </c>
      <c r="DB355">
        <f>ROUND(ROUND(AT355*CZ355,2),6)</f>
        <v>3.63</v>
      </c>
      <c r="DC355">
        <f>ROUND(ROUND(AT355*AG355,2),6)</f>
        <v>0</v>
      </c>
      <c r="DD355" t="s">
        <v>3</v>
      </c>
      <c r="DE355" t="s">
        <v>3</v>
      </c>
      <c r="DF355">
        <f t="shared" si="97"/>
        <v>0.15</v>
      </c>
      <c r="DG355">
        <f t="shared" si="95"/>
        <v>0</v>
      </c>
      <c r="DH355">
        <f t="shared" si="96"/>
        <v>0</v>
      </c>
      <c r="DI355">
        <f t="shared" si="92"/>
        <v>0</v>
      </c>
      <c r="DJ355">
        <f>DF355</f>
        <v>0.15</v>
      </c>
      <c r="DK355">
        <v>0</v>
      </c>
      <c r="DL355" t="s">
        <v>3</v>
      </c>
      <c r="DM355">
        <v>0</v>
      </c>
      <c r="DN355" t="s">
        <v>3</v>
      </c>
      <c r="DO355">
        <v>0</v>
      </c>
    </row>
    <row r="356" spans="1:119" x14ac:dyDescent="0.2">
      <c r="A356">
        <f>ROW(Source!A564)</f>
        <v>564</v>
      </c>
      <c r="B356">
        <v>60252778</v>
      </c>
      <c r="C356">
        <v>60253718</v>
      </c>
      <c r="D356">
        <v>59064238</v>
      </c>
      <c r="E356">
        <v>1</v>
      </c>
      <c r="F356">
        <v>1</v>
      </c>
      <c r="G356">
        <v>1080</v>
      </c>
      <c r="H356">
        <v>3</v>
      </c>
      <c r="I356" t="s">
        <v>818</v>
      </c>
      <c r="J356" t="s">
        <v>820</v>
      </c>
      <c r="K356" t="s">
        <v>819</v>
      </c>
      <c r="L356">
        <v>1354</v>
      </c>
      <c r="N356">
        <v>1010</v>
      </c>
      <c r="O356" t="s">
        <v>457</v>
      </c>
      <c r="P356" t="s">
        <v>457</v>
      </c>
      <c r="Q356">
        <v>1</v>
      </c>
      <c r="W356">
        <v>0</v>
      </c>
      <c r="X356">
        <v>1217462140</v>
      </c>
      <c r="Y356">
        <f>AT356</f>
        <v>25</v>
      </c>
      <c r="AA356">
        <v>154.76</v>
      </c>
      <c r="AB356">
        <v>0</v>
      </c>
      <c r="AC356">
        <v>0</v>
      </c>
      <c r="AD356">
        <v>0</v>
      </c>
      <c r="AE356">
        <v>154.76</v>
      </c>
      <c r="AF356">
        <v>0</v>
      </c>
      <c r="AG356">
        <v>0</v>
      </c>
      <c r="AH356">
        <v>0</v>
      </c>
      <c r="AI356">
        <v>1</v>
      </c>
      <c r="AJ356">
        <v>1</v>
      </c>
      <c r="AK356">
        <v>1</v>
      </c>
      <c r="AL356">
        <v>1</v>
      </c>
      <c r="AM356">
        <v>0</v>
      </c>
      <c r="AN356">
        <v>0</v>
      </c>
      <c r="AO356">
        <v>0</v>
      </c>
      <c r="AP356">
        <v>1</v>
      </c>
      <c r="AQ356">
        <v>0</v>
      </c>
      <c r="AR356">
        <v>0</v>
      </c>
      <c r="AS356" t="s">
        <v>3</v>
      </c>
      <c r="AT356">
        <v>25</v>
      </c>
      <c r="AU356" t="s">
        <v>3</v>
      </c>
      <c r="AV356">
        <v>0</v>
      </c>
      <c r="AW356">
        <v>1</v>
      </c>
      <c r="AX356">
        <v>-1</v>
      </c>
      <c r="AY356">
        <v>0</v>
      </c>
      <c r="AZ356">
        <v>0</v>
      </c>
      <c r="BA356" t="s">
        <v>3</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CV356">
        <v>0</v>
      </c>
      <c r="CW356">
        <v>0</v>
      </c>
      <c r="CX356">
        <f>ROUND(Y356*Source!I564,9)</f>
        <v>1</v>
      </c>
      <c r="CY356">
        <f>AA356</f>
        <v>154.76</v>
      </c>
      <c r="CZ356">
        <f>AE356</f>
        <v>154.76</v>
      </c>
      <c r="DA356">
        <f>AI356</f>
        <v>1</v>
      </c>
      <c r="DB356">
        <f>ROUND(ROUND(AT356*CZ356,2),6)</f>
        <v>3869</v>
      </c>
      <c r="DC356">
        <f>ROUND(ROUND(AT356*AG356,2),6)</f>
        <v>0</v>
      </c>
      <c r="DD356" t="s">
        <v>3</v>
      </c>
      <c r="DE356" t="s">
        <v>3</v>
      </c>
      <c r="DF356">
        <f t="shared" si="97"/>
        <v>154.76</v>
      </c>
      <c r="DG356">
        <f t="shared" si="95"/>
        <v>0</v>
      </c>
      <c r="DH356">
        <f t="shared" si="96"/>
        <v>0</v>
      </c>
      <c r="DI356">
        <f t="shared" si="92"/>
        <v>0</v>
      </c>
      <c r="DJ356">
        <f>DF356</f>
        <v>154.76</v>
      </c>
      <c r="DK356">
        <v>0</v>
      </c>
      <c r="DL356" t="s">
        <v>3</v>
      </c>
      <c r="DM356">
        <v>0</v>
      </c>
      <c r="DN356" t="s">
        <v>3</v>
      </c>
      <c r="DO356">
        <v>0</v>
      </c>
    </row>
    <row r="357" spans="1:119" x14ac:dyDescent="0.2">
      <c r="A357">
        <f>ROW(Source!A564)</f>
        <v>564</v>
      </c>
      <c r="B357">
        <v>60252778</v>
      </c>
      <c r="C357">
        <v>60253718</v>
      </c>
      <c r="D357">
        <v>59064245</v>
      </c>
      <c r="E357">
        <v>1</v>
      </c>
      <c r="F357">
        <v>1</v>
      </c>
      <c r="G357">
        <v>1080</v>
      </c>
      <c r="H357">
        <v>3</v>
      </c>
      <c r="I357" t="s">
        <v>814</v>
      </c>
      <c r="J357" t="s">
        <v>816</v>
      </c>
      <c r="K357" t="s">
        <v>815</v>
      </c>
      <c r="L357">
        <v>1354</v>
      </c>
      <c r="N357">
        <v>1010</v>
      </c>
      <c r="O357" t="s">
        <v>457</v>
      </c>
      <c r="P357" t="s">
        <v>457</v>
      </c>
      <c r="Q357">
        <v>1</v>
      </c>
      <c r="W357">
        <v>0</v>
      </c>
      <c r="X357">
        <v>347357960</v>
      </c>
      <c r="Y357">
        <f>AT357</f>
        <v>50</v>
      </c>
      <c r="AA357">
        <v>618.99</v>
      </c>
      <c r="AB357">
        <v>0</v>
      </c>
      <c r="AC357">
        <v>0</v>
      </c>
      <c r="AD357">
        <v>0</v>
      </c>
      <c r="AE357">
        <v>618.99</v>
      </c>
      <c r="AF357">
        <v>0</v>
      </c>
      <c r="AG357">
        <v>0</v>
      </c>
      <c r="AH357">
        <v>0</v>
      </c>
      <c r="AI357">
        <v>1</v>
      </c>
      <c r="AJ357">
        <v>1</v>
      </c>
      <c r="AK357">
        <v>1</v>
      </c>
      <c r="AL357">
        <v>1</v>
      </c>
      <c r="AM357">
        <v>0</v>
      </c>
      <c r="AN357">
        <v>0</v>
      </c>
      <c r="AO357">
        <v>0</v>
      </c>
      <c r="AP357">
        <v>1</v>
      </c>
      <c r="AQ357">
        <v>0</v>
      </c>
      <c r="AR357">
        <v>0</v>
      </c>
      <c r="AS357" t="s">
        <v>3</v>
      </c>
      <c r="AT357">
        <v>50</v>
      </c>
      <c r="AU357" t="s">
        <v>3</v>
      </c>
      <c r="AV357">
        <v>0</v>
      </c>
      <c r="AW357">
        <v>1</v>
      </c>
      <c r="AX357">
        <v>-1</v>
      </c>
      <c r="AY357">
        <v>0</v>
      </c>
      <c r="AZ357">
        <v>0</v>
      </c>
      <c r="BA357" t="s">
        <v>3</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CV357">
        <v>0</v>
      </c>
      <c r="CW357">
        <v>0</v>
      </c>
      <c r="CX357">
        <f>ROUND(Y357*Source!I564,9)</f>
        <v>2</v>
      </c>
      <c r="CY357">
        <f>AA357</f>
        <v>618.99</v>
      </c>
      <c r="CZ357">
        <f>AE357</f>
        <v>618.99</v>
      </c>
      <c r="DA357">
        <f>AI357</f>
        <v>1</v>
      </c>
      <c r="DB357">
        <f>ROUND(ROUND(AT357*CZ357,2),6)</f>
        <v>30949.5</v>
      </c>
      <c r="DC357">
        <f>ROUND(ROUND(AT357*AG357,2),6)</f>
        <v>0</v>
      </c>
      <c r="DD357" t="s">
        <v>3</v>
      </c>
      <c r="DE357" t="s">
        <v>3</v>
      </c>
      <c r="DF357">
        <f t="shared" si="97"/>
        <v>1237.98</v>
      </c>
      <c r="DG357">
        <f t="shared" si="95"/>
        <v>0</v>
      </c>
      <c r="DH357">
        <f t="shared" si="96"/>
        <v>0</v>
      </c>
      <c r="DI357">
        <f t="shared" si="92"/>
        <v>0</v>
      </c>
      <c r="DJ357">
        <f>DF357</f>
        <v>1237.98</v>
      </c>
      <c r="DK357">
        <v>0</v>
      </c>
      <c r="DL357" t="s">
        <v>3</v>
      </c>
      <c r="DM357">
        <v>0</v>
      </c>
      <c r="DN357" t="s">
        <v>3</v>
      </c>
      <c r="DO357">
        <v>0</v>
      </c>
    </row>
    <row r="358" spans="1:119" x14ac:dyDescent="0.2">
      <c r="A358">
        <f>ROW(Source!A564)</f>
        <v>564</v>
      </c>
      <c r="B358">
        <v>60252778</v>
      </c>
      <c r="C358">
        <v>60253718</v>
      </c>
      <c r="D358">
        <v>59068333</v>
      </c>
      <c r="E358">
        <v>1</v>
      </c>
      <c r="F358">
        <v>1</v>
      </c>
      <c r="G358">
        <v>1080</v>
      </c>
      <c r="H358">
        <v>3</v>
      </c>
      <c r="I358" t="s">
        <v>1193</v>
      </c>
      <c r="J358" t="s">
        <v>1194</v>
      </c>
      <c r="K358" t="s">
        <v>1195</v>
      </c>
      <c r="L358">
        <v>1303</v>
      </c>
      <c r="N358">
        <v>1003</v>
      </c>
      <c r="O358" t="s">
        <v>375</v>
      </c>
      <c r="P358" t="s">
        <v>375</v>
      </c>
      <c r="Q358">
        <v>1000</v>
      </c>
      <c r="W358">
        <v>0</v>
      </c>
      <c r="X358">
        <v>106754564</v>
      </c>
      <c r="Y358">
        <f>AT358</f>
        <v>1.5299999999999999E-2</v>
      </c>
      <c r="AA358">
        <v>2897.31</v>
      </c>
      <c r="AB358">
        <v>0</v>
      </c>
      <c r="AC358">
        <v>0</v>
      </c>
      <c r="AD358">
        <v>0</v>
      </c>
      <c r="AE358">
        <v>2897.31</v>
      </c>
      <c r="AF358">
        <v>0</v>
      </c>
      <c r="AG358">
        <v>0</v>
      </c>
      <c r="AH358">
        <v>0</v>
      </c>
      <c r="AI358">
        <v>1</v>
      </c>
      <c r="AJ358">
        <v>1</v>
      </c>
      <c r="AK358">
        <v>1</v>
      </c>
      <c r="AL358">
        <v>1</v>
      </c>
      <c r="AM358">
        <v>-2</v>
      </c>
      <c r="AN358">
        <v>0</v>
      </c>
      <c r="AO358">
        <v>1</v>
      </c>
      <c r="AP358">
        <v>1</v>
      </c>
      <c r="AQ358">
        <v>0</v>
      </c>
      <c r="AR358">
        <v>0</v>
      </c>
      <c r="AS358" t="s">
        <v>3</v>
      </c>
      <c r="AT358">
        <v>1.5299999999999999E-2</v>
      </c>
      <c r="AU358" t="s">
        <v>3</v>
      </c>
      <c r="AV358">
        <v>0</v>
      </c>
      <c r="AW358">
        <v>2</v>
      </c>
      <c r="AX358">
        <v>60254459</v>
      </c>
      <c r="AY358">
        <v>1</v>
      </c>
      <c r="AZ358">
        <v>0</v>
      </c>
      <c r="BA358">
        <v>438</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CV358">
        <v>0</v>
      </c>
      <c r="CW358">
        <v>0</v>
      </c>
      <c r="CX358">
        <f>ROUND(Y358*Source!I564,9)</f>
        <v>6.1200000000000002E-4</v>
      </c>
      <c r="CY358">
        <f>AA358</f>
        <v>2897.31</v>
      </c>
      <c r="CZ358">
        <f>AE358</f>
        <v>2897.31</v>
      </c>
      <c r="DA358">
        <f>AI358</f>
        <v>1</v>
      </c>
      <c r="DB358">
        <f>ROUND(ROUND(AT358*CZ358,2),6)</f>
        <v>44.33</v>
      </c>
      <c r="DC358">
        <f>ROUND(ROUND(AT358*AG358,2),6)</f>
        <v>0</v>
      </c>
      <c r="DD358" t="s">
        <v>3</v>
      </c>
      <c r="DE358" t="s">
        <v>3</v>
      </c>
      <c r="DF358">
        <f t="shared" si="97"/>
        <v>1.77</v>
      </c>
      <c r="DG358">
        <f t="shared" si="95"/>
        <v>0</v>
      </c>
      <c r="DH358">
        <f t="shared" si="96"/>
        <v>0</v>
      </c>
      <c r="DI358">
        <f t="shared" si="92"/>
        <v>0</v>
      </c>
      <c r="DJ358">
        <f>DF358</f>
        <v>1.77</v>
      </c>
      <c r="DK358">
        <v>0</v>
      </c>
      <c r="DL358" t="s">
        <v>3</v>
      </c>
      <c r="DM358">
        <v>0</v>
      </c>
      <c r="DN358" t="s">
        <v>3</v>
      </c>
      <c r="DO358">
        <v>0</v>
      </c>
    </row>
    <row r="359" spans="1:119" x14ac:dyDescent="0.2">
      <c r="A359">
        <f>ROW(Source!A565)</f>
        <v>565</v>
      </c>
      <c r="B359">
        <v>60252775</v>
      </c>
      <c r="C359">
        <v>60253718</v>
      </c>
      <c r="D359">
        <v>58999254</v>
      </c>
      <c r="E359">
        <v>1080</v>
      </c>
      <c r="F359">
        <v>1</v>
      </c>
      <c r="G359">
        <v>1080</v>
      </c>
      <c r="H359">
        <v>1</v>
      </c>
      <c r="I359" t="s">
        <v>1048</v>
      </c>
      <c r="J359" t="s">
        <v>3</v>
      </c>
      <c r="K359" t="s">
        <v>1049</v>
      </c>
      <c r="L359">
        <v>1191</v>
      </c>
      <c r="N359">
        <v>1013</v>
      </c>
      <c r="O359" t="s">
        <v>1050</v>
      </c>
      <c r="P359" t="s">
        <v>1050</v>
      </c>
      <c r="Q359">
        <v>1</v>
      </c>
      <c r="W359">
        <v>0</v>
      </c>
      <c r="X359">
        <v>476480486</v>
      </c>
      <c r="Y359">
        <f>(AT359*1.1)</f>
        <v>93.137000000000015</v>
      </c>
      <c r="AA359">
        <v>0</v>
      </c>
      <c r="AB359">
        <v>0</v>
      </c>
      <c r="AC359">
        <v>0</v>
      </c>
      <c r="AD359">
        <v>0</v>
      </c>
      <c r="AE359">
        <v>0</v>
      </c>
      <c r="AF359">
        <v>0</v>
      </c>
      <c r="AG359">
        <v>0</v>
      </c>
      <c r="AH359">
        <v>0</v>
      </c>
      <c r="AI359">
        <v>1</v>
      </c>
      <c r="AJ359">
        <v>1</v>
      </c>
      <c r="AK359">
        <v>1</v>
      </c>
      <c r="AL359">
        <v>1</v>
      </c>
      <c r="AM359">
        <v>5</v>
      </c>
      <c r="AN359">
        <v>0</v>
      </c>
      <c r="AO359">
        <v>1</v>
      </c>
      <c r="AP359">
        <v>1</v>
      </c>
      <c r="AQ359">
        <v>0</v>
      </c>
      <c r="AR359">
        <v>0</v>
      </c>
      <c r="AS359" t="s">
        <v>3</v>
      </c>
      <c r="AT359">
        <v>84.67</v>
      </c>
      <c r="AU359" t="s">
        <v>24</v>
      </c>
      <c r="AV359">
        <v>1</v>
      </c>
      <c r="AW359">
        <v>2</v>
      </c>
      <c r="AX359">
        <v>60254454</v>
      </c>
      <c r="AY359">
        <v>1</v>
      </c>
      <c r="AZ359">
        <v>0</v>
      </c>
      <c r="BA359">
        <v>441</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CU359">
        <f>ROUND(AT359*Source!I565*AH359*AL359,2)</f>
        <v>0</v>
      </c>
      <c r="CV359">
        <f>ROUND(Y359*Source!I565,9)</f>
        <v>3.7254800000000001</v>
      </c>
      <c r="CW359">
        <v>0</v>
      </c>
      <c r="CX359">
        <f>ROUND(Y359*Source!I565,9)</f>
        <v>3.7254800000000001</v>
      </c>
      <c r="CY359">
        <f>AD359</f>
        <v>0</v>
      </c>
      <c r="CZ359">
        <f>AH359</f>
        <v>0</v>
      </c>
      <c r="DA359">
        <f>AL359</f>
        <v>1</v>
      </c>
      <c r="DB359">
        <f>ROUND((ROUND(AT359*CZ359,2)*1.1),6)</f>
        <v>0</v>
      </c>
      <c r="DC359">
        <f>ROUND((ROUND(AT359*AG359,2)*1.1),6)</f>
        <v>0</v>
      </c>
      <c r="DD359" t="s">
        <v>3</v>
      </c>
      <c r="DE359" t="s">
        <v>3</v>
      </c>
      <c r="DF359">
        <f t="shared" si="97"/>
        <v>0</v>
      </c>
      <c r="DG359">
        <f t="shared" si="95"/>
        <v>0</v>
      </c>
      <c r="DH359">
        <f t="shared" si="96"/>
        <v>0</v>
      </c>
      <c r="DI359">
        <f t="shared" si="92"/>
        <v>0</v>
      </c>
      <c r="DJ359">
        <f>DI359</f>
        <v>0</v>
      </c>
      <c r="DK359">
        <v>0</v>
      </c>
      <c r="DL359" t="s">
        <v>3</v>
      </c>
      <c r="DM359">
        <v>0</v>
      </c>
      <c r="DN359" t="s">
        <v>3</v>
      </c>
      <c r="DO359">
        <v>0</v>
      </c>
    </row>
    <row r="360" spans="1:119" x14ac:dyDescent="0.2">
      <c r="A360">
        <f>ROW(Source!A565)</f>
        <v>565</v>
      </c>
      <c r="B360">
        <v>60252775</v>
      </c>
      <c r="C360">
        <v>60253718</v>
      </c>
      <c r="D360">
        <v>59070669</v>
      </c>
      <c r="E360">
        <v>1</v>
      </c>
      <c r="F360">
        <v>1</v>
      </c>
      <c r="G360">
        <v>1080</v>
      </c>
      <c r="H360">
        <v>2</v>
      </c>
      <c r="I360" t="s">
        <v>1055</v>
      </c>
      <c r="J360" t="s">
        <v>1056</v>
      </c>
      <c r="K360" t="s">
        <v>1057</v>
      </c>
      <c r="L360">
        <v>1368</v>
      </c>
      <c r="N360">
        <v>1011</v>
      </c>
      <c r="O360" t="s">
        <v>1054</v>
      </c>
      <c r="P360" t="s">
        <v>1054</v>
      </c>
      <c r="Q360">
        <v>1</v>
      </c>
      <c r="W360">
        <v>0</v>
      </c>
      <c r="X360">
        <v>-1985943078</v>
      </c>
      <c r="Y360">
        <f>(AT360*1.1)</f>
        <v>1.1330000000000002</v>
      </c>
      <c r="AA360">
        <v>0</v>
      </c>
      <c r="AB360">
        <v>1418.19</v>
      </c>
      <c r="AC360">
        <v>726.59</v>
      </c>
      <c r="AD360">
        <v>0</v>
      </c>
      <c r="AE360">
        <v>0</v>
      </c>
      <c r="AF360">
        <v>83.1</v>
      </c>
      <c r="AG360">
        <v>12.62</v>
      </c>
      <c r="AH360">
        <v>0</v>
      </c>
      <c r="AI360">
        <v>1</v>
      </c>
      <c r="AJ360">
        <v>16.3</v>
      </c>
      <c r="AK360">
        <v>54.99</v>
      </c>
      <c r="AL360">
        <v>1</v>
      </c>
      <c r="AM360">
        <v>2</v>
      </c>
      <c r="AN360">
        <v>0</v>
      </c>
      <c r="AO360">
        <v>1</v>
      </c>
      <c r="AP360">
        <v>1</v>
      </c>
      <c r="AQ360">
        <v>0</v>
      </c>
      <c r="AR360">
        <v>0</v>
      </c>
      <c r="AS360" t="s">
        <v>3</v>
      </c>
      <c r="AT360">
        <v>1.03</v>
      </c>
      <c r="AU360" t="s">
        <v>24</v>
      </c>
      <c r="AV360">
        <v>0</v>
      </c>
      <c r="AW360">
        <v>2</v>
      </c>
      <c r="AX360">
        <v>60254455</v>
      </c>
      <c r="AY360">
        <v>1</v>
      </c>
      <c r="AZ360">
        <v>0</v>
      </c>
      <c r="BA360">
        <v>442</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CV360">
        <v>0</v>
      </c>
      <c r="CW360">
        <f>ROUND(Y360*Source!I565*DO360,9)</f>
        <v>0.57193839999999996</v>
      </c>
      <c r="CX360">
        <f>ROUND(Y360*Source!I565,9)</f>
        <v>4.5319999999999999E-2</v>
      </c>
      <c r="CY360">
        <f>AB360</f>
        <v>1418.19</v>
      </c>
      <c r="CZ360">
        <f>AF360</f>
        <v>83.1</v>
      </c>
      <c r="DA360">
        <f>AJ360</f>
        <v>16.3</v>
      </c>
      <c r="DB360">
        <f>ROUND((ROUND(AT360*CZ360,2)*1.1),6)</f>
        <v>94.149000000000001</v>
      </c>
      <c r="DC360">
        <f>ROUND((ROUND(AT360*AG360,2)*1.1),6)</f>
        <v>14.3</v>
      </c>
      <c r="DD360" t="s">
        <v>3</v>
      </c>
      <c r="DE360" t="s">
        <v>3</v>
      </c>
      <c r="DF360">
        <f t="shared" si="97"/>
        <v>0</v>
      </c>
      <c r="DG360">
        <f>ROUND(ROUND(AF360*AJ360,2)*CX360,2)</f>
        <v>61.39</v>
      </c>
      <c r="DH360">
        <f>ROUND(ROUND(AG360*AK360,2)*CX360,2)</f>
        <v>31.45</v>
      </c>
      <c r="DI360">
        <f t="shared" si="92"/>
        <v>0</v>
      </c>
      <c r="DJ360">
        <f>DG360</f>
        <v>61.39</v>
      </c>
      <c r="DK360">
        <v>0</v>
      </c>
      <c r="DL360" t="s">
        <v>1058</v>
      </c>
      <c r="DM360">
        <v>0</v>
      </c>
      <c r="DN360" t="s">
        <v>1050</v>
      </c>
      <c r="DO360">
        <v>12.62</v>
      </c>
    </row>
    <row r="361" spans="1:119" x14ac:dyDescent="0.2">
      <c r="A361">
        <f>ROW(Source!A565)</f>
        <v>565</v>
      </c>
      <c r="B361">
        <v>60252775</v>
      </c>
      <c r="C361">
        <v>60253718</v>
      </c>
      <c r="D361">
        <v>59070782</v>
      </c>
      <c r="E361">
        <v>1</v>
      </c>
      <c r="F361">
        <v>1</v>
      </c>
      <c r="G361">
        <v>1080</v>
      </c>
      <c r="H361">
        <v>2</v>
      </c>
      <c r="I361" t="s">
        <v>1176</v>
      </c>
      <c r="J361" t="s">
        <v>1177</v>
      </c>
      <c r="K361" t="s">
        <v>1178</v>
      </c>
      <c r="L361">
        <v>1368</v>
      </c>
      <c r="N361">
        <v>1011</v>
      </c>
      <c r="O361" t="s">
        <v>1054</v>
      </c>
      <c r="P361" t="s">
        <v>1054</v>
      </c>
      <c r="Q361">
        <v>1</v>
      </c>
      <c r="W361">
        <v>0</v>
      </c>
      <c r="X361">
        <v>-507462707</v>
      </c>
      <c r="Y361">
        <f>(AT361*1.1)</f>
        <v>24.288</v>
      </c>
      <c r="AA361">
        <v>0</v>
      </c>
      <c r="AB361">
        <v>3.08</v>
      </c>
      <c r="AC361">
        <v>0</v>
      </c>
      <c r="AD361">
        <v>0</v>
      </c>
      <c r="AE361">
        <v>0</v>
      </c>
      <c r="AF361">
        <v>0.35</v>
      </c>
      <c r="AG361">
        <v>0</v>
      </c>
      <c r="AH361">
        <v>0</v>
      </c>
      <c r="AI361">
        <v>1</v>
      </c>
      <c r="AJ361">
        <v>8.4</v>
      </c>
      <c r="AK361">
        <v>54.99</v>
      </c>
      <c r="AL361">
        <v>1</v>
      </c>
      <c r="AM361">
        <v>2</v>
      </c>
      <c r="AN361">
        <v>0</v>
      </c>
      <c r="AO361">
        <v>1</v>
      </c>
      <c r="AP361">
        <v>1</v>
      </c>
      <c r="AQ361">
        <v>0</v>
      </c>
      <c r="AR361">
        <v>0</v>
      </c>
      <c r="AS361" t="s">
        <v>3</v>
      </c>
      <c r="AT361">
        <v>22.08</v>
      </c>
      <c r="AU361" t="s">
        <v>24</v>
      </c>
      <c r="AV361">
        <v>0</v>
      </c>
      <c r="AW361">
        <v>2</v>
      </c>
      <c r="AX361">
        <v>60254456</v>
      </c>
      <c r="AY361">
        <v>1</v>
      </c>
      <c r="AZ361">
        <v>0</v>
      </c>
      <c r="BA361">
        <v>443</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CV361">
        <v>0</v>
      </c>
      <c r="CW361">
        <f>ROUND(Y361*Source!I565*DO361,9)</f>
        <v>0</v>
      </c>
      <c r="CX361">
        <f>ROUND(Y361*Source!I565,9)</f>
        <v>0.97152000000000005</v>
      </c>
      <c r="CY361">
        <f>AB361</f>
        <v>3.08</v>
      </c>
      <c r="CZ361">
        <f>AF361</f>
        <v>0.35</v>
      </c>
      <c r="DA361">
        <f>AJ361</f>
        <v>8.4</v>
      </c>
      <c r="DB361">
        <f>ROUND((ROUND(AT361*CZ361,2)*1.1),6)</f>
        <v>8.5030000000000001</v>
      </c>
      <c r="DC361">
        <f>ROUND((ROUND(AT361*AG361,2)*1.1),6)</f>
        <v>0</v>
      </c>
      <c r="DD361" t="s">
        <v>3</v>
      </c>
      <c r="DE361" t="s">
        <v>3</v>
      </c>
      <c r="DF361">
        <f t="shared" si="97"/>
        <v>0</v>
      </c>
      <c r="DG361">
        <f>ROUND(ROUND(AF361*AJ361,2)*CX361,2)</f>
        <v>2.86</v>
      </c>
      <c r="DH361">
        <f>ROUND(ROUND(AG361*AK361,2)*CX361,2)</f>
        <v>0</v>
      </c>
      <c r="DI361">
        <f t="shared" si="92"/>
        <v>0</v>
      </c>
      <c r="DJ361">
        <f>DG361</f>
        <v>2.86</v>
      </c>
      <c r="DK361">
        <v>0</v>
      </c>
      <c r="DL361" t="s">
        <v>3</v>
      </c>
      <c r="DM361">
        <v>0</v>
      </c>
      <c r="DN361" t="s">
        <v>3</v>
      </c>
      <c r="DO361">
        <v>0</v>
      </c>
    </row>
    <row r="362" spans="1:119" x14ac:dyDescent="0.2">
      <c r="A362">
        <f>ROW(Source!A565)</f>
        <v>565</v>
      </c>
      <c r="B362">
        <v>60252775</v>
      </c>
      <c r="C362">
        <v>60253718</v>
      </c>
      <c r="D362">
        <v>59040093</v>
      </c>
      <c r="E362">
        <v>1</v>
      </c>
      <c r="F362">
        <v>1</v>
      </c>
      <c r="G362">
        <v>1080</v>
      </c>
      <c r="H362">
        <v>3</v>
      </c>
      <c r="I362" t="s">
        <v>1190</v>
      </c>
      <c r="J362" t="s">
        <v>1191</v>
      </c>
      <c r="K362" t="s">
        <v>1192</v>
      </c>
      <c r="L362">
        <v>1346</v>
      </c>
      <c r="N362">
        <v>1009</v>
      </c>
      <c r="O362" t="s">
        <v>1065</v>
      </c>
      <c r="P362" t="s">
        <v>1065</v>
      </c>
      <c r="Q362">
        <v>1</v>
      </c>
      <c r="W362">
        <v>0</v>
      </c>
      <c r="X362">
        <v>-878159893</v>
      </c>
      <c r="Y362">
        <f>AT362</f>
        <v>0.21</v>
      </c>
      <c r="AA362">
        <v>286.31</v>
      </c>
      <c r="AB362">
        <v>0</v>
      </c>
      <c r="AC362">
        <v>0</v>
      </c>
      <c r="AD362">
        <v>0</v>
      </c>
      <c r="AE362">
        <v>159.06</v>
      </c>
      <c r="AF362">
        <v>0</v>
      </c>
      <c r="AG362">
        <v>0</v>
      </c>
      <c r="AH362">
        <v>0</v>
      </c>
      <c r="AI362">
        <v>1.8</v>
      </c>
      <c r="AJ362">
        <v>1</v>
      </c>
      <c r="AK362">
        <v>1</v>
      </c>
      <c r="AL362">
        <v>1</v>
      </c>
      <c r="AM362">
        <v>2</v>
      </c>
      <c r="AN362">
        <v>0</v>
      </c>
      <c r="AO362">
        <v>1</v>
      </c>
      <c r="AP362">
        <v>1</v>
      </c>
      <c r="AQ362">
        <v>0</v>
      </c>
      <c r="AR362">
        <v>0</v>
      </c>
      <c r="AS362" t="s">
        <v>3</v>
      </c>
      <c r="AT362">
        <v>0.21</v>
      </c>
      <c r="AU362" t="s">
        <v>3</v>
      </c>
      <c r="AV362">
        <v>0</v>
      </c>
      <c r="AW362">
        <v>2</v>
      </c>
      <c r="AX362">
        <v>60254457</v>
      </c>
      <c r="AY362">
        <v>1</v>
      </c>
      <c r="AZ362">
        <v>0</v>
      </c>
      <c r="BA362">
        <v>444</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CV362">
        <v>0</v>
      </c>
      <c r="CW362">
        <v>0</v>
      </c>
      <c r="CX362">
        <f>ROUND(Y362*Source!I565,9)</f>
        <v>8.3999999999999995E-3</v>
      </c>
      <c r="CY362">
        <f>AA362</f>
        <v>286.31</v>
      </c>
      <c r="CZ362">
        <f>AE362</f>
        <v>159.06</v>
      </c>
      <c r="DA362">
        <f>AI362</f>
        <v>1.8</v>
      </c>
      <c r="DB362">
        <f>ROUND(ROUND(AT362*CZ362,2),6)</f>
        <v>33.4</v>
      </c>
      <c r="DC362">
        <f>ROUND(ROUND(AT362*AG362,2),6)</f>
        <v>0</v>
      </c>
      <c r="DD362" t="s">
        <v>3</v>
      </c>
      <c r="DE362" t="s">
        <v>3</v>
      </c>
      <c r="DF362">
        <f>ROUND(ROUND(AE362*AI362,2)*CX362,2)</f>
        <v>2.41</v>
      </c>
      <c r="DG362">
        <f t="shared" ref="DG362:DG380" si="98">ROUND(ROUND(AF362,2)*CX362,2)</f>
        <v>0</v>
      </c>
      <c r="DH362">
        <f t="shared" ref="DH362:DH380" si="99">ROUND(ROUND(AG362,2)*CX362,2)</f>
        <v>0</v>
      </c>
      <c r="DI362">
        <f t="shared" si="92"/>
        <v>0</v>
      </c>
      <c r="DJ362">
        <f>DF362</f>
        <v>2.41</v>
      </c>
      <c r="DK362">
        <v>0</v>
      </c>
      <c r="DL362" t="s">
        <v>3</v>
      </c>
      <c r="DM362">
        <v>0</v>
      </c>
      <c r="DN362" t="s">
        <v>3</v>
      </c>
      <c r="DO362">
        <v>0</v>
      </c>
    </row>
    <row r="363" spans="1:119" x14ac:dyDescent="0.2">
      <c r="A363">
        <f>ROW(Source!A565)</f>
        <v>565</v>
      </c>
      <c r="B363">
        <v>60252775</v>
      </c>
      <c r="C363">
        <v>60253718</v>
      </c>
      <c r="D363">
        <v>59039008</v>
      </c>
      <c r="E363">
        <v>1</v>
      </c>
      <c r="F363">
        <v>1</v>
      </c>
      <c r="G363">
        <v>1080</v>
      </c>
      <c r="H363">
        <v>3</v>
      </c>
      <c r="I363" t="s">
        <v>1182</v>
      </c>
      <c r="J363" t="s">
        <v>1183</v>
      </c>
      <c r="K363" t="s">
        <v>1184</v>
      </c>
      <c r="L363">
        <v>1354</v>
      </c>
      <c r="N363">
        <v>1010</v>
      </c>
      <c r="O363" t="s">
        <v>457</v>
      </c>
      <c r="P363" t="s">
        <v>457</v>
      </c>
      <c r="Q363">
        <v>1</v>
      </c>
      <c r="W363">
        <v>0</v>
      </c>
      <c r="X363">
        <v>-40224714</v>
      </c>
      <c r="Y363">
        <f>AT363</f>
        <v>4.08</v>
      </c>
      <c r="AA363">
        <v>0.8</v>
      </c>
      <c r="AB363">
        <v>0</v>
      </c>
      <c r="AC363">
        <v>0</v>
      </c>
      <c r="AD363">
        <v>0</v>
      </c>
      <c r="AE363">
        <v>0.89</v>
      </c>
      <c r="AF363">
        <v>0</v>
      </c>
      <c r="AG363">
        <v>0</v>
      </c>
      <c r="AH363">
        <v>0</v>
      </c>
      <c r="AI363">
        <v>0.9</v>
      </c>
      <c r="AJ363">
        <v>1</v>
      </c>
      <c r="AK363">
        <v>1</v>
      </c>
      <c r="AL363">
        <v>1</v>
      </c>
      <c r="AM363">
        <v>2</v>
      </c>
      <c r="AN363">
        <v>0</v>
      </c>
      <c r="AO363">
        <v>1</v>
      </c>
      <c r="AP363">
        <v>1</v>
      </c>
      <c r="AQ363">
        <v>0</v>
      </c>
      <c r="AR363">
        <v>0</v>
      </c>
      <c r="AS363" t="s">
        <v>3</v>
      </c>
      <c r="AT363">
        <v>4.08</v>
      </c>
      <c r="AU363" t="s">
        <v>3</v>
      </c>
      <c r="AV363">
        <v>0</v>
      </c>
      <c r="AW363">
        <v>2</v>
      </c>
      <c r="AX363">
        <v>60254458</v>
      </c>
      <c r="AY363">
        <v>1</v>
      </c>
      <c r="AZ363">
        <v>0</v>
      </c>
      <c r="BA363">
        <v>445</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CV363">
        <v>0</v>
      </c>
      <c r="CW363">
        <v>0</v>
      </c>
      <c r="CX363">
        <f>ROUND(Y363*Source!I565,9)</f>
        <v>0.16320000000000001</v>
      </c>
      <c r="CY363">
        <f>AA363</f>
        <v>0.8</v>
      </c>
      <c r="CZ363">
        <f>AE363</f>
        <v>0.89</v>
      </c>
      <c r="DA363">
        <f>AI363</f>
        <v>0.9</v>
      </c>
      <c r="DB363">
        <f>ROUND(ROUND(AT363*CZ363,2),6)</f>
        <v>3.63</v>
      </c>
      <c r="DC363">
        <f>ROUND(ROUND(AT363*AG363,2),6)</f>
        <v>0</v>
      </c>
      <c r="DD363" t="s">
        <v>3</v>
      </c>
      <c r="DE363" t="s">
        <v>3</v>
      </c>
      <c r="DF363">
        <f>ROUND(ROUND(AE363*AI363,2)*CX363,2)</f>
        <v>0.13</v>
      </c>
      <c r="DG363">
        <f t="shared" si="98"/>
        <v>0</v>
      </c>
      <c r="DH363">
        <f t="shared" si="99"/>
        <v>0</v>
      </c>
      <c r="DI363">
        <f t="shared" si="92"/>
        <v>0</v>
      </c>
      <c r="DJ363">
        <f>DF363</f>
        <v>0.13</v>
      </c>
      <c r="DK363">
        <v>0</v>
      </c>
      <c r="DL363" t="s">
        <v>3</v>
      </c>
      <c r="DM363">
        <v>0</v>
      </c>
      <c r="DN363" t="s">
        <v>3</v>
      </c>
      <c r="DO363">
        <v>0</v>
      </c>
    </row>
    <row r="364" spans="1:119" x14ac:dyDescent="0.2">
      <c r="A364">
        <f>ROW(Source!A565)</f>
        <v>565</v>
      </c>
      <c r="B364">
        <v>60252775</v>
      </c>
      <c r="C364">
        <v>60253718</v>
      </c>
      <c r="D364">
        <v>59064238</v>
      </c>
      <c r="E364">
        <v>1</v>
      </c>
      <c r="F364">
        <v>1</v>
      </c>
      <c r="G364">
        <v>1080</v>
      </c>
      <c r="H364">
        <v>3</v>
      </c>
      <c r="I364" t="s">
        <v>818</v>
      </c>
      <c r="J364" t="s">
        <v>820</v>
      </c>
      <c r="K364" t="s">
        <v>819</v>
      </c>
      <c r="L364">
        <v>1354</v>
      </c>
      <c r="N364">
        <v>1010</v>
      </c>
      <c r="O364" t="s">
        <v>457</v>
      </c>
      <c r="P364" t="s">
        <v>457</v>
      </c>
      <c r="Q364">
        <v>1</v>
      </c>
      <c r="W364">
        <v>0</v>
      </c>
      <c r="X364">
        <v>1217462140</v>
      </c>
      <c r="Y364">
        <f>AT364</f>
        <v>25</v>
      </c>
      <c r="AA364">
        <v>2254.85</v>
      </c>
      <c r="AB364">
        <v>0</v>
      </c>
      <c r="AC364">
        <v>0</v>
      </c>
      <c r="AD364">
        <v>0</v>
      </c>
      <c r="AE364">
        <v>154.76</v>
      </c>
      <c r="AF364">
        <v>0</v>
      </c>
      <c r="AG364">
        <v>0</v>
      </c>
      <c r="AH364">
        <v>0</v>
      </c>
      <c r="AI364">
        <v>14.57</v>
      </c>
      <c r="AJ364">
        <v>1</v>
      </c>
      <c r="AK364">
        <v>1</v>
      </c>
      <c r="AL364">
        <v>1</v>
      </c>
      <c r="AM364">
        <v>0</v>
      </c>
      <c r="AN364">
        <v>0</v>
      </c>
      <c r="AO364">
        <v>0</v>
      </c>
      <c r="AP364">
        <v>1</v>
      </c>
      <c r="AQ364">
        <v>0</v>
      </c>
      <c r="AR364">
        <v>0</v>
      </c>
      <c r="AS364" t="s">
        <v>3</v>
      </c>
      <c r="AT364">
        <v>25</v>
      </c>
      <c r="AU364" t="s">
        <v>3</v>
      </c>
      <c r="AV364">
        <v>0</v>
      </c>
      <c r="AW364">
        <v>1</v>
      </c>
      <c r="AX364">
        <v>-1</v>
      </c>
      <c r="AY364">
        <v>0</v>
      </c>
      <c r="AZ364">
        <v>0</v>
      </c>
      <c r="BA364" t="s">
        <v>3</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CV364">
        <v>0</v>
      </c>
      <c r="CW364">
        <v>0</v>
      </c>
      <c r="CX364">
        <f>ROUND(Y364*Source!I565,9)</f>
        <v>1</v>
      </c>
      <c r="CY364">
        <f>AA364</f>
        <v>2254.85</v>
      </c>
      <c r="CZ364">
        <f>AE364</f>
        <v>154.76</v>
      </c>
      <c r="DA364">
        <f>AI364</f>
        <v>14.57</v>
      </c>
      <c r="DB364">
        <f>ROUND(ROUND(AT364*CZ364,2),6)</f>
        <v>3869</v>
      </c>
      <c r="DC364">
        <f>ROUND(ROUND(AT364*AG364,2),6)</f>
        <v>0</v>
      </c>
      <c r="DD364" t="s">
        <v>3</v>
      </c>
      <c r="DE364" t="s">
        <v>3</v>
      </c>
      <c r="DF364">
        <f>ROUND(ROUND(AE364*AI364,2)*CX364,2)</f>
        <v>2254.85</v>
      </c>
      <c r="DG364">
        <f t="shared" si="98"/>
        <v>0</v>
      </c>
      <c r="DH364">
        <f t="shared" si="99"/>
        <v>0</v>
      </c>
      <c r="DI364">
        <f t="shared" si="92"/>
        <v>0</v>
      </c>
      <c r="DJ364">
        <f>DF364</f>
        <v>2254.85</v>
      </c>
      <c r="DK364">
        <v>0</v>
      </c>
      <c r="DL364" t="s">
        <v>3</v>
      </c>
      <c r="DM364">
        <v>0</v>
      </c>
      <c r="DN364" t="s">
        <v>3</v>
      </c>
      <c r="DO364">
        <v>0</v>
      </c>
    </row>
    <row r="365" spans="1:119" x14ac:dyDescent="0.2">
      <c r="A365">
        <f>ROW(Source!A565)</f>
        <v>565</v>
      </c>
      <c r="B365">
        <v>60252775</v>
      </c>
      <c r="C365">
        <v>60253718</v>
      </c>
      <c r="D365">
        <v>59064245</v>
      </c>
      <c r="E365">
        <v>1</v>
      </c>
      <c r="F365">
        <v>1</v>
      </c>
      <c r="G365">
        <v>1080</v>
      </c>
      <c r="H365">
        <v>3</v>
      </c>
      <c r="I365" t="s">
        <v>814</v>
      </c>
      <c r="J365" t="s">
        <v>816</v>
      </c>
      <c r="K365" t="s">
        <v>815</v>
      </c>
      <c r="L365">
        <v>1354</v>
      </c>
      <c r="N365">
        <v>1010</v>
      </c>
      <c r="O365" t="s">
        <v>457</v>
      </c>
      <c r="P365" t="s">
        <v>457</v>
      </c>
      <c r="Q365">
        <v>1</v>
      </c>
      <c r="W365">
        <v>0</v>
      </c>
      <c r="X365">
        <v>347357960</v>
      </c>
      <c r="Y365">
        <f>AT365</f>
        <v>50</v>
      </c>
      <c r="AA365">
        <v>8969.17</v>
      </c>
      <c r="AB365">
        <v>0</v>
      </c>
      <c r="AC365">
        <v>0</v>
      </c>
      <c r="AD365">
        <v>0</v>
      </c>
      <c r="AE365">
        <v>618.99</v>
      </c>
      <c r="AF365">
        <v>0</v>
      </c>
      <c r="AG365">
        <v>0</v>
      </c>
      <c r="AH365">
        <v>0</v>
      </c>
      <c r="AI365">
        <v>14.49</v>
      </c>
      <c r="AJ365">
        <v>1</v>
      </c>
      <c r="AK365">
        <v>1</v>
      </c>
      <c r="AL365">
        <v>1</v>
      </c>
      <c r="AM365">
        <v>0</v>
      </c>
      <c r="AN365">
        <v>0</v>
      </c>
      <c r="AO365">
        <v>0</v>
      </c>
      <c r="AP365">
        <v>1</v>
      </c>
      <c r="AQ365">
        <v>0</v>
      </c>
      <c r="AR365">
        <v>0</v>
      </c>
      <c r="AS365" t="s">
        <v>3</v>
      </c>
      <c r="AT365">
        <v>50</v>
      </c>
      <c r="AU365" t="s">
        <v>3</v>
      </c>
      <c r="AV365">
        <v>0</v>
      </c>
      <c r="AW365">
        <v>1</v>
      </c>
      <c r="AX365">
        <v>-1</v>
      </c>
      <c r="AY365">
        <v>0</v>
      </c>
      <c r="AZ365">
        <v>0</v>
      </c>
      <c r="BA365" t="s">
        <v>3</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CV365">
        <v>0</v>
      </c>
      <c r="CW365">
        <v>0</v>
      </c>
      <c r="CX365">
        <f>ROUND(Y365*Source!I565,9)</f>
        <v>2</v>
      </c>
      <c r="CY365">
        <f>AA365</f>
        <v>8969.17</v>
      </c>
      <c r="CZ365">
        <f>AE365</f>
        <v>618.99</v>
      </c>
      <c r="DA365">
        <f>AI365</f>
        <v>14.49</v>
      </c>
      <c r="DB365">
        <f>ROUND(ROUND(AT365*CZ365,2),6)</f>
        <v>30949.5</v>
      </c>
      <c r="DC365">
        <f>ROUND(ROUND(AT365*AG365,2),6)</f>
        <v>0</v>
      </c>
      <c r="DD365" t="s">
        <v>3</v>
      </c>
      <c r="DE365" t="s">
        <v>3</v>
      </c>
      <c r="DF365">
        <f>ROUND(ROUND(AE365*AI365,2)*CX365,2)</f>
        <v>17938.34</v>
      </c>
      <c r="DG365">
        <f t="shared" si="98"/>
        <v>0</v>
      </c>
      <c r="DH365">
        <f t="shared" si="99"/>
        <v>0</v>
      </c>
      <c r="DI365">
        <f t="shared" si="92"/>
        <v>0</v>
      </c>
      <c r="DJ365">
        <f>DF365</f>
        <v>17938.34</v>
      </c>
      <c r="DK365">
        <v>0</v>
      </c>
      <c r="DL365" t="s">
        <v>3</v>
      </c>
      <c r="DM365">
        <v>0</v>
      </c>
      <c r="DN365" t="s">
        <v>3</v>
      </c>
      <c r="DO365">
        <v>0</v>
      </c>
    </row>
    <row r="366" spans="1:119" x14ac:dyDescent="0.2">
      <c r="A366">
        <f>ROW(Source!A565)</f>
        <v>565</v>
      </c>
      <c r="B366">
        <v>60252775</v>
      </c>
      <c r="C366">
        <v>60253718</v>
      </c>
      <c r="D366">
        <v>59068333</v>
      </c>
      <c r="E366">
        <v>1</v>
      </c>
      <c r="F366">
        <v>1</v>
      </c>
      <c r="G366">
        <v>1080</v>
      </c>
      <c r="H366">
        <v>3</v>
      </c>
      <c r="I366" t="s">
        <v>1193</v>
      </c>
      <c r="J366" t="s">
        <v>1194</v>
      </c>
      <c r="K366" t="s">
        <v>1195</v>
      </c>
      <c r="L366">
        <v>1303</v>
      </c>
      <c r="N366">
        <v>1003</v>
      </c>
      <c r="O366" t="s">
        <v>375</v>
      </c>
      <c r="P366" t="s">
        <v>375</v>
      </c>
      <c r="Q366">
        <v>1000</v>
      </c>
      <c r="W366">
        <v>0</v>
      </c>
      <c r="X366">
        <v>106754564</v>
      </c>
      <c r="Y366">
        <f>AT366</f>
        <v>1.5299999999999999E-2</v>
      </c>
      <c r="AA366">
        <v>52499.26</v>
      </c>
      <c r="AB366">
        <v>0</v>
      </c>
      <c r="AC366">
        <v>0</v>
      </c>
      <c r="AD366">
        <v>0</v>
      </c>
      <c r="AE366">
        <v>2897.31</v>
      </c>
      <c r="AF366">
        <v>0</v>
      </c>
      <c r="AG366">
        <v>0</v>
      </c>
      <c r="AH366">
        <v>0</v>
      </c>
      <c r="AI366">
        <v>18.12</v>
      </c>
      <c r="AJ366">
        <v>1</v>
      </c>
      <c r="AK366">
        <v>1</v>
      </c>
      <c r="AL366">
        <v>1</v>
      </c>
      <c r="AM366">
        <v>2</v>
      </c>
      <c r="AN366">
        <v>0</v>
      </c>
      <c r="AO366">
        <v>1</v>
      </c>
      <c r="AP366">
        <v>1</v>
      </c>
      <c r="AQ366">
        <v>0</v>
      </c>
      <c r="AR366">
        <v>0</v>
      </c>
      <c r="AS366" t="s">
        <v>3</v>
      </c>
      <c r="AT366">
        <v>1.5299999999999999E-2</v>
      </c>
      <c r="AU366" t="s">
        <v>3</v>
      </c>
      <c r="AV366">
        <v>0</v>
      </c>
      <c r="AW366">
        <v>2</v>
      </c>
      <c r="AX366">
        <v>60254459</v>
      </c>
      <c r="AY366">
        <v>1</v>
      </c>
      <c r="AZ366">
        <v>0</v>
      </c>
      <c r="BA366">
        <v>446</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CV366">
        <v>0</v>
      </c>
      <c r="CW366">
        <v>0</v>
      </c>
      <c r="CX366">
        <f>ROUND(Y366*Source!I565,9)</f>
        <v>6.1200000000000002E-4</v>
      </c>
      <c r="CY366">
        <f>AA366</f>
        <v>52499.26</v>
      </c>
      <c r="CZ366">
        <f>AE366</f>
        <v>2897.31</v>
      </c>
      <c r="DA366">
        <f>AI366</f>
        <v>18.12</v>
      </c>
      <c r="DB366">
        <f>ROUND(ROUND(AT366*CZ366,2),6)</f>
        <v>44.33</v>
      </c>
      <c r="DC366">
        <f>ROUND(ROUND(AT366*AG366,2),6)</f>
        <v>0</v>
      </c>
      <c r="DD366" t="s">
        <v>3</v>
      </c>
      <c r="DE366" t="s">
        <v>3</v>
      </c>
      <c r="DF366">
        <f>ROUND(ROUND(AE366*AI366,2)*CX366,2)</f>
        <v>32.130000000000003</v>
      </c>
      <c r="DG366">
        <f t="shared" si="98"/>
        <v>0</v>
      </c>
      <c r="DH366">
        <f t="shared" si="99"/>
        <v>0</v>
      </c>
      <c r="DI366">
        <f t="shared" si="92"/>
        <v>0</v>
      </c>
      <c r="DJ366">
        <f>DF366</f>
        <v>32.130000000000003</v>
      </c>
      <c r="DK366">
        <v>0</v>
      </c>
      <c r="DL366" t="s">
        <v>3</v>
      </c>
      <c r="DM366">
        <v>0</v>
      </c>
      <c r="DN366" t="s">
        <v>3</v>
      </c>
      <c r="DO366">
        <v>0</v>
      </c>
    </row>
    <row r="367" spans="1:119" x14ac:dyDescent="0.2">
      <c r="A367">
        <f>ROW(Source!A572)</f>
        <v>572</v>
      </c>
      <c r="B367">
        <v>60252778</v>
      </c>
      <c r="C367">
        <v>60253738</v>
      </c>
      <c r="D367">
        <v>58999254</v>
      </c>
      <c r="E367">
        <v>1080</v>
      </c>
      <c r="F367">
        <v>1</v>
      </c>
      <c r="G367">
        <v>1080</v>
      </c>
      <c r="H367">
        <v>1</v>
      </c>
      <c r="I367" t="s">
        <v>1048</v>
      </c>
      <c r="J367" t="s">
        <v>3</v>
      </c>
      <c r="K367" t="s">
        <v>1049</v>
      </c>
      <c r="L367">
        <v>1191</v>
      </c>
      <c r="N367">
        <v>1013</v>
      </c>
      <c r="O367" t="s">
        <v>1050</v>
      </c>
      <c r="P367" t="s">
        <v>1050</v>
      </c>
      <c r="Q367">
        <v>1</v>
      </c>
      <c r="W367">
        <v>0</v>
      </c>
      <c r="X367">
        <v>476480486</v>
      </c>
      <c r="Y367">
        <f>(AT367*1.1)</f>
        <v>3.4980000000000007</v>
      </c>
      <c r="AA367">
        <v>0</v>
      </c>
      <c r="AB367">
        <v>0</v>
      </c>
      <c r="AC367">
        <v>0</v>
      </c>
      <c r="AD367">
        <v>0</v>
      </c>
      <c r="AE367">
        <v>0</v>
      </c>
      <c r="AF367">
        <v>0</v>
      </c>
      <c r="AG367">
        <v>0</v>
      </c>
      <c r="AH367">
        <v>0</v>
      </c>
      <c r="AI367">
        <v>1</v>
      </c>
      <c r="AJ367">
        <v>1</v>
      </c>
      <c r="AK367">
        <v>1</v>
      </c>
      <c r="AL367">
        <v>1</v>
      </c>
      <c r="AM367">
        <v>-2</v>
      </c>
      <c r="AN367">
        <v>0</v>
      </c>
      <c r="AO367">
        <v>1</v>
      </c>
      <c r="AP367">
        <v>1</v>
      </c>
      <c r="AQ367">
        <v>0</v>
      </c>
      <c r="AR367">
        <v>0</v>
      </c>
      <c r="AS367" t="s">
        <v>3</v>
      </c>
      <c r="AT367">
        <v>3.18</v>
      </c>
      <c r="AU367" t="s">
        <v>24</v>
      </c>
      <c r="AV367">
        <v>1</v>
      </c>
      <c r="AW367">
        <v>2</v>
      </c>
      <c r="AX367">
        <v>60254462</v>
      </c>
      <c r="AY367">
        <v>1</v>
      </c>
      <c r="AZ367">
        <v>0</v>
      </c>
      <c r="BA367">
        <v>449</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CU367">
        <f>ROUND(AT367*Source!I572*AH367*AL367,2)</f>
        <v>0</v>
      </c>
      <c r="CV367">
        <f>ROUND(Y367*Source!I572,9)</f>
        <v>3.4980000000000002</v>
      </c>
      <c r="CW367">
        <v>0</v>
      </c>
      <c r="CX367">
        <f>ROUND(Y367*Source!I572,9)</f>
        <v>3.4980000000000002</v>
      </c>
      <c r="CY367">
        <f>AD367</f>
        <v>0</v>
      </c>
      <c r="CZ367">
        <f>AH367</f>
        <v>0</v>
      </c>
      <c r="DA367">
        <f>AL367</f>
        <v>1</v>
      </c>
      <c r="DB367">
        <f>ROUND((ROUND(AT367*CZ367,2)*1.1),6)</f>
        <v>0</v>
      </c>
      <c r="DC367">
        <f>ROUND((ROUND(AT367*AG367,2)*1.1),6)</f>
        <v>0</v>
      </c>
      <c r="DD367" t="s">
        <v>3</v>
      </c>
      <c r="DE367" t="s">
        <v>3</v>
      </c>
      <c r="DF367">
        <f t="shared" ref="DF367:DF372" si="100">ROUND(ROUND(AE367,2)*CX367,2)</f>
        <v>0</v>
      </c>
      <c r="DG367">
        <f t="shared" si="98"/>
        <v>0</v>
      </c>
      <c r="DH367">
        <f t="shared" si="99"/>
        <v>0</v>
      </c>
      <c r="DI367">
        <f t="shared" si="92"/>
        <v>0</v>
      </c>
      <c r="DJ367">
        <f>DI367</f>
        <v>0</v>
      </c>
      <c r="DK367">
        <v>0</v>
      </c>
      <c r="DL367" t="s">
        <v>3</v>
      </c>
      <c r="DM367">
        <v>0</v>
      </c>
      <c r="DN367" t="s">
        <v>3</v>
      </c>
      <c r="DO367">
        <v>0</v>
      </c>
    </row>
    <row r="368" spans="1:119" x14ac:dyDescent="0.2">
      <c r="A368">
        <f>ROW(Source!A572)</f>
        <v>572</v>
      </c>
      <c r="B368">
        <v>60252778</v>
      </c>
      <c r="C368">
        <v>60253738</v>
      </c>
      <c r="D368">
        <v>59040743</v>
      </c>
      <c r="E368">
        <v>1</v>
      </c>
      <c r="F368">
        <v>1</v>
      </c>
      <c r="G368">
        <v>1080</v>
      </c>
      <c r="H368">
        <v>3</v>
      </c>
      <c r="I368" t="s">
        <v>1196</v>
      </c>
      <c r="J368" t="s">
        <v>1197</v>
      </c>
      <c r="K368" t="s">
        <v>1198</v>
      </c>
      <c r="L368">
        <v>1346</v>
      </c>
      <c r="N368">
        <v>1009</v>
      </c>
      <c r="O368" t="s">
        <v>1065</v>
      </c>
      <c r="P368" t="s">
        <v>1065</v>
      </c>
      <c r="Q368">
        <v>1</v>
      </c>
      <c r="W368">
        <v>0</v>
      </c>
      <c r="X368">
        <v>1225168167</v>
      </c>
      <c r="Y368">
        <f>AT368</f>
        <v>6.2700000000000004E-3</v>
      </c>
      <c r="AA368">
        <v>27.62</v>
      </c>
      <c r="AB368">
        <v>0</v>
      </c>
      <c r="AC368">
        <v>0</v>
      </c>
      <c r="AD368">
        <v>0</v>
      </c>
      <c r="AE368">
        <v>27.62</v>
      </c>
      <c r="AF368">
        <v>0</v>
      </c>
      <c r="AG368">
        <v>0</v>
      </c>
      <c r="AH368">
        <v>0</v>
      </c>
      <c r="AI368">
        <v>1</v>
      </c>
      <c r="AJ368">
        <v>1</v>
      </c>
      <c r="AK368">
        <v>1</v>
      </c>
      <c r="AL368">
        <v>1</v>
      </c>
      <c r="AM368">
        <v>-2</v>
      </c>
      <c r="AN368">
        <v>0</v>
      </c>
      <c r="AO368">
        <v>1</v>
      </c>
      <c r="AP368">
        <v>1</v>
      </c>
      <c r="AQ368">
        <v>0</v>
      </c>
      <c r="AR368">
        <v>0</v>
      </c>
      <c r="AS368" t="s">
        <v>3</v>
      </c>
      <c r="AT368">
        <v>6.2700000000000004E-3</v>
      </c>
      <c r="AU368" t="s">
        <v>3</v>
      </c>
      <c r="AV368">
        <v>0</v>
      </c>
      <c r="AW368">
        <v>2</v>
      </c>
      <c r="AX368">
        <v>60254463</v>
      </c>
      <c r="AY368">
        <v>1</v>
      </c>
      <c r="AZ368">
        <v>0</v>
      </c>
      <c r="BA368">
        <v>450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CV368">
        <v>0</v>
      </c>
      <c r="CW368">
        <v>0</v>
      </c>
      <c r="CX368">
        <f>ROUND(Y368*Source!I572,9)</f>
        <v>6.2700000000000004E-3</v>
      </c>
      <c r="CY368">
        <f>AA368</f>
        <v>27.62</v>
      </c>
      <c r="CZ368">
        <f>AE368</f>
        <v>27.62</v>
      </c>
      <c r="DA368">
        <f>AI368</f>
        <v>1</v>
      </c>
      <c r="DB368">
        <f>ROUND(ROUND(AT368*CZ368,2),6)</f>
        <v>0.17</v>
      </c>
      <c r="DC368">
        <f>ROUND(ROUND(AT368*AG368,2),6)</f>
        <v>0</v>
      </c>
      <c r="DD368" t="s">
        <v>3</v>
      </c>
      <c r="DE368" t="s">
        <v>3</v>
      </c>
      <c r="DF368">
        <f t="shared" si="100"/>
        <v>0.17</v>
      </c>
      <c r="DG368">
        <f t="shared" si="98"/>
        <v>0</v>
      </c>
      <c r="DH368">
        <f t="shared" si="99"/>
        <v>0</v>
      </c>
      <c r="DI368">
        <f t="shared" si="92"/>
        <v>0</v>
      </c>
      <c r="DJ368">
        <f>DF368</f>
        <v>0.17</v>
      </c>
      <c r="DK368">
        <v>0</v>
      </c>
      <c r="DL368" t="s">
        <v>3</v>
      </c>
      <c r="DM368">
        <v>0</v>
      </c>
      <c r="DN368" t="s">
        <v>3</v>
      </c>
      <c r="DO368">
        <v>0</v>
      </c>
    </row>
    <row r="369" spans="1:119" x14ac:dyDescent="0.2">
      <c r="A369">
        <f>ROW(Source!A572)</f>
        <v>572</v>
      </c>
      <c r="B369">
        <v>60252778</v>
      </c>
      <c r="C369">
        <v>60253738</v>
      </c>
      <c r="D369">
        <v>59039462</v>
      </c>
      <c r="E369">
        <v>1</v>
      </c>
      <c r="F369">
        <v>1</v>
      </c>
      <c r="G369">
        <v>1080</v>
      </c>
      <c r="H369">
        <v>3</v>
      </c>
      <c r="I369" t="s">
        <v>1199</v>
      </c>
      <c r="J369" t="s">
        <v>1200</v>
      </c>
      <c r="K369" t="s">
        <v>1201</v>
      </c>
      <c r="L369">
        <v>1348</v>
      </c>
      <c r="N369">
        <v>1009</v>
      </c>
      <c r="O369" t="s">
        <v>32</v>
      </c>
      <c r="P369" t="s">
        <v>32</v>
      </c>
      <c r="Q369">
        <v>1000</v>
      </c>
      <c r="W369">
        <v>0</v>
      </c>
      <c r="X369">
        <v>-1945031955</v>
      </c>
      <c r="Y369">
        <f>AT369</f>
        <v>1.0000000000000001E-5</v>
      </c>
      <c r="AA369">
        <v>64123.05</v>
      </c>
      <c r="AB369">
        <v>0</v>
      </c>
      <c r="AC369">
        <v>0</v>
      </c>
      <c r="AD369">
        <v>0</v>
      </c>
      <c r="AE369">
        <v>64123.05</v>
      </c>
      <c r="AF369">
        <v>0</v>
      </c>
      <c r="AG369">
        <v>0</v>
      </c>
      <c r="AH369">
        <v>0</v>
      </c>
      <c r="AI369">
        <v>1</v>
      </c>
      <c r="AJ369">
        <v>1</v>
      </c>
      <c r="AK369">
        <v>1</v>
      </c>
      <c r="AL369">
        <v>1</v>
      </c>
      <c r="AM369">
        <v>-2</v>
      </c>
      <c r="AN369">
        <v>0</v>
      </c>
      <c r="AO369">
        <v>1</v>
      </c>
      <c r="AP369">
        <v>1</v>
      </c>
      <c r="AQ369">
        <v>0</v>
      </c>
      <c r="AR369">
        <v>0</v>
      </c>
      <c r="AS369" t="s">
        <v>3</v>
      </c>
      <c r="AT369">
        <v>1.0000000000000001E-5</v>
      </c>
      <c r="AU369" t="s">
        <v>3</v>
      </c>
      <c r="AV369">
        <v>0</v>
      </c>
      <c r="AW369">
        <v>2</v>
      </c>
      <c r="AX369">
        <v>60254464</v>
      </c>
      <c r="AY369">
        <v>1</v>
      </c>
      <c r="AZ369">
        <v>0</v>
      </c>
      <c r="BA369">
        <v>451</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CV369">
        <v>0</v>
      </c>
      <c r="CW369">
        <v>0</v>
      </c>
      <c r="CX369">
        <f>ROUND(Y369*Source!I572,9)</f>
        <v>1.0000000000000001E-5</v>
      </c>
      <c r="CY369">
        <f>AA369</f>
        <v>64123.05</v>
      </c>
      <c r="CZ369">
        <f>AE369</f>
        <v>64123.05</v>
      </c>
      <c r="DA369">
        <f>AI369</f>
        <v>1</v>
      </c>
      <c r="DB369">
        <f>ROUND(ROUND(AT369*CZ369,2),6)</f>
        <v>0.64</v>
      </c>
      <c r="DC369">
        <f>ROUND(ROUND(AT369*AG369,2),6)</f>
        <v>0</v>
      </c>
      <c r="DD369" t="s">
        <v>3</v>
      </c>
      <c r="DE369" t="s">
        <v>3</v>
      </c>
      <c r="DF369">
        <f t="shared" si="100"/>
        <v>0.64</v>
      </c>
      <c r="DG369">
        <f t="shared" si="98"/>
        <v>0</v>
      </c>
      <c r="DH369">
        <f t="shared" si="99"/>
        <v>0</v>
      </c>
      <c r="DI369">
        <f t="shared" si="92"/>
        <v>0</v>
      </c>
      <c r="DJ369">
        <f>DF369</f>
        <v>0.64</v>
      </c>
      <c r="DK369">
        <v>0</v>
      </c>
      <c r="DL369" t="s">
        <v>3</v>
      </c>
      <c r="DM369">
        <v>0</v>
      </c>
      <c r="DN369" t="s">
        <v>3</v>
      </c>
      <c r="DO369">
        <v>0</v>
      </c>
    </row>
    <row r="370" spans="1:119" x14ac:dyDescent="0.2">
      <c r="A370">
        <f>ROW(Source!A572)</f>
        <v>572</v>
      </c>
      <c r="B370">
        <v>60252778</v>
      </c>
      <c r="C370">
        <v>60253738</v>
      </c>
      <c r="D370">
        <v>59049354</v>
      </c>
      <c r="E370">
        <v>1</v>
      </c>
      <c r="F370">
        <v>1</v>
      </c>
      <c r="G370">
        <v>1080</v>
      </c>
      <c r="H370">
        <v>3</v>
      </c>
      <c r="I370" t="s">
        <v>1202</v>
      </c>
      <c r="J370" t="s">
        <v>1203</v>
      </c>
      <c r="K370" t="s">
        <v>1204</v>
      </c>
      <c r="L370">
        <v>1354</v>
      </c>
      <c r="N370">
        <v>1010</v>
      </c>
      <c r="O370" t="s">
        <v>457</v>
      </c>
      <c r="P370" t="s">
        <v>457</v>
      </c>
      <c r="Q370">
        <v>1</v>
      </c>
      <c r="W370">
        <v>0</v>
      </c>
      <c r="X370">
        <v>314181591</v>
      </c>
      <c r="Y370">
        <f>AT370</f>
        <v>0.1</v>
      </c>
      <c r="AA370">
        <v>15.25</v>
      </c>
      <c r="AB370">
        <v>0</v>
      </c>
      <c r="AC370">
        <v>0</v>
      </c>
      <c r="AD370">
        <v>0</v>
      </c>
      <c r="AE370">
        <v>15.25</v>
      </c>
      <c r="AF370">
        <v>0</v>
      </c>
      <c r="AG370">
        <v>0</v>
      </c>
      <c r="AH370">
        <v>0</v>
      </c>
      <c r="AI370">
        <v>1</v>
      </c>
      <c r="AJ370">
        <v>1</v>
      </c>
      <c r="AK370">
        <v>1</v>
      </c>
      <c r="AL370">
        <v>1</v>
      </c>
      <c r="AM370">
        <v>-2</v>
      </c>
      <c r="AN370">
        <v>0</v>
      </c>
      <c r="AO370">
        <v>1</v>
      </c>
      <c r="AP370">
        <v>1</v>
      </c>
      <c r="AQ370">
        <v>0</v>
      </c>
      <c r="AR370">
        <v>0</v>
      </c>
      <c r="AS370" t="s">
        <v>3</v>
      </c>
      <c r="AT370">
        <v>0.1</v>
      </c>
      <c r="AU370" t="s">
        <v>3</v>
      </c>
      <c r="AV370">
        <v>0</v>
      </c>
      <c r="AW370">
        <v>2</v>
      </c>
      <c r="AX370">
        <v>60254465</v>
      </c>
      <c r="AY370">
        <v>1</v>
      </c>
      <c r="AZ370">
        <v>0</v>
      </c>
      <c r="BA370">
        <v>452</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CV370">
        <v>0</v>
      </c>
      <c r="CW370">
        <v>0</v>
      </c>
      <c r="CX370">
        <f>ROUND(Y370*Source!I572,9)</f>
        <v>0.1</v>
      </c>
      <c r="CY370">
        <f>AA370</f>
        <v>15.25</v>
      </c>
      <c r="CZ370">
        <f>AE370</f>
        <v>15.25</v>
      </c>
      <c r="DA370">
        <f>AI370</f>
        <v>1</v>
      </c>
      <c r="DB370">
        <f>ROUND(ROUND(AT370*CZ370,2),6)</f>
        <v>1.53</v>
      </c>
      <c r="DC370">
        <f>ROUND(ROUND(AT370*AG370,2),6)</f>
        <v>0</v>
      </c>
      <c r="DD370" t="s">
        <v>3</v>
      </c>
      <c r="DE370" t="s">
        <v>3</v>
      </c>
      <c r="DF370">
        <f t="shared" si="100"/>
        <v>1.53</v>
      </c>
      <c r="DG370">
        <f t="shared" si="98"/>
        <v>0</v>
      </c>
      <c r="DH370">
        <f t="shared" si="99"/>
        <v>0</v>
      </c>
      <c r="DI370">
        <f t="shared" si="92"/>
        <v>0</v>
      </c>
      <c r="DJ370">
        <f>DF370</f>
        <v>1.53</v>
      </c>
      <c r="DK370">
        <v>0</v>
      </c>
      <c r="DL370" t="s">
        <v>3</v>
      </c>
      <c r="DM370">
        <v>0</v>
      </c>
      <c r="DN370" t="s">
        <v>3</v>
      </c>
      <c r="DO370">
        <v>0</v>
      </c>
    </row>
    <row r="371" spans="1:119" x14ac:dyDescent="0.2">
      <c r="A371">
        <f>ROW(Source!A572)</f>
        <v>572</v>
      </c>
      <c r="B371">
        <v>60252778</v>
      </c>
      <c r="C371">
        <v>60253738</v>
      </c>
      <c r="D371">
        <v>0</v>
      </c>
      <c r="E371">
        <v>1080</v>
      </c>
      <c r="F371">
        <v>1</v>
      </c>
      <c r="G371">
        <v>1080</v>
      </c>
      <c r="H371">
        <v>3</v>
      </c>
      <c r="I371" t="s">
        <v>830</v>
      </c>
      <c r="J371" t="s">
        <v>3</v>
      </c>
      <c r="K371" t="s">
        <v>831</v>
      </c>
      <c r="L371">
        <v>1371</v>
      </c>
      <c r="N371">
        <v>1013</v>
      </c>
      <c r="O371" t="s">
        <v>37</v>
      </c>
      <c r="P371" t="s">
        <v>37</v>
      </c>
      <c r="Q371">
        <v>1</v>
      </c>
      <c r="W371">
        <v>0</v>
      </c>
      <c r="X371">
        <v>45290664</v>
      </c>
      <c r="Y371">
        <f>AT371</f>
        <v>1</v>
      </c>
      <c r="AA371">
        <v>1765.28</v>
      </c>
      <c r="AB371">
        <v>0</v>
      </c>
      <c r="AC371">
        <v>0</v>
      </c>
      <c r="AD371">
        <v>0</v>
      </c>
      <c r="AE371">
        <v>1765.28</v>
      </c>
      <c r="AF371">
        <v>0</v>
      </c>
      <c r="AG371">
        <v>0</v>
      </c>
      <c r="AH371">
        <v>0</v>
      </c>
      <c r="AI371">
        <v>1</v>
      </c>
      <c r="AJ371">
        <v>1</v>
      </c>
      <c r="AK371">
        <v>1</v>
      </c>
      <c r="AL371">
        <v>1</v>
      </c>
      <c r="AM371">
        <v>0</v>
      </c>
      <c r="AN371">
        <v>0</v>
      </c>
      <c r="AO371">
        <v>0</v>
      </c>
      <c r="AP371">
        <v>1</v>
      </c>
      <c r="AQ371">
        <v>0</v>
      </c>
      <c r="AR371">
        <v>0</v>
      </c>
      <c r="AS371" t="s">
        <v>3</v>
      </c>
      <c r="AT371">
        <v>1</v>
      </c>
      <c r="AU371" t="s">
        <v>3</v>
      </c>
      <c r="AV371">
        <v>0</v>
      </c>
      <c r="AW371">
        <v>1</v>
      </c>
      <c r="AX371">
        <v>-1</v>
      </c>
      <c r="AY371">
        <v>0</v>
      </c>
      <c r="AZ371">
        <v>0</v>
      </c>
      <c r="BA371" t="s">
        <v>3</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CV371">
        <v>0</v>
      </c>
      <c r="CW371">
        <v>0</v>
      </c>
      <c r="CX371">
        <f>ROUND(Y371*Source!I572,9)</f>
        <v>1</v>
      </c>
      <c r="CY371">
        <f>AA371</f>
        <v>1765.28</v>
      </c>
      <c r="CZ371">
        <f>AE371</f>
        <v>1765.28</v>
      </c>
      <c r="DA371">
        <f>AI371</f>
        <v>1</v>
      </c>
      <c r="DB371">
        <f>ROUND(ROUND(AT371*CZ371,2),6)</f>
        <v>1765.28</v>
      </c>
      <c r="DC371">
        <f>ROUND(ROUND(AT371*AG371,2),6)</f>
        <v>0</v>
      </c>
      <c r="DD371" t="s">
        <v>3</v>
      </c>
      <c r="DE371" t="s">
        <v>3</v>
      </c>
      <c r="DF371">
        <f t="shared" si="100"/>
        <v>1765.28</v>
      </c>
      <c r="DG371">
        <f t="shared" si="98"/>
        <v>0</v>
      </c>
      <c r="DH371">
        <f t="shared" si="99"/>
        <v>0</v>
      </c>
      <c r="DI371">
        <f t="shared" si="92"/>
        <v>0</v>
      </c>
      <c r="DJ371">
        <f>DF371</f>
        <v>1765.28</v>
      </c>
      <c r="DK371">
        <v>0</v>
      </c>
      <c r="DL371" t="s">
        <v>3</v>
      </c>
      <c r="DM371">
        <v>0</v>
      </c>
      <c r="DN371" t="s">
        <v>3</v>
      </c>
      <c r="DO371">
        <v>0</v>
      </c>
    </row>
    <row r="372" spans="1:119" x14ac:dyDescent="0.2">
      <c r="A372">
        <f>ROW(Source!A573)</f>
        <v>573</v>
      </c>
      <c r="B372">
        <v>60252775</v>
      </c>
      <c r="C372">
        <v>60253738</v>
      </c>
      <c r="D372">
        <v>58999254</v>
      </c>
      <c r="E372">
        <v>1080</v>
      </c>
      <c r="F372">
        <v>1</v>
      </c>
      <c r="G372">
        <v>1080</v>
      </c>
      <c r="H372">
        <v>1</v>
      </c>
      <c r="I372" t="s">
        <v>1048</v>
      </c>
      <c r="J372" t="s">
        <v>3</v>
      </c>
      <c r="K372" t="s">
        <v>1049</v>
      </c>
      <c r="L372">
        <v>1191</v>
      </c>
      <c r="N372">
        <v>1013</v>
      </c>
      <c r="O372" t="s">
        <v>1050</v>
      </c>
      <c r="P372" t="s">
        <v>1050</v>
      </c>
      <c r="Q372">
        <v>1</v>
      </c>
      <c r="W372">
        <v>0</v>
      </c>
      <c r="X372">
        <v>476480486</v>
      </c>
      <c r="Y372">
        <f>(AT372*1.1)</f>
        <v>3.4980000000000007</v>
      </c>
      <c r="AA372">
        <v>0</v>
      </c>
      <c r="AB372">
        <v>0</v>
      </c>
      <c r="AC372">
        <v>0</v>
      </c>
      <c r="AD372">
        <v>0</v>
      </c>
      <c r="AE372">
        <v>0</v>
      </c>
      <c r="AF372">
        <v>0</v>
      </c>
      <c r="AG372">
        <v>0</v>
      </c>
      <c r="AH372">
        <v>0</v>
      </c>
      <c r="AI372">
        <v>1</v>
      </c>
      <c r="AJ372">
        <v>1</v>
      </c>
      <c r="AK372">
        <v>1</v>
      </c>
      <c r="AL372">
        <v>1</v>
      </c>
      <c r="AM372">
        <v>5</v>
      </c>
      <c r="AN372">
        <v>0</v>
      </c>
      <c r="AO372">
        <v>1</v>
      </c>
      <c r="AP372">
        <v>1</v>
      </c>
      <c r="AQ372">
        <v>0</v>
      </c>
      <c r="AR372">
        <v>0</v>
      </c>
      <c r="AS372" t="s">
        <v>3</v>
      </c>
      <c r="AT372">
        <v>3.18</v>
      </c>
      <c r="AU372" t="s">
        <v>24</v>
      </c>
      <c r="AV372">
        <v>1</v>
      </c>
      <c r="AW372">
        <v>2</v>
      </c>
      <c r="AX372">
        <v>60254462</v>
      </c>
      <c r="AY372">
        <v>1</v>
      </c>
      <c r="AZ372">
        <v>0</v>
      </c>
      <c r="BA372">
        <v>454</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CU372">
        <f>ROUND(AT372*Source!I573*AH372*AL372,2)</f>
        <v>0</v>
      </c>
      <c r="CV372">
        <f>ROUND(Y372*Source!I573,9)</f>
        <v>3.4980000000000002</v>
      </c>
      <c r="CW372">
        <v>0</v>
      </c>
      <c r="CX372">
        <f>ROUND(Y372*Source!I573,9)</f>
        <v>3.4980000000000002</v>
      </c>
      <c r="CY372">
        <f>AD372</f>
        <v>0</v>
      </c>
      <c r="CZ372">
        <f>AH372</f>
        <v>0</v>
      </c>
      <c r="DA372">
        <f>AL372</f>
        <v>1</v>
      </c>
      <c r="DB372">
        <f>ROUND((ROUND(AT372*CZ372,2)*1.1),6)</f>
        <v>0</v>
      </c>
      <c r="DC372">
        <f>ROUND((ROUND(AT372*AG372,2)*1.1),6)</f>
        <v>0</v>
      </c>
      <c r="DD372" t="s">
        <v>3</v>
      </c>
      <c r="DE372" t="s">
        <v>3</v>
      </c>
      <c r="DF372">
        <f t="shared" si="100"/>
        <v>0</v>
      </c>
      <c r="DG372">
        <f t="shared" si="98"/>
        <v>0</v>
      </c>
      <c r="DH372">
        <f t="shared" si="99"/>
        <v>0</v>
      </c>
      <c r="DI372">
        <f t="shared" si="92"/>
        <v>0</v>
      </c>
      <c r="DJ372">
        <f>DI372</f>
        <v>0</v>
      </c>
      <c r="DK372">
        <v>0</v>
      </c>
      <c r="DL372" t="s">
        <v>3</v>
      </c>
      <c r="DM372">
        <v>0</v>
      </c>
      <c r="DN372" t="s">
        <v>3</v>
      </c>
      <c r="DO372">
        <v>0</v>
      </c>
    </row>
    <row r="373" spans="1:119" x14ac:dyDescent="0.2">
      <c r="A373">
        <f>ROW(Source!A573)</f>
        <v>573</v>
      </c>
      <c r="B373">
        <v>60252775</v>
      </c>
      <c r="C373">
        <v>60253738</v>
      </c>
      <c r="D373">
        <v>59040743</v>
      </c>
      <c r="E373">
        <v>1</v>
      </c>
      <c r="F373">
        <v>1</v>
      </c>
      <c r="G373">
        <v>1080</v>
      </c>
      <c r="H373">
        <v>3</v>
      </c>
      <c r="I373" t="s">
        <v>1196</v>
      </c>
      <c r="J373" t="s">
        <v>1197</v>
      </c>
      <c r="K373" t="s">
        <v>1198</v>
      </c>
      <c r="L373">
        <v>1346</v>
      </c>
      <c r="N373">
        <v>1009</v>
      </c>
      <c r="O373" t="s">
        <v>1065</v>
      </c>
      <c r="P373" t="s">
        <v>1065</v>
      </c>
      <c r="Q373">
        <v>1</v>
      </c>
      <c r="W373">
        <v>0</v>
      </c>
      <c r="X373">
        <v>1225168167</v>
      </c>
      <c r="Y373">
        <f>AT373</f>
        <v>6.2700000000000004E-3</v>
      </c>
      <c r="AA373">
        <v>172.35</v>
      </c>
      <c r="AB373">
        <v>0</v>
      </c>
      <c r="AC373">
        <v>0</v>
      </c>
      <c r="AD373">
        <v>0</v>
      </c>
      <c r="AE373">
        <v>27.62</v>
      </c>
      <c r="AF373">
        <v>0</v>
      </c>
      <c r="AG373">
        <v>0</v>
      </c>
      <c r="AH373">
        <v>0</v>
      </c>
      <c r="AI373">
        <v>6.24</v>
      </c>
      <c r="AJ373">
        <v>1</v>
      </c>
      <c r="AK373">
        <v>1</v>
      </c>
      <c r="AL373">
        <v>1</v>
      </c>
      <c r="AM373">
        <v>2</v>
      </c>
      <c r="AN373">
        <v>0</v>
      </c>
      <c r="AO373">
        <v>1</v>
      </c>
      <c r="AP373">
        <v>1</v>
      </c>
      <c r="AQ373">
        <v>0</v>
      </c>
      <c r="AR373">
        <v>0</v>
      </c>
      <c r="AS373" t="s">
        <v>3</v>
      </c>
      <c r="AT373">
        <v>6.2700000000000004E-3</v>
      </c>
      <c r="AU373" t="s">
        <v>3</v>
      </c>
      <c r="AV373">
        <v>0</v>
      </c>
      <c r="AW373">
        <v>2</v>
      </c>
      <c r="AX373">
        <v>60254463</v>
      </c>
      <c r="AY373">
        <v>1</v>
      </c>
      <c r="AZ373">
        <v>0</v>
      </c>
      <c r="BA373">
        <v>455</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CV373">
        <v>0</v>
      </c>
      <c r="CW373">
        <v>0</v>
      </c>
      <c r="CX373">
        <f>ROUND(Y373*Source!I573,9)</f>
        <v>6.2700000000000004E-3</v>
      </c>
      <c r="CY373">
        <f>AA373</f>
        <v>172.35</v>
      </c>
      <c r="CZ373">
        <f>AE373</f>
        <v>27.62</v>
      </c>
      <c r="DA373">
        <f>AI373</f>
        <v>6.24</v>
      </c>
      <c r="DB373">
        <f>ROUND(ROUND(AT373*CZ373,2),6)</f>
        <v>0.17</v>
      </c>
      <c r="DC373">
        <f>ROUND(ROUND(AT373*AG373,2),6)</f>
        <v>0</v>
      </c>
      <c r="DD373" t="s">
        <v>3</v>
      </c>
      <c r="DE373" t="s">
        <v>3</v>
      </c>
      <c r="DF373">
        <f>ROUND(ROUND(AE373*AI373,2)*CX373,2)</f>
        <v>1.08</v>
      </c>
      <c r="DG373">
        <f t="shared" si="98"/>
        <v>0</v>
      </c>
      <c r="DH373">
        <f t="shared" si="99"/>
        <v>0</v>
      </c>
      <c r="DI373">
        <f t="shared" si="92"/>
        <v>0</v>
      </c>
      <c r="DJ373">
        <f>DF373</f>
        <v>1.08</v>
      </c>
      <c r="DK373">
        <v>0</v>
      </c>
      <c r="DL373" t="s">
        <v>3</v>
      </c>
      <c r="DM373">
        <v>0</v>
      </c>
      <c r="DN373" t="s">
        <v>3</v>
      </c>
      <c r="DO373">
        <v>0</v>
      </c>
    </row>
    <row r="374" spans="1:119" x14ac:dyDescent="0.2">
      <c r="A374">
        <f>ROW(Source!A573)</f>
        <v>573</v>
      </c>
      <c r="B374">
        <v>60252775</v>
      </c>
      <c r="C374">
        <v>60253738</v>
      </c>
      <c r="D374">
        <v>59039462</v>
      </c>
      <c r="E374">
        <v>1</v>
      </c>
      <c r="F374">
        <v>1</v>
      </c>
      <c r="G374">
        <v>1080</v>
      </c>
      <c r="H374">
        <v>3</v>
      </c>
      <c r="I374" t="s">
        <v>1199</v>
      </c>
      <c r="J374" t="s">
        <v>1200</v>
      </c>
      <c r="K374" t="s">
        <v>1201</v>
      </c>
      <c r="L374">
        <v>1348</v>
      </c>
      <c r="N374">
        <v>1009</v>
      </c>
      <c r="O374" t="s">
        <v>32</v>
      </c>
      <c r="P374" t="s">
        <v>32</v>
      </c>
      <c r="Q374">
        <v>1000</v>
      </c>
      <c r="W374">
        <v>0</v>
      </c>
      <c r="X374">
        <v>-1945031955</v>
      </c>
      <c r="Y374">
        <f>AT374</f>
        <v>1.0000000000000001E-5</v>
      </c>
      <c r="AA374">
        <v>1930103.81</v>
      </c>
      <c r="AB374">
        <v>0</v>
      </c>
      <c r="AC374">
        <v>0</v>
      </c>
      <c r="AD374">
        <v>0</v>
      </c>
      <c r="AE374">
        <v>64123.05</v>
      </c>
      <c r="AF374">
        <v>0</v>
      </c>
      <c r="AG374">
        <v>0</v>
      </c>
      <c r="AH374">
        <v>0</v>
      </c>
      <c r="AI374">
        <v>30.1</v>
      </c>
      <c r="AJ374">
        <v>1</v>
      </c>
      <c r="AK374">
        <v>1</v>
      </c>
      <c r="AL374">
        <v>1</v>
      </c>
      <c r="AM374">
        <v>2</v>
      </c>
      <c r="AN374">
        <v>0</v>
      </c>
      <c r="AO374">
        <v>1</v>
      </c>
      <c r="AP374">
        <v>1</v>
      </c>
      <c r="AQ374">
        <v>0</v>
      </c>
      <c r="AR374">
        <v>0</v>
      </c>
      <c r="AS374" t="s">
        <v>3</v>
      </c>
      <c r="AT374">
        <v>1.0000000000000001E-5</v>
      </c>
      <c r="AU374" t="s">
        <v>3</v>
      </c>
      <c r="AV374">
        <v>0</v>
      </c>
      <c r="AW374">
        <v>2</v>
      </c>
      <c r="AX374">
        <v>60254464</v>
      </c>
      <c r="AY374">
        <v>1</v>
      </c>
      <c r="AZ374">
        <v>0</v>
      </c>
      <c r="BA374">
        <v>456</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CV374">
        <v>0</v>
      </c>
      <c r="CW374">
        <v>0</v>
      </c>
      <c r="CX374">
        <f>ROUND(Y374*Source!I573,9)</f>
        <v>1.0000000000000001E-5</v>
      </c>
      <c r="CY374">
        <f>AA374</f>
        <v>1930103.81</v>
      </c>
      <c r="CZ374">
        <f>AE374</f>
        <v>64123.05</v>
      </c>
      <c r="DA374">
        <f>AI374</f>
        <v>30.1</v>
      </c>
      <c r="DB374">
        <f>ROUND(ROUND(AT374*CZ374,2),6)</f>
        <v>0.64</v>
      </c>
      <c r="DC374">
        <f>ROUND(ROUND(AT374*AG374,2),6)</f>
        <v>0</v>
      </c>
      <c r="DD374" t="s">
        <v>3</v>
      </c>
      <c r="DE374" t="s">
        <v>3</v>
      </c>
      <c r="DF374">
        <f>ROUND(ROUND(AE374*AI374,2)*CX374,2)</f>
        <v>19.3</v>
      </c>
      <c r="DG374">
        <f t="shared" si="98"/>
        <v>0</v>
      </c>
      <c r="DH374">
        <f t="shared" si="99"/>
        <v>0</v>
      </c>
      <c r="DI374">
        <f t="shared" si="92"/>
        <v>0</v>
      </c>
      <c r="DJ374">
        <f>DF374</f>
        <v>19.3</v>
      </c>
      <c r="DK374">
        <v>0</v>
      </c>
      <c r="DL374" t="s">
        <v>3</v>
      </c>
      <c r="DM374">
        <v>0</v>
      </c>
      <c r="DN374" t="s">
        <v>3</v>
      </c>
      <c r="DO374">
        <v>0</v>
      </c>
    </row>
    <row r="375" spans="1:119" x14ac:dyDescent="0.2">
      <c r="A375">
        <f>ROW(Source!A573)</f>
        <v>573</v>
      </c>
      <c r="B375">
        <v>60252775</v>
      </c>
      <c r="C375">
        <v>60253738</v>
      </c>
      <c r="D375">
        <v>59049354</v>
      </c>
      <c r="E375">
        <v>1</v>
      </c>
      <c r="F375">
        <v>1</v>
      </c>
      <c r="G375">
        <v>1080</v>
      </c>
      <c r="H375">
        <v>3</v>
      </c>
      <c r="I375" t="s">
        <v>1202</v>
      </c>
      <c r="J375" t="s">
        <v>1203</v>
      </c>
      <c r="K375" t="s">
        <v>1204</v>
      </c>
      <c r="L375">
        <v>1354</v>
      </c>
      <c r="N375">
        <v>1010</v>
      </c>
      <c r="O375" t="s">
        <v>457</v>
      </c>
      <c r="P375" t="s">
        <v>457</v>
      </c>
      <c r="Q375">
        <v>1</v>
      </c>
      <c r="W375">
        <v>0</v>
      </c>
      <c r="X375">
        <v>314181591</v>
      </c>
      <c r="Y375">
        <f>AT375</f>
        <v>0.1</v>
      </c>
      <c r="AA375">
        <v>36.14</v>
      </c>
      <c r="AB375">
        <v>0</v>
      </c>
      <c r="AC375">
        <v>0</v>
      </c>
      <c r="AD375">
        <v>0</v>
      </c>
      <c r="AE375">
        <v>15.25</v>
      </c>
      <c r="AF375">
        <v>0</v>
      </c>
      <c r="AG375">
        <v>0</v>
      </c>
      <c r="AH375">
        <v>0</v>
      </c>
      <c r="AI375">
        <v>2.37</v>
      </c>
      <c r="AJ375">
        <v>1</v>
      </c>
      <c r="AK375">
        <v>1</v>
      </c>
      <c r="AL375">
        <v>1</v>
      </c>
      <c r="AM375">
        <v>2</v>
      </c>
      <c r="AN375">
        <v>0</v>
      </c>
      <c r="AO375">
        <v>1</v>
      </c>
      <c r="AP375">
        <v>1</v>
      </c>
      <c r="AQ375">
        <v>0</v>
      </c>
      <c r="AR375">
        <v>0</v>
      </c>
      <c r="AS375" t="s">
        <v>3</v>
      </c>
      <c r="AT375">
        <v>0.1</v>
      </c>
      <c r="AU375" t="s">
        <v>3</v>
      </c>
      <c r="AV375">
        <v>0</v>
      </c>
      <c r="AW375">
        <v>2</v>
      </c>
      <c r="AX375">
        <v>60254465</v>
      </c>
      <c r="AY375">
        <v>1</v>
      </c>
      <c r="AZ375">
        <v>0</v>
      </c>
      <c r="BA375">
        <v>457</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CV375">
        <v>0</v>
      </c>
      <c r="CW375">
        <v>0</v>
      </c>
      <c r="CX375">
        <f>ROUND(Y375*Source!I573,9)</f>
        <v>0.1</v>
      </c>
      <c r="CY375">
        <f>AA375</f>
        <v>36.14</v>
      </c>
      <c r="CZ375">
        <f>AE375</f>
        <v>15.25</v>
      </c>
      <c r="DA375">
        <f>AI375</f>
        <v>2.37</v>
      </c>
      <c r="DB375">
        <f>ROUND(ROUND(AT375*CZ375,2),6)</f>
        <v>1.53</v>
      </c>
      <c r="DC375">
        <f>ROUND(ROUND(AT375*AG375,2),6)</f>
        <v>0</v>
      </c>
      <c r="DD375" t="s">
        <v>3</v>
      </c>
      <c r="DE375" t="s">
        <v>3</v>
      </c>
      <c r="DF375">
        <f>ROUND(ROUND(AE375*AI375,2)*CX375,2)</f>
        <v>3.61</v>
      </c>
      <c r="DG375">
        <f t="shared" si="98"/>
        <v>0</v>
      </c>
      <c r="DH375">
        <f t="shared" si="99"/>
        <v>0</v>
      </c>
      <c r="DI375">
        <f t="shared" si="92"/>
        <v>0</v>
      </c>
      <c r="DJ375">
        <f>DF375</f>
        <v>3.61</v>
      </c>
      <c r="DK375">
        <v>0</v>
      </c>
      <c r="DL375" t="s">
        <v>3</v>
      </c>
      <c r="DM375">
        <v>0</v>
      </c>
      <c r="DN375" t="s">
        <v>3</v>
      </c>
      <c r="DO375">
        <v>0</v>
      </c>
    </row>
    <row r="376" spans="1:119" x14ac:dyDescent="0.2">
      <c r="A376">
        <f>ROW(Source!A573)</f>
        <v>573</v>
      </c>
      <c r="B376">
        <v>60252775</v>
      </c>
      <c r="C376">
        <v>60253738</v>
      </c>
      <c r="D376">
        <v>0</v>
      </c>
      <c r="E376">
        <v>1080</v>
      </c>
      <c r="F376">
        <v>1</v>
      </c>
      <c r="G376">
        <v>1080</v>
      </c>
      <c r="H376">
        <v>3</v>
      </c>
      <c r="I376" t="s">
        <v>830</v>
      </c>
      <c r="J376" t="s">
        <v>3</v>
      </c>
      <c r="K376" t="s">
        <v>831</v>
      </c>
      <c r="L376">
        <v>1371</v>
      </c>
      <c r="N376">
        <v>1013</v>
      </c>
      <c r="O376" t="s">
        <v>37</v>
      </c>
      <c r="P376" t="s">
        <v>37</v>
      </c>
      <c r="Q376">
        <v>1</v>
      </c>
      <c r="W376">
        <v>0</v>
      </c>
      <c r="X376">
        <v>45290664</v>
      </c>
      <c r="Y376">
        <f>AT376</f>
        <v>1</v>
      </c>
      <c r="AA376">
        <v>13522.04</v>
      </c>
      <c r="AB376">
        <v>0</v>
      </c>
      <c r="AC376">
        <v>0</v>
      </c>
      <c r="AD376">
        <v>0</v>
      </c>
      <c r="AE376">
        <v>1765.28</v>
      </c>
      <c r="AF376">
        <v>0</v>
      </c>
      <c r="AG376">
        <v>0</v>
      </c>
      <c r="AH376">
        <v>0</v>
      </c>
      <c r="AI376">
        <v>7.66</v>
      </c>
      <c r="AJ376">
        <v>1</v>
      </c>
      <c r="AK376">
        <v>1</v>
      </c>
      <c r="AL376">
        <v>1</v>
      </c>
      <c r="AM376">
        <v>0</v>
      </c>
      <c r="AN376">
        <v>0</v>
      </c>
      <c r="AO376">
        <v>0</v>
      </c>
      <c r="AP376">
        <v>1</v>
      </c>
      <c r="AQ376">
        <v>0</v>
      </c>
      <c r="AR376">
        <v>0</v>
      </c>
      <c r="AS376" t="s">
        <v>3</v>
      </c>
      <c r="AT376">
        <v>1</v>
      </c>
      <c r="AU376" t="s">
        <v>3</v>
      </c>
      <c r="AV376">
        <v>0</v>
      </c>
      <c r="AW376">
        <v>1</v>
      </c>
      <c r="AX376">
        <v>-1</v>
      </c>
      <c r="AY376">
        <v>0</v>
      </c>
      <c r="AZ376">
        <v>0</v>
      </c>
      <c r="BA376" t="s">
        <v>3</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CV376">
        <v>0</v>
      </c>
      <c r="CW376">
        <v>0</v>
      </c>
      <c r="CX376">
        <f>ROUND(Y376*Source!I573,9)</f>
        <v>1</v>
      </c>
      <c r="CY376">
        <f>AA376</f>
        <v>13522.04</v>
      </c>
      <c r="CZ376">
        <f>AE376</f>
        <v>1765.28</v>
      </c>
      <c r="DA376">
        <f>AI376</f>
        <v>7.66</v>
      </c>
      <c r="DB376">
        <f>ROUND(ROUND(AT376*CZ376,2),6)</f>
        <v>1765.28</v>
      </c>
      <c r="DC376">
        <f>ROUND(ROUND(AT376*AG376,2),6)</f>
        <v>0</v>
      </c>
      <c r="DD376" t="s">
        <v>3</v>
      </c>
      <c r="DE376" t="s">
        <v>3</v>
      </c>
      <c r="DF376">
        <f>ROUND(ROUND(AE376*AI376,2)*CX376,2)</f>
        <v>13522.04</v>
      </c>
      <c r="DG376">
        <f t="shared" si="98"/>
        <v>0</v>
      </c>
      <c r="DH376">
        <f t="shared" si="99"/>
        <v>0</v>
      </c>
      <c r="DI376">
        <f t="shared" si="92"/>
        <v>0</v>
      </c>
      <c r="DJ376">
        <f>DF376</f>
        <v>13522.04</v>
      </c>
      <c r="DK376">
        <v>0</v>
      </c>
      <c r="DL376" t="s">
        <v>3</v>
      </c>
      <c r="DM376">
        <v>0</v>
      </c>
      <c r="DN376" t="s">
        <v>3</v>
      </c>
      <c r="DO376">
        <v>0</v>
      </c>
    </row>
    <row r="377" spans="1:119" x14ac:dyDescent="0.2">
      <c r="A377">
        <f>ROW(Source!A611)</f>
        <v>611</v>
      </c>
      <c r="B377">
        <v>60252778</v>
      </c>
      <c r="C377">
        <v>60254751</v>
      </c>
      <c r="D377">
        <v>58999254</v>
      </c>
      <c r="E377">
        <v>1080</v>
      </c>
      <c r="F377">
        <v>1</v>
      </c>
      <c r="G377">
        <v>1080</v>
      </c>
      <c r="H377">
        <v>1</v>
      </c>
      <c r="I377" t="s">
        <v>1048</v>
      </c>
      <c r="J377" t="s">
        <v>3</v>
      </c>
      <c r="K377" t="s">
        <v>1049</v>
      </c>
      <c r="L377">
        <v>1191</v>
      </c>
      <c r="N377">
        <v>1013</v>
      </c>
      <c r="O377" t="s">
        <v>1050</v>
      </c>
      <c r="P377" t="s">
        <v>1050</v>
      </c>
      <c r="Q377">
        <v>1</v>
      </c>
      <c r="W377">
        <v>0</v>
      </c>
      <c r="X377">
        <v>476480486</v>
      </c>
      <c r="Y377">
        <f>(AT377*1.1)</f>
        <v>20.724</v>
      </c>
      <c r="AA377">
        <v>0</v>
      </c>
      <c r="AB377">
        <v>0</v>
      </c>
      <c r="AC377">
        <v>0</v>
      </c>
      <c r="AD377">
        <v>0</v>
      </c>
      <c r="AE377">
        <v>0</v>
      </c>
      <c r="AF377">
        <v>0</v>
      </c>
      <c r="AG377">
        <v>0</v>
      </c>
      <c r="AH377">
        <v>0</v>
      </c>
      <c r="AI377">
        <v>1</v>
      </c>
      <c r="AJ377">
        <v>1</v>
      </c>
      <c r="AK377">
        <v>1</v>
      </c>
      <c r="AL377">
        <v>1</v>
      </c>
      <c r="AM377">
        <v>-2</v>
      </c>
      <c r="AN377">
        <v>0</v>
      </c>
      <c r="AO377">
        <v>1</v>
      </c>
      <c r="AP377">
        <v>1</v>
      </c>
      <c r="AQ377">
        <v>0</v>
      </c>
      <c r="AR377">
        <v>0</v>
      </c>
      <c r="AS377" t="s">
        <v>3</v>
      </c>
      <c r="AT377">
        <v>18.84</v>
      </c>
      <c r="AU377" t="s">
        <v>24</v>
      </c>
      <c r="AV377">
        <v>1</v>
      </c>
      <c r="AW377">
        <v>2</v>
      </c>
      <c r="AX377">
        <v>60254752</v>
      </c>
      <c r="AY377">
        <v>1</v>
      </c>
      <c r="AZ377">
        <v>0</v>
      </c>
      <c r="BA377">
        <v>459</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CU377">
        <f>ROUND(AT377*Source!I611*AH377*AL377,2)</f>
        <v>0</v>
      </c>
      <c r="CV377">
        <f>ROUND(Y377*Source!I611,9)</f>
        <v>4.9737600000000004</v>
      </c>
      <c r="CW377">
        <v>0</v>
      </c>
      <c r="CX377">
        <f>ROUND(Y377*Source!I611,9)</f>
        <v>4.9737600000000004</v>
      </c>
      <c r="CY377">
        <f>AD377</f>
        <v>0</v>
      </c>
      <c r="CZ377">
        <f>AH377</f>
        <v>0</v>
      </c>
      <c r="DA377">
        <f>AL377</f>
        <v>1</v>
      </c>
      <c r="DB377">
        <f>ROUND((ROUND(AT377*CZ377,2)*1.1),6)</f>
        <v>0</v>
      </c>
      <c r="DC377">
        <f>ROUND((ROUND(AT377*AG377,2)*1.1),6)</f>
        <v>0</v>
      </c>
      <c r="DD377" t="s">
        <v>3</v>
      </c>
      <c r="DE377" t="s">
        <v>3</v>
      </c>
      <c r="DF377">
        <f>ROUND(ROUND(AE377,2)*CX377,2)</f>
        <v>0</v>
      </c>
      <c r="DG377">
        <f t="shared" si="98"/>
        <v>0</v>
      </c>
      <c r="DH377">
        <f t="shared" si="99"/>
        <v>0</v>
      </c>
      <c r="DI377">
        <f t="shared" si="92"/>
        <v>0</v>
      </c>
      <c r="DJ377">
        <f>DI377</f>
        <v>0</v>
      </c>
      <c r="DK377">
        <v>0</v>
      </c>
      <c r="DL377" t="s">
        <v>3</v>
      </c>
      <c r="DM377">
        <v>0</v>
      </c>
      <c r="DN377" t="s">
        <v>3</v>
      </c>
      <c r="DO377">
        <v>0</v>
      </c>
    </row>
    <row r="378" spans="1:119" x14ac:dyDescent="0.2">
      <c r="A378">
        <f>ROW(Source!A611)</f>
        <v>611</v>
      </c>
      <c r="B378">
        <v>60252778</v>
      </c>
      <c r="C378">
        <v>60254751</v>
      </c>
      <c r="D378">
        <v>59070669</v>
      </c>
      <c r="E378">
        <v>1</v>
      </c>
      <c r="F378">
        <v>1</v>
      </c>
      <c r="G378">
        <v>1080</v>
      </c>
      <c r="H378">
        <v>2</v>
      </c>
      <c r="I378" t="s">
        <v>1055</v>
      </c>
      <c r="J378" t="s">
        <v>1056</v>
      </c>
      <c r="K378" t="s">
        <v>1057</v>
      </c>
      <c r="L378">
        <v>1368</v>
      </c>
      <c r="N378">
        <v>1011</v>
      </c>
      <c r="O378" t="s">
        <v>1054</v>
      </c>
      <c r="P378" t="s">
        <v>1054</v>
      </c>
      <c r="Q378">
        <v>1</v>
      </c>
      <c r="W378">
        <v>0</v>
      </c>
      <c r="X378">
        <v>-1985943078</v>
      </c>
      <c r="Y378">
        <f>(AT378*1.1)</f>
        <v>1.1000000000000001E-2</v>
      </c>
      <c r="AA378">
        <v>0</v>
      </c>
      <c r="AB378">
        <v>87.01</v>
      </c>
      <c r="AC378">
        <v>13.21</v>
      </c>
      <c r="AD378">
        <v>0</v>
      </c>
      <c r="AE378">
        <v>0</v>
      </c>
      <c r="AF378">
        <v>83.1</v>
      </c>
      <c r="AG378">
        <v>12.62</v>
      </c>
      <c r="AH378">
        <v>0</v>
      </c>
      <c r="AI378">
        <v>1</v>
      </c>
      <c r="AJ378">
        <v>1</v>
      </c>
      <c r="AK378">
        <v>1</v>
      </c>
      <c r="AL378">
        <v>1</v>
      </c>
      <c r="AM378">
        <v>-2</v>
      </c>
      <c r="AN378">
        <v>0</v>
      </c>
      <c r="AO378">
        <v>1</v>
      </c>
      <c r="AP378">
        <v>1</v>
      </c>
      <c r="AQ378">
        <v>0</v>
      </c>
      <c r="AR378">
        <v>0</v>
      </c>
      <c r="AS378" t="s">
        <v>3</v>
      </c>
      <c r="AT378">
        <v>0.01</v>
      </c>
      <c r="AU378" t="s">
        <v>24</v>
      </c>
      <c r="AV378">
        <v>0</v>
      </c>
      <c r="AW378">
        <v>2</v>
      </c>
      <c r="AX378">
        <v>60254753</v>
      </c>
      <c r="AY378">
        <v>1</v>
      </c>
      <c r="AZ378">
        <v>0</v>
      </c>
      <c r="BA378">
        <v>460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CV378">
        <v>0</v>
      </c>
      <c r="CW378">
        <f>ROUND(Y378*Source!I611*DO378,9)</f>
        <v>3.3316800000000001E-2</v>
      </c>
      <c r="CX378">
        <f>ROUND(Y378*Source!I611,9)</f>
        <v>2.64E-3</v>
      </c>
      <c r="CY378">
        <f>AB378</f>
        <v>87.01</v>
      </c>
      <c r="CZ378">
        <f>AF378</f>
        <v>83.1</v>
      </c>
      <c r="DA378">
        <f>AJ378</f>
        <v>1</v>
      </c>
      <c r="DB378">
        <f>ROUND((ROUND(AT378*CZ378,2)*1.1),6)</f>
        <v>0.91300000000000003</v>
      </c>
      <c r="DC378">
        <f>ROUND((ROUND(AT378*AG378,2)*1.1),6)</f>
        <v>0.14299999999999999</v>
      </c>
      <c r="DD378" t="s">
        <v>3</v>
      </c>
      <c r="DE378" t="s">
        <v>3</v>
      </c>
      <c r="DF378">
        <f>ROUND(ROUND(AE378,2)*CX378,2)</f>
        <v>0</v>
      </c>
      <c r="DG378">
        <f t="shared" si="98"/>
        <v>0.22</v>
      </c>
      <c r="DH378">
        <f t="shared" si="99"/>
        <v>0.03</v>
      </c>
      <c r="DI378">
        <f t="shared" si="92"/>
        <v>0</v>
      </c>
      <c r="DJ378">
        <f>DG378</f>
        <v>0.22</v>
      </c>
      <c r="DK378">
        <v>0</v>
      </c>
      <c r="DL378" t="s">
        <v>1058</v>
      </c>
      <c r="DM378">
        <v>0</v>
      </c>
      <c r="DN378" t="s">
        <v>1050</v>
      </c>
      <c r="DO378">
        <v>12.62</v>
      </c>
    </row>
    <row r="379" spans="1:119" x14ac:dyDescent="0.2">
      <c r="A379">
        <f>ROW(Source!A611)</f>
        <v>611</v>
      </c>
      <c r="B379">
        <v>60252778</v>
      </c>
      <c r="C379">
        <v>60254751</v>
      </c>
      <c r="D379">
        <v>59062629</v>
      </c>
      <c r="E379">
        <v>1</v>
      </c>
      <c r="F379">
        <v>1</v>
      </c>
      <c r="G379">
        <v>1080</v>
      </c>
      <c r="H379">
        <v>3</v>
      </c>
      <c r="I379" t="s">
        <v>839</v>
      </c>
      <c r="J379" t="s">
        <v>841</v>
      </c>
      <c r="K379" t="s">
        <v>840</v>
      </c>
      <c r="L379">
        <v>1354</v>
      </c>
      <c r="N379">
        <v>1010</v>
      </c>
      <c r="O379" t="s">
        <v>457</v>
      </c>
      <c r="P379" t="s">
        <v>457</v>
      </c>
      <c r="Q379">
        <v>1</v>
      </c>
      <c r="W379">
        <v>0</v>
      </c>
      <c r="X379">
        <v>688332390</v>
      </c>
      <c r="Y379">
        <f>AT379</f>
        <v>100</v>
      </c>
      <c r="AA379">
        <v>14.68</v>
      </c>
      <c r="AB379">
        <v>0</v>
      </c>
      <c r="AC379">
        <v>0</v>
      </c>
      <c r="AD379">
        <v>0</v>
      </c>
      <c r="AE379">
        <v>14.68</v>
      </c>
      <c r="AF379">
        <v>0</v>
      </c>
      <c r="AG379">
        <v>0</v>
      </c>
      <c r="AH379">
        <v>0</v>
      </c>
      <c r="AI379">
        <v>1</v>
      </c>
      <c r="AJ379">
        <v>1</v>
      </c>
      <c r="AK379">
        <v>1</v>
      </c>
      <c r="AL379">
        <v>1</v>
      </c>
      <c r="AM379">
        <v>0</v>
      </c>
      <c r="AN379">
        <v>0</v>
      </c>
      <c r="AO379">
        <v>0</v>
      </c>
      <c r="AP379">
        <v>0</v>
      </c>
      <c r="AQ379">
        <v>0</v>
      </c>
      <c r="AR379">
        <v>0</v>
      </c>
      <c r="AS379" t="s">
        <v>3</v>
      </c>
      <c r="AT379">
        <v>100</v>
      </c>
      <c r="AU379" t="s">
        <v>3</v>
      </c>
      <c r="AV379">
        <v>0</v>
      </c>
      <c r="AW379">
        <v>1</v>
      </c>
      <c r="AX379">
        <v>-1</v>
      </c>
      <c r="AY379">
        <v>0</v>
      </c>
      <c r="AZ379">
        <v>0</v>
      </c>
      <c r="BA379" t="s">
        <v>3</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CV379">
        <v>0</v>
      </c>
      <c r="CW379">
        <v>0</v>
      </c>
      <c r="CX379">
        <f>ROUND(Y379*Source!I611,9)</f>
        <v>24</v>
      </c>
      <c r="CY379">
        <f>AA379</f>
        <v>14.68</v>
      </c>
      <c r="CZ379">
        <f>AE379</f>
        <v>14.68</v>
      </c>
      <c r="DA379">
        <f>AI379</f>
        <v>1</v>
      </c>
      <c r="DB379">
        <f>ROUND(ROUND(AT379*CZ379,2),6)</f>
        <v>1468</v>
      </c>
      <c r="DC379">
        <f>ROUND(ROUND(AT379*AG379,2),6)</f>
        <v>0</v>
      </c>
      <c r="DD379" t="s">
        <v>3</v>
      </c>
      <c r="DE379" t="s">
        <v>3</v>
      </c>
      <c r="DF379">
        <f>ROUND(ROUND(AE379,2)*CX379,2)</f>
        <v>352.32</v>
      </c>
      <c r="DG379">
        <f t="shared" si="98"/>
        <v>0</v>
      </c>
      <c r="DH379">
        <f t="shared" si="99"/>
        <v>0</v>
      </c>
      <c r="DI379">
        <f t="shared" si="92"/>
        <v>0</v>
      </c>
      <c r="DJ379">
        <f>DF379</f>
        <v>352.32</v>
      </c>
      <c r="DK379">
        <v>0</v>
      </c>
      <c r="DL379" t="s">
        <v>3</v>
      </c>
      <c r="DM379">
        <v>0</v>
      </c>
      <c r="DN379" t="s">
        <v>3</v>
      </c>
      <c r="DO379">
        <v>0</v>
      </c>
    </row>
    <row r="380" spans="1:119" x14ac:dyDescent="0.2">
      <c r="A380">
        <f>ROW(Source!A612)</f>
        <v>612</v>
      </c>
      <c r="B380">
        <v>60252775</v>
      </c>
      <c r="C380">
        <v>60254751</v>
      </c>
      <c r="D380">
        <v>58999254</v>
      </c>
      <c r="E380">
        <v>1080</v>
      </c>
      <c r="F380">
        <v>1</v>
      </c>
      <c r="G380">
        <v>1080</v>
      </c>
      <c r="H380">
        <v>1</v>
      </c>
      <c r="I380" t="s">
        <v>1048</v>
      </c>
      <c r="J380" t="s">
        <v>3</v>
      </c>
      <c r="K380" t="s">
        <v>1049</v>
      </c>
      <c r="L380">
        <v>1191</v>
      </c>
      <c r="N380">
        <v>1013</v>
      </c>
      <c r="O380" t="s">
        <v>1050</v>
      </c>
      <c r="P380" t="s">
        <v>1050</v>
      </c>
      <c r="Q380">
        <v>1</v>
      </c>
      <c r="W380">
        <v>0</v>
      </c>
      <c r="X380">
        <v>476480486</v>
      </c>
      <c r="Y380">
        <f>(AT380*1.1)</f>
        <v>20.724</v>
      </c>
      <c r="AA380">
        <v>0</v>
      </c>
      <c r="AB380">
        <v>0</v>
      </c>
      <c r="AC380">
        <v>0</v>
      </c>
      <c r="AD380">
        <v>0</v>
      </c>
      <c r="AE380">
        <v>0</v>
      </c>
      <c r="AF380">
        <v>0</v>
      </c>
      <c r="AG380">
        <v>0</v>
      </c>
      <c r="AH380">
        <v>0</v>
      </c>
      <c r="AI380">
        <v>1</v>
      </c>
      <c r="AJ380">
        <v>1</v>
      </c>
      <c r="AK380">
        <v>1</v>
      </c>
      <c r="AL380">
        <v>1</v>
      </c>
      <c r="AM380">
        <v>5</v>
      </c>
      <c r="AN380">
        <v>0</v>
      </c>
      <c r="AO380">
        <v>1</v>
      </c>
      <c r="AP380">
        <v>1</v>
      </c>
      <c r="AQ380">
        <v>0</v>
      </c>
      <c r="AR380">
        <v>0</v>
      </c>
      <c r="AS380" t="s">
        <v>3</v>
      </c>
      <c r="AT380">
        <v>18.84</v>
      </c>
      <c r="AU380" t="s">
        <v>24</v>
      </c>
      <c r="AV380">
        <v>1</v>
      </c>
      <c r="AW380">
        <v>2</v>
      </c>
      <c r="AX380">
        <v>60254752</v>
      </c>
      <c r="AY380">
        <v>1</v>
      </c>
      <c r="AZ380">
        <v>0</v>
      </c>
      <c r="BA380">
        <v>462</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CU380">
        <f>ROUND(AT380*Source!I612*AH380*AL380,2)</f>
        <v>0</v>
      </c>
      <c r="CV380">
        <f>ROUND(Y380*Source!I612,9)</f>
        <v>4.9737600000000004</v>
      </c>
      <c r="CW380">
        <v>0</v>
      </c>
      <c r="CX380">
        <f>ROUND(Y380*Source!I612,9)</f>
        <v>4.9737600000000004</v>
      </c>
      <c r="CY380">
        <f>AD380</f>
        <v>0</v>
      </c>
      <c r="CZ380">
        <f>AH380</f>
        <v>0</v>
      </c>
      <c r="DA380">
        <f>AL380</f>
        <v>1</v>
      </c>
      <c r="DB380">
        <f>ROUND((ROUND(AT380*CZ380,2)*1.1),6)</f>
        <v>0</v>
      </c>
      <c r="DC380">
        <f>ROUND((ROUND(AT380*AG380,2)*1.1),6)</f>
        <v>0</v>
      </c>
      <c r="DD380" t="s">
        <v>3</v>
      </c>
      <c r="DE380" t="s">
        <v>3</v>
      </c>
      <c r="DF380">
        <f>ROUND(ROUND(AE380,2)*CX380,2)</f>
        <v>0</v>
      </c>
      <c r="DG380">
        <f t="shared" si="98"/>
        <v>0</v>
      </c>
      <c r="DH380">
        <f t="shared" si="99"/>
        <v>0</v>
      </c>
      <c r="DI380">
        <f t="shared" si="92"/>
        <v>0</v>
      </c>
      <c r="DJ380">
        <f>DI380</f>
        <v>0</v>
      </c>
      <c r="DK380">
        <v>0</v>
      </c>
      <c r="DL380" t="s">
        <v>3</v>
      </c>
      <c r="DM380">
        <v>0</v>
      </c>
      <c r="DN380" t="s">
        <v>3</v>
      </c>
      <c r="DO380">
        <v>0</v>
      </c>
    </row>
    <row r="381" spans="1:119" x14ac:dyDescent="0.2">
      <c r="A381">
        <f>ROW(Source!A612)</f>
        <v>612</v>
      </c>
      <c r="B381">
        <v>60252775</v>
      </c>
      <c r="C381">
        <v>60254751</v>
      </c>
      <c r="D381">
        <v>59070669</v>
      </c>
      <c r="E381">
        <v>1</v>
      </c>
      <c r="F381">
        <v>1</v>
      </c>
      <c r="G381">
        <v>1080</v>
      </c>
      <c r="H381">
        <v>2</v>
      </c>
      <c r="I381" t="s">
        <v>1055</v>
      </c>
      <c r="J381" t="s">
        <v>1056</v>
      </c>
      <c r="K381" t="s">
        <v>1057</v>
      </c>
      <c r="L381">
        <v>1368</v>
      </c>
      <c r="N381">
        <v>1011</v>
      </c>
      <c r="O381" t="s">
        <v>1054</v>
      </c>
      <c r="P381" t="s">
        <v>1054</v>
      </c>
      <c r="Q381">
        <v>1</v>
      </c>
      <c r="W381">
        <v>0</v>
      </c>
      <c r="X381">
        <v>-1985943078</v>
      </c>
      <c r="Y381">
        <f>(AT381*1.1)</f>
        <v>1.1000000000000001E-2</v>
      </c>
      <c r="AA381">
        <v>0</v>
      </c>
      <c r="AB381">
        <v>1418.19</v>
      </c>
      <c r="AC381">
        <v>726.59</v>
      </c>
      <c r="AD381">
        <v>0</v>
      </c>
      <c r="AE381">
        <v>0</v>
      </c>
      <c r="AF381">
        <v>83.1</v>
      </c>
      <c r="AG381">
        <v>12.62</v>
      </c>
      <c r="AH381">
        <v>0</v>
      </c>
      <c r="AI381">
        <v>1</v>
      </c>
      <c r="AJ381">
        <v>16.3</v>
      </c>
      <c r="AK381">
        <v>54.99</v>
      </c>
      <c r="AL381">
        <v>1</v>
      </c>
      <c r="AM381">
        <v>2</v>
      </c>
      <c r="AN381">
        <v>0</v>
      </c>
      <c r="AO381">
        <v>1</v>
      </c>
      <c r="AP381">
        <v>1</v>
      </c>
      <c r="AQ381">
        <v>0</v>
      </c>
      <c r="AR381">
        <v>0</v>
      </c>
      <c r="AS381" t="s">
        <v>3</v>
      </c>
      <c r="AT381">
        <v>0.01</v>
      </c>
      <c r="AU381" t="s">
        <v>24</v>
      </c>
      <c r="AV381">
        <v>0</v>
      </c>
      <c r="AW381">
        <v>2</v>
      </c>
      <c r="AX381">
        <v>60254753</v>
      </c>
      <c r="AY381">
        <v>1</v>
      </c>
      <c r="AZ381">
        <v>0</v>
      </c>
      <c r="BA381">
        <v>463</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CV381">
        <v>0</v>
      </c>
      <c r="CW381">
        <f>ROUND(Y381*Source!I612*DO381,9)</f>
        <v>3.3316800000000001E-2</v>
      </c>
      <c r="CX381">
        <f>ROUND(Y381*Source!I612,9)</f>
        <v>2.64E-3</v>
      </c>
      <c r="CY381">
        <f>AB381</f>
        <v>1418.19</v>
      </c>
      <c r="CZ381">
        <f>AF381</f>
        <v>83.1</v>
      </c>
      <c r="DA381">
        <f>AJ381</f>
        <v>16.3</v>
      </c>
      <c r="DB381">
        <f>ROUND((ROUND(AT381*CZ381,2)*1.1),6)</f>
        <v>0.91300000000000003</v>
      </c>
      <c r="DC381">
        <f>ROUND((ROUND(AT381*AG381,2)*1.1),6)</f>
        <v>0.14299999999999999</v>
      </c>
      <c r="DD381" t="s">
        <v>3</v>
      </c>
      <c r="DE381" t="s">
        <v>3</v>
      </c>
      <c r="DF381">
        <f>ROUND(ROUND(AE381,2)*CX381,2)</f>
        <v>0</v>
      </c>
      <c r="DG381">
        <f>ROUND(ROUND(AF381*AJ381,2)*CX381,2)</f>
        <v>3.58</v>
      </c>
      <c r="DH381">
        <f>ROUND(ROUND(AG381*AK381,2)*CX381,2)</f>
        <v>1.83</v>
      </c>
      <c r="DI381">
        <f t="shared" si="92"/>
        <v>0</v>
      </c>
      <c r="DJ381">
        <f>DG381</f>
        <v>3.58</v>
      </c>
      <c r="DK381">
        <v>0</v>
      </c>
      <c r="DL381" t="s">
        <v>1058</v>
      </c>
      <c r="DM381">
        <v>0</v>
      </c>
      <c r="DN381" t="s">
        <v>1050</v>
      </c>
      <c r="DO381">
        <v>12.62</v>
      </c>
    </row>
    <row r="382" spans="1:119" x14ac:dyDescent="0.2">
      <c r="A382">
        <f>ROW(Source!A612)</f>
        <v>612</v>
      </c>
      <c r="B382">
        <v>60252775</v>
      </c>
      <c r="C382">
        <v>60254751</v>
      </c>
      <c r="D382">
        <v>59062629</v>
      </c>
      <c r="E382">
        <v>1</v>
      </c>
      <c r="F382">
        <v>1</v>
      </c>
      <c r="G382">
        <v>1080</v>
      </c>
      <c r="H382">
        <v>3</v>
      </c>
      <c r="I382" t="s">
        <v>839</v>
      </c>
      <c r="J382" t="s">
        <v>841</v>
      </c>
      <c r="K382" t="s">
        <v>840</v>
      </c>
      <c r="L382">
        <v>1354</v>
      </c>
      <c r="N382">
        <v>1010</v>
      </c>
      <c r="O382" t="s">
        <v>457</v>
      </c>
      <c r="P382" t="s">
        <v>457</v>
      </c>
      <c r="Q382">
        <v>1</v>
      </c>
      <c r="W382">
        <v>0</v>
      </c>
      <c r="X382">
        <v>688332390</v>
      </c>
      <c r="Y382">
        <f>AT382</f>
        <v>100</v>
      </c>
      <c r="AA382">
        <v>83.24</v>
      </c>
      <c r="AB382">
        <v>0</v>
      </c>
      <c r="AC382">
        <v>0</v>
      </c>
      <c r="AD382">
        <v>0</v>
      </c>
      <c r="AE382">
        <v>14.68</v>
      </c>
      <c r="AF382">
        <v>0</v>
      </c>
      <c r="AG382">
        <v>0</v>
      </c>
      <c r="AH382">
        <v>0</v>
      </c>
      <c r="AI382">
        <v>5.67</v>
      </c>
      <c r="AJ382">
        <v>1</v>
      </c>
      <c r="AK382">
        <v>1</v>
      </c>
      <c r="AL382">
        <v>1</v>
      </c>
      <c r="AM382">
        <v>0</v>
      </c>
      <c r="AN382">
        <v>0</v>
      </c>
      <c r="AO382">
        <v>0</v>
      </c>
      <c r="AP382">
        <v>0</v>
      </c>
      <c r="AQ382">
        <v>0</v>
      </c>
      <c r="AR382">
        <v>0</v>
      </c>
      <c r="AS382" t="s">
        <v>3</v>
      </c>
      <c r="AT382">
        <v>100</v>
      </c>
      <c r="AU382" t="s">
        <v>3</v>
      </c>
      <c r="AV382">
        <v>0</v>
      </c>
      <c r="AW382">
        <v>1</v>
      </c>
      <c r="AX382">
        <v>-1</v>
      </c>
      <c r="AY382">
        <v>0</v>
      </c>
      <c r="AZ382">
        <v>0</v>
      </c>
      <c r="BA382" t="s">
        <v>3</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CV382">
        <v>0</v>
      </c>
      <c r="CW382">
        <v>0</v>
      </c>
      <c r="CX382">
        <f>ROUND(Y382*Source!I612,9)</f>
        <v>24</v>
      </c>
      <c r="CY382">
        <f>AA382</f>
        <v>83.24</v>
      </c>
      <c r="CZ382">
        <f>AE382</f>
        <v>14.68</v>
      </c>
      <c r="DA382">
        <f>AI382</f>
        <v>5.67</v>
      </c>
      <c r="DB382">
        <f>ROUND(ROUND(AT382*CZ382,2),6)</f>
        <v>1468</v>
      </c>
      <c r="DC382">
        <f>ROUND(ROUND(AT382*AG382,2),6)</f>
        <v>0</v>
      </c>
      <c r="DD382" t="s">
        <v>3</v>
      </c>
      <c r="DE382" t="s">
        <v>3</v>
      </c>
      <c r="DF382">
        <f>ROUND(ROUND(AE382*AI382,2)*CX382,2)</f>
        <v>1997.76</v>
      </c>
      <c r="DG382">
        <f>ROUND(ROUND(AF382,2)*CX382,2)</f>
        <v>0</v>
      </c>
      <c r="DH382">
        <f>ROUND(ROUND(AG382,2)*CX382,2)</f>
        <v>0</v>
      </c>
      <c r="DI382">
        <f t="shared" si="92"/>
        <v>0</v>
      </c>
      <c r="DJ382">
        <f>DF382</f>
        <v>1997.76</v>
      </c>
      <c r="DK382">
        <v>0</v>
      </c>
      <c r="DL382" t="s">
        <v>3</v>
      </c>
      <c r="DM382">
        <v>0</v>
      </c>
      <c r="DN382" t="s">
        <v>3</v>
      </c>
      <c r="DO382">
        <v>0</v>
      </c>
    </row>
    <row r="383" spans="1:119" x14ac:dyDescent="0.2">
      <c r="A383">
        <f>ROW(Source!A615)</f>
        <v>615</v>
      </c>
      <c r="B383">
        <v>60252778</v>
      </c>
      <c r="C383">
        <v>60254758</v>
      </c>
      <c r="D383">
        <v>58999254</v>
      </c>
      <c r="E383">
        <v>1080</v>
      </c>
      <c r="F383">
        <v>1</v>
      </c>
      <c r="G383">
        <v>1080</v>
      </c>
      <c r="H383">
        <v>1</v>
      </c>
      <c r="I383" t="s">
        <v>1048</v>
      </c>
      <c r="J383" t="s">
        <v>3</v>
      </c>
      <c r="K383" t="s">
        <v>1049</v>
      </c>
      <c r="L383">
        <v>1191</v>
      </c>
      <c r="N383">
        <v>1013</v>
      </c>
      <c r="O383" t="s">
        <v>1050</v>
      </c>
      <c r="P383" t="s">
        <v>1050</v>
      </c>
      <c r="Q383">
        <v>1</v>
      </c>
      <c r="W383">
        <v>0</v>
      </c>
      <c r="X383">
        <v>476480486</v>
      </c>
      <c r="Y383">
        <f>(AT383*1.1)</f>
        <v>20.724</v>
      </c>
      <c r="AA383">
        <v>0</v>
      </c>
      <c r="AB383">
        <v>0</v>
      </c>
      <c r="AC383">
        <v>0</v>
      </c>
      <c r="AD383">
        <v>0</v>
      </c>
      <c r="AE383">
        <v>0</v>
      </c>
      <c r="AF383">
        <v>0</v>
      </c>
      <c r="AG383">
        <v>0</v>
      </c>
      <c r="AH383">
        <v>0</v>
      </c>
      <c r="AI383">
        <v>1</v>
      </c>
      <c r="AJ383">
        <v>1</v>
      </c>
      <c r="AK383">
        <v>1</v>
      </c>
      <c r="AL383">
        <v>1</v>
      </c>
      <c r="AM383">
        <v>-2</v>
      </c>
      <c r="AN383">
        <v>0</v>
      </c>
      <c r="AO383">
        <v>1</v>
      </c>
      <c r="AP383">
        <v>1</v>
      </c>
      <c r="AQ383">
        <v>0</v>
      </c>
      <c r="AR383">
        <v>0</v>
      </c>
      <c r="AS383" t="s">
        <v>3</v>
      </c>
      <c r="AT383">
        <v>18.84</v>
      </c>
      <c r="AU383" t="s">
        <v>24</v>
      </c>
      <c r="AV383">
        <v>1</v>
      </c>
      <c r="AW383">
        <v>2</v>
      </c>
      <c r="AX383">
        <v>60254762</v>
      </c>
      <c r="AY383">
        <v>1</v>
      </c>
      <c r="AZ383">
        <v>0</v>
      </c>
      <c r="BA383">
        <v>465</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CU383">
        <f>ROUND(AT383*Source!I615*AH383*AL383,2)</f>
        <v>0</v>
      </c>
      <c r="CV383">
        <f>ROUND(Y383*Source!I615,9)</f>
        <v>124.34399999999999</v>
      </c>
      <c r="CW383">
        <v>0</v>
      </c>
      <c r="CX383">
        <f>ROUND(Y383*Source!I615,9)</f>
        <v>124.34399999999999</v>
      </c>
      <c r="CY383">
        <f>AD383</f>
        <v>0</v>
      </c>
      <c r="CZ383">
        <f>AH383</f>
        <v>0</v>
      </c>
      <c r="DA383">
        <f>AL383</f>
        <v>1</v>
      </c>
      <c r="DB383">
        <f>ROUND((ROUND(AT383*CZ383,2)*1.1),6)</f>
        <v>0</v>
      </c>
      <c r="DC383">
        <f>ROUND((ROUND(AT383*AG383,2)*1.1),6)</f>
        <v>0</v>
      </c>
      <c r="DD383" t="s">
        <v>3</v>
      </c>
      <c r="DE383" t="s">
        <v>3</v>
      </c>
      <c r="DF383">
        <f>ROUND(ROUND(AE383,2)*CX383,2)</f>
        <v>0</v>
      </c>
      <c r="DG383">
        <f>ROUND(ROUND(AF383,2)*CX383,2)</f>
        <v>0</v>
      </c>
      <c r="DH383">
        <f>ROUND(ROUND(AG383,2)*CX383,2)</f>
        <v>0</v>
      </c>
      <c r="DI383">
        <f t="shared" si="92"/>
        <v>0</v>
      </c>
      <c r="DJ383">
        <f>DI383</f>
        <v>0</v>
      </c>
      <c r="DK383">
        <v>0</v>
      </c>
      <c r="DL383" t="s">
        <v>3</v>
      </c>
      <c r="DM383">
        <v>0</v>
      </c>
      <c r="DN383" t="s">
        <v>3</v>
      </c>
      <c r="DO383">
        <v>0</v>
      </c>
    </row>
    <row r="384" spans="1:119" x14ac:dyDescent="0.2">
      <c r="A384">
        <f>ROW(Source!A615)</f>
        <v>615</v>
      </c>
      <c r="B384">
        <v>60252778</v>
      </c>
      <c r="C384">
        <v>60254758</v>
      </c>
      <c r="D384">
        <v>59070669</v>
      </c>
      <c r="E384">
        <v>1</v>
      </c>
      <c r="F384">
        <v>1</v>
      </c>
      <c r="G384">
        <v>1080</v>
      </c>
      <c r="H384">
        <v>2</v>
      </c>
      <c r="I384" t="s">
        <v>1055</v>
      </c>
      <c r="J384" t="s">
        <v>1056</v>
      </c>
      <c r="K384" t="s">
        <v>1057</v>
      </c>
      <c r="L384">
        <v>1368</v>
      </c>
      <c r="N384">
        <v>1011</v>
      </c>
      <c r="O384" t="s">
        <v>1054</v>
      </c>
      <c r="P384" t="s">
        <v>1054</v>
      </c>
      <c r="Q384">
        <v>1</v>
      </c>
      <c r="W384">
        <v>0</v>
      </c>
      <c r="X384">
        <v>-1985943078</v>
      </c>
      <c r="Y384">
        <f>(AT384*1.1)</f>
        <v>1.1000000000000001E-2</v>
      </c>
      <c r="AA384">
        <v>0</v>
      </c>
      <c r="AB384">
        <v>87.01</v>
      </c>
      <c r="AC384">
        <v>13.21</v>
      </c>
      <c r="AD384">
        <v>0</v>
      </c>
      <c r="AE384">
        <v>0</v>
      </c>
      <c r="AF384">
        <v>83.1</v>
      </c>
      <c r="AG384">
        <v>12.62</v>
      </c>
      <c r="AH384">
        <v>0</v>
      </c>
      <c r="AI384">
        <v>1</v>
      </c>
      <c r="AJ384">
        <v>1</v>
      </c>
      <c r="AK384">
        <v>1</v>
      </c>
      <c r="AL384">
        <v>1</v>
      </c>
      <c r="AM384">
        <v>-2</v>
      </c>
      <c r="AN384">
        <v>0</v>
      </c>
      <c r="AO384">
        <v>1</v>
      </c>
      <c r="AP384">
        <v>1</v>
      </c>
      <c r="AQ384">
        <v>0</v>
      </c>
      <c r="AR384">
        <v>0</v>
      </c>
      <c r="AS384" t="s">
        <v>3</v>
      </c>
      <c r="AT384">
        <v>0.01</v>
      </c>
      <c r="AU384" t="s">
        <v>24</v>
      </c>
      <c r="AV384">
        <v>0</v>
      </c>
      <c r="AW384">
        <v>2</v>
      </c>
      <c r="AX384">
        <v>60254763</v>
      </c>
      <c r="AY384">
        <v>1</v>
      </c>
      <c r="AZ384">
        <v>0</v>
      </c>
      <c r="BA384">
        <v>466</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CV384">
        <v>0</v>
      </c>
      <c r="CW384">
        <f>ROUND(Y384*Source!I615*DO384,9)</f>
        <v>0.83291999999999999</v>
      </c>
      <c r="CX384">
        <f>ROUND(Y384*Source!I615,9)</f>
        <v>6.6000000000000003E-2</v>
      </c>
      <c r="CY384">
        <f>AB384</f>
        <v>87.01</v>
      </c>
      <c r="CZ384">
        <f>AF384</f>
        <v>83.1</v>
      </c>
      <c r="DA384">
        <f>AJ384</f>
        <v>1</v>
      </c>
      <c r="DB384">
        <f>ROUND((ROUND(AT384*CZ384,2)*1.1),6)</f>
        <v>0.91300000000000003</v>
      </c>
      <c r="DC384">
        <f>ROUND((ROUND(AT384*AG384,2)*1.1),6)</f>
        <v>0.14299999999999999</v>
      </c>
      <c r="DD384" t="s">
        <v>3</v>
      </c>
      <c r="DE384" t="s">
        <v>3</v>
      </c>
      <c r="DF384">
        <f>ROUND(ROUND(AE384,2)*CX384,2)</f>
        <v>0</v>
      </c>
      <c r="DG384">
        <f>ROUND(ROUND(AF384,2)*CX384,2)</f>
        <v>5.48</v>
      </c>
      <c r="DH384">
        <f>ROUND(ROUND(AG384,2)*CX384,2)</f>
        <v>0.83</v>
      </c>
      <c r="DI384">
        <f t="shared" si="92"/>
        <v>0</v>
      </c>
      <c r="DJ384">
        <f>DG384</f>
        <v>5.48</v>
      </c>
      <c r="DK384">
        <v>0</v>
      </c>
      <c r="DL384" t="s">
        <v>1058</v>
      </c>
      <c r="DM384">
        <v>0</v>
      </c>
      <c r="DN384" t="s">
        <v>1050</v>
      </c>
      <c r="DO384">
        <v>12.62</v>
      </c>
    </row>
    <row r="385" spans="1:119" x14ac:dyDescent="0.2">
      <c r="A385">
        <f>ROW(Source!A615)</f>
        <v>615</v>
      </c>
      <c r="B385">
        <v>60252778</v>
      </c>
      <c r="C385">
        <v>60254758</v>
      </c>
      <c r="D385">
        <v>59062631</v>
      </c>
      <c r="E385">
        <v>1</v>
      </c>
      <c r="F385">
        <v>1</v>
      </c>
      <c r="G385">
        <v>1080</v>
      </c>
      <c r="H385">
        <v>3</v>
      </c>
      <c r="I385" t="s">
        <v>844</v>
      </c>
      <c r="J385" t="s">
        <v>846</v>
      </c>
      <c r="K385" t="s">
        <v>845</v>
      </c>
      <c r="L385">
        <v>1354</v>
      </c>
      <c r="N385">
        <v>1010</v>
      </c>
      <c r="O385" t="s">
        <v>457</v>
      </c>
      <c r="P385" t="s">
        <v>457</v>
      </c>
      <c r="Q385">
        <v>1</v>
      </c>
      <c r="W385">
        <v>0</v>
      </c>
      <c r="X385">
        <v>-635269736</v>
      </c>
      <c r="Y385">
        <f>AT385</f>
        <v>100</v>
      </c>
      <c r="AA385">
        <v>28.92</v>
      </c>
      <c r="AB385">
        <v>0</v>
      </c>
      <c r="AC385">
        <v>0</v>
      </c>
      <c r="AD385">
        <v>0</v>
      </c>
      <c r="AE385">
        <v>28.92</v>
      </c>
      <c r="AF385">
        <v>0</v>
      </c>
      <c r="AG385">
        <v>0</v>
      </c>
      <c r="AH385">
        <v>0</v>
      </c>
      <c r="AI385">
        <v>1</v>
      </c>
      <c r="AJ385">
        <v>1</v>
      </c>
      <c r="AK385">
        <v>1</v>
      </c>
      <c r="AL385">
        <v>1</v>
      </c>
      <c r="AM385">
        <v>0</v>
      </c>
      <c r="AN385">
        <v>0</v>
      </c>
      <c r="AO385">
        <v>0</v>
      </c>
      <c r="AP385">
        <v>0</v>
      </c>
      <c r="AQ385">
        <v>0</v>
      </c>
      <c r="AR385">
        <v>0</v>
      </c>
      <c r="AS385" t="s">
        <v>3</v>
      </c>
      <c r="AT385">
        <v>100</v>
      </c>
      <c r="AU385" t="s">
        <v>3</v>
      </c>
      <c r="AV385">
        <v>0</v>
      </c>
      <c r="AW385">
        <v>1</v>
      </c>
      <c r="AX385">
        <v>-1</v>
      </c>
      <c r="AY385">
        <v>0</v>
      </c>
      <c r="AZ385">
        <v>0</v>
      </c>
      <c r="BA385" t="s">
        <v>3</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CV385">
        <v>0</v>
      </c>
      <c r="CW385">
        <v>0</v>
      </c>
      <c r="CX385">
        <f>ROUND(Y385*Source!I615,9)</f>
        <v>600</v>
      </c>
      <c r="CY385">
        <f>AA385</f>
        <v>28.92</v>
      </c>
      <c r="CZ385">
        <f>AE385</f>
        <v>28.92</v>
      </c>
      <c r="DA385">
        <f>AI385</f>
        <v>1</v>
      </c>
      <c r="DB385">
        <f>ROUND(ROUND(AT385*CZ385,2),6)</f>
        <v>2892</v>
      </c>
      <c r="DC385">
        <f>ROUND(ROUND(AT385*AG385,2),6)</f>
        <v>0</v>
      </c>
      <c r="DD385" t="s">
        <v>3</v>
      </c>
      <c r="DE385" t="s">
        <v>3</v>
      </c>
      <c r="DF385">
        <f>ROUND(ROUND(AE385,2)*CX385,2)</f>
        <v>17352</v>
      </c>
      <c r="DG385">
        <f>ROUND(ROUND(AF385,2)*CX385,2)</f>
        <v>0</v>
      </c>
      <c r="DH385">
        <f>ROUND(ROUND(AG385,2)*CX385,2)</f>
        <v>0</v>
      </c>
      <c r="DI385">
        <f t="shared" ref="DI385:DI448" si="101">ROUND(ROUND(AH385,2)*CX385,2)</f>
        <v>0</v>
      </c>
      <c r="DJ385">
        <f>DF385</f>
        <v>17352</v>
      </c>
      <c r="DK385">
        <v>0</v>
      </c>
      <c r="DL385" t="s">
        <v>3</v>
      </c>
      <c r="DM385">
        <v>0</v>
      </c>
      <c r="DN385" t="s">
        <v>3</v>
      </c>
      <c r="DO385">
        <v>0</v>
      </c>
    </row>
    <row r="386" spans="1:119" x14ac:dyDescent="0.2">
      <c r="A386">
        <f>ROW(Source!A616)</f>
        <v>616</v>
      </c>
      <c r="B386">
        <v>60252775</v>
      </c>
      <c r="C386">
        <v>60254758</v>
      </c>
      <c r="D386">
        <v>58999254</v>
      </c>
      <c r="E386">
        <v>1080</v>
      </c>
      <c r="F386">
        <v>1</v>
      </c>
      <c r="G386">
        <v>1080</v>
      </c>
      <c r="H386">
        <v>1</v>
      </c>
      <c r="I386" t="s">
        <v>1048</v>
      </c>
      <c r="J386" t="s">
        <v>3</v>
      </c>
      <c r="K386" t="s">
        <v>1049</v>
      </c>
      <c r="L386">
        <v>1191</v>
      </c>
      <c r="N386">
        <v>1013</v>
      </c>
      <c r="O386" t="s">
        <v>1050</v>
      </c>
      <c r="P386" t="s">
        <v>1050</v>
      </c>
      <c r="Q386">
        <v>1</v>
      </c>
      <c r="W386">
        <v>0</v>
      </c>
      <c r="X386">
        <v>476480486</v>
      </c>
      <c r="Y386">
        <f>(AT386*1.1)</f>
        <v>20.724</v>
      </c>
      <c r="AA386">
        <v>0</v>
      </c>
      <c r="AB386">
        <v>0</v>
      </c>
      <c r="AC386">
        <v>0</v>
      </c>
      <c r="AD386">
        <v>0</v>
      </c>
      <c r="AE386">
        <v>0</v>
      </c>
      <c r="AF386">
        <v>0</v>
      </c>
      <c r="AG386">
        <v>0</v>
      </c>
      <c r="AH386">
        <v>0</v>
      </c>
      <c r="AI386">
        <v>1</v>
      </c>
      <c r="AJ386">
        <v>1</v>
      </c>
      <c r="AK386">
        <v>1</v>
      </c>
      <c r="AL386">
        <v>1</v>
      </c>
      <c r="AM386">
        <v>5</v>
      </c>
      <c r="AN386">
        <v>0</v>
      </c>
      <c r="AO386">
        <v>1</v>
      </c>
      <c r="AP386">
        <v>1</v>
      </c>
      <c r="AQ386">
        <v>0</v>
      </c>
      <c r="AR386">
        <v>0</v>
      </c>
      <c r="AS386" t="s">
        <v>3</v>
      </c>
      <c r="AT386">
        <v>18.84</v>
      </c>
      <c r="AU386" t="s">
        <v>24</v>
      </c>
      <c r="AV386">
        <v>1</v>
      </c>
      <c r="AW386">
        <v>2</v>
      </c>
      <c r="AX386">
        <v>60254762</v>
      </c>
      <c r="AY386">
        <v>1</v>
      </c>
      <c r="AZ386">
        <v>0</v>
      </c>
      <c r="BA386">
        <v>468</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CU386">
        <f>ROUND(AT386*Source!I616*AH386*AL386,2)</f>
        <v>0</v>
      </c>
      <c r="CV386">
        <f>ROUND(Y386*Source!I616,9)</f>
        <v>124.34399999999999</v>
      </c>
      <c r="CW386">
        <v>0</v>
      </c>
      <c r="CX386">
        <f>ROUND(Y386*Source!I616,9)</f>
        <v>124.34399999999999</v>
      </c>
      <c r="CY386">
        <f>AD386</f>
        <v>0</v>
      </c>
      <c r="CZ386">
        <f>AH386</f>
        <v>0</v>
      </c>
      <c r="DA386">
        <f>AL386</f>
        <v>1</v>
      </c>
      <c r="DB386">
        <f>ROUND((ROUND(AT386*CZ386,2)*1.1),6)</f>
        <v>0</v>
      </c>
      <c r="DC386">
        <f>ROUND((ROUND(AT386*AG386,2)*1.1),6)</f>
        <v>0</v>
      </c>
      <c r="DD386" t="s">
        <v>3</v>
      </c>
      <c r="DE386" t="s">
        <v>3</v>
      </c>
      <c r="DF386">
        <f>ROUND(ROUND(AE386,2)*CX386,2)</f>
        <v>0</v>
      </c>
      <c r="DG386">
        <f>ROUND(ROUND(AF386,2)*CX386,2)</f>
        <v>0</v>
      </c>
      <c r="DH386">
        <f>ROUND(ROUND(AG386,2)*CX386,2)</f>
        <v>0</v>
      </c>
      <c r="DI386">
        <f t="shared" si="101"/>
        <v>0</v>
      </c>
      <c r="DJ386">
        <f>DI386</f>
        <v>0</v>
      </c>
      <c r="DK386">
        <v>0</v>
      </c>
      <c r="DL386" t="s">
        <v>3</v>
      </c>
      <c r="DM386">
        <v>0</v>
      </c>
      <c r="DN386" t="s">
        <v>3</v>
      </c>
      <c r="DO386">
        <v>0</v>
      </c>
    </row>
    <row r="387" spans="1:119" x14ac:dyDescent="0.2">
      <c r="A387">
        <f>ROW(Source!A616)</f>
        <v>616</v>
      </c>
      <c r="B387">
        <v>60252775</v>
      </c>
      <c r="C387">
        <v>60254758</v>
      </c>
      <c r="D387">
        <v>59070669</v>
      </c>
      <c r="E387">
        <v>1</v>
      </c>
      <c r="F387">
        <v>1</v>
      </c>
      <c r="G387">
        <v>1080</v>
      </c>
      <c r="H387">
        <v>2</v>
      </c>
      <c r="I387" t="s">
        <v>1055</v>
      </c>
      <c r="J387" t="s">
        <v>1056</v>
      </c>
      <c r="K387" t="s">
        <v>1057</v>
      </c>
      <c r="L387">
        <v>1368</v>
      </c>
      <c r="N387">
        <v>1011</v>
      </c>
      <c r="O387" t="s">
        <v>1054</v>
      </c>
      <c r="P387" t="s">
        <v>1054</v>
      </c>
      <c r="Q387">
        <v>1</v>
      </c>
      <c r="W387">
        <v>0</v>
      </c>
      <c r="X387">
        <v>-1985943078</v>
      </c>
      <c r="Y387">
        <f>(AT387*1.1)</f>
        <v>1.1000000000000001E-2</v>
      </c>
      <c r="AA387">
        <v>0</v>
      </c>
      <c r="AB387">
        <v>1418.19</v>
      </c>
      <c r="AC387">
        <v>726.59</v>
      </c>
      <c r="AD387">
        <v>0</v>
      </c>
      <c r="AE387">
        <v>0</v>
      </c>
      <c r="AF387">
        <v>83.1</v>
      </c>
      <c r="AG387">
        <v>12.62</v>
      </c>
      <c r="AH387">
        <v>0</v>
      </c>
      <c r="AI387">
        <v>1</v>
      </c>
      <c r="AJ387">
        <v>16.3</v>
      </c>
      <c r="AK387">
        <v>54.99</v>
      </c>
      <c r="AL387">
        <v>1</v>
      </c>
      <c r="AM387">
        <v>2</v>
      </c>
      <c r="AN387">
        <v>0</v>
      </c>
      <c r="AO387">
        <v>1</v>
      </c>
      <c r="AP387">
        <v>1</v>
      </c>
      <c r="AQ387">
        <v>0</v>
      </c>
      <c r="AR387">
        <v>0</v>
      </c>
      <c r="AS387" t="s">
        <v>3</v>
      </c>
      <c r="AT387">
        <v>0.01</v>
      </c>
      <c r="AU387" t="s">
        <v>24</v>
      </c>
      <c r="AV387">
        <v>0</v>
      </c>
      <c r="AW387">
        <v>2</v>
      </c>
      <c r="AX387">
        <v>60254763</v>
      </c>
      <c r="AY387">
        <v>1</v>
      </c>
      <c r="AZ387">
        <v>0</v>
      </c>
      <c r="BA387">
        <v>469</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CV387">
        <v>0</v>
      </c>
      <c r="CW387">
        <f>ROUND(Y387*Source!I616*DO387,9)</f>
        <v>0.83291999999999999</v>
      </c>
      <c r="CX387">
        <f>ROUND(Y387*Source!I616,9)</f>
        <v>6.6000000000000003E-2</v>
      </c>
      <c r="CY387">
        <f>AB387</f>
        <v>1418.19</v>
      </c>
      <c r="CZ387">
        <f>AF387</f>
        <v>83.1</v>
      </c>
      <c r="DA387">
        <f>AJ387</f>
        <v>16.3</v>
      </c>
      <c r="DB387">
        <f>ROUND((ROUND(AT387*CZ387,2)*1.1),6)</f>
        <v>0.91300000000000003</v>
      </c>
      <c r="DC387">
        <f>ROUND((ROUND(AT387*AG387,2)*1.1),6)</f>
        <v>0.14299999999999999</v>
      </c>
      <c r="DD387" t="s">
        <v>3</v>
      </c>
      <c r="DE387" t="s">
        <v>3</v>
      </c>
      <c r="DF387">
        <f>ROUND(ROUND(AE387,2)*CX387,2)</f>
        <v>0</v>
      </c>
      <c r="DG387">
        <f>ROUND(ROUND(AF387*AJ387,2)*CX387,2)</f>
        <v>89.4</v>
      </c>
      <c r="DH387">
        <f>ROUND(ROUND(AG387*AK387,2)*CX387,2)</f>
        <v>45.8</v>
      </c>
      <c r="DI387">
        <f t="shared" si="101"/>
        <v>0</v>
      </c>
      <c r="DJ387">
        <f>DG387</f>
        <v>89.4</v>
      </c>
      <c r="DK387">
        <v>0</v>
      </c>
      <c r="DL387" t="s">
        <v>1058</v>
      </c>
      <c r="DM387">
        <v>0</v>
      </c>
      <c r="DN387" t="s">
        <v>1050</v>
      </c>
      <c r="DO387">
        <v>12.62</v>
      </c>
    </row>
    <row r="388" spans="1:119" x14ac:dyDescent="0.2">
      <c r="A388">
        <f>ROW(Source!A616)</f>
        <v>616</v>
      </c>
      <c r="B388">
        <v>60252775</v>
      </c>
      <c r="C388">
        <v>60254758</v>
      </c>
      <c r="D388">
        <v>59062631</v>
      </c>
      <c r="E388">
        <v>1</v>
      </c>
      <c r="F388">
        <v>1</v>
      </c>
      <c r="G388">
        <v>1080</v>
      </c>
      <c r="H388">
        <v>3</v>
      </c>
      <c r="I388" t="s">
        <v>844</v>
      </c>
      <c r="J388" t="s">
        <v>846</v>
      </c>
      <c r="K388" t="s">
        <v>845</v>
      </c>
      <c r="L388">
        <v>1354</v>
      </c>
      <c r="N388">
        <v>1010</v>
      </c>
      <c r="O388" t="s">
        <v>457</v>
      </c>
      <c r="P388" t="s">
        <v>457</v>
      </c>
      <c r="Q388">
        <v>1</v>
      </c>
      <c r="W388">
        <v>0</v>
      </c>
      <c r="X388">
        <v>-635269736</v>
      </c>
      <c r="Y388">
        <f>AT388</f>
        <v>100</v>
      </c>
      <c r="AA388">
        <v>217.77</v>
      </c>
      <c r="AB388">
        <v>0</v>
      </c>
      <c r="AC388">
        <v>0</v>
      </c>
      <c r="AD388">
        <v>0</v>
      </c>
      <c r="AE388">
        <v>28.92</v>
      </c>
      <c r="AF388">
        <v>0</v>
      </c>
      <c r="AG388">
        <v>0</v>
      </c>
      <c r="AH388">
        <v>0</v>
      </c>
      <c r="AI388">
        <v>7.53</v>
      </c>
      <c r="AJ388">
        <v>1</v>
      </c>
      <c r="AK388">
        <v>1</v>
      </c>
      <c r="AL388">
        <v>1</v>
      </c>
      <c r="AM388">
        <v>0</v>
      </c>
      <c r="AN388">
        <v>0</v>
      </c>
      <c r="AO388">
        <v>0</v>
      </c>
      <c r="AP388">
        <v>0</v>
      </c>
      <c r="AQ388">
        <v>0</v>
      </c>
      <c r="AR388">
        <v>0</v>
      </c>
      <c r="AS388" t="s">
        <v>3</v>
      </c>
      <c r="AT388">
        <v>100</v>
      </c>
      <c r="AU388" t="s">
        <v>3</v>
      </c>
      <c r="AV388">
        <v>0</v>
      </c>
      <c r="AW388">
        <v>1</v>
      </c>
      <c r="AX388">
        <v>-1</v>
      </c>
      <c r="AY388">
        <v>0</v>
      </c>
      <c r="AZ388">
        <v>0</v>
      </c>
      <c r="BA388" t="s">
        <v>3</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CV388">
        <v>0</v>
      </c>
      <c r="CW388">
        <v>0</v>
      </c>
      <c r="CX388">
        <f>ROUND(Y388*Source!I616,9)</f>
        <v>600</v>
      </c>
      <c r="CY388">
        <f>AA388</f>
        <v>217.77</v>
      </c>
      <c r="CZ388">
        <f>AE388</f>
        <v>28.92</v>
      </c>
      <c r="DA388">
        <f>AI388</f>
        <v>7.53</v>
      </c>
      <c r="DB388">
        <f>ROUND(ROUND(AT388*CZ388,2),6)</f>
        <v>2892</v>
      </c>
      <c r="DC388">
        <f>ROUND(ROUND(AT388*AG388,2),6)</f>
        <v>0</v>
      </c>
      <c r="DD388" t="s">
        <v>3</v>
      </c>
      <c r="DE388" t="s">
        <v>3</v>
      </c>
      <c r="DF388">
        <f>ROUND(ROUND(AE388*AI388,2)*CX388,2)</f>
        <v>130662</v>
      </c>
      <c r="DG388">
        <f>ROUND(ROUND(AF388,2)*CX388,2)</f>
        <v>0</v>
      </c>
      <c r="DH388">
        <f>ROUND(ROUND(AG388,2)*CX388,2)</f>
        <v>0</v>
      </c>
      <c r="DI388">
        <f t="shared" si="101"/>
        <v>0</v>
      </c>
      <c r="DJ388">
        <f>DF388</f>
        <v>130662</v>
      </c>
      <c r="DK388">
        <v>0</v>
      </c>
      <c r="DL388" t="s">
        <v>3</v>
      </c>
      <c r="DM388">
        <v>0</v>
      </c>
      <c r="DN388" t="s">
        <v>3</v>
      </c>
      <c r="DO388">
        <v>0</v>
      </c>
    </row>
    <row r="389" spans="1:119" x14ac:dyDescent="0.2">
      <c r="A389">
        <f>ROW(Source!A619)</f>
        <v>619</v>
      </c>
      <c r="B389">
        <v>60252778</v>
      </c>
      <c r="C389">
        <v>60254768</v>
      </c>
      <c r="D389">
        <v>58999254</v>
      </c>
      <c r="E389">
        <v>1080</v>
      </c>
      <c r="F389">
        <v>1</v>
      </c>
      <c r="G389">
        <v>1080</v>
      </c>
      <c r="H389">
        <v>1</v>
      </c>
      <c r="I389" t="s">
        <v>1048</v>
      </c>
      <c r="J389" t="s">
        <v>3</v>
      </c>
      <c r="K389" t="s">
        <v>1049</v>
      </c>
      <c r="L389">
        <v>1191</v>
      </c>
      <c r="N389">
        <v>1013</v>
      </c>
      <c r="O389" t="s">
        <v>1050</v>
      </c>
      <c r="P389" t="s">
        <v>1050</v>
      </c>
      <c r="Q389">
        <v>1</v>
      </c>
      <c r="W389">
        <v>0</v>
      </c>
      <c r="X389">
        <v>476480486</v>
      </c>
      <c r="Y389">
        <f>(AT389*1.1)</f>
        <v>20.724</v>
      </c>
      <c r="AA389">
        <v>0</v>
      </c>
      <c r="AB389">
        <v>0</v>
      </c>
      <c r="AC389">
        <v>0</v>
      </c>
      <c r="AD389">
        <v>0</v>
      </c>
      <c r="AE389">
        <v>0</v>
      </c>
      <c r="AF389">
        <v>0</v>
      </c>
      <c r="AG389">
        <v>0</v>
      </c>
      <c r="AH389">
        <v>0</v>
      </c>
      <c r="AI389">
        <v>1</v>
      </c>
      <c r="AJ389">
        <v>1</v>
      </c>
      <c r="AK389">
        <v>1</v>
      </c>
      <c r="AL389">
        <v>1</v>
      </c>
      <c r="AM389">
        <v>-2</v>
      </c>
      <c r="AN389">
        <v>0</v>
      </c>
      <c r="AO389">
        <v>1</v>
      </c>
      <c r="AP389">
        <v>1</v>
      </c>
      <c r="AQ389">
        <v>0</v>
      </c>
      <c r="AR389">
        <v>0</v>
      </c>
      <c r="AS389" t="s">
        <v>3</v>
      </c>
      <c r="AT389">
        <v>18.84</v>
      </c>
      <c r="AU389" t="s">
        <v>24</v>
      </c>
      <c r="AV389">
        <v>1</v>
      </c>
      <c r="AW389">
        <v>2</v>
      </c>
      <c r="AX389">
        <v>60254772</v>
      </c>
      <c r="AY389">
        <v>1</v>
      </c>
      <c r="AZ389">
        <v>0</v>
      </c>
      <c r="BA389">
        <v>471</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CU389">
        <f>ROUND(AT389*Source!I619*AH389*AL389,2)</f>
        <v>0</v>
      </c>
      <c r="CV389">
        <f>ROUND(Y389*Source!I619,9)</f>
        <v>72.534000000000006</v>
      </c>
      <c r="CW389">
        <v>0</v>
      </c>
      <c r="CX389">
        <f>ROUND(Y389*Source!I619,9)</f>
        <v>72.534000000000006</v>
      </c>
      <c r="CY389">
        <f>AD389</f>
        <v>0</v>
      </c>
      <c r="CZ389">
        <f>AH389</f>
        <v>0</v>
      </c>
      <c r="DA389">
        <f>AL389</f>
        <v>1</v>
      </c>
      <c r="DB389">
        <f>ROUND((ROUND(AT389*CZ389,2)*1.1),6)</f>
        <v>0</v>
      </c>
      <c r="DC389">
        <f>ROUND((ROUND(AT389*AG389,2)*1.1),6)</f>
        <v>0</v>
      </c>
      <c r="DD389" t="s">
        <v>3</v>
      </c>
      <c r="DE389" t="s">
        <v>3</v>
      </c>
      <c r="DF389">
        <f>ROUND(ROUND(AE389,2)*CX389,2)</f>
        <v>0</v>
      </c>
      <c r="DG389">
        <f>ROUND(ROUND(AF389,2)*CX389,2)</f>
        <v>0</v>
      </c>
      <c r="DH389">
        <f>ROUND(ROUND(AG389,2)*CX389,2)</f>
        <v>0</v>
      </c>
      <c r="DI389">
        <f t="shared" si="101"/>
        <v>0</v>
      </c>
      <c r="DJ389">
        <f>DI389</f>
        <v>0</v>
      </c>
      <c r="DK389">
        <v>0</v>
      </c>
      <c r="DL389" t="s">
        <v>3</v>
      </c>
      <c r="DM389">
        <v>0</v>
      </c>
      <c r="DN389" t="s">
        <v>3</v>
      </c>
      <c r="DO389">
        <v>0</v>
      </c>
    </row>
    <row r="390" spans="1:119" x14ac:dyDescent="0.2">
      <c r="A390">
        <f>ROW(Source!A619)</f>
        <v>619</v>
      </c>
      <c r="B390">
        <v>60252778</v>
      </c>
      <c r="C390">
        <v>60254768</v>
      </c>
      <c r="D390">
        <v>59070669</v>
      </c>
      <c r="E390">
        <v>1</v>
      </c>
      <c r="F390">
        <v>1</v>
      </c>
      <c r="G390">
        <v>1080</v>
      </c>
      <c r="H390">
        <v>2</v>
      </c>
      <c r="I390" t="s">
        <v>1055</v>
      </c>
      <c r="J390" t="s">
        <v>1056</v>
      </c>
      <c r="K390" t="s">
        <v>1057</v>
      </c>
      <c r="L390">
        <v>1368</v>
      </c>
      <c r="N390">
        <v>1011</v>
      </c>
      <c r="O390" t="s">
        <v>1054</v>
      </c>
      <c r="P390" t="s">
        <v>1054</v>
      </c>
      <c r="Q390">
        <v>1</v>
      </c>
      <c r="W390">
        <v>0</v>
      </c>
      <c r="X390">
        <v>-1985943078</v>
      </c>
      <c r="Y390">
        <f>(AT390*1.1)</f>
        <v>1.1000000000000001E-2</v>
      </c>
      <c r="AA390">
        <v>0</v>
      </c>
      <c r="AB390">
        <v>87.01</v>
      </c>
      <c r="AC390">
        <v>13.21</v>
      </c>
      <c r="AD390">
        <v>0</v>
      </c>
      <c r="AE390">
        <v>0</v>
      </c>
      <c r="AF390">
        <v>83.1</v>
      </c>
      <c r="AG390">
        <v>12.62</v>
      </c>
      <c r="AH390">
        <v>0</v>
      </c>
      <c r="AI390">
        <v>1</v>
      </c>
      <c r="AJ390">
        <v>1</v>
      </c>
      <c r="AK390">
        <v>1</v>
      </c>
      <c r="AL390">
        <v>1</v>
      </c>
      <c r="AM390">
        <v>-2</v>
      </c>
      <c r="AN390">
        <v>0</v>
      </c>
      <c r="AO390">
        <v>1</v>
      </c>
      <c r="AP390">
        <v>1</v>
      </c>
      <c r="AQ390">
        <v>0</v>
      </c>
      <c r="AR390">
        <v>0</v>
      </c>
      <c r="AS390" t="s">
        <v>3</v>
      </c>
      <c r="AT390">
        <v>0.01</v>
      </c>
      <c r="AU390" t="s">
        <v>24</v>
      </c>
      <c r="AV390">
        <v>0</v>
      </c>
      <c r="AW390">
        <v>2</v>
      </c>
      <c r="AX390">
        <v>60254773</v>
      </c>
      <c r="AY390">
        <v>1</v>
      </c>
      <c r="AZ390">
        <v>0</v>
      </c>
      <c r="BA390">
        <v>472</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CV390">
        <v>0</v>
      </c>
      <c r="CW390">
        <f>ROUND(Y390*Source!I619*DO390,9)</f>
        <v>0.48587000000000002</v>
      </c>
      <c r="CX390">
        <f>ROUND(Y390*Source!I619,9)</f>
        <v>3.85E-2</v>
      </c>
      <c r="CY390">
        <f>AB390</f>
        <v>87.01</v>
      </c>
      <c r="CZ390">
        <f>AF390</f>
        <v>83.1</v>
      </c>
      <c r="DA390">
        <f>AJ390</f>
        <v>1</v>
      </c>
      <c r="DB390">
        <f>ROUND((ROUND(AT390*CZ390,2)*1.1),6)</f>
        <v>0.91300000000000003</v>
      </c>
      <c r="DC390">
        <f>ROUND((ROUND(AT390*AG390,2)*1.1),6)</f>
        <v>0.14299999999999999</v>
      </c>
      <c r="DD390" t="s">
        <v>3</v>
      </c>
      <c r="DE390" t="s">
        <v>3</v>
      </c>
      <c r="DF390">
        <f>ROUND(ROUND(AE390,2)*CX390,2)</f>
        <v>0</v>
      </c>
      <c r="DG390">
        <f>ROUND(ROUND(AF390,2)*CX390,2)</f>
        <v>3.2</v>
      </c>
      <c r="DH390">
        <f>ROUND(ROUND(AG390,2)*CX390,2)</f>
        <v>0.49</v>
      </c>
      <c r="DI390">
        <f t="shared" si="101"/>
        <v>0</v>
      </c>
      <c r="DJ390">
        <f>DG390</f>
        <v>3.2</v>
      </c>
      <c r="DK390">
        <v>0</v>
      </c>
      <c r="DL390" t="s">
        <v>1058</v>
      </c>
      <c r="DM390">
        <v>0</v>
      </c>
      <c r="DN390" t="s">
        <v>1050</v>
      </c>
      <c r="DO390">
        <v>12.62</v>
      </c>
    </row>
    <row r="391" spans="1:119" x14ac:dyDescent="0.2">
      <c r="A391">
        <f>ROW(Source!A619)</f>
        <v>619</v>
      </c>
      <c r="B391">
        <v>60252778</v>
      </c>
      <c r="C391">
        <v>60254768</v>
      </c>
      <c r="D391">
        <v>0</v>
      </c>
      <c r="E391">
        <v>1080</v>
      </c>
      <c r="F391">
        <v>1</v>
      </c>
      <c r="G391">
        <v>1080</v>
      </c>
      <c r="H391">
        <v>3</v>
      </c>
      <c r="I391" t="s">
        <v>849</v>
      </c>
      <c r="J391" t="s">
        <v>3</v>
      </c>
      <c r="K391" t="s">
        <v>850</v>
      </c>
      <c r="L391">
        <v>1371</v>
      </c>
      <c r="N391">
        <v>1013</v>
      </c>
      <c r="O391" t="s">
        <v>37</v>
      </c>
      <c r="P391" t="s">
        <v>37</v>
      </c>
      <c r="Q391">
        <v>1</v>
      </c>
      <c r="W391">
        <v>0</v>
      </c>
      <c r="X391">
        <v>-1861992482</v>
      </c>
      <c r="Y391">
        <f>AT391</f>
        <v>100</v>
      </c>
      <c r="AA391">
        <v>134.04</v>
      </c>
      <c r="AB391">
        <v>0</v>
      </c>
      <c r="AC391">
        <v>0</v>
      </c>
      <c r="AD391">
        <v>0</v>
      </c>
      <c r="AE391">
        <v>134.04</v>
      </c>
      <c r="AF391">
        <v>0</v>
      </c>
      <c r="AG391">
        <v>0</v>
      </c>
      <c r="AH391">
        <v>0</v>
      </c>
      <c r="AI391">
        <v>1</v>
      </c>
      <c r="AJ391">
        <v>1</v>
      </c>
      <c r="AK391">
        <v>1</v>
      </c>
      <c r="AL391">
        <v>1</v>
      </c>
      <c r="AM391">
        <v>0</v>
      </c>
      <c r="AN391">
        <v>0</v>
      </c>
      <c r="AO391">
        <v>0</v>
      </c>
      <c r="AP391">
        <v>0</v>
      </c>
      <c r="AQ391">
        <v>0</v>
      </c>
      <c r="AR391">
        <v>0</v>
      </c>
      <c r="AS391" t="s">
        <v>3</v>
      </c>
      <c r="AT391">
        <v>100</v>
      </c>
      <c r="AU391" t="s">
        <v>3</v>
      </c>
      <c r="AV391">
        <v>0</v>
      </c>
      <c r="AW391">
        <v>1</v>
      </c>
      <c r="AX391">
        <v>-1</v>
      </c>
      <c r="AY391">
        <v>0</v>
      </c>
      <c r="AZ391">
        <v>0</v>
      </c>
      <c r="BA391" t="s">
        <v>3</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CV391">
        <v>0</v>
      </c>
      <c r="CW391">
        <v>0</v>
      </c>
      <c r="CX391">
        <f>ROUND(Y391*Source!I619,9)</f>
        <v>350</v>
      </c>
      <c r="CY391">
        <f>AA391</f>
        <v>134.04</v>
      </c>
      <c r="CZ391">
        <f>AE391</f>
        <v>134.04</v>
      </c>
      <c r="DA391">
        <f>AI391</f>
        <v>1</v>
      </c>
      <c r="DB391">
        <f>ROUND(ROUND(AT391*CZ391,2),6)</f>
        <v>13404</v>
      </c>
      <c r="DC391">
        <f>ROUND(ROUND(AT391*AG391,2),6)</f>
        <v>0</v>
      </c>
      <c r="DD391" t="s">
        <v>3</v>
      </c>
      <c r="DE391" t="s">
        <v>3</v>
      </c>
      <c r="DF391">
        <f>ROUND(ROUND(AE391,2)*CX391,2)</f>
        <v>46914</v>
      </c>
      <c r="DG391">
        <f>ROUND(ROUND(AF391,2)*CX391,2)</f>
        <v>0</v>
      </c>
      <c r="DH391">
        <f>ROUND(ROUND(AG391,2)*CX391,2)</f>
        <v>0</v>
      </c>
      <c r="DI391">
        <f t="shared" si="101"/>
        <v>0</v>
      </c>
      <c r="DJ391">
        <f>DF391</f>
        <v>46914</v>
      </c>
      <c r="DK391">
        <v>0</v>
      </c>
      <c r="DL391" t="s">
        <v>3</v>
      </c>
      <c r="DM391">
        <v>0</v>
      </c>
      <c r="DN391" t="s">
        <v>3</v>
      </c>
      <c r="DO391">
        <v>0</v>
      </c>
    </row>
    <row r="392" spans="1:119" x14ac:dyDescent="0.2">
      <c r="A392">
        <f>ROW(Source!A620)</f>
        <v>620</v>
      </c>
      <c r="B392">
        <v>60252775</v>
      </c>
      <c r="C392">
        <v>60254768</v>
      </c>
      <c r="D392">
        <v>58999254</v>
      </c>
      <c r="E392">
        <v>1080</v>
      </c>
      <c r="F392">
        <v>1</v>
      </c>
      <c r="G392">
        <v>1080</v>
      </c>
      <c r="H392">
        <v>1</v>
      </c>
      <c r="I392" t="s">
        <v>1048</v>
      </c>
      <c r="J392" t="s">
        <v>3</v>
      </c>
      <c r="K392" t="s">
        <v>1049</v>
      </c>
      <c r="L392">
        <v>1191</v>
      </c>
      <c r="N392">
        <v>1013</v>
      </c>
      <c r="O392" t="s">
        <v>1050</v>
      </c>
      <c r="P392" t="s">
        <v>1050</v>
      </c>
      <c r="Q392">
        <v>1</v>
      </c>
      <c r="W392">
        <v>0</v>
      </c>
      <c r="X392">
        <v>476480486</v>
      </c>
      <c r="Y392">
        <f>(AT392*1.1)</f>
        <v>20.724</v>
      </c>
      <c r="AA392">
        <v>0</v>
      </c>
      <c r="AB392">
        <v>0</v>
      </c>
      <c r="AC392">
        <v>0</v>
      </c>
      <c r="AD392">
        <v>0</v>
      </c>
      <c r="AE392">
        <v>0</v>
      </c>
      <c r="AF392">
        <v>0</v>
      </c>
      <c r="AG392">
        <v>0</v>
      </c>
      <c r="AH392">
        <v>0</v>
      </c>
      <c r="AI392">
        <v>1</v>
      </c>
      <c r="AJ392">
        <v>1</v>
      </c>
      <c r="AK392">
        <v>1</v>
      </c>
      <c r="AL392">
        <v>1</v>
      </c>
      <c r="AM392">
        <v>5</v>
      </c>
      <c r="AN392">
        <v>0</v>
      </c>
      <c r="AO392">
        <v>1</v>
      </c>
      <c r="AP392">
        <v>1</v>
      </c>
      <c r="AQ392">
        <v>0</v>
      </c>
      <c r="AR392">
        <v>0</v>
      </c>
      <c r="AS392" t="s">
        <v>3</v>
      </c>
      <c r="AT392">
        <v>18.84</v>
      </c>
      <c r="AU392" t="s">
        <v>24</v>
      </c>
      <c r="AV392">
        <v>1</v>
      </c>
      <c r="AW392">
        <v>2</v>
      </c>
      <c r="AX392">
        <v>60254772</v>
      </c>
      <c r="AY392">
        <v>1</v>
      </c>
      <c r="AZ392">
        <v>0</v>
      </c>
      <c r="BA392">
        <v>474</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CU392">
        <f>ROUND(AT392*Source!I620*AH392*AL392,2)</f>
        <v>0</v>
      </c>
      <c r="CV392">
        <f>ROUND(Y392*Source!I620,9)</f>
        <v>72.534000000000006</v>
      </c>
      <c r="CW392">
        <v>0</v>
      </c>
      <c r="CX392">
        <f>ROUND(Y392*Source!I620,9)</f>
        <v>72.534000000000006</v>
      </c>
      <c r="CY392">
        <f>AD392</f>
        <v>0</v>
      </c>
      <c r="CZ392">
        <f>AH392</f>
        <v>0</v>
      </c>
      <c r="DA392">
        <f>AL392</f>
        <v>1</v>
      </c>
      <c r="DB392">
        <f>ROUND((ROUND(AT392*CZ392,2)*1.1),6)</f>
        <v>0</v>
      </c>
      <c r="DC392">
        <f>ROUND((ROUND(AT392*AG392,2)*1.1),6)</f>
        <v>0</v>
      </c>
      <c r="DD392" t="s">
        <v>3</v>
      </c>
      <c r="DE392" t="s">
        <v>3</v>
      </c>
      <c r="DF392">
        <f>ROUND(ROUND(AE392,2)*CX392,2)</f>
        <v>0</v>
      </c>
      <c r="DG392">
        <f>ROUND(ROUND(AF392,2)*CX392,2)</f>
        <v>0</v>
      </c>
      <c r="DH392">
        <f>ROUND(ROUND(AG392,2)*CX392,2)</f>
        <v>0</v>
      </c>
      <c r="DI392">
        <f t="shared" si="101"/>
        <v>0</v>
      </c>
      <c r="DJ392">
        <f>DI392</f>
        <v>0</v>
      </c>
      <c r="DK392">
        <v>0</v>
      </c>
      <c r="DL392" t="s">
        <v>3</v>
      </c>
      <c r="DM392">
        <v>0</v>
      </c>
      <c r="DN392" t="s">
        <v>3</v>
      </c>
      <c r="DO392">
        <v>0</v>
      </c>
    </row>
    <row r="393" spans="1:119" x14ac:dyDescent="0.2">
      <c r="A393">
        <f>ROW(Source!A620)</f>
        <v>620</v>
      </c>
      <c r="B393">
        <v>60252775</v>
      </c>
      <c r="C393">
        <v>60254768</v>
      </c>
      <c r="D393">
        <v>59070669</v>
      </c>
      <c r="E393">
        <v>1</v>
      </c>
      <c r="F393">
        <v>1</v>
      </c>
      <c r="G393">
        <v>1080</v>
      </c>
      <c r="H393">
        <v>2</v>
      </c>
      <c r="I393" t="s">
        <v>1055</v>
      </c>
      <c r="J393" t="s">
        <v>1056</v>
      </c>
      <c r="K393" t="s">
        <v>1057</v>
      </c>
      <c r="L393">
        <v>1368</v>
      </c>
      <c r="N393">
        <v>1011</v>
      </c>
      <c r="O393" t="s">
        <v>1054</v>
      </c>
      <c r="P393" t="s">
        <v>1054</v>
      </c>
      <c r="Q393">
        <v>1</v>
      </c>
      <c r="W393">
        <v>0</v>
      </c>
      <c r="X393">
        <v>-1985943078</v>
      </c>
      <c r="Y393">
        <f>(AT393*1.1)</f>
        <v>1.1000000000000001E-2</v>
      </c>
      <c r="AA393">
        <v>0</v>
      </c>
      <c r="AB393">
        <v>1418.19</v>
      </c>
      <c r="AC393">
        <v>726.59</v>
      </c>
      <c r="AD393">
        <v>0</v>
      </c>
      <c r="AE393">
        <v>0</v>
      </c>
      <c r="AF393">
        <v>83.1</v>
      </c>
      <c r="AG393">
        <v>12.62</v>
      </c>
      <c r="AH393">
        <v>0</v>
      </c>
      <c r="AI393">
        <v>1</v>
      </c>
      <c r="AJ393">
        <v>16.3</v>
      </c>
      <c r="AK393">
        <v>54.99</v>
      </c>
      <c r="AL393">
        <v>1</v>
      </c>
      <c r="AM393">
        <v>2</v>
      </c>
      <c r="AN393">
        <v>0</v>
      </c>
      <c r="AO393">
        <v>1</v>
      </c>
      <c r="AP393">
        <v>1</v>
      </c>
      <c r="AQ393">
        <v>0</v>
      </c>
      <c r="AR393">
        <v>0</v>
      </c>
      <c r="AS393" t="s">
        <v>3</v>
      </c>
      <c r="AT393">
        <v>0.01</v>
      </c>
      <c r="AU393" t="s">
        <v>24</v>
      </c>
      <c r="AV393">
        <v>0</v>
      </c>
      <c r="AW393">
        <v>2</v>
      </c>
      <c r="AX393">
        <v>60254773</v>
      </c>
      <c r="AY393">
        <v>1</v>
      </c>
      <c r="AZ393">
        <v>0</v>
      </c>
      <c r="BA393">
        <v>475</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CV393">
        <v>0</v>
      </c>
      <c r="CW393">
        <f>ROUND(Y393*Source!I620*DO393,9)</f>
        <v>0.48587000000000002</v>
      </c>
      <c r="CX393">
        <f>ROUND(Y393*Source!I620,9)</f>
        <v>3.85E-2</v>
      </c>
      <c r="CY393">
        <f>AB393</f>
        <v>1418.19</v>
      </c>
      <c r="CZ393">
        <f>AF393</f>
        <v>83.1</v>
      </c>
      <c r="DA393">
        <f>AJ393</f>
        <v>16.3</v>
      </c>
      <c r="DB393">
        <f>ROUND((ROUND(AT393*CZ393,2)*1.1),6)</f>
        <v>0.91300000000000003</v>
      </c>
      <c r="DC393">
        <f>ROUND((ROUND(AT393*AG393,2)*1.1),6)</f>
        <v>0.14299999999999999</v>
      </c>
      <c r="DD393" t="s">
        <v>3</v>
      </c>
      <c r="DE393" t="s">
        <v>3</v>
      </c>
      <c r="DF393">
        <f>ROUND(ROUND(AE393,2)*CX393,2)</f>
        <v>0</v>
      </c>
      <c r="DG393">
        <f>ROUND(ROUND(AF393*AJ393,2)*CX393,2)</f>
        <v>52.15</v>
      </c>
      <c r="DH393">
        <f>ROUND(ROUND(AG393*AK393,2)*CX393,2)</f>
        <v>26.72</v>
      </c>
      <c r="DI393">
        <f t="shared" si="101"/>
        <v>0</v>
      </c>
      <c r="DJ393">
        <f>DG393</f>
        <v>52.15</v>
      </c>
      <c r="DK393">
        <v>0</v>
      </c>
      <c r="DL393" t="s">
        <v>1058</v>
      </c>
      <c r="DM393">
        <v>0</v>
      </c>
      <c r="DN393" t="s">
        <v>1050</v>
      </c>
      <c r="DO393">
        <v>12.62</v>
      </c>
    </row>
    <row r="394" spans="1:119" x14ac:dyDescent="0.2">
      <c r="A394">
        <f>ROW(Source!A620)</f>
        <v>620</v>
      </c>
      <c r="B394">
        <v>60252775</v>
      </c>
      <c r="C394">
        <v>60254768</v>
      </c>
      <c r="D394">
        <v>0</v>
      </c>
      <c r="E394">
        <v>1080</v>
      </c>
      <c r="F394">
        <v>1</v>
      </c>
      <c r="G394">
        <v>1080</v>
      </c>
      <c r="H394">
        <v>3</v>
      </c>
      <c r="I394" t="s">
        <v>849</v>
      </c>
      <c r="J394" t="s">
        <v>3</v>
      </c>
      <c r="K394" t="s">
        <v>850</v>
      </c>
      <c r="L394">
        <v>1371</v>
      </c>
      <c r="N394">
        <v>1013</v>
      </c>
      <c r="O394" t="s">
        <v>37</v>
      </c>
      <c r="P394" t="s">
        <v>37</v>
      </c>
      <c r="Q394">
        <v>1</v>
      </c>
      <c r="W394">
        <v>0</v>
      </c>
      <c r="X394">
        <v>-1861992482</v>
      </c>
      <c r="Y394">
        <f>AT394</f>
        <v>100</v>
      </c>
      <c r="AA394">
        <v>1324.32</v>
      </c>
      <c r="AB394">
        <v>0</v>
      </c>
      <c r="AC394">
        <v>0</v>
      </c>
      <c r="AD394">
        <v>0</v>
      </c>
      <c r="AE394">
        <v>134.04</v>
      </c>
      <c r="AF394">
        <v>0</v>
      </c>
      <c r="AG394">
        <v>0</v>
      </c>
      <c r="AH394">
        <v>0</v>
      </c>
      <c r="AI394">
        <v>9.8800000000000008</v>
      </c>
      <c r="AJ394">
        <v>1</v>
      </c>
      <c r="AK394">
        <v>1</v>
      </c>
      <c r="AL394">
        <v>1</v>
      </c>
      <c r="AM394">
        <v>0</v>
      </c>
      <c r="AN394">
        <v>0</v>
      </c>
      <c r="AO394">
        <v>0</v>
      </c>
      <c r="AP394">
        <v>0</v>
      </c>
      <c r="AQ394">
        <v>0</v>
      </c>
      <c r="AR394">
        <v>0</v>
      </c>
      <c r="AS394" t="s">
        <v>3</v>
      </c>
      <c r="AT394">
        <v>100</v>
      </c>
      <c r="AU394" t="s">
        <v>3</v>
      </c>
      <c r="AV394">
        <v>0</v>
      </c>
      <c r="AW394">
        <v>1</v>
      </c>
      <c r="AX394">
        <v>-1</v>
      </c>
      <c r="AY394">
        <v>0</v>
      </c>
      <c r="AZ394">
        <v>0</v>
      </c>
      <c r="BA394" t="s">
        <v>3</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CV394">
        <v>0</v>
      </c>
      <c r="CW394">
        <v>0</v>
      </c>
      <c r="CX394">
        <f>ROUND(Y394*Source!I620,9)</f>
        <v>350</v>
      </c>
      <c r="CY394">
        <f>AA394</f>
        <v>1324.32</v>
      </c>
      <c r="CZ394">
        <f>AE394</f>
        <v>134.04</v>
      </c>
      <c r="DA394">
        <f>AI394</f>
        <v>9.8800000000000008</v>
      </c>
      <c r="DB394">
        <f>ROUND(ROUND(AT394*CZ394,2),6)</f>
        <v>13404</v>
      </c>
      <c r="DC394">
        <f>ROUND(ROUND(AT394*AG394,2),6)</f>
        <v>0</v>
      </c>
      <c r="DD394" t="s">
        <v>3</v>
      </c>
      <c r="DE394" t="s">
        <v>3</v>
      </c>
      <c r="DF394">
        <f>ROUND(ROUND(AE394*AI394,2)*CX394,2)</f>
        <v>463512</v>
      </c>
      <c r="DG394">
        <f t="shared" ref="DG394:DG402" si="102">ROUND(ROUND(AF394,2)*CX394,2)</f>
        <v>0</v>
      </c>
      <c r="DH394">
        <f t="shared" ref="DH394:DH402" si="103">ROUND(ROUND(AG394,2)*CX394,2)</f>
        <v>0</v>
      </c>
      <c r="DI394">
        <f t="shared" si="101"/>
        <v>0</v>
      </c>
      <c r="DJ394">
        <f>DF394</f>
        <v>463512</v>
      </c>
      <c r="DK394">
        <v>0</v>
      </c>
      <c r="DL394" t="s">
        <v>3</v>
      </c>
      <c r="DM394">
        <v>0</v>
      </c>
      <c r="DN394" t="s">
        <v>3</v>
      </c>
      <c r="DO394">
        <v>0</v>
      </c>
    </row>
    <row r="395" spans="1:119" x14ac:dyDescent="0.2">
      <c r="A395">
        <f>ROW(Source!A623)</f>
        <v>623</v>
      </c>
      <c r="B395">
        <v>60252778</v>
      </c>
      <c r="C395">
        <v>60253860</v>
      </c>
      <c r="D395">
        <v>58999254</v>
      </c>
      <c r="E395">
        <v>1080</v>
      </c>
      <c r="F395">
        <v>1</v>
      </c>
      <c r="G395">
        <v>1080</v>
      </c>
      <c r="H395">
        <v>1</v>
      </c>
      <c r="I395" t="s">
        <v>1048</v>
      </c>
      <c r="J395" t="s">
        <v>3</v>
      </c>
      <c r="K395" t="s">
        <v>1049</v>
      </c>
      <c r="L395">
        <v>1191</v>
      </c>
      <c r="N395">
        <v>1013</v>
      </c>
      <c r="O395" t="s">
        <v>1050</v>
      </c>
      <c r="P395" t="s">
        <v>1050</v>
      </c>
      <c r="Q395">
        <v>1</v>
      </c>
      <c r="W395">
        <v>0</v>
      </c>
      <c r="X395">
        <v>476480486</v>
      </c>
      <c r="Y395">
        <f>(AT395*1.1)</f>
        <v>1.1330000000000002</v>
      </c>
      <c r="AA395">
        <v>0</v>
      </c>
      <c r="AB395">
        <v>0</v>
      </c>
      <c r="AC395">
        <v>0</v>
      </c>
      <c r="AD395">
        <v>0</v>
      </c>
      <c r="AE395">
        <v>0</v>
      </c>
      <c r="AF395">
        <v>0</v>
      </c>
      <c r="AG395">
        <v>0</v>
      </c>
      <c r="AH395">
        <v>0</v>
      </c>
      <c r="AI395">
        <v>1</v>
      </c>
      <c r="AJ395">
        <v>1</v>
      </c>
      <c r="AK395">
        <v>1</v>
      </c>
      <c r="AL395">
        <v>1</v>
      </c>
      <c r="AM395">
        <v>-2</v>
      </c>
      <c r="AN395">
        <v>0</v>
      </c>
      <c r="AO395">
        <v>1</v>
      </c>
      <c r="AP395">
        <v>1</v>
      </c>
      <c r="AQ395">
        <v>0</v>
      </c>
      <c r="AR395">
        <v>0</v>
      </c>
      <c r="AS395" t="s">
        <v>3</v>
      </c>
      <c r="AT395">
        <v>1.03</v>
      </c>
      <c r="AU395" t="s">
        <v>24</v>
      </c>
      <c r="AV395">
        <v>1</v>
      </c>
      <c r="AW395">
        <v>2</v>
      </c>
      <c r="AX395">
        <v>60254467</v>
      </c>
      <c r="AY395">
        <v>1</v>
      </c>
      <c r="AZ395">
        <v>0</v>
      </c>
      <c r="BA395">
        <v>477</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CU395">
        <f>ROUND(AT395*Source!I623*AH395*AL395,2)</f>
        <v>0</v>
      </c>
      <c r="CV395">
        <f>ROUND(Y395*Source!I623,9)</f>
        <v>70.245999999999995</v>
      </c>
      <c r="CW395">
        <v>0</v>
      </c>
      <c r="CX395">
        <f>ROUND(Y395*Source!I623,9)</f>
        <v>70.245999999999995</v>
      </c>
      <c r="CY395">
        <f>AD395</f>
        <v>0</v>
      </c>
      <c r="CZ395">
        <f>AH395</f>
        <v>0</v>
      </c>
      <c r="DA395">
        <f>AL395</f>
        <v>1</v>
      </c>
      <c r="DB395">
        <f>ROUND((ROUND(AT395*CZ395,2)*1.1),6)</f>
        <v>0</v>
      </c>
      <c r="DC395">
        <f>ROUND((ROUND(AT395*AG395,2)*1.1),6)</f>
        <v>0</v>
      </c>
      <c r="DD395" t="s">
        <v>3</v>
      </c>
      <c r="DE395" t="s">
        <v>3</v>
      </c>
      <c r="DF395">
        <f t="shared" ref="DF395:DF403" si="104">ROUND(ROUND(AE395,2)*CX395,2)</f>
        <v>0</v>
      </c>
      <c r="DG395">
        <f t="shared" si="102"/>
        <v>0</v>
      </c>
      <c r="DH395">
        <f t="shared" si="103"/>
        <v>0</v>
      </c>
      <c r="DI395">
        <f t="shared" si="101"/>
        <v>0</v>
      </c>
      <c r="DJ395">
        <f>DI395</f>
        <v>0</v>
      </c>
      <c r="DK395">
        <v>0</v>
      </c>
      <c r="DL395" t="s">
        <v>3</v>
      </c>
      <c r="DM395">
        <v>0</v>
      </c>
      <c r="DN395" t="s">
        <v>3</v>
      </c>
      <c r="DO395">
        <v>0</v>
      </c>
    </row>
    <row r="396" spans="1:119" x14ac:dyDescent="0.2">
      <c r="A396">
        <f>ROW(Source!A623)</f>
        <v>623</v>
      </c>
      <c r="B396">
        <v>60252778</v>
      </c>
      <c r="C396">
        <v>60253860</v>
      </c>
      <c r="D396">
        <v>59070370</v>
      </c>
      <c r="E396">
        <v>1</v>
      </c>
      <c r="F396">
        <v>1</v>
      </c>
      <c r="G396">
        <v>1080</v>
      </c>
      <c r="H396">
        <v>2</v>
      </c>
      <c r="I396" t="s">
        <v>1051</v>
      </c>
      <c r="J396" t="s">
        <v>1052</v>
      </c>
      <c r="K396" t="s">
        <v>1053</v>
      </c>
      <c r="L396">
        <v>1368</v>
      </c>
      <c r="N396">
        <v>1011</v>
      </c>
      <c r="O396" t="s">
        <v>1054</v>
      </c>
      <c r="P396" t="s">
        <v>1054</v>
      </c>
      <c r="Q396">
        <v>1</v>
      </c>
      <c r="W396">
        <v>0</v>
      </c>
      <c r="X396">
        <v>-2065404138</v>
      </c>
      <c r="Y396">
        <f>(AT396*1.1)</f>
        <v>0.12100000000000001</v>
      </c>
      <c r="AA396">
        <v>0</v>
      </c>
      <c r="AB396">
        <v>7.44</v>
      </c>
      <c r="AC396">
        <v>0</v>
      </c>
      <c r="AD396">
        <v>0</v>
      </c>
      <c r="AE396">
        <v>0</v>
      </c>
      <c r="AF396">
        <v>7.11</v>
      </c>
      <c r="AG396">
        <v>0</v>
      </c>
      <c r="AH396">
        <v>0</v>
      </c>
      <c r="AI396">
        <v>1</v>
      </c>
      <c r="AJ396">
        <v>1</v>
      </c>
      <c r="AK396">
        <v>1</v>
      </c>
      <c r="AL396">
        <v>1</v>
      </c>
      <c r="AM396">
        <v>-2</v>
      </c>
      <c r="AN396">
        <v>0</v>
      </c>
      <c r="AO396">
        <v>1</v>
      </c>
      <c r="AP396">
        <v>1</v>
      </c>
      <c r="AQ396">
        <v>0</v>
      </c>
      <c r="AR396">
        <v>0</v>
      </c>
      <c r="AS396" t="s">
        <v>3</v>
      </c>
      <c r="AT396">
        <v>0.11</v>
      </c>
      <c r="AU396" t="s">
        <v>24</v>
      </c>
      <c r="AV396">
        <v>0</v>
      </c>
      <c r="AW396">
        <v>2</v>
      </c>
      <c r="AX396">
        <v>60254468</v>
      </c>
      <c r="AY396">
        <v>1</v>
      </c>
      <c r="AZ396">
        <v>0</v>
      </c>
      <c r="BA396">
        <v>478</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CV396">
        <v>0</v>
      </c>
      <c r="CW396">
        <f>ROUND(Y396*Source!I623*DO396,9)</f>
        <v>0</v>
      </c>
      <c r="CX396">
        <f>ROUND(Y396*Source!I623,9)</f>
        <v>7.5019999999999998</v>
      </c>
      <c r="CY396">
        <f>AB396</f>
        <v>7.44</v>
      </c>
      <c r="CZ396">
        <f>AF396</f>
        <v>7.11</v>
      </c>
      <c r="DA396">
        <f>AJ396</f>
        <v>1</v>
      </c>
      <c r="DB396">
        <f>ROUND((ROUND(AT396*CZ396,2)*1.1),6)</f>
        <v>0.85799999999999998</v>
      </c>
      <c r="DC396">
        <f>ROUND((ROUND(AT396*AG396,2)*1.1),6)</f>
        <v>0</v>
      </c>
      <c r="DD396" t="s">
        <v>3</v>
      </c>
      <c r="DE396" t="s">
        <v>3</v>
      </c>
      <c r="DF396">
        <f t="shared" si="104"/>
        <v>0</v>
      </c>
      <c r="DG396">
        <f t="shared" si="102"/>
        <v>53.34</v>
      </c>
      <c r="DH396">
        <f t="shared" si="103"/>
        <v>0</v>
      </c>
      <c r="DI396">
        <f t="shared" si="101"/>
        <v>0</v>
      </c>
      <c r="DJ396">
        <f>DG396</f>
        <v>53.34</v>
      </c>
      <c r="DK396">
        <v>0</v>
      </c>
      <c r="DL396" t="s">
        <v>3</v>
      </c>
      <c r="DM396">
        <v>0</v>
      </c>
      <c r="DN396" t="s">
        <v>3</v>
      </c>
      <c r="DO396">
        <v>0</v>
      </c>
    </row>
    <row r="397" spans="1:119" x14ac:dyDescent="0.2">
      <c r="A397">
        <f>ROW(Source!A623)</f>
        <v>623</v>
      </c>
      <c r="B397">
        <v>60252778</v>
      </c>
      <c r="C397">
        <v>60253860</v>
      </c>
      <c r="D397">
        <v>59039593</v>
      </c>
      <c r="E397">
        <v>1</v>
      </c>
      <c r="F397">
        <v>1</v>
      </c>
      <c r="G397">
        <v>1080</v>
      </c>
      <c r="H397">
        <v>3</v>
      </c>
      <c r="I397" t="s">
        <v>1205</v>
      </c>
      <c r="J397" t="s">
        <v>1206</v>
      </c>
      <c r="K397" t="s">
        <v>1207</v>
      </c>
      <c r="L397">
        <v>1348</v>
      </c>
      <c r="N397">
        <v>1009</v>
      </c>
      <c r="O397" t="s">
        <v>32</v>
      </c>
      <c r="P397" t="s">
        <v>32</v>
      </c>
      <c r="Q397">
        <v>1000</v>
      </c>
      <c r="W397">
        <v>0</v>
      </c>
      <c r="X397">
        <v>-1046938798</v>
      </c>
      <c r="Y397">
        <f>AT397</f>
        <v>0.02</v>
      </c>
      <c r="AA397">
        <v>9844.31</v>
      </c>
      <c r="AB397">
        <v>0</v>
      </c>
      <c r="AC397">
        <v>0</v>
      </c>
      <c r="AD397">
        <v>0</v>
      </c>
      <c r="AE397">
        <v>9844.31</v>
      </c>
      <c r="AF397">
        <v>0</v>
      </c>
      <c r="AG397">
        <v>0</v>
      </c>
      <c r="AH397">
        <v>0</v>
      </c>
      <c r="AI397">
        <v>1</v>
      </c>
      <c r="AJ397">
        <v>1</v>
      </c>
      <c r="AK397">
        <v>1</v>
      </c>
      <c r="AL397">
        <v>1</v>
      </c>
      <c r="AM397">
        <v>-2</v>
      </c>
      <c r="AN397">
        <v>0</v>
      </c>
      <c r="AO397">
        <v>1</v>
      </c>
      <c r="AP397">
        <v>1</v>
      </c>
      <c r="AQ397">
        <v>0</v>
      </c>
      <c r="AR397">
        <v>0</v>
      </c>
      <c r="AS397" t="s">
        <v>3</v>
      </c>
      <c r="AT397">
        <v>0.02</v>
      </c>
      <c r="AU397" t="s">
        <v>3</v>
      </c>
      <c r="AV397">
        <v>0</v>
      </c>
      <c r="AW397">
        <v>2</v>
      </c>
      <c r="AX397">
        <v>60254469</v>
      </c>
      <c r="AY397">
        <v>1</v>
      </c>
      <c r="AZ397">
        <v>0</v>
      </c>
      <c r="BA397">
        <v>479</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CV397">
        <v>0</v>
      </c>
      <c r="CW397">
        <v>0</v>
      </c>
      <c r="CX397">
        <f>ROUND(Y397*Source!I623,9)</f>
        <v>1.24</v>
      </c>
      <c r="CY397">
        <f>AA397</f>
        <v>9844.31</v>
      </c>
      <c r="CZ397">
        <f>AE397</f>
        <v>9844.31</v>
      </c>
      <c r="DA397">
        <f>AI397</f>
        <v>1</v>
      </c>
      <c r="DB397">
        <f>ROUND(ROUND(AT397*CZ397,2),6)</f>
        <v>196.89</v>
      </c>
      <c r="DC397">
        <f>ROUND(ROUND(AT397*AG397,2),6)</f>
        <v>0</v>
      </c>
      <c r="DD397" t="s">
        <v>3</v>
      </c>
      <c r="DE397" t="s">
        <v>3</v>
      </c>
      <c r="DF397">
        <f t="shared" si="104"/>
        <v>12206.94</v>
      </c>
      <c r="DG397">
        <f t="shared" si="102"/>
        <v>0</v>
      </c>
      <c r="DH397">
        <f t="shared" si="103"/>
        <v>0</v>
      </c>
      <c r="DI397">
        <f t="shared" si="101"/>
        <v>0</v>
      </c>
      <c r="DJ397">
        <f>DF397</f>
        <v>12206.94</v>
      </c>
      <c r="DK397">
        <v>0</v>
      </c>
      <c r="DL397" t="s">
        <v>3</v>
      </c>
      <c r="DM397">
        <v>0</v>
      </c>
      <c r="DN397" t="s">
        <v>3</v>
      </c>
      <c r="DO397">
        <v>0</v>
      </c>
    </row>
    <row r="398" spans="1:119" x14ac:dyDescent="0.2">
      <c r="A398">
        <f>ROW(Source!A623)</f>
        <v>623</v>
      </c>
      <c r="B398">
        <v>60252778</v>
      </c>
      <c r="C398">
        <v>60253860</v>
      </c>
      <c r="D398">
        <v>59039758</v>
      </c>
      <c r="E398">
        <v>1</v>
      </c>
      <c r="F398">
        <v>1</v>
      </c>
      <c r="G398">
        <v>1080</v>
      </c>
      <c r="H398">
        <v>3</v>
      </c>
      <c r="I398" t="s">
        <v>1119</v>
      </c>
      <c r="J398" t="s">
        <v>1120</v>
      </c>
      <c r="K398" t="s">
        <v>1121</v>
      </c>
      <c r="L398">
        <v>1348</v>
      </c>
      <c r="N398">
        <v>1009</v>
      </c>
      <c r="O398" t="s">
        <v>32</v>
      </c>
      <c r="P398" t="s">
        <v>32</v>
      </c>
      <c r="Q398">
        <v>1000</v>
      </c>
      <c r="W398">
        <v>0</v>
      </c>
      <c r="X398">
        <v>248787090</v>
      </c>
      <c r="Y398">
        <f>AT398</f>
        <v>6.0000000000000002E-5</v>
      </c>
      <c r="AA398">
        <v>331.04</v>
      </c>
      <c r="AB398">
        <v>0</v>
      </c>
      <c r="AC398">
        <v>0</v>
      </c>
      <c r="AD398">
        <v>0</v>
      </c>
      <c r="AE398">
        <v>331.04</v>
      </c>
      <c r="AF398">
        <v>0</v>
      </c>
      <c r="AG398">
        <v>0</v>
      </c>
      <c r="AH398">
        <v>0</v>
      </c>
      <c r="AI398">
        <v>1</v>
      </c>
      <c r="AJ398">
        <v>1</v>
      </c>
      <c r="AK398">
        <v>1</v>
      </c>
      <c r="AL398">
        <v>1</v>
      </c>
      <c r="AM398">
        <v>-2</v>
      </c>
      <c r="AN398">
        <v>0</v>
      </c>
      <c r="AO398">
        <v>1</v>
      </c>
      <c r="AP398">
        <v>1</v>
      </c>
      <c r="AQ398">
        <v>0</v>
      </c>
      <c r="AR398">
        <v>0</v>
      </c>
      <c r="AS398" t="s">
        <v>3</v>
      </c>
      <c r="AT398">
        <v>6.0000000000000002E-5</v>
      </c>
      <c r="AU398" t="s">
        <v>3</v>
      </c>
      <c r="AV398">
        <v>0</v>
      </c>
      <c r="AW398">
        <v>2</v>
      </c>
      <c r="AX398">
        <v>60254470</v>
      </c>
      <c r="AY398">
        <v>1</v>
      </c>
      <c r="AZ398">
        <v>0</v>
      </c>
      <c r="BA398">
        <v>480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CV398">
        <v>0</v>
      </c>
      <c r="CW398">
        <v>0</v>
      </c>
      <c r="CX398">
        <f>ROUND(Y398*Source!I623,9)</f>
        <v>3.7200000000000002E-3</v>
      </c>
      <c r="CY398">
        <f>AA398</f>
        <v>331.04</v>
      </c>
      <c r="CZ398">
        <f>AE398</f>
        <v>331.04</v>
      </c>
      <c r="DA398">
        <f>AI398</f>
        <v>1</v>
      </c>
      <c r="DB398">
        <f>ROUND(ROUND(AT398*CZ398,2),6)</f>
        <v>0.02</v>
      </c>
      <c r="DC398">
        <f>ROUND(ROUND(AT398*AG398,2),6)</f>
        <v>0</v>
      </c>
      <c r="DD398" t="s">
        <v>3</v>
      </c>
      <c r="DE398" t="s">
        <v>3</v>
      </c>
      <c r="DF398">
        <f t="shared" si="104"/>
        <v>1.23</v>
      </c>
      <c r="DG398">
        <f t="shared" si="102"/>
        <v>0</v>
      </c>
      <c r="DH398">
        <f t="shared" si="103"/>
        <v>0</v>
      </c>
      <c r="DI398">
        <f t="shared" si="101"/>
        <v>0</v>
      </c>
      <c r="DJ398">
        <f>DF398</f>
        <v>1.23</v>
      </c>
      <c r="DK398">
        <v>0</v>
      </c>
      <c r="DL398" t="s">
        <v>3</v>
      </c>
      <c r="DM398">
        <v>0</v>
      </c>
      <c r="DN398" t="s">
        <v>3</v>
      </c>
      <c r="DO398">
        <v>0</v>
      </c>
    </row>
    <row r="399" spans="1:119" x14ac:dyDescent="0.2">
      <c r="A399">
        <f>ROW(Source!A623)</f>
        <v>623</v>
      </c>
      <c r="B399">
        <v>60252778</v>
      </c>
      <c r="C399">
        <v>60253860</v>
      </c>
      <c r="D399">
        <v>59040049</v>
      </c>
      <c r="E399">
        <v>1</v>
      </c>
      <c r="F399">
        <v>1</v>
      </c>
      <c r="G399">
        <v>1080</v>
      </c>
      <c r="H399">
        <v>3</v>
      </c>
      <c r="I399" t="s">
        <v>1066</v>
      </c>
      <c r="J399" t="s">
        <v>1067</v>
      </c>
      <c r="K399" t="s">
        <v>1068</v>
      </c>
      <c r="L399">
        <v>1348</v>
      </c>
      <c r="N399">
        <v>1009</v>
      </c>
      <c r="O399" t="s">
        <v>32</v>
      </c>
      <c r="P399" t="s">
        <v>32</v>
      </c>
      <c r="Q399">
        <v>1000</v>
      </c>
      <c r="W399">
        <v>0</v>
      </c>
      <c r="X399">
        <v>-1792704725</v>
      </c>
      <c r="Y399">
        <f>AT399</f>
        <v>2.9999999999999997E-4</v>
      </c>
      <c r="AA399">
        <v>8590.86</v>
      </c>
      <c r="AB399">
        <v>0</v>
      </c>
      <c r="AC399">
        <v>0</v>
      </c>
      <c r="AD399">
        <v>0</v>
      </c>
      <c r="AE399">
        <v>8590.86</v>
      </c>
      <c r="AF399">
        <v>0</v>
      </c>
      <c r="AG399">
        <v>0</v>
      </c>
      <c r="AH399">
        <v>0</v>
      </c>
      <c r="AI399">
        <v>1</v>
      </c>
      <c r="AJ399">
        <v>1</v>
      </c>
      <c r="AK399">
        <v>1</v>
      </c>
      <c r="AL399">
        <v>1</v>
      </c>
      <c r="AM399">
        <v>-2</v>
      </c>
      <c r="AN399">
        <v>0</v>
      </c>
      <c r="AO399">
        <v>1</v>
      </c>
      <c r="AP399">
        <v>1</v>
      </c>
      <c r="AQ399">
        <v>0</v>
      </c>
      <c r="AR399">
        <v>0</v>
      </c>
      <c r="AS399" t="s">
        <v>3</v>
      </c>
      <c r="AT399">
        <v>2.9999999999999997E-4</v>
      </c>
      <c r="AU399" t="s">
        <v>3</v>
      </c>
      <c r="AV399">
        <v>0</v>
      </c>
      <c r="AW399">
        <v>2</v>
      </c>
      <c r="AX399">
        <v>60254471</v>
      </c>
      <c r="AY399">
        <v>1</v>
      </c>
      <c r="AZ399">
        <v>0</v>
      </c>
      <c r="BA399">
        <v>481</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CV399">
        <v>0</v>
      </c>
      <c r="CW399">
        <v>0</v>
      </c>
      <c r="CX399">
        <f>ROUND(Y399*Source!I623,9)</f>
        <v>1.8599999999999998E-2</v>
      </c>
      <c r="CY399">
        <f>AA399</f>
        <v>8590.86</v>
      </c>
      <c r="CZ399">
        <f>AE399</f>
        <v>8590.86</v>
      </c>
      <c r="DA399">
        <f>AI399</f>
        <v>1</v>
      </c>
      <c r="DB399">
        <f>ROUND(ROUND(AT399*CZ399,2),6)</f>
        <v>2.58</v>
      </c>
      <c r="DC399">
        <f>ROUND(ROUND(AT399*AG399,2),6)</f>
        <v>0</v>
      </c>
      <c r="DD399" t="s">
        <v>3</v>
      </c>
      <c r="DE399" t="s">
        <v>3</v>
      </c>
      <c r="DF399">
        <f t="shared" si="104"/>
        <v>159.79</v>
      </c>
      <c r="DG399">
        <f t="shared" si="102"/>
        <v>0</v>
      </c>
      <c r="DH399">
        <f t="shared" si="103"/>
        <v>0</v>
      </c>
      <c r="DI399">
        <f t="shared" si="101"/>
        <v>0</v>
      </c>
      <c r="DJ399">
        <f>DF399</f>
        <v>159.79</v>
      </c>
      <c r="DK399">
        <v>0</v>
      </c>
      <c r="DL399" t="s">
        <v>3</v>
      </c>
      <c r="DM399">
        <v>0</v>
      </c>
      <c r="DN399" t="s">
        <v>3</v>
      </c>
      <c r="DO399">
        <v>0</v>
      </c>
    </row>
    <row r="400" spans="1:119" x14ac:dyDescent="0.2">
      <c r="A400">
        <f>ROW(Source!A623)</f>
        <v>623</v>
      </c>
      <c r="B400">
        <v>60252778</v>
      </c>
      <c r="C400">
        <v>60253860</v>
      </c>
      <c r="D400">
        <v>59038857</v>
      </c>
      <c r="E400">
        <v>1</v>
      </c>
      <c r="F400">
        <v>1</v>
      </c>
      <c r="G400">
        <v>1080</v>
      </c>
      <c r="H400">
        <v>3</v>
      </c>
      <c r="I400" t="s">
        <v>30</v>
      </c>
      <c r="J400" t="s">
        <v>33</v>
      </c>
      <c r="K400" t="s">
        <v>31</v>
      </c>
      <c r="L400">
        <v>1348</v>
      </c>
      <c r="N400">
        <v>1009</v>
      </c>
      <c r="O400" t="s">
        <v>32</v>
      </c>
      <c r="P400" t="s">
        <v>32</v>
      </c>
      <c r="Q400">
        <v>1000</v>
      </c>
      <c r="W400">
        <v>0</v>
      </c>
      <c r="X400">
        <v>-566361729</v>
      </c>
      <c r="Y400">
        <f>AT400</f>
        <v>1.8E-3</v>
      </c>
      <c r="AA400">
        <v>24609.759999999998</v>
      </c>
      <c r="AB400">
        <v>0</v>
      </c>
      <c r="AC400">
        <v>0</v>
      </c>
      <c r="AD400">
        <v>0</v>
      </c>
      <c r="AE400">
        <v>24609.759999999998</v>
      </c>
      <c r="AF400">
        <v>0</v>
      </c>
      <c r="AG400">
        <v>0</v>
      </c>
      <c r="AH400">
        <v>0</v>
      </c>
      <c r="AI400">
        <v>1</v>
      </c>
      <c r="AJ400">
        <v>1</v>
      </c>
      <c r="AK400">
        <v>1</v>
      </c>
      <c r="AL400">
        <v>1</v>
      </c>
      <c r="AM400">
        <v>0</v>
      </c>
      <c r="AN400">
        <v>0</v>
      </c>
      <c r="AO400">
        <v>0</v>
      </c>
      <c r="AP400">
        <v>1</v>
      </c>
      <c r="AQ400">
        <v>0</v>
      </c>
      <c r="AR400">
        <v>0</v>
      </c>
      <c r="AS400" t="s">
        <v>3</v>
      </c>
      <c r="AT400">
        <v>1.8E-3</v>
      </c>
      <c r="AU400" t="s">
        <v>3</v>
      </c>
      <c r="AV400">
        <v>0</v>
      </c>
      <c r="AW400">
        <v>1</v>
      </c>
      <c r="AX400">
        <v>-1</v>
      </c>
      <c r="AY400">
        <v>0</v>
      </c>
      <c r="AZ400">
        <v>0</v>
      </c>
      <c r="BA400" t="s">
        <v>3</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CV400">
        <v>0</v>
      </c>
      <c r="CW400">
        <v>0</v>
      </c>
      <c r="CX400">
        <f>ROUND(Y400*Source!I623,9)</f>
        <v>0.1116</v>
      </c>
      <c r="CY400">
        <f>AA400</f>
        <v>24609.759999999998</v>
      </c>
      <c r="CZ400">
        <f>AE400</f>
        <v>24609.759999999998</v>
      </c>
      <c r="DA400">
        <f>AI400</f>
        <v>1</v>
      </c>
      <c r="DB400">
        <f>ROUND(ROUND(AT400*CZ400,2),6)</f>
        <v>44.3</v>
      </c>
      <c r="DC400">
        <f>ROUND(ROUND(AT400*AG400,2),6)</f>
        <v>0</v>
      </c>
      <c r="DD400" t="s">
        <v>3</v>
      </c>
      <c r="DE400" t="s">
        <v>3</v>
      </c>
      <c r="DF400">
        <f t="shared" si="104"/>
        <v>2746.45</v>
      </c>
      <c r="DG400">
        <f t="shared" si="102"/>
        <v>0</v>
      </c>
      <c r="DH400">
        <f t="shared" si="103"/>
        <v>0</v>
      </c>
      <c r="DI400">
        <f t="shared" si="101"/>
        <v>0</v>
      </c>
      <c r="DJ400">
        <f>DF400</f>
        <v>2746.45</v>
      </c>
      <c r="DK400">
        <v>0</v>
      </c>
      <c r="DL400" t="s">
        <v>3</v>
      </c>
      <c r="DM400">
        <v>0</v>
      </c>
      <c r="DN400" t="s">
        <v>3</v>
      </c>
      <c r="DO400">
        <v>0</v>
      </c>
    </row>
    <row r="401" spans="1:119" x14ac:dyDescent="0.2">
      <c r="A401">
        <f>ROW(Source!A623)</f>
        <v>623</v>
      </c>
      <c r="B401">
        <v>60252778</v>
      </c>
      <c r="C401">
        <v>60253860</v>
      </c>
      <c r="D401">
        <v>0</v>
      </c>
      <c r="E401">
        <v>1080</v>
      </c>
      <c r="F401">
        <v>1</v>
      </c>
      <c r="G401">
        <v>1080</v>
      </c>
      <c r="H401">
        <v>3</v>
      </c>
      <c r="I401" t="s">
        <v>858</v>
      </c>
      <c r="J401" t="s">
        <v>3</v>
      </c>
      <c r="K401" t="s">
        <v>859</v>
      </c>
      <c r="L401">
        <v>1371</v>
      </c>
      <c r="N401">
        <v>1013</v>
      </c>
      <c r="O401" t="s">
        <v>37</v>
      </c>
      <c r="P401" t="s">
        <v>37</v>
      </c>
      <c r="Q401">
        <v>1</v>
      </c>
      <c r="W401">
        <v>0</v>
      </c>
      <c r="X401">
        <v>773426850</v>
      </c>
      <c r="Y401">
        <f>AT401</f>
        <v>1</v>
      </c>
      <c r="AA401">
        <v>1057.25</v>
      </c>
      <c r="AB401">
        <v>0</v>
      </c>
      <c r="AC401">
        <v>0</v>
      </c>
      <c r="AD401">
        <v>0</v>
      </c>
      <c r="AE401">
        <v>1057.25</v>
      </c>
      <c r="AF401">
        <v>0</v>
      </c>
      <c r="AG401">
        <v>0</v>
      </c>
      <c r="AH401">
        <v>0</v>
      </c>
      <c r="AI401">
        <v>1</v>
      </c>
      <c r="AJ401">
        <v>1</v>
      </c>
      <c r="AK401">
        <v>1</v>
      </c>
      <c r="AL401">
        <v>1</v>
      </c>
      <c r="AM401">
        <v>0</v>
      </c>
      <c r="AN401">
        <v>0</v>
      </c>
      <c r="AO401">
        <v>0</v>
      </c>
      <c r="AP401">
        <v>1</v>
      </c>
      <c r="AQ401">
        <v>0</v>
      </c>
      <c r="AR401">
        <v>0</v>
      </c>
      <c r="AS401" t="s">
        <v>3</v>
      </c>
      <c r="AT401">
        <v>1</v>
      </c>
      <c r="AU401" t="s">
        <v>3</v>
      </c>
      <c r="AV401">
        <v>0</v>
      </c>
      <c r="AW401">
        <v>1</v>
      </c>
      <c r="AX401">
        <v>-1</v>
      </c>
      <c r="AY401">
        <v>0</v>
      </c>
      <c r="AZ401">
        <v>0</v>
      </c>
      <c r="BA401" t="s">
        <v>3</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CV401">
        <v>0</v>
      </c>
      <c r="CW401">
        <v>0</v>
      </c>
      <c r="CX401">
        <f>ROUND(Y401*Source!I623,9)</f>
        <v>62</v>
      </c>
      <c r="CY401">
        <f>AA401</f>
        <v>1057.25</v>
      </c>
      <c r="CZ401">
        <f>AE401</f>
        <v>1057.25</v>
      </c>
      <c r="DA401">
        <f>AI401</f>
        <v>1</v>
      </c>
      <c r="DB401">
        <f>ROUND(ROUND(AT401*CZ401,2),6)</f>
        <v>1057.25</v>
      </c>
      <c r="DC401">
        <f>ROUND(ROUND(AT401*AG401,2),6)</f>
        <v>0</v>
      </c>
      <c r="DD401" t="s">
        <v>3</v>
      </c>
      <c r="DE401" t="s">
        <v>3</v>
      </c>
      <c r="DF401">
        <f t="shared" si="104"/>
        <v>65549.5</v>
      </c>
      <c r="DG401">
        <f t="shared" si="102"/>
        <v>0</v>
      </c>
      <c r="DH401">
        <f t="shared" si="103"/>
        <v>0</v>
      </c>
      <c r="DI401">
        <f t="shared" si="101"/>
        <v>0</v>
      </c>
      <c r="DJ401">
        <f>DF401</f>
        <v>65549.5</v>
      </c>
      <c r="DK401">
        <v>0</v>
      </c>
      <c r="DL401" t="s">
        <v>3</v>
      </c>
      <c r="DM401">
        <v>0</v>
      </c>
      <c r="DN401" t="s">
        <v>3</v>
      </c>
      <c r="DO401">
        <v>0</v>
      </c>
    </row>
    <row r="402" spans="1:119" x14ac:dyDescent="0.2">
      <c r="A402">
        <f>ROW(Source!A624)</f>
        <v>624</v>
      </c>
      <c r="B402">
        <v>60252775</v>
      </c>
      <c r="C402">
        <v>60253860</v>
      </c>
      <c r="D402">
        <v>58999254</v>
      </c>
      <c r="E402">
        <v>1080</v>
      </c>
      <c r="F402">
        <v>1</v>
      </c>
      <c r="G402">
        <v>1080</v>
      </c>
      <c r="H402">
        <v>1</v>
      </c>
      <c r="I402" t="s">
        <v>1048</v>
      </c>
      <c r="J402" t="s">
        <v>3</v>
      </c>
      <c r="K402" t="s">
        <v>1049</v>
      </c>
      <c r="L402">
        <v>1191</v>
      </c>
      <c r="N402">
        <v>1013</v>
      </c>
      <c r="O402" t="s">
        <v>1050</v>
      </c>
      <c r="P402" t="s">
        <v>1050</v>
      </c>
      <c r="Q402">
        <v>1</v>
      </c>
      <c r="W402">
        <v>0</v>
      </c>
      <c r="X402">
        <v>476480486</v>
      </c>
      <c r="Y402">
        <f>(AT402*1.1)</f>
        <v>1.1330000000000002</v>
      </c>
      <c r="AA402">
        <v>0</v>
      </c>
      <c r="AB402">
        <v>0</v>
      </c>
      <c r="AC402">
        <v>0</v>
      </c>
      <c r="AD402">
        <v>0</v>
      </c>
      <c r="AE402">
        <v>0</v>
      </c>
      <c r="AF402">
        <v>0</v>
      </c>
      <c r="AG402">
        <v>0</v>
      </c>
      <c r="AH402">
        <v>0</v>
      </c>
      <c r="AI402">
        <v>1</v>
      </c>
      <c r="AJ402">
        <v>1</v>
      </c>
      <c r="AK402">
        <v>1</v>
      </c>
      <c r="AL402">
        <v>1</v>
      </c>
      <c r="AM402">
        <v>5</v>
      </c>
      <c r="AN402">
        <v>0</v>
      </c>
      <c r="AO402">
        <v>1</v>
      </c>
      <c r="AP402">
        <v>1</v>
      </c>
      <c r="AQ402">
        <v>0</v>
      </c>
      <c r="AR402">
        <v>0</v>
      </c>
      <c r="AS402" t="s">
        <v>3</v>
      </c>
      <c r="AT402">
        <v>1.03</v>
      </c>
      <c r="AU402" t="s">
        <v>24</v>
      </c>
      <c r="AV402">
        <v>1</v>
      </c>
      <c r="AW402">
        <v>2</v>
      </c>
      <c r="AX402">
        <v>60254467</v>
      </c>
      <c r="AY402">
        <v>1</v>
      </c>
      <c r="AZ402">
        <v>0</v>
      </c>
      <c r="BA402">
        <v>484</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CU402">
        <f>ROUND(AT402*Source!I624*AH402*AL402,2)</f>
        <v>0</v>
      </c>
      <c r="CV402">
        <f>ROUND(Y402*Source!I624,9)</f>
        <v>70.245999999999995</v>
      </c>
      <c r="CW402">
        <v>0</v>
      </c>
      <c r="CX402">
        <f>ROUND(Y402*Source!I624,9)</f>
        <v>70.245999999999995</v>
      </c>
      <c r="CY402">
        <f>AD402</f>
        <v>0</v>
      </c>
      <c r="CZ402">
        <f>AH402</f>
        <v>0</v>
      </c>
      <c r="DA402">
        <f>AL402</f>
        <v>1</v>
      </c>
      <c r="DB402">
        <f>ROUND((ROUND(AT402*CZ402,2)*1.1),6)</f>
        <v>0</v>
      </c>
      <c r="DC402">
        <f>ROUND((ROUND(AT402*AG402,2)*1.1),6)</f>
        <v>0</v>
      </c>
      <c r="DD402" t="s">
        <v>3</v>
      </c>
      <c r="DE402" t="s">
        <v>3</v>
      </c>
      <c r="DF402">
        <f t="shared" si="104"/>
        <v>0</v>
      </c>
      <c r="DG402">
        <f t="shared" si="102"/>
        <v>0</v>
      </c>
      <c r="DH402">
        <f t="shared" si="103"/>
        <v>0</v>
      </c>
      <c r="DI402">
        <f t="shared" si="101"/>
        <v>0</v>
      </c>
      <c r="DJ402">
        <f>DI402</f>
        <v>0</v>
      </c>
      <c r="DK402">
        <v>0</v>
      </c>
      <c r="DL402" t="s">
        <v>3</v>
      </c>
      <c r="DM402">
        <v>0</v>
      </c>
      <c r="DN402" t="s">
        <v>3</v>
      </c>
      <c r="DO402">
        <v>0</v>
      </c>
    </row>
    <row r="403" spans="1:119" x14ac:dyDescent="0.2">
      <c r="A403">
        <f>ROW(Source!A624)</f>
        <v>624</v>
      </c>
      <c r="B403">
        <v>60252775</v>
      </c>
      <c r="C403">
        <v>60253860</v>
      </c>
      <c r="D403">
        <v>59070370</v>
      </c>
      <c r="E403">
        <v>1</v>
      </c>
      <c r="F403">
        <v>1</v>
      </c>
      <c r="G403">
        <v>1080</v>
      </c>
      <c r="H403">
        <v>2</v>
      </c>
      <c r="I403" t="s">
        <v>1051</v>
      </c>
      <c r="J403" t="s">
        <v>1052</v>
      </c>
      <c r="K403" t="s">
        <v>1053</v>
      </c>
      <c r="L403">
        <v>1368</v>
      </c>
      <c r="N403">
        <v>1011</v>
      </c>
      <c r="O403" t="s">
        <v>1054</v>
      </c>
      <c r="P403" t="s">
        <v>1054</v>
      </c>
      <c r="Q403">
        <v>1</v>
      </c>
      <c r="W403">
        <v>0</v>
      </c>
      <c r="X403">
        <v>-2065404138</v>
      </c>
      <c r="Y403">
        <f>(AT403*1.1)</f>
        <v>0.12100000000000001</v>
      </c>
      <c r="AA403">
        <v>0</v>
      </c>
      <c r="AB403">
        <v>85.83</v>
      </c>
      <c r="AC403">
        <v>0</v>
      </c>
      <c r="AD403">
        <v>0</v>
      </c>
      <c r="AE403">
        <v>0</v>
      </c>
      <c r="AF403">
        <v>7.11</v>
      </c>
      <c r="AG403">
        <v>0</v>
      </c>
      <c r="AH403">
        <v>0</v>
      </c>
      <c r="AI403">
        <v>1</v>
      </c>
      <c r="AJ403">
        <v>11.53</v>
      </c>
      <c r="AK403">
        <v>54.99</v>
      </c>
      <c r="AL403">
        <v>1</v>
      </c>
      <c r="AM403">
        <v>2</v>
      </c>
      <c r="AN403">
        <v>0</v>
      </c>
      <c r="AO403">
        <v>1</v>
      </c>
      <c r="AP403">
        <v>1</v>
      </c>
      <c r="AQ403">
        <v>0</v>
      </c>
      <c r="AR403">
        <v>0</v>
      </c>
      <c r="AS403" t="s">
        <v>3</v>
      </c>
      <c r="AT403">
        <v>0.11</v>
      </c>
      <c r="AU403" t="s">
        <v>24</v>
      </c>
      <c r="AV403">
        <v>0</v>
      </c>
      <c r="AW403">
        <v>2</v>
      </c>
      <c r="AX403">
        <v>60254468</v>
      </c>
      <c r="AY403">
        <v>1</v>
      </c>
      <c r="AZ403">
        <v>0</v>
      </c>
      <c r="BA403">
        <v>485</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CV403">
        <v>0</v>
      </c>
      <c r="CW403">
        <f>ROUND(Y403*Source!I624*DO403,9)</f>
        <v>0</v>
      </c>
      <c r="CX403">
        <f>ROUND(Y403*Source!I624,9)</f>
        <v>7.5019999999999998</v>
      </c>
      <c r="CY403">
        <f>AB403</f>
        <v>85.83</v>
      </c>
      <c r="CZ403">
        <f>AF403</f>
        <v>7.11</v>
      </c>
      <c r="DA403">
        <f>AJ403</f>
        <v>11.53</v>
      </c>
      <c r="DB403">
        <f>ROUND((ROUND(AT403*CZ403,2)*1.1),6)</f>
        <v>0.85799999999999998</v>
      </c>
      <c r="DC403">
        <f>ROUND((ROUND(AT403*AG403,2)*1.1),6)</f>
        <v>0</v>
      </c>
      <c r="DD403" t="s">
        <v>3</v>
      </c>
      <c r="DE403" t="s">
        <v>3</v>
      </c>
      <c r="DF403">
        <f t="shared" si="104"/>
        <v>0</v>
      </c>
      <c r="DG403">
        <f>ROUND(ROUND(AF403*AJ403,2)*CX403,2)</f>
        <v>615.01</v>
      </c>
      <c r="DH403">
        <f>ROUND(ROUND(AG403*AK403,2)*CX403,2)</f>
        <v>0</v>
      </c>
      <c r="DI403">
        <f t="shared" si="101"/>
        <v>0</v>
      </c>
      <c r="DJ403">
        <f>DG403</f>
        <v>615.01</v>
      </c>
      <c r="DK403">
        <v>0</v>
      </c>
      <c r="DL403" t="s">
        <v>3</v>
      </c>
      <c r="DM403">
        <v>0</v>
      </c>
      <c r="DN403" t="s">
        <v>3</v>
      </c>
      <c r="DO403">
        <v>0</v>
      </c>
    </row>
    <row r="404" spans="1:119" x14ac:dyDescent="0.2">
      <c r="A404">
        <f>ROW(Source!A624)</f>
        <v>624</v>
      </c>
      <c r="B404">
        <v>60252775</v>
      </c>
      <c r="C404">
        <v>60253860</v>
      </c>
      <c r="D404">
        <v>59039593</v>
      </c>
      <c r="E404">
        <v>1</v>
      </c>
      <c r="F404">
        <v>1</v>
      </c>
      <c r="G404">
        <v>1080</v>
      </c>
      <c r="H404">
        <v>3</v>
      </c>
      <c r="I404" t="s">
        <v>1205</v>
      </c>
      <c r="J404" t="s">
        <v>1206</v>
      </c>
      <c r="K404" t="s">
        <v>1207</v>
      </c>
      <c r="L404">
        <v>1348</v>
      </c>
      <c r="N404">
        <v>1009</v>
      </c>
      <c r="O404" t="s">
        <v>32</v>
      </c>
      <c r="P404" t="s">
        <v>32</v>
      </c>
      <c r="Q404">
        <v>1000</v>
      </c>
      <c r="W404">
        <v>0</v>
      </c>
      <c r="X404">
        <v>-1046938798</v>
      </c>
      <c r="Y404">
        <f>AT404</f>
        <v>0.02</v>
      </c>
      <c r="AA404">
        <v>53060.83</v>
      </c>
      <c r="AB404">
        <v>0</v>
      </c>
      <c r="AC404">
        <v>0</v>
      </c>
      <c r="AD404">
        <v>0</v>
      </c>
      <c r="AE404">
        <v>9844.31</v>
      </c>
      <c r="AF404">
        <v>0</v>
      </c>
      <c r="AG404">
        <v>0</v>
      </c>
      <c r="AH404">
        <v>0</v>
      </c>
      <c r="AI404">
        <v>5.39</v>
      </c>
      <c r="AJ404">
        <v>1</v>
      </c>
      <c r="AK404">
        <v>1</v>
      </c>
      <c r="AL404">
        <v>1</v>
      </c>
      <c r="AM404">
        <v>2</v>
      </c>
      <c r="AN404">
        <v>0</v>
      </c>
      <c r="AO404">
        <v>1</v>
      </c>
      <c r="AP404">
        <v>1</v>
      </c>
      <c r="AQ404">
        <v>0</v>
      </c>
      <c r="AR404">
        <v>0</v>
      </c>
      <c r="AS404" t="s">
        <v>3</v>
      </c>
      <c r="AT404">
        <v>0.02</v>
      </c>
      <c r="AU404" t="s">
        <v>3</v>
      </c>
      <c r="AV404">
        <v>0</v>
      </c>
      <c r="AW404">
        <v>2</v>
      </c>
      <c r="AX404">
        <v>60254469</v>
      </c>
      <c r="AY404">
        <v>1</v>
      </c>
      <c r="AZ404">
        <v>0</v>
      </c>
      <c r="BA404">
        <v>486</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CV404">
        <v>0</v>
      </c>
      <c r="CW404">
        <v>0</v>
      </c>
      <c r="CX404">
        <f>ROUND(Y404*Source!I624,9)</f>
        <v>1.24</v>
      </c>
      <c r="CY404">
        <f>AA404</f>
        <v>53060.83</v>
      </c>
      <c r="CZ404">
        <f>AE404</f>
        <v>9844.31</v>
      </c>
      <c r="DA404">
        <f>AI404</f>
        <v>5.39</v>
      </c>
      <c r="DB404">
        <f>ROUND(ROUND(AT404*CZ404,2),6)</f>
        <v>196.89</v>
      </c>
      <c r="DC404">
        <f>ROUND(ROUND(AT404*AG404,2),6)</f>
        <v>0</v>
      </c>
      <c r="DD404" t="s">
        <v>3</v>
      </c>
      <c r="DE404" t="s">
        <v>3</v>
      </c>
      <c r="DF404">
        <f>ROUND(ROUND(AE404*AI404,2)*CX404,2)</f>
        <v>65795.429999999993</v>
      </c>
      <c r="DG404">
        <f t="shared" ref="DG404:DG413" si="105">ROUND(ROUND(AF404,2)*CX404,2)</f>
        <v>0</v>
      </c>
      <c r="DH404">
        <f t="shared" ref="DH404:DH413" si="106">ROUND(ROUND(AG404,2)*CX404,2)</f>
        <v>0</v>
      </c>
      <c r="DI404">
        <f t="shared" si="101"/>
        <v>0</v>
      </c>
      <c r="DJ404">
        <f>DF404</f>
        <v>65795.429999999993</v>
      </c>
      <c r="DK404">
        <v>0</v>
      </c>
      <c r="DL404" t="s">
        <v>3</v>
      </c>
      <c r="DM404">
        <v>0</v>
      </c>
      <c r="DN404" t="s">
        <v>3</v>
      </c>
      <c r="DO404">
        <v>0</v>
      </c>
    </row>
    <row r="405" spans="1:119" x14ac:dyDescent="0.2">
      <c r="A405">
        <f>ROW(Source!A624)</f>
        <v>624</v>
      </c>
      <c r="B405">
        <v>60252775</v>
      </c>
      <c r="C405">
        <v>60253860</v>
      </c>
      <c r="D405">
        <v>59039758</v>
      </c>
      <c r="E405">
        <v>1</v>
      </c>
      <c r="F405">
        <v>1</v>
      </c>
      <c r="G405">
        <v>1080</v>
      </c>
      <c r="H405">
        <v>3</v>
      </c>
      <c r="I405" t="s">
        <v>1119</v>
      </c>
      <c r="J405" t="s">
        <v>1120</v>
      </c>
      <c r="K405" t="s">
        <v>1121</v>
      </c>
      <c r="L405">
        <v>1348</v>
      </c>
      <c r="N405">
        <v>1009</v>
      </c>
      <c r="O405" t="s">
        <v>32</v>
      </c>
      <c r="P405" t="s">
        <v>32</v>
      </c>
      <c r="Q405">
        <v>1000</v>
      </c>
      <c r="W405">
        <v>0</v>
      </c>
      <c r="X405">
        <v>248787090</v>
      </c>
      <c r="Y405">
        <f>AT405</f>
        <v>6.0000000000000002E-5</v>
      </c>
      <c r="AA405">
        <v>7286.19</v>
      </c>
      <c r="AB405">
        <v>0</v>
      </c>
      <c r="AC405">
        <v>0</v>
      </c>
      <c r="AD405">
        <v>0</v>
      </c>
      <c r="AE405">
        <v>331.04</v>
      </c>
      <c r="AF405">
        <v>0</v>
      </c>
      <c r="AG405">
        <v>0</v>
      </c>
      <c r="AH405">
        <v>0</v>
      </c>
      <c r="AI405">
        <v>22.01</v>
      </c>
      <c r="AJ405">
        <v>1</v>
      </c>
      <c r="AK405">
        <v>1</v>
      </c>
      <c r="AL405">
        <v>1</v>
      </c>
      <c r="AM405">
        <v>2</v>
      </c>
      <c r="AN405">
        <v>0</v>
      </c>
      <c r="AO405">
        <v>1</v>
      </c>
      <c r="AP405">
        <v>1</v>
      </c>
      <c r="AQ405">
        <v>0</v>
      </c>
      <c r="AR405">
        <v>0</v>
      </c>
      <c r="AS405" t="s">
        <v>3</v>
      </c>
      <c r="AT405">
        <v>6.0000000000000002E-5</v>
      </c>
      <c r="AU405" t="s">
        <v>3</v>
      </c>
      <c r="AV405">
        <v>0</v>
      </c>
      <c r="AW405">
        <v>2</v>
      </c>
      <c r="AX405">
        <v>60254470</v>
      </c>
      <c r="AY405">
        <v>1</v>
      </c>
      <c r="AZ405">
        <v>0</v>
      </c>
      <c r="BA405">
        <v>487</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CV405">
        <v>0</v>
      </c>
      <c r="CW405">
        <v>0</v>
      </c>
      <c r="CX405">
        <f>ROUND(Y405*Source!I624,9)</f>
        <v>3.7200000000000002E-3</v>
      </c>
      <c r="CY405">
        <f>AA405</f>
        <v>7286.19</v>
      </c>
      <c r="CZ405">
        <f>AE405</f>
        <v>331.04</v>
      </c>
      <c r="DA405">
        <f>AI405</f>
        <v>22.01</v>
      </c>
      <c r="DB405">
        <f>ROUND(ROUND(AT405*CZ405,2),6)</f>
        <v>0.02</v>
      </c>
      <c r="DC405">
        <f>ROUND(ROUND(AT405*AG405,2),6)</f>
        <v>0</v>
      </c>
      <c r="DD405" t="s">
        <v>3</v>
      </c>
      <c r="DE405" t="s">
        <v>3</v>
      </c>
      <c r="DF405">
        <f>ROUND(ROUND(AE405*AI405,2)*CX405,2)</f>
        <v>27.1</v>
      </c>
      <c r="DG405">
        <f t="shared" si="105"/>
        <v>0</v>
      </c>
      <c r="DH405">
        <f t="shared" si="106"/>
        <v>0</v>
      </c>
      <c r="DI405">
        <f t="shared" si="101"/>
        <v>0</v>
      </c>
      <c r="DJ405">
        <f>DF405</f>
        <v>27.1</v>
      </c>
      <c r="DK405">
        <v>0</v>
      </c>
      <c r="DL405" t="s">
        <v>3</v>
      </c>
      <c r="DM405">
        <v>0</v>
      </c>
      <c r="DN405" t="s">
        <v>3</v>
      </c>
      <c r="DO405">
        <v>0</v>
      </c>
    </row>
    <row r="406" spans="1:119" x14ac:dyDescent="0.2">
      <c r="A406">
        <f>ROW(Source!A624)</f>
        <v>624</v>
      </c>
      <c r="B406">
        <v>60252775</v>
      </c>
      <c r="C406">
        <v>60253860</v>
      </c>
      <c r="D406">
        <v>59040049</v>
      </c>
      <c r="E406">
        <v>1</v>
      </c>
      <c r="F406">
        <v>1</v>
      </c>
      <c r="G406">
        <v>1080</v>
      </c>
      <c r="H406">
        <v>3</v>
      </c>
      <c r="I406" t="s">
        <v>1066</v>
      </c>
      <c r="J406" t="s">
        <v>1067</v>
      </c>
      <c r="K406" t="s">
        <v>1068</v>
      </c>
      <c r="L406">
        <v>1348</v>
      </c>
      <c r="N406">
        <v>1009</v>
      </c>
      <c r="O406" t="s">
        <v>32</v>
      </c>
      <c r="P406" t="s">
        <v>32</v>
      </c>
      <c r="Q406">
        <v>1000</v>
      </c>
      <c r="W406">
        <v>0</v>
      </c>
      <c r="X406">
        <v>-1792704725</v>
      </c>
      <c r="Y406">
        <f>AT406</f>
        <v>2.9999999999999997E-4</v>
      </c>
      <c r="AA406">
        <v>159875.9</v>
      </c>
      <c r="AB406">
        <v>0</v>
      </c>
      <c r="AC406">
        <v>0</v>
      </c>
      <c r="AD406">
        <v>0</v>
      </c>
      <c r="AE406">
        <v>8590.86</v>
      </c>
      <c r="AF406">
        <v>0</v>
      </c>
      <c r="AG406">
        <v>0</v>
      </c>
      <c r="AH406">
        <v>0</v>
      </c>
      <c r="AI406">
        <v>18.61</v>
      </c>
      <c r="AJ406">
        <v>1</v>
      </c>
      <c r="AK406">
        <v>1</v>
      </c>
      <c r="AL406">
        <v>1</v>
      </c>
      <c r="AM406">
        <v>2</v>
      </c>
      <c r="AN406">
        <v>0</v>
      </c>
      <c r="AO406">
        <v>1</v>
      </c>
      <c r="AP406">
        <v>1</v>
      </c>
      <c r="AQ406">
        <v>0</v>
      </c>
      <c r="AR406">
        <v>0</v>
      </c>
      <c r="AS406" t="s">
        <v>3</v>
      </c>
      <c r="AT406">
        <v>2.9999999999999997E-4</v>
      </c>
      <c r="AU406" t="s">
        <v>3</v>
      </c>
      <c r="AV406">
        <v>0</v>
      </c>
      <c r="AW406">
        <v>2</v>
      </c>
      <c r="AX406">
        <v>60254471</v>
      </c>
      <c r="AY406">
        <v>1</v>
      </c>
      <c r="AZ406">
        <v>0</v>
      </c>
      <c r="BA406">
        <v>488</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CV406">
        <v>0</v>
      </c>
      <c r="CW406">
        <v>0</v>
      </c>
      <c r="CX406">
        <f>ROUND(Y406*Source!I624,9)</f>
        <v>1.8599999999999998E-2</v>
      </c>
      <c r="CY406">
        <f>AA406</f>
        <v>159875.9</v>
      </c>
      <c r="CZ406">
        <f>AE406</f>
        <v>8590.86</v>
      </c>
      <c r="DA406">
        <f>AI406</f>
        <v>18.61</v>
      </c>
      <c r="DB406">
        <f>ROUND(ROUND(AT406*CZ406,2),6)</f>
        <v>2.58</v>
      </c>
      <c r="DC406">
        <f>ROUND(ROUND(AT406*AG406,2),6)</f>
        <v>0</v>
      </c>
      <c r="DD406" t="s">
        <v>3</v>
      </c>
      <c r="DE406" t="s">
        <v>3</v>
      </c>
      <c r="DF406">
        <f>ROUND(ROUND(AE406*AI406,2)*CX406,2)</f>
        <v>2973.69</v>
      </c>
      <c r="DG406">
        <f t="shared" si="105"/>
        <v>0</v>
      </c>
      <c r="DH406">
        <f t="shared" si="106"/>
        <v>0</v>
      </c>
      <c r="DI406">
        <f t="shared" si="101"/>
        <v>0</v>
      </c>
      <c r="DJ406">
        <f>DF406</f>
        <v>2973.69</v>
      </c>
      <c r="DK406">
        <v>0</v>
      </c>
      <c r="DL406" t="s">
        <v>3</v>
      </c>
      <c r="DM406">
        <v>0</v>
      </c>
      <c r="DN406" t="s">
        <v>3</v>
      </c>
      <c r="DO406">
        <v>0</v>
      </c>
    </row>
    <row r="407" spans="1:119" x14ac:dyDescent="0.2">
      <c r="A407">
        <f>ROW(Source!A624)</f>
        <v>624</v>
      </c>
      <c r="B407">
        <v>60252775</v>
      </c>
      <c r="C407">
        <v>60253860</v>
      </c>
      <c r="D407">
        <v>59038857</v>
      </c>
      <c r="E407">
        <v>1</v>
      </c>
      <c r="F407">
        <v>1</v>
      </c>
      <c r="G407">
        <v>1080</v>
      </c>
      <c r="H407">
        <v>3</v>
      </c>
      <c r="I407" t="s">
        <v>30</v>
      </c>
      <c r="J407" t="s">
        <v>33</v>
      </c>
      <c r="K407" t="s">
        <v>31</v>
      </c>
      <c r="L407">
        <v>1348</v>
      </c>
      <c r="N407">
        <v>1009</v>
      </c>
      <c r="O407" t="s">
        <v>32</v>
      </c>
      <c r="P407" t="s">
        <v>32</v>
      </c>
      <c r="Q407">
        <v>1000</v>
      </c>
      <c r="W407">
        <v>0</v>
      </c>
      <c r="X407">
        <v>-566361729</v>
      </c>
      <c r="Y407">
        <f>AT407</f>
        <v>1.8E-3</v>
      </c>
      <c r="AA407">
        <v>126740.26</v>
      </c>
      <c r="AB407">
        <v>0</v>
      </c>
      <c r="AC407">
        <v>0</v>
      </c>
      <c r="AD407">
        <v>0</v>
      </c>
      <c r="AE407">
        <v>24609.759999999998</v>
      </c>
      <c r="AF407">
        <v>0</v>
      </c>
      <c r="AG407">
        <v>0</v>
      </c>
      <c r="AH407">
        <v>0</v>
      </c>
      <c r="AI407">
        <v>5.15</v>
      </c>
      <c r="AJ407">
        <v>1</v>
      </c>
      <c r="AK407">
        <v>1</v>
      </c>
      <c r="AL407">
        <v>1</v>
      </c>
      <c r="AM407">
        <v>0</v>
      </c>
      <c r="AN407">
        <v>0</v>
      </c>
      <c r="AO407">
        <v>0</v>
      </c>
      <c r="AP407">
        <v>1</v>
      </c>
      <c r="AQ407">
        <v>0</v>
      </c>
      <c r="AR407">
        <v>0</v>
      </c>
      <c r="AS407" t="s">
        <v>3</v>
      </c>
      <c r="AT407">
        <v>1.8E-3</v>
      </c>
      <c r="AU407" t="s">
        <v>3</v>
      </c>
      <c r="AV407">
        <v>0</v>
      </c>
      <c r="AW407">
        <v>1</v>
      </c>
      <c r="AX407">
        <v>-1</v>
      </c>
      <c r="AY407">
        <v>0</v>
      </c>
      <c r="AZ407">
        <v>0</v>
      </c>
      <c r="BA407" t="s">
        <v>3</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CV407">
        <v>0</v>
      </c>
      <c r="CW407">
        <v>0</v>
      </c>
      <c r="CX407">
        <f>ROUND(Y407*Source!I624,9)</f>
        <v>0.1116</v>
      </c>
      <c r="CY407">
        <f>AA407</f>
        <v>126740.26</v>
      </c>
      <c r="CZ407">
        <f>AE407</f>
        <v>24609.759999999998</v>
      </c>
      <c r="DA407">
        <f>AI407</f>
        <v>5.15</v>
      </c>
      <c r="DB407">
        <f>ROUND(ROUND(AT407*CZ407,2),6)</f>
        <v>44.3</v>
      </c>
      <c r="DC407">
        <f>ROUND(ROUND(AT407*AG407,2),6)</f>
        <v>0</v>
      </c>
      <c r="DD407" t="s">
        <v>3</v>
      </c>
      <c r="DE407" t="s">
        <v>3</v>
      </c>
      <c r="DF407">
        <f>ROUND(ROUND(AE407*AI407,2)*CX407,2)</f>
        <v>14144.21</v>
      </c>
      <c r="DG407">
        <f t="shared" si="105"/>
        <v>0</v>
      </c>
      <c r="DH407">
        <f t="shared" si="106"/>
        <v>0</v>
      </c>
      <c r="DI407">
        <f t="shared" si="101"/>
        <v>0</v>
      </c>
      <c r="DJ407">
        <f>DF407</f>
        <v>14144.21</v>
      </c>
      <c r="DK407">
        <v>0</v>
      </c>
      <c r="DL407" t="s">
        <v>3</v>
      </c>
      <c r="DM407">
        <v>0</v>
      </c>
      <c r="DN407" t="s">
        <v>3</v>
      </c>
      <c r="DO407">
        <v>0</v>
      </c>
    </row>
    <row r="408" spans="1:119" x14ac:dyDescent="0.2">
      <c r="A408">
        <f>ROW(Source!A624)</f>
        <v>624</v>
      </c>
      <c r="B408">
        <v>60252775</v>
      </c>
      <c r="C408">
        <v>60253860</v>
      </c>
      <c r="D408">
        <v>0</v>
      </c>
      <c r="E408">
        <v>1080</v>
      </c>
      <c r="F408">
        <v>1</v>
      </c>
      <c r="G408">
        <v>1080</v>
      </c>
      <c r="H408">
        <v>3</v>
      </c>
      <c r="I408" t="s">
        <v>858</v>
      </c>
      <c r="J408" t="s">
        <v>3</v>
      </c>
      <c r="K408" t="s">
        <v>859</v>
      </c>
      <c r="L408">
        <v>1371</v>
      </c>
      <c r="N408">
        <v>1013</v>
      </c>
      <c r="O408" t="s">
        <v>37</v>
      </c>
      <c r="P408" t="s">
        <v>37</v>
      </c>
      <c r="Q408">
        <v>1</v>
      </c>
      <c r="W408">
        <v>0</v>
      </c>
      <c r="X408">
        <v>773426850</v>
      </c>
      <c r="Y408">
        <f>AT408</f>
        <v>1</v>
      </c>
      <c r="AA408">
        <v>10445.629999999999</v>
      </c>
      <c r="AB408">
        <v>0</v>
      </c>
      <c r="AC408">
        <v>0</v>
      </c>
      <c r="AD408">
        <v>0</v>
      </c>
      <c r="AE408">
        <v>1057.25</v>
      </c>
      <c r="AF408">
        <v>0</v>
      </c>
      <c r="AG408">
        <v>0</v>
      </c>
      <c r="AH408">
        <v>0</v>
      </c>
      <c r="AI408">
        <v>9.8800000000000008</v>
      </c>
      <c r="AJ408">
        <v>1</v>
      </c>
      <c r="AK408">
        <v>1</v>
      </c>
      <c r="AL408">
        <v>1</v>
      </c>
      <c r="AM408">
        <v>0</v>
      </c>
      <c r="AN408">
        <v>0</v>
      </c>
      <c r="AO408">
        <v>0</v>
      </c>
      <c r="AP408">
        <v>1</v>
      </c>
      <c r="AQ408">
        <v>0</v>
      </c>
      <c r="AR408">
        <v>0</v>
      </c>
      <c r="AS408" t="s">
        <v>3</v>
      </c>
      <c r="AT408">
        <v>1</v>
      </c>
      <c r="AU408" t="s">
        <v>3</v>
      </c>
      <c r="AV408">
        <v>0</v>
      </c>
      <c r="AW408">
        <v>1</v>
      </c>
      <c r="AX408">
        <v>-1</v>
      </c>
      <c r="AY408">
        <v>0</v>
      </c>
      <c r="AZ408">
        <v>0</v>
      </c>
      <c r="BA408" t="s">
        <v>3</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CV408">
        <v>0</v>
      </c>
      <c r="CW408">
        <v>0</v>
      </c>
      <c r="CX408">
        <f>ROUND(Y408*Source!I624,9)</f>
        <v>62</v>
      </c>
      <c r="CY408">
        <f>AA408</f>
        <v>10445.629999999999</v>
      </c>
      <c r="CZ408">
        <f>AE408</f>
        <v>1057.25</v>
      </c>
      <c r="DA408">
        <f>AI408</f>
        <v>9.8800000000000008</v>
      </c>
      <c r="DB408">
        <f>ROUND(ROUND(AT408*CZ408,2),6)</f>
        <v>1057.25</v>
      </c>
      <c r="DC408">
        <f>ROUND(ROUND(AT408*AG408,2),6)</f>
        <v>0</v>
      </c>
      <c r="DD408" t="s">
        <v>3</v>
      </c>
      <c r="DE408" t="s">
        <v>3</v>
      </c>
      <c r="DF408">
        <f>ROUND(ROUND(AE408*AI408,2)*CX408,2)</f>
        <v>647629.06000000006</v>
      </c>
      <c r="DG408">
        <f t="shared" si="105"/>
        <v>0</v>
      </c>
      <c r="DH408">
        <f t="shared" si="106"/>
        <v>0</v>
      </c>
      <c r="DI408">
        <f t="shared" si="101"/>
        <v>0</v>
      </c>
      <c r="DJ408">
        <f>DF408</f>
        <v>647629.06000000006</v>
      </c>
      <c r="DK408">
        <v>0</v>
      </c>
      <c r="DL408" t="s">
        <v>3</v>
      </c>
      <c r="DM408">
        <v>0</v>
      </c>
      <c r="DN408" t="s">
        <v>3</v>
      </c>
      <c r="DO408">
        <v>0</v>
      </c>
    </row>
    <row r="409" spans="1:119" x14ac:dyDescent="0.2">
      <c r="A409">
        <f>ROW(Source!A629)</f>
        <v>629</v>
      </c>
      <c r="B409">
        <v>60252778</v>
      </c>
      <c r="C409">
        <v>60254780</v>
      </c>
      <c r="D409">
        <v>58999254</v>
      </c>
      <c r="E409">
        <v>1080</v>
      </c>
      <c r="F409">
        <v>1</v>
      </c>
      <c r="G409">
        <v>1080</v>
      </c>
      <c r="H409">
        <v>1</v>
      </c>
      <c r="I409" t="s">
        <v>1048</v>
      </c>
      <c r="J409" t="s">
        <v>3</v>
      </c>
      <c r="K409" t="s">
        <v>1049</v>
      </c>
      <c r="L409">
        <v>1191</v>
      </c>
      <c r="N409">
        <v>1013</v>
      </c>
      <c r="O409" t="s">
        <v>1050</v>
      </c>
      <c r="P409" t="s">
        <v>1050</v>
      </c>
      <c r="Q409">
        <v>1</v>
      </c>
      <c r="W409">
        <v>0</v>
      </c>
      <c r="X409">
        <v>476480486</v>
      </c>
      <c r="Y409">
        <f>(AT409*1.1)</f>
        <v>20.724</v>
      </c>
      <c r="AA409">
        <v>0</v>
      </c>
      <c r="AB409">
        <v>0</v>
      </c>
      <c r="AC409">
        <v>0</v>
      </c>
      <c r="AD409">
        <v>0</v>
      </c>
      <c r="AE409">
        <v>0</v>
      </c>
      <c r="AF409">
        <v>0</v>
      </c>
      <c r="AG409">
        <v>0</v>
      </c>
      <c r="AH409">
        <v>0</v>
      </c>
      <c r="AI409">
        <v>1</v>
      </c>
      <c r="AJ409">
        <v>1</v>
      </c>
      <c r="AK409">
        <v>1</v>
      </c>
      <c r="AL409">
        <v>1</v>
      </c>
      <c r="AM409">
        <v>-2</v>
      </c>
      <c r="AN409">
        <v>0</v>
      </c>
      <c r="AO409">
        <v>1</v>
      </c>
      <c r="AP409">
        <v>1</v>
      </c>
      <c r="AQ409">
        <v>0</v>
      </c>
      <c r="AR409">
        <v>0</v>
      </c>
      <c r="AS409" t="s">
        <v>3</v>
      </c>
      <c r="AT409">
        <v>18.84</v>
      </c>
      <c r="AU409" t="s">
        <v>24</v>
      </c>
      <c r="AV409">
        <v>1</v>
      </c>
      <c r="AW409">
        <v>2</v>
      </c>
      <c r="AX409">
        <v>60254784</v>
      </c>
      <c r="AY409">
        <v>1</v>
      </c>
      <c r="AZ409">
        <v>0</v>
      </c>
      <c r="BA409">
        <v>491</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CU409">
        <f>ROUND(AT409*Source!I629*AH409*AL409,2)</f>
        <v>0</v>
      </c>
      <c r="CV409">
        <f>ROUND(Y409*Source!I629,9)</f>
        <v>102.79104</v>
      </c>
      <c r="CW409">
        <v>0</v>
      </c>
      <c r="CX409">
        <f>ROUND(Y409*Source!I629,9)</f>
        <v>102.79104</v>
      </c>
      <c r="CY409">
        <f>AD409</f>
        <v>0</v>
      </c>
      <c r="CZ409">
        <f>AH409</f>
        <v>0</v>
      </c>
      <c r="DA409">
        <f>AL409</f>
        <v>1</v>
      </c>
      <c r="DB409">
        <f>ROUND((ROUND(AT409*CZ409,2)*1.1),6)</f>
        <v>0</v>
      </c>
      <c r="DC409">
        <f>ROUND((ROUND(AT409*AG409,2)*1.1),6)</f>
        <v>0</v>
      </c>
      <c r="DD409" t="s">
        <v>3</v>
      </c>
      <c r="DE409" t="s">
        <v>3</v>
      </c>
      <c r="DF409">
        <f t="shared" ref="DF409:DF414" si="107">ROUND(ROUND(AE409,2)*CX409,2)</f>
        <v>0</v>
      </c>
      <c r="DG409">
        <f t="shared" si="105"/>
        <v>0</v>
      </c>
      <c r="DH409">
        <f t="shared" si="106"/>
        <v>0</v>
      </c>
      <c r="DI409">
        <f t="shared" si="101"/>
        <v>0</v>
      </c>
      <c r="DJ409">
        <f>DI409</f>
        <v>0</v>
      </c>
      <c r="DK409">
        <v>0</v>
      </c>
      <c r="DL409" t="s">
        <v>3</v>
      </c>
      <c r="DM409">
        <v>0</v>
      </c>
      <c r="DN409" t="s">
        <v>3</v>
      </c>
      <c r="DO409">
        <v>0</v>
      </c>
    </row>
    <row r="410" spans="1:119" x14ac:dyDescent="0.2">
      <c r="A410">
        <f>ROW(Source!A629)</f>
        <v>629</v>
      </c>
      <c r="B410">
        <v>60252778</v>
      </c>
      <c r="C410">
        <v>60254780</v>
      </c>
      <c r="D410">
        <v>59070669</v>
      </c>
      <c r="E410">
        <v>1</v>
      </c>
      <c r="F410">
        <v>1</v>
      </c>
      <c r="G410">
        <v>1080</v>
      </c>
      <c r="H410">
        <v>2</v>
      </c>
      <c r="I410" t="s">
        <v>1055</v>
      </c>
      <c r="J410" t="s">
        <v>1056</v>
      </c>
      <c r="K410" t="s">
        <v>1057</v>
      </c>
      <c r="L410">
        <v>1368</v>
      </c>
      <c r="N410">
        <v>1011</v>
      </c>
      <c r="O410" t="s">
        <v>1054</v>
      </c>
      <c r="P410" t="s">
        <v>1054</v>
      </c>
      <c r="Q410">
        <v>1</v>
      </c>
      <c r="W410">
        <v>0</v>
      </c>
      <c r="X410">
        <v>-1985943078</v>
      </c>
      <c r="Y410">
        <f>(AT410*1.1)</f>
        <v>1.1000000000000001E-2</v>
      </c>
      <c r="AA410">
        <v>0</v>
      </c>
      <c r="AB410">
        <v>87.01</v>
      </c>
      <c r="AC410">
        <v>13.21</v>
      </c>
      <c r="AD410">
        <v>0</v>
      </c>
      <c r="AE410">
        <v>0</v>
      </c>
      <c r="AF410">
        <v>83.1</v>
      </c>
      <c r="AG410">
        <v>12.62</v>
      </c>
      <c r="AH410">
        <v>0</v>
      </c>
      <c r="AI410">
        <v>1</v>
      </c>
      <c r="AJ410">
        <v>1</v>
      </c>
      <c r="AK410">
        <v>1</v>
      </c>
      <c r="AL410">
        <v>1</v>
      </c>
      <c r="AM410">
        <v>-2</v>
      </c>
      <c r="AN410">
        <v>0</v>
      </c>
      <c r="AO410">
        <v>1</v>
      </c>
      <c r="AP410">
        <v>1</v>
      </c>
      <c r="AQ410">
        <v>0</v>
      </c>
      <c r="AR410">
        <v>0</v>
      </c>
      <c r="AS410" t="s">
        <v>3</v>
      </c>
      <c r="AT410">
        <v>0.01</v>
      </c>
      <c r="AU410" t="s">
        <v>24</v>
      </c>
      <c r="AV410">
        <v>0</v>
      </c>
      <c r="AW410">
        <v>2</v>
      </c>
      <c r="AX410">
        <v>60254785</v>
      </c>
      <c r="AY410">
        <v>1</v>
      </c>
      <c r="AZ410">
        <v>0</v>
      </c>
      <c r="BA410">
        <v>492</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CV410">
        <v>0</v>
      </c>
      <c r="CW410">
        <f>ROUND(Y410*Source!I629*DO410,9)</f>
        <v>0.68854720000000003</v>
      </c>
      <c r="CX410">
        <f>ROUND(Y410*Source!I629,9)</f>
        <v>5.4559999999999997E-2</v>
      </c>
      <c r="CY410">
        <f>AB410</f>
        <v>87.01</v>
      </c>
      <c r="CZ410">
        <f>AF410</f>
        <v>83.1</v>
      </c>
      <c r="DA410">
        <f>AJ410</f>
        <v>1</v>
      </c>
      <c r="DB410">
        <f>ROUND((ROUND(AT410*CZ410,2)*1.1),6)</f>
        <v>0.91300000000000003</v>
      </c>
      <c r="DC410">
        <f>ROUND((ROUND(AT410*AG410,2)*1.1),6)</f>
        <v>0.14299999999999999</v>
      </c>
      <c r="DD410" t="s">
        <v>3</v>
      </c>
      <c r="DE410" t="s">
        <v>3</v>
      </c>
      <c r="DF410">
        <f t="shared" si="107"/>
        <v>0</v>
      </c>
      <c r="DG410">
        <f t="shared" si="105"/>
        <v>4.53</v>
      </c>
      <c r="DH410">
        <f t="shared" si="106"/>
        <v>0.69</v>
      </c>
      <c r="DI410">
        <f t="shared" si="101"/>
        <v>0</v>
      </c>
      <c r="DJ410">
        <f>DG410</f>
        <v>4.53</v>
      </c>
      <c r="DK410">
        <v>0</v>
      </c>
      <c r="DL410" t="s">
        <v>1058</v>
      </c>
      <c r="DM410">
        <v>0</v>
      </c>
      <c r="DN410" t="s">
        <v>1050</v>
      </c>
      <c r="DO410">
        <v>12.62</v>
      </c>
    </row>
    <row r="411" spans="1:119" x14ac:dyDescent="0.2">
      <c r="A411">
        <f>ROW(Source!A629)</f>
        <v>629</v>
      </c>
      <c r="B411">
        <v>60252778</v>
      </c>
      <c r="C411">
        <v>60254780</v>
      </c>
      <c r="D411">
        <v>0</v>
      </c>
      <c r="E411">
        <v>1080</v>
      </c>
      <c r="F411">
        <v>1</v>
      </c>
      <c r="G411">
        <v>1080</v>
      </c>
      <c r="H411">
        <v>3</v>
      </c>
      <c r="I411" t="s">
        <v>863</v>
      </c>
      <c r="J411" t="s">
        <v>3</v>
      </c>
      <c r="K411" t="s">
        <v>864</v>
      </c>
      <c r="L411">
        <v>1371</v>
      </c>
      <c r="N411">
        <v>1013</v>
      </c>
      <c r="O411" t="s">
        <v>37</v>
      </c>
      <c r="P411" t="s">
        <v>37</v>
      </c>
      <c r="Q411">
        <v>1</v>
      </c>
      <c r="W411">
        <v>0</v>
      </c>
      <c r="X411">
        <v>477272194</v>
      </c>
      <c r="Y411">
        <f>AT411</f>
        <v>50</v>
      </c>
      <c r="AA411">
        <v>24.42</v>
      </c>
      <c r="AB411">
        <v>0</v>
      </c>
      <c r="AC411">
        <v>0</v>
      </c>
      <c r="AD411">
        <v>0</v>
      </c>
      <c r="AE411">
        <v>24.42</v>
      </c>
      <c r="AF411">
        <v>0</v>
      </c>
      <c r="AG411">
        <v>0</v>
      </c>
      <c r="AH411">
        <v>0</v>
      </c>
      <c r="AI411">
        <v>1</v>
      </c>
      <c r="AJ411">
        <v>1</v>
      </c>
      <c r="AK411">
        <v>1</v>
      </c>
      <c r="AL411">
        <v>1</v>
      </c>
      <c r="AM411">
        <v>0</v>
      </c>
      <c r="AN411">
        <v>0</v>
      </c>
      <c r="AO411">
        <v>0</v>
      </c>
      <c r="AP411">
        <v>0</v>
      </c>
      <c r="AQ411">
        <v>0</v>
      </c>
      <c r="AR411">
        <v>0</v>
      </c>
      <c r="AS411" t="s">
        <v>3</v>
      </c>
      <c r="AT411">
        <v>50</v>
      </c>
      <c r="AU411" t="s">
        <v>3</v>
      </c>
      <c r="AV411">
        <v>0</v>
      </c>
      <c r="AW411">
        <v>1</v>
      </c>
      <c r="AX411">
        <v>-1</v>
      </c>
      <c r="AY411">
        <v>0</v>
      </c>
      <c r="AZ411">
        <v>0</v>
      </c>
      <c r="BA411" t="s">
        <v>3</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CV411">
        <v>0</v>
      </c>
      <c r="CW411">
        <v>0</v>
      </c>
      <c r="CX411">
        <f>ROUND(Y411*Source!I629,9)</f>
        <v>248</v>
      </c>
      <c r="CY411">
        <f>AA411</f>
        <v>24.42</v>
      </c>
      <c r="CZ411">
        <f>AE411</f>
        <v>24.42</v>
      </c>
      <c r="DA411">
        <f>AI411</f>
        <v>1</v>
      </c>
      <c r="DB411">
        <f>ROUND(ROUND(AT411*CZ411,2),6)</f>
        <v>1221</v>
      </c>
      <c r="DC411">
        <f>ROUND(ROUND(AT411*AG411,2),6)</f>
        <v>0</v>
      </c>
      <c r="DD411" t="s">
        <v>3</v>
      </c>
      <c r="DE411" t="s">
        <v>3</v>
      </c>
      <c r="DF411">
        <f t="shared" si="107"/>
        <v>6056.16</v>
      </c>
      <c r="DG411">
        <f t="shared" si="105"/>
        <v>0</v>
      </c>
      <c r="DH411">
        <f t="shared" si="106"/>
        <v>0</v>
      </c>
      <c r="DI411">
        <f t="shared" si="101"/>
        <v>0</v>
      </c>
      <c r="DJ411">
        <f>DF411</f>
        <v>6056.16</v>
      </c>
      <c r="DK411">
        <v>0</v>
      </c>
      <c r="DL411" t="s">
        <v>3</v>
      </c>
      <c r="DM411">
        <v>0</v>
      </c>
      <c r="DN411" t="s">
        <v>3</v>
      </c>
      <c r="DO411">
        <v>0</v>
      </c>
    </row>
    <row r="412" spans="1:119" x14ac:dyDescent="0.2">
      <c r="A412">
        <f>ROW(Source!A629)</f>
        <v>629</v>
      </c>
      <c r="B412">
        <v>60252778</v>
      </c>
      <c r="C412">
        <v>60254780</v>
      </c>
      <c r="D412">
        <v>0</v>
      </c>
      <c r="E412">
        <v>1080</v>
      </c>
      <c r="F412">
        <v>1</v>
      </c>
      <c r="G412">
        <v>1080</v>
      </c>
      <c r="H412">
        <v>3</v>
      </c>
      <c r="I412" t="s">
        <v>867</v>
      </c>
      <c r="J412" t="s">
        <v>3</v>
      </c>
      <c r="K412" t="s">
        <v>868</v>
      </c>
      <c r="L412">
        <v>1371</v>
      </c>
      <c r="N412">
        <v>1013</v>
      </c>
      <c r="O412" t="s">
        <v>37</v>
      </c>
      <c r="P412" t="s">
        <v>37</v>
      </c>
      <c r="Q412">
        <v>1</v>
      </c>
      <c r="W412">
        <v>0</v>
      </c>
      <c r="X412">
        <v>553837540</v>
      </c>
      <c r="Y412">
        <f>AT412</f>
        <v>50</v>
      </c>
      <c r="AA412">
        <v>23.23</v>
      </c>
      <c r="AB412">
        <v>0</v>
      </c>
      <c r="AC412">
        <v>0</v>
      </c>
      <c r="AD412">
        <v>0</v>
      </c>
      <c r="AE412">
        <v>23.23</v>
      </c>
      <c r="AF412">
        <v>0</v>
      </c>
      <c r="AG412">
        <v>0</v>
      </c>
      <c r="AH412">
        <v>0</v>
      </c>
      <c r="AI412">
        <v>1</v>
      </c>
      <c r="AJ412">
        <v>1</v>
      </c>
      <c r="AK412">
        <v>1</v>
      </c>
      <c r="AL412">
        <v>1</v>
      </c>
      <c r="AM412">
        <v>0</v>
      </c>
      <c r="AN412">
        <v>0</v>
      </c>
      <c r="AO412">
        <v>0</v>
      </c>
      <c r="AP412">
        <v>0</v>
      </c>
      <c r="AQ412">
        <v>0</v>
      </c>
      <c r="AR412">
        <v>0</v>
      </c>
      <c r="AS412" t="s">
        <v>3</v>
      </c>
      <c r="AT412">
        <v>50</v>
      </c>
      <c r="AU412" t="s">
        <v>3</v>
      </c>
      <c r="AV412">
        <v>0</v>
      </c>
      <c r="AW412">
        <v>1</v>
      </c>
      <c r="AX412">
        <v>-1</v>
      </c>
      <c r="AY412">
        <v>0</v>
      </c>
      <c r="AZ412">
        <v>0</v>
      </c>
      <c r="BA412" t="s">
        <v>3</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CV412">
        <v>0</v>
      </c>
      <c r="CW412">
        <v>0</v>
      </c>
      <c r="CX412">
        <f>ROUND(Y412*Source!I629,9)</f>
        <v>248</v>
      </c>
      <c r="CY412">
        <f>AA412</f>
        <v>23.23</v>
      </c>
      <c r="CZ412">
        <f>AE412</f>
        <v>23.23</v>
      </c>
      <c r="DA412">
        <f>AI412</f>
        <v>1</v>
      </c>
      <c r="DB412">
        <f>ROUND(ROUND(AT412*CZ412,2),6)</f>
        <v>1161.5</v>
      </c>
      <c r="DC412">
        <f>ROUND(ROUND(AT412*AG412,2),6)</f>
        <v>0</v>
      </c>
      <c r="DD412" t="s">
        <v>3</v>
      </c>
      <c r="DE412" t="s">
        <v>3</v>
      </c>
      <c r="DF412">
        <f t="shared" si="107"/>
        <v>5761.04</v>
      </c>
      <c r="DG412">
        <f t="shared" si="105"/>
        <v>0</v>
      </c>
      <c r="DH412">
        <f t="shared" si="106"/>
        <v>0</v>
      </c>
      <c r="DI412">
        <f t="shared" si="101"/>
        <v>0</v>
      </c>
      <c r="DJ412">
        <f>DF412</f>
        <v>5761.04</v>
      </c>
      <c r="DK412">
        <v>0</v>
      </c>
      <c r="DL412" t="s">
        <v>3</v>
      </c>
      <c r="DM412">
        <v>0</v>
      </c>
      <c r="DN412" t="s">
        <v>3</v>
      </c>
      <c r="DO412">
        <v>0</v>
      </c>
    </row>
    <row r="413" spans="1:119" x14ac:dyDescent="0.2">
      <c r="A413">
        <f>ROW(Source!A630)</f>
        <v>630</v>
      </c>
      <c r="B413">
        <v>60252775</v>
      </c>
      <c r="C413">
        <v>60254780</v>
      </c>
      <c r="D413">
        <v>58999254</v>
      </c>
      <c r="E413">
        <v>1080</v>
      </c>
      <c r="F413">
        <v>1</v>
      </c>
      <c r="G413">
        <v>1080</v>
      </c>
      <c r="H413">
        <v>1</v>
      </c>
      <c r="I413" t="s">
        <v>1048</v>
      </c>
      <c r="J413" t="s">
        <v>3</v>
      </c>
      <c r="K413" t="s">
        <v>1049</v>
      </c>
      <c r="L413">
        <v>1191</v>
      </c>
      <c r="N413">
        <v>1013</v>
      </c>
      <c r="O413" t="s">
        <v>1050</v>
      </c>
      <c r="P413" t="s">
        <v>1050</v>
      </c>
      <c r="Q413">
        <v>1</v>
      </c>
      <c r="W413">
        <v>0</v>
      </c>
      <c r="X413">
        <v>476480486</v>
      </c>
      <c r="Y413">
        <f>(AT413*1.1)</f>
        <v>20.724</v>
      </c>
      <c r="AA413">
        <v>0</v>
      </c>
      <c r="AB413">
        <v>0</v>
      </c>
      <c r="AC413">
        <v>0</v>
      </c>
      <c r="AD413">
        <v>0</v>
      </c>
      <c r="AE413">
        <v>0</v>
      </c>
      <c r="AF413">
        <v>0</v>
      </c>
      <c r="AG413">
        <v>0</v>
      </c>
      <c r="AH413">
        <v>0</v>
      </c>
      <c r="AI413">
        <v>1</v>
      </c>
      <c r="AJ413">
        <v>1</v>
      </c>
      <c r="AK413">
        <v>1</v>
      </c>
      <c r="AL413">
        <v>1</v>
      </c>
      <c r="AM413">
        <v>5</v>
      </c>
      <c r="AN413">
        <v>0</v>
      </c>
      <c r="AO413">
        <v>1</v>
      </c>
      <c r="AP413">
        <v>1</v>
      </c>
      <c r="AQ413">
        <v>0</v>
      </c>
      <c r="AR413">
        <v>0</v>
      </c>
      <c r="AS413" t="s">
        <v>3</v>
      </c>
      <c r="AT413">
        <v>18.84</v>
      </c>
      <c r="AU413" t="s">
        <v>24</v>
      </c>
      <c r="AV413">
        <v>1</v>
      </c>
      <c r="AW413">
        <v>2</v>
      </c>
      <c r="AX413">
        <v>60254784</v>
      </c>
      <c r="AY413">
        <v>1</v>
      </c>
      <c r="AZ413">
        <v>0</v>
      </c>
      <c r="BA413">
        <v>494</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CU413">
        <f>ROUND(AT413*Source!I630*AH413*AL413,2)</f>
        <v>0</v>
      </c>
      <c r="CV413">
        <f>ROUND(Y413*Source!I630,9)</f>
        <v>102.79104</v>
      </c>
      <c r="CW413">
        <v>0</v>
      </c>
      <c r="CX413">
        <f>ROUND(Y413*Source!I630,9)</f>
        <v>102.79104</v>
      </c>
      <c r="CY413">
        <f>AD413</f>
        <v>0</v>
      </c>
      <c r="CZ413">
        <f>AH413</f>
        <v>0</v>
      </c>
      <c r="DA413">
        <f>AL413</f>
        <v>1</v>
      </c>
      <c r="DB413">
        <f>ROUND((ROUND(AT413*CZ413,2)*1.1),6)</f>
        <v>0</v>
      </c>
      <c r="DC413">
        <f>ROUND((ROUND(AT413*AG413,2)*1.1),6)</f>
        <v>0</v>
      </c>
      <c r="DD413" t="s">
        <v>3</v>
      </c>
      <c r="DE413" t="s">
        <v>3</v>
      </c>
      <c r="DF413">
        <f t="shared" si="107"/>
        <v>0</v>
      </c>
      <c r="DG413">
        <f t="shared" si="105"/>
        <v>0</v>
      </c>
      <c r="DH413">
        <f t="shared" si="106"/>
        <v>0</v>
      </c>
      <c r="DI413">
        <f t="shared" si="101"/>
        <v>0</v>
      </c>
      <c r="DJ413">
        <f>DI413</f>
        <v>0</v>
      </c>
      <c r="DK413">
        <v>0</v>
      </c>
      <c r="DL413" t="s">
        <v>3</v>
      </c>
      <c r="DM413">
        <v>0</v>
      </c>
      <c r="DN413" t="s">
        <v>3</v>
      </c>
      <c r="DO413">
        <v>0</v>
      </c>
    </row>
    <row r="414" spans="1:119" x14ac:dyDescent="0.2">
      <c r="A414">
        <f>ROW(Source!A630)</f>
        <v>630</v>
      </c>
      <c r="B414">
        <v>60252775</v>
      </c>
      <c r="C414">
        <v>60254780</v>
      </c>
      <c r="D414">
        <v>59070669</v>
      </c>
      <c r="E414">
        <v>1</v>
      </c>
      <c r="F414">
        <v>1</v>
      </c>
      <c r="G414">
        <v>1080</v>
      </c>
      <c r="H414">
        <v>2</v>
      </c>
      <c r="I414" t="s">
        <v>1055</v>
      </c>
      <c r="J414" t="s">
        <v>1056</v>
      </c>
      <c r="K414" t="s">
        <v>1057</v>
      </c>
      <c r="L414">
        <v>1368</v>
      </c>
      <c r="N414">
        <v>1011</v>
      </c>
      <c r="O414" t="s">
        <v>1054</v>
      </c>
      <c r="P414" t="s">
        <v>1054</v>
      </c>
      <c r="Q414">
        <v>1</v>
      </c>
      <c r="W414">
        <v>0</v>
      </c>
      <c r="X414">
        <v>-1985943078</v>
      </c>
      <c r="Y414">
        <f>(AT414*1.1)</f>
        <v>1.1000000000000001E-2</v>
      </c>
      <c r="AA414">
        <v>0</v>
      </c>
      <c r="AB414">
        <v>1418.19</v>
      </c>
      <c r="AC414">
        <v>726.59</v>
      </c>
      <c r="AD414">
        <v>0</v>
      </c>
      <c r="AE414">
        <v>0</v>
      </c>
      <c r="AF414">
        <v>83.1</v>
      </c>
      <c r="AG414">
        <v>12.62</v>
      </c>
      <c r="AH414">
        <v>0</v>
      </c>
      <c r="AI414">
        <v>1</v>
      </c>
      <c r="AJ414">
        <v>16.3</v>
      </c>
      <c r="AK414">
        <v>54.99</v>
      </c>
      <c r="AL414">
        <v>1</v>
      </c>
      <c r="AM414">
        <v>2</v>
      </c>
      <c r="AN414">
        <v>0</v>
      </c>
      <c r="AO414">
        <v>1</v>
      </c>
      <c r="AP414">
        <v>1</v>
      </c>
      <c r="AQ414">
        <v>0</v>
      </c>
      <c r="AR414">
        <v>0</v>
      </c>
      <c r="AS414" t="s">
        <v>3</v>
      </c>
      <c r="AT414">
        <v>0.01</v>
      </c>
      <c r="AU414" t="s">
        <v>24</v>
      </c>
      <c r="AV414">
        <v>0</v>
      </c>
      <c r="AW414">
        <v>2</v>
      </c>
      <c r="AX414">
        <v>60254785</v>
      </c>
      <c r="AY414">
        <v>1</v>
      </c>
      <c r="AZ414">
        <v>0</v>
      </c>
      <c r="BA414">
        <v>495</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CV414">
        <v>0</v>
      </c>
      <c r="CW414">
        <f>ROUND(Y414*Source!I630*DO414,9)</f>
        <v>0.68854720000000003</v>
      </c>
      <c r="CX414">
        <f>ROUND(Y414*Source!I630,9)</f>
        <v>5.4559999999999997E-2</v>
      </c>
      <c r="CY414">
        <f>AB414</f>
        <v>1418.19</v>
      </c>
      <c r="CZ414">
        <f>AF414</f>
        <v>83.1</v>
      </c>
      <c r="DA414">
        <f>AJ414</f>
        <v>16.3</v>
      </c>
      <c r="DB414">
        <f>ROUND((ROUND(AT414*CZ414,2)*1.1),6)</f>
        <v>0.91300000000000003</v>
      </c>
      <c r="DC414">
        <f>ROUND((ROUND(AT414*AG414,2)*1.1),6)</f>
        <v>0.14299999999999999</v>
      </c>
      <c r="DD414" t="s">
        <v>3</v>
      </c>
      <c r="DE414" t="s">
        <v>3</v>
      </c>
      <c r="DF414">
        <f t="shared" si="107"/>
        <v>0</v>
      </c>
      <c r="DG414">
        <f>ROUND(ROUND(AF414*AJ414,2)*CX414,2)</f>
        <v>73.900000000000006</v>
      </c>
      <c r="DH414">
        <f>ROUND(ROUND(AG414*AK414,2)*CX414,2)</f>
        <v>37.86</v>
      </c>
      <c r="DI414">
        <f t="shared" si="101"/>
        <v>0</v>
      </c>
      <c r="DJ414">
        <f>DG414</f>
        <v>73.900000000000006</v>
      </c>
      <c r="DK414">
        <v>0</v>
      </c>
      <c r="DL414" t="s">
        <v>1058</v>
      </c>
      <c r="DM414">
        <v>0</v>
      </c>
      <c r="DN414" t="s">
        <v>1050</v>
      </c>
      <c r="DO414">
        <v>12.62</v>
      </c>
    </row>
    <row r="415" spans="1:119" x14ac:dyDescent="0.2">
      <c r="A415">
        <f>ROW(Source!A630)</f>
        <v>630</v>
      </c>
      <c r="B415">
        <v>60252775</v>
      </c>
      <c r="C415">
        <v>60254780</v>
      </c>
      <c r="D415">
        <v>0</v>
      </c>
      <c r="E415">
        <v>1080</v>
      </c>
      <c r="F415">
        <v>1</v>
      </c>
      <c r="G415">
        <v>1080</v>
      </c>
      <c r="H415">
        <v>3</v>
      </c>
      <c r="I415" t="s">
        <v>863</v>
      </c>
      <c r="J415" t="s">
        <v>3</v>
      </c>
      <c r="K415" t="s">
        <v>864</v>
      </c>
      <c r="L415">
        <v>1371</v>
      </c>
      <c r="N415">
        <v>1013</v>
      </c>
      <c r="O415" t="s">
        <v>37</v>
      </c>
      <c r="P415" t="s">
        <v>37</v>
      </c>
      <c r="Q415">
        <v>1</v>
      </c>
      <c r="W415">
        <v>0</v>
      </c>
      <c r="X415">
        <v>477272194</v>
      </c>
      <c r="Y415">
        <f>AT415</f>
        <v>50</v>
      </c>
      <c r="AA415">
        <v>241.27</v>
      </c>
      <c r="AB415">
        <v>0</v>
      </c>
      <c r="AC415">
        <v>0</v>
      </c>
      <c r="AD415">
        <v>0</v>
      </c>
      <c r="AE415">
        <v>24.42</v>
      </c>
      <c r="AF415">
        <v>0</v>
      </c>
      <c r="AG415">
        <v>0</v>
      </c>
      <c r="AH415">
        <v>0</v>
      </c>
      <c r="AI415">
        <v>9.8800000000000008</v>
      </c>
      <c r="AJ415">
        <v>1</v>
      </c>
      <c r="AK415">
        <v>1</v>
      </c>
      <c r="AL415">
        <v>1</v>
      </c>
      <c r="AM415">
        <v>0</v>
      </c>
      <c r="AN415">
        <v>0</v>
      </c>
      <c r="AO415">
        <v>0</v>
      </c>
      <c r="AP415">
        <v>0</v>
      </c>
      <c r="AQ415">
        <v>0</v>
      </c>
      <c r="AR415">
        <v>0</v>
      </c>
      <c r="AS415" t="s">
        <v>3</v>
      </c>
      <c r="AT415">
        <v>50</v>
      </c>
      <c r="AU415" t="s">
        <v>3</v>
      </c>
      <c r="AV415">
        <v>0</v>
      </c>
      <c r="AW415">
        <v>1</v>
      </c>
      <c r="AX415">
        <v>-1</v>
      </c>
      <c r="AY415">
        <v>0</v>
      </c>
      <c r="AZ415">
        <v>0</v>
      </c>
      <c r="BA415" t="s">
        <v>3</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CV415">
        <v>0</v>
      </c>
      <c r="CW415">
        <v>0</v>
      </c>
      <c r="CX415">
        <f>ROUND(Y415*Source!I630,9)</f>
        <v>248</v>
      </c>
      <c r="CY415">
        <f>AA415</f>
        <v>241.27</v>
      </c>
      <c r="CZ415">
        <f>AE415</f>
        <v>24.42</v>
      </c>
      <c r="DA415">
        <f>AI415</f>
        <v>9.8800000000000008</v>
      </c>
      <c r="DB415">
        <f>ROUND(ROUND(AT415*CZ415,2),6)</f>
        <v>1221</v>
      </c>
      <c r="DC415">
        <f>ROUND(ROUND(AT415*AG415,2),6)</f>
        <v>0</v>
      </c>
      <c r="DD415" t="s">
        <v>3</v>
      </c>
      <c r="DE415" t="s">
        <v>3</v>
      </c>
      <c r="DF415">
        <f>ROUND(ROUND(AE415*AI415,2)*CX415,2)</f>
        <v>59834.96</v>
      </c>
      <c r="DG415">
        <f t="shared" ref="DG415:DG424" si="108">ROUND(ROUND(AF415,2)*CX415,2)</f>
        <v>0</v>
      </c>
      <c r="DH415">
        <f t="shared" ref="DH415:DH424" si="109">ROUND(ROUND(AG415,2)*CX415,2)</f>
        <v>0</v>
      </c>
      <c r="DI415">
        <f t="shared" si="101"/>
        <v>0</v>
      </c>
      <c r="DJ415">
        <f>DF415</f>
        <v>59834.96</v>
      </c>
      <c r="DK415">
        <v>0</v>
      </c>
      <c r="DL415" t="s">
        <v>3</v>
      </c>
      <c r="DM415">
        <v>0</v>
      </c>
      <c r="DN415" t="s">
        <v>3</v>
      </c>
      <c r="DO415">
        <v>0</v>
      </c>
    </row>
    <row r="416" spans="1:119" x14ac:dyDescent="0.2">
      <c r="A416">
        <f>ROW(Source!A630)</f>
        <v>630</v>
      </c>
      <c r="B416">
        <v>60252775</v>
      </c>
      <c r="C416">
        <v>60254780</v>
      </c>
      <c r="D416">
        <v>0</v>
      </c>
      <c r="E416">
        <v>1080</v>
      </c>
      <c r="F416">
        <v>1</v>
      </c>
      <c r="G416">
        <v>1080</v>
      </c>
      <c r="H416">
        <v>3</v>
      </c>
      <c r="I416" t="s">
        <v>867</v>
      </c>
      <c r="J416" t="s">
        <v>3</v>
      </c>
      <c r="K416" t="s">
        <v>868</v>
      </c>
      <c r="L416">
        <v>1371</v>
      </c>
      <c r="N416">
        <v>1013</v>
      </c>
      <c r="O416" t="s">
        <v>37</v>
      </c>
      <c r="P416" t="s">
        <v>37</v>
      </c>
      <c r="Q416">
        <v>1</v>
      </c>
      <c r="W416">
        <v>0</v>
      </c>
      <c r="X416">
        <v>553837540</v>
      </c>
      <c r="Y416">
        <f>AT416</f>
        <v>50</v>
      </c>
      <c r="AA416">
        <v>229.51</v>
      </c>
      <c r="AB416">
        <v>0</v>
      </c>
      <c r="AC416">
        <v>0</v>
      </c>
      <c r="AD416">
        <v>0</v>
      </c>
      <c r="AE416">
        <v>23.23</v>
      </c>
      <c r="AF416">
        <v>0</v>
      </c>
      <c r="AG416">
        <v>0</v>
      </c>
      <c r="AH416">
        <v>0</v>
      </c>
      <c r="AI416">
        <v>9.8800000000000008</v>
      </c>
      <c r="AJ416">
        <v>1</v>
      </c>
      <c r="AK416">
        <v>1</v>
      </c>
      <c r="AL416">
        <v>1</v>
      </c>
      <c r="AM416">
        <v>0</v>
      </c>
      <c r="AN416">
        <v>0</v>
      </c>
      <c r="AO416">
        <v>0</v>
      </c>
      <c r="AP416">
        <v>0</v>
      </c>
      <c r="AQ416">
        <v>0</v>
      </c>
      <c r="AR416">
        <v>0</v>
      </c>
      <c r="AS416" t="s">
        <v>3</v>
      </c>
      <c r="AT416">
        <v>50</v>
      </c>
      <c r="AU416" t="s">
        <v>3</v>
      </c>
      <c r="AV416">
        <v>0</v>
      </c>
      <c r="AW416">
        <v>1</v>
      </c>
      <c r="AX416">
        <v>-1</v>
      </c>
      <c r="AY416">
        <v>0</v>
      </c>
      <c r="AZ416">
        <v>0</v>
      </c>
      <c r="BA416" t="s">
        <v>3</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CV416">
        <v>0</v>
      </c>
      <c r="CW416">
        <v>0</v>
      </c>
      <c r="CX416">
        <f>ROUND(Y416*Source!I630,9)</f>
        <v>248</v>
      </c>
      <c r="CY416">
        <f>AA416</f>
        <v>229.51</v>
      </c>
      <c r="CZ416">
        <f>AE416</f>
        <v>23.23</v>
      </c>
      <c r="DA416">
        <f>AI416</f>
        <v>9.8800000000000008</v>
      </c>
      <c r="DB416">
        <f>ROUND(ROUND(AT416*CZ416,2),6)</f>
        <v>1161.5</v>
      </c>
      <c r="DC416">
        <f>ROUND(ROUND(AT416*AG416,2),6)</f>
        <v>0</v>
      </c>
      <c r="DD416" t="s">
        <v>3</v>
      </c>
      <c r="DE416" t="s">
        <v>3</v>
      </c>
      <c r="DF416">
        <f>ROUND(ROUND(AE416*AI416,2)*CX416,2)</f>
        <v>56918.48</v>
      </c>
      <c r="DG416">
        <f t="shared" si="108"/>
        <v>0</v>
      </c>
      <c r="DH416">
        <f t="shared" si="109"/>
        <v>0</v>
      </c>
      <c r="DI416">
        <f t="shared" si="101"/>
        <v>0</v>
      </c>
      <c r="DJ416">
        <f>DF416</f>
        <v>56918.48</v>
      </c>
      <c r="DK416">
        <v>0</v>
      </c>
      <c r="DL416" t="s">
        <v>3</v>
      </c>
      <c r="DM416">
        <v>0</v>
      </c>
      <c r="DN416" t="s">
        <v>3</v>
      </c>
      <c r="DO416">
        <v>0</v>
      </c>
    </row>
    <row r="417" spans="1:119" x14ac:dyDescent="0.2">
      <c r="A417">
        <f>ROW(Source!A635)</f>
        <v>635</v>
      </c>
      <c r="B417">
        <v>60252778</v>
      </c>
      <c r="C417">
        <v>60253897</v>
      </c>
      <c r="D417">
        <v>58999254</v>
      </c>
      <c r="E417">
        <v>1080</v>
      </c>
      <c r="F417">
        <v>1</v>
      </c>
      <c r="G417">
        <v>1080</v>
      </c>
      <c r="H417">
        <v>1</v>
      </c>
      <c r="I417" t="s">
        <v>1048</v>
      </c>
      <c r="J417" t="s">
        <v>3</v>
      </c>
      <c r="K417" t="s">
        <v>1049</v>
      </c>
      <c r="L417">
        <v>1191</v>
      </c>
      <c r="N417">
        <v>1013</v>
      </c>
      <c r="O417" t="s">
        <v>1050</v>
      </c>
      <c r="P417" t="s">
        <v>1050</v>
      </c>
      <c r="Q417">
        <v>1</v>
      </c>
      <c r="W417">
        <v>0</v>
      </c>
      <c r="X417">
        <v>476480486</v>
      </c>
      <c r="Y417">
        <f>(AT417*1.1)</f>
        <v>1.1330000000000002</v>
      </c>
      <c r="AA417">
        <v>0</v>
      </c>
      <c r="AB417">
        <v>0</v>
      </c>
      <c r="AC417">
        <v>0</v>
      </c>
      <c r="AD417">
        <v>0</v>
      </c>
      <c r="AE417">
        <v>0</v>
      </c>
      <c r="AF417">
        <v>0</v>
      </c>
      <c r="AG417">
        <v>0</v>
      </c>
      <c r="AH417">
        <v>0</v>
      </c>
      <c r="AI417">
        <v>1</v>
      </c>
      <c r="AJ417">
        <v>1</v>
      </c>
      <c r="AK417">
        <v>1</v>
      </c>
      <c r="AL417">
        <v>1</v>
      </c>
      <c r="AM417">
        <v>-2</v>
      </c>
      <c r="AN417">
        <v>0</v>
      </c>
      <c r="AO417">
        <v>1</v>
      </c>
      <c r="AP417">
        <v>1</v>
      </c>
      <c r="AQ417">
        <v>0</v>
      </c>
      <c r="AR417">
        <v>0</v>
      </c>
      <c r="AS417" t="s">
        <v>3</v>
      </c>
      <c r="AT417">
        <v>1.03</v>
      </c>
      <c r="AU417" t="s">
        <v>24</v>
      </c>
      <c r="AV417">
        <v>1</v>
      </c>
      <c r="AW417">
        <v>2</v>
      </c>
      <c r="AX417">
        <v>60254474</v>
      </c>
      <c r="AY417">
        <v>1</v>
      </c>
      <c r="AZ417">
        <v>0</v>
      </c>
      <c r="BA417">
        <v>497</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CU417">
        <f>ROUND(AT417*Source!I635*AH417*AL417,2)</f>
        <v>0</v>
      </c>
      <c r="CV417">
        <f>ROUND(Y417*Source!I635,9)</f>
        <v>50.984999999999999</v>
      </c>
      <c r="CW417">
        <v>0</v>
      </c>
      <c r="CX417">
        <f>ROUND(Y417*Source!I635,9)</f>
        <v>50.984999999999999</v>
      </c>
      <c r="CY417">
        <f>AD417</f>
        <v>0</v>
      </c>
      <c r="CZ417">
        <f>AH417</f>
        <v>0</v>
      </c>
      <c r="DA417">
        <f>AL417</f>
        <v>1</v>
      </c>
      <c r="DB417">
        <f>ROUND((ROUND(AT417*CZ417,2)*1.1),6)</f>
        <v>0</v>
      </c>
      <c r="DC417">
        <f>ROUND((ROUND(AT417*AG417,2)*1.1),6)</f>
        <v>0</v>
      </c>
      <c r="DD417" t="s">
        <v>3</v>
      </c>
      <c r="DE417" t="s">
        <v>3</v>
      </c>
      <c r="DF417">
        <f t="shared" ref="DF417:DF425" si="110">ROUND(ROUND(AE417,2)*CX417,2)</f>
        <v>0</v>
      </c>
      <c r="DG417">
        <f t="shared" si="108"/>
        <v>0</v>
      </c>
      <c r="DH417">
        <f t="shared" si="109"/>
        <v>0</v>
      </c>
      <c r="DI417">
        <f t="shared" si="101"/>
        <v>0</v>
      </c>
      <c r="DJ417">
        <f>DI417</f>
        <v>0</v>
      </c>
      <c r="DK417">
        <v>0</v>
      </c>
      <c r="DL417" t="s">
        <v>3</v>
      </c>
      <c r="DM417">
        <v>0</v>
      </c>
      <c r="DN417" t="s">
        <v>3</v>
      </c>
      <c r="DO417">
        <v>0</v>
      </c>
    </row>
    <row r="418" spans="1:119" x14ac:dyDescent="0.2">
      <c r="A418">
        <f>ROW(Source!A635)</f>
        <v>635</v>
      </c>
      <c r="B418">
        <v>60252778</v>
      </c>
      <c r="C418">
        <v>60253897</v>
      </c>
      <c r="D418">
        <v>59070370</v>
      </c>
      <c r="E418">
        <v>1</v>
      </c>
      <c r="F418">
        <v>1</v>
      </c>
      <c r="G418">
        <v>1080</v>
      </c>
      <c r="H418">
        <v>2</v>
      </c>
      <c r="I418" t="s">
        <v>1051</v>
      </c>
      <c r="J418" t="s">
        <v>1052</v>
      </c>
      <c r="K418" t="s">
        <v>1053</v>
      </c>
      <c r="L418">
        <v>1368</v>
      </c>
      <c r="N418">
        <v>1011</v>
      </c>
      <c r="O418" t="s">
        <v>1054</v>
      </c>
      <c r="P418" t="s">
        <v>1054</v>
      </c>
      <c r="Q418">
        <v>1</v>
      </c>
      <c r="W418">
        <v>0</v>
      </c>
      <c r="X418">
        <v>-2065404138</v>
      </c>
      <c r="Y418">
        <f>(AT418*1.1)</f>
        <v>0.12100000000000001</v>
      </c>
      <c r="AA418">
        <v>0</v>
      </c>
      <c r="AB418">
        <v>7.44</v>
      </c>
      <c r="AC418">
        <v>0</v>
      </c>
      <c r="AD418">
        <v>0</v>
      </c>
      <c r="AE418">
        <v>0</v>
      </c>
      <c r="AF418">
        <v>7.11</v>
      </c>
      <c r="AG418">
        <v>0</v>
      </c>
      <c r="AH418">
        <v>0</v>
      </c>
      <c r="AI418">
        <v>1</v>
      </c>
      <c r="AJ418">
        <v>1</v>
      </c>
      <c r="AK418">
        <v>1</v>
      </c>
      <c r="AL418">
        <v>1</v>
      </c>
      <c r="AM418">
        <v>-2</v>
      </c>
      <c r="AN418">
        <v>0</v>
      </c>
      <c r="AO418">
        <v>1</v>
      </c>
      <c r="AP418">
        <v>1</v>
      </c>
      <c r="AQ418">
        <v>0</v>
      </c>
      <c r="AR418">
        <v>0</v>
      </c>
      <c r="AS418" t="s">
        <v>3</v>
      </c>
      <c r="AT418">
        <v>0.11</v>
      </c>
      <c r="AU418" t="s">
        <v>24</v>
      </c>
      <c r="AV418">
        <v>0</v>
      </c>
      <c r="AW418">
        <v>2</v>
      </c>
      <c r="AX418">
        <v>60254475</v>
      </c>
      <c r="AY418">
        <v>1</v>
      </c>
      <c r="AZ418">
        <v>0</v>
      </c>
      <c r="BA418">
        <v>498</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CV418">
        <v>0</v>
      </c>
      <c r="CW418">
        <f>ROUND(Y418*Source!I635*DO418,9)</f>
        <v>0</v>
      </c>
      <c r="CX418">
        <f>ROUND(Y418*Source!I635,9)</f>
        <v>5.4450000000000003</v>
      </c>
      <c r="CY418">
        <f>AB418</f>
        <v>7.44</v>
      </c>
      <c r="CZ418">
        <f>AF418</f>
        <v>7.11</v>
      </c>
      <c r="DA418">
        <f>AJ418</f>
        <v>1</v>
      </c>
      <c r="DB418">
        <f>ROUND((ROUND(AT418*CZ418,2)*1.1),6)</f>
        <v>0.85799999999999998</v>
      </c>
      <c r="DC418">
        <f>ROUND((ROUND(AT418*AG418,2)*1.1),6)</f>
        <v>0</v>
      </c>
      <c r="DD418" t="s">
        <v>3</v>
      </c>
      <c r="DE418" t="s">
        <v>3</v>
      </c>
      <c r="DF418">
        <f t="shared" si="110"/>
        <v>0</v>
      </c>
      <c r="DG418">
        <f t="shared" si="108"/>
        <v>38.71</v>
      </c>
      <c r="DH418">
        <f t="shared" si="109"/>
        <v>0</v>
      </c>
      <c r="DI418">
        <f t="shared" si="101"/>
        <v>0</v>
      </c>
      <c r="DJ418">
        <f>DG418</f>
        <v>38.71</v>
      </c>
      <c r="DK418">
        <v>0</v>
      </c>
      <c r="DL418" t="s">
        <v>3</v>
      </c>
      <c r="DM418">
        <v>0</v>
      </c>
      <c r="DN418" t="s">
        <v>3</v>
      </c>
      <c r="DO418">
        <v>0</v>
      </c>
    </row>
    <row r="419" spans="1:119" x14ac:dyDescent="0.2">
      <c r="A419">
        <f>ROW(Source!A635)</f>
        <v>635</v>
      </c>
      <c r="B419">
        <v>60252778</v>
      </c>
      <c r="C419">
        <v>60253897</v>
      </c>
      <c r="D419">
        <v>59039593</v>
      </c>
      <c r="E419">
        <v>1</v>
      </c>
      <c r="F419">
        <v>1</v>
      </c>
      <c r="G419">
        <v>1080</v>
      </c>
      <c r="H419">
        <v>3</v>
      </c>
      <c r="I419" t="s">
        <v>1205</v>
      </c>
      <c r="J419" t="s">
        <v>1206</v>
      </c>
      <c r="K419" t="s">
        <v>1207</v>
      </c>
      <c r="L419">
        <v>1348</v>
      </c>
      <c r="N419">
        <v>1009</v>
      </c>
      <c r="O419" t="s">
        <v>32</v>
      </c>
      <c r="P419" t="s">
        <v>32</v>
      </c>
      <c r="Q419">
        <v>1000</v>
      </c>
      <c r="W419">
        <v>0</v>
      </c>
      <c r="X419">
        <v>-1046938798</v>
      </c>
      <c r="Y419">
        <f>AT419</f>
        <v>0.02</v>
      </c>
      <c r="AA419">
        <v>9844.31</v>
      </c>
      <c r="AB419">
        <v>0</v>
      </c>
      <c r="AC419">
        <v>0</v>
      </c>
      <c r="AD419">
        <v>0</v>
      </c>
      <c r="AE419">
        <v>9844.31</v>
      </c>
      <c r="AF419">
        <v>0</v>
      </c>
      <c r="AG419">
        <v>0</v>
      </c>
      <c r="AH419">
        <v>0</v>
      </c>
      <c r="AI419">
        <v>1</v>
      </c>
      <c r="AJ419">
        <v>1</v>
      </c>
      <c r="AK419">
        <v>1</v>
      </c>
      <c r="AL419">
        <v>1</v>
      </c>
      <c r="AM419">
        <v>-2</v>
      </c>
      <c r="AN419">
        <v>0</v>
      </c>
      <c r="AO419">
        <v>1</v>
      </c>
      <c r="AP419">
        <v>1</v>
      </c>
      <c r="AQ419">
        <v>0</v>
      </c>
      <c r="AR419">
        <v>0</v>
      </c>
      <c r="AS419" t="s">
        <v>3</v>
      </c>
      <c r="AT419">
        <v>0.02</v>
      </c>
      <c r="AU419" t="s">
        <v>3</v>
      </c>
      <c r="AV419">
        <v>0</v>
      </c>
      <c r="AW419">
        <v>2</v>
      </c>
      <c r="AX419">
        <v>60254476</v>
      </c>
      <c r="AY419">
        <v>1</v>
      </c>
      <c r="AZ419">
        <v>0</v>
      </c>
      <c r="BA419">
        <v>499</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CV419">
        <v>0</v>
      </c>
      <c r="CW419">
        <v>0</v>
      </c>
      <c r="CX419">
        <f>ROUND(Y419*Source!I635,9)</f>
        <v>0.9</v>
      </c>
      <c r="CY419">
        <f>AA419</f>
        <v>9844.31</v>
      </c>
      <c r="CZ419">
        <f>AE419</f>
        <v>9844.31</v>
      </c>
      <c r="DA419">
        <f>AI419</f>
        <v>1</v>
      </c>
      <c r="DB419">
        <f>ROUND(ROUND(AT419*CZ419,2),6)</f>
        <v>196.89</v>
      </c>
      <c r="DC419">
        <f>ROUND(ROUND(AT419*AG419,2),6)</f>
        <v>0</v>
      </c>
      <c r="DD419" t="s">
        <v>3</v>
      </c>
      <c r="DE419" t="s">
        <v>3</v>
      </c>
      <c r="DF419">
        <f t="shared" si="110"/>
        <v>8859.8799999999992</v>
      </c>
      <c r="DG419">
        <f t="shared" si="108"/>
        <v>0</v>
      </c>
      <c r="DH419">
        <f t="shared" si="109"/>
        <v>0</v>
      </c>
      <c r="DI419">
        <f t="shared" si="101"/>
        <v>0</v>
      </c>
      <c r="DJ419">
        <f>DF419</f>
        <v>8859.8799999999992</v>
      </c>
      <c r="DK419">
        <v>0</v>
      </c>
      <c r="DL419" t="s">
        <v>3</v>
      </c>
      <c r="DM419">
        <v>0</v>
      </c>
      <c r="DN419" t="s">
        <v>3</v>
      </c>
      <c r="DO419">
        <v>0</v>
      </c>
    </row>
    <row r="420" spans="1:119" x14ac:dyDescent="0.2">
      <c r="A420">
        <f>ROW(Source!A635)</f>
        <v>635</v>
      </c>
      <c r="B420">
        <v>60252778</v>
      </c>
      <c r="C420">
        <v>60253897</v>
      </c>
      <c r="D420">
        <v>59039758</v>
      </c>
      <c r="E420">
        <v>1</v>
      </c>
      <c r="F420">
        <v>1</v>
      </c>
      <c r="G420">
        <v>1080</v>
      </c>
      <c r="H420">
        <v>3</v>
      </c>
      <c r="I420" t="s">
        <v>1119</v>
      </c>
      <c r="J420" t="s">
        <v>1120</v>
      </c>
      <c r="K420" t="s">
        <v>1121</v>
      </c>
      <c r="L420">
        <v>1348</v>
      </c>
      <c r="N420">
        <v>1009</v>
      </c>
      <c r="O420" t="s">
        <v>32</v>
      </c>
      <c r="P420" t="s">
        <v>32</v>
      </c>
      <c r="Q420">
        <v>1000</v>
      </c>
      <c r="W420">
        <v>0</v>
      </c>
      <c r="X420">
        <v>248787090</v>
      </c>
      <c r="Y420">
        <f>AT420</f>
        <v>6.0000000000000002E-5</v>
      </c>
      <c r="AA420">
        <v>331.04</v>
      </c>
      <c r="AB420">
        <v>0</v>
      </c>
      <c r="AC420">
        <v>0</v>
      </c>
      <c r="AD420">
        <v>0</v>
      </c>
      <c r="AE420">
        <v>331.04</v>
      </c>
      <c r="AF420">
        <v>0</v>
      </c>
      <c r="AG420">
        <v>0</v>
      </c>
      <c r="AH420">
        <v>0</v>
      </c>
      <c r="AI420">
        <v>1</v>
      </c>
      <c r="AJ420">
        <v>1</v>
      </c>
      <c r="AK420">
        <v>1</v>
      </c>
      <c r="AL420">
        <v>1</v>
      </c>
      <c r="AM420">
        <v>-2</v>
      </c>
      <c r="AN420">
        <v>0</v>
      </c>
      <c r="AO420">
        <v>1</v>
      </c>
      <c r="AP420">
        <v>1</v>
      </c>
      <c r="AQ420">
        <v>0</v>
      </c>
      <c r="AR420">
        <v>0</v>
      </c>
      <c r="AS420" t="s">
        <v>3</v>
      </c>
      <c r="AT420">
        <v>6.0000000000000002E-5</v>
      </c>
      <c r="AU420" t="s">
        <v>3</v>
      </c>
      <c r="AV420">
        <v>0</v>
      </c>
      <c r="AW420">
        <v>2</v>
      </c>
      <c r="AX420">
        <v>60254477</v>
      </c>
      <c r="AY420">
        <v>1</v>
      </c>
      <c r="AZ420">
        <v>0</v>
      </c>
      <c r="BA420">
        <v>500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CV420">
        <v>0</v>
      </c>
      <c r="CW420">
        <v>0</v>
      </c>
      <c r="CX420">
        <f>ROUND(Y420*Source!I635,9)</f>
        <v>2.7000000000000001E-3</v>
      </c>
      <c r="CY420">
        <f>AA420</f>
        <v>331.04</v>
      </c>
      <c r="CZ420">
        <f>AE420</f>
        <v>331.04</v>
      </c>
      <c r="DA420">
        <f>AI420</f>
        <v>1</v>
      </c>
      <c r="DB420">
        <f>ROUND(ROUND(AT420*CZ420,2),6)</f>
        <v>0.02</v>
      </c>
      <c r="DC420">
        <f>ROUND(ROUND(AT420*AG420,2),6)</f>
        <v>0</v>
      </c>
      <c r="DD420" t="s">
        <v>3</v>
      </c>
      <c r="DE420" t="s">
        <v>3</v>
      </c>
      <c r="DF420">
        <f t="shared" si="110"/>
        <v>0.89</v>
      </c>
      <c r="DG420">
        <f t="shared" si="108"/>
        <v>0</v>
      </c>
      <c r="DH420">
        <f t="shared" si="109"/>
        <v>0</v>
      </c>
      <c r="DI420">
        <f t="shared" si="101"/>
        <v>0</v>
      </c>
      <c r="DJ420">
        <f>DF420</f>
        <v>0.89</v>
      </c>
      <c r="DK420">
        <v>0</v>
      </c>
      <c r="DL420" t="s">
        <v>3</v>
      </c>
      <c r="DM420">
        <v>0</v>
      </c>
      <c r="DN420" t="s">
        <v>3</v>
      </c>
      <c r="DO420">
        <v>0</v>
      </c>
    </row>
    <row r="421" spans="1:119" x14ac:dyDescent="0.2">
      <c r="A421">
        <f>ROW(Source!A635)</f>
        <v>635</v>
      </c>
      <c r="B421">
        <v>60252778</v>
      </c>
      <c r="C421">
        <v>60253897</v>
      </c>
      <c r="D421">
        <v>59040049</v>
      </c>
      <c r="E421">
        <v>1</v>
      </c>
      <c r="F421">
        <v>1</v>
      </c>
      <c r="G421">
        <v>1080</v>
      </c>
      <c r="H421">
        <v>3</v>
      </c>
      <c r="I421" t="s">
        <v>1066</v>
      </c>
      <c r="J421" t="s">
        <v>1067</v>
      </c>
      <c r="K421" t="s">
        <v>1068</v>
      </c>
      <c r="L421">
        <v>1348</v>
      </c>
      <c r="N421">
        <v>1009</v>
      </c>
      <c r="O421" t="s">
        <v>32</v>
      </c>
      <c r="P421" t="s">
        <v>32</v>
      </c>
      <c r="Q421">
        <v>1000</v>
      </c>
      <c r="W421">
        <v>0</v>
      </c>
      <c r="X421">
        <v>-1792704725</v>
      </c>
      <c r="Y421">
        <f>AT421</f>
        <v>2.9999999999999997E-4</v>
      </c>
      <c r="AA421">
        <v>8590.86</v>
      </c>
      <c r="AB421">
        <v>0</v>
      </c>
      <c r="AC421">
        <v>0</v>
      </c>
      <c r="AD421">
        <v>0</v>
      </c>
      <c r="AE421">
        <v>8590.86</v>
      </c>
      <c r="AF421">
        <v>0</v>
      </c>
      <c r="AG421">
        <v>0</v>
      </c>
      <c r="AH421">
        <v>0</v>
      </c>
      <c r="AI421">
        <v>1</v>
      </c>
      <c r="AJ421">
        <v>1</v>
      </c>
      <c r="AK421">
        <v>1</v>
      </c>
      <c r="AL421">
        <v>1</v>
      </c>
      <c r="AM421">
        <v>-2</v>
      </c>
      <c r="AN421">
        <v>0</v>
      </c>
      <c r="AO421">
        <v>1</v>
      </c>
      <c r="AP421">
        <v>1</v>
      </c>
      <c r="AQ421">
        <v>0</v>
      </c>
      <c r="AR421">
        <v>0</v>
      </c>
      <c r="AS421" t="s">
        <v>3</v>
      </c>
      <c r="AT421">
        <v>2.9999999999999997E-4</v>
      </c>
      <c r="AU421" t="s">
        <v>3</v>
      </c>
      <c r="AV421">
        <v>0</v>
      </c>
      <c r="AW421">
        <v>2</v>
      </c>
      <c r="AX421">
        <v>60254478</v>
      </c>
      <c r="AY421">
        <v>1</v>
      </c>
      <c r="AZ421">
        <v>0</v>
      </c>
      <c r="BA421">
        <v>501</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CV421">
        <v>0</v>
      </c>
      <c r="CW421">
        <v>0</v>
      </c>
      <c r="CX421">
        <f>ROUND(Y421*Source!I635,9)</f>
        <v>1.35E-2</v>
      </c>
      <c r="CY421">
        <f>AA421</f>
        <v>8590.86</v>
      </c>
      <c r="CZ421">
        <f>AE421</f>
        <v>8590.86</v>
      </c>
      <c r="DA421">
        <f>AI421</f>
        <v>1</v>
      </c>
      <c r="DB421">
        <f>ROUND(ROUND(AT421*CZ421,2),6)</f>
        <v>2.58</v>
      </c>
      <c r="DC421">
        <f>ROUND(ROUND(AT421*AG421,2),6)</f>
        <v>0</v>
      </c>
      <c r="DD421" t="s">
        <v>3</v>
      </c>
      <c r="DE421" t="s">
        <v>3</v>
      </c>
      <c r="DF421">
        <f t="shared" si="110"/>
        <v>115.98</v>
      </c>
      <c r="DG421">
        <f t="shared" si="108"/>
        <v>0</v>
      </c>
      <c r="DH421">
        <f t="shared" si="109"/>
        <v>0</v>
      </c>
      <c r="DI421">
        <f t="shared" si="101"/>
        <v>0</v>
      </c>
      <c r="DJ421">
        <f>DF421</f>
        <v>115.98</v>
      </c>
      <c r="DK421">
        <v>0</v>
      </c>
      <c r="DL421" t="s">
        <v>3</v>
      </c>
      <c r="DM421">
        <v>0</v>
      </c>
      <c r="DN421" t="s">
        <v>3</v>
      </c>
      <c r="DO421">
        <v>0</v>
      </c>
    </row>
    <row r="422" spans="1:119" x14ac:dyDescent="0.2">
      <c r="A422">
        <f>ROW(Source!A635)</f>
        <v>635</v>
      </c>
      <c r="B422">
        <v>60252778</v>
      </c>
      <c r="C422">
        <v>60253897</v>
      </c>
      <c r="D422">
        <v>59038857</v>
      </c>
      <c r="E422">
        <v>1</v>
      </c>
      <c r="F422">
        <v>1</v>
      </c>
      <c r="G422">
        <v>1080</v>
      </c>
      <c r="H422">
        <v>3</v>
      </c>
      <c r="I422" t="s">
        <v>30</v>
      </c>
      <c r="J422" t="s">
        <v>33</v>
      </c>
      <c r="K422" t="s">
        <v>31</v>
      </c>
      <c r="L422">
        <v>1348</v>
      </c>
      <c r="N422">
        <v>1009</v>
      </c>
      <c r="O422" t="s">
        <v>32</v>
      </c>
      <c r="P422" t="s">
        <v>32</v>
      </c>
      <c r="Q422">
        <v>1000</v>
      </c>
      <c r="W422">
        <v>0</v>
      </c>
      <c r="X422">
        <v>-566361729</v>
      </c>
      <c r="Y422">
        <f>AT422</f>
        <v>1.8E-3</v>
      </c>
      <c r="AA422">
        <v>24609.759999999998</v>
      </c>
      <c r="AB422">
        <v>0</v>
      </c>
      <c r="AC422">
        <v>0</v>
      </c>
      <c r="AD422">
        <v>0</v>
      </c>
      <c r="AE422">
        <v>24609.759999999998</v>
      </c>
      <c r="AF422">
        <v>0</v>
      </c>
      <c r="AG422">
        <v>0</v>
      </c>
      <c r="AH422">
        <v>0</v>
      </c>
      <c r="AI422">
        <v>1</v>
      </c>
      <c r="AJ422">
        <v>1</v>
      </c>
      <c r="AK422">
        <v>1</v>
      </c>
      <c r="AL422">
        <v>1</v>
      </c>
      <c r="AM422">
        <v>0</v>
      </c>
      <c r="AN422">
        <v>0</v>
      </c>
      <c r="AO422">
        <v>0</v>
      </c>
      <c r="AP422">
        <v>1</v>
      </c>
      <c r="AQ422">
        <v>0</v>
      </c>
      <c r="AR422">
        <v>0</v>
      </c>
      <c r="AS422" t="s">
        <v>3</v>
      </c>
      <c r="AT422">
        <v>1.8E-3</v>
      </c>
      <c r="AU422" t="s">
        <v>3</v>
      </c>
      <c r="AV422">
        <v>0</v>
      </c>
      <c r="AW422">
        <v>1</v>
      </c>
      <c r="AX422">
        <v>-1</v>
      </c>
      <c r="AY422">
        <v>0</v>
      </c>
      <c r="AZ422">
        <v>0</v>
      </c>
      <c r="BA422" t="s">
        <v>3</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CV422">
        <v>0</v>
      </c>
      <c r="CW422">
        <v>0</v>
      </c>
      <c r="CX422">
        <f>ROUND(Y422*Source!I635,9)</f>
        <v>8.1000000000000003E-2</v>
      </c>
      <c r="CY422">
        <f>AA422</f>
        <v>24609.759999999998</v>
      </c>
      <c r="CZ422">
        <f>AE422</f>
        <v>24609.759999999998</v>
      </c>
      <c r="DA422">
        <f>AI422</f>
        <v>1</v>
      </c>
      <c r="DB422">
        <f>ROUND(ROUND(AT422*CZ422,2),6)</f>
        <v>44.3</v>
      </c>
      <c r="DC422">
        <f>ROUND(ROUND(AT422*AG422,2),6)</f>
        <v>0</v>
      </c>
      <c r="DD422" t="s">
        <v>3</v>
      </c>
      <c r="DE422" t="s">
        <v>3</v>
      </c>
      <c r="DF422">
        <f t="shared" si="110"/>
        <v>1993.39</v>
      </c>
      <c r="DG422">
        <f t="shared" si="108"/>
        <v>0</v>
      </c>
      <c r="DH422">
        <f t="shared" si="109"/>
        <v>0</v>
      </c>
      <c r="DI422">
        <f t="shared" si="101"/>
        <v>0</v>
      </c>
      <c r="DJ422">
        <f>DF422</f>
        <v>1993.39</v>
      </c>
      <c r="DK422">
        <v>0</v>
      </c>
      <c r="DL422" t="s">
        <v>3</v>
      </c>
      <c r="DM422">
        <v>0</v>
      </c>
      <c r="DN422" t="s">
        <v>3</v>
      </c>
      <c r="DO422">
        <v>0</v>
      </c>
    </row>
    <row r="423" spans="1:119" x14ac:dyDescent="0.2">
      <c r="A423">
        <f>ROW(Source!A635)</f>
        <v>635</v>
      </c>
      <c r="B423">
        <v>60252778</v>
      </c>
      <c r="C423">
        <v>60253897</v>
      </c>
      <c r="D423">
        <v>0</v>
      </c>
      <c r="E423">
        <v>1080</v>
      </c>
      <c r="F423">
        <v>1</v>
      </c>
      <c r="G423">
        <v>1080</v>
      </c>
      <c r="H423">
        <v>3</v>
      </c>
      <c r="I423" t="s">
        <v>858</v>
      </c>
      <c r="J423" t="s">
        <v>3</v>
      </c>
      <c r="K423" t="s">
        <v>859</v>
      </c>
      <c r="L423">
        <v>1371</v>
      </c>
      <c r="N423">
        <v>1013</v>
      </c>
      <c r="O423" t="s">
        <v>37</v>
      </c>
      <c r="P423" t="s">
        <v>37</v>
      </c>
      <c r="Q423">
        <v>1</v>
      </c>
      <c r="W423">
        <v>0</v>
      </c>
      <c r="X423">
        <v>773426850</v>
      </c>
      <c r="Y423">
        <f>AT423</f>
        <v>1</v>
      </c>
      <c r="AA423">
        <v>1057.25</v>
      </c>
      <c r="AB423">
        <v>0</v>
      </c>
      <c r="AC423">
        <v>0</v>
      </c>
      <c r="AD423">
        <v>0</v>
      </c>
      <c r="AE423">
        <v>1057.25</v>
      </c>
      <c r="AF423">
        <v>0</v>
      </c>
      <c r="AG423">
        <v>0</v>
      </c>
      <c r="AH423">
        <v>0</v>
      </c>
      <c r="AI423">
        <v>1</v>
      </c>
      <c r="AJ423">
        <v>1</v>
      </c>
      <c r="AK423">
        <v>1</v>
      </c>
      <c r="AL423">
        <v>1</v>
      </c>
      <c r="AM423">
        <v>0</v>
      </c>
      <c r="AN423">
        <v>0</v>
      </c>
      <c r="AO423">
        <v>0</v>
      </c>
      <c r="AP423">
        <v>1</v>
      </c>
      <c r="AQ423">
        <v>0</v>
      </c>
      <c r="AR423">
        <v>0</v>
      </c>
      <c r="AS423" t="s">
        <v>3</v>
      </c>
      <c r="AT423">
        <v>1</v>
      </c>
      <c r="AU423" t="s">
        <v>3</v>
      </c>
      <c r="AV423">
        <v>0</v>
      </c>
      <c r="AW423">
        <v>1</v>
      </c>
      <c r="AX423">
        <v>-1</v>
      </c>
      <c r="AY423">
        <v>0</v>
      </c>
      <c r="AZ423">
        <v>0</v>
      </c>
      <c r="BA423" t="s">
        <v>3</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CV423">
        <v>0</v>
      </c>
      <c r="CW423">
        <v>0</v>
      </c>
      <c r="CX423">
        <f>ROUND(Y423*Source!I635,9)</f>
        <v>45</v>
      </c>
      <c r="CY423">
        <f>AA423</f>
        <v>1057.25</v>
      </c>
      <c r="CZ423">
        <f>AE423</f>
        <v>1057.25</v>
      </c>
      <c r="DA423">
        <f>AI423</f>
        <v>1</v>
      </c>
      <c r="DB423">
        <f>ROUND(ROUND(AT423*CZ423,2),6)</f>
        <v>1057.25</v>
      </c>
      <c r="DC423">
        <f>ROUND(ROUND(AT423*AG423,2),6)</f>
        <v>0</v>
      </c>
      <c r="DD423" t="s">
        <v>3</v>
      </c>
      <c r="DE423" t="s">
        <v>3</v>
      </c>
      <c r="DF423">
        <f t="shared" si="110"/>
        <v>47576.25</v>
      </c>
      <c r="DG423">
        <f t="shared" si="108"/>
        <v>0</v>
      </c>
      <c r="DH423">
        <f t="shared" si="109"/>
        <v>0</v>
      </c>
      <c r="DI423">
        <f t="shared" si="101"/>
        <v>0</v>
      </c>
      <c r="DJ423">
        <f>DF423</f>
        <v>47576.25</v>
      </c>
      <c r="DK423">
        <v>0</v>
      </c>
      <c r="DL423" t="s">
        <v>3</v>
      </c>
      <c r="DM423">
        <v>0</v>
      </c>
      <c r="DN423" t="s">
        <v>3</v>
      </c>
      <c r="DO423">
        <v>0</v>
      </c>
    </row>
    <row r="424" spans="1:119" x14ac:dyDescent="0.2">
      <c r="A424">
        <f>ROW(Source!A636)</f>
        <v>636</v>
      </c>
      <c r="B424">
        <v>60252775</v>
      </c>
      <c r="C424">
        <v>60253897</v>
      </c>
      <c r="D424">
        <v>58999254</v>
      </c>
      <c r="E424">
        <v>1080</v>
      </c>
      <c r="F424">
        <v>1</v>
      </c>
      <c r="G424">
        <v>1080</v>
      </c>
      <c r="H424">
        <v>1</v>
      </c>
      <c r="I424" t="s">
        <v>1048</v>
      </c>
      <c r="J424" t="s">
        <v>3</v>
      </c>
      <c r="K424" t="s">
        <v>1049</v>
      </c>
      <c r="L424">
        <v>1191</v>
      </c>
      <c r="N424">
        <v>1013</v>
      </c>
      <c r="O424" t="s">
        <v>1050</v>
      </c>
      <c r="P424" t="s">
        <v>1050</v>
      </c>
      <c r="Q424">
        <v>1</v>
      </c>
      <c r="W424">
        <v>0</v>
      </c>
      <c r="X424">
        <v>476480486</v>
      </c>
      <c r="Y424">
        <f>(AT424*1.1)</f>
        <v>1.1330000000000002</v>
      </c>
      <c r="AA424">
        <v>0</v>
      </c>
      <c r="AB424">
        <v>0</v>
      </c>
      <c r="AC424">
        <v>0</v>
      </c>
      <c r="AD424">
        <v>0</v>
      </c>
      <c r="AE424">
        <v>0</v>
      </c>
      <c r="AF424">
        <v>0</v>
      </c>
      <c r="AG424">
        <v>0</v>
      </c>
      <c r="AH424">
        <v>0</v>
      </c>
      <c r="AI424">
        <v>1</v>
      </c>
      <c r="AJ424">
        <v>1</v>
      </c>
      <c r="AK424">
        <v>1</v>
      </c>
      <c r="AL424">
        <v>1</v>
      </c>
      <c r="AM424">
        <v>5</v>
      </c>
      <c r="AN424">
        <v>0</v>
      </c>
      <c r="AO424">
        <v>1</v>
      </c>
      <c r="AP424">
        <v>1</v>
      </c>
      <c r="AQ424">
        <v>0</v>
      </c>
      <c r="AR424">
        <v>0</v>
      </c>
      <c r="AS424" t="s">
        <v>3</v>
      </c>
      <c r="AT424">
        <v>1.03</v>
      </c>
      <c r="AU424" t="s">
        <v>24</v>
      </c>
      <c r="AV424">
        <v>1</v>
      </c>
      <c r="AW424">
        <v>2</v>
      </c>
      <c r="AX424">
        <v>60254474</v>
      </c>
      <c r="AY424">
        <v>1</v>
      </c>
      <c r="AZ424">
        <v>0</v>
      </c>
      <c r="BA424">
        <v>504</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CU424">
        <f>ROUND(AT424*Source!I636*AH424*AL424,2)</f>
        <v>0</v>
      </c>
      <c r="CV424">
        <f>ROUND(Y424*Source!I636,9)</f>
        <v>50.984999999999999</v>
      </c>
      <c r="CW424">
        <v>0</v>
      </c>
      <c r="CX424">
        <f>ROUND(Y424*Source!I636,9)</f>
        <v>50.984999999999999</v>
      </c>
      <c r="CY424">
        <f>AD424</f>
        <v>0</v>
      </c>
      <c r="CZ424">
        <f>AH424</f>
        <v>0</v>
      </c>
      <c r="DA424">
        <f>AL424</f>
        <v>1</v>
      </c>
      <c r="DB424">
        <f>ROUND((ROUND(AT424*CZ424,2)*1.1),6)</f>
        <v>0</v>
      </c>
      <c r="DC424">
        <f>ROUND((ROUND(AT424*AG424,2)*1.1),6)</f>
        <v>0</v>
      </c>
      <c r="DD424" t="s">
        <v>3</v>
      </c>
      <c r="DE424" t="s">
        <v>3</v>
      </c>
      <c r="DF424">
        <f t="shared" si="110"/>
        <v>0</v>
      </c>
      <c r="DG424">
        <f t="shared" si="108"/>
        <v>0</v>
      </c>
      <c r="DH424">
        <f t="shared" si="109"/>
        <v>0</v>
      </c>
      <c r="DI424">
        <f t="shared" si="101"/>
        <v>0</v>
      </c>
      <c r="DJ424">
        <f>DI424</f>
        <v>0</v>
      </c>
      <c r="DK424">
        <v>0</v>
      </c>
      <c r="DL424" t="s">
        <v>3</v>
      </c>
      <c r="DM424">
        <v>0</v>
      </c>
      <c r="DN424" t="s">
        <v>3</v>
      </c>
      <c r="DO424">
        <v>0</v>
      </c>
    </row>
    <row r="425" spans="1:119" x14ac:dyDescent="0.2">
      <c r="A425">
        <f>ROW(Source!A636)</f>
        <v>636</v>
      </c>
      <c r="B425">
        <v>60252775</v>
      </c>
      <c r="C425">
        <v>60253897</v>
      </c>
      <c r="D425">
        <v>59070370</v>
      </c>
      <c r="E425">
        <v>1</v>
      </c>
      <c r="F425">
        <v>1</v>
      </c>
      <c r="G425">
        <v>1080</v>
      </c>
      <c r="H425">
        <v>2</v>
      </c>
      <c r="I425" t="s">
        <v>1051</v>
      </c>
      <c r="J425" t="s">
        <v>1052</v>
      </c>
      <c r="K425" t="s">
        <v>1053</v>
      </c>
      <c r="L425">
        <v>1368</v>
      </c>
      <c r="N425">
        <v>1011</v>
      </c>
      <c r="O425" t="s">
        <v>1054</v>
      </c>
      <c r="P425" t="s">
        <v>1054</v>
      </c>
      <c r="Q425">
        <v>1</v>
      </c>
      <c r="W425">
        <v>0</v>
      </c>
      <c r="X425">
        <v>-2065404138</v>
      </c>
      <c r="Y425">
        <f>(AT425*1.1)</f>
        <v>0.12100000000000001</v>
      </c>
      <c r="AA425">
        <v>0</v>
      </c>
      <c r="AB425">
        <v>85.83</v>
      </c>
      <c r="AC425">
        <v>0</v>
      </c>
      <c r="AD425">
        <v>0</v>
      </c>
      <c r="AE425">
        <v>0</v>
      </c>
      <c r="AF425">
        <v>7.11</v>
      </c>
      <c r="AG425">
        <v>0</v>
      </c>
      <c r="AH425">
        <v>0</v>
      </c>
      <c r="AI425">
        <v>1</v>
      </c>
      <c r="AJ425">
        <v>11.53</v>
      </c>
      <c r="AK425">
        <v>54.99</v>
      </c>
      <c r="AL425">
        <v>1</v>
      </c>
      <c r="AM425">
        <v>2</v>
      </c>
      <c r="AN425">
        <v>0</v>
      </c>
      <c r="AO425">
        <v>1</v>
      </c>
      <c r="AP425">
        <v>1</v>
      </c>
      <c r="AQ425">
        <v>0</v>
      </c>
      <c r="AR425">
        <v>0</v>
      </c>
      <c r="AS425" t="s">
        <v>3</v>
      </c>
      <c r="AT425">
        <v>0.11</v>
      </c>
      <c r="AU425" t="s">
        <v>24</v>
      </c>
      <c r="AV425">
        <v>0</v>
      </c>
      <c r="AW425">
        <v>2</v>
      </c>
      <c r="AX425">
        <v>60254475</v>
      </c>
      <c r="AY425">
        <v>1</v>
      </c>
      <c r="AZ425">
        <v>0</v>
      </c>
      <c r="BA425">
        <v>505</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CV425">
        <v>0</v>
      </c>
      <c r="CW425">
        <f>ROUND(Y425*Source!I636*DO425,9)</f>
        <v>0</v>
      </c>
      <c r="CX425">
        <f>ROUND(Y425*Source!I636,9)</f>
        <v>5.4450000000000003</v>
      </c>
      <c r="CY425">
        <f>AB425</f>
        <v>85.83</v>
      </c>
      <c r="CZ425">
        <f>AF425</f>
        <v>7.11</v>
      </c>
      <c r="DA425">
        <f>AJ425</f>
        <v>11.53</v>
      </c>
      <c r="DB425">
        <f>ROUND((ROUND(AT425*CZ425,2)*1.1),6)</f>
        <v>0.85799999999999998</v>
      </c>
      <c r="DC425">
        <f>ROUND((ROUND(AT425*AG425,2)*1.1),6)</f>
        <v>0</v>
      </c>
      <c r="DD425" t="s">
        <v>3</v>
      </c>
      <c r="DE425" t="s">
        <v>3</v>
      </c>
      <c r="DF425">
        <f t="shared" si="110"/>
        <v>0</v>
      </c>
      <c r="DG425">
        <f>ROUND(ROUND(AF425*AJ425,2)*CX425,2)</f>
        <v>446.38</v>
      </c>
      <c r="DH425">
        <f>ROUND(ROUND(AG425*AK425,2)*CX425,2)</f>
        <v>0</v>
      </c>
      <c r="DI425">
        <f t="shared" si="101"/>
        <v>0</v>
      </c>
      <c r="DJ425">
        <f>DG425</f>
        <v>446.38</v>
      </c>
      <c r="DK425">
        <v>0</v>
      </c>
      <c r="DL425" t="s">
        <v>3</v>
      </c>
      <c r="DM425">
        <v>0</v>
      </c>
      <c r="DN425" t="s">
        <v>3</v>
      </c>
      <c r="DO425">
        <v>0</v>
      </c>
    </row>
    <row r="426" spans="1:119" x14ac:dyDescent="0.2">
      <c r="A426">
        <f>ROW(Source!A636)</f>
        <v>636</v>
      </c>
      <c r="B426">
        <v>60252775</v>
      </c>
      <c r="C426">
        <v>60253897</v>
      </c>
      <c r="D426">
        <v>59039593</v>
      </c>
      <c r="E426">
        <v>1</v>
      </c>
      <c r="F426">
        <v>1</v>
      </c>
      <c r="G426">
        <v>1080</v>
      </c>
      <c r="H426">
        <v>3</v>
      </c>
      <c r="I426" t="s">
        <v>1205</v>
      </c>
      <c r="J426" t="s">
        <v>1206</v>
      </c>
      <c r="K426" t="s">
        <v>1207</v>
      </c>
      <c r="L426">
        <v>1348</v>
      </c>
      <c r="N426">
        <v>1009</v>
      </c>
      <c r="O426" t="s">
        <v>32</v>
      </c>
      <c r="P426" t="s">
        <v>32</v>
      </c>
      <c r="Q426">
        <v>1000</v>
      </c>
      <c r="W426">
        <v>0</v>
      </c>
      <c r="X426">
        <v>-1046938798</v>
      </c>
      <c r="Y426">
        <f>AT426</f>
        <v>0.02</v>
      </c>
      <c r="AA426">
        <v>53060.83</v>
      </c>
      <c r="AB426">
        <v>0</v>
      </c>
      <c r="AC426">
        <v>0</v>
      </c>
      <c r="AD426">
        <v>0</v>
      </c>
      <c r="AE426">
        <v>9844.31</v>
      </c>
      <c r="AF426">
        <v>0</v>
      </c>
      <c r="AG426">
        <v>0</v>
      </c>
      <c r="AH426">
        <v>0</v>
      </c>
      <c r="AI426">
        <v>5.39</v>
      </c>
      <c r="AJ426">
        <v>1</v>
      </c>
      <c r="AK426">
        <v>1</v>
      </c>
      <c r="AL426">
        <v>1</v>
      </c>
      <c r="AM426">
        <v>2</v>
      </c>
      <c r="AN426">
        <v>0</v>
      </c>
      <c r="AO426">
        <v>1</v>
      </c>
      <c r="AP426">
        <v>1</v>
      </c>
      <c r="AQ426">
        <v>0</v>
      </c>
      <c r="AR426">
        <v>0</v>
      </c>
      <c r="AS426" t="s">
        <v>3</v>
      </c>
      <c r="AT426">
        <v>0.02</v>
      </c>
      <c r="AU426" t="s">
        <v>3</v>
      </c>
      <c r="AV426">
        <v>0</v>
      </c>
      <c r="AW426">
        <v>2</v>
      </c>
      <c r="AX426">
        <v>60254476</v>
      </c>
      <c r="AY426">
        <v>1</v>
      </c>
      <c r="AZ426">
        <v>0</v>
      </c>
      <c r="BA426">
        <v>506</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CV426">
        <v>0</v>
      </c>
      <c r="CW426">
        <v>0</v>
      </c>
      <c r="CX426">
        <f>ROUND(Y426*Source!I636,9)</f>
        <v>0.9</v>
      </c>
      <c r="CY426">
        <f>AA426</f>
        <v>53060.83</v>
      </c>
      <c r="CZ426">
        <f>AE426</f>
        <v>9844.31</v>
      </c>
      <c r="DA426">
        <f>AI426</f>
        <v>5.39</v>
      </c>
      <c r="DB426">
        <f>ROUND(ROUND(AT426*CZ426,2),6)</f>
        <v>196.89</v>
      </c>
      <c r="DC426">
        <f>ROUND(ROUND(AT426*AG426,2),6)</f>
        <v>0</v>
      </c>
      <c r="DD426" t="s">
        <v>3</v>
      </c>
      <c r="DE426" t="s">
        <v>3</v>
      </c>
      <c r="DF426">
        <f>ROUND(ROUND(AE426*AI426,2)*CX426,2)</f>
        <v>47754.75</v>
      </c>
      <c r="DG426">
        <f t="shared" ref="DG426:DG435" si="111">ROUND(ROUND(AF426,2)*CX426,2)</f>
        <v>0</v>
      </c>
      <c r="DH426">
        <f t="shared" ref="DH426:DH435" si="112">ROUND(ROUND(AG426,2)*CX426,2)</f>
        <v>0</v>
      </c>
      <c r="DI426">
        <f t="shared" si="101"/>
        <v>0</v>
      </c>
      <c r="DJ426">
        <f>DF426</f>
        <v>47754.75</v>
      </c>
      <c r="DK426">
        <v>0</v>
      </c>
      <c r="DL426" t="s">
        <v>3</v>
      </c>
      <c r="DM426">
        <v>0</v>
      </c>
      <c r="DN426" t="s">
        <v>3</v>
      </c>
      <c r="DO426">
        <v>0</v>
      </c>
    </row>
    <row r="427" spans="1:119" x14ac:dyDescent="0.2">
      <c r="A427">
        <f>ROW(Source!A636)</f>
        <v>636</v>
      </c>
      <c r="B427">
        <v>60252775</v>
      </c>
      <c r="C427">
        <v>60253897</v>
      </c>
      <c r="D427">
        <v>59039758</v>
      </c>
      <c r="E427">
        <v>1</v>
      </c>
      <c r="F427">
        <v>1</v>
      </c>
      <c r="G427">
        <v>1080</v>
      </c>
      <c r="H427">
        <v>3</v>
      </c>
      <c r="I427" t="s">
        <v>1119</v>
      </c>
      <c r="J427" t="s">
        <v>1120</v>
      </c>
      <c r="K427" t="s">
        <v>1121</v>
      </c>
      <c r="L427">
        <v>1348</v>
      </c>
      <c r="N427">
        <v>1009</v>
      </c>
      <c r="O427" t="s">
        <v>32</v>
      </c>
      <c r="P427" t="s">
        <v>32</v>
      </c>
      <c r="Q427">
        <v>1000</v>
      </c>
      <c r="W427">
        <v>0</v>
      </c>
      <c r="X427">
        <v>248787090</v>
      </c>
      <c r="Y427">
        <f>AT427</f>
        <v>6.0000000000000002E-5</v>
      </c>
      <c r="AA427">
        <v>7286.19</v>
      </c>
      <c r="AB427">
        <v>0</v>
      </c>
      <c r="AC427">
        <v>0</v>
      </c>
      <c r="AD427">
        <v>0</v>
      </c>
      <c r="AE427">
        <v>331.04</v>
      </c>
      <c r="AF427">
        <v>0</v>
      </c>
      <c r="AG427">
        <v>0</v>
      </c>
      <c r="AH427">
        <v>0</v>
      </c>
      <c r="AI427">
        <v>22.01</v>
      </c>
      <c r="AJ427">
        <v>1</v>
      </c>
      <c r="AK427">
        <v>1</v>
      </c>
      <c r="AL427">
        <v>1</v>
      </c>
      <c r="AM427">
        <v>2</v>
      </c>
      <c r="AN427">
        <v>0</v>
      </c>
      <c r="AO427">
        <v>1</v>
      </c>
      <c r="AP427">
        <v>1</v>
      </c>
      <c r="AQ427">
        <v>0</v>
      </c>
      <c r="AR427">
        <v>0</v>
      </c>
      <c r="AS427" t="s">
        <v>3</v>
      </c>
      <c r="AT427">
        <v>6.0000000000000002E-5</v>
      </c>
      <c r="AU427" t="s">
        <v>3</v>
      </c>
      <c r="AV427">
        <v>0</v>
      </c>
      <c r="AW427">
        <v>2</v>
      </c>
      <c r="AX427">
        <v>60254477</v>
      </c>
      <c r="AY427">
        <v>1</v>
      </c>
      <c r="AZ427">
        <v>0</v>
      </c>
      <c r="BA427">
        <v>507</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CV427">
        <v>0</v>
      </c>
      <c r="CW427">
        <v>0</v>
      </c>
      <c r="CX427">
        <f>ROUND(Y427*Source!I636,9)</f>
        <v>2.7000000000000001E-3</v>
      </c>
      <c r="CY427">
        <f>AA427</f>
        <v>7286.19</v>
      </c>
      <c r="CZ427">
        <f>AE427</f>
        <v>331.04</v>
      </c>
      <c r="DA427">
        <f>AI427</f>
        <v>22.01</v>
      </c>
      <c r="DB427">
        <f>ROUND(ROUND(AT427*CZ427,2),6)</f>
        <v>0.02</v>
      </c>
      <c r="DC427">
        <f>ROUND(ROUND(AT427*AG427,2),6)</f>
        <v>0</v>
      </c>
      <c r="DD427" t="s">
        <v>3</v>
      </c>
      <c r="DE427" t="s">
        <v>3</v>
      </c>
      <c r="DF427">
        <f>ROUND(ROUND(AE427*AI427,2)*CX427,2)</f>
        <v>19.670000000000002</v>
      </c>
      <c r="DG427">
        <f t="shared" si="111"/>
        <v>0</v>
      </c>
      <c r="DH427">
        <f t="shared" si="112"/>
        <v>0</v>
      </c>
      <c r="DI427">
        <f t="shared" si="101"/>
        <v>0</v>
      </c>
      <c r="DJ427">
        <f>DF427</f>
        <v>19.670000000000002</v>
      </c>
      <c r="DK427">
        <v>0</v>
      </c>
      <c r="DL427" t="s">
        <v>3</v>
      </c>
      <c r="DM427">
        <v>0</v>
      </c>
      <c r="DN427" t="s">
        <v>3</v>
      </c>
      <c r="DO427">
        <v>0</v>
      </c>
    </row>
    <row r="428" spans="1:119" x14ac:dyDescent="0.2">
      <c r="A428">
        <f>ROW(Source!A636)</f>
        <v>636</v>
      </c>
      <c r="B428">
        <v>60252775</v>
      </c>
      <c r="C428">
        <v>60253897</v>
      </c>
      <c r="D428">
        <v>59040049</v>
      </c>
      <c r="E428">
        <v>1</v>
      </c>
      <c r="F428">
        <v>1</v>
      </c>
      <c r="G428">
        <v>1080</v>
      </c>
      <c r="H428">
        <v>3</v>
      </c>
      <c r="I428" t="s">
        <v>1066</v>
      </c>
      <c r="J428" t="s">
        <v>1067</v>
      </c>
      <c r="K428" t="s">
        <v>1068</v>
      </c>
      <c r="L428">
        <v>1348</v>
      </c>
      <c r="N428">
        <v>1009</v>
      </c>
      <c r="O428" t="s">
        <v>32</v>
      </c>
      <c r="P428" t="s">
        <v>32</v>
      </c>
      <c r="Q428">
        <v>1000</v>
      </c>
      <c r="W428">
        <v>0</v>
      </c>
      <c r="X428">
        <v>-1792704725</v>
      </c>
      <c r="Y428">
        <f>AT428</f>
        <v>2.9999999999999997E-4</v>
      </c>
      <c r="AA428">
        <v>159875.9</v>
      </c>
      <c r="AB428">
        <v>0</v>
      </c>
      <c r="AC428">
        <v>0</v>
      </c>
      <c r="AD428">
        <v>0</v>
      </c>
      <c r="AE428">
        <v>8590.86</v>
      </c>
      <c r="AF428">
        <v>0</v>
      </c>
      <c r="AG428">
        <v>0</v>
      </c>
      <c r="AH428">
        <v>0</v>
      </c>
      <c r="AI428">
        <v>18.61</v>
      </c>
      <c r="AJ428">
        <v>1</v>
      </c>
      <c r="AK428">
        <v>1</v>
      </c>
      <c r="AL428">
        <v>1</v>
      </c>
      <c r="AM428">
        <v>2</v>
      </c>
      <c r="AN428">
        <v>0</v>
      </c>
      <c r="AO428">
        <v>1</v>
      </c>
      <c r="AP428">
        <v>1</v>
      </c>
      <c r="AQ428">
        <v>0</v>
      </c>
      <c r="AR428">
        <v>0</v>
      </c>
      <c r="AS428" t="s">
        <v>3</v>
      </c>
      <c r="AT428">
        <v>2.9999999999999997E-4</v>
      </c>
      <c r="AU428" t="s">
        <v>3</v>
      </c>
      <c r="AV428">
        <v>0</v>
      </c>
      <c r="AW428">
        <v>2</v>
      </c>
      <c r="AX428">
        <v>60254478</v>
      </c>
      <c r="AY428">
        <v>1</v>
      </c>
      <c r="AZ428">
        <v>0</v>
      </c>
      <c r="BA428">
        <v>508</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CV428">
        <v>0</v>
      </c>
      <c r="CW428">
        <v>0</v>
      </c>
      <c r="CX428">
        <f>ROUND(Y428*Source!I636,9)</f>
        <v>1.35E-2</v>
      </c>
      <c r="CY428">
        <f>AA428</f>
        <v>159875.9</v>
      </c>
      <c r="CZ428">
        <f>AE428</f>
        <v>8590.86</v>
      </c>
      <c r="DA428">
        <f>AI428</f>
        <v>18.61</v>
      </c>
      <c r="DB428">
        <f>ROUND(ROUND(AT428*CZ428,2),6)</f>
        <v>2.58</v>
      </c>
      <c r="DC428">
        <f>ROUND(ROUND(AT428*AG428,2),6)</f>
        <v>0</v>
      </c>
      <c r="DD428" t="s">
        <v>3</v>
      </c>
      <c r="DE428" t="s">
        <v>3</v>
      </c>
      <c r="DF428">
        <f>ROUND(ROUND(AE428*AI428,2)*CX428,2)</f>
        <v>2158.3200000000002</v>
      </c>
      <c r="DG428">
        <f t="shared" si="111"/>
        <v>0</v>
      </c>
      <c r="DH428">
        <f t="shared" si="112"/>
        <v>0</v>
      </c>
      <c r="DI428">
        <f t="shared" si="101"/>
        <v>0</v>
      </c>
      <c r="DJ428">
        <f>DF428</f>
        <v>2158.3200000000002</v>
      </c>
      <c r="DK428">
        <v>0</v>
      </c>
      <c r="DL428" t="s">
        <v>3</v>
      </c>
      <c r="DM428">
        <v>0</v>
      </c>
      <c r="DN428" t="s">
        <v>3</v>
      </c>
      <c r="DO428">
        <v>0</v>
      </c>
    </row>
    <row r="429" spans="1:119" x14ac:dyDescent="0.2">
      <c r="A429">
        <f>ROW(Source!A636)</f>
        <v>636</v>
      </c>
      <c r="B429">
        <v>60252775</v>
      </c>
      <c r="C429">
        <v>60253897</v>
      </c>
      <c r="D429">
        <v>59038857</v>
      </c>
      <c r="E429">
        <v>1</v>
      </c>
      <c r="F429">
        <v>1</v>
      </c>
      <c r="G429">
        <v>1080</v>
      </c>
      <c r="H429">
        <v>3</v>
      </c>
      <c r="I429" t="s">
        <v>30</v>
      </c>
      <c r="J429" t="s">
        <v>33</v>
      </c>
      <c r="K429" t="s">
        <v>31</v>
      </c>
      <c r="L429">
        <v>1348</v>
      </c>
      <c r="N429">
        <v>1009</v>
      </c>
      <c r="O429" t="s">
        <v>32</v>
      </c>
      <c r="P429" t="s">
        <v>32</v>
      </c>
      <c r="Q429">
        <v>1000</v>
      </c>
      <c r="W429">
        <v>0</v>
      </c>
      <c r="X429">
        <v>-566361729</v>
      </c>
      <c r="Y429">
        <f>AT429</f>
        <v>1.8E-3</v>
      </c>
      <c r="AA429">
        <v>126740.26</v>
      </c>
      <c r="AB429">
        <v>0</v>
      </c>
      <c r="AC429">
        <v>0</v>
      </c>
      <c r="AD429">
        <v>0</v>
      </c>
      <c r="AE429">
        <v>24609.759999999998</v>
      </c>
      <c r="AF429">
        <v>0</v>
      </c>
      <c r="AG429">
        <v>0</v>
      </c>
      <c r="AH429">
        <v>0</v>
      </c>
      <c r="AI429">
        <v>5.15</v>
      </c>
      <c r="AJ429">
        <v>1</v>
      </c>
      <c r="AK429">
        <v>1</v>
      </c>
      <c r="AL429">
        <v>1</v>
      </c>
      <c r="AM429">
        <v>0</v>
      </c>
      <c r="AN429">
        <v>0</v>
      </c>
      <c r="AO429">
        <v>0</v>
      </c>
      <c r="AP429">
        <v>1</v>
      </c>
      <c r="AQ429">
        <v>0</v>
      </c>
      <c r="AR429">
        <v>0</v>
      </c>
      <c r="AS429" t="s">
        <v>3</v>
      </c>
      <c r="AT429">
        <v>1.8E-3</v>
      </c>
      <c r="AU429" t="s">
        <v>3</v>
      </c>
      <c r="AV429">
        <v>0</v>
      </c>
      <c r="AW429">
        <v>1</v>
      </c>
      <c r="AX429">
        <v>-1</v>
      </c>
      <c r="AY429">
        <v>0</v>
      </c>
      <c r="AZ429">
        <v>0</v>
      </c>
      <c r="BA429" t="s">
        <v>3</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CV429">
        <v>0</v>
      </c>
      <c r="CW429">
        <v>0</v>
      </c>
      <c r="CX429">
        <f>ROUND(Y429*Source!I636,9)</f>
        <v>8.1000000000000003E-2</v>
      </c>
      <c r="CY429">
        <f>AA429</f>
        <v>126740.26</v>
      </c>
      <c r="CZ429">
        <f>AE429</f>
        <v>24609.759999999998</v>
      </c>
      <c r="DA429">
        <f>AI429</f>
        <v>5.15</v>
      </c>
      <c r="DB429">
        <f>ROUND(ROUND(AT429*CZ429,2),6)</f>
        <v>44.3</v>
      </c>
      <c r="DC429">
        <f>ROUND(ROUND(AT429*AG429,2),6)</f>
        <v>0</v>
      </c>
      <c r="DD429" t="s">
        <v>3</v>
      </c>
      <c r="DE429" t="s">
        <v>3</v>
      </c>
      <c r="DF429">
        <f>ROUND(ROUND(AE429*AI429,2)*CX429,2)</f>
        <v>10265.959999999999</v>
      </c>
      <c r="DG429">
        <f t="shared" si="111"/>
        <v>0</v>
      </c>
      <c r="DH429">
        <f t="shared" si="112"/>
        <v>0</v>
      </c>
      <c r="DI429">
        <f t="shared" si="101"/>
        <v>0</v>
      </c>
      <c r="DJ429">
        <f>DF429</f>
        <v>10265.959999999999</v>
      </c>
      <c r="DK429">
        <v>0</v>
      </c>
      <c r="DL429" t="s">
        <v>3</v>
      </c>
      <c r="DM429">
        <v>0</v>
      </c>
      <c r="DN429" t="s">
        <v>3</v>
      </c>
      <c r="DO429">
        <v>0</v>
      </c>
    </row>
    <row r="430" spans="1:119" x14ac:dyDescent="0.2">
      <c r="A430">
        <f>ROW(Source!A636)</f>
        <v>636</v>
      </c>
      <c r="B430">
        <v>60252775</v>
      </c>
      <c r="C430">
        <v>60253897</v>
      </c>
      <c r="D430">
        <v>0</v>
      </c>
      <c r="E430">
        <v>1080</v>
      </c>
      <c r="F430">
        <v>1</v>
      </c>
      <c r="G430">
        <v>1080</v>
      </c>
      <c r="H430">
        <v>3</v>
      </c>
      <c r="I430" t="s">
        <v>858</v>
      </c>
      <c r="J430" t="s">
        <v>3</v>
      </c>
      <c r="K430" t="s">
        <v>859</v>
      </c>
      <c r="L430">
        <v>1371</v>
      </c>
      <c r="N430">
        <v>1013</v>
      </c>
      <c r="O430" t="s">
        <v>37</v>
      </c>
      <c r="P430" t="s">
        <v>37</v>
      </c>
      <c r="Q430">
        <v>1</v>
      </c>
      <c r="W430">
        <v>0</v>
      </c>
      <c r="X430">
        <v>773426850</v>
      </c>
      <c r="Y430">
        <f>AT430</f>
        <v>1</v>
      </c>
      <c r="AA430">
        <v>10445.629999999999</v>
      </c>
      <c r="AB430">
        <v>0</v>
      </c>
      <c r="AC430">
        <v>0</v>
      </c>
      <c r="AD430">
        <v>0</v>
      </c>
      <c r="AE430">
        <v>1057.25</v>
      </c>
      <c r="AF430">
        <v>0</v>
      </c>
      <c r="AG430">
        <v>0</v>
      </c>
      <c r="AH430">
        <v>0</v>
      </c>
      <c r="AI430">
        <v>9.8800000000000008</v>
      </c>
      <c r="AJ430">
        <v>1</v>
      </c>
      <c r="AK430">
        <v>1</v>
      </c>
      <c r="AL430">
        <v>1</v>
      </c>
      <c r="AM430">
        <v>0</v>
      </c>
      <c r="AN430">
        <v>0</v>
      </c>
      <c r="AO430">
        <v>0</v>
      </c>
      <c r="AP430">
        <v>1</v>
      </c>
      <c r="AQ430">
        <v>0</v>
      </c>
      <c r="AR430">
        <v>0</v>
      </c>
      <c r="AS430" t="s">
        <v>3</v>
      </c>
      <c r="AT430">
        <v>1</v>
      </c>
      <c r="AU430" t="s">
        <v>3</v>
      </c>
      <c r="AV430">
        <v>0</v>
      </c>
      <c r="AW430">
        <v>1</v>
      </c>
      <c r="AX430">
        <v>-1</v>
      </c>
      <c r="AY430">
        <v>0</v>
      </c>
      <c r="AZ430">
        <v>0</v>
      </c>
      <c r="BA430" t="s">
        <v>3</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CV430">
        <v>0</v>
      </c>
      <c r="CW430">
        <v>0</v>
      </c>
      <c r="CX430">
        <f>ROUND(Y430*Source!I636,9)</f>
        <v>45</v>
      </c>
      <c r="CY430">
        <f>AA430</f>
        <v>10445.629999999999</v>
      </c>
      <c r="CZ430">
        <f>AE430</f>
        <v>1057.25</v>
      </c>
      <c r="DA430">
        <f>AI430</f>
        <v>9.8800000000000008</v>
      </c>
      <c r="DB430">
        <f>ROUND(ROUND(AT430*CZ430,2),6)</f>
        <v>1057.25</v>
      </c>
      <c r="DC430">
        <f>ROUND(ROUND(AT430*AG430,2),6)</f>
        <v>0</v>
      </c>
      <c r="DD430" t="s">
        <v>3</v>
      </c>
      <c r="DE430" t="s">
        <v>3</v>
      </c>
      <c r="DF430">
        <f>ROUND(ROUND(AE430*AI430,2)*CX430,2)</f>
        <v>470053.35</v>
      </c>
      <c r="DG430">
        <f t="shared" si="111"/>
        <v>0</v>
      </c>
      <c r="DH430">
        <f t="shared" si="112"/>
        <v>0</v>
      </c>
      <c r="DI430">
        <f t="shared" si="101"/>
        <v>0</v>
      </c>
      <c r="DJ430">
        <f>DF430</f>
        <v>470053.35</v>
      </c>
      <c r="DK430">
        <v>0</v>
      </c>
      <c r="DL430" t="s">
        <v>3</v>
      </c>
      <c r="DM430">
        <v>0</v>
      </c>
      <c r="DN430" t="s">
        <v>3</v>
      </c>
      <c r="DO430">
        <v>0</v>
      </c>
    </row>
    <row r="431" spans="1:119" x14ac:dyDescent="0.2">
      <c r="A431">
        <f>ROW(Source!A641)</f>
        <v>641</v>
      </c>
      <c r="B431">
        <v>60252778</v>
      </c>
      <c r="C431">
        <v>60254792</v>
      </c>
      <c r="D431">
        <v>58999254</v>
      </c>
      <c r="E431">
        <v>1080</v>
      </c>
      <c r="F431">
        <v>1</v>
      </c>
      <c r="G431">
        <v>1080</v>
      </c>
      <c r="H431">
        <v>1</v>
      </c>
      <c r="I431" t="s">
        <v>1048</v>
      </c>
      <c r="J431" t="s">
        <v>3</v>
      </c>
      <c r="K431" t="s">
        <v>1049</v>
      </c>
      <c r="L431">
        <v>1191</v>
      </c>
      <c r="N431">
        <v>1013</v>
      </c>
      <c r="O431" t="s">
        <v>1050</v>
      </c>
      <c r="P431" t="s">
        <v>1050</v>
      </c>
      <c r="Q431">
        <v>1</v>
      </c>
      <c r="W431">
        <v>0</v>
      </c>
      <c r="X431">
        <v>476480486</v>
      </c>
      <c r="Y431">
        <f>(AT431*1.1)</f>
        <v>20.724</v>
      </c>
      <c r="AA431">
        <v>0</v>
      </c>
      <c r="AB431">
        <v>0</v>
      </c>
      <c r="AC431">
        <v>0</v>
      </c>
      <c r="AD431">
        <v>0</v>
      </c>
      <c r="AE431">
        <v>0</v>
      </c>
      <c r="AF431">
        <v>0</v>
      </c>
      <c r="AG431">
        <v>0</v>
      </c>
      <c r="AH431">
        <v>0</v>
      </c>
      <c r="AI431">
        <v>1</v>
      </c>
      <c r="AJ431">
        <v>1</v>
      </c>
      <c r="AK431">
        <v>1</v>
      </c>
      <c r="AL431">
        <v>1</v>
      </c>
      <c r="AM431">
        <v>-2</v>
      </c>
      <c r="AN431">
        <v>0</v>
      </c>
      <c r="AO431">
        <v>1</v>
      </c>
      <c r="AP431">
        <v>1</v>
      </c>
      <c r="AQ431">
        <v>0</v>
      </c>
      <c r="AR431">
        <v>0</v>
      </c>
      <c r="AS431" t="s">
        <v>3</v>
      </c>
      <c r="AT431">
        <v>18.84</v>
      </c>
      <c r="AU431" t="s">
        <v>24</v>
      </c>
      <c r="AV431">
        <v>1</v>
      </c>
      <c r="AW431">
        <v>2</v>
      </c>
      <c r="AX431">
        <v>60254797</v>
      </c>
      <c r="AY431">
        <v>1</v>
      </c>
      <c r="AZ431">
        <v>0</v>
      </c>
      <c r="BA431">
        <v>511</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CU431">
        <f>ROUND(AT431*Source!I641*AH431*AL431,2)</f>
        <v>0</v>
      </c>
      <c r="CV431">
        <f>ROUND(Y431*Source!I641,9)</f>
        <v>55.954799999999999</v>
      </c>
      <c r="CW431">
        <v>0</v>
      </c>
      <c r="CX431">
        <f>ROUND(Y431*Source!I641,9)</f>
        <v>55.954799999999999</v>
      </c>
      <c r="CY431">
        <f>AD431</f>
        <v>0</v>
      </c>
      <c r="CZ431">
        <f>AH431</f>
        <v>0</v>
      </c>
      <c r="DA431">
        <f>AL431</f>
        <v>1</v>
      </c>
      <c r="DB431">
        <f>ROUND((ROUND(AT431*CZ431,2)*1.1),6)</f>
        <v>0</v>
      </c>
      <c r="DC431">
        <f>ROUND((ROUND(AT431*AG431,2)*1.1),6)</f>
        <v>0</v>
      </c>
      <c r="DD431" t="s">
        <v>3</v>
      </c>
      <c r="DE431" t="s">
        <v>3</v>
      </c>
      <c r="DF431">
        <f t="shared" ref="DF431:DF436" si="113">ROUND(ROUND(AE431,2)*CX431,2)</f>
        <v>0</v>
      </c>
      <c r="DG431">
        <f t="shared" si="111"/>
        <v>0</v>
      </c>
      <c r="DH431">
        <f t="shared" si="112"/>
        <v>0</v>
      </c>
      <c r="DI431">
        <f t="shared" si="101"/>
        <v>0</v>
      </c>
      <c r="DJ431">
        <f>DI431</f>
        <v>0</v>
      </c>
      <c r="DK431">
        <v>0</v>
      </c>
      <c r="DL431" t="s">
        <v>3</v>
      </c>
      <c r="DM431">
        <v>0</v>
      </c>
      <c r="DN431" t="s">
        <v>3</v>
      </c>
      <c r="DO431">
        <v>0</v>
      </c>
    </row>
    <row r="432" spans="1:119" x14ac:dyDescent="0.2">
      <c r="A432">
        <f>ROW(Source!A641)</f>
        <v>641</v>
      </c>
      <c r="B432">
        <v>60252778</v>
      </c>
      <c r="C432">
        <v>60254792</v>
      </c>
      <c r="D432">
        <v>59070669</v>
      </c>
      <c r="E432">
        <v>1</v>
      </c>
      <c r="F432">
        <v>1</v>
      </c>
      <c r="G432">
        <v>1080</v>
      </c>
      <c r="H432">
        <v>2</v>
      </c>
      <c r="I432" t="s">
        <v>1055</v>
      </c>
      <c r="J432" t="s">
        <v>1056</v>
      </c>
      <c r="K432" t="s">
        <v>1057</v>
      </c>
      <c r="L432">
        <v>1368</v>
      </c>
      <c r="N432">
        <v>1011</v>
      </c>
      <c r="O432" t="s">
        <v>1054</v>
      </c>
      <c r="P432" t="s">
        <v>1054</v>
      </c>
      <c r="Q432">
        <v>1</v>
      </c>
      <c r="W432">
        <v>0</v>
      </c>
      <c r="X432">
        <v>-1985943078</v>
      </c>
      <c r="Y432">
        <f>(AT432*1.1)</f>
        <v>1.1000000000000001E-2</v>
      </c>
      <c r="AA432">
        <v>0</v>
      </c>
      <c r="AB432">
        <v>87.01</v>
      </c>
      <c r="AC432">
        <v>13.21</v>
      </c>
      <c r="AD432">
        <v>0</v>
      </c>
      <c r="AE432">
        <v>0</v>
      </c>
      <c r="AF432">
        <v>83.1</v>
      </c>
      <c r="AG432">
        <v>12.62</v>
      </c>
      <c r="AH432">
        <v>0</v>
      </c>
      <c r="AI432">
        <v>1</v>
      </c>
      <c r="AJ432">
        <v>1</v>
      </c>
      <c r="AK432">
        <v>1</v>
      </c>
      <c r="AL432">
        <v>1</v>
      </c>
      <c r="AM432">
        <v>-2</v>
      </c>
      <c r="AN432">
        <v>0</v>
      </c>
      <c r="AO432">
        <v>1</v>
      </c>
      <c r="AP432">
        <v>1</v>
      </c>
      <c r="AQ432">
        <v>0</v>
      </c>
      <c r="AR432">
        <v>0</v>
      </c>
      <c r="AS432" t="s">
        <v>3</v>
      </c>
      <c r="AT432">
        <v>0.01</v>
      </c>
      <c r="AU432" t="s">
        <v>24</v>
      </c>
      <c r="AV432">
        <v>0</v>
      </c>
      <c r="AW432">
        <v>2</v>
      </c>
      <c r="AX432">
        <v>60254798</v>
      </c>
      <c r="AY432">
        <v>1</v>
      </c>
      <c r="AZ432">
        <v>0</v>
      </c>
      <c r="BA432">
        <v>512</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CV432">
        <v>0</v>
      </c>
      <c r="CW432">
        <f>ROUND(Y432*Source!I641*DO432,9)</f>
        <v>0.37481399999999998</v>
      </c>
      <c r="CX432">
        <f>ROUND(Y432*Source!I641,9)</f>
        <v>2.9700000000000001E-2</v>
      </c>
      <c r="CY432">
        <f>AB432</f>
        <v>87.01</v>
      </c>
      <c r="CZ432">
        <f>AF432</f>
        <v>83.1</v>
      </c>
      <c r="DA432">
        <f>AJ432</f>
        <v>1</v>
      </c>
      <c r="DB432">
        <f>ROUND((ROUND(AT432*CZ432,2)*1.1),6)</f>
        <v>0.91300000000000003</v>
      </c>
      <c r="DC432">
        <f>ROUND((ROUND(AT432*AG432,2)*1.1),6)</f>
        <v>0.14299999999999999</v>
      </c>
      <c r="DD432" t="s">
        <v>3</v>
      </c>
      <c r="DE432" t="s">
        <v>3</v>
      </c>
      <c r="DF432">
        <f t="shared" si="113"/>
        <v>0</v>
      </c>
      <c r="DG432">
        <f t="shared" si="111"/>
        <v>2.4700000000000002</v>
      </c>
      <c r="DH432">
        <f t="shared" si="112"/>
        <v>0.37</v>
      </c>
      <c r="DI432">
        <f t="shared" si="101"/>
        <v>0</v>
      </c>
      <c r="DJ432">
        <f>DG432</f>
        <v>2.4700000000000002</v>
      </c>
      <c r="DK432">
        <v>0</v>
      </c>
      <c r="DL432" t="s">
        <v>1058</v>
      </c>
      <c r="DM432">
        <v>0</v>
      </c>
      <c r="DN432" t="s">
        <v>1050</v>
      </c>
      <c r="DO432">
        <v>12.62</v>
      </c>
    </row>
    <row r="433" spans="1:119" x14ac:dyDescent="0.2">
      <c r="A433">
        <f>ROW(Source!A641)</f>
        <v>641</v>
      </c>
      <c r="B433">
        <v>60252778</v>
      </c>
      <c r="C433">
        <v>60254792</v>
      </c>
      <c r="D433">
        <v>0</v>
      </c>
      <c r="E433">
        <v>1080</v>
      </c>
      <c r="F433">
        <v>1</v>
      </c>
      <c r="G433">
        <v>1080</v>
      </c>
      <c r="H433">
        <v>3</v>
      </c>
      <c r="I433" t="s">
        <v>863</v>
      </c>
      <c r="J433" t="s">
        <v>3</v>
      </c>
      <c r="K433" t="s">
        <v>864</v>
      </c>
      <c r="L433">
        <v>1371</v>
      </c>
      <c r="N433">
        <v>1013</v>
      </c>
      <c r="O433" t="s">
        <v>37</v>
      </c>
      <c r="P433" t="s">
        <v>37</v>
      </c>
      <c r="Q433">
        <v>1</v>
      </c>
      <c r="W433">
        <v>0</v>
      </c>
      <c r="X433">
        <v>477272194</v>
      </c>
      <c r="Y433">
        <f>AT433</f>
        <v>33.3333333</v>
      </c>
      <c r="AA433">
        <v>24.42</v>
      </c>
      <c r="AB433">
        <v>0</v>
      </c>
      <c r="AC433">
        <v>0</v>
      </c>
      <c r="AD433">
        <v>0</v>
      </c>
      <c r="AE433">
        <v>24.42</v>
      </c>
      <c r="AF433">
        <v>0</v>
      </c>
      <c r="AG433">
        <v>0</v>
      </c>
      <c r="AH433">
        <v>0</v>
      </c>
      <c r="AI433">
        <v>1</v>
      </c>
      <c r="AJ433">
        <v>1</v>
      </c>
      <c r="AK433">
        <v>1</v>
      </c>
      <c r="AL433">
        <v>1</v>
      </c>
      <c r="AM433">
        <v>0</v>
      </c>
      <c r="AN433">
        <v>0</v>
      </c>
      <c r="AO433">
        <v>0</v>
      </c>
      <c r="AP433">
        <v>0</v>
      </c>
      <c r="AQ433">
        <v>0</v>
      </c>
      <c r="AR433">
        <v>0</v>
      </c>
      <c r="AS433" t="s">
        <v>3</v>
      </c>
      <c r="AT433">
        <v>33.3333333</v>
      </c>
      <c r="AU433" t="s">
        <v>3</v>
      </c>
      <c r="AV433">
        <v>0</v>
      </c>
      <c r="AW433">
        <v>1</v>
      </c>
      <c r="AX433">
        <v>-1</v>
      </c>
      <c r="AY433">
        <v>0</v>
      </c>
      <c r="AZ433">
        <v>0</v>
      </c>
      <c r="BA433" t="s">
        <v>3</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CV433">
        <v>0</v>
      </c>
      <c r="CW433">
        <v>0</v>
      </c>
      <c r="CX433">
        <f>ROUND(Y433*Source!I641,9)</f>
        <v>89.99999991</v>
      </c>
      <c r="CY433">
        <f>AA433</f>
        <v>24.42</v>
      </c>
      <c r="CZ433">
        <f>AE433</f>
        <v>24.42</v>
      </c>
      <c r="DA433">
        <f>AI433</f>
        <v>1</v>
      </c>
      <c r="DB433">
        <f>ROUND(ROUND(AT433*CZ433,2),6)</f>
        <v>814</v>
      </c>
      <c r="DC433">
        <f>ROUND(ROUND(AT433*AG433,2),6)</f>
        <v>0</v>
      </c>
      <c r="DD433" t="s">
        <v>3</v>
      </c>
      <c r="DE433" t="s">
        <v>3</v>
      </c>
      <c r="DF433">
        <f t="shared" si="113"/>
        <v>2197.8000000000002</v>
      </c>
      <c r="DG433">
        <f t="shared" si="111"/>
        <v>0</v>
      </c>
      <c r="DH433">
        <f t="shared" si="112"/>
        <v>0</v>
      </c>
      <c r="DI433">
        <f t="shared" si="101"/>
        <v>0</v>
      </c>
      <c r="DJ433">
        <f>DF433</f>
        <v>2197.8000000000002</v>
      </c>
      <c r="DK433">
        <v>0</v>
      </c>
      <c r="DL433" t="s">
        <v>3</v>
      </c>
      <c r="DM433">
        <v>0</v>
      </c>
      <c r="DN433" t="s">
        <v>3</v>
      </c>
      <c r="DO433">
        <v>0</v>
      </c>
    </row>
    <row r="434" spans="1:119" x14ac:dyDescent="0.2">
      <c r="A434">
        <f>ROW(Source!A641)</f>
        <v>641</v>
      </c>
      <c r="B434">
        <v>60252778</v>
      </c>
      <c r="C434">
        <v>60254792</v>
      </c>
      <c r="D434">
        <v>0</v>
      </c>
      <c r="E434">
        <v>1080</v>
      </c>
      <c r="F434">
        <v>1</v>
      </c>
      <c r="G434">
        <v>1080</v>
      </c>
      <c r="H434">
        <v>3</v>
      </c>
      <c r="I434" t="s">
        <v>867</v>
      </c>
      <c r="J434" t="s">
        <v>3</v>
      </c>
      <c r="K434" t="s">
        <v>868</v>
      </c>
      <c r="L434">
        <v>1371</v>
      </c>
      <c r="N434">
        <v>1013</v>
      </c>
      <c r="O434" t="s">
        <v>37</v>
      </c>
      <c r="P434" t="s">
        <v>37</v>
      </c>
      <c r="Q434">
        <v>1</v>
      </c>
      <c r="W434">
        <v>0</v>
      </c>
      <c r="X434">
        <v>553837540</v>
      </c>
      <c r="Y434">
        <f>AT434</f>
        <v>66.666666699999993</v>
      </c>
      <c r="AA434">
        <v>23.23</v>
      </c>
      <c r="AB434">
        <v>0</v>
      </c>
      <c r="AC434">
        <v>0</v>
      </c>
      <c r="AD434">
        <v>0</v>
      </c>
      <c r="AE434">
        <v>23.23</v>
      </c>
      <c r="AF434">
        <v>0</v>
      </c>
      <c r="AG434">
        <v>0</v>
      </c>
      <c r="AH434">
        <v>0</v>
      </c>
      <c r="AI434">
        <v>1</v>
      </c>
      <c r="AJ434">
        <v>1</v>
      </c>
      <c r="AK434">
        <v>1</v>
      </c>
      <c r="AL434">
        <v>1</v>
      </c>
      <c r="AM434">
        <v>0</v>
      </c>
      <c r="AN434">
        <v>0</v>
      </c>
      <c r="AO434">
        <v>0</v>
      </c>
      <c r="AP434">
        <v>0</v>
      </c>
      <c r="AQ434">
        <v>0</v>
      </c>
      <c r="AR434">
        <v>0</v>
      </c>
      <c r="AS434" t="s">
        <v>3</v>
      </c>
      <c r="AT434">
        <v>66.666666699999993</v>
      </c>
      <c r="AU434" t="s">
        <v>3</v>
      </c>
      <c r="AV434">
        <v>0</v>
      </c>
      <c r="AW434">
        <v>1</v>
      </c>
      <c r="AX434">
        <v>-1</v>
      </c>
      <c r="AY434">
        <v>0</v>
      </c>
      <c r="AZ434">
        <v>0</v>
      </c>
      <c r="BA434" t="s">
        <v>3</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CV434">
        <v>0</v>
      </c>
      <c r="CW434">
        <v>0</v>
      </c>
      <c r="CX434">
        <f>ROUND(Y434*Source!I641,9)</f>
        <v>180.00000008999999</v>
      </c>
      <c r="CY434">
        <f>AA434</f>
        <v>23.23</v>
      </c>
      <c r="CZ434">
        <f>AE434</f>
        <v>23.23</v>
      </c>
      <c r="DA434">
        <f>AI434</f>
        <v>1</v>
      </c>
      <c r="DB434">
        <f>ROUND(ROUND(AT434*CZ434,2),6)</f>
        <v>1548.67</v>
      </c>
      <c r="DC434">
        <f>ROUND(ROUND(AT434*AG434,2),6)</f>
        <v>0</v>
      </c>
      <c r="DD434" t="s">
        <v>3</v>
      </c>
      <c r="DE434" t="s">
        <v>3</v>
      </c>
      <c r="DF434">
        <f t="shared" si="113"/>
        <v>4181.3999999999996</v>
      </c>
      <c r="DG434">
        <f t="shared" si="111"/>
        <v>0</v>
      </c>
      <c r="DH434">
        <f t="shared" si="112"/>
        <v>0</v>
      </c>
      <c r="DI434">
        <f t="shared" si="101"/>
        <v>0</v>
      </c>
      <c r="DJ434">
        <f>DF434</f>
        <v>4181.3999999999996</v>
      </c>
      <c r="DK434">
        <v>0</v>
      </c>
      <c r="DL434" t="s">
        <v>3</v>
      </c>
      <c r="DM434">
        <v>0</v>
      </c>
      <c r="DN434" t="s">
        <v>3</v>
      </c>
      <c r="DO434">
        <v>0</v>
      </c>
    </row>
    <row r="435" spans="1:119" x14ac:dyDescent="0.2">
      <c r="A435">
        <f>ROW(Source!A642)</f>
        <v>642</v>
      </c>
      <c r="B435">
        <v>60252775</v>
      </c>
      <c r="C435">
        <v>60254792</v>
      </c>
      <c r="D435">
        <v>58999254</v>
      </c>
      <c r="E435">
        <v>1080</v>
      </c>
      <c r="F435">
        <v>1</v>
      </c>
      <c r="G435">
        <v>1080</v>
      </c>
      <c r="H435">
        <v>1</v>
      </c>
      <c r="I435" t="s">
        <v>1048</v>
      </c>
      <c r="J435" t="s">
        <v>3</v>
      </c>
      <c r="K435" t="s">
        <v>1049</v>
      </c>
      <c r="L435">
        <v>1191</v>
      </c>
      <c r="N435">
        <v>1013</v>
      </c>
      <c r="O435" t="s">
        <v>1050</v>
      </c>
      <c r="P435" t="s">
        <v>1050</v>
      </c>
      <c r="Q435">
        <v>1</v>
      </c>
      <c r="W435">
        <v>0</v>
      </c>
      <c r="X435">
        <v>476480486</v>
      </c>
      <c r="Y435">
        <f>(AT435*1.1)</f>
        <v>20.724</v>
      </c>
      <c r="AA435">
        <v>0</v>
      </c>
      <c r="AB435">
        <v>0</v>
      </c>
      <c r="AC435">
        <v>0</v>
      </c>
      <c r="AD435">
        <v>0</v>
      </c>
      <c r="AE435">
        <v>0</v>
      </c>
      <c r="AF435">
        <v>0</v>
      </c>
      <c r="AG435">
        <v>0</v>
      </c>
      <c r="AH435">
        <v>0</v>
      </c>
      <c r="AI435">
        <v>1</v>
      </c>
      <c r="AJ435">
        <v>1</v>
      </c>
      <c r="AK435">
        <v>1</v>
      </c>
      <c r="AL435">
        <v>1</v>
      </c>
      <c r="AM435">
        <v>5</v>
      </c>
      <c r="AN435">
        <v>0</v>
      </c>
      <c r="AO435">
        <v>1</v>
      </c>
      <c r="AP435">
        <v>1</v>
      </c>
      <c r="AQ435">
        <v>0</v>
      </c>
      <c r="AR435">
        <v>0</v>
      </c>
      <c r="AS435" t="s">
        <v>3</v>
      </c>
      <c r="AT435">
        <v>18.84</v>
      </c>
      <c r="AU435" t="s">
        <v>24</v>
      </c>
      <c r="AV435">
        <v>1</v>
      </c>
      <c r="AW435">
        <v>2</v>
      </c>
      <c r="AX435">
        <v>60254797</v>
      </c>
      <c r="AY435">
        <v>1</v>
      </c>
      <c r="AZ435">
        <v>0</v>
      </c>
      <c r="BA435">
        <v>514</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CU435">
        <f>ROUND(AT435*Source!I642*AH435*AL435,2)</f>
        <v>0</v>
      </c>
      <c r="CV435">
        <f>ROUND(Y435*Source!I642,9)</f>
        <v>55.954799999999999</v>
      </c>
      <c r="CW435">
        <v>0</v>
      </c>
      <c r="CX435">
        <f>ROUND(Y435*Source!I642,9)</f>
        <v>55.954799999999999</v>
      </c>
      <c r="CY435">
        <f>AD435</f>
        <v>0</v>
      </c>
      <c r="CZ435">
        <f>AH435</f>
        <v>0</v>
      </c>
      <c r="DA435">
        <f>AL435</f>
        <v>1</v>
      </c>
      <c r="DB435">
        <f>ROUND((ROUND(AT435*CZ435,2)*1.1),6)</f>
        <v>0</v>
      </c>
      <c r="DC435">
        <f>ROUND((ROUND(AT435*AG435,2)*1.1),6)</f>
        <v>0</v>
      </c>
      <c r="DD435" t="s">
        <v>3</v>
      </c>
      <c r="DE435" t="s">
        <v>3</v>
      </c>
      <c r="DF435">
        <f t="shared" si="113"/>
        <v>0</v>
      </c>
      <c r="DG435">
        <f t="shared" si="111"/>
        <v>0</v>
      </c>
      <c r="DH435">
        <f t="shared" si="112"/>
        <v>0</v>
      </c>
      <c r="DI435">
        <f t="shared" si="101"/>
        <v>0</v>
      </c>
      <c r="DJ435">
        <f>DI435</f>
        <v>0</v>
      </c>
      <c r="DK435">
        <v>0</v>
      </c>
      <c r="DL435" t="s">
        <v>3</v>
      </c>
      <c r="DM435">
        <v>0</v>
      </c>
      <c r="DN435" t="s">
        <v>3</v>
      </c>
      <c r="DO435">
        <v>0</v>
      </c>
    </row>
    <row r="436" spans="1:119" x14ac:dyDescent="0.2">
      <c r="A436">
        <f>ROW(Source!A642)</f>
        <v>642</v>
      </c>
      <c r="B436">
        <v>60252775</v>
      </c>
      <c r="C436">
        <v>60254792</v>
      </c>
      <c r="D436">
        <v>59070669</v>
      </c>
      <c r="E436">
        <v>1</v>
      </c>
      <c r="F436">
        <v>1</v>
      </c>
      <c r="G436">
        <v>1080</v>
      </c>
      <c r="H436">
        <v>2</v>
      </c>
      <c r="I436" t="s">
        <v>1055</v>
      </c>
      <c r="J436" t="s">
        <v>1056</v>
      </c>
      <c r="K436" t="s">
        <v>1057</v>
      </c>
      <c r="L436">
        <v>1368</v>
      </c>
      <c r="N436">
        <v>1011</v>
      </c>
      <c r="O436" t="s">
        <v>1054</v>
      </c>
      <c r="P436" t="s">
        <v>1054</v>
      </c>
      <c r="Q436">
        <v>1</v>
      </c>
      <c r="W436">
        <v>0</v>
      </c>
      <c r="X436">
        <v>-1985943078</v>
      </c>
      <c r="Y436">
        <f>(AT436*1.1)</f>
        <v>1.1000000000000001E-2</v>
      </c>
      <c r="AA436">
        <v>0</v>
      </c>
      <c r="AB436">
        <v>1418.19</v>
      </c>
      <c r="AC436">
        <v>726.59</v>
      </c>
      <c r="AD436">
        <v>0</v>
      </c>
      <c r="AE436">
        <v>0</v>
      </c>
      <c r="AF436">
        <v>83.1</v>
      </c>
      <c r="AG436">
        <v>12.62</v>
      </c>
      <c r="AH436">
        <v>0</v>
      </c>
      <c r="AI436">
        <v>1</v>
      </c>
      <c r="AJ436">
        <v>16.3</v>
      </c>
      <c r="AK436">
        <v>54.99</v>
      </c>
      <c r="AL436">
        <v>1</v>
      </c>
      <c r="AM436">
        <v>2</v>
      </c>
      <c r="AN436">
        <v>0</v>
      </c>
      <c r="AO436">
        <v>1</v>
      </c>
      <c r="AP436">
        <v>1</v>
      </c>
      <c r="AQ436">
        <v>0</v>
      </c>
      <c r="AR436">
        <v>0</v>
      </c>
      <c r="AS436" t="s">
        <v>3</v>
      </c>
      <c r="AT436">
        <v>0.01</v>
      </c>
      <c r="AU436" t="s">
        <v>24</v>
      </c>
      <c r="AV436">
        <v>0</v>
      </c>
      <c r="AW436">
        <v>2</v>
      </c>
      <c r="AX436">
        <v>60254798</v>
      </c>
      <c r="AY436">
        <v>1</v>
      </c>
      <c r="AZ436">
        <v>0</v>
      </c>
      <c r="BA436">
        <v>515</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CV436">
        <v>0</v>
      </c>
      <c r="CW436">
        <f>ROUND(Y436*Source!I642*DO436,9)</f>
        <v>0.37481399999999998</v>
      </c>
      <c r="CX436">
        <f>ROUND(Y436*Source!I642,9)</f>
        <v>2.9700000000000001E-2</v>
      </c>
      <c r="CY436">
        <f>AB436</f>
        <v>1418.19</v>
      </c>
      <c r="CZ436">
        <f>AF436</f>
        <v>83.1</v>
      </c>
      <c r="DA436">
        <f>AJ436</f>
        <v>16.3</v>
      </c>
      <c r="DB436">
        <f>ROUND((ROUND(AT436*CZ436,2)*1.1),6)</f>
        <v>0.91300000000000003</v>
      </c>
      <c r="DC436">
        <f>ROUND((ROUND(AT436*AG436,2)*1.1),6)</f>
        <v>0.14299999999999999</v>
      </c>
      <c r="DD436" t="s">
        <v>3</v>
      </c>
      <c r="DE436" t="s">
        <v>3</v>
      </c>
      <c r="DF436">
        <f t="shared" si="113"/>
        <v>0</v>
      </c>
      <c r="DG436">
        <f>ROUND(ROUND(AF436*AJ436,2)*CX436,2)</f>
        <v>40.229999999999997</v>
      </c>
      <c r="DH436">
        <f>ROUND(ROUND(AG436*AK436,2)*CX436,2)</f>
        <v>20.61</v>
      </c>
      <c r="DI436">
        <f t="shared" si="101"/>
        <v>0</v>
      </c>
      <c r="DJ436">
        <f>DG436</f>
        <v>40.229999999999997</v>
      </c>
      <c r="DK436">
        <v>0</v>
      </c>
      <c r="DL436" t="s">
        <v>1058</v>
      </c>
      <c r="DM436">
        <v>0</v>
      </c>
      <c r="DN436" t="s">
        <v>1050</v>
      </c>
      <c r="DO436">
        <v>12.62</v>
      </c>
    </row>
    <row r="437" spans="1:119" x14ac:dyDescent="0.2">
      <c r="A437">
        <f>ROW(Source!A642)</f>
        <v>642</v>
      </c>
      <c r="B437">
        <v>60252775</v>
      </c>
      <c r="C437">
        <v>60254792</v>
      </c>
      <c r="D437">
        <v>0</v>
      </c>
      <c r="E437">
        <v>1080</v>
      </c>
      <c r="F437">
        <v>1</v>
      </c>
      <c r="G437">
        <v>1080</v>
      </c>
      <c r="H437">
        <v>3</v>
      </c>
      <c r="I437" t="s">
        <v>863</v>
      </c>
      <c r="J437" t="s">
        <v>3</v>
      </c>
      <c r="K437" t="s">
        <v>864</v>
      </c>
      <c r="L437">
        <v>1371</v>
      </c>
      <c r="N437">
        <v>1013</v>
      </c>
      <c r="O437" t="s">
        <v>37</v>
      </c>
      <c r="P437" t="s">
        <v>37</v>
      </c>
      <c r="Q437">
        <v>1</v>
      </c>
      <c r="W437">
        <v>0</v>
      </c>
      <c r="X437">
        <v>477272194</v>
      </c>
      <c r="Y437">
        <f>AT437</f>
        <v>33.3333333</v>
      </c>
      <c r="AA437">
        <v>241.27</v>
      </c>
      <c r="AB437">
        <v>0</v>
      </c>
      <c r="AC437">
        <v>0</v>
      </c>
      <c r="AD437">
        <v>0</v>
      </c>
      <c r="AE437">
        <v>24.42</v>
      </c>
      <c r="AF437">
        <v>0</v>
      </c>
      <c r="AG437">
        <v>0</v>
      </c>
      <c r="AH437">
        <v>0</v>
      </c>
      <c r="AI437">
        <v>9.8800000000000008</v>
      </c>
      <c r="AJ437">
        <v>1</v>
      </c>
      <c r="AK437">
        <v>1</v>
      </c>
      <c r="AL437">
        <v>1</v>
      </c>
      <c r="AM437">
        <v>0</v>
      </c>
      <c r="AN437">
        <v>0</v>
      </c>
      <c r="AO437">
        <v>0</v>
      </c>
      <c r="AP437">
        <v>0</v>
      </c>
      <c r="AQ437">
        <v>0</v>
      </c>
      <c r="AR437">
        <v>0</v>
      </c>
      <c r="AS437" t="s">
        <v>3</v>
      </c>
      <c r="AT437">
        <v>33.3333333</v>
      </c>
      <c r="AU437" t="s">
        <v>3</v>
      </c>
      <c r="AV437">
        <v>0</v>
      </c>
      <c r="AW437">
        <v>1</v>
      </c>
      <c r="AX437">
        <v>-1</v>
      </c>
      <c r="AY437">
        <v>0</v>
      </c>
      <c r="AZ437">
        <v>0</v>
      </c>
      <c r="BA437" t="s">
        <v>3</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CV437">
        <v>0</v>
      </c>
      <c r="CW437">
        <v>0</v>
      </c>
      <c r="CX437">
        <f>ROUND(Y437*Source!I642,9)</f>
        <v>89.99999991</v>
      </c>
      <c r="CY437">
        <f>AA437</f>
        <v>241.27</v>
      </c>
      <c r="CZ437">
        <f>AE437</f>
        <v>24.42</v>
      </c>
      <c r="DA437">
        <f>AI437</f>
        <v>9.8800000000000008</v>
      </c>
      <c r="DB437">
        <f>ROUND(ROUND(AT437*CZ437,2),6)</f>
        <v>814</v>
      </c>
      <c r="DC437">
        <f>ROUND(ROUND(AT437*AG437,2),6)</f>
        <v>0</v>
      </c>
      <c r="DD437" t="s">
        <v>3</v>
      </c>
      <c r="DE437" t="s">
        <v>3</v>
      </c>
      <c r="DF437">
        <f>ROUND(ROUND(AE437*AI437,2)*CX437,2)</f>
        <v>21714.3</v>
      </c>
      <c r="DG437">
        <f t="shared" ref="DG437:DG446" si="114">ROUND(ROUND(AF437,2)*CX437,2)</f>
        <v>0</v>
      </c>
      <c r="DH437">
        <f t="shared" ref="DH437:DH446" si="115">ROUND(ROUND(AG437,2)*CX437,2)</f>
        <v>0</v>
      </c>
      <c r="DI437">
        <f t="shared" si="101"/>
        <v>0</v>
      </c>
      <c r="DJ437">
        <f>DF437</f>
        <v>21714.3</v>
      </c>
      <c r="DK437">
        <v>0</v>
      </c>
      <c r="DL437" t="s">
        <v>3</v>
      </c>
      <c r="DM437">
        <v>0</v>
      </c>
      <c r="DN437" t="s">
        <v>3</v>
      </c>
      <c r="DO437">
        <v>0</v>
      </c>
    </row>
    <row r="438" spans="1:119" x14ac:dyDescent="0.2">
      <c r="A438">
        <f>ROW(Source!A642)</f>
        <v>642</v>
      </c>
      <c r="B438">
        <v>60252775</v>
      </c>
      <c r="C438">
        <v>60254792</v>
      </c>
      <c r="D438">
        <v>0</v>
      </c>
      <c r="E438">
        <v>1080</v>
      </c>
      <c r="F438">
        <v>1</v>
      </c>
      <c r="G438">
        <v>1080</v>
      </c>
      <c r="H438">
        <v>3</v>
      </c>
      <c r="I438" t="s">
        <v>867</v>
      </c>
      <c r="J438" t="s">
        <v>3</v>
      </c>
      <c r="K438" t="s">
        <v>868</v>
      </c>
      <c r="L438">
        <v>1371</v>
      </c>
      <c r="N438">
        <v>1013</v>
      </c>
      <c r="O438" t="s">
        <v>37</v>
      </c>
      <c r="P438" t="s">
        <v>37</v>
      </c>
      <c r="Q438">
        <v>1</v>
      </c>
      <c r="W438">
        <v>0</v>
      </c>
      <c r="X438">
        <v>553837540</v>
      </c>
      <c r="Y438">
        <f>AT438</f>
        <v>66.666666699999993</v>
      </c>
      <c r="AA438">
        <v>229.51</v>
      </c>
      <c r="AB438">
        <v>0</v>
      </c>
      <c r="AC438">
        <v>0</v>
      </c>
      <c r="AD438">
        <v>0</v>
      </c>
      <c r="AE438">
        <v>23.23</v>
      </c>
      <c r="AF438">
        <v>0</v>
      </c>
      <c r="AG438">
        <v>0</v>
      </c>
      <c r="AH438">
        <v>0</v>
      </c>
      <c r="AI438">
        <v>9.8800000000000008</v>
      </c>
      <c r="AJ438">
        <v>1</v>
      </c>
      <c r="AK438">
        <v>1</v>
      </c>
      <c r="AL438">
        <v>1</v>
      </c>
      <c r="AM438">
        <v>0</v>
      </c>
      <c r="AN438">
        <v>0</v>
      </c>
      <c r="AO438">
        <v>0</v>
      </c>
      <c r="AP438">
        <v>0</v>
      </c>
      <c r="AQ438">
        <v>0</v>
      </c>
      <c r="AR438">
        <v>0</v>
      </c>
      <c r="AS438" t="s">
        <v>3</v>
      </c>
      <c r="AT438">
        <v>66.666666699999993</v>
      </c>
      <c r="AU438" t="s">
        <v>3</v>
      </c>
      <c r="AV438">
        <v>0</v>
      </c>
      <c r="AW438">
        <v>1</v>
      </c>
      <c r="AX438">
        <v>-1</v>
      </c>
      <c r="AY438">
        <v>0</v>
      </c>
      <c r="AZ438">
        <v>0</v>
      </c>
      <c r="BA438" t="s">
        <v>3</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CV438">
        <v>0</v>
      </c>
      <c r="CW438">
        <v>0</v>
      </c>
      <c r="CX438">
        <f>ROUND(Y438*Source!I642,9)</f>
        <v>180.00000008999999</v>
      </c>
      <c r="CY438">
        <f>AA438</f>
        <v>229.51</v>
      </c>
      <c r="CZ438">
        <f>AE438</f>
        <v>23.23</v>
      </c>
      <c r="DA438">
        <f>AI438</f>
        <v>9.8800000000000008</v>
      </c>
      <c r="DB438">
        <f>ROUND(ROUND(AT438*CZ438,2),6)</f>
        <v>1548.67</v>
      </c>
      <c r="DC438">
        <f>ROUND(ROUND(AT438*AG438,2),6)</f>
        <v>0</v>
      </c>
      <c r="DD438" t="s">
        <v>3</v>
      </c>
      <c r="DE438" t="s">
        <v>3</v>
      </c>
      <c r="DF438">
        <f>ROUND(ROUND(AE438*AI438,2)*CX438,2)</f>
        <v>41311.800000000003</v>
      </c>
      <c r="DG438">
        <f t="shared" si="114"/>
        <v>0</v>
      </c>
      <c r="DH438">
        <f t="shared" si="115"/>
        <v>0</v>
      </c>
      <c r="DI438">
        <f t="shared" si="101"/>
        <v>0</v>
      </c>
      <c r="DJ438">
        <f>DF438</f>
        <v>41311.800000000003</v>
      </c>
      <c r="DK438">
        <v>0</v>
      </c>
      <c r="DL438" t="s">
        <v>3</v>
      </c>
      <c r="DM438">
        <v>0</v>
      </c>
      <c r="DN438" t="s">
        <v>3</v>
      </c>
      <c r="DO438">
        <v>0</v>
      </c>
    </row>
    <row r="439" spans="1:119" x14ac:dyDescent="0.2">
      <c r="A439">
        <f>ROW(Source!A647)</f>
        <v>647</v>
      </c>
      <c r="B439">
        <v>60252778</v>
      </c>
      <c r="C439">
        <v>60253934</v>
      </c>
      <c r="D439">
        <v>58999254</v>
      </c>
      <c r="E439">
        <v>1080</v>
      </c>
      <c r="F439">
        <v>1</v>
      </c>
      <c r="G439">
        <v>1080</v>
      </c>
      <c r="H439">
        <v>1</v>
      </c>
      <c r="I439" t="s">
        <v>1048</v>
      </c>
      <c r="J439" t="s">
        <v>3</v>
      </c>
      <c r="K439" t="s">
        <v>1049</v>
      </c>
      <c r="L439">
        <v>1191</v>
      </c>
      <c r="N439">
        <v>1013</v>
      </c>
      <c r="O439" t="s">
        <v>1050</v>
      </c>
      <c r="P439" t="s">
        <v>1050</v>
      </c>
      <c r="Q439">
        <v>1</v>
      </c>
      <c r="W439">
        <v>0</v>
      </c>
      <c r="X439">
        <v>476480486</v>
      </c>
      <c r="Y439">
        <f>(AT439*1.1)</f>
        <v>1.1330000000000002</v>
      </c>
      <c r="AA439">
        <v>0</v>
      </c>
      <c r="AB439">
        <v>0</v>
      </c>
      <c r="AC439">
        <v>0</v>
      </c>
      <c r="AD439">
        <v>0</v>
      </c>
      <c r="AE439">
        <v>0</v>
      </c>
      <c r="AF439">
        <v>0</v>
      </c>
      <c r="AG439">
        <v>0</v>
      </c>
      <c r="AH439">
        <v>0</v>
      </c>
      <c r="AI439">
        <v>1</v>
      </c>
      <c r="AJ439">
        <v>1</v>
      </c>
      <c r="AK439">
        <v>1</v>
      </c>
      <c r="AL439">
        <v>1</v>
      </c>
      <c r="AM439">
        <v>-2</v>
      </c>
      <c r="AN439">
        <v>0</v>
      </c>
      <c r="AO439">
        <v>1</v>
      </c>
      <c r="AP439">
        <v>1</v>
      </c>
      <c r="AQ439">
        <v>0</v>
      </c>
      <c r="AR439">
        <v>0</v>
      </c>
      <c r="AS439" t="s">
        <v>3</v>
      </c>
      <c r="AT439">
        <v>1.03</v>
      </c>
      <c r="AU439" t="s">
        <v>24</v>
      </c>
      <c r="AV439">
        <v>1</v>
      </c>
      <c r="AW439">
        <v>2</v>
      </c>
      <c r="AX439">
        <v>60254481</v>
      </c>
      <c r="AY439">
        <v>1</v>
      </c>
      <c r="AZ439">
        <v>0</v>
      </c>
      <c r="BA439">
        <v>517</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CU439">
        <f>ROUND(AT439*Source!I647*AH439*AL439,2)</f>
        <v>0</v>
      </c>
      <c r="CV439">
        <f>ROUND(Y439*Source!I647,9)</f>
        <v>4.532</v>
      </c>
      <c r="CW439">
        <v>0</v>
      </c>
      <c r="CX439">
        <f>ROUND(Y439*Source!I647,9)</f>
        <v>4.532</v>
      </c>
      <c r="CY439">
        <f>AD439</f>
        <v>0</v>
      </c>
      <c r="CZ439">
        <f>AH439</f>
        <v>0</v>
      </c>
      <c r="DA439">
        <f>AL439</f>
        <v>1</v>
      </c>
      <c r="DB439">
        <f>ROUND((ROUND(AT439*CZ439,2)*1.1),6)</f>
        <v>0</v>
      </c>
      <c r="DC439">
        <f>ROUND((ROUND(AT439*AG439,2)*1.1),6)</f>
        <v>0</v>
      </c>
      <c r="DD439" t="s">
        <v>3</v>
      </c>
      <c r="DE439" t="s">
        <v>3</v>
      </c>
      <c r="DF439">
        <f t="shared" ref="DF439:DF447" si="116">ROUND(ROUND(AE439,2)*CX439,2)</f>
        <v>0</v>
      </c>
      <c r="DG439">
        <f t="shared" si="114"/>
        <v>0</v>
      </c>
      <c r="DH439">
        <f t="shared" si="115"/>
        <v>0</v>
      </c>
      <c r="DI439">
        <f t="shared" si="101"/>
        <v>0</v>
      </c>
      <c r="DJ439">
        <f>DI439</f>
        <v>0</v>
      </c>
      <c r="DK439">
        <v>0</v>
      </c>
      <c r="DL439" t="s">
        <v>3</v>
      </c>
      <c r="DM439">
        <v>0</v>
      </c>
      <c r="DN439" t="s">
        <v>3</v>
      </c>
      <c r="DO439">
        <v>0</v>
      </c>
    </row>
    <row r="440" spans="1:119" x14ac:dyDescent="0.2">
      <c r="A440">
        <f>ROW(Source!A647)</f>
        <v>647</v>
      </c>
      <c r="B440">
        <v>60252778</v>
      </c>
      <c r="C440">
        <v>60253934</v>
      </c>
      <c r="D440">
        <v>59070370</v>
      </c>
      <c r="E440">
        <v>1</v>
      </c>
      <c r="F440">
        <v>1</v>
      </c>
      <c r="G440">
        <v>1080</v>
      </c>
      <c r="H440">
        <v>2</v>
      </c>
      <c r="I440" t="s">
        <v>1051</v>
      </c>
      <c r="J440" t="s">
        <v>1052</v>
      </c>
      <c r="K440" t="s">
        <v>1053</v>
      </c>
      <c r="L440">
        <v>1368</v>
      </c>
      <c r="N440">
        <v>1011</v>
      </c>
      <c r="O440" t="s">
        <v>1054</v>
      </c>
      <c r="P440" t="s">
        <v>1054</v>
      </c>
      <c r="Q440">
        <v>1</v>
      </c>
      <c r="W440">
        <v>0</v>
      </c>
      <c r="X440">
        <v>-2065404138</v>
      </c>
      <c r="Y440">
        <f>(AT440*1.1)</f>
        <v>0.12100000000000001</v>
      </c>
      <c r="AA440">
        <v>0</v>
      </c>
      <c r="AB440">
        <v>7.44</v>
      </c>
      <c r="AC440">
        <v>0</v>
      </c>
      <c r="AD440">
        <v>0</v>
      </c>
      <c r="AE440">
        <v>0</v>
      </c>
      <c r="AF440">
        <v>7.11</v>
      </c>
      <c r="AG440">
        <v>0</v>
      </c>
      <c r="AH440">
        <v>0</v>
      </c>
      <c r="AI440">
        <v>1</v>
      </c>
      <c r="AJ440">
        <v>1</v>
      </c>
      <c r="AK440">
        <v>1</v>
      </c>
      <c r="AL440">
        <v>1</v>
      </c>
      <c r="AM440">
        <v>-2</v>
      </c>
      <c r="AN440">
        <v>0</v>
      </c>
      <c r="AO440">
        <v>1</v>
      </c>
      <c r="AP440">
        <v>1</v>
      </c>
      <c r="AQ440">
        <v>0</v>
      </c>
      <c r="AR440">
        <v>0</v>
      </c>
      <c r="AS440" t="s">
        <v>3</v>
      </c>
      <c r="AT440">
        <v>0.11</v>
      </c>
      <c r="AU440" t="s">
        <v>24</v>
      </c>
      <c r="AV440">
        <v>0</v>
      </c>
      <c r="AW440">
        <v>2</v>
      </c>
      <c r="AX440">
        <v>60254482</v>
      </c>
      <c r="AY440">
        <v>1</v>
      </c>
      <c r="AZ440">
        <v>0</v>
      </c>
      <c r="BA440">
        <v>518</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CV440">
        <v>0</v>
      </c>
      <c r="CW440">
        <f>ROUND(Y440*Source!I647*DO440,9)</f>
        <v>0</v>
      </c>
      <c r="CX440">
        <f>ROUND(Y440*Source!I647,9)</f>
        <v>0.48399999999999999</v>
      </c>
      <c r="CY440">
        <f>AB440</f>
        <v>7.44</v>
      </c>
      <c r="CZ440">
        <f>AF440</f>
        <v>7.11</v>
      </c>
      <c r="DA440">
        <f>AJ440</f>
        <v>1</v>
      </c>
      <c r="DB440">
        <f>ROUND((ROUND(AT440*CZ440,2)*1.1),6)</f>
        <v>0.85799999999999998</v>
      </c>
      <c r="DC440">
        <f>ROUND((ROUND(AT440*AG440,2)*1.1),6)</f>
        <v>0</v>
      </c>
      <c r="DD440" t="s">
        <v>3</v>
      </c>
      <c r="DE440" t="s">
        <v>3</v>
      </c>
      <c r="DF440">
        <f t="shared" si="116"/>
        <v>0</v>
      </c>
      <c r="DG440">
        <f t="shared" si="114"/>
        <v>3.44</v>
      </c>
      <c r="DH440">
        <f t="shared" si="115"/>
        <v>0</v>
      </c>
      <c r="DI440">
        <f t="shared" si="101"/>
        <v>0</v>
      </c>
      <c r="DJ440">
        <f>DG440</f>
        <v>3.44</v>
      </c>
      <c r="DK440">
        <v>0</v>
      </c>
      <c r="DL440" t="s">
        <v>3</v>
      </c>
      <c r="DM440">
        <v>0</v>
      </c>
      <c r="DN440" t="s">
        <v>3</v>
      </c>
      <c r="DO440">
        <v>0</v>
      </c>
    </row>
    <row r="441" spans="1:119" x14ac:dyDescent="0.2">
      <c r="A441">
        <f>ROW(Source!A647)</f>
        <v>647</v>
      </c>
      <c r="B441">
        <v>60252778</v>
      </c>
      <c r="C441">
        <v>60253934</v>
      </c>
      <c r="D441">
        <v>59039593</v>
      </c>
      <c r="E441">
        <v>1</v>
      </c>
      <c r="F441">
        <v>1</v>
      </c>
      <c r="G441">
        <v>1080</v>
      </c>
      <c r="H441">
        <v>3</v>
      </c>
      <c r="I441" t="s">
        <v>1205</v>
      </c>
      <c r="J441" t="s">
        <v>1206</v>
      </c>
      <c r="K441" t="s">
        <v>1207</v>
      </c>
      <c r="L441">
        <v>1348</v>
      </c>
      <c r="N441">
        <v>1009</v>
      </c>
      <c r="O441" t="s">
        <v>32</v>
      </c>
      <c r="P441" t="s">
        <v>32</v>
      </c>
      <c r="Q441">
        <v>1000</v>
      </c>
      <c r="W441">
        <v>0</v>
      </c>
      <c r="X441">
        <v>-1046938798</v>
      </c>
      <c r="Y441">
        <f>AT441</f>
        <v>0.02</v>
      </c>
      <c r="AA441">
        <v>9844.31</v>
      </c>
      <c r="AB441">
        <v>0</v>
      </c>
      <c r="AC441">
        <v>0</v>
      </c>
      <c r="AD441">
        <v>0</v>
      </c>
      <c r="AE441">
        <v>9844.31</v>
      </c>
      <c r="AF441">
        <v>0</v>
      </c>
      <c r="AG441">
        <v>0</v>
      </c>
      <c r="AH441">
        <v>0</v>
      </c>
      <c r="AI441">
        <v>1</v>
      </c>
      <c r="AJ441">
        <v>1</v>
      </c>
      <c r="AK441">
        <v>1</v>
      </c>
      <c r="AL441">
        <v>1</v>
      </c>
      <c r="AM441">
        <v>-2</v>
      </c>
      <c r="AN441">
        <v>0</v>
      </c>
      <c r="AO441">
        <v>1</v>
      </c>
      <c r="AP441">
        <v>1</v>
      </c>
      <c r="AQ441">
        <v>0</v>
      </c>
      <c r="AR441">
        <v>0</v>
      </c>
      <c r="AS441" t="s">
        <v>3</v>
      </c>
      <c r="AT441">
        <v>0.02</v>
      </c>
      <c r="AU441" t="s">
        <v>3</v>
      </c>
      <c r="AV441">
        <v>0</v>
      </c>
      <c r="AW441">
        <v>2</v>
      </c>
      <c r="AX441">
        <v>60254483</v>
      </c>
      <c r="AY441">
        <v>1</v>
      </c>
      <c r="AZ441">
        <v>0</v>
      </c>
      <c r="BA441">
        <v>519</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CV441">
        <v>0</v>
      </c>
      <c r="CW441">
        <v>0</v>
      </c>
      <c r="CX441">
        <f>ROUND(Y441*Source!I647,9)</f>
        <v>0.08</v>
      </c>
      <c r="CY441">
        <f>AA441</f>
        <v>9844.31</v>
      </c>
      <c r="CZ441">
        <f>AE441</f>
        <v>9844.31</v>
      </c>
      <c r="DA441">
        <f>AI441</f>
        <v>1</v>
      </c>
      <c r="DB441">
        <f>ROUND(ROUND(AT441*CZ441,2),6)</f>
        <v>196.89</v>
      </c>
      <c r="DC441">
        <f>ROUND(ROUND(AT441*AG441,2),6)</f>
        <v>0</v>
      </c>
      <c r="DD441" t="s">
        <v>3</v>
      </c>
      <c r="DE441" t="s">
        <v>3</v>
      </c>
      <c r="DF441">
        <f t="shared" si="116"/>
        <v>787.54</v>
      </c>
      <c r="DG441">
        <f t="shared" si="114"/>
        <v>0</v>
      </c>
      <c r="DH441">
        <f t="shared" si="115"/>
        <v>0</v>
      </c>
      <c r="DI441">
        <f t="shared" si="101"/>
        <v>0</v>
      </c>
      <c r="DJ441">
        <f>DF441</f>
        <v>787.54</v>
      </c>
      <c r="DK441">
        <v>0</v>
      </c>
      <c r="DL441" t="s">
        <v>3</v>
      </c>
      <c r="DM441">
        <v>0</v>
      </c>
      <c r="DN441" t="s">
        <v>3</v>
      </c>
      <c r="DO441">
        <v>0</v>
      </c>
    </row>
    <row r="442" spans="1:119" x14ac:dyDescent="0.2">
      <c r="A442">
        <f>ROW(Source!A647)</f>
        <v>647</v>
      </c>
      <c r="B442">
        <v>60252778</v>
      </c>
      <c r="C442">
        <v>60253934</v>
      </c>
      <c r="D442">
        <v>59039758</v>
      </c>
      <c r="E442">
        <v>1</v>
      </c>
      <c r="F442">
        <v>1</v>
      </c>
      <c r="G442">
        <v>1080</v>
      </c>
      <c r="H442">
        <v>3</v>
      </c>
      <c r="I442" t="s">
        <v>1119</v>
      </c>
      <c r="J442" t="s">
        <v>1120</v>
      </c>
      <c r="K442" t="s">
        <v>1121</v>
      </c>
      <c r="L442">
        <v>1348</v>
      </c>
      <c r="N442">
        <v>1009</v>
      </c>
      <c r="O442" t="s">
        <v>32</v>
      </c>
      <c r="P442" t="s">
        <v>32</v>
      </c>
      <c r="Q442">
        <v>1000</v>
      </c>
      <c r="W442">
        <v>0</v>
      </c>
      <c r="X442">
        <v>248787090</v>
      </c>
      <c r="Y442">
        <f>AT442</f>
        <v>6.0000000000000002E-5</v>
      </c>
      <c r="AA442">
        <v>331.04</v>
      </c>
      <c r="AB442">
        <v>0</v>
      </c>
      <c r="AC442">
        <v>0</v>
      </c>
      <c r="AD442">
        <v>0</v>
      </c>
      <c r="AE442">
        <v>331.04</v>
      </c>
      <c r="AF442">
        <v>0</v>
      </c>
      <c r="AG442">
        <v>0</v>
      </c>
      <c r="AH442">
        <v>0</v>
      </c>
      <c r="AI442">
        <v>1</v>
      </c>
      <c r="AJ442">
        <v>1</v>
      </c>
      <c r="AK442">
        <v>1</v>
      </c>
      <c r="AL442">
        <v>1</v>
      </c>
      <c r="AM442">
        <v>-2</v>
      </c>
      <c r="AN442">
        <v>0</v>
      </c>
      <c r="AO442">
        <v>1</v>
      </c>
      <c r="AP442">
        <v>1</v>
      </c>
      <c r="AQ442">
        <v>0</v>
      </c>
      <c r="AR442">
        <v>0</v>
      </c>
      <c r="AS442" t="s">
        <v>3</v>
      </c>
      <c r="AT442">
        <v>6.0000000000000002E-5</v>
      </c>
      <c r="AU442" t="s">
        <v>3</v>
      </c>
      <c r="AV442">
        <v>0</v>
      </c>
      <c r="AW442">
        <v>2</v>
      </c>
      <c r="AX442">
        <v>60254484</v>
      </c>
      <c r="AY442">
        <v>1</v>
      </c>
      <c r="AZ442">
        <v>0</v>
      </c>
      <c r="BA442">
        <v>520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CV442">
        <v>0</v>
      </c>
      <c r="CW442">
        <v>0</v>
      </c>
      <c r="CX442">
        <f>ROUND(Y442*Source!I647,9)</f>
        <v>2.4000000000000001E-4</v>
      </c>
      <c r="CY442">
        <f>AA442</f>
        <v>331.04</v>
      </c>
      <c r="CZ442">
        <f>AE442</f>
        <v>331.04</v>
      </c>
      <c r="DA442">
        <f>AI442</f>
        <v>1</v>
      </c>
      <c r="DB442">
        <f>ROUND(ROUND(AT442*CZ442,2),6)</f>
        <v>0.02</v>
      </c>
      <c r="DC442">
        <f>ROUND(ROUND(AT442*AG442,2),6)</f>
        <v>0</v>
      </c>
      <c r="DD442" t="s">
        <v>3</v>
      </c>
      <c r="DE442" t="s">
        <v>3</v>
      </c>
      <c r="DF442">
        <f t="shared" si="116"/>
        <v>0.08</v>
      </c>
      <c r="DG442">
        <f t="shared" si="114"/>
        <v>0</v>
      </c>
      <c r="DH442">
        <f t="shared" si="115"/>
        <v>0</v>
      </c>
      <c r="DI442">
        <f t="shared" si="101"/>
        <v>0</v>
      </c>
      <c r="DJ442">
        <f>DF442</f>
        <v>0.08</v>
      </c>
      <c r="DK442">
        <v>0</v>
      </c>
      <c r="DL442" t="s">
        <v>3</v>
      </c>
      <c r="DM442">
        <v>0</v>
      </c>
      <c r="DN442" t="s">
        <v>3</v>
      </c>
      <c r="DO442">
        <v>0</v>
      </c>
    </row>
    <row r="443" spans="1:119" x14ac:dyDescent="0.2">
      <c r="A443">
        <f>ROW(Source!A647)</f>
        <v>647</v>
      </c>
      <c r="B443">
        <v>60252778</v>
      </c>
      <c r="C443">
        <v>60253934</v>
      </c>
      <c r="D443">
        <v>59040049</v>
      </c>
      <c r="E443">
        <v>1</v>
      </c>
      <c r="F443">
        <v>1</v>
      </c>
      <c r="G443">
        <v>1080</v>
      </c>
      <c r="H443">
        <v>3</v>
      </c>
      <c r="I443" t="s">
        <v>1066</v>
      </c>
      <c r="J443" t="s">
        <v>1067</v>
      </c>
      <c r="K443" t="s">
        <v>1068</v>
      </c>
      <c r="L443">
        <v>1348</v>
      </c>
      <c r="N443">
        <v>1009</v>
      </c>
      <c r="O443" t="s">
        <v>32</v>
      </c>
      <c r="P443" t="s">
        <v>32</v>
      </c>
      <c r="Q443">
        <v>1000</v>
      </c>
      <c r="W443">
        <v>0</v>
      </c>
      <c r="X443">
        <v>-1792704725</v>
      </c>
      <c r="Y443">
        <f>AT443</f>
        <v>2.9999999999999997E-4</v>
      </c>
      <c r="AA443">
        <v>8590.86</v>
      </c>
      <c r="AB443">
        <v>0</v>
      </c>
      <c r="AC443">
        <v>0</v>
      </c>
      <c r="AD443">
        <v>0</v>
      </c>
      <c r="AE443">
        <v>8590.86</v>
      </c>
      <c r="AF443">
        <v>0</v>
      </c>
      <c r="AG443">
        <v>0</v>
      </c>
      <c r="AH443">
        <v>0</v>
      </c>
      <c r="AI443">
        <v>1</v>
      </c>
      <c r="AJ443">
        <v>1</v>
      </c>
      <c r="AK443">
        <v>1</v>
      </c>
      <c r="AL443">
        <v>1</v>
      </c>
      <c r="AM443">
        <v>-2</v>
      </c>
      <c r="AN443">
        <v>0</v>
      </c>
      <c r="AO443">
        <v>1</v>
      </c>
      <c r="AP443">
        <v>1</v>
      </c>
      <c r="AQ443">
        <v>0</v>
      </c>
      <c r="AR443">
        <v>0</v>
      </c>
      <c r="AS443" t="s">
        <v>3</v>
      </c>
      <c r="AT443">
        <v>2.9999999999999997E-4</v>
      </c>
      <c r="AU443" t="s">
        <v>3</v>
      </c>
      <c r="AV443">
        <v>0</v>
      </c>
      <c r="AW443">
        <v>2</v>
      </c>
      <c r="AX443">
        <v>60254485</v>
      </c>
      <c r="AY443">
        <v>1</v>
      </c>
      <c r="AZ443">
        <v>0</v>
      </c>
      <c r="BA443">
        <v>521</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CV443">
        <v>0</v>
      </c>
      <c r="CW443">
        <v>0</v>
      </c>
      <c r="CX443">
        <f>ROUND(Y443*Source!I647,9)</f>
        <v>1.1999999999999999E-3</v>
      </c>
      <c r="CY443">
        <f>AA443</f>
        <v>8590.86</v>
      </c>
      <c r="CZ443">
        <f>AE443</f>
        <v>8590.86</v>
      </c>
      <c r="DA443">
        <f>AI443</f>
        <v>1</v>
      </c>
      <c r="DB443">
        <f>ROUND(ROUND(AT443*CZ443,2),6)</f>
        <v>2.58</v>
      </c>
      <c r="DC443">
        <f>ROUND(ROUND(AT443*AG443,2),6)</f>
        <v>0</v>
      </c>
      <c r="DD443" t="s">
        <v>3</v>
      </c>
      <c r="DE443" t="s">
        <v>3</v>
      </c>
      <c r="DF443">
        <f t="shared" si="116"/>
        <v>10.31</v>
      </c>
      <c r="DG443">
        <f t="shared" si="114"/>
        <v>0</v>
      </c>
      <c r="DH443">
        <f t="shared" si="115"/>
        <v>0</v>
      </c>
      <c r="DI443">
        <f t="shared" si="101"/>
        <v>0</v>
      </c>
      <c r="DJ443">
        <f>DF443</f>
        <v>10.31</v>
      </c>
      <c r="DK443">
        <v>0</v>
      </c>
      <c r="DL443" t="s">
        <v>3</v>
      </c>
      <c r="DM443">
        <v>0</v>
      </c>
      <c r="DN443" t="s">
        <v>3</v>
      </c>
      <c r="DO443">
        <v>0</v>
      </c>
    </row>
    <row r="444" spans="1:119" x14ac:dyDescent="0.2">
      <c r="A444">
        <f>ROW(Source!A647)</f>
        <v>647</v>
      </c>
      <c r="B444">
        <v>60252778</v>
      </c>
      <c r="C444">
        <v>60253934</v>
      </c>
      <c r="D444">
        <v>59038857</v>
      </c>
      <c r="E444">
        <v>1</v>
      </c>
      <c r="F444">
        <v>1</v>
      </c>
      <c r="G444">
        <v>1080</v>
      </c>
      <c r="H444">
        <v>3</v>
      </c>
      <c r="I444" t="s">
        <v>30</v>
      </c>
      <c r="J444" t="s">
        <v>33</v>
      </c>
      <c r="K444" t="s">
        <v>31</v>
      </c>
      <c r="L444">
        <v>1348</v>
      </c>
      <c r="N444">
        <v>1009</v>
      </c>
      <c r="O444" t="s">
        <v>32</v>
      </c>
      <c r="P444" t="s">
        <v>32</v>
      </c>
      <c r="Q444">
        <v>1000</v>
      </c>
      <c r="W444">
        <v>0</v>
      </c>
      <c r="X444">
        <v>-566361729</v>
      </c>
      <c r="Y444">
        <f>AT444</f>
        <v>1.8E-3</v>
      </c>
      <c r="AA444">
        <v>24609.759999999998</v>
      </c>
      <c r="AB444">
        <v>0</v>
      </c>
      <c r="AC444">
        <v>0</v>
      </c>
      <c r="AD444">
        <v>0</v>
      </c>
      <c r="AE444">
        <v>24609.759999999998</v>
      </c>
      <c r="AF444">
        <v>0</v>
      </c>
      <c r="AG444">
        <v>0</v>
      </c>
      <c r="AH444">
        <v>0</v>
      </c>
      <c r="AI444">
        <v>1</v>
      </c>
      <c r="AJ444">
        <v>1</v>
      </c>
      <c r="AK444">
        <v>1</v>
      </c>
      <c r="AL444">
        <v>1</v>
      </c>
      <c r="AM444">
        <v>0</v>
      </c>
      <c r="AN444">
        <v>0</v>
      </c>
      <c r="AO444">
        <v>0</v>
      </c>
      <c r="AP444">
        <v>1</v>
      </c>
      <c r="AQ444">
        <v>0</v>
      </c>
      <c r="AR444">
        <v>0</v>
      </c>
      <c r="AS444" t="s">
        <v>3</v>
      </c>
      <c r="AT444">
        <v>1.8E-3</v>
      </c>
      <c r="AU444" t="s">
        <v>3</v>
      </c>
      <c r="AV444">
        <v>0</v>
      </c>
      <c r="AW444">
        <v>1</v>
      </c>
      <c r="AX444">
        <v>-1</v>
      </c>
      <c r="AY444">
        <v>0</v>
      </c>
      <c r="AZ444">
        <v>0</v>
      </c>
      <c r="BA444" t="s">
        <v>3</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CV444">
        <v>0</v>
      </c>
      <c r="CW444">
        <v>0</v>
      </c>
      <c r="CX444">
        <f>ROUND(Y444*Source!I647,9)</f>
        <v>7.1999999999999998E-3</v>
      </c>
      <c r="CY444">
        <f>AA444</f>
        <v>24609.759999999998</v>
      </c>
      <c r="CZ444">
        <f>AE444</f>
        <v>24609.759999999998</v>
      </c>
      <c r="DA444">
        <f>AI444</f>
        <v>1</v>
      </c>
      <c r="DB444">
        <f>ROUND(ROUND(AT444*CZ444,2),6)</f>
        <v>44.3</v>
      </c>
      <c r="DC444">
        <f>ROUND(ROUND(AT444*AG444,2),6)</f>
        <v>0</v>
      </c>
      <c r="DD444" t="s">
        <v>3</v>
      </c>
      <c r="DE444" t="s">
        <v>3</v>
      </c>
      <c r="DF444">
        <f t="shared" si="116"/>
        <v>177.19</v>
      </c>
      <c r="DG444">
        <f t="shared" si="114"/>
        <v>0</v>
      </c>
      <c r="DH444">
        <f t="shared" si="115"/>
        <v>0</v>
      </c>
      <c r="DI444">
        <f t="shared" si="101"/>
        <v>0</v>
      </c>
      <c r="DJ444">
        <f>DF444</f>
        <v>177.19</v>
      </c>
      <c r="DK444">
        <v>0</v>
      </c>
      <c r="DL444" t="s">
        <v>3</v>
      </c>
      <c r="DM444">
        <v>0</v>
      </c>
      <c r="DN444" t="s">
        <v>3</v>
      </c>
      <c r="DO444">
        <v>0</v>
      </c>
    </row>
    <row r="445" spans="1:119" x14ac:dyDescent="0.2">
      <c r="A445">
        <f>ROW(Source!A647)</f>
        <v>647</v>
      </c>
      <c r="B445">
        <v>60252778</v>
      </c>
      <c r="C445">
        <v>60253934</v>
      </c>
      <c r="D445">
        <v>0</v>
      </c>
      <c r="E445">
        <v>1080</v>
      </c>
      <c r="F445">
        <v>1</v>
      </c>
      <c r="G445">
        <v>1080</v>
      </c>
      <c r="H445">
        <v>3</v>
      </c>
      <c r="I445" t="s">
        <v>879</v>
      </c>
      <c r="J445" t="s">
        <v>3</v>
      </c>
      <c r="K445" t="s">
        <v>880</v>
      </c>
      <c r="L445">
        <v>1371</v>
      </c>
      <c r="N445">
        <v>1013</v>
      </c>
      <c r="O445" t="s">
        <v>37</v>
      </c>
      <c r="P445" t="s">
        <v>37</v>
      </c>
      <c r="Q445">
        <v>1</v>
      </c>
      <c r="W445">
        <v>0</v>
      </c>
      <c r="X445">
        <v>-1732295086</v>
      </c>
      <c r="Y445">
        <f>AT445</f>
        <v>1</v>
      </c>
      <c r="AA445">
        <v>774.29</v>
      </c>
      <c r="AB445">
        <v>0</v>
      </c>
      <c r="AC445">
        <v>0</v>
      </c>
      <c r="AD445">
        <v>0</v>
      </c>
      <c r="AE445">
        <v>774.29</v>
      </c>
      <c r="AF445">
        <v>0</v>
      </c>
      <c r="AG445">
        <v>0</v>
      </c>
      <c r="AH445">
        <v>0</v>
      </c>
      <c r="AI445">
        <v>1</v>
      </c>
      <c r="AJ445">
        <v>1</v>
      </c>
      <c r="AK445">
        <v>1</v>
      </c>
      <c r="AL445">
        <v>1</v>
      </c>
      <c r="AM445">
        <v>0</v>
      </c>
      <c r="AN445">
        <v>0</v>
      </c>
      <c r="AO445">
        <v>0</v>
      </c>
      <c r="AP445">
        <v>1</v>
      </c>
      <c r="AQ445">
        <v>0</v>
      </c>
      <c r="AR445">
        <v>0</v>
      </c>
      <c r="AS445" t="s">
        <v>3</v>
      </c>
      <c r="AT445">
        <v>1</v>
      </c>
      <c r="AU445" t="s">
        <v>3</v>
      </c>
      <c r="AV445">
        <v>0</v>
      </c>
      <c r="AW445">
        <v>1</v>
      </c>
      <c r="AX445">
        <v>-1</v>
      </c>
      <c r="AY445">
        <v>0</v>
      </c>
      <c r="AZ445">
        <v>0</v>
      </c>
      <c r="BA445" t="s">
        <v>3</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CV445">
        <v>0</v>
      </c>
      <c r="CW445">
        <v>0</v>
      </c>
      <c r="CX445">
        <f>ROUND(Y445*Source!I647,9)</f>
        <v>4</v>
      </c>
      <c r="CY445">
        <f>AA445</f>
        <v>774.29</v>
      </c>
      <c r="CZ445">
        <f>AE445</f>
        <v>774.29</v>
      </c>
      <c r="DA445">
        <f>AI445</f>
        <v>1</v>
      </c>
      <c r="DB445">
        <f>ROUND(ROUND(AT445*CZ445,2),6)</f>
        <v>774.29</v>
      </c>
      <c r="DC445">
        <f>ROUND(ROUND(AT445*AG445,2),6)</f>
        <v>0</v>
      </c>
      <c r="DD445" t="s">
        <v>3</v>
      </c>
      <c r="DE445" t="s">
        <v>3</v>
      </c>
      <c r="DF445">
        <f t="shared" si="116"/>
        <v>3097.16</v>
      </c>
      <c r="DG445">
        <f t="shared" si="114"/>
        <v>0</v>
      </c>
      <c r="DH445">
        <f t="shared" si="115"/>
        <v>0</v>
      </c>
      <c r="DI445">
        <f t="shared" si="101"/>
        <v>0</v>
      </c>
      <c r="DJ445">
        <f>DF445</f>
        <v>3097.16</v>
      </c>
      <c r="DK445">
        <v>0</v>
      </c>
      <c r="DL445" t="s">
        <v>3</v>
      </c>
      <c r="DM445">
        <v>0</v>
      </c>
      <c r="DN445" t="s">
        <v>3</v>
      </c>
      <c r="DO445">
        <v>0</v>
      </c>
    </row>
    <row r="446" spans="1:119" x14ac:dyDescent="0.2">
      <c r="A446">
        <f>ROW(Source!A648)</f>
        <v>648</v>
      </c>
      <c r="B446">
        <v>60252775</v>
      </c>
      <c r="C446">
        <v>60253934</v>
      </c>
      <c r="D446">
        <v>58999254</v>
      </c>
      <c r="E446">
        <v>1080</v>
      </c>
      <c r="F446">
        <v>1</v>
      </c>
      <c r="G446">
        <v>1080</v>
      </c>
      <c r="H446">
        <v>1</v>
      </c>
      <c r="I446" t="s">
        <v>1048</v>
      </c>
      <c r="J446" t="s">
        <v>3</v>
      </c>
      <c r="K446" t="s">
        <v>1049</v>
      </c>
      <c r="L446">
        <v>1191</v>
      </c>
      <c r="N446">
        <v>1013</v>
      </c>
      <c r="O446" t="s">
        <v>1050</v>
      </c>
      <c r="P446" t="s">
        <v>1050</v>
      </c>
      <c r="Q446">
        <v>1</v>
      </c>
      <c r="W446">
        <v>0</v>
      </c>
      <c r="X446">
        <v>476480486</v>
      </c>
      <c r="Y446">
        <f>(AT446*1.1)</f>
        <v>1.1330000000000002</v>
      </c>
      <c r="AA446">
        <v>0</v>
      </c>
      <c r="AB446">
        <v>0</v>
      </c>
      <c r="AC446">
        <v>0</v>
      </c>
      <c r="AD446">
        <v>0</v>
      </c>
      <c r="AE446">
        <v>0</v>
      </c>
      <c r="AF446">
        <v>0</v>
      </c>
      <c r="AG446">
        <v>0</v>
      </c>
      <c r="AH446">
        <v>0</v>
      </c>
      <c r="AI446">
        <v>1</v>
      </c>
      <c r="AJ446">
        <v>1</v>
      </c>
      <c r="AK446">
        <v>1</v>
      </c>
      <c r="AL446">
        <v>1</v>
      </c>
      <c r="AM446">
        <v>5</v>
      </c>
      <c r="AN446">
        <v>0</v>
      </c>
      <c r="AO446">
        <v>1</v>
      </c>
      <c r="AP446">
        <v>1</v>
      </c>
      <c r="AQ446">
        <v>0</v>
      </c>
      <c r="AR446">
        <v>0</v>
      </c>
      <c r="AS446" t="s">
        <v>3</v>
      </c>
      <c r="AT446">
        <v>1.03</v>
      </c>
      <c r="AU446" t="s">
        <v>24</v>
      </c>
      <c r="AV446">
        <v>1</v>
      </c>
      <c r="AW446">
        <v>2</v>
      </c>
      <c r="AX446">
        <v>60254481</v>
      </c>
      <c r="AY446">
        <v>1</v>
      </c>
      <c r="AZ446">
        <v>0</v>
      </c>
      <c r="BA446">
        <v>524</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CU446">
        <f>ROUND(AT446*Source!I648*AH446*AL446,2)</f>
        <v>0</v>
      </c>
      <c r="CV446">
        <f>ROUND(Y446*Source!I648,9)</f>
        <v>4.532</v>
      </c>
      <c r="CW446">
        <v>0</v>
      </c>
      <c r="CX446">
        <f>ROUND(Y446*Source!I648,9)</f>
        <v>4.532</v>
      </c>
      <c r="CY446">
        <f>AD446</f>
        <v>0</v>
      </c>
      <c r="CZ446">
        <f>AH446</f>
        <v>0</v>
      </c>
      <c r="DA446">
        <f>AL446</f>
        <v>1</v>
      </c>
      <c r="DB446">
        <f>ROUND((ROUND(AT446*CZ446,2)*1.1),6)</f>
        <v>0</v>
      </c>
      <c r="DC446">
        <f>ROUND((ROUND(AT446*AG446,2)*1.1),6)</f>
        <v>0</v>
      </c>
      <c r="DD446" t="s">
        <v>3</v>
      </c>
      <c r="DE446" t="s">
        <v>3</v>
      </c>
      <c r="DF446">
        <f t="shared" si="116"/>
        <v>0</v>
      </c>
      <c r="DG446">
        <f t="shared" si="114"/>
        <v>0</v>
      </c>
      <c r="DH446">
        <f t="shared" si="115"/>
        <v>0</v>
      </c>
      <c r="DI446">
        <f t="shared" si="101"/>
        <v>0</v>
      </c>
      <c r="DJ446">
        <f>DI446</f>
        <v>0</v>
      </c>
      <c r="DK446">
        <v>0</v>
      </c>
      <c r="DL446" t="s">
        <v>3</v>
      </c>
      <c r="DM446">
        <v>0</v>
      </c>
      <c r="DN446" t="s">
        <v>3</v>
      </c>
      <c r="DO446">
        <v>0</v>
      </c>
    </row>
    <row r="447" spans="1:119" x14ac:dyDescent="0.2">
      <c r="A447">
        <f>ROW(Source!A648)</f>
        <v>648</v>
      </c>
      <c r="B447">
        <v>60252775</v>
      </c>
      <c r="C447">
        <v>60253934</v>
      </c>
      <c r="D447">
        <v>59070370</v>
      </c>
      <c r="E447">
        <v>1</v>
      </c>
      <c r="F447">
        <v>1</v>
      </c>
      <c r="G447">
        <v>1080</v>
      </c>
      <c r="H447">
        <v>2</v>
      </c>
      <c r="I447" t="s">
        <v>1051</v>
      </c>
      <c r="J447" t="s">
        <v>1052</v>
      </c>
      <c r="K447" t="s">
        <v>1053</v>
      </c>
      <c r="L447">
        <v>1368</v>
      </c>
      <c r="N447">
        <v>1011</v>
      </c>
      <c r="O447" t="s">
        <v>1054</v>
      </c>
      <c r="P447" t="s">
        <v>1054</v>
      </c>
      <c r="Q447">
        <v>1</v>
      </c>
      <c r="W447">
        <v>0</v>
      </c>
      <c r="X447">
        <v>-2065404138</v>
      </c>
      <c r="Y447">
        <f>(AT447*1.1)</f>
        <v>0.12100000000000001</v>
      </c>
      <c r="AA447">
        <v>0</v>
      </c>
      <c r="AB447">
        <v>85.83</v>
      </c>
      <c r="AC447">
        <v>0</v>
      </c>
      <c r="AD447">
        <v>0</v>
      </c>
      <c r="AE447">
        <v>0</v>
      </c>
      <c r="AF447">
        <v>7.11</v>
      </c>
      <c r="AG447">
        <v>0</v>
      </c>
      <c r="AH447">
        <v>0</v>
      </c>
      <c r="AI447">
        <v>1</v>
      </c>
      <c r="AJ447">
        <v>11.53</v>
      </c>
      <c r="AK447">
        <v>54.99</v>
      </c>
      <c r="AL447">
        <v>1</v>
      </c>
      <c r="AM447">
        <v>2</v>
      </c>
      <c r="AN447">
        <v>0</v>
      </c>
      <c r="AO447">
        <v>1</v>
      </c>
      <c r="AP447">
        <v>1</v>
      </c>
      <c r="AQ447">
        <v>0</v>
      </c>
      <c r="AR447">
        <v>0</v>
      </c>
      <c r="AS447" t="s">
        <v>3</v>
      </c>
      <c r="AT447">
        <v>0.11</v>
      </c>
      <c r="AU447" t="s">
        <v>24</v>
      </c>
      <c r="AV447">
        <v>0</v>
      </c>
      <c r="AW447">
        <v>2</v>
      </c>
      <c r="AX447">
        <v>60254482</v>
      </c>
      <c r="AY447">
        <v>1</v>
      </c>
      <c r="AZ447">
        <v>0</v>
      </c>
      <c r="BA447">
        <v>525</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CV447">
        <v>0</v>
      </c>
      <c r="CW447">
        <f>ROUND(Y447*Source!I648*DO447,9)</f>
        <v>0</v>
      </c>
      <c r="CX447">
        <f>ROUND(Y447*Source!I648,9)</f>
        <v>0.48399999999999999</v>
      </c>
      <c r="CY447">
        <f>AB447</f>
        <v>85.83</v>
      </c>
      <c r="CZ447">
        <f>AF447</f>
        <v>7.11</v>
      </c>
      <c r="DA447">
        <f>AJ447</f>
        <v>11.53</v>
      </c>
      <c r="DB447">
        <f>ROUND((ROUND(AT447*CZ447,2)*1.1),6)</f>
        <v>0.85799999999999998</v>
      </c>
      <c r="DC447">
        <f>ROUND((ROUND(AT447*AG447,2)*1.1),6)</f>
        <v>0</v>
      </c>
      <c r="DD447" t="s">
        <v>3</v>
      </c>
      <c r="DE447" t="s">
        <v>3</v>
      </c>
      <c r="DF447">
        <f t="shared" si="116"/>
        <v>0</v>
      </c>
      <c r="DG447">
        <f>ROUND(ROUND(AF447*AJ447,2)*CX447,2)</f>
        <v>39.68</v>
      </c>
      <c r="DH447">
        <f>ROUND(ROUND(AG447*AK447,2)*CX447,2)</f>
        <v>0</v>
      </c>
      <c r="DI447">
        <f t="shared" si="101"/>
        <v>0</v>
      </c>
      <c r="DJ447">
        <f>DG447</f>
        <v>39.68</v>
      </c>
      <c r="DK447">
        <v>0</v>
      </c>
      <c r="DL447" t="s">
        <v>3</v>
      </c>
      <c r="DM447">
        <v>0</v>
      </c>
      <c r="DN447" t="s">
        <v>3</v>
      </c>
      <c r="DO447">
        <v>0</v>
      </c>
    </row>
    <row r="448" spans="1:119" x14ac:dyDescent="0.2">
      <c r="A448">
        <f>ROW(Source!A648)</f>
        <v>648</v>
      </c>
      <c r="B448">
        <v>60252775</v>
      </c>
      <c r="C448">
        <v>60253934</v>
      </c>
      <c r="D448">
        <v>59039593</v>
      </c>
      <c r="E448">
        <v>1</v>
      </c>
      <c r="F448">
        <v>1</v>
      </c>
      <c r="G448">
        <v>1080</v>
      </c>
      <c r="H448">
        <v>3</v>
      </c>
      <c r="I448" t="s">
        <v>1205</v>
      </c>
      <c r="J448" t="s">
        <v>1206</v>
      </c>
      <c r="K448" t="s">
        <v>1207</v>
      </c>
      <c r="L448">
        <v>1348</v>
      </c>
      <c r="N448">
        <v>1009</v>
      </c>
      <c r="O448" t="s">
        <v>32</v>
      </c>
      <c r="P448" t="s">
        <v>32</v>
      </c>
      <c r="Q448">
        <v>1000</v>
      </c>
      <c r="W448">
        <v>0</v>
      </c>
      <c r="X448">
        <v>-1046938798</v>
      </c>
      <c r="Y448">
        <f>AT448</f>
        <v>0.02</v>
      </c>
      <c r="AA448">
        <v>53060.83</v>
      </c>
      <c r="AB448">
        <v>0</v>
      </c>
      <c r="AC448">
        <v>0</v>
      </c>
      <c r="AD448">
        <v>0</v>
      </c>
      <c r="AE448">
        <v>9844.31</v>
      </c>
      <c r="AF448">
        <v>0</v>
      </c>
      <c r="AG448">
        <v>0</v>
      </c>
      <c r="AH448">
        <v>0</v>
      </c>
      <c r="AI448">
        <v>5.39</v>
      </c>
      <c r="AJ448">
        <v>1</v>
      </c>
      <c r="AK448">
        <v>1</v>
      </c>
      <c r="AL448">
        <v>1</v>
      </c>
      <c r="AM448">
        <v>2</v>
      </c>
      <c r="AN448">
        <v>0</v>
      </c>
      <c r="AO448">
        <v>1</v>
      </c>
      <c r="AP448">
        <v>1</v>
      </c>
      <c r="AQ448">
        <v>0</v>
      </c>
      <c r="AR448">
        <v>0</v>
      </c>
      <c r="AS448" t="s">
        <v>3</v>
      </c>
      <c r="AT448">
        <v>0.02</v>
      </c>
      <c r="AU448" t="s">
        <v>3</v>
      </c>
      <c r="AV448">
        <v>0</v>
      </c>
      <c r="AW448">
        <v>2</v>
      </c>
      <c r="AX448">
        <v>60254483</v>
      </c>
      <c r="AY448">
        <v>1</v>
      </c>
      <c r="AZ448">
        <v>0</v>
      </c>
      <c r="BA448">
        <v>526</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CV448">
        <v>0</v>
      </c>
      <c r="CW448">
        <v>0</v>
      </c>
      <c r="CX448">
        <f>ROUND(Y448*Source!I648,9)</f>
        <v>0.08</v>
      </c>
      <c r="CY448">
        <f>AA448</f>
        <v>53060.83</v>
      </c>
      <c r="CZ448">
        <f>AE448</f>
        <v>9844.31</v>
      </c>
      <c r="DA448">
        <f>AI448</f>
        <v>5.39</v>
      </c>
      <c r="DB448">
        <f>ROUND(ROUND(AT448*CZ448,2),6)</f>
        <v>196.89</v>
      </c>
      <c r="DC448">
        <f>ROUND(ROUND(AT448*AG448,2),6)</f>
        <v>0</v>
      </c>
      <c r="DD448" t="s">
        <v>3</v>
      </c>
      <c r="DE448" t="s">
        <v>3</v>
      </c>
      <c r="DF448">
        <f>ROUND(ROUND(AE448*AI448,2)*CX448,2)</f>
        <v>4244.87</v>
      </c>
      <c r="DG448">
        <f t="shared" ref="DG448:DG457" si="117">ROUND(ROUND(AF448,2)*CX448,2)</f>
        <v>0</v>
      </c>
      <c r="DH448">
        <f t="shared" ref="DH448:DH457" si="118">ROUND(ROUND(AG448,2)*CX448,2)</f>
        <v>0</v>
      </c>
      <c r="DI448">
        <f t="shared" si="101"/>
        <v>0</v>
      </c>
      <c r="DJ448">
        <f>DF448</f>
        <v>4244.87</v>
      </c>
      <c r="DK448">
        <v>0</v>
      </c>
      <c r="DL448" t="s">
        <v>3</v>
      </c>
      <c r="DM448">
        <v>0</v>
      </c>
      <c r="DN448" t="s">
        <v>3</v>
      </c>
      <c r="DO448">
        <v>0</v>
      </c>
    </row>
    <row r="449" spans="1:119" x14ac:dyDescent="0.2">
      <c r="A449">
        <f>ROW(Source!A648)</f>
        <v>648</v>
      </c>
      <c r="B449">
        <v>60252775</v>
      </c>
      <c r="C449">
        <v>60253934</v>
      </c>
      <c r="D449">
        <v>59039758</v>
      </c>
      <c r="E449">
        <v>1</v>
      </c>
      <c r="F449">
        <v>1</v>
      </c>
      <c r="G449">
        <v>1080</v>
      </c>
      <c r="H449">
        <v>3</v>
      </c>
      <c r="I449" t="s">
        <v>1119</v>
      </c>
      <c r="J449" t="s">
        <v>1120</v>
      </c>
      <c r="K449" t="s">
        <v>1121</v>
      </c>
      <c r="L449">
        <v>1348</v>
      </c>
      <c r="N449">
        <v>1009</v>
      </c>
      <c r="O449" t="s">
        <v>32</v>
      </c>
      <c r="P449" t="s">
        <v>32</v>
      </c>
      <c r="Q449">
        <v>1000</v>
      </c>
      <c r="W449">
        <v>0</v>
      </c>
      <c r="X449">
        <v>248787090</v>
      </c>
      <c r="Y449">
        <f>AT449</f>
        <v>6.0000000000000002E-5</v>
      </c>
      <c r="AA449">
        <v>7286.19</v>
      </c>
      <c r="AB449">
        <v>0</v>
      </c>
      <c r="AC449">
        <v>0</v>
      </c>
      <c r="AD449">
        <v>0</v>
      </c>
      <c r="AE449">
        <v>331.04</v>
      </c>
      <c r="AF449">
        <v>0</v>
      </c>
      <c r="AG449">
        <v>0</v>
      </c>
      <c r="AH449">
        <v>0</v>
      </c>
      <c r="AI449">
        <v>22.01</v>
      </c>
      <c r="AJ449">
        <v>1</v>
      </c>
      <c r="AK449">
        <v>1</v>
      </c>
      <c r="AL449">
        <v>1</v>
      </c>
      <c r="AM449">
        <v>2</v>
      </c>
      <c r="AN449">
        <v>0</v>
      </c>
      <c r="AO449">
        <v>1</v>
      </c>
      <c r="AP449">
        <v>1</v>
      </c>
      <c r="AQ449">
        <v>0</v>
      </c>
      <c r="AR449">
        <v>0</v>
      </c>
      <c r="AS449" t="s">
        <v>3</v>
      </c>
      <c r="AT449">
        <v>6.0000000000000002E-5</v>
      </c>
      <c r="AU449" t="s">
        <v>3</v>
      </c>
      <c r="AV449">
        <v>0</v>
      </c>
      <c r="AW449">
        <v>2</v>
      </c>
      <c r="AX449">
        <v>60254484</v>
      </c>
      <c r="AY449">
        <v>1</v>
      </c>
      <c r="AZ449">
        <v>0</v>
      </c>
      <c r="BA449">
        <v>527</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CV449">
        <v>0</v>
      </c>
      <c r="CW449">
        <v>0</v>
      </c>
      <c r="CX449">
        <f>ROUND(Y449*Source!I648,9)</f>
        <v>2.4000000000000001E-4</v>
      </c>
      <c r="CY449">
        <f>AA449</f>
        <v>7286.19</v>
      </c>
      <c r="CZ449">
        <f>AE449</f>
        <v>331.04</v>
      </c>
      <c r="DA449">
        <f>AI449</f>
        <v>22.01</v>
      </c>
      <c r="DB449">
        <f>ROUND(ROUND(AT449*CZ449,2),6)</f>
        <v>0.02</v>
      </c>
      <c r="DC449">
        <f>ROUND(ROUND(AT449*AG449,2),6)</f>
        <v>0</v>
      </c>
      <c r="DD449" t="s">
        <v>3</v>
      </c>
      <c r="DE449" t="s">
        <v>3</v>
      </c>
      <c r="DF449">
        <f>ROUND(ROUND(AE449*AI449,2)*CX449,2)</f>
        <v>1.75</v>
      </c>
      <c r="DG449">
        <f t="shared" si="117"/>
        <v>0</v>
      </c>
      <c r="DH449">
        <f t="shared" si="118"/>
        <v>0</v>
      </c>
      <c r="DI449">
        <f t="shared" ref="DI449:DI512" si="119">ROUND(ROUND(AH449,2)*CX449,2)</f>
        <v>0</v>
      </c>
      <c r="DJ449">
        <f>DF449</f>
        <v>1.75</v>
      </c>
      <c r="DK449">
        <v>0</v>
      </c>
      <c r="DL449" t="s">
        <v>3</v>
      </c>
      <c r="DM449">
        <v>0</v>
      </c>
      <c r="DN449" t="s">
        <v>3</v>
      </c>
      <c r="DO449">
        <v>0</v>
      </c>
    </row>
    <row r="450" spans="1:119" x14ac:dyDescent="0.2">
      <c r="A450">
        <f>ROW(Source!A648)</f>
        <v>648</v>
      </c>
      <c r="B450">
        <v>60252775</v>
      </c>
      <c r="C450">
        <v>60253934</v>
      </c>
      <c r="D450">
        <v>59040049</v>
      </c>
      <c r="E450">
        <v>1</v>
      </c>
      <c r="F450">
        <v>1</v>
      </c>
      <c r="G450">
        <v>1080</v>
      </c>
      <c r="H450">
        <v>3</v>
      </c>
      <c r="I450" t="s">
        <v>1066</v>
      </c>
      <c r="J450" t="s">
        <v>1067</v>
      </c>
      <c r="K450" t="s">
        <v>1068</v>
      </c>
      <c r="L450">
        <v>1348</v>
      </c>
      <c r="N450">
        <v>1009</v>
      </c>
      <c r="O450" t="s">
        <v>32</v>
      </c>
      <c r="P450" t="s">
        <v>32</v>
      </c>
      <c r="Q450">
        <v>1000</v>
      </c>
      <c r="W450">
        <v>0</v>
      </c>
      <c r="X450">
        <v>-1792704725</v>
      </c>
      <c r="Y450">
        <f>AT450</f>
        <v>2.9999999999999997E-4</v>
      </c>
      <c r="AA450">
        <v>159875.9</v>
      </c>
      <c r="AB450">
        <v>0</v>
      </c>
      <c r="AC450">
        <v>0</v>
      </c>
      <c r="AD450">
        <v>0</v>
      </c>
      <c r="AE450">
        <v>8590.86</v>
      </c>
      <c r="AF450">
        <v>0</v>
      </c>
      <c r="AG450">
        <v>0</v>
      </c>
      <c r="AH450">
        <v>0</v>
      </c>
      <c r="AI450">
        <v>18.61</v>
      </c>
      <c r="AJ450">
        <v>1</v>
      </c>
      <c r="AK450">
        <v>1</v>
      </c>
      <c r="AL450">
        <v>1</v>
      </c>
      <c r="AM450">
        <v>2</v>
      </c>
      <c r="AN450">
        <v>0</v>
      </c>
      <c r="AO450">
        <v>1</v>
      </c>
      <c r="AP450">
        <v>1</v>
      </c>
      <c r="AQ450">
        <v>0</v>
      </c>
      <c r="AR450">
        <v>0</v>
      </c>
      <c r="AS450" t="s">
        <v>3</v>
      </c>
      <c r="AT450">
        <v>2.9999999999999997E-4</v>
      </c>
      <c r="AU450" t="s">
        <v>3</v>
      </c>
      <c r="AV450">
        <v>0</v>
      </c>
      <c r="AW450">
        <v>2</v>
      </c>
      <c r="AX450">
        <v>60254485</v>
      </c>
      <c r="AY450">
        <v>1</v>
      </c>
      <c r="AZ450">
        <v>0</v>
      </c>
      <c r="BA450">
        <v>528</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CV450">
        <v>0</v>
      </c>
      <c r="CW450">
        <v>0</v>
      </c>
      <c r="CX450">
        <f>ROUND(Y450*Source!I648,9)</f>
        <v>1.1999999999999999E-3</v>
      </c>
      <c r="CY450">
        <f>AA450</f>
        <v>159875.9</v>
      </c>
      <c r="CZ450">
        <f>AE450</f>
        <v>8590.86</v>
      </c>
      <c r="DA450">
        <f>AI450</f>
        <v>18.61</v>
      </c>
      <c r="DB450">
        <f>ROUND(ROUND(AT450*CZ450,2),6)</f>
        <v>2.58</v>
      </c>
      <c r="DC450">
        <f>ROUND(ROUND(AT450*AG450,2),6)</f>
        <v>0</v>
      </c>
      <c r="DD450" t="s">
        <v>3</v>
      </c>
      <c r="DE450" t="s">
        <v>3</v>
      </c>
      <c r="DF450">
        <f>ROUND(ROUND(AE450*AI450,2)*CX450,2)</f>
        <v>191.85</v>
      </c>
      <c r="DG450">
        <f t="shared" si="117"/>
        <v>0</v>
      </c>
      <c r="DH450">
        <f t="shared" si="118"/>
        <v>0</v>
      </c>
      <c r="DI450">
        <f t="shared" si="119"/>
        <v>0</v>
      </c>
      <c r="DJ450">
        <f>DF450</f>
        <v>191.85</v>
      </c>
      <c r="DK450">
        <v>0</v>
      </c>
      <c r="DL450" t="s">
        <v>3</v>
      </c>
      <c r="DM450">
        <v>0</v>
      </c>
      <c r="DN450" t="s">
        <v>3</v>
      </c>
      <c r="DO450">
        <v>0</v>
      </c>
    </row>
    <row r="451" spans="1:119" x14ac:dyDescent="0.2">
      <c r="A451">
        <f>ROW(Source!A648)</f>
        <v>648</v>
      </c>
      <c r="B451">
        <v>60252775</v>
      </c>
      <c r="C451">
        <v>60253934</v>
      </c>
      <c r="D451">
        <v>59038857</v>
      </c>
      <c r="E451">
        <v>1</v>
      </c>
      <c r="F451">
        <v>1</v>
      </c>
      <c r="G451">
        <v>1080</v>
      </c>
      <c r="H451">
        <v>3</v>
      </c>
      <c r="I451" t="s">
        <v>30</v>
      </c>
      <c r="J451" t="s">
        <v>33</v>
      </c>
      <c r="K451" t="s">
        <v>31</v>
      </c>
      <c r="L451">
        <v>1348</v>
      </c>
      <c r="N451">
        <v>1009</v>
      </c>
      <c r="O451" t="s">
        <v>32</v>
      </c>
      <c r="P451" t="s">
        <v>32</v>
      </c>
      <c r="Q451">
        <v>1000</v>
      </c>
      <c r="W451">
        <v>0</v>
      </c>
      <c r="X451">
        <v>-566361729</v>
      </c>
      <c r="Y451">
        <f>AT451</f>
        <v>1.8E-3</v>
      </c>
      <c r="AA451">
        <v>126740.26</v>
      </c>
      <c r="AB451">
        <v>0</v>
      </c>
      <c r="AC451">
        <v>0</v>
      </c>
      <c r="AD451">
        <v>0</v>
      </c>
      <c r="AE451">
        <v>24609.759999999998</v>
      </c>
      <c r="AF451">
        <v>0</v>
      </c>
      <c r="AG451">
        <v>0</v>
      </c>
      <c r="AH451">
        <v>0</v>
      </c>
      <c r="AI451">
        <v>5.15</v>
      </c>
      <c r="AJ451">
        <v>1</v>
      </c>
      <c r="AK451">
        <v>1</v>
      </c>
      <c r="AL451">
        <v>1</v>
      </c>
      <c r="AM451">
        <v>0</v>
      </c>
      <c r="AN451">
        <v>0</v>
      </c>
      <c r="AO451">
        <v>0</v>
      </c>
      <c r="AP451">
        <v>1</v>
      </c>
      <c r="AQ451">
        <v>0</v>
      </c>
      <c r="AR451">
        <v>0</v>
      </c>
      <c r="AS451" t="s">
        <v>3</v>
      </c>
      <c r="AT451">
        <v>1.8E-3</v>
      </c>
      <c r="AU451" t="s">
        <v>3</v>
      </c>
      <c r="AV451">
        <v>0</v>
      </c>
      <c r="AW451">
        <v>1</v>
      </c>
      <c r="AX451">
        <v>-1</v>
      </c>
      <c r="AY451">
        <v>0</v>
      </c>
      <c r="AZ451">
        <v>0</v>
      </c>
      <c r="BA451" t="s">
        <v>3</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CV451">
        <v>0</v>
      </c>
      <c r="CW451">
        <v>0</v>
      </c>
      <c r="CX451">
        <f>ROUND(Y451*Source!I648,9)</f>
        <v>7.1999999999999998E-3</v>
      </c>
      <c r="CY451">
        <f>AA451</f>
        <v>126740.26</v>
      </c>
      <c r="CZ451">
        <f>AE451</f>
        <v>24609.759999999998</v>
      </c>
      <c r="DA451">
        <f>AI451</f>
        <v>5.15</v>
      </c>
      <c r="DB451">
        <f>ROUND(ROUND(AT451*CZ451,2),6)</f>
        <v>44.3</v>
      </c>
      <c r="DC451">
        <f>ROUND(ROUND(AT451*AG451,2),6)</f>
        <v>0</v>
      </c>
      <c r="DD451" t="s">
        <v>3</v>
      </c>
      <c r="DE451" t="s">
        <v>3</v>
      </c>
      <c r="DF451">
        <f>ROUND(ROUND(AE451*AI451,2)*CX451,2)</f>
        <v>912.53</v>
      </c>
      <c r="DG451">
        <f t="shared" si="117"/>
        <v>0</v>
      </c>
      <c r="DH451">
        <f t="shared" si="118"/>
        <v>0</v>
      </c>
      <c r="DI451">
        <f t="shared" si="119"/>
        <v>0</v>
      </c>
      <c r="DJ451">
        <f>DF451</f>
        <v>912.53</v>
      </c>
      <c r="DK451">
        <v>0</v>
      </c>
      <c r="DL451" t="s">
        <v>3</v>
      </c>
      <c r="DM451">
        <v>0</v>
      </c>
      <c r="DN451" t="s">
        <v>3</v>
      </c>
      <c r="DO451">
        <v>0</v>
      </c>
    </row>
    <row r="452" spans="1:119" x14ac:dyDescent="0.2">
      <c r="A452">
        <f>ROW(Source!A648)</f>
        <v>648</v>
      </c>
      <c r="B452">
        <v>60252775</v>
      </c>
      <c r="C452">
        <v>60253934</v>
      </c>
      <c r="D452">
        <v>0</v>
      </c>
      <c r="E452">
        <v>1080</v>
      </c>
      <c r="F452">
        <v>1</v>
      </c>
      <c r="G452">
        <v>1080</v>
      </c>
      <c r="H452">
        <v>3</v>
      </c>
      <c r="I452" t="s">
        <v>879</v>
      </c>
      <c r="J452" t="s">
        <v>3</v>
      </c>
      <c r="K452" t="s">
        <v>880</v>
      </c>
      <c r="L452">
        <v>1371</v>
      </c>
      <c r="N452">
        <v>1013</v>
      </c>
      <c r="O452" t="s">
        <v>37</v>
      </c>
      <c r="P452" t="s">
        <v>37</v>
      </c>
      <c r="Q452">
        <v>1</v>
      </c>
      <c r="W452">
        <v>0</v>
      </c>
      <c r="X452">
        <v>-1732295086</v>
      </c>
      <c r="Y452">
        <f>AT452</f>
        <v>1</v>
      </c>
      <c r="AA452">
        <v>7649.99</v>
      </c>
      <c r="AB452">
        <v>0</v>
      </c>
      <c r="AC452">
        <v>0</v>
      </c>
      <c r="AD452">
        <v>0</v>
      </c>
      <c r="AE452">
        <v>774.29</v>
      </c>
      <c r="AF452">
        <v>0</v>
      </c>
      <c r="AG452">
        <v>0</v>
      </c>
      <c r="AH452">
        <v>0</v>
      </c>
      <c r="AI452">
        <v>9.8800000000000008</v>
      </c>
      <c r="AJ452">
        <v>1</v>
      </c>
      <c r="AK452">
        <v>1</v>
      </c>
      <c r="AL452">
        <v>1</v>
      </c>
      <c r="AM452">
        <v>0</v>
      </c>
      <c r="AN452">
        <v>0</v>
      </c>
      <c r="AO452">
        <v>0</v>
      </c>
      <c r="AP452">
        <v>1</v>
      </c>
      <c r="AQ452">
        <v>0</v>
      </c>
      <c r="AR452">
        <v>0</v>
      </c>
      <c r="AS452" t="s">
        <v>3</v>
      </c>
      <c r="AT452">
        <v>1</v>
      </c>
      <c r="AU452" t="s">
        <v>3</v>
      </c>
      <c r="AV452">
        <v>0</v>
      </c>
      <c r="AW452">
        <v>1</v>
      </c>
      <c r="AX452">
        <v>-1</v>
      </c>
      <c r="AY452">
        <v>0</v>
      </c>
      <c r="AZ452">
        <v>0</v>
      </c>
      <c r="BA452" t="s">
        <v>3</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CV452">
        <v>0</v>
      </c>
      <c r="CW452">
        <v>0</v>
      </c>
      <c r="CX452">
        <f>ROUND(Y452*Source!I648,9)</f>
        <v>4</v>
      </c>
      <c r="CY452">
        <f>AA452</f>
        <v>7649.99</v>
      </c>
      <c r="CZ452">
        <f>AE452</f>
        <v>774.29</v>
      </c>
      <c r="DA452">
        <f>AI452</f>
        <v>9.8800000000000008</v>
      </c>
      <c r="DB452">
        <f>ROUND(ROUND(AT452*CZ452,2),6)</f>
        <v>774.29</v>
      </c>
      <c r="DC452">
        <f>ROUND(ROUND(AT452*AG452,2),6)</f>
        <v>0</v>
      </c>
      <c r="DD452" t="s">
        <v>3</v>
      </c>
      <c r="DE452" t="s">
        <v>3</v>
      </c>
      <c r="DF452">
        <f>ROUND(ROUND(AE452*AI452,2)*CX452,2)</f>
        <v>30599.96</v>
      </c>
      <c r="DG452">
        <f t="shared" si="117"/>
        <v>0</v>
      </c>
      <c r="DH452">
        <f t="shared" si="118"/>
        <v>0</v>
      </c>
      <c r="DI452">
        <f t="shared" si="119"/>
        <v>0</v>
      </c>
      <c r="DJ452">
        <f>DF452</f>
        <v>30599.96</v>
      </c>
      <c r="DK452">
        <v>0</v>
      </c>
      <c r="DL452" t="s">
        <v>3</v>
      </c>
      <c r="DM452">
        <v>0</v>
      </c>
      <c r="DN452" t="s">
        <v>3</v>
      </c>
      <c r="DO452">
        <v>0</v>
      </c>
    </row>
    <row r="453" spans="1:119" x14ac:dyDescent="0.2">
      <c r="A453">
        <f>ROW(Source!A653)</f>
        <v>653</v>
      </c>
      <c r="B453">
        <v>60252778</v>
      </c>
      <c r="C453">
        <v>60254806</v>
      </c>
      <c r="D453">
        <v>58999254</v>
      </c>
      <c r="E453">
        <v>1080</v>
      </c>
      <c r="F453">
        <v>1</v>
      </c>
      <c r="G453">
        <v>1080</v>
      </c>
      <c r="H453">
        <v>1</v>
      </c>
      <c r="I453" t="s">
        <v>1048</v>
      </c>
      <c r="J453" t="s">
        <v>3</v>
      </c>
      <c r="K453" t="s">
        <v>1049</v>
      </c>
      <c r="L453">
        <v>1191</v>
      </c>
      <c r="N453">
        <v>1013</v>
      </c>
      <c r="O453" t="s">
        <v>1050</v>
      </c>
      <c r="P453" t="s">
        <v>1050</v>
      </c>
      <c r="Q453">
        <v>1</v>
      </c>
      <c r="W453">
        <v>0</v>
      </c>
      <c r="X453">
        <v>476480486</v>
      </c>
      <c r="Y453">
        <f>(AT453*1.1)</f>
        <v>20.724</v>
      </c>
      <c r="AA453">
        <v>0</v>
      </c>
      <c r="AB453">
        <v>0</v>
      </c>
      <c r="AC453">
        <v>0</v>
      </c>
      <c r="AD453">
        <v>0</v>
      </c>
      <c r="AE453">
        <v>0</v>
      </c>
      <c r="AF453">
        <v>0</v>
      </c>
      <c r="AG453">
        <v>0</v>
      </c>
      <c r="AH453">
        <v>0</v>
      </c>
      <c r="AI453">
        <v>1</v>
      </c>
      <c r="AJ453">
        <v>1</v>
      </c>
      <c r="AK453">
        <v>1</v>
      </c>
      <c r="AL453">
        <v>1</v>
      </c>
      <c r="AM453">
        <v>-2</v>
      </c>
      <c r="AN453">
        <v>0</v>
      </c>
      <c r="AO453">
        <v>1</v>
      </c>
      <c r="AP453">
        <v>1</v>
      </c>
      <c r="AQ453">
        <v>0</v>
      </c>
      <c r="AR453">
        <v>0</v>
      </c>
      <c r="AS453" t="s">
        <v>3</v>
      </c>
      <c r="AT453">
        <v>18.84</v>
      </c>
      <c r="AU453" t="s">
        <v>24</v>
      </c>
      <c r="AV453">
        <v>1</v>
      </c>
      <c r="AW453">
        <v>2</v>
      </c>
      <c r="AX453">
        <v>60254811</v>
      </c>
      <c r="AY453">
        <v>1</v>
      </c>
      <c r="AZ453">
        <v>0</v>
      </c>
      <c r="BA453">
        <v>531</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CU453">
        <f>ROUND(AT453*Source!I653*AH453*AL453,2)</f>
        <v>0</v>
      </c>
      <c r="CV453">
        <f>ROUND(Y453*Source!I653,9)</f>
        <v>6.6316800000000002</v>
      </c>
      <c r="CW453">
        <v>0</v>
      </c>
      <c r="CX453">
        <f>ROUND(Y453*Source!I653,9)</f>
        <v>6.6316800000000002</v>
      </c>
      <c r="CY453">
        <f>AD453</f>
        <v>0</v>
      </c>
      <c r="CZ453">
        <f>AH453</f>
        <v>0</v>
      </c>
      <c r="DA453">
        <f>AL453</f>
        <v>1</v>
      </c>
      <c r="DB453">
        <f>ROUND((ROUND(AT453*CZ453,2)*1.1),6)</f>
        <v>0</v>
      </c>
      <c r="DC453">
        <f>ROUND((ROUND(AT453*AG453,2)*1.1),6)</f>
        <v>0</v>
      </c>
      <c r="DD453" t="s">
        <v>3</v>
      </c>
      <c r="DE453" t="s">
        <v>3</v>
      </c>
      <c r="DF453">
        <f t="shared" ref="DF453:DF458" si="120">ROUND(ROUND(AE453,2)*CX453,2)</f>
        <v>0</v>
      </c>
      <c r="DG453">
        <f t="shared" si="117"/>
        <v>0</v>
      </c>
      <c r="DH453">
        <f t="shared" si="118"/>
        <v>0</v>
      </c>
      <c r="DI453">
        <f t="shared" si="119"/>
        <v>0</v>
      </c>
      <c r="DJ453">
        <f>DI453</f>
        <v>0</v>
      </c>
      <c r="DK453">
        <v>0</v>
      </c>
      <c r="DL453" t="s">
        <v>3</v>
      </c>
      <c r="DM453">
        <v>0</v>
      </c>
      <c r="DN453" t="s">
        <v>3</v>
      </c>
      <c r="DO453">
        <v>0</v>
      </c>
    </row>
    <row r="454" spans="1:119" x14ac:dyDescent="0.2">
      <c r="A454">
        <f>ROW(Source!A653)</f>
        <v>653</v>
      </c>
      <c r="B454">
        <v>60252778</v>
      </c>
      <c r="C454">
        <v>60254806</v>
      </c>
      <c r="D454">
        <v>59070669</v>
      </c>
      <c r="E454">
        <v>1</v>
      </c>
      <c r="F454">
        <v>1</v>
      </c>
      <c r="G454">
        <v>1080</v>
      </c>
      <c r="H454">
        <v>2</v>
      </c>
      <c r="I454" t="s">
        <v>1055</v>
      </c>
      <c r="J454" t="s">
        <v>1056</v>
      </c>
      <c r="K454" t="s">
        <v>1057</v>
      </c>
      <c r="L454">
        <v>1368</v>
      </c>
      <c r="N454">
        <v>1011</v>
      </c>
      <c r="O454" t="s">
        <v>1054</v>
      </c>
      <c r="P454" t="s">
        <v>1054</v>
      </c>
      <c r="Q454">
        <v>1</v>
      </c>
      <c r="W454">
        <v>0</v>
      </c>
      <c r="X454">
        <v>-1985943078</v>
      </c>
      <c r="Y454">
        <f>(AT454*1.1)</f>
        <v>1.1000000000000001E-2</v>
      </c>
      <c r="AA454">
        <v>0</v>
      </c>
      <c r="AB454">
        <v>87.01</v>
      </c>
      <c r="AC454">
        <v>13.21</v>
      </c>
      <c r="AD454">
        <v>0</v>
      </c>
      <c r="AE454">
        <v>0</v>
      </c>
      <c r="AF454">
        <v>83.1</v>
      </c>
      <c r="AG454">
        <v>12.62</v>
      </c>
      <c r="AH454">
        <v>0</v>
      </c>
      <c r="AI454">
        <v>1</v>
      </c>
      <c r="AJ454">
        <v>1</v>
      </c>
      <c r="AK454">
        <v>1</v>
      </c>
      <c r="AL454">
        <v>1</v>
      </c>
      <c r="AM454">
        <v>-2</v>
      </c>
      <c r="AN454">
        <v>0</v>
      </c>
      <c r="AO454">
        <v>1</v>
      </c>
      <c r="AP454">
        <v>1</v>
      </c>
      <c r="AQ454">
        <v>0</v>
      </c>
      <c r="AR454">
        <v>0</v>
      </c>
      <c r="AS454" t="s">
        <v>3</v>
      </c>
      <c r="AT454">
        <v>0.01</v>
      </c>
      <c r="AU454" t="s">
        <v>24</v>
      </c>
      <c r="AV454">
        <v>0</v>
      </c>
      <c r="AW454">
        <v>2</v>
      </c>
      <c r="AX454">
        <v>60254812</v>
      </c>
      <c r="AY454">
        <v>1</v>
      </c>
      <c r="AZ454">
        <v>0</v>
      </c>
      <c r="BA454">
        <v>532</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CV454">
        <v>0</v>
      </c>
      <c r="CW454">
        <f>ROUND(Y454*Source!I653*DO454,9)</f>
        <v>4.4422400000000001E-2</v>
      </c>
      <c r="CX454">
        <f>ROUND(Y454*Source!I653,9)</f>
        <v>3.5200000000000001E-3</v>
      </c>
      <c r="CY454">
        <f>AB454</f>
        <v>87.01</v>
      </c>
      <c r="CZ454">
        <f>AF454</f>
        <v>83.1</v>
      </c>
      <c r="DA454">
        <f>AJ454</f>
        <v>1</v>
      </c>
      <c r="DB454">
        <f>ROUND((ROUND(AT454*CZ454,2)*1.1),6)</f>
        <v>0.91300000000000003</v>
      </c>
      <c r="DC454">
        <f>ROUND((ROUND(AT454*AG454,2)*1.1),6)</f>
        <v>0.14299999999999999</v>
      </c>
      <c r="DD454" t="s">
        <v>3</v>
      </c>
      <c r="DE454" t="s">
        <v>3</v>
      </c>
      <c r="DF454">
        <f t="shared" si="120"/>
        <v>0</v>
      </c>
      <c r="DG454">
        <f t="shared" si="117"/>
        <v>0.28999999999999998</v>
      </c>
      <c r="DH454">
        <f t="shared" si="118"/>
        <v>0.04</v>
      </c>
      <c r="DI454">
        <f t="shared" si="119"/>
        <v>0</v>
      </c>
      <c r="DJ454">
        <f>DG454</f>
        <v>0.28999999999999998</v>
      </c>
      <c r="DK454">
        <v>0</v>
      </c>
      <c r="DL454" t="s">
        <v>1058</v>
      </c>
      <c r="DM454">
        <v>0</v>
      </c>
      <c r="DN454" t="s">
        <v>1050</v>
      </c>
      <c r="DO454">
        <v>12.62</v>
      </c>
    </row>
    <row r="455" spans="1:119" x14ac:dyDescent="0.2">
      <c r="A455">
        <f>ROW(Source!A653)</f>
        <v>653</v>
      </c>
      <c r="B455">
        <v>60252778</v>
      </c>
      <c r="C455">
        <v>60254806</v>
      </c>
      <c r="D455">
        <v>0</v>
      </c>
      <c r="E455">
        <v>1080</v>
      </c>
      <c r="F455">
        <v>1</v>
      </c>
      <c r="G455">
        <v>1080</v>
      </c>
      <c r="H455">
        <v>3</v>
      </c>
      <c r="I455" t="s">
        <v>863</v>
      </c>
      <c r="J455" t="s">
        <v>3</v>
      </c>
      <c r="K455" t="s">
        <v>864</v>
      </c>
      <c r="L455">
        <v>1371</v>
      </c>
      <c r="N455">
        <v>1013</v>
      </c>
      <c r="O455" t="s">
        <v>37</v>
      </c>
      <c r="P455" t="s">
        <v>37</v>
      </c>
      <c r="Q455">
        <v>1</v>
      </c>
      <c r="W455">
        <v>0</v>
      </c>
      <c r="X455">
        <v>477272194</v>
      </c>
      <c r="Y455">
        <f>AT455</f>
        <v>50</v>
      </c>
      <c r="AA455">
        <v>24.42</v>
      </c>
      <c r="AB455">
        <v>0</v>
      </c>
      <c r="AC455">
        <v>0</v>
      </c>
      <c r="AD455">
        <v>0</v>
      </c>
      <c r="AE455">
        <v>24.42</v>
      </c>
      <c r="AF455">
        <v>0</v>
      </c>
      <c r="AG455">
        <v>0</v>
      </c>
      <c r="AH455">
        <v>0</v>
      </c>
      <c r="AI455">
        <v>1</v>
      </c>
      <c r="AJ455">
        <v>1</v>
      </c>
      <c r="AK455">
        <v>1</v>
      </c>
      <c r="AL455">
        <v>1</v>
      </c>
      <c r="AM455">
        <v>0</v>
      </c>
      <c r="AN455">
        <v>0</v>
      </c>
      <c r="AO455">
        <v>0</v>
      </c>
      <c r="AP455">
        <v>0</v>
      </c>
      <c r="AQ455">
        <v>0</v>
      </c>
      <c r="AR455">
        <v>0</v>
      </c>
      <c r="AS455" t="s">
        <v>3</v>
      </c>
      <c r="AT455">
        <v>50</v>
      </c>
      <c r="AU455" t="s">
        <v>3</v>
      </c>
      <c r="AV455">
        <v>0</v>
      </c>
      <c r="AW455">
        <v>1</v>
      </c>
      <c r="AX455">
        <v>-1</v>
      </c>
      <c r="AY455">
        <v>0</v>
      </c>
      <c r="AZ455">
        <v>0</v>
      </c>
      <c r="BA455" t="s">
        <v>3</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CV455">
        <v>0</v>
      </c>
      <c r="CW455">
        <v>0</v>
      </c>
      <c r="CX455">
        <f>ROUND(Y455*Source!I653,9)</f>
        <v>16</v>
      </c>
      <c r="CY455">
        <f>AA455</f>
        <v>24.42</v>
      </c>
      <c r="CZ455">
        <f>AE455</f>
        <v>24.42</v>
      </c>
      <c r="DA455">
        <f>AI455</f>
        <v>1</v>
      </c>
      <c r="DB455">
        <f>ROUND(ROUND(AT455*CZ455,2),6)</f>
        <v>1221</v>
      </c>
      <c r="DC455">
        <f>ROUND(ROUND(AT455*AG455,2),6)</f>
        <v>0</v>
      </c>
      <c r="DD455" t="s">
        <v>3</v>
      </c>
      <c r="DE455" t="s">
        <v>3</v>
      </c>
      <c r="DF455">
        <f t="shared" si="120"/>
        <v>390.72</v>
      </c>
      <c r="DG455">
        <f t="shared" si="117"/>
        <v>0</v>
      </c>
      <c r="DH455">
        <f t="shared" si="118"/>
        <v>0</v>
      </c>
      <c r="DI455">
        <f t="shared" si="119"/>
        <v>0</v>
      </c>
      <c r="DJ455">
        <f>DF455</f>
        <v>390.72</v>
      </c>
      <c r="DK455">
        <v>0</v>
      </c>
      <c r="DL455" t="s">
        <v>3</v>
      </c>
      <c r="DM455">
        <v>0</v>
      </c>
      <c r="DN455" t="s">
        <v>3</v>
      </c>
      <c r="DO455">
        <v>0</v>
      </c>
    </row>
    <row r="456" spans="1:119" x14ac:dyDescent="0.2">
      <c r="A456">
        <f>ROW(Source!A653)</f>
        <v>653</v>
      </c>
      <c r="B456">
        <v>60252778</v>
      </c>
      <c r="C456">
        <v>60254806</v>
      </c>
      <c r="D456">
        <v>0</v>
      </c>
      <c r="E456">
        <v>1080</v>
      </c>
      <c r="F456">
        <v>1</v>
      </c>
      <c r="G456">
        <v>1080</v>
      </c>
      <c r="H456">
        <v>3</v>
      </c>
      <c r="I456" t="s">
        <v>867</v>
      </c>
      <c r="J456" t="s">
        <v>3</v>
      </c>
      <c r="K456" t="s">
        <v>868</v>
      </c>
      <c r="L456">
        <v>1371</v>
      </c>
      <c r="N456">
        <v>1013</v>
      </c>
      <c r="O456" t="s">
        <v>37</v>
      </c>
      <c r="P456" t="s">
        <v>37</v>
      </c>
      <c r="Q456">
        <v>1</v>
      </c>
      <c r="W456">
        <v>0</v>
      </c>
      <c r="X456">
        <v>553837540</v>
      </c>
      <c r="Y456">
        <f>AT456</f>
        <v>50</v>
      </c>
      <c r="AA456">
        <v>23.23</v>
      </c>
      <c r="AB456">
        <v>0</v>
      </c>
      <c r="AC456">
        <v>0</v>
      </c>
      <c r="AD456">
        <v>0</v>
      </c>
      <c r="AE456">
        <v>23.23</v>
      </c>
      <c r="AF456">
        <v>0</v>
      </c>
      <c r="AG456">
        <v>0</v>
      </c>
      <c r="AH456">
        <v>0</v>
      </c>
      <c r="AI456">
        <v>1</v>
      </c>
      <c r="AJ456">
        <v>1</v>
      </c>
      <c r="AK456">
        <v>1</v>
      </c>
      <c r="AL456">
        <v>1</v>
      </c>
      <c r="AM456">
        <v>0</v>
      </c>
      <c r="AN456">
        <v>0</v>
      </c>
      <c r="AO456">
        <v>0</v>
      </c>
      <c r="AP456">
        <v>0</v>
      </c>
      <c r="AQ456">
        <v>0</v>
      </c>
      <c r="AR456">
        <v>0</v>
      </c>
      <c r="AS456" t="s">
        <v>3</v>
      </c>
      <c r="AT456">
        <v>50</v>
      </c>
      <c r="AU456" t="s">
        <v>3</v>
      </c>
      <c r="AV456">
        <v>0</v>
      </c>
      <c r="AW456">
        <v>1</v>
      </c>
      <c r="AX456">
        <v>-1</v>
      </c>
      <c r="AY456">
        <v>0</v>
      </c>
      <c r="AZ456">
        <v>0</v>
      </c>
      <c r="BA456" t="s">
        <v>3</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CV456">
        <v>0</v>
      </c>
      <c r="CW456">
        <v>0</v>
      </c>
      <c r="CX456">
        <f>ROUND(Y456*Source!I653,9)</f>
        <v>16</v>
      </c>
      <c r="CY456">
        <f>AA456</f>
        <v>23.23</v>
      </c>
      <c r="CZ456">
        <f>AE456</f>
        <v>23.23</v>
      </c>
      <c r="DA456">
        <f>AI456</f>
        <v>1</v>
      </c>
      <c r="DB456">
        <f>ROUND(ROUND(AT456*CZ456,2),6)</f>
        <v>1161.5</v>
      </c>
      <c r="DC456">
        <f>ROUND(ROUND(AT456*AG456,2),6)</f>
        <v>0</v>
      </c>
      <c r="DD456" t="s">
        <v>3</v>
      </c>
      <c r="DE456" t="s">
        <v>3</v>
      </c>
      <c r="DF456">
        <f t="shared" si="120"/>
        <v>371.68</v>
      </c>
      <c r="DG456">
        <f t="shared" si="117"/>
        <v>0</v>
      </c>
      <c r="DH456">
        <f t="shared" si="118"/>
        <v>0</v>
      </c>
      <c r="DI456">
        <f t="shared" si="119"/>
        <v>0</v>
      </c>
      <c r="DJ456">
        <f>DF456</f>
        <v>371.68</v>
      </c>
      <c r="DK456">
        <v>0</v>
      </c>
      <c r="DL456" t="s">
        <v>3</v>
      </c>
      <c r="DM456">
        <v>0</v>
      </c>
      <c r="DN456" t="s">
        <v>3</v>
      </c>
      <c r="DO456">
        <v>0</v>
      </c>
    </row>
    <row r="457" spans="1:119" x14ac:dyDescent="0.2">
      <c r="A457">
        <f>ROW(Source!A654)</f>
        <v>654</v>
      </c>
      <c r="B457">
        <v>60252775</v>
      </c>
      <c r="C457">
        <v>60254806</v>
      </c>
      <c r="D457">
        <v>58999254</v>
      </c>
      <c r="E457">
        <v>1080</v>
      </c>
      <c r="F457">
        <v>1</v>
      </c>
      <c r="G457">
        <v>1080</v>
      </c>
      <c r="H457">
        <v>1</v>
      </c>
      <c r="I457" t="s">
        <v>1048</v>
      </c>
      <c r="J457" t="s">
        <v>3</v>
      </c>
      <c r="K457" t="s">
        <v>1049</v>
      </c>
      <c r="L457">
        <v>1191</v>
      </c>
      <c r="N457">
        <v>1013</v>
      </c>
      <c r="O457" t="s">
        <v>1050</v>
      </c>
      <c r="P457" t="s">
        <v>1050</v>
      </c>
      <c r="Q457">
        <v>1</v>
      </c>
      <c r="W457">
        <v>0</v>
      </c>
      <c r="X457">
        <v>476480486</v>
      </c>
      <c r="Y457">
        <f>(AT457*1.1)</f>
        <v>20.724</v>
      </c>
      <c r="AA457">
        <v>0</v>
      </c>
      <c r="AB457">
        <v>0</v>
      </c>
      <c r="AC457">
        <v>0</v>
      </c>
      <c r="AD457">
        <v>0</v>
      </c>
      <c r="AE457">
        <v>0</v>
      </c>
      <c r="AF457">
        <v>0</v>
      </c>
      <c r="AG457">
        <v>0</v>
      </c>
      <c r="AH457">
        <v>0</v>
      </c>
      <c r="AI457">
        <v>1</v>
      </c>
      <c r="AJ457">
        <v>1</v>
      </c>
      <c r="AK457">
        <v>1</v>
      </c>
      <c r="AL457">
        <v>1</v>
      </c>
      <c r="AM457">
        <v>5</v>
      </c>
      <c r="AN457">
        <v>0</v>
      </c>
      <c r="AO457">
        <v>1</v>
      </c>
      <c r="AP457">
        <v>1</v>
      </c>
      <c r="AQ457">
        <v>0</v>
      </c>
      <c r="AR457">
        <v>0</v>
      </c>
      <c r="AS457" t="s">
        <v>3</v>
      </c>
      <c r="AT457">
        <v>18.84</v>
      </c>
      <c r="AU457" t="s">
        <v>24</v>
      </c>
      <c r="AV457">
        <v>1</v>
      </c>
      <c r="AW457">
        <v>2</v>
      </c>
      <c r="AX457">
        <v>60254811</v>
      </c>
      <c r="AY457">
        <v>1</v>
      </c>
      <c r="AZ457">
        <v>0</v>
      </c>
      <c r="BA457">
        <v>534</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CU457">
        <f>ROUND(AT457*Source!I654*AH457*AL457,2)</f>
        <v>0</v>
      </c>
      <c r="CV457">
        <f>ROUND(Y457*Source!I654,9)</f>
        <v>6.6316800000000002</v>
      </c>
      <c r="CW457">
        <v>0</v>
      </c>
      <c r="CX457">
        <f>ROUND(Y457*Source!I654,9)</f>
        <v>6.6316800000000002</v>
      </c>
      <c r="CY457">
        <f>AD457</f>
        <v>0</v>
      </c>
      <c r="CZ457">
        <f>AH457</f>
        <v>0</v>
      </c>
      <c r="DA457">
        <f>AL457</f>
        <v>1</v>
      </c>
      <c r="DB457">
        <f>ROUND((ROUND(AT457*CZ457,2)*1.1),6)</f>
        <v>0</v>
      </c>
      <c r="DC457">
        <f>ROUND((ROUND(AT457*AG457,2)*1.1),6)</f>
        <v>0</v>
      </c>
      <c r="DD457" t="s">
        <v>3</v>
      </c>
      <c r="DE457" t="s">
        <v>3</v>
      </c>
      <c r="DF457">
        <f t="shared" si="120"/>
        <v>0</v>
      </c>
      <c r="DG457">
        <f t="shared" si="117"/>
        <v>0</v>
      </c>
      <c r="DH457">
        <f t="shared" si="118"/>
        <v>0</v>
      </c>
      <c r="DI457">
        <f t="shared" si="119"/>
        <v>0</v>
      </c>
      <c r="DJ457">
        <f>DI457</f>
        <v>0</v>
      </c>
      <c r="DK457">
        <v>0</v>
      </c>
      <c r="DL457" t="s">
        <v>3</v>
      </c>
      <c r="DM457">
        <v>0</v>
      </c>
      <c r="DN457" t="s">
        <v>3</v>
      </c>
      <c r="DO457">
        <v>0</v>
      </c>
    </row>
    <row r="458" spans="1:119" x14ac:dyDescent="0.2">
      <c r="A458">
        <f>ROW(Source!A654)</f>
        <v>654</v>
      </c>
      <c r="B458">
        <v>60252775</v>
      </c>
      <c r="C458">
        <v>60254806</v>
      </c>
      <c r="D458">
        <v>59070669</v>
      </c>
      <c r="E458">
        <v>1</v>
      </c>
      <c r="F458">
        <v>1</v>
      </c>
      <c r="G458">
        <v>1080</v>
      </c>
      <c r="H458">
        <v>2</v>
      </c>
      <c r="I458" t="s">
        <v>1055</v>
      </c>
      <c r="J458" t="s">
        <v>1056</v>
      </c>
      <c r="K458" t="s">
        <v>1057</v>
      </c>
      <c r="L458">
        <v>1368</v>
      </c>
      <c r="N458">
        <v>1011</v>
      </c>
      <c r="O458" t="s">
        <v>1054</v>
      </c>
      <c r="P458" t="s">
        <v>1054</v>
      </c>
      <c r="Q458">
        <v>1</v>
      </c>
      <c r="W458">
        <v>0</v>
      </c>
      <c r="X458">
        <v>-1985943078</v>
      </c>
      <c r="Y458">
        <f>(AT458*1.1)</f>
        <v>1.1000000000000001E-2</v>
      </c>
      <c r="AA458">
        <v>0</v>
      </c>
      <c r="AB458">
        <v>1418.19</v>
      </c>
      <c r="AC458">
        <v>726.59</v>
      </c>
      <c r="AD458">
        <v>0</v>
      </c>
      <c r="AE458">
        <v>0</v>
      </c>
      <c r="AF458">
        <v>83.1</v>
      </c>
      <c r="AG458">
        <v>12.62</v>
      </c>
      <c r="AH458">
        <v>0</v>
      </c>
      <c r="AI458">
        <v>1</v>
      </c>
      <c r="AJ458">
        <v>16.3</v>
      </c>
      <c r="AK458">
        <v>54.99</v>
      </c>
      <c r="AL458">
        <v>1</v>
      </c>
      <c r="AM458">
        <v>2</v>
      </c>
      <c r="AN458">
        <v>0</v>
      </c>
      <c r="AO458">
        <v>1</v>
      </c>
      <c r="AP458">
        <v>1</v>
      </c>
      <c r="AQ458">
        <v>0</v>
      </c>
      <c r="AR458">
        <v>0</v>
      </c>
      <c r="AS458" t="s">
        <v>3</v>
      </c>
      <c r="AT458">
        <v>0.01</v>
      </c>
      <c r="AU458" t="s">
        <v>24</v>
      </c>
      <c r="AV458">
        <v>0</v>
      </c>
      <c r="AW458">
        <v>2</v>
      </c>
      <c r="AX458">
        <v>60254812</v>
      </c>
      <c r="AY458">
        <v>1</v>
      </c>
      <c r="AZ458">
        <v>0</v>
      </c>
      <c r="BA458">
        <v>535</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CV458">
        <v>0</v>
      </c>
      <c r="CW458">
        <f>ROUND(Y458*Source!I654*DO458,9)</f>
        <v>4.4422400000000001E-2</v>
      </c>
      <c r="CX458">
        <f>ROUND(Y458*Source!I654,9)</f>
        <v>3.5200000000000001E-3</v>
      </c>
      <c r="CY458">
        <f>AB458</f>
        <v>1418.19</v>
      </c>
      <c r="CZ458">
        <f>AF458</f>
        <v>83.1</v>
      </c>
      <c r="DA458">
        <f>AJ458</f>
        <v>16.3</v>
      </c>
      <c r="DB458">
        <f>ROUND((ROUND(AT458*CZ458,2)*1.1),6)</f>
        <v>0.91300000000000003</v>
      </c>
      <c r="DC458">
        <f>ROUND((ROUND(AT458*AG458,2)*1.1),6)</f>
        <v>0.14299999999999999</v>
      </c>
      <c r="DD458" t="s">
        <v>3</v>
      </c>
      <c r="DE458" t="s">
        <v>3</v>
      </c>
      <c r="DF458">
        <f t="shared" si="120"/>
        <v>0</v>
      </c>
      <c r="DG458">
        <f>ROUND(ROUND(AF458*AJ458,2)*CX458,2)</f>
        <v>4.7699999999999996</v>
      </c>
      <c r="DH458">
        <f>ROUND(ROUND(AG458*AK458,2)*CX458,2)</f>
        <v>2.44</v>
      </c>
      <c r="DI458">
        <f t="shared" si="119"/>
        <v>0</v>
      </c>
      <c r="DJ458">
        <f>DG458</f>
        <v>4.7699999999999996</v>
      </c>
      <c r="DK458">
        <v>0</v>
      </c>
      <c r="DL458" t="s">
        <v>1058</v>
      </c>
      <c r="DM458">
        <v>0</v>
      </c>
      <c r="DN458" t="s">
        <v>1050</v>
      </c>
      <c r="DO458">
        <v>12.62</v>
      </c>
    </row>
    <row r="459" spans="1:119" x14ac:dyDescent="0.2">
      <c r="A459">
        <f>ROW(Source!A654)</f>
        <v>654</v>
      </c>
      <c r="B459">
        <v>60252775</v>
      </c>
      <c r="C459">
        <v>60254806</v>
      </c>
      <c r="D459">
        <v>0</v>
      </c>
      <c r="E459">
        <v>1080</v>
      </c>
      <c r="F459">
        <v>1</v>
      </c>
      <c r="G459">
        <v>1080</v>
      </c>
      <c r="H459">
        <v>3</v>
      </c>
      <c r="I459" t="s">
        <v>863</v>
      </c>
      <c r="J459" t="s">
        <v>3</v>
      </c>
      <c r="K459" t="s">
        <v>864</v>
      </c>
      <c r="L459">
        <v>1371</v>
      </c>
      <c r="N459">
        <v>1013</v>
      </c>
      <c r="O459" t="s">
        <v>37</v>
      </c>
      <c r="P459" t="s">
        <v>37</v>
      </c>
      <c r="Q459">
        <v>1</v>
      </c>
      <c r="W459">
        <v>0</v>
      </c>
      <c r="X459">
        <v>477272194</v>
      </c>
      <c r="Y459">
        <f>AT459</f>
        <v>50</v>
      </c>
      <c r="AA459">
        <v>241.27</v>
      </c>
      <c r="AB459">
        <v>0</v>
      </c>
      <c r="AC459">
        <v>0</v>
      </c>
      <c r="AD459">
        <v>0</v>
      </c>
      <c r="AE459">
        <v>24.42</v>
      </c>
      <c r="AF459">
        <v>0</v>
      </c>
      <c r="AG459">
        <v>0</v>
      </c>
      <c r="AH459">
        <v>0</v>
      </c>
      <c r="AI459">
        <v>9.8800000000000008</v>
      </c>
      <c r="AJ459">
        <v>1</v>
      </c>
      <c r="AK459">
        <v>1</v>
      </c>
      <c r="AL459">
        <v>1</v>
      </c>
      <c r="AM459">
        <v>0</v>
      </c>
      <c r="AN459">
        <v>0</v>
      </c>
      <c r="AO459">
        <v>0</v>
      </c>
      <c r="AP459">
        <v>0</v>
      </c>
      <c r="AQ459">
        <v>0</v>
      </c>
      <c r="AR459">
        <v>0</v>
      </c>
      <c r="AS459" t="s">
        <v>3</v>
      </c>
      <c r="AT459">
        <v>50</v>
      </c>
      <c r="AU459" t="s">
        <v>3</v>
      </c>
      <c r="AV459">
        <v>0</v>
      </c>
      <c r="AW459">
        <v>1</v>
      </c>
      <c r="AX459">
        <v>-1</v>
      </c>
      <c r="AY459">
        <v>0</v>
      </c>
      <c r="AZ459">
        <v>0</v>
      </c>
      <c r="BA459" t="s">
        <v>3</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CV459">
        <v>0</v>
      </c>
      <c r="CW459">
        <v>0</v>
      </c>
      <c r="CX459">
        <f>ROUND(Y459*Source!I654,9)</f>
        <v>16</v>
      </c>
      <c r="CY459">
        <f>AA459</f>
        <v>241.27</v>
      </c>
      <c r="CZ459">
        <f>AE459</f>
        <v>24.42</v>
      </c>
      <c r="DA459">
        <f>AI459</f>
        <v>9.8800000000000008</v>
      </c>
      <c r="DB459">
        <f>ROUND(ROUND(AT459*CZ459,2),6)</f>
        <v>1221</v>
      </c>
      <c r="DC459">
        <f>ROUND(ROUND(AT459*AG459,2),6)</f>
        <v>0</v>
      </c>
      <c r="DD459" t="s">
        <v>3</v>
      </c>
      <c r="DE459" t="s">
        <v>3</v>
      </c>
      <c r="DF459">
        <f>ROUND(ROUND(AE459*AI459,2)*CX459,2)</f>
        <v>3860.32</v>
      </c>
      <c r="DG459">
        <f t="shared" ref="DG459:DG468" si="121">ROUND(ROUND(AF459,2)*CX459,2)</f>
        <v>0</v>
      </c>
      <c r="DH459">
        <f t="shared" ref="DH459:DH468" si="122">ROUND(ROUND(AG459,2)*CX459,2)</f>
        <v>0</v>
      </c>
      <c r="DI459">
        <f t="shared" si="119"/>
        <v>0</v>
      </c>
      <c r="DJ459">
        <f>DF459</f>
        <v>3860.32</v>
      </c>
      <c r="DK459">
        <v>0</v>
      </c>
      <c r="DL459" t="s">
        <v>3</v>
      </c>
      <c r="DM459">
        <v>0</v>
      </c>
      <c r="DN459" t="s">
        <v>3</v>
      </c>
      <c r="DO459">
        <v>0</v>
      </c>
    </row>
    <row r="460" spans="1:119" x14ac:dyDescent="0.2">
      <c r="A460">
        <f>ROW(Source!A654)</f>
        <v>654</v>
      </c>
      <c r="B460">
        <v>60252775</v>
      </c>
      <c r="C460">
        <v>60254806</v>
      </c>
      <c r="D460">
        <v>0</v>
      </c>
      <c r="E460">
        <v>1080</v>
      </c>
      <c r="F460">
        <v>1</v>
      </c>
      <c r="G460">
        <v>1080</v>
      </c>
      <c r="H460">
        <v>3</v>
      </c>
      <c r="I460" t="s">
        <v>867</v>
      </c>
      <c r="J460" t="s">
        <v>3</v>
      </c>
      <c r="K460" t="s">
        <v>868</v>
      </c>
      <c r="L460">
        <v>1371</v>
      </c>
      <c r="N460">
        <v>1013</v>
      </c>
      <c r="O460" t="s">
        <v>37</v>
      </c>
      <c r="P460" t="s">
        <v>37</v>
      </c>
      <c r="Q460">
        <v>1</v>
      </c>
      <c r="W460">
        <v>0</v>
      </c>
      <c r="X460">
        <v>553837540</v>
      </c>
      <c r="Y460">
        <f>AT460</f>
        <v>50</v>
      </c>
      <c r="AA460">
        <v>229.51</v>
      </c>
      <c r="AB460">
        <v>0</v>
      </c>
      <c r="AC460">
        <v>0</v>
      </c>
      <c r="AD460">
        <v>0</v>
      </c>
      <c r="AE460">
        <v>23.23</v>
      </c>
      <c r="AF460">
        <v>0</v>
      </c>
      <c r="AG460">
        <v>0</v>
      </c>
      <c r="AH460">
        <v>0</v>
      </c>
      <c r="AI460">
        <v>9.8800000000000008</v>
      </c>
      <c r="AJ460">
        <v>1</v>
      </c>
      <c r="AK460">
        <v>1</v>
      </c>
      <c r="AL460">
        <v>1</v>
      </c>
      <c r="AM460">
        <v>0</v>
      </c>
      <c r="AN460">
        <v>0</v>
      </c>
      <c r="AO460">
        <v>0</v>
      </c>
      <c r="AP460">
        <v>0</v>
      </c>
      <c r="AQ460">
        <v>0</v>
      </c>
      <c r="AR460">
        <v>0</v>
      </c>
      <c r="AS460" t="s">
        <v>3</v>
      </c>
      <c r="AT460">
        <v>50</v>
      </c>
      <c r="AU460" t="s">
        <v>3</v>
      </c>
      <c r="AV460">
        <v>0</v>
      </c>
      <c r="AW460">
        <v>1</v>
      </c>
      <c r="AX460">
        <v>-1</v>
      </c>
      <c r="AY460">
        <v>0</v>
      </c>
      <c r="AZ460">
        <v>0</v>
      </c>
      <c r="BA460" t="s">
        <v>3</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CV460">
        <v>0</v>
      </c>
      <c r="CW460">
        <v>0</v>
      </c>
      <c r="CX460">
        <f>ROUND(Y460*Source!I654,9)</f>
        <v>16</v>
      </c>
      <c r="CY460">
        <f>AA460</f>
        <v>229.51</v>
      </c>
      <c r="CZ460">
        <f>AE460</f>
        <v>23.23</v>
      </c>
      <c r="DA460">
        <f>AI460</f>
        <v>9.8800000000000008</v>
      </c>
      <c r="DB460">
        <f>ROUND(ROUND(AT460*CZ460,2),6)</f>
        <v>1161.5</v>
      </c>
      <c r="DC460">
        <f>ROUND(ROUND(AT460*AG460,2),6)</f>
        <v>0</v>
      </c>
      <c r="DD460" t="s">
        <v>3</v>
      </c>
      <c r="DE460" t="s">
        <v>3</v>
      </c>
      <c r="DF460">
        <f>ROUND(ROUND(AE460*AI460,2)*CX460,2)</f>
        <v>3672.16</v>
      </c>
      <c r="DG460">
        <f t="shared" si="121"/>
        <v>0</v>
      </c>
      <c r="DH460">
        <f t="shared" si="122"/>
        <v>0</v>
      </c>
      <c r="DI460">
        <f t="shared" si="119"/>
        <v>0</v>
      </c>
      <c r="DJ460">
        <f>DF460</f>
        <v>3672.16</v>
      </c>
      <c r="DK460">
        <v>0</v>
      </c>
      <c r="DL460" t="s">
        <v>3</v>
      </c>
      <c r="DM460">
        <v>0</v>
      </c>
      <c r="DN460" t="s">
        <v>3</v>
      </c>
      <c r="DO460">
        <v>0</v>
      </c>
    </row>
    <row r="461" spans="1:119" x14ac:dyDescent="0.2">
      <c r="A461">
        <f>ROW(Source!A659)</f>
        <v>659</v>
      </c>
      <c r="B461">
        <v>60252778</v>
      </c>
      <c r="C461">
        <v>60253971</v>
      </c>
      <c r="D461">
        <v>58999254</v>
      </c>
      <c r="E461">
        <v>1080</v>
      </c>
      <c r="F461">
        <v>1</v>
      </c>
      <c r="G461">
        <v>1080</v>
      </c>
      <c r="H461">
        <v>1</v>
      </c>
      <c r="I461" t="s">
        <v>1048</v>
      </c>
      <c r="J461" t="s">
        <v>3</v>
      </c>
      <c r="K461" t="s">
        <v>1049</v>
      </c>
      <c r="L461">
        <v>1191</v>
      </c>
      <c r="N461">
        <v>1013</v>
      </c>
      <c r="O461" t="s">
        <v>1050</v>
      </c>
      <c r="P461" t="s">
        <v>1050</v>
      </c>
      <c r="Q461">
        <v>1</v>
      </c>
      <c r="W461">
        <v>0</v>
      </c>
      <c r="X461">
        <v>476480486</v>
      </c>
      <c r="Y461">
        <f>(AT461*1.1)</f>
        <v>1.1330000000000002</v>
      </c>
      <c r="AA461">
        <v>0</v>
      </c>
      <c r="AB461">
        <v>0</v>
      </c>
      <c r="AC461">
        <v>0</v>
      </c>
      <c r="AD461">
        <v>0</v>
      </c>
      <c r="AE461">
        <v>0</v>
      </c>
      <c r="AF461">
        <v>0</v>
      </c>
      <c r="AG461">
        <v>0</v>
      </c>
      <c r="AH461">
        <v>0</v>
      </c>
      <c r="AI461">
        <v>1</v>
      </c>
      <c r="AJ461">
        <v>1</v>
      </c>
      <c r="AK461">
        <v>1</v>
      </c>
      <c r="AL461">
        <v>1</v>
      </c>
      <c r="AM461">
        <v>-2</v>
      </c>
      <c r="AN461">
        <v>0</v>
      </c>
      <c r="AO461">
        <v>1</v>
      </c>
      <c r="AP461">
        <v>1</v>
      </c>
      <c r="AQ461">
        <v>0</v>
      </c>
      <c r="AR461">
        <v>0</v>
      </c>
      <c r="AS461" t="s">
        <v>3</v>
      </c>
      <c r="AT461">
        <v>1.03</v>
      </c>
      <c r="AU461" t="s">
        <v>24</v>
      </c>
      <c r="AV461">
        <v>1</v>
      </c>
      <c r="AW461">
        <v>2</v>
      </c>
      <c r="AX461">
        <v>60254488</v>
      </c>
      <c r="AY461">
        <v>1</v>
      </c>
      <c r="AZ461">
        <v>0</v>
      </c>
      <c r="BA461">
        <v>537</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CU461">
        <f>ROUND(AT461*Source!I659*AH461*AL461,2)</f>
        <v>0</v>
      </c>
      <c r="CV461">
        <f>ROUND(Y461*Source!I659,9)</f>
        <v>114.43300000000001</v>
      </c>
      <c r="CW461">
        <v>0</v>
      </c>
      <c r="CX461">
        <f>ROUND(Y461*Source!I659,9)</f>
        <v>114.43300000000001</v>
      </c>
      <c r="CY461">
        <f>AD461</f>
        <v>0</v>
      </c>
      <c r="CZ461">
        <f>AH461</f>
        <v>0</v>
      </c>
      <c r="DA461">
        <f>AL461</f>
        <v>1</v>
      </c>
      <c r="DB461">
        <f>ROUND((ROUND(AT461*CZ461,2)*1.1),6)</f>
        <v>0</v>
      </c>
      <c r="DC461">
        <f>ROUND((ROUND(AT461*AG461,2)*1.1),6)</f>
        <v>0</v>
      </c>
      <c r="DD461" t="s">
        <v>3</v>
      </c>
      <c r="DE461" t="s">
        <v>3</v>
      </c>
      <c r="DF461">
        <f t="shared" ref="DF461:DF469" si="123">ROUND(ROUND(AE461,2)*CX461,2)</f>
        <v>0</v>
      </c>
      <c r="DG461">
        <f t="shared" si="121"/>
        <v>0</v>
      </c>
      <c r="DH461">
        <f t="shared" si="122"/>
        <v>0</v>
      </c>
      <c r="DI461">
        <f t="shared" si="119"/>
        <v>0</v>
      </c>
      <c r="DJ461">
        <f>DI461</f>
        <v>0</v>
      </c>
      <c r="DK461">
        <v>0</v>
      </c>
      <c r="DL461" t="s">
        <v>3</v>
      </c>
      <c r="DM461">
        <v>0</v>
      </c>
      <c r="DN461" t="s">
        <v>3</v>
      </c>
      <c r="DO461">
        <v>0</v>
      </c>
    </row>
    <row r="462" spans="1:119" x14ac:dyDescent="0.2">
      <c r="A462">
        <f>ROW(Source!A659)</f>
        <v>659</v>
      </c>
      <c r="B462">
        <v>60252778</v>
      </c>
      <c r="C462">
        <v>60253971</v>
      </c>
      <c r="D462">
        <v>59070370</v>
      </c>
      <c r="E462">
        <v>1</v>
      </c>
      <c r="F462">
        <v>1</v>
      </c>
      <c r="G462">
        <v>1080</v>
      </c>
      <c r="H462">
        <v>2</v>
      </c>
      <c r="I462" t="s">
        <v>1051</v>
      </c>
      <c r="J462" t="s">
        <v>1052</v>
      </c>
      <c r="K462" t="s">
        <v>1053</v>
      </c>
      <c r="L462">
        <v>1368</v>
      </c>
      <c r="N462">
        <v>1011</v>
      </c>
      <c r="O462" t="s">
        <v>1054</v>
      </c>
      <c r="P462" t="s">
        <v>1054</v>
      </c>
      <c r="Q462">
        <v>1</v>
      </c>
      <c r="W462">
        <v>0</v>
      </c>
      <c r="X462">
        <v>-2065404138</v>
      </c>
      <c r="Y462">
        <f>(AT462*1.1)</f>
        <v>0.12100000000000001</v>
      </c>
      <c r="AA462">
        <v>0</v>
      </c>
      <c r="AB462">
        <v>7.44</v>
      </c>
      <c r="AC462">
        <v>0</v>
      </c>
      <c r="AD462">
        <v>0</v>
      </c>
      <c r="AE462">
        <v>0</v>
      </c>
      <c r="AF462">
        <v>7.11</v>
      </c>
      <c r="AG462">
        <v>0</v>
      </c>
      <c r="AH462">
        <v>0</v>
      </c>
      <c r="AI462">
        <v>1</v>
      </c>
      <c r="AJ462">
        <v>1</v>
      </c>
      <c r="AK462">
        <v>1</v>
      </c>
      <c r="AL462">
        <v>1</v>
      </c>
      <c r="AM462">
        <v>-2</v>
      </c>
      <c r="AN462">
        <v>0</v>
      </c>
      <c r="AO462">
        <v>1</v>
      </c>
      <c r="AP462">
        <v>1</v>
      </c>
      <c r="AQ462">
        <v>0</v>
      </c>
      <c r="AR462">
        <v>0</v>
      </c>
      <c r="AS462" t="s">
        <v>3</v>
      </c>
      <c r="AT462">
        <v>0.11</v>
      </c>
      <c r="AU462" t="s">
        <v>24</v>
      </c>
      <c r="AV462">
        <v>0</v>
      </c>
      <c r="AW462">
        <v>2</v>
      </c>
      <c r="AX462">
        <v>60254489</v>
      </c>
      <c r="AY462">
        <v>1</v>
      </c>
      <c r="AZ462">
        <v>0</v>
      </c>
      <c r="BA462">
        <v>538</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CV462">
        <v>0</v>
      </c>
      <c r="CW462">
        <f>ROUND(Y462*Source!I659*DO462,9)</f>
        <v>0</v>
      </c>
      <c r="CX462">
        <f>ROUND(Y462*Source!I659,9)</f>
        <v>12.221</v>
      </c>
      <c r="CY462">
        <f>AB462</f>
        <v>7.44</v>
      </c>
      <c r="CZ462">
        <f>AF462</f>
        <v>7.11</v>
      </c>
      <c r="DA462">
        <f>AJ462</f>
        <v>1</v>
      </c>
      <c r="DB462">
        <f>ROUND((ROUND(AT462*CZ462,2)*1.1),6)</f>
        <v>0.85799999999999998</v>
      </c>
      <c r="DC462">
        <f>ROUND((ROUND(AT462*AG462,2)*1.1),6)</f>
        <v>0</v>
      </c>
      <c r="DD462" t="s">
        <v>3</v>
      </c>
      <c r="DE462" t="s">
        <v>3</v>
      </c>
      <c r="DF462">
        <f t="shared" si="123"/>
        <v>0</v>
      </c>
      <c r="DG462">
        <f t="shared" si="121"/>
        <v>86.89</v>
      </c>
      <c r="DH462">
        <f t="shared" si="122"/>
        <v>0</v>
      </c>
      <c r="DI462">
        <f t="shared" si="119"/>
        <v>0</v>
      </c>
      <c r="DJ462">
        <f>DG462</f>
        <v>86.89</v>
      </c>
      <c r="DK462">
        <v>0</v>
      </c>
      <c r="DL462" t="s">
        <v>3</v>
      </c>
      <c r="DM462">
        <v>0</v>
      </c>
      <c r="DN462" t="s">
        <v>3</v>
      </c>
      <c r="DO462">
        <v>0</v>
      </c>
    </row>
    <row r="463" spans="1:119" x14ac:dyDescent="0.2">
      <c r="A463">
        <f>ROW(Source!A659)</f>
        <v>659</v>
      </c>
      <c r="B463">
        <v>60252778</v>
      </c>
      <c r="C463">
        <v>60253971</v>
      </c>
      <c r="D463">
        <v>59039593</v>
      </c>
      <c r="E463">
        <v>1</v>
      </c>
      <c r="F463">
        <v>1</v>
      </c>
      <c r="G463">
        <v>1080</v>
      </c>
      <c r="H463">
        <v>3</v>
      </c>
      <c r="I463" t="s">
        <v>1205</v>
      </c>
      <c r="J463" t="s">
        <v>1206</v>
      </c>
      <c r="K463" t="s">
        <v>1207</v>
      </c>
      <c r="L463">
        <v>1348</v>
      </c>
      <c r="N463">
        <v>1009</v>
      </c>
      <c r="O463" t="s">
        <v>32</v>
      </c>
      <c r="P463" t="s">
        <v>32</v>
      </c>
      <c r="Q463">
        <v>1000</v>
      </c>
      <c r="W463">
        <v>0</v>
      </c>
      <c r="X463">
        <v>-1046938798</v>
      </c>
      <c r="Y463">
        <f>AT463</f>
        <v>0.02</v>
      </c>
      <c r="AA463">
        <v>9844.31</v>
      </c>
      <c r="AB463">
        <v>0</v>
      </c>
      <c r="AC463">
        <v>0</v>
      </c>
      <c r="AD463">
        <v>0</v>
      </c>
      <c r="AE463">
        <v>9844.31</v>
      </c>
      <c r="AF463">
        <v>0</v>
      </c>
      <c r="AG463">
        <v>0</v>
      </c>
      <c r="AH463">
        <v>0</v>
      </c>
      <c r="AI463">
        <v>1</v>
      </c>
      <c r="AJ463">
        <v>1</v>
      </c>
      <c r="AK463">
        <v>1</v>
      </c>
      <c r="AL463">
        <v>1</v>
      </c>
      <c r="AM463">
        <v>-2</v>
      </c>
      <c r="AN463">
        <v>0</v>
      </c>
      <c r="AO463">
        <v>1</v>
      </c>
      <c r="AP463">
        <v>1</v>
      </c>
      <c r="AQ463">
        <v>0</v>
      </c>
      <c r="AR463">
        <v>0</v>
      </c>
      <c r="AS463" t="s">
        <v>3</v>
      </c>
      <c r="AT463">
        <v>0.02</v>
      </c>
      <c r="AU463" t="s">
        <v>3</v>
      </c>
      <c r="AV463">
        <v>0</v>
      </c>
      <c r="AW463">
        <v>2</v>
      </c>
      <c r="AX463">
        <v>60254490</v>
      </c>
      <c r="AY463">
        <v>1</v>
      </c>
      <c r="AZ463">
        <v>0</v>
      </c>
      <c r="BA463">
        <v>539</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CV463">
        <v>0</v>
      </c>
      <c r="CW463">
        <v>0</v>
      </c>
      <c r="CX463">
        <f>ROUND(Y463*Source!I659,9)</f>
        <v>2.02</v>
      </c>
      <c r="CY463">
        <f>AA463</f>
        <v>9844.31</v>
      </c>
      <c r="CZ463">
        <f>AE463</f>
        <v>9844.31</v>
      </c>
      <c r="DA463">
        <f>AI463</f>
        <v>1</v>
      </c>
      <c r="DB463">
        <f>ROUND(ROUND(AT463*CZ463,2),6)</f>
        <v>196.89</v>
      </c>
      <c r="DC463">
        <f>ROUND(ROUND(AT463*AG463,2),6)</f>
        <v>0</v>
      </c>
      <c r="DD463" t="s">
        <v>3</v>
      </c>
      <c r="DE463" t="s">
        <v>3</v>
      </c>
      <c r="DF463">
        <f t="shared" si="123"/>
        <v>19885.509999999998</v>
      </c>
      <c r="DG463">
        <f t="shared" si="121"/>
        <v>0</v>
      </c>
      <c r="DH463">
        <f t="shared" si="122"/>
        <v>0</v>
      </c>
      <c r="DI463">
        <f t="shared" si="119"/>
        <v>0</v>
      </c>
      <c r="DJ463">
        <f>DF463</f>
        <v>19885.509999999998</v>
      </c>
      <c r="DK463">
        <v>0</v>
      </c>
      <c r="DL463" t="s">
        <v>3</v>
      </c>
      <c r="DM463">
        <v>0</v>
      </c>
      <c r="DN463" t="s">
        <v>3</v>
      </c>
      <c r="DO463">
        <v>0</v>
      </c>
    </row>
    <row r="464" spans="1:119" x14ac:dyDescent="0.2">
      <c r="A464">
        <f>ROW(Source!A659)</f>
        <v>659</v>
      </c>
      <c r="B464">
        <v>60252778</v>
      </c>
      <c r="C464">
        <v>60253971</v>
      </c>
      <c r="D464">
        <v>59039758</v>
      </c>
      <c r="E464">
        <v>1</v>
      </c>
      <c r="F464">
        <v>1</v>
      </c>
      <c r="G464">
        <v>1080</v>
      </c>
      <c r="H464">
        <v>3</v>
      </c>
      <c r="I464" t="s">
        <v>1119</v>
      </c>
      <c r="J464" t="s">
        <v>1120</v>
      </c>
      <c r="K464" t="s">
        <v>1121</v>
      </c>
      <c r="L464">
        <v>1348</v>
      </c>
      <c r="N464">
        <v>1009</v>
      </c>
      <c r="O464" t="s">
        <v>32</v>
      </c>
      <c r="P464" t="s">
        <v>32</v>
      </c>
      <c r="Q464">
        <v>1000</v>
      </c>
      <c r="W464">
        <v>0</v>
      </c>
      <c r="X464">
        <v>248787090</v>
      </c>
      <c r="Y464">
        <f>AT464</f>
        <v>6.0000000000000002E-5</v>
      </c>
      <c r="AA464">
        <v>331.04</v>
      </c>
      <c r="AB464">
        <v>0</v>
      </c>
      <c r="AC464">
        <v>0</v>
      </c>
      <c r="AD464">
        <v>0</v>
      </c>
      <c r="AE464">
        <v>331.04</v>
      </c>
      <c r="AF464">
        <v>0</v>
      </c>
      <c r="AG464">
        <v>0</v>
      </c>
      <c r="AH464">
        <v>0</v>
      </c>
      <c r="AI464">
        <v>1</v>
      </c>
      <c r="AJ464">
        <v>1</v>
      </c>
      <c r="AK464">
        <v>1</v>
      </c>
      <c r="AL464">
        <v>1</v>
      </c>
      <c r="AM464">
        <v>-2</v>
      </c>
      <c r="AN464">
        <v>0</v>
      </c>
      <c r="AO464">
        <v>1</v>
      </c>
      <c r="AP464">
        <v>1</v>
      </c>
      <c r="AQ464">
        <v>0</v>
      </c>
      <c r="AR464">
        <v>0</v>
      </c>
      <c r="AS464" t="s">
        <v>3</v>
      </c>
      <c r="AT464">
        <v>6.0000000000000002E-5</v>
      </c>
      <c r="AU464" t="s">
        <v>3</v>
      </c>
      <c r="AV464">
        <v>0</v>
      </c>
      <c r="AW464">
        <v>2</v>
      </c>
      <c r="AX464">
        <v>60254491</v>
      </c>
      <c r="AY464">
        <v>1</v>
      </c>
      <c r="AZ464">
        <v>0</v>
      </c>
      <c r="BA464">
        <v>540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CV464">
        <v>0</v>
      </c>
      <c r="CW464">
        <v>0</v>
      </c>
      <c r="CX464">
        <f>ROUND(Y464*Source!I659,9)</f>
        <v>6.0600000000000003E-3</v>
      </c>
      <c r="CY464">
        <f>AA464</f>
        <v>331.04</v>
      </c>
      <c r="CZ464">
        <f>AE464</f>
        <v>331.04</v>
      </c>
      <c r="DA464">
        <f>AI464</f>
        <v>1</v>
      </c>
      <c r="DB464">
        <f>ROUND(ROUND(AT464*CZ464,2),6)</f>
        <v>0.02</v>
      </c>
      <c r="DC464">
        <f>ROUND(ROUND(AT464*AG464,2),6)</f>
        <v>0</v>
      </c>
      <c r="DD464" t="s">
        <v>3</v>
      </c>
      <c r="DE464" t="s">
        <v>3</v>
      </c>
      <c r="DF464">
        <f t="shared" si="123"/>
        <v>2.0099999999999998</v>
      </c>
      <c r="DG464">
        <f t="shared" si="121"/>
        <v>0</v>
      </c>
      <c r="DH464">
        <f t="shared" si="122"/>
        <v>0</v>
      </c>
      <c r="DI464">
        <f t="shared" si="119"/>
        <v>0</v>
      </c>
      <c r="DJ464">
        <f>DF464</f>
        <v>2.0099999999999998</v>
      </c>
      <c r="DK464">
        <v>0</v>
      </c>
      <c r="DL464" t="s">
        <v>3</v>
      </c>
      <c r="DM464">
        <v>0</v>
      </c>
      <c r="DN464" t="s">
        <v>3</v>
      </c>
      <c r="DO464">
        <v>0</v>
      </c>
    </row>
    <row r="465" spans="1:119" x14ac:dyDescent="0.2">
      <c r="A465">
        <f>ROW(Source!A659)</f>
        <v>659</v>
      </c>
      <c r="B465">
        <v>60252778</v>
      </c>
      <c r="C465">
        <v>60253971</v>
      </c>
      <c r="D465">
        <v>59040049</v>
      </c>
      <c r="E465">
        <v>1</v>
      </c>
      <c r="F465">
        <v>1</v>
      </c>
      <c r="G465">
        <v>1080</v>
      </c>
      <c r="H465">
        <v>3</v>
      </c>
      <c r="I465" t="s">
        <v>1066</v>
      </c>
      <c r="J465" t="s">
        <v>1067</v>
      </c>
      <c r="K465" t="s">
        <v>1068</v>
      </c>
      <c r="L465">
        <v>1348</v>
      </c>
      <c r="N465">
        <v>1009</v>
      </c>
      <c r="O465" t="s">
        <v>32</v>
      </c>
      <c r="P465" t="s">
        <v>32</v>
      </c>
      <c r="Q465">
        <v>1000</v>
      </c>
      <c r="W465">
        <v>0</v>
      </c>
      <c r="X465">
        <v>-1792704725</v>
      </c>
      <c r="Y465">
        <f>AT465</f>
        <v>2.9999999999999997E-4</v>
      </c>
      <c r="AA465">
        <v>8590.86</v>
      </c>
      <c r="AB465">
        <v>0</v>
      </c>
      <c r="AC465">
        <v>0</v>
      </c>
      <c r="AD465">
        <v>0</v>
      </c>
      <c r="AE465">
        <v>8590.86</v>
      </c>
      <c r="AF465">
        <v>0</v>
      </c>
      <c r="AG465">
        <v>0</v>
      </c>
      <c r="AH465">
        <v>0</v>
      </c>
      <c r="AI465">
        <v>1</v>
      </c>
      <c r="AJ465">
        <v>1</v>
      </c>
      <c r="AK465">
        <v>1</v>
      </c>
      <c r="AL465">
        <v>1</v>
      </c>
      <c r="AM465">
        <v>-2</v>
      </c>
      <c r="AN465">
        <v>0</v>
      </c>
      <c r="AO465">
        <v>1</v>
      </c>
      <c r="AP465">
        <v>1</v>
      </c>
      <c r="AQ465">
        <v>0</v>
      </c>
      <c r="AR465">
        <v>0</v>
      </c>
      <c r="AS465" t="s">
        <v>3</v>
      </c>
      <c r="AT465">
        <v>2.9999999999999997E-4</v>
      </c>
      <c r="AU465" t="s">
        <v>3</v>
      </c>
      <c r="AV465">
        <v>0</v>
      </c>
      <c r="AW465">
        <v>2</v>
      </c>
      <c r="AX465">
        <v>60254492</v>
      </c>
      <c r="AY465">
        <v>1</v>
      </c>
      <c r="AZ465">
        <v>0</v>
      </c>
      <c r="BA465">
        <v>541</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CV465">
        <v>0</v>
      </c>
      <c r="CW465">
        <v>0</v>
      </c>
      <c r="CX465">
        <f>ROUND(Y465*Source!I659,9)</f>
        <v>3.0300000000000001E-2</v>
      </c>
      <c r="CY465">
        <f>AA465</f>
        <v>8590.86</v>
      </c>
      <c r="CZ465">
        <f>AE465</f>
        <v>8590.86</v>
      </c>
      <c r="DA465">
        <f>AI465</f>
        <v>1</v>
      </c>
      <c r="DB465">
        <f>ROUND(ROUND(AT465*CZ465,2),6)</f>
        <v>2.58</v>
      </c>
      <c r="DC465">
        <f>ROUND(ROUND(AT465*AG465,2),6)</f>
        <v>0</v>
      </c>
      <c r="DD465" t="s">
        <v>3</v>
      </c>
      <c r="DE465" t="s">
        <v>3</v>
      </c>
      <c r="DF465">
        <f t="shared" si="123"/>
        <v>260.3</v>
      </c>
      <c r="DG465">
        <f t="shared" si="121"/>
        <v>0</v>
      </c>
      <c r="DH465">
        <f t="shared" si="122"/>
        <v>0</v>
      </c>
      <c r="DI465">
        <f t="shared" si="119"/>
        <v>0</v>
      </c>
      <c r="DJ465">
        <f>DF465</f>
        <v>260.3</v>
      </c>
      <c r="DK465">
        <v>0</v>
      </c>
      <c r="DL465" t="s">
        <v>3</v>
      </c>
      <c r="DM465">
        <v>0</v>
      </c>
      <c r="DN465" t="s">
        <v>3</v>
      </c>
      <c r="DO465">
        <v>0</v>
      </c>
    </row>
    <row r="466" spans="1:119" x14ac:dyDescent="0.2">
      <c r="A466">
        <f>ROW(Source!A659)</f>
        <v>659</v>
      </c>
      <c r="B466">
        <v>60252778</v>
      </c>
      <c r="C466">
        <v>60253971</v>
      </c>
      <c r="D466">
        <v>59038857</v>
      </c>
      <c r="E466">
        <v>1</v>
      </c>
      <c r="F466">
        <v>1</v>
      </c>
      <c r="G466">
        <v>1080</v>
      </c>
      <c r="H466">
        <v>3</v>
      </c>
      <c r="I466" t="s">
        <v>30</v>
      </c>
      <c r="J466" t="s">
        <v>33</v>
      </c>
      <c r="K466" t="s">
        <v>31</v>
      </c>
      <c r="L466">
        <v>1348</v>
      </c>
      <c r="N466">
        <v>1009</v>
      </c>
      <c r="O466" t="s">
        <v>32</v>
      </c>
      <c r="P466" t="s">
        <v>32</v>
      </c>
      <c r="Q466">
        <v>1000</v>
      </c>
      <c r="W466">
        <v>0</v>
      </c>
      <c r="X466">
        <v>-566361729</v>
      </c>
      <c r="Y466">
        <f>AT466</f>
        <v>1.8E-3</v>
      </c>
      <c r="AA466">
        <v>24609.759999999998</v>
      </c>
      <c r="AB466">
        <v>0</v>
      </c>
      <c r="AC466">
        <v>0</v>
      </c>
      <c r="AD466">
        <v>0</v>
      </c>
      <c r="AE466">
        <v>24609.759999999998</v>
      </c>
      <c r="AF466">
        <v>0</v>
      </c>
      <c r="AG466">
        <v>0</v>
      </c>
      <c r="AH466">
        <v>0</v>
      </c>
      <c r="AI466">
        <v>1</v>
      </c>
      <c r="AJ466">
        <v>1</v>
      </c>
      <c r="AK466">
        <v>1</v>
      </c>
      <c r="AL466">
        <v>1</v>
      </c>
      <c r="AM466">
        <v>0</v>
      </c>
      <c r="AN466">
        <v>0</v>
      </c>
      <c r="AO466">
        <v>0</v>
      </c>
      <c r="AP466">
        <v>1</v>
      </c>
      <c r="AQ466">
        <v>0</v>
      </c>
      <c r="AR466">
        <v>0</v>
      </c>
      <c r="AS466" t="s">
        <v>3</v>
      </c>
      <c r="AT466">
        <v>1.8E-3</v>
      </c>
      <c r="AU466" t="s">
        <v>3</v>
      </c>
      <c r="AV466">
        <v>0</v>
      </c>
      <c r="AW466">
        <v>1</v>
      </c>
      <c r="AX466">
        <v>-1</v>
      </c>
      <c r="AY466">
        <v>0</v>
      </c>
      <c r="AZ466">
        <v>0</v>
      </c>
      <c r="BA466" t="s">
        <v>3</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CV466">
        <v>0</v>
      </c>
      <c r="CW466">
        <v>0</v>
      </c>
      <c r="CX466">
        <f>ROUND(Y466*Source!I659,9)</f>
        <v>0.18179999999999999</v>
      </c>
      <c r="CY466">
        <f>AA466</f>
        <v>24609.759999999998</v>
      </c>
      <c r="CZ466">
        <f>AE466</f>
        <v>24609.759999999998</v>
      </c>
      <c r="DA466">
        <f>AI466</f>
        <v>1</v>
      </c>
      <c r="DB466">
        <f>ROUND(ROUND(AT466*CZ466,2),6)</f>
        <v>44.3</v>
      </c>
      <c r="DC466">
        <f>ROUND(ROUND(AT466*AG466,2),6)</f>
        <v>0</v>
      </c>
      <c r="DD466" t="s">
        <v>3</v>
      </c>
      <c r="DE466" t="s">
        <v>3</v>
      </c>
      <c r="DF466">
        <f t="shared" si="123"/>
        <v>4474.05</v>
      </c>
      <c r="DG466">
        <f t="shared" si="121"/>
        <v>0</v>
      </c>
      <c r="DH466">
        <f t="shared" si="122"/>
        <v>0</v>
      </c>
      <c r="DI466">
        <f t="shared" si="119"/>
        <v>0</v>
      </c>
      <c r="DJ466">
        <f>DF466</f>
        <v>4474.05</v>
      </c>
      <c r="DK466">
        <v>0</v>
      </c>
      <c r="DL466" t="s">
        <v>3</v>
      </c>
      <c r="DM466">
        <v>0</v>
      </c>
      <c r="DN466" t="s">
        <v>3</v>
      </c>
      <c r="DO466">
        <v>0</v>
      </c>
    </row>
    <row r="467" spans="1:119" x14ac:dyDescent="0.2">
      <c r="A467">
        <f>ROW(Source!A659)</f>
        <v>659</v>
      </c>
      <c r="B467">
        <v>60252778</v>
      </c>
      <c r="C467">
        <v>60253971</v>
      </c>
      <c r="D467">
        <v>0</v>
      </c>
      <c r="E467">
        <v>1080</v>
      </c>
      <c r="F467">
        <v>1</v>
      </c>
      <c r="G467">
        <v>1080</v>
      </c>
      <c r="H467">
        <v>3</v>
      </c>
      <c r="I467" t="s">
        <v>879</v>
      </c>
      <c r="J467" t="s">
        <v>3</v>
      </c>
      <c r="K467" t="s">
        <v>888</v>
      </c>
      <c r="L467">
        <v>1371</v>
      </c>
      <c r="N467">
        <v>1013</v>
      </c>
      <c r="O467" t="s">
        <v>37</v>
      </c>
      <c r="P467" t="s">
        <v>37</v>
      </c>
      <c r="Q467">
        <v>1</v>
      </c>
      <c r="W467">
        <v>0</v>
      </c>
      <c r="X467">
        <v>1626038572</v>
      </c>
      <c r="Y467">
        <f>AT467</f>
        <v>1</v>
      </c>
      <c r="AA467">
        <v>774.29</v>
      </c>
      <c r="AB467">
        <v>0</v>
      </c>
      <c r="AC467">
        <v>0</v>
      </c>
      <c r="AD467">
        <v>0</v>
      </c>
      <c r="AE467">
        <v>774.29</v>
      </c>
      <c r="AF467">
        <v>0</v>
      </c>
      <c r="AG467">
        <v>0</v>
      </c>
      <c r="AH467">
        <v>0</v>
      </c>
      <c r="AI467">
        <v>1</v>
      </c>
      <c r="AJ467">
        <v>1</v>
      </c>
      <c r="AK467">
        <v>1</v>
      </c>
      <c r="AL467">
        <v>1</v>
      </c>
      <c r="AM467">
        <v>0</v>
      </c>
      <c r="AN467">
        <v>0</v>
      </c>
      <c r="AO467">
        <v>0</v>
      </c>
      <c r="AP467">
        <v>1</v>
      </c>
      <c r="AQ467">
        <v>0</v>
      </c>
      <c r="AR467">
        <v>0</v>
      </c>
      <c r="AS467" t="s">
        <v>3</v>
      </c>
      <c r="AT467">
        <v>1</v>
      </c>
      <c r="AU467" t="s">
        <v>3</v>
      </c>
      <c r="AV467">
        <v>0</v>
      </c>
      <c r="AW467">
        <v>1</v>
      </c>
      <c r="AX467">
        <v>-1</v>
      </c>
      <c r="AY467">
        <v>0</v>
      </c>
      <c r="AZ467">
        <v>0</v>
      </c>
      <c r="BA467" t="s">
        <v>3</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CV467">
        <v>0</v>
      </c>
      <c r="CW467">
        <v>0</v>
      </c>
      <c r="CX467">
        <f>ROUND(Y467*Source!I659,9)</f>
        <v>101</v>
      </c>
      <c r="CY467">
        <f>AA467</f>
        <v>774.29</v>
      </c>
      <c r="CZ467">
        <f>AE467</f>
        <v>774.29</v>
      </c>
      <c r="DA467">
        <f>AI467</f>
        <v>1</v>
      </c>
      <c r="DB467">
        <f>ROUND(ROUND(AT467*CZ467,2),6)</f>
        <v>774.29</v>
      </c>
      <c r="DC467">
        <f>ROUND(ROUND(AT467*AG467,2),6)</f>
        <v>0</v>
      </c>
      <c r="DD467" t="s">
        <v>3</v>
      </c>
      <c r="DE467" t="s">
        <v>3</v>
      </c>
      <c r="DF467">
        <f t="shared" si="123"/>
        <v>78203.289999999994</v>
      </c>
      <c r="DG467">
        <f t="shared" si="121"/>
        <v>0</v>
      </c>
      <c r="DH467">
        <f t="shared" si="122"/>
        <v>0</v>
      </c>
      <c r="DI467">
        <f t="shared" si="119"/>
        <v>0</v>
      </c>
      <c r="DJ467">
        <f>DF467</f>
        <v>78203.289999999994</v>
      </c>
      <c r="DK467">
        <v>0</v>
      </c>
      <c r="DL467" t="s">
        <v>3</v>
      </c>
      <c r="DM467">
        <v>0</v>
      </c>
      <c r="DN467" t="s">
        <v>3</v>
      </c>
      <c r="DO467">
        <v>0</v>
      </c>
    </row>
    <row r="468" spans="1:119" x14ac:dyDescent="0.2">
      <c r="A468">
        <f>ROW(Source!A660)</f>
        <v>660</v>
      </c>
      <c r="B468">
        <v>60252775</v>
      </c>
      <c r="C468">
        <v>60253971</v>
      </c>
      <c r="D468">
        <v>58999254</v>
      </c>
      <c r="E468">
        <v>1080</v>
      </c>
      <c r="F468">
        <v>1</v>
      </c>
      <c r="G468">
        <v>1080</v>
      </c>
      <c r="H468">
        <v>1</v>
      </c>
      <c r="I468" t="s">
        <v>1048</v>
      </c>
      <c r="J468" t="s">
        <v>3</v>
      </c>
      <c r="K468" t="s">
        <v>1049</v>
      </c>
      <c r="L468">
        <v>1191</v>
      </c>
      <c r="N468">
        <v>1013</v>
      </c>
      <c r="O468" t="s">
        <v>1050</v>
      </c>
      <c r="P468" t="s">
        <v>1050</v>
      </c>
      <c r="Q468">
        <v>1</v>
      </c>
      <c r="W468">
        <v>0</v>
      </c>
      <c r="X468">
        <v>476480486</v>
      </c>
      <c r="Y468">
        <f>(AT468*1.1)</f>
        <v>1.1330000000000002</v>
      </c>
      <c r="AA468">
        <v>0</v>
      </c>
      <c r="AB468">
        <v>0</v>
      </c>
      <c r="AC468">
        <v>0</v>
      </c>
      <c r="AD468">
        <v>0</v>
      </c>
      <c r="AE468">
        <v>0</v>
      </c>
      <c r="AF468">
        <v>0</v>
      </c>
      <c r="AG468">
        <v>0</v>
      </c>
      <c r="AH468">
        <v>0</v>
      </c>
      <c r="AI468">
        <v>1</v>
      </c>
      <c r="AJ468">
        <v>1</v>
      </c>
      <c r="AK468">
        <v>1</v>
      </c>
      <c r="AL468">
        <v>1</v>
      </c>
      <c r="AM468">
        <v>5</v>
      </c>
      <c r="AN468">
        <v>0</v>
      </c>
      <c r="AO468">
        <v>1</v>
      </c>
      <c r="AP468">
        <v>1</v>
      </c>
      <c r="AQ468">
        <v>0</v>
      </c>
      <c r="AR468">
        <v>0</v>
      </c>
      <c r="AS468" t="s">
        <v>3</v>
      </c>
      <c r="AT468">
        <v>1.03</v>
      </c>
      <c r="AU468" t="s">
        <v>24</v>
      </c>
      <c r="AV468">
        <v>1</v>
      </c>
      <c r="AW468">
        <v>2</v>
      </c>
      <c r="AX468">
        <v>60254488</v>
      </c>
      <c r="AY468">
        <v>1</v>
      </c>
      <c r="AZ468">
        <v>0</v>
      </c>
      <c r="BA468">
        <v>544</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CU468">
        <f>ROUND(AT468*Source!I660*AH468*AL468,2)</f>
        <v>0</v>
      </c>
      <c r="CV468">
        <f>ROUND(Y468*Source!I660,9)</f>
        <v>114.43300000000001</v>
      </c>
      <c r="CW468">
        <v>0</v>
      </c>
      <c r="CX468">
        <f>ROUND(Y468*Source!I660,9)</f>
        <v>114.43300000000001</v>
      </c>
      <c r="CY468">
        <f>AD468</f>
        <v>0</v>
      </c>
      <c r="CZ468">
        <f>AH468</f>
        <v>0</v>
      </c>
      <c r="DA468">
        <f>AL468</f>
        <v>1</v>
      </c>
      <c r="DB468">
        <f>ROUND((ROUND(AT468*CZ468,2)*1.1),6)</f>
        <v>0</v>
      </c>
      <c r="DC468">
        <f>ROUND((ROUND(AT468*AG468,2)*1.1),6)</f>
        <v>0</v>
      </c>
      <c r="DD468" t="s">
        <v>3</v>
      </c>
      <c r="DE468" t="s">
        <v>3</v>
      </c>
      <c r="DF468">
        <f t="shared" si="123"/>
        <v>0</v>
      </c>
      <c r="DG468">
        <f t="shared" si="121"/>
        <v>0</v>
      </c>
      <c r="DH468">
        <f t="shared" si="122"/>
        <v>0</v>
      </c>
      <c r="DI468">
        <f t="shared" si="119"/>
        <v>0</v>
      </c>
      <c r="DJ468">
        <f>DI468</f>
        <v>0</v>
      </c>
      <c r="DK468">
        <v>0</v>
      </c>
      <c r="DL468" t="s">
        <v>3</v>
      </c>
      <c r="DM468">
        <v>0</v>
      </c>
      <c r="DN468" t="s">
        <v>3</v>
      </c>
      <c r="DO468">
        <v>0</v>
      </c>
    </row>
    <row r="469" spans="1:119" x14ac:dyDescent="0.2">
      <c r="A469">
        <f>ROW(Source!A660)</f>
        <v>660</v>
      </c>
      <c r="B469">
        <v>60252775</v>
      </c>
      <c r="C469">
        <v>60253971</v>
      </c>
      <c r="D469">
        <v>59070370</v>
      </c>
      <c r="E469">
        <v>1</v>
      </c>
      <c r="F469">
        <v>1</v>
      </c>
      <c r="G469">
        <v>1080</v>
      </c>
      <c r="H469">
        <v>2</v>
      </c>
      <c r="I469" t="s">
        <v>1051</v>
      </c>
      <c r="J469" t="s">
        <v>1052</v>
      </c>
      <c r="K469" t="s">
        <v>1053</v>
      </c>
      <c r="L469">
        <v>1368</v>
      </c>
      <c r="N469">
        <v>1011</v>
      </c>
      <c r="O469" t="s">
        <v>1054</v>
      </c>
      <c r="P469" t="s">
        <v>1054</v>
      </c>
      <c r="Q469">
        <v>1</v>
      </c>
      <c r="W469">
        <v>0</v>
      </c>
      <c r="X469">
        <v>-2065404138</v>
      </c>
      <c r="Y469">
        <f>(AT469*1.1)</f>
        <v>0.12100000000000001</v>
      </c>
      <c r="AA469">
        <v>0</v>
      </c>
      <c r="AB469">
        <v>85.83</v>
      </c>
      <c r="AC469">
        <v>0</v>
      </c>
      <c r="AD469">
        <v>0</v>
      </c>
      <c r="AE469">
        <v>0</v>
      </c>
      <c r="AF469">
        <v>7.11</v>
      </c>
      <c r="AG469">
        <v>0</v>
      </c>
      <c r="AH469">
        <v>0</v>
      </c>
      <c r="AI469">
        <v>1</v>
      </c>
      <c r="AJ469">
        <v>11.53</v>
      </c>
      <c r="AK469">
        <v>54.99</v>
      </c>
      <c r="AL469">
        <v>1</v>
      </c>
      <c r="AM469">
        <v>2</v>
      </c>
      <c r="AN469">
        <v>0</v>
      </c>
      <c r="AO469">
        <v>1</v>
      </c>
      <c r="AP469">
        <v>1</v>
      </c>
      <c r="AQ469">
        <v>0</v>
      </c>
      <c r="AR469">
        <v>0</v>
      </c>
      <c r="AS469" t="s">
        <v>3</v>
      </c>
      <c r="AT469">
        <v>0.11</v>
      </c>
      <c r="AU469" t="s">
        <v>24</v>
      </c>
      <c r="AV469">
        <v>0</v>
      </c>
      <c r="AW469">
        <v>2</v>
      </c>
      <c r="AX469">
        <v>60254489</v>
      </c>
      <c r="AY469">
        <v>1</v>
      </c>
      <c r="AZ469">
        <v>0</v>
      </c>
      <c r="BA469">
        <v>545</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CV469">
        <v>0</v>
      </c>
      <c r="CW469">
        <f>ROUND(Y469*Source!I660*DO469,9)</f>
        <v>0</v>
      </c>
      <c r="CX469">
        <f>ROUND(Y469*Source!I660,9)</f>
        <v>12.221</v>
      </c>
      <c r="CY469">
        <f>AB469</f>
        <v>85.83</v>
      </c>
      <c r="CZ469">
        <f>AF469</f>
        <v>7.11</v>
      </c>
      <c r="DA469">
        <f>AJ469</f>
        <v>11.53</v>
      </c>
      <c r="DB469">
        <f>ROUND((ROUND(AT469*CZ469,2)*1.1),6)</f>
        <v>0.85799999999999998</v>
      </c>
      <c r="DC469">
        <f>ROUND((ROUND(AT469*AG469,2)*1.1),6)</f>
        <v>0</v>
      </c>
      <c r="DD469" t="s">
        <v>3</v>
      </c>
      <c r="DE469" t="s">
        <v>3</v>
      </c>
      <c r="DF469">
        <f t="shared" si="123"/>
        <v>0</v>
      </c>
      <c r="DG469">
        <f>ROUND(ROUND(AF469*AJ469,2)*CX469,2)</f>
        <v>1001.88</v>
      </c>
      <c r="DH469">
        <f>ROUND(ROUND(AG469*AK469,2)*CX469,2)</f>
        <v>0</v>
      </c>
      <c r="DI469">
        <f t="shared" si="119"/>
        <v>0</v>
      </c>
      <c r="DJ469">
        <f>DG469</f>
        <v>1001.88</v>
      </c>
      <c r="DK469">
        <v>0</v>
      </c>
      <c r="DL469" t="s">
        <v>3</v>
      </c>
      <c r="DM469">
        <v>0</v>
      </c>
      <c r="DN469" t="s">
        <v>3</v>
      </c>
      <c r="DO469">
        <v>0</v>
      </c>
    </row>
    <row r="470" spans="1:119" x14ac:dyDescent="0.2">
      <c r="A470">
        <f>ROW(Source!A660)</f>
        <v>660</v>
      </c>
      <c r="B470">
        <v>60252775</v>
      </c>
      <c r="C470">
        <v>60253971</v>
      </c>
      <c r="D470">
        <v>59039593</v>
      </c>
      <c r="E470">
        <v>1</v>
      </c>
      <c r="F470">
        <v>1</v>
      </c>
      <c r="G470">
        <v>1080</v>
      </c>
      <c r="H470">
        <v>3</v>
      </c>
      <c r="I470" t="s">
        <v>1205</v>
      </c>
      <c r="J470" t="s">
        <v>1206</v>
      </c>
      <c r="K470" t="s">
        <v>1207</v>
      </c>
      <c r="L470">
        <v>1348</v>
      </c>
      <c r="N470">
        <v>1009</v>
      </c>
      <c r="O470" t="s">
        <v>32</v>
      </c>
      <c r="P470" t="s">
        <v>32</v>
      </c>
      <c r="Q470">
        <v>1000</v>
      </c>
      <c r="W470">
        <v>0</v>
      </c>
      <c r="X470">
        <v>-1046938798</v>
      </c>
      <c r="Y470">
        <f>AT470</f>
        <v>0.02</v>
      </c>
      <c r="AA470">
        <v>53060.83</v>
      </c>
      <c r="AB470">
        <v>0</v>
      </c>
      <c r="AC470">
        <v>0</v>
      </c>
      <c r="AD470">
        <v>0</v>
      </c>
      <c r="AE470">
        <v>9844.31</v>
      </c>
      <c r="AF470">
        <v>0</v>
      </c>
      <c r="AG470">
        <v>0</v>
      </c>
      <c r="AH470">
        <v>0</v>
      </c>
      <c r="AI470">
        <v>5.39</v>
      </c>
      <c r="AJ470">
        <v>1</v>
      </c>
      <c r="AK470">
        <v>1</v>
      </c>
      <c r="AL470">
        <v>1</v>
      </c>
      <c r="AM470">
        <v>2</v>
      </c>
      <c r="AN470">
        <v>0</v>
      </c>
      <c r="AO470">
        <v>1</v>
      </c>
      <c r="AP470">
        <v>1</v>
      </c>
      <c r="AQ470">
        <v>0</v>
      </c>
      <c r="AR470">
        <v>0</v>
      </c>
      <c r="AS470" t="s">
        <v>3</v>
      </c>
      <c r="AT470">
        <v>0.02</v>
      </c>
      <c r="AU470" t="s">
        <v>3</v>
      </c>
      <c r="AV470">
        <v>0</v>
      </c>
      <c r="AW470">
        <v>2</v>
      </c>
      <c r="AX470">
        <v>60254490</v>
      </c>
      <c r="AY470">
        <v>1</v>
      </c>
      <c r="AZ470">
        <v>0</v>
      </c>
      <c r="BA470">
        <v>546</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CV470">
        <v>0</v>
      </c>
      <c r="CW470">
        <v>0</v>
      </c>
      <c r="CX470">
        <f>ROUND(Y470*Source!I660,9)</f>
        <v>2.02</v>
      </c>
      <c r="CY470">
        <f>AA470</f>
        <v>53060.83</v>
      </c>
      <c r="CZ470">
        <f>AE470</f>
        <v>9844.31</v>
      </c>
      <c r="DA470">
        <f>AI470</f>
        <v>5.39</v>
      </c>
      <c r="DB470">
        <f>ROUND(ROUND(AT470*CZ470,2),6)</f>
        <v>196.89</v>
      </c>
      <c r="DC470">
        <f>ROUND(ROUND(AT470*AG470,2),6)</f>
        <v>0</v>
      </c>
      <c r="DD470" t="s">
        <v>3</v>
      </c>
      <c r="DE470" t="s">
        <v>3</v>
      </c>
      <c r="DF470">
        <f>ROUND(ROUND(AE470*AI470,2)*CX470,2)</f>
        <v>107182.88</v>
      </c>
      <c r="DG470">
        <f t="shared" ref="DG470:DG478" si="124">ROUND(ROUND(AF470,2)*CX470,2)</f>
        <v>0</v>
      </c>
      <c r="DH470">
        <f t="shared" ref="DH470:DH478" si="125">ROUND(ROUND(AG470,2)*CX470,2)</f>
        <v>0</v>
      </c>
      <c r="DI470">
        <f t="shared" si="119"/>
        <v>0</v>
      </c>
      <c r="DJ470">
        <f>DF470</f>
        <v>107182.88</v>
      </c>
      <c r="DK470">
        <v>0</v>
      </c>
      <c r="DL470" t="s">
        <v>3</v>
      </c>
      <c r="DM470">
        <v>0</v>
      </c>
      <c r="DN470" t="s">
        <v>3</v>
      </c>
      <c r="DO470">
        <v>0</v>
      </c>
    </row>
    <row r="471" spans="1:119" x14ac:dyDescent="0.2">
      <c r="A471">
        <f>ROW(Source!A660)</f>
        <v>660</v>
      </c>
      <c r="B471">
        <v>60252775</v>
      </c>
      <c r="C471">
        <v>60253971</v>
      </c>
      <c r="D471">
        <v>59039758</v>
      </c>
      <c r="E471">
        <v>1</v>
      </c>
      <c r="F471">
        <v>1</v>
      </c>
      <c r="G471">
        <v>1080</v>
      </c>
      <c r="H471">
        <v>3</v>
      </c>
      <c r="I471" t="s">
        <v>1119</v>
      </c>
      <c r="J471" t="s">
        <v>1120</v>
      </c>
      <c r="K471" t="s">
        <v>1121</v>
      </c>
      <c r="L471">
        <v>1348</v>
      </c>
      <c r="N471">
        <v>1009</v>
      </c>
      <c r="O471" t="s">
        <v>32</v>
      </c>
      <c r="P471" t="s">
        <v>32</v>
      </c>
      <c r="Q471">
        <v>1000</v>
      </c>
      <c r="W471">
        <v>0</v>
      </c>
      <c r="X471">
        <v>248787090</v>
      </c>
      <c r="Y471">
        <f>AT471</f>
        <v>6.0000000000000002E-5</v>
      </c>
      <c r="AA471">
        <v>7286.19</v>
      </c>
      <c r="AB471">
        <v>0</v>
      </c>
      <c r="AC471">
        <v>0</v>
      </c>
      <c r="AD471">
        <v>0</v>
      </c>
      <c r="AE471">
        <v>331.04</v>
      </c>
      <c r="AF471">
        <v>0</v>
      </c>
      <c r="AG471">
        <v>0</v>
      </c>
      <c r="AH471">
        <v>0</v>
      </c>
      <c r="AI471">
        <v>22.01</v>
      </c>
      <c r="AJ471">
        <v>1</v>
      </c>
      <c r="AK471">
        <v>1</v>
      </c>
      <c r="AL471">
        <v>1</v>
      </c>
      <c r="AM471">
        <v>2</v>
      </c>
      <c r="AN471">
        <v>0</v>
      </c>
      <c r="AO471">
        <v>1</v>
      </c>
      <c r="AP471">
        <v>1</v>
      </c>
      <c r="AQ471">
        <v>0</v>
      </c>
      <c r="AR471">
        <v>0</v>
      </c>
      <c r="AS471" t="s">
        <v>3</v>
      </c>
      <c r="AT471">
        <v>6.0000000000000002E-5</v>
      </c>
      <c r="AU471" t="s">
        <v>3</v>
      </c>
      <c r="AV471">
        <v>0</v>
      </c>
      <c r="AW471">
        <v>2</v>
      </c>
      <c r="AX471">
        <v>60254491</v>
      </c>
      <c r="AY471">
        <v>1</v>
      </c>
      <c r="AZ471">
        <v>0</v>
      </c>
      <c r="BA471">
        <v>547</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CV471">
        <v>0</v>
      </c>
      <c r="CW471">
        <v>0</v>
      </c>
      <c r="CX471">
        <f>ROUND(Y471*Source!I660,9)</f>
        <v>6.0600000000000003E-3</v>
      </c>
      <c r="CY471">
        <f>AA471</f>
        <v>7286.19</v>
      </c>
      <c r="CZ471">
        <f>AE471</f>
        <v>331.04</v>
      </c>
      <c r="DA471">
        <f>AI471</f>
        <v>22.01</v>
      </c>
      <c r="DB471">
        <f>ROUND(ROUND(AT471*CZ471,2),6)</f>
        <v>0.02</v>
      </c>
      <c r="DC471">
        <f>ROUND(ROUND(AT471*AG471,2),6)</f>
        <v>0</v>
      </c>
      <c r="DD471" t="s">
        <v>3</v>
      </c>
      <c r="DE471" t="s">
        <v>3</v>
      </c>
      <c r="DF471">
        <f>ROUND(ROUND(AE471*AI471,2)*CX471,2)</f>
        <v>44.15</v>
      </c>
      <c r="DG471">
        <f t="shared" si="124"/>
        <v>0</v>
      </c>
      <c r="DH471">
        <f t="shared" si="125"/>
        <v>0</v>
      </c>
      <c r="DI471">
        <f t="shared" si="119"/>
        <v>0</v>
      </c>
      <c r="DJ471">
        <f>DF471</f>
        <v>44.15</v>
      </c>
      <c r="DK471">
        <v>0</v>
      </c>
      <c r="DL471" t="s">
        <v>3</v>
      </c>
      <c r="DM471">
        <v>0</v>
      </c>
      <c r="DN471" t="s">
        <v>3</v>
      </c>
      <c r="DO471">
        <v>0</v>
      </c>
    </row>
    <row r="472" spans="1:119" x14ac:dyDescent="0.2">
      <c r="A472">
        <f>ROW(Source!A660)</f>
        <v>660</v>
      </c>
      <c r="B472">
        <v>60252775</v>
      </c>
      <c r="C472">
        <v>60253971</v>
      </c>
      <c r="D472">
        <v>59040049</v>
      </c>
      <c r="E472">
        <v>1</v>
      </c>
      <c r="F472">
        <v>1</v>
      </c>
      <c r="G472">
        <v>1080</v>
      </c>
      <c r="H472">
        <v>3</v>
      </c>
      <c r="I472" t="s">
        <v>1066</v>
      </c>
      <c r="J472" t="s">
        <v>1067</v>
      </c>
      <c r="K472" t="s">
        <v>1068</v>
      </c>
      <c r="L472">
        <v>1348</v>
      </c>
      <c r="N472">
        <v>1009</v>
      </c>
      <c r="O472" t="s">
        <v>32</v>
      </c>
      <c r="P472" t="s">
        <v>32</v>
      </c>
      <c r="Q472">
        <v>1000</v>
      </c>
      <c r="W472">
        <v>0</v>
      </c>
      <c r="X472">
        <v>-1792704725</v>
      </c>
      <c r="Y472">
        <f>AT472</f>
        <v>2.9999999999999997E-4</v>
      </c>
      <c r="AA472">
        <v>159875.9</v>
      </c>
      <c r="AB472">
        <v>0</v>
      </c>
      <c r="AC472">
        <v>0</v>
      </c>
      <c r="AD472">
        <v>0</v>
      </c>
      <c r="AE472">
        <v>8590.86</v>
      </c>
      <c r="AF472">
        <v>0</v>
      </c>
      <c r="AG472">
        <v>0</v>
      </c>
      <c r="AH472">
        <v>0</v>
      </c>
      <c r="AI472">
        <v>18.61</v>
      </c>
      <c r="AJ472">
        <v>1</v>
      </c>
      <c r="AK472">
        <v>1</v>
      </c>
      <c r="AL472">
        <v>1</v>
      </c>
      <c r="AM472">
        <v>2</v>
      </c>
      <c r="AN472">
        <v>0</v>
      </c>
      <c r="AO472">
        <v>1</v>
      </c>
      <c r="AP472">
        <v>1</v>
      </c>
      <c r="AQ472">
        <v>0</v>
      </c>
      <c r="AR472">
        <v>0</v>
      </c>
      <c r="AS472" t="s">
        <v>3</v>
      </c>
      <c r="AT472">
        <v>2.9999999999999997E-4</v>
      </c>
      <c r="AU472" t="s">
        <v>3</v>
      </c>
      <c r="AV472">
        <v>0</v>
      </c>
      <c r="AW472">
        <v>2</v>
      </c>
      <c r="AX472">
        <v>60254492</v>
      </c>
      <c r="AY472">
        <v>1</v>
      </c>
      <c r="AZ472">
        <v>0</v>
      </c>
      <c r="BA472">
        <v>548</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CV472">
        <v>0</v>
      </c>
      <c r="CW472">
        <v>0</v>
      </c>
      <c r="CX472">
        <f>ROUND(Y472*Source!I660,9)</f>
        <v>3.0300000000000001E-2</v>
      </c>
      <c r="CY472">
        <f>AA472</f>
        <v>159875.9</v>
      </c>
      <c r="CZ472">
        <f>AE472</f>
        <v>8590.86</v>
      </c>
      <c r="DA472">
        <f>AI472</f>
        <v>18.61</v>
      </c>
      <c r="DB472">
        <f>ROUND(ROUND(AT472*CZ472,2),6)</f>
        <v>2.58</v>
      </c>
      <c r="DC472">
        <f>ROUND(ROUND(AT472*AG472,2),6)</f>
        <v>0</v>
      </c>
      <c r="DD472" t="s">
        <v>3</v>
      </c>
      <c r="DE472" t="s">
        <v>3</v>
      </c>
      <c r="DF472">
        <f>ROUND(ROUND(AE472*AI472,2)*CX472,2)</f>
        <v>4844.24</v>
      </c>
      <c r="DG472">
        <f t="shared" si="124"/>
        <v>0</v>
      </c>
      <c r="DH472">
        <f t="shared" si="125"/>
        <v>0</v>
      </c>
      <c r="DI472">
        <f t="shared" si="119"/>
        <v>0</v>
      </c>
      <c r="DJ472">
        <f>DF472</f>
        <v>4844.24</v>
      </c>
      <c r="DK472">
        <v>0</v>
      </c>
      <c r="DL472" t="s">
        <v>3</v>
      </c>
      <c r="DM472">
        <v>0</v>
      </c>
      <c r="DN472" t="s">
        <v>3</v>
      </c>
      <c r="DO472">
        <v>0</v>
      </c>
    </row>
    <row r="473" spans="1:119" x14ac:dyDescent="0.2">
      <c r="A473">
        <f>ROW(Source!A660)</f>
        <v>660</v>
      </c>
      <c r="B473">
        <v>60252775</v>
      </c>
      <c r="C473">
        <v>60253971</v>
      </c>
      <c r="D473">
        <v>59038857</v>
      </c>
      <c r="E473">
        <v>1</v>
      </c>
      <c r="F473">
        <v>1</v>
      </c>
      <c r="G473">
        <v>1080</v>
      </c>
      <c r="H473">
        <v>3</v>
      </c>
      <c r="I473" t="s">
        <v>30</v>
      </c>
      <c r="J473" t="s">
        <v>33</v>
      </c>
      <c r="K473" t="s">
        <v>31</v>
      </c>
      <c r="L473">
        <v>1348</v>
      </c>
      <c r="N473">
        <v>1009</v>
      </c>
      <c r="O473" t="s">
        <v>32</v>
      </c>
      <c r="P473" t="s">
        <v>32</v>
      </c>
      <c r="Q473">
        <v>1000</v>
      </c>
      <c r="W473">
        <v>0</v>
      </c>
      <c r="X473">
        <v>-566361729</v>
      </c>
      <c r="Y473">
        <f>AT473</f>
        <v>1.8E-3</v>
      </c>
      <c r="AA473">
        <v>126740.26</v>
      </c>
      <c r="AB473">
        <v>0</v>
      </c>
      <c r="AC473">
        <v>0</v>
      </c>
      <c r="AD473">
        <v>0</v>
      </c>
      <c r="AE473">
        <v>24609.759999999998</v>
      </c>
      <c r="AF473">
        <v>0</v>
      </c>
      <c r="AG473">
        <v>0</v>
      </c>
      <c r="AH473">
        <v>0</v>
      </c>
      <c r="AI473">
        <v>5.15</v>
      </c>
      <c r="AJ473">
        <v>1</v>
      </c>
      <c r="AK473">
        <v>1</v>
      </c>
      <c r="AL473">
        <v>1</v>
      </c>
      <c r="AM473">
        <v>0</v>
      </c>
      <c r="AN473">
        <v>0</v>
      </c>
      <c r="AO473">
        <v>0</v>
      </c>
      <c r="AP473">
        <v>1</v>
      </c>
      <c r="AQ473">
        <v>0</v>
      </c>
      <c r="AR473">
        <v>0</v>
      </c>
      <c r="AS473" t="s">
        <v>3</v>
      </c>
      <c r="AT473">
        <v>1.8E-3</v>
      </c>
      <c r="AU473" t="s">
        <v>3</v>
      </c>
      <c r="AV473">
        <v>0</v>
      </c>
      <c r="AW473">
        <v>1</v>
      </c>
      <c r="AX473">
        <v>-1</v>
      </c>
      <c r="AY473">
        <v>0</v>
      </c>
      <c r="AZ473">
        <v>0</v>
      </c>
      <c r="BA473" t="s">
        <v>3</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CV473">
        <v>0</v>
      </c>
      <c r="CW473">
        <v>0</v>
      </c>
      <c r="CX473">
        <f>ROUND(Y473*Source!I660,9)</f>
        <v>0.18179999999999999</v>
      </c>
      <c r="CY473">
        <f>AA473</f>
        <v>126740.26</v>
      </c>
      <c r="CZ473">
        <f>AE473</f>
        <v>24609.759999999998</v>
      </c>
      <c r="DA473">
        <f>AI473</f>
        <v>5.15</v>
      </c>
      <c r="DB473">
        <f>ROUND(ROUND(AT473*CZ473,2),6)</f>
        <v>44.3</v>
      </c>
      <c r="DC473">
        <f>ROUND(ROUND(AT473*AG473,2),6)</f>
        <v>0</v>
      </c>
      <c r="DD473" t="s">
        <v>3</v>
      </c>
      <c r="DE473" t="s">
        <v>3</v>
      </c>
      <c r="DF473">
        <f>ROUND(ROUND(AE473*AI473,2)*CX473,2)</f>
        <v>23041.38</v>
      </c>
      <c r="DG473">
        <f t="shared" si="124"/>
        <v>0</v>
      </c>
      <c r="DH473">
        <f t="shared" si="125"/>
        <v>0</v>
      </c>
      <c r="DI473">
        <f t="shared" si="119"/>
        <v>0</v>
      </c>
      <c r="DJ473">
        <f>DF473</f>
        <v>23041.38</v>
      </c>
      <c r="DK473">
        <v>0</v>
      </c>
      <c r="DL473" t="s">
        <v>3</v>
      </c>
      <c r="DM473">
        <v>0</v>
      </c>
      <c r="DN473" t="s">
        <v>3</v>
      </c>
      <c r="DO473">
        <v>0</v>
      </c>
    </row>
    <row r="474" spans="1:119" x14ac:dyDescent="0.2">
      <c r="A474">
        <f>ROW(Source!A660)</f>
        <v>660</v>
      </c>
      <c r="B474">
        <v>60252775</v>
      </c>
      <c r="C474">
        <v>60253971</v>
      </c>
      <c r="D474">
        <v>0</v>
      </c>
      <c r="E474">
        <v>1080</v>
      </c>
      <c r="F474">
        <v>1</v>
      </c>
      <c r="G474">
        <v>1080</v>
      </c>
      <c r="H474">
        <v>3</v>
      </c>
      <c r="I474" t="s">
        <v>879</v>
      </c>
      <c r="J474" t="s">
        <v>3</v>
      </c>
      <c r="K474" t="s">
        <v>888</v>
      </c>
      <c r="L474">
        <v>1371</v>
      </c>
      <c r="N474">
        <v>1013</v>
      </c>
      <c r="O474" t="s">
        <v>37</v>
      </c>
      <c r="P474" t="s">
        <v>37</v>
      </c>
      <c r="Q474">
        <v>1</v>
      </c>
      <c r="W474">
        <v>0</v>
      </c>
      <c r="X474">
        <v>1626038572</v>
      </c>
      <c r="Y474">
        <f>AT474</f>
        <v>1</v>
      </c>
      <c r="AA474">
        <v>7649.99</v>
      </c>
      <c r="AB474">
        <v>0</v>
      </c>
      <c r="AC474">
        <v>0</v>
      </c>
      <c r="AD474">
        <v>0</v>
      </c>
      <c r="AE474">
        <v>774.29</v>
      </c>
      <c r="AF474">
        <v>0</v>
      </c>
      <c r="AG474">
        <v>0</v>
      </c>
      <c r="AH474">
        <v>0</v>
      </c>
      <c r="AI474">
        <v>9.8800000000000008</v>
      </c>
      <c r="AJ474">
        <v>1</v>
      </c>
      <c r="AK474">
        <v>1</v>
      </c>
      <c r="AL474">
        <v>1</v>
      </c>
      <c r="AM474">
        <v>0</v>
      </c>
      <c r="AN474">
        <v>0</v>
      </c>
      <c r="AO474">
        <v>0</v>
      </c>
      <c r="AP474">
        <v>1</v>
      </c>
      <c r="AQ474">
        <v>0</v>
      </c>
      <c r="AR474">
        <v>0</v>
      </c>
      <c r="AS474" t="s">
        <v>3</v>
      </c>
      <c r="AT474">
        <v>1</v>
      </c>
      <c r="AU474" t="s">
        <v>3</v>
      </c>
      <c r="AV474">
        <v>0</v>
      </c>
      <c r="AW474">
        <v>1</v>
      </c>
      <c r="AX474">
        <v>-1</v>
      </c>
      <c r="AY474">
        <v>0</v>
      </c>
      <c r="AZ474">
        <v>0</v>
      </c>
      <c r="BA474" t="s">
        <v>3</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CV474">
        <v>0</v>
      </c>
      <c r="CW474">
        <v>0</v>
      </c>
      <c r="CX474">
        <f>ROUND(Y474*Source!I660,9)</f>
        <v>101</v>
      </c>
      <c r="CY474">
        <f>AA474</f>
        <v>7649.99</v>
      </c>
      <c r="CZ474">
        <f>AE474</f>
        <v>774.29</v>
      </c>
      <c r="DA474">
        <f>AI474</f>
        <v>9.8800000000000008</v>
      </c>
      <c r="DB474">
        <f>ROUND(ROUND(AT474*CZ474,2),6)</f>
        <v>774.29</v>
      </c>
      <c r="DC474">
        <f>ROUND(ROUND(AT474*AG474,2),6)</f>
        <v>0</v>
      </c>
      <c r="DD474" t="s">
        <v>3</v>
      </c>
      <c r="DE474" t="s">
        <v>3</v>
      </c>
      <c r="DF474">
        <f>ROUND(ROUND(AE474*AI474,2)*CX474,2)</f>
        <v>772648.99</v>
      </c>
      <c r="DG474">
        <f t="shared" si="124"/>
        <v>0</v>
      </c>
      <c r="DH474">
        <f t="shared" si="125"/>
        <v>0</v>
      </c>
      <c r="DI474">
        <f t="shared" si="119"/>
        <v>0</v>
      </c>
      <c r="DJ474">
        <f>DF474</f>
        <v>772648.99</v>
      </c>
      <c r="DK474">
        <v>0</v>
      </c>
      <c r="DL474" t="s">
        <v>3</v>
      </c>
      <c r="DM474">
        <v>0</v>
      </c>
      <c r="DN474" t="s">
        <v>3</v>
      </c>
      <c r="DO474">
        <v>0</v>
      </c>
    </row>
    <row r="475" spans="1:119" x14ac:dyDescent="0.2">
      <c r="A475">
        <f>ROW(Source!A665)</f>
        <v>665</v>
      </c>
      <c r="B475">
        <v>60252778</v>
      </c>
      <c r="C475">
        <v>60254820</v>
      </c>
      <c r="D475">
        <v>58999254</v>
      </c>
      <c r="E475">
        <v>1080</v>
      </c>
      <c r="F475">
        <v>1</v>
      </c>
      <c r="G475">
        <v>1080</v>
      </c>
      <c r="H475">
        <v>1</v>
      </c>
      <c r="I475" t="s">
        <v>1048</v>
      </c>
      <c r="J475" t="s">
        <v>3</v>
      </c>
      <c r="K475" t="s">
        <v>1049</v>
      </c>
      <c r="L475">
        <v>1191</v>
      </c>
      <c r="N475">
        <v>1013</v>
      </c>
      <c r="O475" t="s">
        <v>1050</v>
      </c>
      <c r="P475" t="s">
        <v>1050</v>
      </c>
      <c r="Q475">
        <v>1</v>
      </c>
      <c r="W475">
        <v>0</v>
      </c>
      <c r="X475">
        <v>476480486</v>
      </c>
      <c r="Y475">
        <f>(AT475*1.1)</f>
        <v>20.724</v>
      </c>
      <c r="AA475">
        <v>0</v>
      </c>
      <c r="AB475">
        <v>0</v>
      </c>
      <c r="AC475">
        <v>0</v>
      </c>
      <c r="AD475">
        <v>0</v>
      </c>
      <c r="AE475">
        <v>0</v>
      </c>
      <c r="AF475">
        <v>0</v>
      </c>
      <c r="AG475">
        <v>0</v>
      </c>
      <c r="AH475">
        <v>0</v>
      </c>
      <c r="AI475">
        <v>1</v>
      </c>
      <c r="AJ475">
        <v>1</v>
      </c>
      <c r="AK475">
        <v>1</v>
      </c>
      <c r="AL475">
        <v>1</v>
      </c>
      <c r="AM475">
        <v>-2</v>
      </c>
      <c r="AN475">
        <v>0</v>
      </c>
      <c r="AO475">
        <v>1</v>
      </c>
      <c r="AP475">
        <v>1</v>
      </c>
      <c r="AQ475">
        <v>0</v>
      </c>
      <c r="AR475">
        <v>0</v>
      </c>
      <c r="AS475" t="s">
        <v>3</v>
      </c>
      <c r="AT475">
        <v>18.84</v>
      </c>
      <c r="AU475" t="s">
        <v>24</v>
      </c>
      <c r="AV475">
        <v>1</v>
      </c>
      <c r="AW475">
        <v>2</v>
      </c>
      <c r="AX475">
        <v>60254825</v>
      </c>
      <c r="AY475">
        <v>1</v>
      </c>
      <c r="AZ475">
        <v>0</v>
      </c>
      <c r="BA475">
        <v>551</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CU475">
        <f>ROUND(AT475*Source!I665*AH475*AL475,2)</f>
        <v>0</v>
      </c>
      <c r="CV475">
        <f>ROUND(Y475*Source!I665,9)</f>
        <v>41.862479999999998</v>
      </c>
      <c r="CW475">
        <v>0</v>
      </c>
      <c r="CX475">
        <f>ROUND(Y475*Source!I665,9)</f>
        <v>41.862479999999998</v>
      </c>
      <c r="CY475">
        <f>AD475</f>
        <v>0</v>
      </c>
      <c r="CZ475">
        <f>AH475</f>
        <v>0</v>
      </c>
      <c r="DA475">
        <f>AL475</f>
        <v>1</v>
      </c>
      <c r="DB475">
        <f>ROUND((ROUND(AT475*CZ475,2)*1.1),6)</f>
        <v>0</v>
      </c>
      <c r="DC475">
        <f>ROUND((ROUND(AT475*AG475,2)*1.1),6)</f>
        <v>0</v>
      </c>
      <c r="DD475" t="s">
        <v>3</v>
      </c>
      <c r="DE475" t="s">
        <v>3</v>
      </c>
      <c r="DF475">
        <f>ROUND(ROUND(AE475,2)*CX475,2)</f>
        <v>0</v>
      </c>
      <c r="DG475">
        <f t="shared" si="124"/>
        <v>0</v>
      </c>
      <c r="DH475">
        <f t="shared" si="125"/>
        <v>0</v>
      </c>
      <c r="DI475">
        <f t="shared" si="119"/>
        <v>0</v>
      </c>
      <c r="DJ475">
        <f>DI475</f>
        <v>0</v>
      </c>
      <c r="DK475">
        <v>0</v>
      </c>
      <c r="DL475" t="s">
        <v>3</v>
      </c>
      <c r="DM475">
        <v>0</v>
      </c>
      <c r="DN475" t="s">
        <v>3</v>
      </c>
      <c r="DO475">
        <v>0</v>
      </c>
    </row>
    <row r="476" spans="1:119" x14ac:dyDescent="0.2">
      <c r="A476">
        <f>ROW(Source!A665)</f>
        <v>665</v>
      </c>
      <c r="B476">
        <v>60252778</v>
      </c>
      <c r="C476">
        <v>60254820</v>
      </c>
      <c r="D476">
        <v>59070669</v>
      </c>
      <c r="E476">
        <v>1</v>
      </c>
      <c r="F476">
        <v>1</v>
      </c>
      <c r="G476">
        <v>1080</v>
      </c>
      <c r="H476">
        <v>2</v>
      </c>
      <c r="I476" t="s">
        <v>1055</v>
      </c>
      <c r="J476" t="s">
        <v>1056</v>
      </c>
      <c r="K476" t="s">
        <v>1057</v>
      </c>
      <c r="L476">
        <v>1368</v>
      </c>
      <c r="N476">
        <v>1011</v>
      </c>
      <c r="O476" t="s">
        <v>1054</v>
      </c>
      <c r="P476" t="s">
        <v>1054</v>
      </c>
      <c r="Q476">
        <v>1</v>
      </c>
      <c r="W476">
        <v>0</v>
      </c>
      <c r="X476">
        <v>-1985943078</v>
      </c>
      <c r="Y476">
        <f>(AT476*1.1)</f>
        <v>1.1000000000000001E-2</v>
      </c>
      <c r="AA476">
        <v>0</v>
      </c>
      <c r="AB476">
        <v>87.01</v>
      </c>
      <c r="AC476">
        <v>13.21</v>
      </c>
      <c r="AD476">
        <v>0</v>
      </c>
      <c r="AE476">
        <v>0</v>
      </c>
      <c r="AF476">
        <v>83.1</v>
      </c>
      <c r="AG476">
        <v>12.62</v>
      </c>
      <c r="AH476">
        <v>0</v>
      </c>
      <c r="AI476">
        <v>1</v>
      </c>
      <c r="AJ476">
        <v>1</v>
      </c>
      <c r="AK476">
        <v>1</v>
      </c>
      <c r="AL476">
        <v>1</v>
      </c>
      <c r="AM476">
        <v>-2</v>
      </c>
      <c r="AN476">
        <v>0</v>
      </c>
      <c r="AO476">
        <v>1</v>
      </c>
      <c r="AP476">
        <v>1</v>
      </c>
      <c r="AQ476">
        <v>0</v>
      </c>
      <c r="AR476">
        <v>0</v>
      </c>
      <c r="AS476" t="s">
        <v>3</v>
      </c>
      <c r="AT476">
        <v>0.01</v>
      </c>
      <c r="AU476" t="s">
        <v>24</v>
      </c>
      <c r="AV476">
        <v>0</v>
      </c>
      <c r="AW476">
        <v>2</v>
      </c>
      <c r="AX476">
        <v>60254826</v>
      </c>
      <c r="AY476">
        <v>1</v>
      </c>
      <c r="AZ476">
        <v>0</v>
      </c>
      <c r="BA476">
        <v>552</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CV476">
        <v>0</v>
      </c>
      <c r="CW476">
        <f>ROUND(Y476*Source!I665*DO476,9)</f>
        <v>0.28041640000000001</v>
      </c>
      <c r="CX476">
        <f>ROUND(Y476*Source!I665,9)</f>
        <v>2.222E-2</v>
      </c>
      <c r="CY476">
        <f>AB476</f>
        <v>87.01</v>
      </c>
      <c r="CZ476">
        <f>AF476</f>
        <v>83.1</v>
      </c>
      <c r="DA476">
        <f>AJ476</f>
        <v>1</v>
      </c>
      <c r="DB476">
        <f>ROUND((ROUND(AT476*CZ476,2)*1.1),6)</f>
        <v>0.91300000000000003</v>
      </c>
      <c r="DC476">
        <f>ROUND((ROUND(AT476*AG476,2)*1.1),6)</f>
        <v>0.14299999999999999</v>
      </c>
      <c r="DD476" t="s">
        <v>3</v>
      </c>
      <c r="DE476" t="s">
        <v>3</v>
      </c>
      <c r="DF476">
        <f>ROUND(ROUND(AE476,2)*CX476,2)</f>
        <v>0</v>
      </c>
      <c r="DG476">
        <f t="shared" si="124"/>
        <v>1.85</v>
      </c>
      <c r="DH476">
        <f t="shared" si="125"/>
        <v>0.28000000000000003</v>
      </c>
      <c r="DI476">
        <f t="shared" si="119"/>
        <v>0</v>
      </c>
      <c r="DJ476">
        <f>DG476</f>
        <v>1.85</v>
      </c>
      <c r="DK476">
        <v>0</v>
      </c>
      <c r="DL476" t="s">
        <v>1058</v>
      </c>
      <c r="DM476">
        <v>0</v>
      </c>
      <c r="DN476" t="s">
        <v>1050</v>
      </c>
      <c r="DO476">
        <v>12.62</v>
      </c>
    </row>
    <row r="477" spans="1:119" x14ac:dyDescent="0.2">
      <c r="A477">
        <f>ROW(Source!A665)</f>
        <v>665</v>
      </c>
      <c r="B477">
        <v>60252778</v>
      </c>
      <c r="C477">
        <v>60254820</v>
      </c>
      <c r="D477">
        <v>0</v>
      </c>
      <c r="E477">
        <v>1080</v>
      </c>
      <c r="F477">
        <v>1</v>
      </c>
      <c r="G477">
        <v>1080</v>
      </c>
      <c r="H477">
        <v>3</v>
      </c>
      <c r="I477" t="s">
        <v>867</v>
      </c>
      <c r="J477" t="s">
        <v>3</v>
      </c>
      <c r="K477" t="s">
        <v>868</v>
      </c>
      <c r="L477">
        <v>1371</v>
      </c>
      <c r="N477">
        <v>1013</v>
      </c>
      <c r="O477" t="s">
        <v>37</v>
      </c>
      <c r="P477" t="s">
        <v>37</v>
      </c>
      <c r="Q477">
        <v>1</v>
      </c>
      <c r="W477">
        <v>0</v>
      </c>
      <c r="X477">
        <v>553837540</v>
      </c>
      <c r="Y477">
        <f>AT477</f>
        <v>100</v>
      </c>
      <c r="AA477">
        <v>23.23</v>
      </c>
      <c r="AB477">
        <v>0</v>
      </c>
      <c r="AC477">
        <v>0</v>
      </c>
      <c r="AD477">
        <v>0</v>
      </c>
      <c r="AE477">
        <v>23.23</v>
      </c>
      <c r="AF477">
        <v>0</v>
      </c>
      <c r="AG477">
        <v>0</v>
      </c>
      <c r="AH477">
        <v>0</v>
      </c>
      <c r="AI477">
        <v>1</v>
      </c>
      <c r="AJ477">
        <v>1</v>
      </c>
      <c r="AK477">
        <v>1</v>
      </c>
      <c r="AL477">
        <v>1</v>
      </c>
      <c r="AM477">
        <v>0</v>
      </c>
      <c r="AN477">
        <v>0</v>
      </c>
      <c r="AO477">
        <v>0</v>
      </c>
      <c r="AP477">
        <v>0</v>
      </c>
      <c r="AQ477">
        <v>0</v>
      </c>
      <c r="AR477">
        <v>0</v>
      </c>
      <c r="AS477" t="s">
        <v>3</v>
      </c>
      <c r="AT477">
        <v>100</v>
      </c>
      <c r="AU477" t="s">
        <v>3</v>
      </c>
      <c r="AV477">
        <v>0</v>
      </c>
      <c r="AW477">
        <v>1</v>
      </c>
      <c r="AX477">
        <v>-1</v>
      </c>
      <c r="AY477">
        <v>0</v>
      </c>
      <c r="AZ477">
        <v>0</v>
      </c>
      <c r="BA477" t="s">
        <v>3</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CV477">
        <v>0</v>
      </c>
      <c r="CW477">
        <v>0</v>
      </c>
      <c r="CX477">
        <f>ROUND(Y477*Source!I665,9)</f>
        <v>202</v>
      </c>
      <c r="CY477">
        <f>AA477</f>
        <v>23.23</v>
      </c>
      <c r="CZ477">
        <f>AE477</f>
        <v>23.23</v>
      </c>
      <c r="DA477">
        <f>AI477</f>
        <v>1</v>
      </c>
      <c r="DB477">
        <f>ROUND(ROUND(AT477*CZ477,2),6)</f>
        <v>2323</v>
      </c>
      <c r="DC477">
        <f>ROUND(ROUND(AT477*AG477,2),6)</f>
        <v>0</v>
      </c>
      <c r="DD477" t="s">
        <v>3</v>
      </c>
      <c r="DE477" t="s">
        <v>3</v>
      </c>
      <c r="DF477">
        <f>ROUND(ROUND(AE477,2)*CX477,2)</f>
        <v>4692.46</v>
      </c>
      <c r="DG477">
        <f t="shared" si="124"/>
        <v>0</v>
      </c>
      <c r="DH477">
        <f t="shared" si="125"/>
        <v>0</v>
      </c>
      <c r="DI477">
        <f t="shared" si="119"/>
        <v>0</v>
      </c>
      <c r="DJ477">
        <f>DF477</f>
        <v>4692.46</v>
      </c>
      <c r="DK477">
        <v>0</v>
      </c>
      <c r="DL477" t="s">
        <v>3</v>
      </c>
      <c r="DM477">
        <v>0</v>
      </c>
      <c r="DN477" t="s">
        <v>3</v>
      </c>
      <c r="DO477">
        <v>0</v>
      </c>
    </row>
    <row r="478" spans="1:119" x14ac:dyDescent="0.2">
      <c r="A478">
        <f>ROW(Source!A666)</f>
        <v>666</v>
      </c>
      <c r="B478">
        <v>60252775</v>
      </c>
      <c r="C478">
        <v>60254820</v>
      </c>
      <c r="D478">
        <v>58999254</v>
      </c>
      <c r="E478">
        <v>1080</v>
      </c>
      <c r="F478">
        <v>1</v>
      </c>
      <c r="G478">
        <v>1080</v>
      </c>
      <c r="H478">
        <v>1</v>
      </c>
      <c r="I478" t="s">
        <v>1048</v>
      </c>
      <c r="J478" t="s">
        <v>3</v>
      </c>
      <c r="K478" t="s">
        <v>1049</v>
      </c>
      <c r="L478">
        <v>1191</v>
      </c>
      <c r="N478">
        <v>1013</v>
      </c>
      <c r="O478" t="s">
        <v>1050</v>
      </c>
      <c r="P478" t="s">
        <v>1050</v>
      </c>
      <c r="Q478">
        <v>1</v>
      </c>
      <c r="W478">
        <v>0</v>
      </c>
      <c r="X478">
        <v>476480486</v>
      </c>
      <c r="Y478">
        <f>(AT478*1.1)</f>
        <v>20.724</v>
      </c>
      <c r="AA478">
        <v>0</v>
      </c>
      <c r="AB478">
        <v>0</v>
      </c>
      <c r="AC478">
        <v>0</v>
      </c>
      <c r="AD478">
        <v>0</v>
      </c>
      <c r="AE478">
        <v>0</v>
      </c>
      <c r="AF478">
        <v>0</v>
      </c>
      <c r="AG478">
        <v>0</v>
      </c>
      <c r="AH478">
        <v>0</v>
      </c>
      <c r="AI478">
        <v>1</v>
      </c>
      <c r="AJ478">
        <v>1</v>
      </c>
      <c r="AK478">
        <v>1</v>
      </c>
      <c r="AL478">
        <v>1</v>
      </c>
      <c r="AM478">
        <v>5</v>
      </c>
      <c r="AN478">
        <v>0</v>
      </c>
      <c r="AO478">
        <v>1</v>
      </c>
      <c r="AP478">
        <v>1</v>
      </c>
      <c r="AQ478">
        <v>0</v>
      </c>
      <c r="AR478">
        <v>0</v>
      </c>
      <c r="AS478" t="s">
        <v>3</v>
      </c>
      <c r="AT478">
        <v>18.84</v>
      </c>
      <c r="AU478" t="s">
        <v>24</v>
      </c>
      <c r="AV478">
        <v>1</v>
      </c>
      <c r="AW478">
        <v>2</v>
      </c>
      <c r="AX478">
        <v>60254825</v>
      </c>
      <c r="AY478">
        <v>1</v>
      </c>
      <c r="AZ478">
        <v>0</v>
      </c>
      <c r="BA478">
        <v>554</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CU478">
        <f>ROUND(AT478*Source!I666*AH478*AL478,2)</f>
        <v>0</v>
      </c>
      <c r="CV478">
        <f>ROUND(Y478*Source!I666,9)</f>
        <v>41.862479999999998</v>
      </c>
      <c r="CW478">
        <v>0</v>
      </c>
      <c r="CX478">
        <f>ROUND(Y478*Source!I666,9)</f>
        <v>41.862479999999998</v>
      </c>
      <c r="CY478">
        <f>AD478</f>
        <v>0</v>
      </c>
      <c r="CZ478">
        <f>AH478</f>
        <v>0</v>
      </c>
      <c r="DA478">
        <f>AL478</f>
        <v>1</v>
      </c>
      <c r="DB478">
        <f>ROUND((ROUND(AT478*CZ478,2)*1.1),6)</f>
        <v>0</v>
      </c>
      <c r="DC478">
        <f>ROUND((ROUND(AT478*AG478,2)*1.1),6)</f>
        <v>0</v>
      </c>
      <c r="DD478" t="s">
        <v>3</v>
      </c>
      <c r="DE478" t="s">
        <v>3</v>
      </c>
      <c r="DF478">
        <f>ROUND(ROUND(AE478,2)*CX478,2)</f>
        <v>0</v>
      </c>
      <c r="DG478">
        <f t="shared" si="124"/>
        <v>0</v>
      </c>
      <c r="DH478">
        <f t="shared" si="125"/>
        <v>0</v>
      </c>
      <c r="DI478">
        <f t="shared" si="119"/>
        <v>0</v>
      </c>
      <c r="DJ478">
        <f>DI478</f>
        <v>0</v>
      </c>
      <c r="DK478">
        <v>0</v>
      </c>
      <c r="DL478" t="s">
        <v>3</v>
      </c>
      <c r="DM478">
        <v>0</v>
      </c>
      <c r="DN478" t="s">
        <v>3</v>
      </c>
      <c r="DO478">
        <v>0</v>
      </c>
    </row>
    <row r="479" spans="1:119" x14ac:dyDescent="0.2">
      <c r="A479">
        <f>ROW(Source!A666)</f>
        <v>666</v>
      </c>
      <c r="B479">
        <v>60252775</v>
      </c>
      <c r="C479">
        <v>60254820</v>
      </c>
      <c r="D479">
        <v>59070669</v>
      </c>
      <c r="E479">
        <v>1</v>
      </c>
      <c r="F479">
        <v>1</v>
      </c>
      <c r="G479">
        <v>1080</v>
      </c>
      <c r="H479">
        <v>2</v>
      </c>
      <c r="I479" t="s">
        <v>1055</v>
      </c>
      <c r="J479" t="s">
        <v>1056</v>
      </c>
      <c r="K479" t="s">
        <v>1057</v>
      </c>
      <c r="L479">
        <v>1368</v>
      </c>
      <c r="N479">
        <v>1011</v>
      </c>
      <c r="O479" t="s">
        <v>1054</v>
      </c>
      <c r="P479" t="s">
        <v>1054</v>
      </c>
      <c r="Q479">
        <v>1</v>
      </c>
      <c r="W479">
        <v>0</v>
      </c>
      <c r="X479">
        <v>-1985943078</v>
      </c>
      <c r="Y479">
        <f>(AT479*1.1)</f>
        <v>1.1000000000000001E-2</v>
      </c>
      <c r="AA479">
        <v>0</v>
      </c>
      <c r="AB479">
        <v>1418.19</v>
      </c>
      <c r="AC479">
        <v>726.59</v>
      </c>
      <c r="AD479">
        <v>0</v>
      </c>
      <c r="AE479">
        <v>0</v>
      </c>
      <c r="AF479">
        <v>83.1</v>
      </c>
      <c r="AG479">
        <v>12.62</v>
      </c>
      <c r="AH479">
        <v>0</v>
      </c>
      <c r="AI479">
        <v>1</v>
      </c>
      <c r="AJ479">
        <v>16.3</v>
      </c>
      <c r="AK479">
        <v>54.99</v>
      </c>
      <c r="AL479">
        <v>1</v>
      </c>
      <c r="AM479">
        <v>2</v>
      </c>
      <c r="AN479">
        <v>0</v>
      </c>
      <c r="AO479">
        <v>1</v>
      </c>
      <c r="AP479">
        <v>1</v>
      </c>
      <c r="AQ479">
        <v>0</v>
      </c>
      <c r="AR479">
        <v>0</v>
      </c>
      <c r="AS479" t="s">
        <v>3</v>
      </c>
      <c r="AT479">
        <v>0.01</v>
      </c>
      <c r="AU479" t="s">
        <v>24</v>
      </c>
      <c r="AV479">
        <v>0</v>
      </c>
      <c r="AW479">
        <v>2</v>
      </c>
      <c r="AX479">
        <v>60254826</v>
      </c>
      <c r="AY479">
        <v>1</v>
      </c>
      <c r="AZ479">
        <v>0</v>
      </c>
      <c r="BA479">
        <v>555</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CV479">
        <v>0</v>
      </c>
      <c r="CW479">
        <f>ROUND(Y479*Source!I666*DO479,9)</f>
        <v>0.28041640000000001</v>
      </c>
      <c r="CX479">
        <f>ROUND(Y479*Source!I666,9)</f>
        <v>2.222E-2</v>
      </c>
      <c r="CY479">
        <f>AB479</f>
        <v>1418.19</v>
      </c>
      <c r="CZ479">
        <f>AF479</f>
        <v>83.1</v>
      </c>
      <c r="DA479">
        <f>AJ479</f>
        <v>16.3</v>
      </c>
      <c r="DB479">
        <f>ROUND((ROUND(AT479*CZ479,2)*1.1),6)</f>
        <v>0.91300000000000003</v>
      </c>
      <c r="DC479">
        <f>ROUND((ROUND(AT479*AG479,2)*1.1),6)</f>
        <v>0.14299999999999999</v>
      </c>
      <c r="DD479" t="s">
        <v>3</v>
      </c>
      <c r="DE479" t="s">
        <v>3</v>
      </c>
      <c r="DF479">
        <f>ROUND(ROUND(AE479,2)*CX479,2)</f>
        <v>0</v>
      </c>
      <c r="DG479">
        <f>ROUND(ROUND(AF479*AJ479,2)*CX479,2)</f>
        <v>30.1</v>
      </c>
      <c r="DH479">
        <f>ROUND(ROUND(AG479*AK479,2)*CX479,2)</f>
        <v>15.42</v>
      </c>
      <c r="DI479">
        <f t="shared" si="119"/>
        <v>0</v>
      </c>
      <c r="DJ479">
        <f>DG479</f>
        <v>30.1</v>
      </c>
      <c r="DK479">
        <v>0</v>
      </c>
      <c r="DL479" t="s">
        <v>1058</v>
      </c>
      <c r="DM479">
        <v>0</v>
      </c>
      <c r="DN479" t="s">
        <v>1050</v>
      </c>
      <c r="DO479">
        <v>12.62</v>
      </c>
    </row>
    <row r="480" spans="1:119" x14ac:dyDescent="0.2">
      <c r="A480">
        <f>ROW(Source!A666)</f>
        <v>666</v>
      </c>
      <c r="B480">
        <v>60252775</v>
      </c>
      <c r="C480">
        <v>60254820</v>
      </c>
      <c r="D480">
        <v>0</v>
      </c>
      <c r="E480">
        <v>1080</v>
      </c>
      <c r="F480">
        <v>1</v>
      </c>
      <c r="G480">
        <v>1080</v>
      </c>
      <c r="H480">
        <v>3</v>
      </c>
      <c r="I480" t="s">
        <v>867</v>
      </c>
      <c r="J480" t="s">
        <v>3</v>
      </c>
      <c r="K480" t="s">
        <v>868</v>
      </c>
      <c r="L480">
        <v>1371</v>
      </c>
      <c r="N480">
        <v>1013</v>
      </c>
      <c r="O480" t="s">
        <v>37</v>
      </c>
      <c r="P480" t="s">
        <v>37</v>
      </c>
      <c r="Q480">
        <v>1</v>
      </c>
      <c r="W480">
        <v>0</v>
      </c>
      <c r="X480">
        <v>553837540</v>
      </c>
      <c r="Y480">
        <f>AT480</f>
        <v>100</v>
      </c>
      <c r="AA480">
        <v>229.51</v>
      </c>
      <c r="AB480">
        <v>0</v>
      </c>
      <c r="AC480">
        <v>0</v>
      </c>
      <c r="AD480">
        <v>0</v>
      </c>
      <c r="AE480">
        <v>23.23</v>
      </c>
      <c r="AF480">
        <v>0</v>
      </c>
      <c r="AG480">
        <v>0</v>
      </c>
      <c r="AH480">
        <v>0</v>
      </c>
      <c r="AI480">
        <v>9.8800000000000008</v>
      </c>
      <c r="AJ480">
        <v>1</v>
      </c>
      <c r="AK480">
        <v>1</v>
      </c>
      <c r="AL480">
        <v>1</v>
      </c>
      <c r="AM480">
        <v>0</v>
      </c>
      <c r="AN480">
        <v>0</v>
      </c>
      <c r="AO480">
        <v>0</v>
      </c>
      <c r="AP480">
        <v>0</v>
      </c>
      <c r="AQ480">
        <v>0</v>
      </c>
      <c r="AR480">
        <v>0</v>
      </c>
      <c r="AS480" t="s">
        <v>3</v>
      </c>
      <c r="AT480">
        <v>100</v>
      </c>
      <c r="AU480" t="s">
        <v>3</v>
      </c>
      <c r="AV480">
        <v>0</v>
      </c>
      <c r="AW480">
        <v>1</v>
      </c>
      <c r="AX480">
        <v>-1</v>
      </c>
      <c r="AY480">
        <v>0</v>
      </c>
      <c r="AZ480">
        <v>0</v>
      </c>
      <c r="BA480" t="s">
        <v>3</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CV480">
        <v>0</v>
      </c>
      <c r="CW480">
        <v>0</v>
      </c>
      <c r="CX480">
        <f>ROUND(Y480*Source!I666,9)</f>
        <v>202</v>
      </c>
      <c r="CY480">
        <f>AA480</f>
        <v>229.51</v>
      </c>
      <c r="CZ480">
        <f>AE480</f>
        <v>23.23</v>
      </c>
      <c r="DA480">
        <f>AI480</f>
        <v>9.8800000000000008</v>
      </c>
      <c r="DB480">
        <f>ROUND(ROUND(AT480*CZ480,2),6)</f>
        <v>2323</v>
      </c>
      <c r="DC480">
        <f>ROUND(ROUND(AT480*AG480,2),6)</f>
        <v>0</v>
      </c>
      <c r="DD480" t="s">
        <v>3</v>
      </c>
      <c r="DE480" t="s">
        <v>3</v>
      </c>
      <c r="DF480">
        <f>ROUND(ROUND(AE480*AI480,2)*CX480,2)</f>
        <v>46361.02</v>
      </c>
      <c r="DG480">
        <f>ROUND(ROUND(AF480,2)*CX480,2)</f>
        <v>0</v>
      </c>
      <c r="DH480">
        <f>ROUND(ROUND(AG480,2)*CX480,2)</f>
        <v>0</v>
      </c>
      <c r="DI480">
        <f t="shared" si="119"/>
        <v>0</v>
      </c>
      <c r="DJ480">
        <f>DF480</f>
        <v>46361.02</v>
      </c>
      <c r="DK480">
        <v>0</v>
      </c>
      <c r="DL480" t="s">
        <v>3</v>
      </c>
      <c r="DM480">
        <v>0</v>
      </c>
      <c r="DN480" t="s">
        <v>3</v>
      </c>
      <c r="DO480">
        <v>0</v>
      </c>
    </row>
    <row r="481" spans="1:119" x14ac:dyDescent="0.2">
      <c r="A481">
        <f>ROW(Source!A675)</f>
        <v>675</v>
      </c>
      <c r="B481">
        <v>60252778</v>
      </c>
      <c r="C481">
        <v>60254843</v>
      </c>
      <c r="D481">
        <v>58999254</v>
      </c>
      <c r="E481">
        <v>1080</v>
      </c>
      <c r="F481">
        <v>1</v>
      </c>
      <c r="G481">
        <v>1080</v>
      </c>
      <c r="H481">
        <v>1</v>
      </c>
      <c r="I481" t="s">
        <v>1048</v>
      </c>
      <c r="J481" t="s">
        <v>3</v>
      </c>
      <c r="K481" t="s">
        <v>1049</v>
      </c>
      <c r="L481">
        <v>1191</v>
      </c>
      <c r="N481">
        <v>1013</v>
      </c>
      <c r="O481" t="s">
        <v>1050</v>
      </c>
      <c r="P481" t="s">
        <v>1050</v>
      </c>
      <c r="Q481">
        <v>1</v>
      </c>
      <c r="W481">
        <v>0</v>
      </c>
      <c r="X481">
        <v>476480486</v>
      </c>
      <c r="Y481">
        <f>(AT481*1.1)</f>
        <v>20.239999999999998</v>
      </c>
      <c r="AA481">
        <v>0</v>
      </c>
      <c r="AB481">
        <v>0</v>
      </c>
      <c r="AC481">
        <v>0</v>
      </c>
      <c r="AD481">
        <v>0</v>
      </c>
      <c r="AE481">
        <v>0</v>
      </c>
      <c r="AF481">
        <v>0</v>
      </c>
      <c r="AG481">
        <v>0</v>
      </c>
      <c r="AH481">
        <v>0</v>
      </c>
      <c r="AI481">
        <v>1</v>
      </c>
      <c r="AJ481">
        <v>1</v>
      </c>
      <c r="AK481">
        <v>1</v>
      </c>
      <c r="AL481">
        <v>1</v>
      </c>
      <c r="AM481">
        <v>-2</v>
      </c>
      <c r="AN481">
        <v>0</v>
      </c>
      <c r="AO481">
        <v>1</v>
      </c>
      <c r="AP481">
        <v>1</v>
      </c>
      <c r="AQ481">
        <v>0</v>
      </c>
      <c r="AR481">
        <v>0</v>
      </c>
      <c r="AS481" t="s">
        <v>3</v>
      </c>
      <c r="AT481">
        <v>18.399999999999999</v>
      </c>
      <c r="AU481" t="s">
        <v>24</v>
      </c>
      <c r="AV481">
        <v>1</v>
      </c>
      <c r="AW481">
        <v>2</v>
      </c>
      <c r="AX481">
        <v>60254844</v>
      </c>
      <c r="AY481">
        <v>1</v>
      </c>
      <c r="AZ481">
        <v>0</v>
      </c>
      <c r="BA481">
        <v>557</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CU481">
        <f>ROUND(AT481*Source!I675*AH481*AL481,2)</f>
        <v>0</v>
      </c>
      <c r="CV481">
        <f>ROUND(Y481*Source!I675,9)</f>
        <v>1.6192</v>
      </c>
      <c r="CW481">
        <v>0</v>
      </c>
      <c r="CX481">
        <f>ROUND(Y481*Source!I675,9)</f>
        <v>1.6192</v>
      </c>
      <c r="CY481">
        <f>AD481</f>
        <v>0</v>
      </c>
      <c r="CZ481">
        <f>AH481</f>
        <v>0</v>
      </c>
      <c r="DA481">
        <f>AL481</f>
        <v>1</v>
      </c>
      <c r="DB481">
        <f>ROUND((ROUND(AT481*CZ481,2)*1.1),6)</f>
        <v>0</v>
      </c>
      <c r="DC481">
        <f>ROUND((ROUND(AT481*AG481,2)*1.1),6)</f>
        <v>0</v>
      </c>
      <c r="DD481" t="s">
        <v>3</v>
      </c>
      <c r="DE481" t="s">
        <v>3</v>
      </c>
      <c r="DF481">
        <f>ROUND(ROUND(AE481,2)*CX481,2)</f>
        <v>0</v>
      </c>
      <c r="DG481">
        <f>ROUND(ROUND(AF481,2)*CX481,2)</f>
        <v>0</v>
      </c>
      <c r="DH481">
        <f>ROUND(ROUND(AG481,2)*CX481,2)</f>
        <v>0</v>
      </c>
      <c r="DI481">
        <f t="shared" si="119"/>
        <v>0</v>
      </c>
      <c r="DJ481">
        <f>DI481</f>
        <v>0</v>
      </c>
      <c r="DK481">
        <v>0</v>
      </c>
      <c r="DL481" t="s">
        <v>3</v>
      </c>
      <c r="DM481">
        <v>0</v>
      </c>
      <c r="DN481" t="s">
        <v>3</v>
      </c>
      <c r="DO481">
        <v>0</v>
      </c>
    </row>
    <row r="482" spans="1:119" x14ac:dyDescent="0.2">
      <c r="A482">
        <f>ROW(Source!A675)</f>
        <v>675</v>
      </c>
      <c r="B482">
        <v>60252778</v>
      </c>
      <c r="C482">
        <v>60254843</v>
      </c>
      <c r="D482">
        <v>59070669</v>
      </c>
      <c r="E482">
        <v>1</v>
      </c>
      <c r="F482">
        <v>1</v>
      </c>
      <c r="G482">
        <v>1080</v>
      </c>
      <c r="H482">
        <v>2</v>
      </c>
      <c r="I482" t="s">
        <v>1055</v>
      </c>
      <c r="J482" t="s">
        <v>1056</v>
      </c>
      <c r="K482" t="s">
        <v>1057</v>
      </c>
      <c r="L482">
        <v>1368</v>
      </c>
      <c r="N482">
        <v>1011</v>
      </c>
      <c r="O482" t="s">
        <v>1054</v>
      </c>
      <c r="P482" t="s">
        <v>1054</v>
      </c>
      <c r="Q482">
        <v>1</v>
      </c>
      <c r="W482">
        <v>0</v>
      </c>
      <c r="X482">
        <v>-1985943078</v>
      </c>
      <c r="Y482">
        <f>(AT482*1.1)</f>
        <v>1.1000000000000001E-2</v>
      </c>
      <c r="AA482">
        <v>0</v>
      </c>
      <c r="AB482">
        <v>87.01</v>
      </c>
      <c r="AC482">
        <v>13.21</v>
      </c>
      <c r="AD482">
        <v>0</v>
      </c>
      <c r="AE482">
        <v>0</v>
      </c>
      <c r="AF482">
        <v>83.1</v>
      </c>
      <c r="AG482">
        <v>12.62</v>
      </c>
      <c r="AH482">
        <v>0</v>
      </c>
      <c r="AI482">
        <v>1</v>
      </c>
      <c r="AJ482">
        <v>1</v>
      </c>
      <c r="AK482">
        <v>1</v>
      </c>
      <c r="AL482">
        <v>1</v>
      </c>
      <c r="AM482">
        <v>-2</v>
      </c>
      <c r="AN482">
        <v>0</v>
      </c>
      <c r="AO482">
        <v>1</v>
      </c>
      <c r="AP482">
        <v>1</v>
      </c>
      <c r="AQ482">
        <v>0</v>
      </c>
      <c r="AR482">
        <v>0</v>
      </c>
      <c r="AS482" t="s">
        <v>3</v>
      </c>
      <c r="AT482">
        <v>0.01</v>
      </c>
      <c r="AU482" t="s">
        <v>24</v>
      </c>
      <c r="AV482">
        <v>0</v>
      </c>
      <c r="AW482">
        <v>2</v>
      </c>
      <c r="AX482">
        <v>60254845</v>
      </c>
      <c r="AY482">
        <v>1</v>
      </c>
      <c r="AZ482">
        <v>0</v>
      </c>
      <c r="BA482">
        <v>558</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CV482">
        <v>0</v>
      </c>
      <c r="CW482">
        <f>ROUND(Y482*Source!I675*DO482,9)</f>
        <v>1.11056E-2</v>
      </c>
      <c r="CX482">
        <f>ROUND(Y482*Source!I675,9)</f>
        <v>8.8000000000000003E-4</v>
      </c>
      <c r="CY482">
        <f>AB482</f>
        <v>87.01</v>
      </c>
      <c r="CZ482">
        <f>AF482</f>
        <v>83.1</v>
      </c>
      <c r="DA482">
        <f>AJ482</f>
        <v>1</v>
      </c>
      <c r="DB482">
        <f>ROUND((ROUND(AT482*CZ482,2)*1.1),6)</f>
        <v>0.91300000000000003</v>
      </c>
      <c r="DC482">
        <f>ROUND((ROUND(AT482*AG482,2)*1.1),6)</f>
        <v>0.14299999999999999</v>
      </c>
      <c r="DD482" t="s">
        <v>3</v>
      </c>
      <c r="DE482" t="s">
        <v>3</v>
      </c>
      <c r="DF482">
        <f>ROUND(ROUND(AE482,2)*CX482,2)</f>
        <v>0</v>
      </c>
      <c r="DG482">
        <f>ROUND(ROUND(AF482,2)*CX482,2)</f>
        <v>7.0000000000000007E-2</v>
      </c>
      <c r="DH482">
        <f>ROUND(ROUND(AG482,2)*CX482,2)</f>
        <v>0.01</v>
      </c>
      <c r="DI482">
        <f t="shared" si="119"/>
        <v>0</v>
      </c>
      <c r="DJ482">
        <f>DG482</f>
        <v>7.0000000000000007E-2</v>
      </c>
      <c r="DK482">
        <v>0</v>
      </c>
      <c r="DL482" t="s">
        <v>1058</v>
      </c>
      <c r="DM482">
        <v>0</v>
      </c>
      <c r="DN482" t="s">
        <v>1050</v>
      </c>
      <c r="DO482">
        <v>12.62</v>
      </c>
    </row>
    <row r="483" spans="1:119" x14ac:dyDescent="0.2">
      <c r="A483">
        <f>ROW(Source!A675)</f>
        <v>675</v>
      </c>
      <c r="B483">
        <v>60252778</v>
      </c>
      <c r="C483">
        <v>60254843</v>
      </c>
      <c r="D483">
        <v>0</v>
      </c>
      <c r="E483">
        <v>1080</v>
      </c>
      <c r="F483">
        <v>1</v>
      </c>
      <c r="G483">
        <v>1080</v>
      </c>
      <c r="H483">
        <v>3</v>
      </c>
      <c r="I483" t="s">
        <v>902</v>
      </c>
      <c r="J483" t="s">
        <v>3</v>
      </c>
      <c r="K483" t="s">
        <v>903</v>
      </c>
      <c r="L483">
        <v>1371</v>
      </c>
      <c r="N483">
        <v>1013</v>
      </c>
      <c r="O483" t="s">
        <v>37</v>
      </c>
      <c r="P483" t="s">
        <v>37</v>
      </c>
      <c r="Q483">
        <v>1</v>
      </c>
      <c r="W483">
        <v>0</v>
      </c>
      <c r="X483">
        <v>1464265873</v>
      </c>
      <c r="Y483">
        <f>AT483</f>
        <v>100</v>
      </c>
      <c r="AA483">
        <v>79.06</v>
      </c>
      <c r="AB483">
        <v>0</v>
      </c>
      <c r="AC483">
        <v>0</v>
      </c>
      <c r="AD483">
        <v>0</v>
      </c>
      <c r="AE483">
        <v>79.06</v>
      </c>
      <c r="AF483">
        <v>0</v>
      </c>
      <c r="AG483">
        <v>0</v>
      </c>
      <c r="AH483">
        <v>0</v>
      </c>
      <c r="AI483">
        <v>1</v>
      </c>
      <c r="AJ483">
        <v>1</v>
      </c>
      <c r="AK483">
        <v>1</v>
      </c>
      <c r="AL483">
        <v>1</v>
      </c>
      <c r="AM483">
        <v>0</v>
      </c>
      <c r="AN483">
        <v>0</v>
      </c>
      <c r="AO483">
        <v>0</v>
      </c>
      <c r="AP483">
        <v>0</v>
      </c>
      <c r="AQ483">
        <v>0</v>
      </c>
      <c r="AR483">
        <v>0</v>
      </c>
      <c r="AS483" t="s">
        <v>3</v>
      </c>
      <c r="AT483">
        <v>100</v>
      </c>
      <c r="AU483" t="s">
        <v>3</v>
      </c>
      <c r="AV483">
        <v>0</v>
      </c>
      <c r="AW483">
        <v>1</v>
      </c>
      <c r="AX483">
        <v>-1</v>
      </c>
      <c r="AY483">
        <v>0</v>
      </c>
      <c r="AZ483">
        <v>0</v>
      </c>
      <c r="BA483" t="s">
        <v>3</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CV483">
        <v>0</v>
      </c>
      <c r="CW483">
        <v>0</v>
      </c>
      <c r="CX483">
        <f>ROUND(Y483*Source!I675,9)</f>
        <v>8</v>
      </c>
      <c r="CY483">
        <f>AA483</f>
        <v>79.06</v>
      </c>
      <c r="CZ483">
        <f>AE483</f>
        <v>79.06</v>
      </c>
      <c r="DA483">
        <f>AI483</f>
        <v>1</v>
      </c>
      <c r="DB483">
        <f>ROUND(ROUND(AT483*CZ483,2),6)</f>
        <v>7906</v>
      </c>
      <c r="DC483">
        <f>ROUND(ROUND(AT483*AG483,2),6)</f>
        <v>0</v>
      </c>
      <c r="DD483" t="s">
        <v>3</v>
      </c>
      <c r="DE483" t="s">
        <v>3</v>
      </c>
      <c r="DF483">
        <f>ROUND(ROUND(AE483,2)*CX483,2)</f>
        <v>632.48</v>
      </c>
      <c r="DG483">
        <f>ROUND(ROUND(AF483,2)*CX483,2)</f>
        <v>0</v>
      </c>
      <c r="DH483">
        <f>ROUND(ROUND(AG483,2)*CX483,2)</f>
        <v>0</v>
      </c>
      <c r="DI483">
        <f t="shared" si="119"/>
        <v>0</v>
      </c>
      <c r="DJ483">
        <f>DF483</f>
        <v>632.48</v>
      </c>
      <c r="DK483">
        <v>0</v>
      </c>
      <c r="DL483" t="s">
        <v>3</v>
      </c>
      <c r="DM483">
        <v>0</v>
      </c>
      <c r="DN483" t="s">
        <v>3</v>
      </c>
      <c r="DO483">
        <v>0</v>
      </c>
    </row>
    <row r="484" spans="1:119" x14ac:dyDescent="0.2">
      <c r="A484">
        <f>ROW(Source!A676)</f>
        <v>676</v>
      </c>
      <c r="B484">
        <v>60252775</v>
      </c>
      <c r="C484">
        <v>60254843</v>
      </c>
      <c r="D484">
        <v>58999254</v>
      </c>
      <c r="E484">
        <v>1080</v>
      </c>
      <c r="F484">
        <v>1</v>
      </c>
      <c r="G484">
        <v>1080</v>
      </c>
      <c r="H484">
        <v>1</v>
      </c>
      <c r="I484" t="s">
        <v>1048</v>
      </c>
      <c r="J484" t="s">
        <v>3</v>
      </c>
      <c r="K484" t="s">
        <v>1049</v>
      </c>
      <c r="L484">
        <v>1191</v>
      </c>
      <c r="N484">
        <v>1013</v>
      </c>
      <c r="O484" t="s">
        <v>1050</v>
      </c>
      <c r="P484" t="s">
        <v>1050</v>
      </c>
      <c r="Q484">
        <v>1</v>
      </c>
      <c r="W484">
        <v>0</v>
      </c>
      <c r="X484">
        <v>476480486</v>
      </c>
      <c r="Y484">
        <f>(AT484*1.1)</f>
        <v>20.239999999999998</v>
      </c>
      <c r="AA484">
        <v>0</v>
      </c>
      <c r="AB484">
        <v>0</v>
      </c>
      <c r="AC484">
        <v>0</v>
      </c>
      <c r="AD484">
        <v>0</v>
      </c>
      <c r="AE484">
        <v>0</v>
      </c>
      <c r="AF484">
        <v>0</v>
      </c>
      <c r="AG484">
        <v>0</v>
      </c>
      <c r="AH484">
        <v>0</v>
      </c>
      <c r="AI484">
        <v>1</v>
      </c>
      <c r="AJ484">
        <v>1</v>
      </c>
      <c r="AK484">
        <v>1</v>
      </c>
      <c r="AL484">
        <v>1</v>
      </c>
      <c r="AM484">
        <v>5</v>
      </c>
      <c r="AN484">
        <v>0</v>
      </c>
      <c r="AO484">
        <v>1</v>
      </c>
      <c r="AP484">
        <v>1</v>
      </c>
      <c r="AQ484">
        <v>0</v>
      </c>
      <c r="AR484">
        <v>0</v>
      </c>
      <c r="AS484" t="s">
        <v>3</v>
      </c>
      <c r="AT484">
        <v>18.399999999999999</v>
      </c>
      <c r="AU484" t="s">
        <v>24</v>
      </c>
      <c r="AV484">
        <v>1</v>
      </c>
      <c r="AW484">
        <v>2</v>
      </c>
      <c r="AX484">
        <v>60254844</v>
      </c>
      <c r="AY484">
        <v>1</v>
      </c>
      <c r="AZ484">
        <v>0</v>
      </c>
      <c r="BA484">
        <v>560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CU484">
        <f>ROUND(AT484*Source!I676*AH484*AL484,2)</f>
        <v>0</v>
      </c>
      <c r="CV484">
        <f>ROUND(Y484*Source!I676,9)</f>
        <v>1.6192</v>
      </c>
      <c r="CW484">
        <v>0</v>
      </c>
      <c r="CX484">
        <f>ROUND(Y484*Source!I676,9)</f>
        <v>1.6192</v>
      </c>
      <c r="CY484">
        <f>AD484</f>
        <v>0</v>
      </c>
      <c r="CZ484">
        <f>AH484</f>
        <v>0</v>
      </c>
      <c r="DA484">
        <f>AL484</f>
        <v>1</v>
      </c>
      <c r="DB484">
        <f>ROUND((ROUND(AT484*CZ484,2)*1.1),6)</f>
        <v>0</v>
      </c>
      <c r="DC484">
        <f>ROUND((ROUND(AT484*AG484,2)*1.1),6)</f>
        <v>0</v>
      </c>
      <c r="DD484" t="s">
        <v>3</v>
      </c>
      <c r="DE484" t="s">
        <v>3</v>
      </c>
      <c r="DF484">
        <f>ROUND(ROUND(AE484,2)*CX484,2)</f>
        <v>0</v>
      </c>
      <c r="DG484">
        <f>ROUND(ROUND(AF484,2)*CX484,2)</f>
        <v>0</v>
      </c>
      <c r="DH484">
        <f>ROUND(ROUND(AG484,2)*CX484,2)</f>
        <v>0</v>
      </c>
      <c r="DI484">
        <f t="shared" si="119"/>
        <v>0</v>
      </c>
      <c r="DJ484">
        <f>DI484</f>
        <v>0</v>
      </c>
      <c r="DK484">
        <v>0</v>
      </c>
      <c r="DL484" t="s">
        <v>3</v>
      </c>
      <c r="DM484">
        <v>0</v>
      </c>
      <c r="DN484" t="s">
        <v>3</v>
      </c>
      <c r="DO484">
        <v>0</v>
      </c>
    </row>
    <row r="485" spans="1:119" x14ac:dyDescent="0.2">
      <c r="A485">
        <f>ROW(Source!A676)</f>
        <v>676</v>
      </c>
      <c r="B485">
        <v>60252775</v>
      </c>
      <c r="C485">
        <v>60254843</v>
      </c>
      <c r="D485">
        <v>59070669</v>
      </c>
      <c r="E485">
        <v>1</v>
      </c>
      <c r="F485">
        <v>1</v>
      </c>
      <c r="G485">
        <v>1080</v>
      </c>
      <c r="H485">
        <v>2</v>
      </c>
      <c r="I485" t="s">
        <v>1055</v>
      </c>
      <c r="J485" t="s">
        <v>1056</v>
      </c>
      <c r="K485" t="s">
        <v>1057</v>
      </c>
      <c r="L485">
        <v>1368</v>
      </c>
      <c r="N485">
        <v>1011</v>
      </c>
      <c r="O485" t="s">
        <v>1054</v>
      </c>
      <c r="P485" t="s">
        <v>1054</v>
      </c>
      <c r="Q485">
        <v>1</v>
      </c>
      <c r="W485">
        <v>0</v>
      </c>
      <c r="X485">
        <v>-1985943078</v>
      </c>
      <c r="Y485">
        <f>(AT485*1.1)</f>
        <v>1.1000000000000001E-2</v>
      </c>
      <c r="AA485">
        <v>0</v>
      </c>
      <c r="AB485">
        <v>1418.19</v>
      </c>
      <c r="AC485">
        <v>726.59</v>
      </c>
      <c r="AD485">
        <v>0</v>
      </c>
      <c r="AE485">
        <v>0</v>
      </c>
      <c r="AF485">
        <v>83.1</v>
      </c>
      <c r="AG485">
        <v>12.62</v>
      </c>
      <c r="AH485">
        <v>0</v>
      </c>
      <c r="AI485">
        <v>1</v>
      </c>
      <c r="AJ485">
        <v>16.3</v>
      </c>
      <c r="AK485">
        <v>54.99</v>
      </c>
      <c r="AL485">
        <v>1</v>
      </c>
      <c r="AM485">
        <v>2</v>
      </c>
      <c r="AN485">
        <v>0</v>
      </c>
      <c r="AO485">
        <v>1</v>
      </c>
      <c r="AP485">
        <v>1</v>
      </c>
      <c r="AQ485">
        <v>0</v>
      </c>
      <c r="AR485">
        <v>0</v>
      </c>
      <c r="AS485" t="s">
        <v>3</v>
      </c>
      <c r="AT485">
        <v>0.01</v>
      </c>
      <c r="AU485" t="s">
        <v>24</v>
      </c>
      <c r="AV485">
        <v>0</v>
      </c>
      <c r="AW485">
        <v>2</v>
      </c>
      <c r="AX485">
        <v>60254845</v>
      </c>
      <c r="AY485">
        <v>1</v>
      </c>
      <c r="AZ485">
        <v>0</v>
      </c>
      <c r="BA485">
        <v>561</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CV485">
        <v>0</v>
      </c>
      <c r="CW485">
        <f>ROUND(Y485*Source!I676*DO485,9)</f>
        <v>1.11056E-2</v>
      </c>
      <c r="CX485">
        <f>ROUND(Y485*Source!I676,9)</f>
        <v>8.8000000000000003E-4</v>
      </c>
      <c r="CY485">
        <f>AB485</f>
        <v>1418.19</v>
      </c>
      <c r="CZ485">
        <f>AF485</f>
        <v>83.1</v>
      </c>
      <c r="DA485">
        <f>AJ485</f>
        <v>16.3</v>
      </c>
      <c r="DB485">
        <f>ROUND((ROUND(AT485*CZ485,2)*1.1),6)</f>
        <v>0.91300000000000003</v>
      </c>
      <c r="DC485">
        <f>ROUND((ROUND(AT485*AG485,2)*1.1),6)</f>
        <v>0.14299999999999999</v>
      </c>
      <c r="DD485" t="s">
        <v>3</v>
      </c>
      <c r="DE485" t="s">
        <v>3</v>
      </c>
      <c r="DF485">
        <f>ROUND(ROUND(AE485,2)*CX485,2)</f>
        <v>0</v>
      </c>
      <c r="DG485">
        <f>ROUND(ROUND(AF485*AJ485,2)*CX485,2)</f>
        <v>1.19</v>
      </c>
      <c r="DH485">
        <f>ROUND(ROUND(AG485*AK485,2)*CX485,2)</f>
        <v>0.61</v>
      </c>
      <c r="DI485">
        <f t="shared" si="119"/>
        <v>0</v>
      </c>
      <c r="DJ485">
        <f>DG485</f>
        <v>1.19</v>
      </c>
      <c r="DK485">
        <v>0</v>
      </c>
      <c r="DL485" t="s">
        <v>1058</v>
      </c>
      <c r="DM485">
        <v>0</v>
      </c>
      <c r="DN485" t="s">
        <v>1050</v>
      </c>
      <c r="DO485">
        <v>12.62</v>
      </c>
    </row>
    <row r="486" spans="1:119" x14ac:dyDescent="0.2">
      <c r="A486">
        <f>ROW(Source!A676)</f>
        <v>676</v>
      </c>
      <c r="B486">
        <v>60252775</v>
      </c>
      <c r="C486">
        <v>60254843</v>
      </c>
      <c r="D486">
        <v>0</v>
      </c>
      <c r="E486">
        <v>1080</v>
      </c>
      <c r="F486">
        <v>1</v>
      </c>
      <c r="G486">
        <v>1080</v>
      </c>
      <c r="H486">
        <v>3</v>
      </c>
      <c r="I486" t="s">
        <v>902</v>
      </c>
      <c r="J486" t="s">
        <v>3</v>
      </c>
      <c r="K486" t="s">
        <v>903</v>
      </c>
      <c r="L486">
        <v>1371</v>
      </c>
      <c r="N486">
        <v>1013</v>
      </c>
      <c r="O486" t="s">
        <v>37</v>
      </c>
      <c r="P486" t="s">
        <v>37</v>
      </c>
      <c r="Q486">
        <v>1</v>
      </c>
      <c r="W486">
        <v>0</v>
      </c>
      <c r="X486">
        <v>1464265873</v>
      </c>
      <c r="Y486">
        <f>AT486</f>
        <v>100</v>
      </c>
      <c r="AA486">
        <v>781.11</v>
      </c>
      <c r="AB486">
        <v>0</v>
      </c>
      <c r="AC486">
        <v>0</v>
      </c>
      <c r="AD486">
        <v>0</v>
      </c>
      <c r="AE486">
        <v>79.06</v>
      </c>
      <c r="AF486">
        <v>0</v>
      </c>
      <c r="AG486">
        <v>0</v>
      </c>
      <c r="AH486">
        <v>0</v>
      </c>
      <c r="AI486">
        <v>9.8800000000000008</v>
      </c>
      <c r="AJ486">
        <v>1</v>
      </c>
      <c r="AK486">
        <v>1</v>
      </c>
      <c r="AL486">
        <v>1</v>
      </c>
      <c r="AM486">
        <v>0</v>
      </c>
      <c r="AN486">
        <v>0</v>
      </c>
      <c r="AO486">
        <v>0</v>
      </c>
      <c r="AP486">
        <v>0</v>
      </c>
      <c r="AQ486">
        <v>0</v>
      </c>
      <c r="AR486">
        <v>0</v>
      </c>
      <c r="AS486" t="s">
        <v>3</v>
      </c>
      <c r="AT486">
        <v>100</v>
      </c>
      <c r="AU486" t="s">
        <v>3</v>
      </c>
      <c r="AV486">
        <v>0</v>
      </c>
      <c r="AW486">
        <v>1</v>
      </c>
      <c r="AX486">
        <v>-1</v>
      </c>
      <c r="AY486">
        <v>0</v>
      </c>
      <c r="AZ486">
        <v>0</v>
      </c>
      <c r="BA486" t="s">
        <v>3</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CV486">
        <v>0</v>
      </c>
      <c r="CW486">
        <v>0</v>
      </c>
      <c r="CX486">
        <f>ROUND(Y486*Source!I676,9)</f>
        <v>8</v>
      </c>
      <c r="CY486">
        <f>AA486</f>
        <v>781.11</v>
      </c>
      <c r="CZ486">
        <f>AE486</f>
        <v>79.06</v>
      </c>
      <c r="DA486">
        <f>AI486</f>
        <v>9.8800000000000008</v>
      </c>
      <c r="DB486">
        <f>ROUND(ROUND(AT486*CZ486,2),6)</f>
        <v>7906</v>
      </c>
      <c r="DC486">
        <f>ROUND(ROUND(AT486*AG486,2),6)</f>
        <v>0</v>
      </c>
      <c r="DD486" t="s">
        <v>3</v>
      </c>
      <c r="DE486" t="s">
        <v>3</v>
      </c>
      <c r="DF486">
        <f>ROUND(ROUND(AE486*AI486,2)*CX486,2)</f>
        <v>6248.88</v>
      </c>
      <c r="DG486">
        <f t="shared" ref="DG486:DG498" si="126">ROUND(ROUND(AF486,2)*CX486,2)</f>
        <v>0</v>
      </c>
      <c r="DH486">
        <f t="shared" ref="DH486:DH498" si="127">ROUND(ROUND(AG486,2)*CX486,2)</f>
        <v>0</v>
      </c>
      <c r="DI486">
        <f t="shared" si="119"/>
        <v>0</v>
      </c>
      <c r="DJ486">
        <f>DF486</f>
        <v>6248.88</v>
      </c>
      <c r="DK486">
        <v>0</v>
      </c>
      <c r="DL486" t="s">
        <v>3</v>
      </c>
      <c r="DM486">
        <v>0</v>
      </c>
      <c r="DN486" t="s">
        <v>3</v>
      </c>
      <c r="DO486">
        <v>0</v>
      </c>
    </row>
    <row r="487" spans="1:119" x14ac:dyDescent="0.2">
      <c r="A487">
        <f>ROW(Source!A683)</f>
        <v>683</v>
      </c>
      <c r="B487">
        <v>60252778</v>
      </c>
      <c r="C487">
        <v>60254024</v>
      </c>
      <c r="D487">
        <v>58999254</v>
      </c>
      <c r="E487">
        <v>1080</v>
      </c>
      <c r="F487">
        <v>1</v>
      </c>
      <c r="G487">
        <v>1080</v>
      </c>
      <c r="H487">
        <v>1</v>
      </c>
      <c r="I487" t="s">
        <v>1048</v>
      </c>
      <c r="J487" t="s">
        <v>3</v>
      </c>
      <c r="K487" t="s">
        <v>1049</v>
      </c>
      <c r="L487">
        <v>1191</v>
      </c>
      <c r="N487">
        <v>1013</v>
      </c>
      <c r="O487" t="s">
        <v>1050</v>
      </c>
      <c r="P487" t="s">
        <v>1050</v>
      </c>
      <c r="Q487">
        <v>1</v>
      </c>
      <c r="W487">
        <v>0</v>
      </c>
      <c r="X487">
        <v>476480486</v>
      </c>
      <c r="Y487">
        <f>(AT487*1.1)</f>
        <v>1.8480000000000001</v>
      </c>
      <c r="AA487">
        <v>0</v>
      </c>
      <c r="AB487">
        <v>0</v>
      </c>
      <c r="AC487">
        <v>0</v>
      </c>
      <c r="AD487">
        <v>0</v>
      </c>
      <c r="AE487">
        <v>0</v>
      </c>
      <c r="AF487">
        <v>0</v>
      </c>
      <c r="AG487">
        <v>0</v>
      </c>
      <c r="AH487">
        <v>0</v>
      </c>
      <c r="AI487">
        <v>1</v>
      </c>
      <c r="AJ487">
        <v>1</v>
      </c>
      <c r="AK487">
        <v>1</v>
      </c>
      <c r="AL487">
        <v>1</v>
      </c>
      <c r="AM487">
        <v>-2</v>
      </c>
      <c r="AN487">
        <v>0</v>
      </c>
      <c r="AO487">
        <v>1</v>
      </c>
      <c r="AP487">
        <v>1</v>
      </c>
      <c r="AQ487">
        <v>0</v>
      </c>
      <c r="AR487">
        <v>0</v>
      </c>
      <c r="AS487" t="s">
        <v>3</v>
      </c>
      <c r="AT487">
        <v>1.68</v>
      </c>
      <c r="AU487" t="s">
        <v>24</v>
      </c>
      <c r="AV487">
        <v>1</v>
      </c>
      <c r="AW487">
        <v>2</v>
      </c>
      <c r="AX487">
        <v>60254495</v>
      </c>
      <c r="AY487">
        <v>1</v>
      </c>
      <c r="AZ487">
        <v>0</v>
      </c>
      <c r="BA487">
        <v>563</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CU487">
        <f>ROUND(AT487*Source!I683*AH487*AL487,2)</f>
        <v>0</v>
      </c>
      <c r="CV487">
        <f>ROUND(Y487*Source!I683,9)</f>
        <v>1.8480000000000001</v>
      </c>
      <c r="CW487">
        <v>0</v>
      </c>
      <c r="CX487">
        <f>ROUND(Y487*Source!I683,9)</f>
        <v>1.8480000000000001</v>
      </c>
      <c r="CY487">
        <f>AD487</f>
        <v>0</v>
      </c>
      <c r="CZ487">
        <f>AH487</f>
        <v>0</v>
      </c>
      <c r="DA487">
        <f>AL487</f>
        <v>1</v>
      </c>
      <c r="DB487">
        <f>ROUND((ROUND(AT487*CZ487,2)*1.1),6)</f>
        <v>0</v>
      </c>
      <c r="DC487">
        <f>ROUND((ROUND(AT487*AG487,2)*1.1),6)</f>
        <v>0</v>
      </c>
      <c r="DD487" t="s">
        <v>3</v>
      </c>
      <c r="DE487" t="s">
        <v>3</v>
      </c>
      <c r="DF487">
        <f t="shared" ref="DF487:DF500" si="128">ROUND(ROUND(AE487,2)*CX487,2)</f>
        <v>0</v>
      </c>
      <c r="DG487">
        <f t="shared" si="126"/>
        <v>0</v>
      </c>
      <c r="DH487">
        <f t="shared" si="127"/>
        <v>0</v>
      </c>
      <c r="DI487">
        <f t="shared" si="119"/>
        <v>0</v>
      </c>
      <c r="DJ487">
        <f>DI487</f>
        <v>0</v>
      </c>
      <c r="DK487">
        <v>0</v>
      </c>
      <c r="DL487" t="s">
        <v>3</v>
      </c>
      <c r="DM487">
        <v>0</v>
      </c>
      <c r="DN487" t="s">
        <v>3</v>
      </c>
      <c r="DO487">
        <v>0</v>
      </c>
    </row>
    <row r="488" spans="1:119" x14ac:dyDescent="0.2">
      <c r="A488">
        <f>ROW(Source!A684)</f>
        <v>684</v>
      </c>
      <c r="B488">
        <v>60252775</v>
      </c>
      <c r="C488">
        <v>60254024</v>
      </c>
      <c r="D488">
        <v>58999254</v>
      </c>
      <c r="E488">
        <v>1080</v>
      </c>
      <c r="F488">
        <v>1</v>
      </c>
      <c r="G488">
        <v>1080</v>
      </c>
      <c r="H488">
        <v>1</v>
      </c>
      <c r="I488" t="s">
        <v>1048</v>
      </c>
      <c r="J488" t="s">
        <v>3</v>
      </c>
      <c r="K488" t="s">
        <v>1049</v>
      </c>
      <c r="L488">
        <v>1191</v>
      </c>
      <c r="N488">
        <v>1013</v>
      </c>
      <c r="O488" t="s">
        <v>1050</v>
      </c>
      <c r="P488" t="s">
        <v>1050</v>
      </c>
      <c r="Q488">
        <v>1</v>
      </c>
      <c r="W488">
        <v>0</v>
      </c>
      <c r="X488">
        <v>476480486</v>
      </c>
      <c r="Y488">
        <f>(AT488*1.1)</f>
        <v>1.8480000000000001</v>
      </c>
      <c r="AA488">
        <v>0</v>
      </c>
      <c r="AB488">
        <v>0</v>
      </c>
      <c r="AC488">
        <v>0</v>
      </c>
      <c r="AD488">
        <v>0</v>
      </c>
      <c r="AE488">
        <v>0</v>
      </c>
      <c r="AF488">
        <v>0</v>
      </c>
      <c r="AG488">
        <v>0</v>
      </c>
      <c r="AH488">
        <v>0</v>
      </c>
      <c r="AI488">
        <v>1</v>
      </c>
      <c r="AJ488">
        <v>1</v>
      </c>
      <c r="AK488">
        <v>1</v>
      </c>
      <c r="AL488">
        <v>1</v>
      </c>
      <c r="AM488">
        <v>5</v>
      </c>
      <c r="AN488">
        <v>0</v>
      </c>
      <c r="AO488">
        <v>1</v>
      </c>
      <c r="AP488">
        <v>1</v>
      </c>
      <c r="AQ488">
        <v>0</v>
      </c>
      <c r="AR488">
        <v>0</v>
      </c>
      <c r="AS488" t="s">
        <v>3</v>
      </c>
      <c r="AT488">
        <v>1.68</v>
      </c>
      <c r="AU488" t="s">
        <v>24</v>
      </c>
      <c r="AV488">
        <v>1</v>
      </c>
      <c r="AW488">
        <v>2</v>
      </c>
      <c r="AX488">
        <v>60254495</v>
      </c>
      <c r="AY488">
        <v>1</v>
      </c>
      <c r="AZ488">
        <v>0</v>
      </c>
      <c r="BA488">
        <v>564</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CU488">
        <f>ROUND(AT488*Source!I684*AH488*AL488,2)</f>
        <v>0</v>
      </c>
      <c r="CV488">
        <f>ROUND(Y488*Source!I684,9)</f>
        <v>1.8480000000000001</v>
      </c>
      <c r="CW488">
        <v>0</v>
      </c>
      <c r="CX488">
        <f>ROUND(Y488*Source!I684,9)</f>
        <v>1.8480000000000001</v>
      </c>
      <c r="CY488">
        <f>AD488</f>
        <v>0</v>
      </c>
      <c r="CZ488">
        <f>AH488</f>
        <v>0</v>
      </c>
      <c r="DA488">
        <f>AL488</f>
        <v>1</v>
      </c>
      <c r="DB488">
        <f>ROUND((ROUND(AT488*CZ488,2)*1.1),6)</f>
        <v>0</v>
      </c>
      <c r="DC488">
        <f>ROUND((ROUND(AT488*AG488,2)*1.1),6)</f>
        <v>0</v>
      </c>
      <c r="DD488" t="s">
        <v>3</v>
      </c>
      <c r="DE488" t="s">
        <v>3</v>
      </c>
      <c r="DF488">
        <f t="shared" si="128"/>
        <v>0</v>
      </c>
      <c r="DG488">
        <f t="shared" si="126"/>
        <v>0</v>
      </c>
      <c r="DH488">
        <f t="shared" si="127"/>
        <v>0</v>
      </c>
      <c r="DI488">
        <f t="shared" si="119"/>
        <v>0</v>
      </c>
      <c r="DJ488">
        <f>DI488</f>
        <v>0</v>
      </c>
      <c r="DK488">
        <v>0</v>
      </c>
      <c r="DL488" t="s">
        <v>3</v>
      </c>
      <c r="DM488">
        <v>0</v>
      </c>
      <c r="DN488" t="s">
        <v>3</v>
      </c>
      <c r="DO488">
        <v>0</v>
      </c>
    </row>
    <row r="489" spans="1:119" x14ac:dyDescent="0.2">
      <c r="A489">
        <f>ROW(Source!A722)</f>
        <v>722</v>
      </c>
      <c r="B489">
        <v>60252778</v>
      </c>
      <c r="C489">
        <v>60254084</v>
      </c>
      <c r="D489">
        <v>58999254</v>
      </c>
      <c r="E489">
        <v>1080</v>
      </c>
      <c r="F489">
        <v>1</v>
      </c>
      <c r="G489">
        <v>1080</v>
      </c>
      <c r="H489">
        <v>1</v>
      </c>
      <c r="I489" t="s">
        <v>1048</v>
      </c>
      <c r="J489" t="s">
        <v>3</v>
      </c>
      <c r="K489" t="s">
        <v>1049</v>
      </c>
      <c r="L489">
        <v>1191</v>
      </c>
      <c r="N489">
        <v>1013</v>
      </c>
      <c r="O489" t="s">
        <v>1050</v>
      </c>
      <c r="P489" t="s">
        <v>1050</v>
      </c>
      <c r="Q489">
        <v>1</v>
      </c>
      <c r="W489">
        <v>0</v>
      </c>
      <c r="X489">
        <v>476480486</v>
      </c>
      <c r="Y489">
        <f>((AT489*1.15)*1.1)</f>
        <v>20.872499999999999</v>
      </c>
      <c r="AA489">
        <v>0</v>
      </c>
      <c r="AB489">
        <v>0</v>
      </c>
      <c r="AC489">
        <v>0</v>
      </c>
      <c r="AD489">
        <v>0</v>
      </c>
      <c r="AE489">
        <v>0</v>
      </c>
      <c r="AF489">
        <v>0</v>
      </c>
      <c r="AG489">
        <v>0</v>
      </c>
      <c r="AH489">
        <v>0</v>
      </c>
      <c r="AI489">
        <v>1</v>
      </c>
      <c r="AJ489">
        <v>1</v>
      </c>
      <c r="AK489">
        <v>1</v>
      </c>
      <c r="AL489">
        <v>1</v>
      </c>
      <c r="AM489">
        <v>-2</v>
      </c>
      <c r="AN489">
        <v>0</v>
      </c>
      <c r="AO489">
        <v>1</v>
      </c>
      <c r="AP489">
        <v>1</v>
      </c>
      <c r="AQ489">
        <v>0</v>
      </c>
      <c r="AR489">
        <v>0</v>
      </c>
      <c r="AS489" t="s">
        <v>3</v>
      </c>
      <c r="AT489">
        <v>16.5</v>
      </c>
      <c r="AU489" t="s">
        <v>547</v>
      </c>
      <c r="AV489">
        <v>1</v>
      </c>
      <c r="AW489">
        <v>2</v>
      </c>
      <c r="AX489">
        <v>60254496</v>
      </c>
      <c r="AY489">
        <v>1</v>
      </c>
      <c r="AZ489">
        <v>0</v>
      </c>
      <c r="BA489">
        <v>565</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CU489">
        <f>ROUND(AT489*Source!I722*AH489*AL489,2)</f>
        <v>0</v>
      </c>
      <c r="CV489">
        <f>ROUND(Y489*Source!I722,9)</f>
        <v>313.08749999999998</v>
      </c>
      <c r="CW489">
        <v>0</v>
      </c>
      <c r="CX489">
        <f>ROUND(Y489*Source!I722,9)</f>
        <v>313.08749999999998</v>
      </c>
      <c r="CY489">
        <f>AD489</f>
        <v>0</v>
      </c>
      <c r="CZ489">
        <f>AH489</f>
        <v>0</v>
      </c>
      <c r="DA489">
        <f>AL489</f>
        <v>1</v>
      </c>
      <c r="DB489">
        <f>ROUND(((ROUND(AT489*CZ489,2)*1.15)*1.1),6)</f>
        <v>0</v>
      </c>
      <c r="DC489">
        <f>ROUND(((ROUND(AT489*AG489,2)*1.15)*1.1),6)</f>
        <v>0</v>
      </c>
      <c r="DD489" t="s">
        <v>3</v>
      </c>
      <c r="DE489" t="s">
        <v>3</v>
      </c>
      <c r="DF489">
        <f t="shared" si="128"/>
        <v>0</v>
      </c>
      <c r="DG489">
        <f t="shared" si="126"/>
        <v>0</v>
      </c>
      <c r="DH489">
        <f t="shared" si="127"/>
        <v>0</v>
      </c>
      <c r="DI489">
        <f t="shared" si="119"/>
        <v>0</v>
      </c>
      <c r="DJ489">
        <f>DI489</f>
        <v>0</v>
      </c>
      <c r="DK489">
        <v>0</v>
      </c>
      <c r="DL489" t="s">
        <v>3</v>
      </c>
      <c r="DM489">
        <v>0</v>
      </c>
      <c r="DN489" t="s">
        <v>3</v>
      </c>
      <c r="DO489">
        <v>0</v>
      </c>
    </row>
    <row r="490" spans="1:119" x14ac:dyDescent="0.2">
      <c r="A490">
        <f>ROW(Source!A722)</f>
        <v>722</v>
      </c>
      <c r="B490">
        <v>60252778</v>
      </c>
      <c r="C490">
        <v>60254084</v>
      </c>
      <c r="D490">
        <v>59070370</v>
      </c>
      <c r="E490">
        <v>1</v>
      </c>
      <c r="F490">
        <v>1</v>
      </c>
      <c r="G490">
        <v>1080</v>
      </c>
      <c r="H490">
        <v>2</v>
      </c>
      <c r="I490" t="s">
        <v>1051</v>
      </c>
      <c r="J490" t="s">
        <v>1052</v>
      </c>
      <c r="K490" t="s">
        <v>1053</v>
      </c>
      <c r="L490">
        <v>1368</v>
      </c>
      <c r="N490">
        <v>1011</v>
      </c>
      <c r="O490" t="s">
        <v>1054</v>
      </c>
      <c r="P490" t="s">
        <v>1054</v>
      </c>
      <c r="Q490">
        <v>1</v>
      </c>
      <c r="W490">
        <v>0</v>
      </c>
      <c r="X490">
        <v>-2065404138</v>
      </c>
      <c r="Y490">
        <f>((AT490*1.25)*1.1)</f>
        <v>3.9875000000000003</v>
      </c>
      <c r="AA490">
        <v>0</v>
      </c>
      <c r="AB490">
        <v>7.59</v>
      </c>
      <c r="AC490">
        <v>0</v>
      </c>
      <c r="AD490">
        <v>0</v>
      </c>
      <c r="AE490">
        <v>0</v>
      </c>
      <c r="AF490">
        <v>7.11</v>
      </c>
      <c r="AG490">
        <v>0</v>
      </c>
      <c r="AH490">
        <v>0</v>
      </c>
      <c r="AI490">
        <v>1</v>
      </c>
      <c r="AJ490">
        <v>1</v>
      </c>
      <c r="AK490">
        <v>1</v>
      </c>
      <c r="AL490">
        <v>1</v>
      </c>
      <c r="AM490">
        <v>-2</v>
      </c>
      <c r="AN490">
        <v>0</v>
      </c>
      <c r="AO490">
        <v>1</v>
      </c>
      <c r="AP490">
        <v>1</v>
      </c>
      <c r="AQ490">
        <v>0</v>
      </c>
      <c r="AR490">
        <v>0</v>
      </c>
      <c r="AS490" t="s">
        <v>3</v>
      </c>
      <c r="AT490">
        <v>2.9</v>
      </c>
      <c r="AU490" t="s">
        <v>1118</v>
      </c>
      <c r="AV490">
        <v>0</v>
      </c>
      <c r="AW490">
        <v>2</v>
      </c>
      <c r="AX490">
        <v>60254497</v>
      </c>
      <c r="AY490">
        <v>1</v>
      </c>
      <c r="AZ490">
        <v>0</v>
      </c>
      <c r="BA490">
        <v>566</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CV490">
        <v>0</v>
      </c>
      <c r="CW490">
        <f>ROUND(Y490*Source!I722*DO490,9)</f>
        <v>0</v>
      </c>
      <c r="CX490">
        <f>ROUND(Y490*Source!I722,9)</f>
        <v>59.8125</v>
      </c>
      <c r="CY490">
        <f>AB490</f>
        <v>7.59</v>
      </c>
      <c r="CZ490">
        <f>AF490</f>
        <v>7.11</v>
      </c>
      <c r="DA490">
        <f>AJ490</f>
        <v>1</v>
      </c>
      <c r="DB490">
        <f>ROUND(((ROUND(AT490*CZ490,2)*1.25)*1.1),6)</f>
        <v>28.352499999999999</v>
      </c>
      <c r="DC490">
        <f>ROUND(((ROUND(AT490*AG490,2)*1.25)*1.1),6)</f>
        <v>0</v>
      </c>
      <c r="DD490" t="s">
        <v>3</v>
      </c>
      <c r="DE490" t="s">
        <v>3</v>
      </c>
      <c r="DF490">
        <f t="shared" si="128"/>
        <v>0</v>
      </c>
      <c r="DG490">
        <f t="shared" si="126"/>
        <v>425.27</v>
      </c>
      <c r="DH490">
        <f t="shared" si="127"/>
        <v>0</v>
      </c>
      <c r="DI490">
        <f t="shared" si="119"/>
        <v>0</v>
      </c>
      <c r="DJ490">
        <f>DG490</f>
        <v>425.27</v>
      </c>
      <c r="DK490">
        <v>0</v>
      </c>
      <c r="DL490" t="s">
        <v>3</v>
      </c>
      <c r="DM490">
        <v>0</v>
      </c>
      <c r="DN490" t="s">
        <v>3</v>
      </c>
      <c r="DO490">
        <v>0</v>
      </c>
    </row>
    <row r="491" spans="1:119" x14ac:dyDescent="0.2">
      <c r="A491">
        <f>ROW(Source!A722)</f>
        <v>722</v>
      </c>
      <c r="B491">
        <v>60252778</v>
      </c>
      <c r="C491">
        <v>60254084</v>
      </c>
      <c r="D491">
        <v>59070669</v>
      </c>
      <c r="E491">
        <v>1</v>
      </c>
      <c r="F491">
        <v>1</v>
      </c>
      <c r="G491">
        <v>1080</v>
      </c>
      <c r="H491">
        <v>2</v>
      </c>
      <c r="I491" t="s">
        <v>1055</v>
      </c>
      <c r="J491" t="s">
        <v>1056</v>
      </c>
      <c r="K491" t="s">
        <v>1057</v>
      </c>
      <c r="L491">
        <v>1368</v>
      </c>
      <c r="N491">
        <v>1011</v>
      </c>
      <c r="O491" t="s">
        <v>1054</v>
      </c>
      <c r="P491" t="s">
        <v>1054</v>
      </c>
      <c r="Q491">
        <v>1</v>
      </c>
      <c r="W491">
        <v>0</v>
      </c>
      <c r="X491">
        <v>-1985943078</v>
      </c>
      <c r="Y491">
        <f>((AT491*1.25)*1.1)</f>
        <v>0.23375000000000004</v>
      </c>
      <c r="AA491">
        <v>0</v>
      </c>
      <c r="AB491">
        <v>88.67</v>
      </c>
      <c r="AC491">
        <v>13.47</v>
      </c>
      <c r="AD491">
        <v>0</v>
      </c>
      <c r="AE491">
        <v>0</v>
      </c>
      <c r="AF491">
        <v>83.1</v>
      </c>
      <c r="AG491">
        <v>12.62</v>
      </c>
      <c r="AH491">
        <v>0</v>
      </c>
      <c r="AI491">
        <v>1</v>
      </c>
      <c r="AJ491">
        <v>1</v>
      </c>
      <c r="AK491">
        <v>1</v>
      </c>
      <c r="AL491">
        <v>1</v>
      </c>
      <c r="AM491">
        <v>-2</v>
      </c>
      <c r="AN491">
        <v>0</v>
      </c>
      <c r="AO491">
        <v>1</v>
      </c>
      <c r="AP491">
        <v>1</v>
      </c>
      <c r="AQ491">
        <v>0</v>
      </c>
      <c r="AR491">
        <v>0</v>
      </c>
      <c r="AS491" t="s">
        <v>3</v>
      </c>
      <c r="AT491">
        <v>0.17</v>
      </c>
      <c r="AU491" t="s">
        <v>1118</v>
      </c>
      <c r="AV491">
        <v>0</v>
      </c>
      <c r="AW491">
        <v>2</v>
      </c>
      <c r="AX491">
        <v>60254498</v>
      </c>
      <c r="AY491">
        <v>1</v>
      </c>
      <c r="AZ491">
        <v>0</v>
      </c>
      <c r="BA491">
        <v>567</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CV491">
        <v>0</v>
      </c>
      <c r="CW491">
        <f>ROUND(Y491*Source!I722*DO491,9)</f>
        <v>44.248874999999998</v>
      </c>
      <c r="CX491">
        <f>ROUND(Y491*Source!I722,9)</f>
        <v>3.5062500000000001</v>
      </c>
      <c r="CY491">
        <f>AB491</f>
        <v>88.67</v>
      </c>
      <c r="CZ491">
        <f>AF491</f>
        <v>83.1</v>
      </c>
      <c r="DA491">
        <f>AJ491</f>
        <v>1</v>
      </c>
      <c r="DB491">
        <f>ROUND(((ROUND(AT491*CZ491,2)*1.25)*1.1),6)</f>
        <v>19.428750000000001</v>
      </c>
      <c r="DC491">
        <f>ROUND(((ROUND(AT491*AG491,2)*1.25)*1.1),6)</f>
        <v>2.9562499999999998</v>
      </c>
      <c r="DD491" t="s">
        <v>3</v>
      </c>
      <c r="DE491" t="s">
        <v>3</v>
      </c>
      <c r="DF491">
        <f t="shared" si="128"/>
        <v>0</v>
      </c>
      <c r="DG491">
        <f t="shared" si="126"/>
        <v>291.37</v>
      </c>
      <c r="DH491">
        <f t="shared" si="127"/>
        <v>44.25</v>
      </c>
      <c r="DI491">
        <f t="shared" si="119"/>
        <v>0</v>
      </c>
      <c r="DJ491">
        <f>DG491</f>
        <v>291.37</v>
      </c>
      <c r="DK491">
        <v>0</v>
      </c>
      <c r="DL491" t="s">
        <v>1058</v>
      </c>
      <c r="DM491">
        <v>0</v>
      </c>
      <c r="DN491" t="s">
        <v>1050</v>
      </c>
      <c r="DO491">
        <v>12.62</v>
      </c>
    </row>
    <row r="492" spans="1:119" x14ac:dyDescent="0.2">
      <c r="A492">
        <f>ROW(Source!A722)</f>
        <v>722</v>
      </c>
      <c r="B492">
        <v>60252778</v>
      </c>
      <c r="C492">
        <v>60254084</v>
      </c>
      <c r="D492">
        <v>59040049</v>
      </c>
      <c r="E492">
        <v>1</v>
      </c>
      <c r="F492">
        <v>1</v>
      </c>
      <c r="G492">
        <v>1080</v>
      </c>
      <c r="H492">
        <v>3</v>
      </c>
      <c r="I492" t="s">
        <v>1066</v>
      </c>
      <c r="J492" t="s">
        <v>1067</v>
      </c>
      <c r="K492" t="s">
        <v>1068</v>
      </c>
      <c r="L492">
        <v>1348</v>
      </c>
      <c r="N492">
        <v>1009</v>
      </c>
      <c r="O492" t="s">
        <v>32</v>
      </c>
      <c r="P492" t="s">
        <v>32</v>
      </c>
      <c r="Q492">
        <v>1000</v>
      </c>
      <c r="W492">
        <v>0</v>
      </c>
      <c r="X492">
        <v>-1792704725</v>
      </c>
      <c r="Y492">
        <f t="shared" ref="Y492:Y497" si="129">AT492</f>
        <v>5.5000000000000003E-4</v>
      </c>
      <c r="AA492">
        <v>9286.7199999999993</v>
      </c>
      <c r="AB492">
        <v>0</v>
      </c>
      <c r="AC492">
        <v>0</v>
      </c>
      <c r="AD492">
        <v>0</v>
      </c>
      <c r="AE492">
        <v>8590.86</v>
      </c>
      <c r="AF492">
        <v>0</v>
      </c>
      <c r="AG492">
        <v>0</v>
      </c>
      <c r="AH492">
        <v>0</v>
      </c>
      <c r="AI492">
        <v>1</v>
      </c>
      <c r="AJ492">
        <v>1</v>
      </c>
      <c r="AK492">
        <v>1</v>
      </c>
      <c r="AL492">
        <v>1</v>
      </c>
      <c r="AM492">
        <v>-2</v>
      </c>
      <c r="AN492">
        <v>0</v>
      </c>
      <c r="AO492">
        <v>1</v>
      </c>
      <c r="AP492">
        <v>1</v>
      </c>
      <c r="AQ492">
        <v>0</v>
      </c>
      <c r="AR492">
        <v>0</v>
      </c>
      <c r="AS492" t="s">
        <v>3</v>
      </c>
      <c r="AT492">
        <v>5.5000000000000003E-4</v>
      </c>
      <c r="AU492" t="s">
        <v>3</v>
      </c>
      <c r="AV492">
        <v>0</v>
      </c>
      <c r="AW492">
        <v>2</v>
      </c>
      <c r="AX492">
        <v>60254500</v>
      </c>
      <c r="AY492">
        <v>1</v>
      </c>
      <c r="AZ492">
        <v>0</v>
      </c>
      <c r="BA492">
        <v>569</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CV492">
        <v>0</v>
      </c>
      <c r="CW492">
        <v>0</v>
      </c>
      <c r="CX492">
        <f>ROUND(Y492*Source!I722,9)</f>
        <v>8.2500000000000004E-3</v>
      </c>
      <c r="CY492">
        <f t="shared" ref="CY492:CY497" si="130">AA492</f>
        <v>9286.7199999999993</v>
      </c>
      <c r="CZ492">
        <f t="shared" ref="CZ492:CZ497" si="131">AE492</f>
        <v>8590.86</v>
      </c>
      <c r="DA492">
        <f t="shared" ref="DA492:DA497" si="132">AI492</f>
        <v>1</v>
      </c>
      <c r="DB492">
        <f t="shared" ref="DB492:DB497" si="133">ROUND(ROUND(AT492*CZ492,2),6)</f>
        <v>4.72</v>
      </c>
      <c r="DC492">
        <f t="shared" ref="DC492:DC497" si="134">ROUND(ROUND(AT492*AG492,2),6)</f>
        <v>0</v>
      </c>
      <c r="DD492" t="s">
        <v>3</v>
      </c>
      <c r="DE492" t="s">
        <v>3</v>
      </c>
      <c r="DF492">
        <f t="shared" si="128"/>
        <v>70.87</v>
      </c>
      <c r="DG492">
        <f t="shared" si="126"/>
        <v>0</v>
      </c>
      <c r="DH492">
        <f t="shared" si="127"/>
        <v>0</v>
      </c>
      <c r="DI492">
        <f t="shared" si="119"/>
        <v>0</v>
      </c>
      <c r="DJ492">
        <f t="shared" ref="DJ492:DJ497" si="135">DF492</f>
        <v>70.87</v>
      </c>
      <c r="DK492">
        <v>0</v>
      </c>
      <c r="DL492" t="s">
        <v>3</v>
      </c>
      <c r="DM492">
        <v>0</v>
      </c>
      <c r="DN492" t="s">
        <v>3</v>
      </c>
      <c r="DO492">
        <v>0</v>
      </c>
    </row>
    <row r="493" spans="1:119" x14ac:dyDescent="0.2">
      <c r="A493">
        <f>ROW(Source!A722)</f>
        <v>722</v>
      </c>
      <c r="B493">
        <v>60252778</v>
      </c>
      <c r="C493">
        <v>60254084</v>
      </c>
      <c r="D493">
        <v>59039007</v>
      </c>
      <c r="E493">
        <v>1</v>
      </c>
      <c r="F493">
        <v>1</v>
      </c>
      <c r="G493">
        <v>1080</v>
      </c>
      <c r="H493">
        <v>3</v>
      </c>
      <c r="I493" t="s">
        <v>1122</v>
      </c>
      <c r="J493" t="s">
        <v>1123</v>
      </c>
      <c r="K493" t="s">
        <v>1124</v>
      </c>
      <c r="L493">
        <v>1354</v>
      </c>
      <c r="N493">
        <v>1010</v>
      </c>
      <c r="O493" t="s">
        <v>457</v>
      </c>
      <c r="P493" t="s">
        <v>457</v>
      </c>
      <c r="Q493">
        <v>1</v>
      </c>
      <c r="W493">
        <v>0</v>
      </c>
      <c r="X493">
        <v>-1414204412</v>
      </c>
      <c r="Y493">
        <f t="shared" si="129"/>
        <v>82</v>
      </c>
      <c r="AA493">
        <v>4.17</v>
      </c>
      <c r="AB493">
        <v>0</v>
      </c>
      <c r="AC493">
        <v>0</v>
      </c>
      <c r="AD493">
        <v>0</v>
      </c>
      <c r="AE493">
        <v>3.86</v>
      </c>
      <c r="AF493">
        <v>0</v>
      </c>
      <c r="AG493">
        <v>0</v>
      </c>
      <c r="AH493">
        <v>0</v>
      </c>
      <c r="AI493">
        <v>1</v>
      </c>
      <c r="AJ493">
        <v>1</v>
      </c>
      <c r="AK493">
        <v>1</v>
      </c>
      <c r="AL493">
        <v>1</v>
      </c>
      <c r="AM493">
        <v>-2</v>
      </c>
      <c r="AN493">
        <v>0</v>
      </c>
      <c r="AO493">
        <v>1</v>
      </c>
      <c r="AP493">
        <v>1</v>
      </c>
      <c r="AQ493">
        <v>0</v>
      </c>
      <c r="AR493">
        <v>0</v>
      </c>
      <c r="AS493" t="s">
        <v>3</v>
      </c>
      <c r="AT493">
        <v>82</v>
      </c>
      <c r="AU493" t="s">
        <v>3</v>
      </c>
      <c r="AV493">
        <v>0</v>
      </c>
      <c r="AW493">
        <v>2</v>
      </c>
      <c r="AX493">
        <v>60254501</v>
      </c>
      <c r="AY493">
        <v>1</v>
      </c>
      <c r="AZ493">
        <v>0</v>
      </c>
      <c r="BA493">
        <v>570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CV493">
        <v>0</v>
      </c>
      <c r="CW493">
        <v>0</v>
      </c>
      <c r="CX493">
        <f>ROUND(Y493*Source!I722,9)</f>
        <v>1230</v>
      </c>
      <c r="CY493">
        <f t="shared" si="130"/>
        <v>4.17</v>
      </c>
      <c r="CZ493">
        <f t="shared" si="131"/>
        <v>3.86</v>
      </c>
      <c r="DA493">
        <f t="shared" si="132"/>
        <v>1</v>
      </c>
      <c r="DB493">
        <f t="shared" si="133"/>
        <v>316.52</v>
      </c>
      <c r="DC493">
        <f t="shared" si="134"/>
        <v>0</v>
      </c>
      <c r="DD493" t="s">
        <v>3</v>
      </c>
      <c r="DE493" t="s">
        <v>3</v>
      </c>
      <c r="DF493">
        <f t="shared" si="128"/>
        <v>4747.8</v>
      </c>
      <c r="DG493">
        <f t="shared" si="126"/>
        <v>0</v>
      </c>
      <c r="DH493">
        <f t="shared" si="127"/>
        <v>0</v>
      </c>
      <c r="DI493">
        <f t="shared" si="119"/>
        <v>0</v>
      </c>
      <c r="DJ493">
        <f t="shared" si="135"/>
        <v>4747.8</v>
      </c>
      <c r="DK493">
        <v>0</v>
      </c>
      <c r="DL493" t="s">
        <v>3</v>
      </c>
      <c r="DM493">
        <v>0</v>
      </c>
      <c r="DN493" t="s">
        <v>3</v>
      </c>
      <c r="DO493">
        <v>0</v>
      </c>
    </row>
    <row r="494" spans="1:119" x14ac:dyDescent="0.2">
      <c r="A494">
        <f>ROW(Source!A722)</f>
        <v>722</v>
      </c>
      <c r="B494">
        <v>60252778</v>
      </c>
      <c r="C494">
        <v>60254084</v>
      </c>
      <c r="D494">
        <v>59041310</v>
      </c>
      <c r="E494">
        <v>1</v>
      </c>
      <c r="F494">
        <v>1</v>
      </c>
      <c r="G494">
        <v>1080</v>
      </c>
      <c r="H494">
        <v>3</v>
      </c>
      <c r="I494" t="s">
        <v>1208</v>
      </c>
      <c r="J494" t="s">
        <v>1209</v>
      </c>
      <c r="K494" t="s">
        <v>1210</v>
      </c>
      <c r="L494">
        <v>1348</v>
      </c>
      <c r="N494">
        <v>1009</v>
      </c>
      <c r="O494" t="s">
        <v>32</v>
      </c>
      <c r="P494" t="s">
        <v>32</v>
      </c>
      <c r="Q494">
        <v>1000</v>
      </c>
      <c r="W494">
        <v>0</v>
      </c>
      <c r="X494">
        <v>-370957786</v>
      </c>
      <c r="Y494">
        <f t="shared" si="129"/>
        <v>4.0000000000000001E-3</v>
      </c>
      <c r="AA494">
        <v>7361.82</v>
      </c>
      <c r="AB494">
        <v>0</v>
      </c>
      <c r="AC494">
        <v>0</v>
      </c>
      <c r="AD494">
        <v>0</v>
      </c>
      <c r="AE494">
        <v>6810.19</v>
      </c>
      <c r="AF494">
        <v>0</v>
      </c>
      <c r="AG494">
        <v>0</v>
      </c>
      <c r="AH494">
        <v>0</v>
      </c>
      <c r="AI494">
        <v>1</v>
      </c>
      <c r="AJ494">
        <v>1</v>
      </c>
      <c r="AK494">
        <v>1</v>
      </c>
      <c r="AL494">
        <v>1</v>
      </c>
      <c r="AM494">
        <v>-2</v>
      </c>
      <c r="AN494">
        <v>0</v>
      </c>
      <c r="AO494">
        <v>1</v>
      </c>
      <c r="AP494">
        <v>1</v>
      </c>
      <c r="AQ494">
        <v>0</v>
      </c>
      <c r="AR494">
        <v>0</v>
      </c>
      <c r="AS494" t="s">
        <v>3</v>
      </c>
      <c r="AT494">
        <v>4.0000000000000001E-3</v>
      </c>
      <c r="AU494" t="s">
        <v>3</v>
      </c>
      <c r="AV494">
        <v>0</v>
      </c>
      <c r="AW494">
        <v>2</v>
      </c>
      <c r="AX494">
        <v>60254502</v>
      </c>
      <c r="AY494">
        <v>1</v>
      </c>
      <c r="AZ494">
        <v>0</v>
      </c>
      <c r="BA494">
        <v>571</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CV494">
        <v>0</v>
      </c>
      <c r="CW494">
        <v>0</v>
      </c>
      <c r="CX494">
        <f>ROUND(Y494*Source!I722,9)</f>
        <v>0.06</v>
      </c>
      <c r="CY494">
        <f t="shared" si="130"/>
        <v>7361.82</v>
      </c>
      <c r="CZ494">
        <f t="shared" si="131"/>
        <v>6810.19</v>
      </c>
      <c r="DA494">
        <f t="shared" si="132"/>
        <v>1</v>
      </c>
      <c r="DB494">
        <f t="shared" si="133"/>
        <v>27.24</v>
      </c>
      <c r="DC494">
        <f t="shared" si="134"/>
        <v>0</v>
      </c>
      <c r="DD494" t="s">
        <v>3</v>
      </c>
      <c r="DE494" t="s">
        <v>3</v>
      </c>
      <c r="DF494">
        <f t="shared" si="128"/>
        <v>408.61</v>
      </c>
      <c r="DG494">
        <f t="shared" si="126"/>
        <v>0</v>
      </c>
      <c r="DH494">
        <f t="shared" si="127"/>
        <v>0</v>
      </c>
      <c r="DI494">
        <f t="shared" si="119"/>
        <v>0</v>
      </c>
      <c r="DJ494">
        <f t="shared" si="135"/>
        <v>408.61</v>
      </c>
      <c r="DK494">
        <v>0</v>
      </c>
      <c r="DL494" t="s">
        <v>3</v>
      </c>
      <c r="DM494">
        <v>0</v>
      </c>
      <c r="DN494" t="s">
        <v>3</v>
      </c>
      <c r="DO494">
        <v>0</v>
      </c>
    </row>
    <row r="495" spans="1:119" x14ac:dyDescent="0.2">
      <c r="A495">
        <f>ROW(Source!A722)</f>
        <v>722</v>
      </c>
      <c r="B495">
        <v>60252778</v>
      </c>
      <c r="C495">
        <v>60254084</v>
      </c>
      <c r="D495">
        <v>59039175</v>
      </c>
      <c r="E495">
        <v>1</v>
      </c>
      <c r="F495">
        <v>1</v>
      </c>
      <c r="G495">
        <v>1080</v>
      </c>
      <c r="H495">
        <v>3</v>
      </c>
      <c r="I495" t="s">
        <v>1211</v>
      </c>
      <c r="J495" t="s">
        <v>1212</v>
      </c>
      <c r="K495" t="s">
        <v>1213</v>
      </c>
      <c r="L495">
        <v>1348</v>
      </c>
      <c r="N495">
        <v>1009</v>
      </c>
      <c r="O495" t="s">
        <v>32</v>
      </c>
      <c r="P495" t="s">
        <v>32</v>
      </c>
      <c r="Q495">
        <v>1000</v>
      </c>
      <c r="W495">
        <v>0</v>
      </c>
      <c r="X495">
        <v>356473523</v>
      </c>
      <c r="Y495">
        <f t="shared" si="129"/>
        <v>2E-3</v>
      </c>
      <c r="AA495">
        <v>17528.240000000002</v>
      </c>
      <c r="AB495">
        <v>0</v>
      </c>
      <c r="AC495">
        <v>0</v>
      </c>
      <c r="AD495">
        <v>0</v>
      </c>
      <c r="AE495">
        <v>16214.84</v>
      </c>
      <c r="AF495">
        <v>0</v>
      </c>
      <c r="AG495">
        <v>0</v>
      </c>
      <c r="AH495">
        <v>0</v>
      </c>
      <c r="AI495">
        <v>1</v>
      </c>
      <c r="AJ495">
        <v>1</v>
      </c>
      <c r="AK495">
        <v>1</v>
      </c>
      <c r="AL495">
        <v>1</v>
      </c>
      <c r="AM495">
        <v>-2</v>
      </c>
      <c r="AN495">
        <v>0</v>
      </c>
      <c r="AO495">
        <v>1</v>
      </c>
      <c r="AP495">
        <v>1</v>
      </c>
      <c r="AQ495">
        <v>0</v>
      </c>
      <c r="AR495">
        <v>0</v>
      </c>
      <c r="AS495" t="s">
        <v>3</v>
      </c>
      <c r="AT495">
        <v>2E-3</v>
      </c>
      <c r="AU495" t="s">
        <v>3</v>
      </c>
      <c r="AV495">
        <v>0</v>
      </c>
      <c r="AW495">
        <v>2</v>
      </c>
      <c r="AX495">
        <v>60254503</v>
      </c>
      <c r="AY495">
        <v>1</v>
      </c>
      <c r="AZ495">
        <v>0</v>
      </c>
      <c r="BA495">
        <v>572</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CV495">
        <v>0</v>
      </c>
      <c r="CW495">
        <v>0</v>
      </c>
      <c r="CX495">
        <f>ROUND(Y495*Source!I722,9)</f>
        <v>0.03</v>
      </c>
      <c r="CY495">
        <f t="shared" si="130"/>
        <v>17528.240000000002</v>
      </c>
      <c r="CZ495">
        <f t="shared" si="131"/>
        <v>16214.84</v>
      </c>
      <c r="DA495">
        <f t="shared" si="132"/>
        <v>1</v>
      </c>
      <c r="DB495">
        <f t="shared" si="133"/>
        <v>32.43</v>
      </c>
      <c r="DC495">
        <f t="shared" si="134"/>
        <v>0</v>
      </c>
      <c r="DD495" t="s">
        <v>3</v>
      </c>
      <c r="DE495" t="s">
        <v>3</v>
      </c>
      <c r="DF495">
        <f t="shared" si="128"/>
        <v>486.45</v>
      </c>
      <c r="DG495">
        <f t="shared" si="126"/>
        <v>0</v>
      </c>
      <c r="DH495">
        <f t="shared" si="127"/>
        <v>0</v>
      </c>
      <c r="DI495">
        <f t="shared" si="119"/>
        <v>0</v>
      </c>
      <c r="DJ495">
        <f t="shared" si="135"/>
        <v>486.45</v>
      </c>
      <c r="DK495">
        <v>0</v>
      </c>
      <c r="DL495" t="s">
        <v>3</v>
      </c>
      <c r="DM495">
        <v>0</v>
      </c>
      <c r="DN495" t="s">
        <v>3</v>
      </c>
      <c r="DO495">
        <v>0</v>
      </c>
    </row>
    <row r="496" spans="1:119" x14ac:dyDescent="0.2">
      <c r="A496">
        <f>ROW(Source!A722)</f>
        <v>722</v>
      </c>
      <c r="B496">
        <v>60252778</v>
      </c>
      <c r="C496">
        <v>60254084</v>
      </c>
      <c r="D496">
        <v>0</v>
      </c>
      <c r="E496">
        <v>1080</v>
      </c>
      <c r="F496">
        <v>1</v>
      </c>
      <c r="G496">
        <v>1080</v>
      </c>
      <c r="H496">
        <v>3</v>
      </c>
      <c r="I496" t="s">
        <v>925</v>
      </c>
      <c r="J496" t="s">
        <v>3</v>
      </c>
      <c r="K496" t="s">
        <v>926</v>
      </c>
      <c r="L496">
        <v>1371</v>
      </c>
      <c r="N496">
        <v>1013</v>
      </c>
      <c r="O496" t="s">
        <v>37</v>
      </c>
      <c r="P496" t="s">
        <v>37</v>
      </c>
      <c r="Q496">
        <v>1</v>
      </c>
      <c r="W496">
        <v>0</v>
      </c>
      <c r="X496">
        <v>212910559</v>
      </c>
      <c r="Y496">
        <f t="shared" si="129"/>
        <v>66.666666669999998</v>
      </c>
      <c r="AA496">
        <v>18.04</v>
      </c>
      <c r="AB496">
        <v>0</v>
      </c>
      <c r="AC496">
        <v>0</v>
      </c>
      <c r="AD496">
        <v>0</v>
      </c>
      <c r="AE496">
        <v>18.040000000000003</v>
      </c>
      <c r="AF496">
        <v>0</v>
      </c>
      <c r="AG496">
        <v>0</v>
      </c>
      <c r="AH496">
        <v>0</v>
      </c>
      <c r="AI496">
        <v>1</v>
      </c>
      <c r="AJ496">
        <v>1</v>
      </c>
      <c r="AK496">
        <v>1</v>
      </c>
      <c r="AL496">
        <v>1</v>
      </c>
      <c r="AM496">
        <v>0</v>
      </c>
      <c r="AN496">
        <v>0</v>
      </c>
      <c r="AO496">
        <v>0</v>
      </c>
      <c r="AP496">
        <v>0</v>
      </c>
      <c r="AQ496">
        <v>0</v>
      </c>
      <c r="AR496">
        <v>0</v>
      </c>
      <c r="AS496" t="s">
        <v>3</v>
      </c>
      <c r="AT496">
        <v>66.666666669999998</v>
      </c>
      <c r="AU496" t="s">
        <v>3</v>
      </c>
      <c r="AV496">
        <v>0</v>
      </c>
      <c r="AW496">
        <v>1</v>
      </c>
      <c r="AX496">
        <v>-1</v>
      </c>
      <c r="AY496">
        <v>0</v>
      </c>
      <c r="AZ496">
        <v>0</v>
      </c>
      <c r="BA496" t="s">
        <v>3</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CV496">
        <v>0</v>
      </c>
      <c r="CW496">
        <v>0</v>
      </c>
      <c r="CX496">
        <f>ROUND(Y496*Source!I722,9)</f>
        <v>1000.00000005</v>
      </c>
      <c r="CY496">
        <f t="shared" si="130"/>
        <v>18.04</v>
      </c>
      <c r="CZ496">
        <f t="shared" si="131"/>
        <v>18.040000000000003</v>
      </c>
      <c r="DA496">
        <f t="shared" si="132"/>
        <v>1</v>
      </c>
      <c r="DB496">
        <f t="shared" si="133"/>
        <v>1202.67</v>
      </c>
      <c r="DC496">
        <f t="shared" si="134"/>
        <v>0</v>
      </c>
      <c r="DD496" t="s">
        <v>3</v>
      </c>
      <c r="DE496" t="s">
        <v>3</v>
      </c>
      <c r="DF496">
        <f t="shared" si="128"/>
        <v>18040</v>
      </c>
      <c r="DG496">
        <f t="shared" si="126"/>
        <v>0</v>
      </c>
      <c r="DH496">
        <f t="shared" si="127"/>
        <v>0</v>
      </c>
      <c r="DI496">
        <f t="shared" si="119"/>
        <v>0</v>
      </c>
      <c r="DJ496">
        <f t="shared" si="135"/>
        <v>18040</v>
      </c>
      <c r="DK496">
        <v>0</v>
      </c>
      <c r="DL496" t="s">
        <v>3</v>
      </c>
      <c r="DM496">
        <v>0</v>
      </c>
      <c r="DN496" t="s">
        <v>3</v>
      </c>
      <c r="DO496">
        <v>0</v>
      </c>
    </row>
    <row r="497" spans="1:119" x14ac:dyDescent="0.2">
      <c r="A497">
        <f>ROW(Source!A722)</f>
        <v>722</v>
      </c>
      <c r="B497">
        <v>60252778</v>
      </c>
      <c r="C497">
        <v>60254084</v>
      </c>
      <c r="D497">
        <v>0</v>
      </c>
      <c r="E497">
        <v>1080</v>
      </c>
      <c r="F497">
        <v>1</v>
      </c>
      <c r="G497">
        <v>1080</v>
      </c>
      <c r="H497">
        <v>3</v>
      </c>
      <c r="I497" t="s">
        <v>921</v>
      </c>
      <c r="J497" t="s">
        <v>3</v>
      </c>
      <c r="K497" t="s">
        <v>922</v>
      </c>
      <c r="L497">
        <v>1371</v>
      </c>
      <c r="N497">
        <v>1013</v>
      </c>
      <c r="O497" t="s">
        <v>37</v>
      </c>
      <c r="P497" t="s">
        <v>37</v>
      </c>
      <c r="Q497">
        <v>1</v>
      </c>
      <c r="W497">
        <v>0</v>
      </c>
      <c r="X497">
        <v>-755341301</v>
      </c>
      <c r="Y497">
        <f t="shared" si="129"/>
        <v>3.3333333000000001</v>
      </c>
      <c r="AA497">
        <v>27.1</v>
      </c>
      <c r="AB497">
        <v>0</v>
      </c>
      <c r="AC497">
        <v>0</v>
      </c>
      <c r="AD497">
        <v>0</v>
      </c>
      <c r="AE497">
        <v>27.1</v>
      </c>
      <c r="AF497">
        <v>0</v>
      </c>
      <c r="AG497">
        <v>0</v>
      </c>
      <c r="AH497">
        <v>0</v>
      </c>
      <c r="AI497">
        <v>1</v>
      </c>
      <c r="AJ497">
        <v>1</v>
      </c>
      <c r="AK497">
        <v>1</v>
      </c>
      <c r="AL497">
        <v>1</v>
      </c>
      <c r="AM497">
        <v>0</v>
      </c>
      <c r="AN497">
        <v>0</v>
      </c>
      <c r="AO497">
        <v>0</v>
      </c>
      <c r="AP497">
        <v>0</v>
      </c>
      <c r="AQ497">
        <v>0</v>
      </c>
      <c r="AR497">
        <v>0</v>
      </c>
      <c r="AS497" t="s">
        <v>3</v>
      </c>
      <c r="AT497">
        <v>3.3333333000000001</v>
      </c>
      <c r="AU497" t="s">
        <v>3</v>
      </c>
      <c r="AV497">
        <v>0</v>
      </c>
      <c r="AW497">
        <v>1</v>
      </c>
      <c r="AX497">
        <v>-1</v>
      </c>
      <c r="AY497">
        <v>0</v>
      </c>
      <c r="AZ497">
        <v>0</v>
      </c>
      <c r="BA497" t="s">
        <v>3</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CV497">
        <v>0</v>
      </c>
      <c r="CW497">
        <v>0</v>
      </c>
      <c r="CX497">
        <f>ROUND(Y497*Source!I722,9)</f>
        <v>49.999999500000001</v>
      </c>
      <c r="CY497">
        <f t="shared" si="130"/>
        <v>27.1</v>
      </c>
      <c r="CZ497">
        <f t="shared" si="131"/>
        <v>27.1</v>
      </c>
      <c r="DA497">
        <f t="shared" si="132"/>
        <v>1</v>
      </c>
      <c r="DB497">
        <f t="shared" si="133"/>
        <v>90.33</v>
      </c>
      <c r="DC497">
        <f t="shared" si="134"/>
        <v>0</v>
      </c>
      <c r="DD497" t="s">
        <v>3</v>
      </c>
      <c r="DE497" t="s">
        <v>3</v>
      </c>
      <c r="DF497">
        <f t="shared" si="128"/>
        <v>1355</v>
      </c>
      <c r="DG497">
        <f t="shared" si="126"/>
        <v>0</v>
      </c>
      <c r="DH497">
        <f t="shared" si="127"/>
        <v>0</v>
      </c>
      <c r="DI497">
        <f t="shared" si="119"/>
        <v>0</v>
      </c>
      <c r="DJ497">
        <f t="shared" si="135"/>
        <v>1355</v>
      </c>
      <c r="DK497">
        <v>0</v>
      </c>
      <c r="DL497" t="s">
        <v>3</v>
      </c>
      <c r="DM497">
        <v>0</v>
      </c>
      <c r="DN497" t="s">
        <v>3</v>
      </c>
      <c r="DO497">
        <v>0</v>
      </c>
    </row>
    <row r="498" spans="1:119" x14ac:dyDescent="0.2">
      <c r="A498">
        <f>ROW(Source!A723)</f>
        <v>723</v>
      </c>
      <c r="B498">
        <v>60252775</v>
      </c>
      <c r="C498">
        <v>60254084</v>
      </c>
      <c r="D498">
        <v>58999254</v>
      </c>
      <c r="E498">
        <v>1080</v>
      </c>
      <c r="F498">
        <v>1</v>
      </c>
      <c r="G498">
        <v>1080</v>
      </c>
      <c r="H498">
        <v>1</v>
      </c>
      <c r="I498" t="s">
        <v>1048</v>
      </c>
      <c r="J498" t="s">
        <v>3</v>
      </c>
      <c r="K498" t="s">
        <v>1049</v>
      </c>
      <c r="L498">
        <v>1191</v>
      </c>
      <c r="N498">
        <v>1013</v>
      </c>
      <c r="O498" t="s">
        <v>1050</v>
      </c>
      <c r="P498" t="s">
        <v>1050</v>
      </c>
      <c r="Q498">
        <v>1</v>
      </c>
      <c r="W498">
        <v>0</v>
      </c>
      <c r="X498">
        <v>476480486</v>
      </c>
      <c r="Y498">
        <f>((AT498*1.15)*1.1)</f>
        <v>20.872499999999999</v>
      </c>
      <c r="AA498">
        <v>0</v>
      </c>
      <c r="AB498">
        <v>0</v>
      </c>
      <c r="AC498">
        <v>0</v>
      </c>
      <c r="AD498">
        <v>0</v>
      </c>
      <c r="AE498">
        <v>0</v>
      </c>
      <c r="AF498">
        <v>0</v>
      </c>
      <c r="AG498">
        <v>0</v>
      </c>
      <c r="AH498">
        <v>0</v>
      </c>
      <c r="AI498">
        <v>1</v>
      </c>
      <c r="AJ498">
        <v>1</v>
      </c>
      <c r="AK498">
        <v>1</v>
      </c>
      <c r="AL498">
        <v>1</v>
      </c>
      <c r="AM498">
        <v>5</v>
      </c>
      <c r="AN498">
        <v>0</v>
      </c>
      <c r="AO498">
        <v>1</v>
      </c>
      <c r="AP498">
        <v>1</v>
      </c>
      <c r="AQ498">
        <v>0</v>
      </c>
      <c r="AR498">
        <v>0</v>
      </c>
      <c r="AS498" t="s">
        <v>3</v>
      </c>
      <c r="AT498">
        <v>16.5</v>
      </c>
      <c r="AU498" t="s">
        <v>547</v>
      </c>
      <c r="AV498">
        <v>1</v>
      </c>
      <c r="AW498">
        <v>2</v>
      </c>
      <c r="AX498">
        <v>60254496</v>
      </c>
      <c r="AY498">
        <v>1</v>
      </c>
      <c r="AZ498">
        <v>0</v>
      </c>
      <c r="BA498">
        <v>575</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CU498">
        <f>ROUND(AT498*Source!I723*AH498*AL498,2)</f>
        <v>0</v>
      </c>
      <c r="CV498">
        <f>ROUND(Y498*Source!I723,9)</f>
        <v>313.08749999999998</v>
      </c>
      <c r="CW498">
        <v>0</v>
      </c>
      <c r="CX498">
        <f>ROUND(Y498*Source!I723,9)</f>
        <v>313.08749999999998</v>
      </c>
      <c r="CY498">
        <f>AD498</f>
        <v>0</v>
      </c>
      <c r="CZ498">
        <f>AH498</f>
        <v>0</v>
      </c>
      <c r="DA498">
        <f>AL498</f>
        <v>1</v>
      </c>
      <c r="DB498">
        <f>ROUND(((ROUND(AT498*CZ498,2)*1.15)*1.1),6)</f>
        <v>0</v>
      </c>
      <c r="DC498">
        <f>ROUND(((ROUND(AT498*AG498,2)*1.15)*1.1),6)</f>
        <v>0</v>
      </c>
      <c r="DD498" t="s">
        <v>3</v>
      </c>
      <c r="DE498" t="s">
        <v>3</v>
      </c>
      <c r="DF498">
        <f t="shared" si="128"/>
        <v>0</v>
      </c>
      <c r="DG498">
        <f t="shared" si="126"/>
        <v>0</v>
      </c>
      <c r="DH498">
        <f t="shared" si="127"/>
        <v>0</v>
      </c>
      <c r="DI498">
        <f t="shared" si="119"/>
        <v>0</v>
      </c>
      <c r="DJ498">
        <f>DI498</f>
        <v>0</v>
      </c>
      <c r="DK498">
        <v>0</v>
      </c>
      <c r="DL498" t="s">
        <v>3</v>
      </c>
      <c r="DM498">
        <v>0</v>
      </c>
      <c r="DN498" t="s">
        <v>3</v>
      </c>
      <c r="DO498">
        <v>0</v>
      </c>
    </row>
    <row r="499" spans="1:119" x14ac:dyDescent="0.2">
      <c r="A499">
        <f>ROW(Source!A723)</f>
        <v>723</v>
      </c>
      <c r="B499">
        <v>60252775</v>
      </c>
      <c r="C499">
        <v>60254084</v>
      </c>
      <c r="D499">
        <v>59070370</v>
      </c>
      <c r="E499">
        <v>1</v>
      </c>
      <c r="F499">
        <v>1</v>
      </c>
      <c r="G499">
        <v>1080</v>
      </c>
      <c r="H499">
        <v>2</v>
      </c>
      <c r="I499" t="s">
        <v>1051</v>
      </c>
      <c r="J499" t="s">
        <v>1052</v>
      </c>
      <c r="K499" t="s">
        <v>1053</v>
      </c>
      <c r="L499">
        <v>1368</v>
      </c>
      <c r="N499">
        <v>1011</v>
      </c>
      <c r="O499" t="s">
        <v>1054</v>
      </c>
      <c r="P499" t="s">
        <v>1054</v>
      </c>
      <c r="Q499">
        <v>1</v>
      </c>
      <c r="W499">
        <v>0</v>
      </c>
      <c r="X499">
        <v>-2065404138</v>
      </c>
      <c r="Y499">
        <f>((AT499*1.25)*1.1)</f>
        <v>3.9875000000000003</v>
      </c>
      <c r="AA499">
        <v>0</v>
      </c>
      <c r="AB499">
        <v>87.47</v>
      </c>
      <c r="AC499">
        <v>0</v>
      </c>
      <c r="AD499">
        <v>0</v>
      </c>
      <c r="AE499">
        <v>0</v>
      </c>
      <c r="AF499">
        <v>7.11</v>
      </c>
      <c r="AG499">
        <v>0</v>
      </c>
      <c r="AH499">
        <v>0</v>
      </c>
      <c r="AI499">
        <v>1</v>
      </c>
      <c r="AJ499">
        <v>11.53</v>
      </c>
      <c r="AK499">
        <v>54.99</v>
      </c>
      <c r="AL499">
        <v>1</v>
      </c>
      <c r="AM499">
        <v>2</v>
      </c>
      <c r="AN499">
        <v>0</v>
      </c>
      <c r="AO499">
        <v>1</v>
      </c>
      <c r="AP499">
        <v>1</v>
      </c>
      <c r="AQ499">
        <v>0</v>
      </c>
      <c r="AR499">
        <v>0</v>
      </c>
      <c r="AS499" t="s">
        <v>3</v>
      </c>
      <c r="AT499">
        <v>2.9</v>
      </c>
      <c r="AU499" t="s">
        <v>1118</v>
      </c>
      <c r="AV499">
        <v>0</v>
      </c>
      <c r="AW499">
        <v>2</v>
      </c>
      <c r="AX499">
        <v>60254497</v>
      </c>
      <c r="AY499">
        <v>1</v>
      </c>
      <c r="AZ499">
        <v>0</v>
      </c>
      <c r="BA499">
        <v>576</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CV499">
        <v>0</v>
      </c>
      <c r="CW499">
        <f>ROUND(Y499*Source!I723*DO499,9)</f>
        <v>0</v>
      </c>
      <c r="CX499">
        <f>ROUND(Y499*Source!I723,9)</f>
        <v>59.8125</v>
      </c>
      <c r="CY499">
        <f>AB499</f>
        <v>87.47</v>
      </c>
      <c r="CZ499">
        <f>AF499</f>
        <v>7.11</v>
      </c>
      <c r="DA499">
        <f>AJ499</f>
        <v>11.53</v>
      </c>
      <c r="DB499">
        <f>ROUND(((ROUND(AT499*CZ499,2)*1.25)*1.1),6)</f>
        <v>28.352499999999999</v>
      </c>
      <c r="DC499">
        <f>ROUND(((ROUND(AT499*AG499,2)*1.25)*1.1),6)</f>
        <v>0</v>
      </c>
      <c r="DD499" t="s">
        <v>3</v>
      </c>
      <c r="DE499" t="s">
        <v>3</v>
      </c>
      <c r="DF499">
        <f t="shared" si="128"/>
        <v>0</v>
      </c>
      <c r="DG499">
        <f>ROUND(ROUND(AF499*AJ499,2)*CX499,2)</f>
        <v>4903.43</v>
      </c>
      <c r="DH499">
        <f>ROUND(ROUND(AG499*AK499,2)*CX499,2)</f>
        <v>0</v>
      </c>
      <c r="DI499">
        <f t="shared" si="119"/>
        <v>0</v>
      </c>
      <c r="DJ499">
        <f>DG499</f>
        <v>4903.43</v>
      </c>
      <c r="DK499">
        <v>0</v>
      </c>
      <c r="DL499" t="s">
        <v>3</v>
      </c>
      <c r="DM499">
        <v>0</v>
      </c>
      <c r="DN499" t="s">
        <v>3</v>
      </c>
      <c r="DO499">
        <v>0</v>
      </c>
    </row>
    <row r="500" spans="1:119" x14ac:dyDescent="0.2">
      <c r="A500">
        <f>ROW(Source!A723)</f>
        <v>723</v>
      </c>
      <c r="B500">
        <v>60252775</v>
      </c>
      <c r="C500">
        <v>60254084</v>
      </c>
      <c r="D500">
        <v>59070669</v>
      </c>
      <c r="E500">
        <v>1</v>
      </c>
      <c r="F500">
        <v>1</v>
      </c>
      <c r="G500">
        <v>1080</v>
      </c>
      <c r="H500">
        <v>2</v>
      </c>
      <c r="I500" t="s">
        <v>1055</v>
      </c>
      <c r="J500" t="s">
        <v>1056</v>
      </c>
      <c r="K500" t="s">
        <v>1057</v>
      </c>
      <c r="L500">
        <v>1368</v>
      </c>
      <c r="N500">
        <v>1011</v>
      </c>
      <c r="O500" t="s">
        <v>1054</v>
      </c>
      <c r="P500" t="s">
        <v>1054</v>
      </c>
      <c r="Q500">
        <v>1</v>
      </c>
      <c r="W500">
        <v>0</v>
      </c>
      <c r="X500">
        <v>-1985943078</v>
      </c>
      <c r="Y500">
        <f>((AT500*1.25)*1.1)</f>
        <v>0.23375000000000004</v>
      </c>
      <c r="AA500">
        <v>0</v>
      </c>
      <c r="AB500">
        <v>1445.28</v>
      </c>
      <c r="AC500">
        <v>740.47</v>
      </c>
      <c r="AD500">
        <v>0</v>
      </c>
      <c r="AE500">
        <v>0</v>
      </c>
      <c r="AF500">
        <v>83.1</v>
      </c>
      <c r="AG500">
        <v>12.62</v>
      </c>
      <c r="AH500">
        <v>0</v>
      </c>
      <c r="AI500">
        <v>1</v>
      </c>
      <c r="AJ500">
        <v>16.3</v>
      </c>
      <c r="AK500">
        <v>54.99</v>
      </c>
      <c r="AL500">
        <v>1</v>
      </c>
      <c r="AM500">
        <v>2</v>
      </c>
      <c r="AN500">
        <v>0</v>
      </c>
      <c r="AO500">
        <v>1</v>
      </c>
      <c r="AP500">
        <v>1</v>
      </c>
      <c r="AQ500">
        <v>0</v>
      </c>
      <c r="AR500">
        <v>0</v>
      </c>
      <c r="AS500" t="s">
        <v>3</v>
      </c>
      <c r="AT500">
        <v>0.17</v>
      </c>
      <c r="AU500" t="s">
        <v>1118</v>
      </c>
      <c r="AV500">
        <v>0</v>
      </c>
      <c r="AW500">
        <v>2</v>
      </c>
      <c r="AX500">
        <v>60254498</v>
      </c>
      <c r="AY500">
        <v>1</v>
      </c>
      <c r="AZ500">
        <v>0</v>
      </c>
      <c r="BA500">
        <v>577</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CV500">
        <v>0</v>
      </c>
      <c r="CW500">
        <f>ROUND(Y500*Source!I723*DO500,9)</f>
        <v>44.248874999999998</v>
      </c>
      <c r="CX500">
        <f>ROUND(Y500*Source!I723,9)</f>
        <v>3.5062500000000001</v>
      </c>
      <c r="CY500">
        <f>AB500</f>
        <v>1445.28</v>
      </c>
      <c r="CZ500">
        <f>AF500</f>
        <v>83.1</v>
      </c>
      <c r="DA500">
        <f>AJ500</f>
        <v>16.3</v>
      </c>
      <c r="DB500">
        <f>ROUND(((ROUND(AT500*CZ500,2)*1.25)*1.1),6)</f>
        <v>19.428750000000001</v>
      </c>
      <c r="DC500">
        <f>ROUND(((ROUND(AT500*AG500,2)*1.25)*1.1),6)</f>
        <v>2.9562499999999998</v>
      </c>
      <c r="DD500" t="s">
        <v>3</v>
      </c>
      <c r="DE500" t="s">
        <v>3</v>
      </c>
      <c r="DF500">
        <f t="shared" si="128"/>
        <v>0</v>
      </c>
      <c r="DG500">
        <f>ROUND(ROUND(AF500*AJ500,2)*CX500,2)</f>
        <v>4749.32</v>
      </c>
      <c r="DH500">
        <f>ROUND(ROUND(AG500*AK500,2)*CX500,2)</f>
        <v>2433.23</v>
      </c>
      <c r="DI500">
        <f t="shared" si="119"/>
        <v>0</v>
      </c>
      <c r="DJ500">
        <f>DG500</f>
        <v>4749.32</v>
      </c>
      <c r="DK500">
        <v>0</v>
      </c>
      <c r="DL500" t="s">
        <v>1058</v>
      </c>
      <c r="DM500">
        <v>0</v>
      </c>
      <c r="DN500" t="s">
        <v>1050</v>
      </c>
      <c r="DO500">
        <v>12.62</v>
      </c>
    </row>
    <row r="501" spans="1:119" x14ac:dyDescent="0.2">
      <c r="A501">
        <f>ROW(Source!A723)</f>
        <v>723</v>
      </c>
      <c r="B501">
        <v>60252775</v>
      </c>
      <c r="C501">
        <v>60254084</v>
      </c>
      <c r="D501">
        <v>59040049</v>
      </c>
      <c r="E501">
        <v>1</v>
      </c>
      <c r="F501">
        <v>1</v>
      </c>
      <c r="G501">
        <v>1080</v>
      </c>
      <c r="H501">
        <v>3</v>
      </c>
      <c r="I501" t="s">
        <v>1066</v>
      </c>
      <c r="J501" t="s">
        <v>1067</v>
      </c>
      <c r="K501" t="s">
        <v>1068</v>
      </c>
      <c r="L501">
        <v>1348</v>
      </c>
      <c r="N501">
        <v>1009</v>
      </c>
      <c r="O501" t="s">
        <v>32</v>
      </c>
      <c r="P501" t="s">
        <v>32</v>
      </c>
      <c r="Q501">
        <v>1000</v>
      </c>
      <c r="W501">
        <v>0</v>
      </c>
      <c r="X501">
        <v>-1792704725</v>
      </c>
      <c r="Y501">
        <f t="shared" ref="Y501:Y506" si="136">AT501</f>
        <v>5.5000000000000003E-4</v>
      </c>
      <c r="AA501">
        <v>172825.85</v>
      </c>
      <c r="AB501">
        <v>0</v>
      </c>
      <c r="AC501">
        <v>0</v>
      </c>
      <c r="AD501">
        <v>0</v>
      </c>
      <c r="AE501">
        <v>8590.86</v>
      </c>
      <c r="AF501">
        <v>0</v>
      </c>
      <c r="AG501">
        <v>0</v>
      </c>
      <c r="AH501">
        <v>0</v>
      </c>
      <c r="AI501">
        <v>18.61</v>
      </c>
      <c r="AJ501">
        <v>1</v>
      </c>
      <c r="AK501">
        <v>1</v>
      </c>
      <c r="AL501">
        <v>1</v>
      </c>
      <c r="AM501">
        <v>2</v>
      </c>
      <c r="AN501">
        <v>0</v>
      </c>
      <c r="AO501">
        <v>1</v>
      </c>
      <c r="AP501">
        <v>1</v>
      </c>
      <c r="AQ501">
        <v>0</v>
      </c>
      <c r="AR501">
        <v>0</v>
      </c>
      <c r="AS501" t="s">
        <v>3</v>
      </c>
      <c r="AT501">
        <v>5.5000000000000003E-4</v>
      </c>
      <c r="AU501" t="s">
        <v>3</v>
      </c>
      <c r="AV501">
        <v>0</v>
      </c>
      <c r="AW501">
        <v>2</v>
      </c>
      <c r="AX501">
        <v>60254500</v>
      </c>
      <c r="AY501">
        <v>1</v>
      </c>
      <c r="AZ501">
        <v>0</v>
      </c>
      <c r="BA501">
        <v>579</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CV501">
        <v>0</v>
      </c>
      <c r="CW501">
        <v>0</v>
      </c>
      <c r="CX501">
        <f>ROUND(Y501*Source!I723,9)</f>
        <v>8.2500000000000004E-3</v>
      </c>
      <c r="CY501">
        <f t="shared" ref="CY501:CY506" si="137">AA501</f>
        <v>172825.85</v>
      </c>
      <c r="CZ501">
        <f t="shared" ref="CZ501:CZ506" si="138">AE501</f>
        <v>8590.86</v>
      </c>
      <c r="DA501">
        <f t="shared" ref="DA501:DA506" si="139">AI501</f>
        <v>18.61</v>
      </c>
      <c r="DB501">
        <f t="shared" ref="DB501:DB506" si="140">ROUND(ROUND(AT501*CZ501,2),6)</f>
        <v>4.72</v>
      </c>
      <c r="DC501">
        <f t="shared" ref="DC501:DC506" si="141">ROUND(ROUND(AT501*AG501,2),6)</f>
        <v>0</v>
      </c>
      <c r="DD501" t="s">
        <v>3</v>
      </c>
      <c r="DE501" t="s">
        <v>3</v>
      </c>
      <c r="DF501">
        <f t="shared" ref="DF501:DF506" si="142">ROUND(ROUND(AE501*AI501,2)*CX501,2)</f>
        <v>1318.98</v>
      </c>
      <c r="DG501">
        <f t="shared" ref="DG501:DG515" si="143">ROUND(ROUND(AF501,2)*CX501,2)</f>
        <v>0</v>
      </c>
      <c r="DH501">
        <f t="shared" ref="DH501:DH515" si="144">ROUND(ROUND(AG501,2)*CX501,2)</f>
        <v>0</v>
      </c>
      <c r="DI501">
        <f t="shared" si="119"/>
        <v>0</v>
      </c>
      <c r="DJ501">
        <f t="shared" ref="DJ501:DJ506" si="145">DF501</f>
        <v>1318.98</v>
      </c>
      <c r="DK501">
        <v>0</v>
      </c>
      <c r="DL501" t="s">
        <v>3</v>
      </c>
      <c r="DM501">
        <v>0</v>
      </c>
      <c r="DN501" t="s">
        <v>3</v>
      </c>
      <c r="DO501">
        <v>0</v>
      </c>
    </row>
    <row r="502" spans="1:119" x14ac:dyDescent="0.2">
      <c r="A502">
        <f>ROW(Source!A723)</f>
        <v>723</v>
      </c>
      <c r="B502">
        <v>60252775</v>
      </c>
      <c r="C502">
        <v>60254084</v>
      </c>
      <c r="D502">
        <v>59039007</v>
      </c>
      <c r="E502">
        <v>1</v>
      </c>
      <c r="F502">
        <v>1</v>
      </c>
      <c r="G502">
        <v>1080</v>
      </c>
      <c r="H502">
        <v>3</v>
      </c>
      <c r="I502" t="s">
        <v>1122</v>
      </c>
      <c r="J502" t="s">
        <v>1123</v>
      </c>
      <c r="K502" t="s">
        <v>1124</v>
      </c>
      <c r="L502">
        <v>1354</v>
      </c>
      <c r="N502">
        <v>1010</v>
      </c>
      <c r="O502" t="s">
        <v>457</v>
      </c>
      <c r="P502" t="s">
        <v>457</v>
      </c>
      <c r="Q502">
        <v>1</v>
      </c>
      <c r="W502">
        <v>0</v>
      </c>
      <c r="X502">
        <v>-1414204412</v>
      </c>
      <c r="Y502">
        <f t="shared" si="136"/>
        <v>82</v>
      </c>
      <c r="AA502">
        <v>10.1</v>
      </c>
      <c r="AB502">
        <v>0</v>
      </c>
      <c r="AC502">
        <v>0</v>
      </c>
      <c r="AD502">
        <v>0</v>
      </c>
      <c r="AE502">
        <v>3.86</v>
      </c>
      <c r="AF502">
        <v>0</v>
      </c>
      <c r="AG502">
        <v>0</v>
      </c>
      <c r="AH502">
        <v>0</v>
      </c>
      <c r="AI502">
        <v>2.42</v>
      </c>
      <c r="AJ502">
        <v>1</v>
      </c>
      <c r="AK502">
        <v>1</v>
      </c>
      <c r="AL502">
        <v>1</v>
      </c>
      <c r="AM502">
        <v>2</v>
      </c>
      <c r="AN502">
        <v>0</v>
      </c>
      <c r="AO502">
        <v>1</v>
      </c>
      <c r="AP502">
        <v>1</v>
      </c>
      <c r="AQ502">
        <v>0</v>
      </c>
      <c r="AR502">
        <v>0</v>
      </c>
      <c r="AS502" t="s">
        <v>3</v>
      </c>
      <c r="AT502">
        <v>82</v>
      </c>
      <c r="AU502" t="s">
        <v>3</v>
      </c>
      <c r="AV502">
        <v>0</v>
      </c>
      <c r="AW502">
        <v>2</v>
      </c>
      <c r="AX502">
        <v>60254501</v>
      </c>
      <c r="AY502">
        <v>1</v>
      </c>
      <c r="AZ502">
        <v>0</v>
      </c>
      <c r="BA502">
        <v>580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CV502">
        <v>0</v>
      </c>
      <c r="CW502">
        <v>0</v>
      </c>
      <c r="CX502">
        <f>ROUND(Y502*Source!I723,9)</f>
        <v>1230</v>
      </c>
      <c r="CY502">
        <f t="shared" si="137"/>
        <v>10.1</v>
      </c>
      <c r="CZ502">
        <f t="shared" si="138"/>
        <v>3.86</v>
      </c>
      <c r="DA502">
        <f t="shared" si="139"/>
        <v>2.42</v>
      </c>
      <c r="DB502">
        <f t="shared" si="140"/>
        <v>316.52</v>
      </c>
      <c r="DC502">
        <f t="shared" si="141"/>
        <v>0</v>
      </c>
      <c r="DD502" t="s">
        <v>3</v>
      </c>
      <c r="DE502" t="s">
        <v>3</v>
      </c>
      <c r="DF502">
        <f t="shared" si="142"/>
        <v>11488.2</v>
      </c>
      <c r="DG502">
        <f t="shared" si="143"/>
        <v>0</v>
      </c>
      <c r="DH502">
        <f t="shared" si="144"/>
        <v>0</v>
      </c>
      <c r="DI502">
        <f t="shared" si="119"/>
        <v>0</v>
      </c>
      <c r="DJ502">
        <f t="shared" si="145"/>
        <v>11488.2</v>
      </c>
      <c r="DK502">
        <v>0</v>
      </c>
      <c r="DL502" t="s">
        <v>3</v>
      </c>
      <c r="DM502">
        <v>0</v>
      </c>
      <c r="DN502" t="s">
        <v>3</v>
      </c>
      <c r="DO502">
        <v>0</v>
      </c>
    </row>
    <row r="503" spans="1:119" x14ac:dyDescent="0.2">
      <c r="A503">
        <f>ROW(Source!A723)</f>
        <v>723</v>
      </c>
      <c r="B503">
        <v>60252775</v>
      </c>
      <c r="C503">
        <v>60254084</v>
      </c>
      <c r="D503">
        <v>59041310</v>
      </c>
      <c r="E503">
        <v>1</v>
      </c>
      <c r="F503">
        <v>1</v>
      </c>
      <c r="G503">
        <v>1080</v>
      </c>
      <c r="H503">
        <v>3</v>
      </c>
      <c r="I503" t="s">
        <v>1208</v>
      </c>
      <c r="J503" t="s">
        <v>1209</v>
      </c>
      <c r="K503" t="s">
        <v>1210</v>
      </c>
      <c r="L503">
        <v>1348</v>
      </c>
      <c r="N503">
        <v>1009</v>
      </c>
      <c r="O503" t="s">
        <v>32</v>
      </c>
      <c r="P503" t="s">
        <v>32</v>
      </c>
      <c r="Q503">
        <v>1000</v>
      </c>
      <c r="W503">
        <v>0</v>
      </c>
      <c r="X503">
        <v>-370957786</v>
      </c>
      <c r="Y503">
        <f t="shared" si="136"/>
        <v>4.0000000000000001E-3</v>
      </c>
      <c r="AA503">
        <v>56833.21</v>
      </c>
      <c r="AB503">
        <v>0</v>
      </c>
      <c r="AC503">
        <v>0</v>
      </c>
      <c r="AD503">
        <v>0</v>
      </c>
      <c r="AE503">
        <v>6810.19</v>
      </c>
      <c r="AF503">
        <v>0</v>
      </c>
      <c r="AG503">
        <v>0</v>
      </c>
      <c r="AH503">
        <v>0</v>
      </c>
      <c r="AI503">
        <v>7.72</v>
      </c>
      <c r="AJ503">
        <v>1</v>
      </c>
      <c r="AK503">
        <v>1</v>
      </c>
      <c r="AL503">
        <v>1</v>
      </c>
      <c r="AM503">
        <v>2</v>
      </c>
      <c r="AN503">
        <v>0</v>
      </c>
      <c r="AO503">
        <v>1</v>
      </c>
      <c r="AP503">
        <v>1</v>
      </c>
      <c r="AQ503">
        <v>0</v>
      </c>
      <c r="AR503">
        <v>0</v>
      </c>
      <c r="AS503" t="s">
        <v>3</v>
      </c>
      <c r="AT503">
        <v>4.0000000000000001E-3</v>
      </c>
      <c r="AU503" t="s">
        <v>3</v>
      </c>
      <c r="AV503">
        <v>0</v>
      </c>
      <c r="AW503">
        <v>2</v>
      </c>
      <c r="AX503">
        <v>60254502</v>
      </c>
      <c r="AY503">
        <v>1</v>
      </c>
      <c r="AZ503">
        <v>0</v>
      </c>
      <c r="BA503">
        <v>581</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CV503">
        <v>0</v>
      </c>
      <c r="CW503">
        <v>0</v>
      </c>
      <c r="CX503">
        <f>ROUND(Y503*Source!I723,9)</f>
        <v>0.06</v>
      </c>
      <c r="CY503">
        <f t="shared" si="137"/>
        <v>56833.21</v>
      </c>
      <c r="CZ503">
        <f t="shared" si="138"/>
        <v>6810.19</v>
      </c>
      <c r="DA503">
        <f t="shared" si="139"/>
        <v>7.72</v>
      </c>
      <c r="DB503">
        <f t="shared" si="140"/>
        <v>27.24</v>
      </c>
      <c r="DC503">
        <f t="shared" si="141"/>
        <v>0</v>
      </c>
      <c r="DD503" t="s">
        <v>3</v>
      </c>
      <c r="DE503" t="s">
        <v>3</v>
      </c>
      <c r="DF503">
        <f t="shared" si="142"/>
        <v>3154.48</v>
      </c>
      <c r="DG503">
        <f t="shared" si="143"/>
        <v>0</v>
      </c>
      <c r="DH503">
        <f t="shared" si="144"/>
        <v>0</v>
      </c>
      <c r="DI503">
        <f t="shared" si="119"/>
        <v>0</v>
      </c>
      <c r="DJ503">
        <f t="shared" si="145"/>
        <v>3154.48</v>
      </c>
      <c r="DK503">
        <v>0</v>
      </c>
      <c r="DL503" t="s">
        <v>3</v>
      </c>
      <c r="DM503">
        <v>0</v>
      </c>
      <c r="DN503" t="s">
        <v>3</v>
      </c>
      <c r="DO503">
        <v>0</v>
      </c>
    </row>
    <row r="504" spans="1:119" x14ac:dyDescent="0.2">
      <c r="A504">
        <f>ROW(Source!A723)</f>
        <v>723</v>
      </c>
      <c r="B504">
        <v>60252775</v>
      </c>
      <c r="C504">
        <v>60254084</v>
      </c>
      <c r="D504">
        <v>59039175</v>
      </c>
      <c r="E504">
        <v>1</v>
      </c>
      <c r="F504">
        <v>1</v>
      </c>
      <c r="G504">
        <v>1080</v>
      </c>
      <c r="H504">
        <v>3</v>
      </c>
      <c r="I504" t="s">
        <v>1211</v>
      </c>
      <c r="J504" t="s">
        <v>1212</v>
      </c>
      <c r="K504" t="s">
        <v>1213</v>
      </c>
      <c r="L504">
        <v>1348</v>
      </c>
      <c r="N504">
        <v>1009</v>
      </c>
      <c r="O504" t="s">
        <v>32</v>
      </c>
      <c r="P504" t="s">
        <v>32</v>
      </c>
      <c r="Q504">
        <v>1000</v>
      </c>
      <c r="W504">
        <v>0</v>
      </c>
      <c r="X504">
        <v>356473523</v>
      </c>
      <c r="Y504">
        <f t="shared" si="136"/>
        <v>2E-3</v>
      </c>
      <c r="AA504">
        <v>60297.15</v>
      </c>
      <c r="AB504">
        <v>0</v>
      </c>
      <c r="AC504">
        <v>0</v>
      </c>
      <c r="AD504">
        <v>0</v>
      </c>
      <c r="AE504">
        <v>16214.84</v>
      </c>
      <c r="AF504">
        <v>0</v>
      </c>
      <c r="AG504">
        <v>0</v>
      </c>
      <c r="AH504">
        <v>0</v>
      </c>
      <c r="AI504">
        <v>3.44</v>
      </c>
      <c r="AJ504">
        <v>1</v>
      </c>
      <c r="AK504">
        <v>1</v>
      </c>
      <c r="AL504">
        <v>1</v>
      </c>
      <c r="AM504">
        <v>2</v>
      </c>
      <c r="AN504">
        <v>0</v>
      </c>
      <c r="AO504">
        <v>1</v>
      </c>
      <c r="AP504">
        <v>1</v>
      </c>
      <c r="AQ504">
        <v>0</v>
      </c>
      <c r="AR504">
        <v>0</v>
      </c>
      <c r="AS504" t="s">
        <v>3</v>
      </c>
      <c r="AT504">
        <v>2E-3</v>
      </c>
      <c r="AU504" t="s">
        <v>3</v>
      </c>
      <c r="AV504">
        <v>0</v>
      </c>
      <c r="AW504">
        <v>2</v>
      </c>
      <c r="AX504">
        <v>60254503</v>
      </c>
      <c r="AY504">
        <v>1</v>
      </c>
      <c r="AZ504">
        <v>0</v>
      </c>
      <c r="BA504">
        <v>582</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CV504">
        <v>0</v>
      </c>
      <c r="CW504">
        <v>0</v>
      </c>
      <c r="CX504">
        <f>ROUND(Y504*Source!I723,9)</f>
        <v>0.03</v>
      </c>
      <c r="CY504">
        <f t="shared" si="137"/>
        <v>60297.15</v>
      </c>
      <c r="CZ504">
        <f t="shared" si="138"/>
        <v>16214.84</v>
      </c>
      <c r="DA504">
        <f t="shared" si="139"/>
        <v>3.44</v>
      </c>
      <c r="DB504">
        <f t="shared" si="140"/>
        <v>32.43</v>
      </c>
      <c r="DC504">
        <f t="shared" si="141"/>
        <v>0</v>
      </c>
      <c r="DD504" t="s">
        <v>3</v>
      </c>
      <c r="DE504" t="s">
        <v>3</v>
      </c>
      <c r="DF504">
        <f t="shared" si="142"/>
        <v>1673.37</v>
      </c>
      <c r="DG504">
        <f t="shared" si="143"/>
        <v>0</v>
      </c>
      <c r="DH504">
        <f t="shared" si="144"/>
        <v>0</v>
      </c>
      <c r="DI504">
        <f t="shared" si="119"/>
        <v>0</v>
      </c>
      <c r="DJ504">
        <f t="shared" si="145"/>
        <v>1673.37</v>
      </c>
      <c r="DK504">
        <v>0</v>
      </c>
      <c r="DL504" t="s">
        <v>3</v>
      </c>
      <c r="DM504">
        <v>0</v>
      </c>
      <c r="DN504" t="s">
        <v>3</v>
      </c>
      <c r="DO504">
        <v>0</v>
      </c>
    </row>
    <row r="505" spans="1:119" x14ac:dyDescent="0.2">
      <c r="A505">
        <f>ROW(Source!A723)</f>
        <v>723</v>
      </c>
      <c r="B505">
        <v>60252775</v>
      </c>
      <c r="C505">
        <v>60254084</v>
      </c>
      <c r="D505">
        <v>0</v>
      </c>
      <c r="E505">
        <v>1080</v>
      </c>
      <c r="F505">
        <v>1</v>
      </c>
      <c r="G505">
        <v>1080</v>
      </c>
      <c r="H505">
        <v>3</v>
      </c>
      <c r="I505" t="s">
        <v>925</v>
      </c>
      <c r="J505" t="s">
        <v>3</v>
      </c>
      <c r="K505" t="s">
        <v>926</v>
      </c>
      <c r="L505">
        <v>1371</v>
      </c>
      <c r="N505">
        <v>1013</v>
      </c>
      <c r="O505" t="s">
        <v>37</v>
      </c>
      <c r="P505" t="s">
        <v>37</v>
      </c>
      <c r="Q505">
        <v>1</v>
      </c>
      <c r="W505">
        <v>0</v>
      </c>
      <c r="X505">
        <v>212910559</v>
      </c>
      <c r="Y505">
        <f t="shared" si="136"/>
        <v>66.666666669999998</v>
      </c>
      <c r="AA505">
        <v>192.67</v>
      </c>
      <c r="AB505">
        <v>0</v>
      </c>
      <c r="AC505">
        <v>0</v>
      </c>
      <c r="AD505">
        <v>0</v>
      </c>
      <c r="AE505">
        <v>18.040000000000003</v>
      </c>
      <c r="AF505">
        <v>0</v>
      </c>
      <c r="AG505">
        <v>0</v>
      </c>
      <c r="AH505">
        <v>0</v>
      </c>
      <c r="AI505">
        <v>9.8800000000000008</v>
      </c>
      <c r="AJ505">
        <v>1</v>
      </c>
      <c r="AK505">
        <v>1</v>
      </c>
      <c r="AL505">
        <v>1</v>
      </c>
      <c r="AM505">
        <v>0</v>
      </c>
      <c r="AN505">
        <v>0</v>
      </c>
      <c r="AO505">
        <v>0</v>
      </c>
      <c r="AP505">
        <v>0</v>
      </c>
      <c r="AQ505">
        <v>0</v>
      </c>
      <c r="AR505">
        <v>0</v>
      </c>
      <c r="AS505" t="s">
        <v>3</v>
      </c>
      <c r="AT505">
        <v>66.666666669999998</v>
      </c>
      <c r="AU505" t="s">
        <v>3</v>
      </c>
      <c r="AV505">
        <v>0</v>
      </c>
      <c r="AW505">
        <v>1</v>
      </c>
      <c r="AX505">
        <v>-1</v>
      </c>
      <c r="AY505">
        <v>0</v>
      </c>
      <c r="AZ505">
        <v>0</v>
      </c>
      <c r="BA505" t="s">
        <v>3</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CV505">
        <v>0</v>
      </c>
      <c r="CW505">
        <v>0</v>
      </c>
      <c r="CX505">
        <f>ROUND(Y505*Source!I723,9)</f>
        <v>1000.00000005</v>
      </c>
      <c r="CY505">
        <f t="shared" si="137"/>
        <v>192.67</v>
      </c>
      <c r="CZ505">
        <f t="shared" si="138"/>
        <v>18.040000000000003</v>
      </c>
      <c r="DA505">
        <f t="shared" si="139"/>
        <v>9.8800000000000008</v>
      </c>
      <c r="DB505">
        <f t="shared" si="140"/>
        <v>1202.67</v>
      </c>
      <c r="DC505">
        <f t="shared" si="141"/>
        <v>0</v>
      </c>
      <c r="DD505" t="s">
        <v>3</v>
      </c>
      <c r="DE505" t="s">
        <v>3</v>
      </c>
      <c r="DF505">
        <f t="shared" si="142"/>
        <v>178240</v>
      </c>
      <c r="DG505">
        <f t="shared" si="143"/>
        <v>0</v>
      </c>
      <c r="DH505">
        <f t="shared" si="144"/>
        <v>0</v>
      </c>
      <c r="DI505">
        <f t="shared" si="119"/>
        <v>0</v>
      </c>
      <c r="DJ505">
        <f t="shared" si="145"/>
        <v>178240</v>
      </c>
      <c r="DK505">
        <v>0</v>
      </c>
      <c r="DL505" t="s">
        <v>3</v>
      </c>
      <c r="DM505">
        <v>0</v>
      </c>
      <c r="DN505" t="s">
        <v>3</v>
      </c>
      <c r="DO505">
        <v>0</v>
      </c>
    </row>
    <row r="506" spans="1:119" x14ac:dyDescent="0.2">
      <c r="A506">
        <f>ROW(Source!A723)</f>
        <v>723</v>
      </c>
      <c r="B506">
        <v>60252775</v>
      </c>
      <c r="C506">
        <v>60254084</v>
      </c>
      <c r="D506">
        <v>0</v>
      </c>
      <c r="E506">
        <v>1080</v>
      </c>
      <c r="F506">
        <v>1</v>
      </c>
      <c r="G506">
        <v>1080</v>
      </c>
      <c r="H506">
        <v>3</v>
      </c>
      <c r="I506" t="s">
        <v>921</v>
      </c>
      <c r="J506" t="s">
        <v>3</v>
      </c>
      <c r="K506" t="s">
        <v>922</v>
      </c>
      <c r="L506">
        <v>1371</v>
      </c>
      <c r="N506">
        <v>1013</v>
      </c>
      <c r="O506" t="s">
        <v>37</v>
      </c>
      <c r="P506" t="s">
        <v>37</v>
      </c>
      <c r="Q506">
        <v>1</v>
      </c>
      <c r="W506">
        <v>0</v>
      </c>
      <c r="X506">
        <v>-755341301</v>
      </c>
      <c r="Y506">
        <f t="shared" si="136"/>
        <v>3.3333333000000001</v>
      </c>
      <c r="AA506">
        <v>289.44</v>
      </c>
      <c r="AB506">
        <v>0</v>
      </c>
      <c r="AC506">
        <v>0</v>
      </c>
      <c r="AD506">
        <v>0</v>
      </c>
      <c r="AE506">
        <v>27.1</v>
      </c>
      <c r="AF506">
        <v>0</v>
      </c>
      <c r="AG506">
        <v>0</v>
      </c>
      <c r="AH506">
        <v>0</v>
      </c>
      <c r="AI506">
        <v>9.8800000000000008</v>
      </c>
      <c r="AJ506">
        <v>1</v>
      </c>
      <c r="AK506">
        <v>1</v>
      </c>
      <c r="AL506">
        <v>1</v>
      </c>
      <c r="AM506">
        <v>0</v>
      </c>
      <c r="AN506">
        <v>0</v>
      </c>
      <c r="AO506">
        <v>0</v>
      </c>
      <c r="AP506">
        <v>0</v>
      </c>
      <c r="AQ506">
        <v>0</v>
      </c>
      <c r="AR506">
        <v>0</v>
      </c>
      <c r="AS506" t="s">
        <v>3</v>
      </c>
      <c r="AT506">
        <v>3.3333333000000001</v>
      </c>
      <c r="AU506" t="s">
        <v>3</v>
      </c>
      <c r="AV506">
        <v>0</v>
      </c>
      <c r="AW506">
        <v>1</v>
      </c>
      <c r="AX506">
        <v>-1</v>
      </c>
      <c r="AY506">
        <v>0</v>
      </c>
      <c r="AZ506">
        <v>0</v>
      </c>
      <c r="BA506" t="s">
        <v>3</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CV506">
        <v>0</v>
      </c>
      <c r="CW506">
        <v>0</v>
      </c>
      <c r="CX506">
        <f>ROUND(Y506*Source!I723,9)</f>
        <v>49.999999500000001</v>
      </c>
      <c r="CY506">
        <f t="shared" si="137"/>
        <v>289.44</v>
      </c>
      <c r="CZ506">
        <f t="shared" si="138"/>
        <v>27.1</v>
      </c>
      <c r="DA506">
        <f t="shared" si="139"/>
        <v>9.8800000000000008</v>
      </c>
      <c r="DB506">
        <f t="shared" si="140"/>
        <v>90.33</v>
      </c>
      <c r="DC506">
        <f t="shared" si="141"/>
        <v>0</v>
      </c>
      <c r="DD506" t="s">
        <v>3</v>
      </c>
      <c r="DE506" t="s">
        <v>3</v>
      </c>
      <c r="DF506">
        <f t="shared" si="142"/>
        <v>13387.5</v>
      </c>
      <c r="DG506">
        <f t="shared" si="143"/>
        <v>0</v>
      </c>
      <c r="DH506">
        <f t="shared" si="144"/>
        <v>0</v>
      </c>
      <c r="DI506">
        <f t="shared" si="119"/>
        <v>0</v>
      </c>
      <c r="DJ506">
        <f t="shared" si="145"/>
        <v>13387.5</v>
      </c>
      <c r="DK506">
        <v>0</v>
      </c>
      <c r="DL506" t="s">
        <v>3</v>
      </c>
      <c r="DM506">
        <v>0</v>
      </c>
      <c r="DN506" t="s">
        <v>3</v>
      </c>
      <c r="DO506">
        <v>0</v>
      </c>
    </row>
    <row r="507" spans="1:119" x14ac:dyDescent="0.2">
      <c r="A507">
        <f>ROW(Source!A728)</f>
        <v>728</v>
      </c>
      <c r="B507">
        <v>60252778</v>
      </c>
      <c r="C507">
        <v>60254106</v>
      </c>
      <c r="D507">
        <v>58999254</v>
      </c>
      <c r="E507">
        <v>1080</v>
      </c>
      <c r="F507">
        <v>1</v>
      </c>
      <c r="G507">
        <v>1080</v>
      </c>
      <c r="H507">
        <v>1</v>
      </c>
      <c r="I507" t="s">
        <v>1048</v>
      </c>
      <c r="J507" t="s">
        <v>3</v>
      </c>
      <c r="K507" t="s">
        <v>1049</v>
      </c>
      <c r="L507">
        <v>1191</v>
      </c>
      <c r="N507">
        <v>1013</v>
      </c>
      <c r="O507" t="s">
        <v>1050</v>
      </c>
      <c r="P507" t="s">
        <v>1050</v>
      </c>
      <c r="Q507">
        <v>1</v>
      </c>
      <c r="W507">
        <v>0</v>
      </c>
      <c r="X507">
        <v>476480486</v>
      </c>
      <c r="Y507">
        <f>(AT507*1.1)</f>
        <v>19.25</v>
      </c>
      <c r="AA507">
        <v>0</v>
      </c>
      <c r="AB507">
        <v>0</v>
      </c>
      <c r="AC507">
        <v>0</v>
      </c>
      <c r="AD507">
        <v>0</v>
      </c>
      <c r="AE507">
        <v>0</v>
      </c>
      <c r="AF507">
        <v>0</v>
      </c>
      <c r="AG507">
        <v>0</v>
      </c>
      <c r="AH507">
        <v>0</v>
      </c>
      <c r="AI507">
        <v>1</v>
      </c>
      <c r="AJ507">
        <v>1</v>
      </c>
      <c r="AK507">
        <v>1</v>
      </c>
      <c r="AL507">
        <v>1</v>
      </c>
      <c r="AM507">
        <v>-2</v>
      </c>
      <c r="AN507">
        <v>0</v>
      </c>
      <c r="AO507">
        <v>1</v>
      </c>
      <c r="AP507">
        <v>1</v>
      </c>
      <c r="AQ507">
        <v>0</v>
      </c>
      <c r="AR507">
        <v>0</v>
      </c>
      <c r="AS507" t="s">
        <v>3</v>
      </c>
      <c r="AT507">
        <v>17.5</v>
      </c>
      <c r="AU507" t="s">
        <v>24</v>
      </c>
      <c r="AV507">
        <v>1</v>
      </c>
      <c r="AW507">
        <v>2</v>
      </c>
      <c r="AX507">
        <v>60254506</v>
      </c>
      <c r="AY507">
        <v>1</v>
      </c>
      <c r="AZ507">
        <v>0</v>
      </c>
      <c r="BA507">
        <v>585</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CU507">
        <f>ROUND(AT507*Source!I728*AH507*AL507,2)</f>
        <v>0</v>
      </c>
      <c r="CV507">
        <f>ROUND(Y507*Source!I728,9)</f>
        <v>52.9375</v>
      </c>
      <c r="CW507">
        <v>0</v>
      </c>
      <c r="CX507">
        <f>ROUND(Y507*Source!I728,9)</f>
        <v>52.9375</v>
      </c>
      <c r="CY507">
        <f>AD507</f>
        <v>0</v>
      </c>
      <c r="CZ507">
        <f>AH507</f>
        <v>0</v>
      </c>
      <c r="DA507">
        <f>AL507</f>
        <v>1</v>
      </c>
      <c r="DB507">
        <f>ROUND((ROUND(AT507*CZ507,2)*1.1),6)</f>
        <v>0</v>
      </c>
      <c r="DC507">
        <f>ROUND((ROUND(AT507*AG507,2)*1.1),6)</f>
        <v>0</v>
      </c>
      <c r="DD507" t="s">
        <v>3</v>
      </c>
      <c r="DE507" t="s">
        <v>3</v>
      </c>
      <c r="DF507">
        <f t="shared" ref="DF507:DF517" si="146">ROUND(ROUND(AE507,2)*CX507,2)</f>
        <v>0</v>
      </c>
      <c r="DG507">
        <f t="shared" si="143"/>
        <v>0</v>
      </c>
      <c r="DH507">
        <f t="shared" si="144"/>
        <v>0</v>
      </c>
      <c r="DI507">
        <f t="shared" si="119"/>
        <v>0</v>
      </c>
      <c r="DJ507">
        <f>DI507</f>
        <v>0</v>
      </c>
      <c r="DK507">
        <v>0</v>
      </c>
      <c r="DL507" t="s">
        <v>3</v>
      </c>
      <c r="DM507">
        <v>0</v>
      </c>
      <c r="DN507" t="s">
        <v>3</v>
      </c>
      <c r="DO507">
        <v>0</v>
      </c>
    </row>
    <row r="508" spans="1:119" x14ac:dyDescent="0.2">
      <c r="A508">
        <f>ROW(Source!A728)</f>
        <v>728</v>
      </c>
      <c r="B508">
        <v>60252778</v>
      </c>
      <c r="C508">
        <v>60254106</v>
      </c>
      <c r="D508">
        <v>59070370</v>
      </c>
      <c r="E508">
        <v>1</v>
      </c>
      <c r="F508">
        <v>1</v>
      </c>
      <c r="G508">
        <v>1080</v>
      </c>
      <c r="H508">
        <v>2</v>
      </c>
      <c r="I508" t="s">
        <v>1051</v>
      </c>
      <c r="J508" t="s">
        <v>1052</v>
      </c>
      <c r="K508" t="s">
        <v>1053</v>
      </c>
      <c r="L508">
        <v>1368</v>
      </c>
      <c r="N508">
        <v>1011</v>
      </c>
      <c r="O508" t="s">
        <v>1054</v>
      </c>
      <c r="P508" t="s">
        <v>1054</v>
      </c>
      <c r="Q508">
        <v>1</v>
      </c>
      <c r="W508">
        <v>0</v>
      </c>
      <c r="X508">
        <v>-2065404138</v>
      </c>
      <c r="Y508">
        <f>(AT508*1.1)</f>
        <v>3.19</v>
      </c>
      <c r="AA508">
        <v>0</v>
      </c>
      <c r="AB508">
        <v>7.59</v>
      </c>
      <c r="AC508">
        <v>0</v>
      </c>
      <c r="AD508">
        <v>0</v>
      </c>
      <c r="AE508">
        <v>0</v>
      </c>
      <c r="AF508">
        <v>7.11</v>
      </c>
      <c r="AG508">
        <v>0</v>
      </c>
      <c r="AH508">
        <v>0</v>
      </c>
      <c r="AI508">
        <v>1</v>
      </c>
      <c r="AJ508">
        <v>1</v>
      </c>
      <c r="AK508">
        <v>1</v>
      </c>
      <c r="AL508">
        <v>1</v>
      </c>
      <c r="AM508">
        <v>-2</v>
      </c>
      <c r="AN508">
        <v>0</v>
      </c>
      <c r="AO508">
        <v>1</v>
      </c>
      <c r="AP508">
        <v>1</v>
      </c>
      <c r="AQ508">
        <v>0</v>
      </c>
      <c r="AR508">
        <v>0</v>
      </c>
      <c r="AS508" t="s">
        <v>3</v>
      </c>
      <c r="AT508">
        <v>2.9</v>
      </c>
      <c r="AU508" t="s">
        <v>24</v>
      </c>
      <c r="AV508">
        <v>0</v>
      </c>
      <c r="AW508">
        <v>2</v>
      </c>
      <c r="AX508">
        <v>60254507</v>
      </c>
      <c r="AY508">
        <v>1</v>
      </c>
      <c r="AZ508">
        <v>0</v>
      </c>
      <c r="BA508">
        <v>586</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CV508">
        <v>0</v>
      </c>
      <c r="CW508">
        <f>ROUND(Y508*Source!I728*DO508,9)</f>
        <v>0</v>
      </c>
      <c r="CX508">
        <f>ROUND(Y508*Source!I728,9)</f>
        <v>8.7725000000000009</v>
      </c>
      <c r="CY508">
        <f>AB508</f>
        <v>7.59</v>
      </c>
      <c r="CZ508">
        <f>AF508</f>
        <v>7.11</v>
      </c>
      <c r="DA508">
        <f>AJ508</f>
        <v>1</v>
      </c>
      <c r="DB508">
        <f>ROUND((ROUND(AT508*CZ508,2)*1.1),6)</f>
        <v>22.681999999999999</v>
      </c>
      <c r="DC508">
        <f>ROUND((ROUND(AT508*AG508,2)*1.1),6)</f>
        <v>0</v>
      </c>
      <c r="DD508" t="s">
        <v>3</v>
      </c>
      <c r="DE508" t="s">
        <v>3</v>
      </c>
      <c r="DF508">
        <f t="shared" si="146"/>
        <v>0</v>
      </c>
      <c r="DG508">
        <f t="shared" si="143"/>
        <v>62.37</v>
      </c>
      <c r="DH508">
        <f t="shared" si="144"/>
        <v>0</v>
      </c>
      <c r="DI508">
        <f t="shared" si="119"/>
        <v>0</v>
      </c>
      <c r="DJ508">
        <f>DG508</f>
        <v>62.37</v>
      </c>
      <c r="DK508">
        <v>0</v>
      </c>
      <c r="DL508" t="s">
        <v>3</v>
      </c>
      <c r="DM508">
        <v>0</v>
      </c>
      <c r="DN508" t="s">
        <v>3</v>
      </c>
      <c r="DO508">
        <v>0</v>
      </c>
    </row>
    <row r="509" spans="1:119" x14ac:dyDescent="0.2">
      <c r="A509">
        <f>ROW(Source!A728)</f>
        <v>728</v>
      </c>
      <c r="B509">
        <v>60252778</v>
      </c>
      <c r="C509">
        <v>60254106</v>
      </c>
      <c r="D509">
        <v>59070669</v>
      </c>
      <c r="E509">
        <v>1</v>
      </c>
      <c r="F509">
        <v>1</v>
      </c>
      <c r="G509">
        <v>1080</v>
      </c>
      <c r="H509">
        <v>2</v>
      </c>
      <c r="I509" t="s">
        <v>1055</v>
      </c>
      <c r="J509" t="s">
        <v>1056</v>
      </c>
      <c r="K509" t="s">
        <v>1057</v>
      </c>
      <c r="L509">
        <v>1368</v>
      </c>
      <c r="N509">
        <v>1011</v>
      </c>
      <c r="O509" t="s">
        <v>1054</v>
      </c>
      <c r="P509" t="s">
        <v>1054</v>
      </c>
      <c r="Q509">
        <v>1</v>
      </c>
      <c r="W509">
        <v>0</v>
      </c>
      <c r="X509">
        <v>-1985943078</v>
      </c>
      <c r="Y509">
        <f>(AT509*1.1)</f>
        <v>0.11000000000000001</v>
      </c>
      <c r="AA509">
        <v>0</v>
      </c>
      <c r="AB509">
        <v>88.67</v>
      </c>
      <c r="AC509">
        <v>13.47</v>
      </c>
      <c r="AD509">
        <v>0</v>
      </c>
      <c r="AE509">
        <v>0</v>
      </c>
      <c r="AF509">
        <v>83.1</v>
      </c>
      <c r="AG509">
        <v>12.62</v>
      </c>
      <c r="AH509">
        <v>0</v>
      </c>
      <c r="AI509">
        <v>1</v>
      </c>
      <c r="AJ509">
        <v>1</v>
      </c>
      <c r="AK509">
        <v>1</v>
      </c>
      <c r="AL509">
        <v>1</v>
      </c>
      <c r="AM509">
        <v>-2</v>
      </c>
      <c r="AN509">
        <v>0</v>
      </c>
      <c r="AO509">
        <v>1</v>
      </c>
      <c r="AP509">
        <v>1</v>
      </c>
      <c r="AQ509">
        <v>0</v>
      </c>
      <c r="AR509">
        <v>0</v>
      </c>
      <c r="AS509" t="s">
        <v>3</v>
      </c>
      <c r="AT509">
        <v>0.1</v>
      </c>
      <c r="AU509" t="s">
        <v>24</v>
      </c>
      <c r="AV509">
        <v>0</v>
      </c>
      <c r="AW509">
        <v>2</v>
      </c>
      <c r="AX509">
        <v>60254508</v>
      </c>
      <c r="AY509">
        <v>1</v>
      </c>
      <c r="AZ509">
        <v>0</v>
      </c>
      <c r="BA509">
        <v>587</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CV509">
        <v>0</v>
      </c>
      <c r="CW509">
        <f>ROUND(Y509*Source!I728*DO509,9)</f>
        <v>3.8175500000000002</v>
      </c>
      <c r="CX509">
        <f>ROUND(Y509*Source!I728,9)</f>
        <v>0.30249999999999999</v>
      </c>
      <c r="CY509">
        <f>AB509</f>
        <v>88.67</v>
      </c>
      <c r="CZ509">
        <f>AF509</f>
        <v>83.1</v>
      </c>
      <c r="DA509">
        <f>AJ509</f>
        <v>1</v>
      </c>
      <c r="DB509">
        <f>ROUND((ROUND(AT509*CZ509,2)*1.1),6)</f>
        <v>9.141</v>
      </c>
      <c r="DC509">
        <f>ROUND((ROUND(AT509*AG509,2)*1.1),6)</f>
        <v>1.3859999999999999</v>
      </c>
      <c r="DD509" t="s">
        <v>3</v>
      </c>
      <c r="DE509" t="s">
        <v>3</v>
      </c>
      <c r="DF509">
        <f t="shared" si="146"/>
        <v>0</v>
      </c>
      <c r="DG509">
        <f t="shared" si="143"/>
        <v>25.14</v>
      </c>
      <c r="DH509">
        <f t="shared" si="144"/>
        <v>3.82</v>
      </c>
      <c r="DI509">
        <f t="shared" si="119"/>
        <v>0</v>
      </c>
      <c r="DJ509">
        <f>DG509</f>
        <v>25.14</v>
      </c>
      <c r="DK509">
        <v>0</v>
      </c>
      <c r="DL509" t="s">
        <v>1058</v>
      </c>
      <c r="DM509">
        <v>0</v>
      </c>
      <c r="DN509" t="s">
        <v>1050</v>
      </c>
      <c r="DO509">
        <v>12.62</v>
      </c>
    </row>
    <row r="510" spans="1:119" x14ac:dyDescent="0.2">
      <c r="A510">
        <f>ROW(Source!A728)</f>
        <v>728</v>
      </c>
      <c r="B510">
        <v>60252778</v>
      </c>
      <c r="C510">
        <v>60254106</v>
      </c>
      <c r="D510">
        <v>59040049</v>
      </c>
      <c r="E510">
        <v>1</v>
      </c>
      <c r="F510">
        <v>1</v>
      </c>
      <c r="G510">
        <v>1080</v>
      </c>
      <c r="H510">
        <v>3</v>
      </c>
      <c r="I510" t="s">
        <v>1066</v>
      </c>
      <c r="J510" t="s">
        <v>1067</v>
      </c>
      <c r="K510" t="s">
        <v>1068</v>
      </c>
      <c r="L510">
        <v>1348</v>
      </c>
      <c r="N510">
        <v>1009</v>
      </c>
      <c r="O510" t="s">
        <v>32</v>
      </c>
      <c r="P510" t="s">
        <v>32</v>
      </c>
      <c r="Q510">
        <v>1000</v>
      </c>
      <c r="W510">
        <v>0</v>
      </c>
      <c r="X510">
        <v>-1792704725</v>
      </c>
      <c r="Y510">
        <f>AT510</f>
        <v>8.9999999999999998E-4</v>
      </c>
      <c r="AA510">
        <v>9286.7199999999993</v>
      </c>
      <c r="AB510">
        <v>0</v>
      </c>
      <c r="AC510">
        <v>0</v>
      </c>
      <c r="AD510">
        <v>0</v>
      </c>
      <c r="AE510">
        <v>8590.86</v>
      </c>
      <c r="AF510">
        <v>0</v>
      </c>
      <c r="AG510">
        <v>0</v>
      </c>
      <c r="AH510">
        <v>0</v>
      </c>
      <c r="AI510">
        <v>1</v>
      </c>
      <c r="AJ510">
        <v>1</v>
      </c>
      <c r="AK510">
        <v>1</v>
      </c>
      <c r="AL510">
        <v>1</v>
      </c>
      <c r="AM510">
        <v>-2</v>
      </c>
      <c r="AN510">
        <v>0</v>
      </c>
      <c r="AO510">
        <v>1</v>
      </c>
      <c r="AP510">
        <v>1</v>
      </c>
      <c r="AQ510">
        <v>0</v>
      </c>
      <c r="AR510">
        <v>0</v>
      </c>
      <c r="AS510" t="s">
        <v>3</v>
      </c>
      <c r="AT510">
        <v>8.9999999999999998E-4</v>
      </c>
      <c r="AU510" t="s">
        <v>3</v>
      </c>
      <c r="AV510">
        <v>0</v>
      </c>
      <c r="AW510">
        <v>2</v>
      </c>
      <c r="AX510">
        <v>60254510</v>
      </c>
      <c r="AY510">
        <v>1</v>
      </c>
      <c r="AZ510">
        <v>0</v>
      </c>
      <c r="BA510">
        <v>589</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CV510">
        <v>0</v>
      </c>
      <c r="CW510">
        <v>0</v>
      </c>
      <c r="CX510">
        <f>ROUND(Y510*Source!I728,9)</f>
        <v>2.4750000000000002E-3</v>
      </c>
      <c r="CY510">
        <f>AA510</f>
        <v>9286.7199999999993</v>
      </c>
      <c r="CZ510">
        <f>AE510</f>
        <v>8590.86</v>
      </c>
      <c r="DA510">
        <f>AI510</f>
        <v>1</v>
      </c>
      <c r="DB510">
        <f>ROUND(ROUND(AT510*CZ510,2),6)</f>
        <v>7.73</v>
      </c>
      <c r="DC510">
        <f>ROUND(ROUND(AT510*AG510,2),6)</f>
        <v>0</v>
      </c>
      <c r="DD510" t="s">
        <v>3</v>
      </c>
      <c r="DE510" t="s">
        <v>3</v>
      </c>
      <c r="DF510">
        <f t="shared" si="146"/>
        <v>21.26</v>
      </c>
      <c r="DG510">
        <f t="shared" si="143"/>
        <v>0</v>
      </c>
      <c r="DH510">
        <f t="shared" si="144"/>
        <v>0</v>
      </c>
      <c r="DI510">
        <f t="shared" si="119"/>
        <v>0</v>
      </c>
      <c r="DJ510">
        <f>DF510</f>
        <v>21.26</v>
      </c>
      <c r="DK510">
        <v>0</v>
      </c>
      <c r="DL510" t="s">
        <v>3</v>
      </c>
      <c r="DM510">
        <v>0</v>
      </c>
      <c r="DN510" t="s">
        <v>3</v>
      </c>
      <c r="DO510">
        <v>0</v>
      </c>
    </row>
    <row r="511" spans="1:119" x14ac:dyDescent="0.2">
      <c r="A511">
        <f>ROW(Source!A728)</f>
        <v>728</v>
      </c>
      <c r="B511">
        <v>60252778</v>
      </c>
      <c r="C511">
        <v>60254106</v>
      </c>
      <c r="D511">
        <v>59039007</v>
      </c>
      <c r="E511">
        <v>1</v>
      </c>
      <c r="F511">
        <v>1</v>
      </c>
      <c r="G511">
        <v>1080</v>
      </c>
      <c r="H511">
        <v>3</v>
      </c>
      <c r="I511" t="s">
        <v>1122</v>
      </c>
      <c r="J511" t="s">
        <v>1123</v>
      </c>
      <c r="K511" t="s">
        <v>1124</v>
      </c>
      <c r="L511">
        <v>1354</v>
      </c>
      <c r="N511">
        <v>1010</v>
      </c>
      <c r="O511" t="s">
        <v>457</v>
      </c>
      <c r="P511" t="s">
        <v>457</v>
      </c>
      <c r="Q511">
        <v>1</v>
      </c>
      <c r="W511">
        <v>0</v>
      </c>
      <c r="X511">
        <v>-1414204412</v>
      </c>
      <c r="Y511">
        <f>AT511</f>
        <v>82</v>
      </c>
      <c r="AA511">
        <v>4.17</v>
      </c>
      <c r="AB511">
        <v>0</v>
      </c>
      <c r="AC511">
        <v>0</v>
      </c>
      <c r="AD511">
        <v>0</v>
      </c>
      <c r="AE511">
        <v>3.86</v>
      </c>
      <c r="AF511">
        <v>0</v>
      </c>
      <c r="AG511">
        <v>0</v>
      </c>
      <c r="AH511">
        <v>0</v>
      </c>
      <c r="AI511">
        <v>1</v>
      </c>
      <c r="AJ511">
        <v>1</v>
      </c>
      <c r="AK511">
        <v>1</v>
      </c>
      <c r="AL511">
        <v>1</v>
      </c>
      <c r="AM511">
        <v>-2</v>
      </c>
      <c r="AN511">
        <v>0</v>
      </c>
      <c r="AO511">
        <v>1</v>
      </c>
      <c r="AP511">
        <v>1</v>
      </c>
      <c r="AQ511">
        <v>0</v>
      </c>
      <c r="AR511">
        <v>0</v>
      </c>
      <c r="AS511" t="s">
        <v>3</v>
      </c>
      <c r="AT511">
        <v>82</v>
      </c>
      <c r="AU511" t="s">
        <v>3</v>
      </c>
      <c r="AV511">
        <v>0</v>
      </c>
      <c r="AW511">
        <v>2</v>
      </c>
      <c r="AX511">
        <v>60254511</v>
      </c>
      <c r="AY511">
        <v>1</v>
      </c>
      <c r="AZ511">
        <v>0</v>
      </c>
      <c r="BA511">
        <v>590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CV511">
        <v>0</v>
      </c>
      <c r="CW511">
        <v>0</v>
      </c>
      <c r="CX511">
        <f>ROUND(Y511*Source!I728,9)</f>
        <v>225.5</v>
      </c>
      <c r="CY511">
        <f>AA511</f>
        <v>4.17</v>
      </c>
      <c r="CZ511">
        <f>AE511</f>
        <v>3.86</v>
      </c>
      <c r="DA511">
        <f>AI511</f>
        <v>1</v>
      </c>
      <c r="DB511">
        <f>ROUND(ROUND(AT511*CZ511,2),6)</f>
        <v>316.52</v>
      </c>
      <c r="DC511">
        <f>ROUND(ROUND(AT511*AG511,2),6)</f>
        <v>0</v>
      </c>
      <c r="DD511" t="s">
        <v>3</v>
      </c>
      <c r="DE511" t="s">
        <v>3</v>
      </c>
      <c r="DF511">
        <f t="shared" si="146"/>
        <v>870.43</v>
      </c>
      <c r="DG511">
        <f t="shared" si="143"/>
        <v>0</v>
      </c>
      <c r="DH511">
        <f t="shared" si="144"/>
        <v>0</v>
      </c>
      <c r="DI511">
        <f t="shared" si="119"/>
        <v>0</v>
      </c>
      <c r="DJ511">
        <f>DF511</f>
        <v>870.43</v>
      </c>
      <c r="DK511">
        <v>0</v>
      </c>
      <c r="DL511" t="s">
        <v>3</v>
      </c>
      <c r="DM511">
        <v>0</v>
      </c>
      <c r="DN511" t="s">
        <v>3</v>
      </c>
      <c r="DO511">
        <v>0</v>
      </c>
    </row>
    <row r="512" spans="1:119" x14ac:dyDescent="0.2">
      <c r="A512">
        <f>ROW(Source!A728)</f>
        <v>728</v>
      </c>
      <c r="B512">
        <v>60252778</v>
      </c>
      <c r="C512">
        <v>60254106</v>
      </c>
      <c r="D512">
        <v>59041310</v>
      </c>
      <c r="E512">
        <v>1</v>
      </c>
      <c r="F512">
        <v>1</v>
      </c>
      <c r="G512">
        <v>1080</v>
      </c>
      <c r="H512">
        <v>3</v>
      </c>
      <c r="I512" t="s">
        <v>1208</v>
      </c>
      <c r="J512" t="s">
        <v>1209</v>
      </c>
      <c r="K512" t="s">
        <v>1210</v>
      </c>
      <c r="L512">
        <v>1348</v>
      </c>
      <c r="N512">
        <v>1009</v>
      </c>
      <c r="O512" t="s">
        <v>32</v>
      </c>
      <c r="P512" t="s">
        <v>32</v>
      </c>
      <c r="Q512">
        <v>1000</v>
      </c>
      <c r="W512">
        <v>0</v>
      </c>
      <c r="X512">
        <v>-370957786</v>
      </c>
      <c r="Y512">
        <f>AT512</f>
        <v>4.0000000000000001E-3</v>
      </c>
      <c r="AA512">
        <v>7361.82</v>
      </c>
      <c r="AB512">
        <v>0</v>
      </c>
      <c r="AC512">
        <v>0</v>
      </c>
      <c r="AD512">
        <v>0</v>
      </c>
      <c r="AE512">
        <v>6810.19</v>
      </c>
      <c r="AF512">
        <v>0</v>
      </c>
      <c r="AG512">
        <v>0</v>
      </c>
      <c r="AH512">
        <v>0</v>
      </c>
      <c r="AI512">
        <v>1</v>
      </c>
      <c r="AJ512">
        <v>1</v>
      </c>
      <c r="AK512">
        <v>1</v>
      </c>
      <c r="AL512">
        <v>1</v>
      </c>
      <c r="AM512">
        <v>-2</v>
      </c>
      <c r="AN512">
        <v>0</v>
      </c>
      <c r="AO512">
        <v>1</v>
      </c>
      <c r="AP512">
        <v>1</v>
      </c>
      <c r="AQ512">
        <v>0</v>
      </c>
      <c r="AR512">
        <v>0</v>
      </c>
      <c r="AS512" t="s">
        <v>3</v>
      </c>
      <c r="AT512">
        <v>4.0000000000000001E-3</v>
      </c>
      <c r="AU512" t="s">
        <v>3</v>
      </c>
      <c r="AV512">
        <v>0</v>
      </c>
      <c r="AW512">
        <v>2</v>
      </c>
      <c r="AX512">
        <v>60254512</v>
      </c>
      <c r="AY512">
        <v>1</v>
      </c>
      <c r="AZ512">
        <v>0</v>
      </c>
      <c r="BA512">
        <v>591</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CV512">
        <v>0</v>
      </c>
      <c r="CW512">
        <v>0</v>
      </c>
      <c r="CX512">
        <f>ROUND(Y512*Source!I728,9)</f>
        <v>1.0999999999999999E-2</v>
      </c>
      <c r="CY512">
        <f>AA512</f>
        <v>7361.82</v>
      </c>
      <c r="CZ512">
        <f>AE512</f>
        <v>6810.19</v>
      </c>
      <c r="DA512">
        <f>AI512</f>
        <v>1</v>
      </c>
      <c r="DB512">
        <f>ROUND(ROUND(AT512*CZ512,2),6)</f>
        <v>27.24</v>
      </c>
      <c r="DC512">
        <f>ROUND(ROUND(AT512*AG512,2),6)</f>
        <v>0</v>
      </c>
      <c r="DD512" t="s">
        <v>3</v>
      </c>
      <c r="DE512" t="s">
        <v>3</v>
      </c>
      <c r="DF512">
        <f t="shared" si="146"/>
        <v>74.91</v>
      </c>
      <c r="DG512">
        <f t="shared" si="143"/>
        <v>0</v>
      </c>
      <c r="DH512">
        <f t="shared" si="144"/>
        <v>0</v>
      </c>
      <c r="DI512">
        <f t="shared" si="119"/>
        <v>0</v>
      </c>
      <c r="DJ512">
        <f>DF512</f>
        <v>74.91</v>
      </c>
      <c r="DK512">
        <v>0</v>
      </c>
      <c r="DL512" t="s">
        <v>3</v>
      </c>
      <c r="DM512">
        <v>0</v>
      </c>
      <c r="DN512" t="s">
        <v>3</v>
      </c>
      <c r="DO512">
        <v>0</v>
      </c>
    </row>
    <row r="513" spans="1:119" x14ac:dyDescent="0.2">
      <c r="A513">
        <f>ROW(Source!A728)</f>
        <v>728</v>
      </c>
      <c r="B513">
        <v>60252778</v>
      </c>
      <c r="C513">
        <v>60254106</v>
      </c>
      <c r="D513">
        <v>59039175</v>
      </c>
      <c r="E513">
        <v>1</v>
      </c>
      <c r="F513">
        <v>1</v>
      </c>
      <c r="G513">
        <v>1080</v>
      </c>
      <c r="H513">
        <v>3</v>
      </c>
      <c r="I513" t="s">
        <v>1211</v>
      </c>
      <c r="J513" t="s">
        <v>1212</v>
      </c>
      <c r="K513" t="s">
        <v>1213</v>
      </c>
      <c r="L513">
        <v>1348</v>
      </c>
      <c r="N513">
        <v>1009</v>
      </c>
      <c r="O513" t="s">
        <v>32</v>
      </c>
      <c r="P513" t="s">
        <v>32</v>
      </c>
      <c r="Q513">
        <v>1000</v>
      </c>
      <c r="W513">
        <v>0</v>
      </c>
      <c r="X513">
        <v>356473523</v>
      </c>
      <c r="Y513">
        <f>AT513</f>
        <v>2E-3</v>
      </c>
      <c r="AA513">
        <v>17528.240000000002</v>
      </c>
      <c r="AB513">
        <v>0</v>
      </c>
      <c r="AC513">
        <v>0</v>
      </c>
      <c r="AD513">
        <v>0</v>
      </c>
      <c r="AE513">
        <v>16214.84</v>
      </c>
      <c r="AF513">
        <v>0</v>
      </c>
      <c r="AG513">
        <v>0</v>
      </c>
      <c r="AH513">
        <v>0</v>
      </c>
      <c r="AI513">
        <v>1</v>
      </c>
      <c r="AJ513">
        <v>1</v>
      </c>
      <c r="AK513">
        <v>1</v>
      </c>
      <c r="AL513">
        <v>1</v>
      </c>
      <c r="AM513">
        <v>-2</v>
      </c>
      <c r="AN513">
        <v>0</v>
      </c>
      <c r="AO513">
        <v>1</v>
      </c>
      <c r="AP513">
        <v>1</v>
      </c>
      <c r="AQ513">
        <v>0</v>
      </c>
      <c r="AR513">
        <v>0</v>
      </c>
      <c r="AS513" t="s">
        <v>3</v>
      </c>
      <c r="AT513">
        <v>2E-3</v>
      </c>
      <c r="AU513" t="s">
        <v>3</v>
      </c>
      <c r="AV513">
        <v>0</v>
      </c>
      <c r="AW513">
        <v>2</v>
      </c>
      <c r="AX513">
        <v>60254513</v>
      </c>
      <c r="AY513">
        <v>1</v>
      </c>
      <c r="AZ513">
        <v>0</v>
      </c>
      <c r="BA513">
        <v>592</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CV513">
        <v>0</v>
      </c>
      <c r="CW513">
        <v>0</v>
      </c>
      <c r="CX513">
        <f>ROUND(Y513*Source!I728,9)</f>
        <v>5.4999999999999997E-3</v>
      </c>
      <c r="CY513">
        <f>AA513</f>
        <v>17528.240000000002</v>
      </c>
      <c r="CZ513">
        <f>AE513</f>
        <v>16214.84</v>
      </c>
      <c r="DA513">
        <f>AI513</f>
        <v>1</v>
      </c>
      <c r="DB513">
        <f>ROUND(ROUND(AT513*CZ513,2),6)</f>
        <v>32.43</v>
      </c>
      <c r="DC513">
        <f>ROUND(ROUND(AT513*AG513,2),6)</f>
        <v>0</v>
      </c>
      <c r="DD513" t="s">
        <v>3</v>
      </c>
      <c r="DE513" t="s">
        <v>3</v>
      </c>
      <c r="DF513">
        <f t="shared" si="146"/>
        <v>89.18</v>
      </c>
      <c r="DG513">
        <f t="shared" si="143"/>
        <v>0</v>
      </c>
      <c r="DH513">
        <f t="shared" si="144"/>
        <v>0</v>
      </c>
      <c r="DI513">
        <f t="shared" ref="DI513:DI562" si="147">ROUND(ROUND(AH513,2)*CX513,2)</f>
        <v>0</v>
      </c>
      <c r="DJ513">
        <f>DF513</f>
        <v>89.18</v>
      </c>
      <c r="DK513">
        <v>0</v>
      </c>
      <c r="DL513" t="s">
        <v>3</v>
      </c>
      <c r="DM513">
        <v>0</v>
      </c>
      <c r="DN513" t="s">
        <v>3</v>
      </c>
      <c r="DO513">
        <v>0</v>
      </c>
    </row>
    <row r="514" spans="1:119" x14ac:dyDescent="0.2">
      <c r="A514">
        <f>ROW(Source!A728)</f>
        <v>728</v>
      </c>
      <c r="B514">
        <v>60252778</v>
      </c>
      <c r="C514">
        <v>60254106</v>
      </c>
      <c r="D514">
        <v>0</v>
      </c>
      <c r="E514">
        <v>1080</v>
      </c>
      <c r="F514">
        <v>1</v>
      </c>
      <c r="G514">
        <v>1080</v>
      </c>
      <c r="H514">
        <v>3</v>
      </c>
      <c r="I514" t="s">
        <v>933</v>
      </c>
      <c r="J514" t="s">
        <v>3</v>
      </c>
      <c r="K514" t="s">
        <v>934</v>
      </c>
      <c r="L514">
        <v>1371</v>
      </c>
      <c r="N514">
        <v>1013</v>
      </c>
      <c r="O514" t="s">
        <v>37</v>
      </c>
      <c r="P514" t="s">
        <v>37</v>
      </c>
      <c r="Q514">
        <v>1</v>
      </c>
      <c r="W514">
        <v>0</v>
      </c>
      <c r="X514">
        <v>1448975786</v>
      </c>
      <c r="Y514">
        <f>AT514</f>
        <v>1.8181818000000001</v>
      </c>
      <c r="AA514">
        <v>568.84</v>
      </c>
      <c r="AB514">
        <v>0</v>
      </c>
      <c r="AC514">
        <v>0</v>
      </c>
      <c r="AD514">
        <v>0</v>
      </c>
      <c r="AE514">
        <v>568.84</v>
      </c>
      <c r="AF514">
        <v>0</v>
      </c>
      <c r="AG514">
        <v>0</v>
      </c>
      <c r="AH514">
        <v>0</v>
      </c>
      <c r="AI514">
        <v>1</v>
      </c>
      <c r="AJ514">
        <v>1</v>
      </c>
      <c r="AK514">
        <v>1</v>
      </c>
      <c r="AL514">
        <v>1</v>
      </c>
      <c r="AM514">
        <v>0</v>
      </c>
      <c r="AN514">
        <v>0</v>
      </c>
      <c r="AO514">
        <v>0</v>
      </c>
      <c r="AP514">
        <v>0</v>
      </c>
      <c r="AQ514">
        <v>0</v>
      </c>
      <c r="AR514">
        <v>0</v>
      </c>
      <c r="AS514" t="s">
        <v>3</v>
      </c>
      <c r="AT514">
        <v>1.8181818000000001</v>
      </c>
      <c r="AU514" t="s">
        <v>3</v>
      </c>
      <c r="AV514">
        <v>0</v>
      </c>
      <c r="AW514">
        <v>1</v>
      </c>
      <c r="AX514">
        <v>-1</v>
      </c>
      <c r="AY514">
        <v>0</v>
      </c>
      <c r="AZ514">
        <v>0</v>
      </c>
      <c r="BA514" t="s">
        <v>3</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CV514">
        <v>0</v>
      </c>
      <c r="CW514">
        <v>0</v>
      </c>
      <c r="CX514">
        <f>ROUND(Y514*Source!I728,9)</f>
        <v>4.9999999500000003</v>
      </c>
      <c r="CY514">
        <f>AA514</f>
        <v>568.84</v>
      </c>
      <c r="CZ514">
        <f>AE514</f>
        <v>568.84</v>
      </c>
      <c r="DA514">
        <f>AI514</f>
        <v>1</v>
      </c>
      <c r="DB514">
        <f>ROUND(ROUND(AT514*CZ514,2),6)</f>
        <v>1034.25</v>
      </c>
      <c r="DC514">
        <f>ROUND(ROUND(AT514*AG514,2),6)</f>
        <v>0</v>
      </c>
      <c r="DD514" t="s">
        <v>3</v>
      </c>
      <c r="DE514" t="s">
        <v>3</v>
      </c>
      <c r="DF514">
        <f t="shared" si="146"/>
        <v>2844.2</v>
      </c>
      <c r="DG514">
        <f t="shared" si="143"/>
        <v>0</v>
      </c>
      <c r="DH514">
        <f t="shared" si="144"/>
        <v>0</v>
      </c>
      <c r="DI514">
        <f t="shared" si="147"/>
        <v>0</v>
      </c>
      <c r="DJ514">
        <f>DF514</f>
        <v>2844.2</v>
      </c>
      <c r="DK514">
        <v>0</v>
      </c>
      <c r="DL514" t="s">
        <v>3</v>
      </c>
      <c r="DM514">
        <v>0</v>
      </c>
      <c r="DN514" t="s">
        <v>3</v>
      </c>
      <c r="DO514">
        <v>0</v>
      </c>
    </row>
    <row r="515" spans="1:119" x14ac:dyDescent="0.2">
      <c r="A515">
        <f>ROW(Source!A729)</f>
        <v>729</v>
      </c>
      <c r="B515">
        <v>60252775</v>
      </c>
      <c r="C515">
        <v>60254106</v>
      </c>
      <c r="D515">
        <v>58999254</v>
      </c>
      <c r="E515">
        <v>1080</v>
      </c>
      <c r="F515">
        <v>1</v>
      </c>
      <c r="G515">
        <v>1080</v>
      </c>
      <c r="H515">
        <v>1</v>
      </c>
      <c r="I515" t="s">
        <v>1048</v>
      </c>
      <c r="J515" t="s">
        <v>3</v>
      </c>
      <c r="K515" t="s">
        <v>1049</v>
      </c>
      <c r="L515">
        <v>1191</v>
      </c>
      <c r="N515">
        <v>1013</v>
      </c>
      <c r="O515" t="s">
        <v>1050</v>
      </c>
      <c r="P515" t="s">
        <v>1050</v>
      </c>
      <c r="Q515">
        <v>1</v>
      </c>
      <c r="W515">
        <v>0</v>
      </c>
      <c r="X515">
        <v>476480486</v>
      </c>
      <c r="Y515">
        <f>(AT515*1.1)</f>
        <v>19.25</v>
      </c>
      <c r="AA515">
        <v>0</v>
      </c>
      <c r="AB515">
        <v>0</v>
      </c>
      <c r="AC515">
        <v>0</v>
      </c>
      <c r="AD515">
        <v>0</v>
      </c>
      <c r="AE515">
        <v>0</v>
      </c>
      <c r="AF515">
        <v>0</v>
      </c>
      <c r="AG515">
        <v>0</v>
      </c>
      <c r="AH515">
        <v>0</v>
      </c>
      <c r="AI515">
        <v>1</v>
      </c>
      <c r="AJ515">
        <v>1</v>
      </c>
      <c r="AK515">
        <v>1</v>
      </c>
      <c r="AL515">
        <v>1</v>
      </c>
      <c r="AM515">
        <v>5</v>
      </c>
      <c r="AN515">
        <v>0</v>
      </c>
      <c r="AO515">
        <v>1</v>
      </c>
      <c r="AP515">
        <v>1</v>
      </c>
      <c r="AQ515">
        <v>0</v>
      </c>
      <c r="AR515">
        <v>0</v>
      </c>
      <c r="AS515" t="s">
        <v>3</v>
      </c>
      <c r="AT515">
        <v>17.5</v>
      </c>
      <c r="AU515" t="s">
        <v>24</v>
      </c>
      <c r="AV515">
        <v>1</v>
      </c>
      <c r="AW515">
        <v>2</v>
      </c>
      <c r="AX515">
        <v>60254506</v>
      </c>
      <c r="AY515">
        <v>1</v>
      </c>
      <c r="AZ515">
        <v>0</v>
      </c>
      <c r="BA515">
        <v>595</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CU515">
        <f>ROUND(AT515*Source!I729*AH515*AL515,2)</f>
        <v>0</v>
      </c>
      <c r="CV515">
        <f>ROUND(Y515*Source!I729,9)</f>
        <v>52.9375</v>
      </c>
      <c r="CW515">
        <v>0</v>
      </c>
      <c r="CX515">
        <f>ROUND(Y515*Source!I729,9)</f>
        <v>52.9375</v>
      </c>
      <c r="CY515">
        <f>AD515</f>
        <v>0</v>
      </c>
      <c r="CZ515">
        <f>AH515</f>
        <v>0</v>
      </c>
      <c r="DA515">
        <f>AL515</f>
        <v>1</v>
      </c>
      <c r="DB515">
        <f>ROUND((ROUND(AT515*CZ515,2)*1.1),6)</f>
        <v>0</v>
      </c>
      <c r="DC515">
        <f>ROUND((ROUND(AT515*AG515,2)*1.1),6)</f>
        <v>0</v>
      </c>
      <c r="DD515" t="s">
        <v>3</v>
      </c>
      <c r="DE515" t="s">
        <v>3</v>
      </c>
      <c r="DF515">
        <f t="shared" si="146"/>
        <v>0</v>
      </c>
      <c r="DG515">
        <f t="shared" si="143"/>
        <v>0</v>
      </c>
      <c r="DH515">
        <f t="shared" si="144"/>
        <v>0</v>
      </c>
      <c r="DI515">
        <f t="shared" si="147"/>
        <v>0</v>
      </c>
      <c r="DJ515">
        <f>DI515</f>
        <v>0</v>
      </c>
      <c r="DK515">
        <v>0</v>
      </c>
      <c r="DL515" t="s">
        <v>3</v>
      </c>
      <c r="DM515">
        <v>0</v>
      </c>
      <c r="DN515" t="s">
        <v>3</v>
      </c>
      <c r="DO515">
        <v>0</v>
      </c>
    </row>
    <row r="516" spans="1:119" x14ac:dyDescent="0.2">
      <c r="A516">
        <f>ROW(Source!A729)</f>
        <v>729</v>
      </c>
      <c r="B516">
        <v>60252775</v>
      </c>
      <c r="C516">
        <v>60254106</v>
      </c>
      <c r="D516">
        <v>59070370</v>
      </c>
      <c r="E516">
        <v>1</v>
      </c>
      <c r="F516">
        <v>1</v>
      </c>
      <c r="G516">
        <v>1080</v>
      </c>
      <c r="H516">
        <v>2</v>
      </c>
      <c r="I516" t="s">
        <v>1051</v>
      </c>
      <c r="J516" t="s">
        <v>1052</v>
      </c>
      <c r="K516" t="s">
        <v>1053</v>
      </c>
      <c r="L516">
        <v>1368</v>
      </c>
      <c r="N516">
        <v>1011</v>
      </c>
      <c r="O516" t="s">
        <v>1054</v>
      </c>
      <c r="P516" t="s">
        <v>1054</v>
      </c>
      <c r="Q516">
        <v>1</v>
      </c>
      <c r="W516">
        <v>0</v>
      </c>
      <c r="X516">
        <v>-2065404138</v>
      </c>
      <c r="Y516">
        <f>(AT516*1.1)</f>
        <v>3.19</v>
      </c>
      <c r="AA516">
        <v>0</v>
      </c>
      <c r="AB516">
        <v>87.47</v>
      </c>
      <c r="AC516">
        <v>0</v>
      </c>
      <c r="AD516">
        <v>0</v>
      </c>
      <c r="AE516">
        <v>0</v>
      </c>
      <c r="AF516">
        <v>7.11</v>
      </c>
      <c r="AG516">
        <v>0</v>
      </c>
      <c r="AH516">
        <v>0</v>
      </c>
      <c r="AI516">
        <v>1</v>
      </c>
      <c r="AJ516">
        <v>11.53</v>
      </c>
      <c r="AK516">
        <v>54.99</v>
      </c>
      <c r="AL516">
        <v>1</v>
      </c>
      <c r="AM516">
        <v>2</v>
      </c>
      <c r="AN516">
        <v>0</v>
      </c>
      <c r="AO516">
        <v>1</v>
      </c>
      <c r="AP516">
        <v>1</v>
      </c>
      <c r="AQ516">
        <v>0</v>
      </c>
      <c r="AR516">
        <v>0</v>
      </c>
      <c r="AS516" t="s">
        <v>3</v>
      </c>
      <c r="AT516">
        <v>2.9</v>
      </c>
      <c r="AU516" t="s">
        <v>24</v>
      </c>
      <c r="AV516">
        <v>0</v>
      </c>
      <c r="AW516">
        <v>2</v>
      </c>
      <c r="AX516">
        <v>60254507</v>
      </c>
      <c r="AY516">
        <v>1</v>
      </c>
      <c r="AZ516">
        <v>0</v>
      </c>
      <c r="BA516">
        <v>596</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CV516">
        <v>0</v>
      </c>
      <c r="CW516">
        <f>ROUND(Y516*Source!I729*DO516,9)</f>
        <v>0</v>
      </c>
      <c r="CX516">
        <f>ROUND(Y516*Source!I729,9)</f>
        <v>8.7725000000000009</v>
      </c>
      <c r="CY516">
        <f>AB516</f>
        <v>87.47</v>
      </c>
      <c r="CZ516">
        <f>AF516</f>
        <v>7.11</v>
      </c>
      <c r="DA516">
        <f>AJ516</f>
        <v>11.53</v>
      </c>
      <c r="DB516">
        <f>ROUND((ROUND(AT516*CZ516,2)*1.1),6)</f>
        <v>22.681999999999999</v>
      </c>
      <c r="DC516">
        <f>ROUND((ROUND(AT516*AG516,2)*1.1),6)</f>
        <v>0</v>
      </c>
      <c r="DD516" t="s">
        <v>3</v>
      </c>
      <c r="DE516" t="s">
        <v>3</v>
      </c>
      <c r="DF516">
        <f t="shared" si="146"/>
        <v>0</v>
      </c>
      <c r="DG516">
        <f>ROUND(ROUND(AF516*AJ516,2)*CX516,2)</f>
        <v>719.17</v>
      </c>
      <c r="DH516">
        <f>ROUND(ROUND(AG516*AK516,2)*CX516,2)</f>
        <v>0</v>
      </c>
      <c r="DI516">
        <f t="shared" si="147"/>
        <v>0</v>
      </c>
      <c r="DJ516">
        <f>DG516</f>
        <v>719.17</v>
      </c>
      <c r="DK516">
        <v>0</v>
      </c>
      <c r="DL516" t="s">
        <v>3</v>
      </c>
      <c r="DM516">
        <v>0</v>
      </c>
      <c r="DN516" t="s">
        <v>3</v>
      </c>
      <c r="DO516">
        <v>0</v>
      </c>
    </row>
    <row r="517" spans="1:119" x14ac:dyDescent="0.2">
      <c r="A517">
        <f>ROW(Source!A729)</f>
        <v>729</v>
      </c>
      <c r="B517">
        <v>60252775</v>
      </c>
      <c r="C517">
        <v>60254106</v>
      </c>
      <c r="D517">
        <v>59070669</v>
      </c>
      <c r="E517">
        <v>1</v>
      </c>
      <c r="F517">
        <v>1</v>
      </c>
      <c r="G517">
        <v>1080</v>
      </c>
      <c r="H517">
        <v>2</v>
      </c>
      <c r="I517" t="s">
        <v>1055</v>
      </c>
      <c r="J517" t="s">
        <v>1056</v>
      </c>
      <c r="K517" t="s">
        <v>1057</v>
      </c>
      <c r="L517">
        <v>1368</v>
      </c>
      <c r="N517">
        <v>1011</v>
      </c>
      <c r="O517" t="s">
        <v>1054</v>
      </c>
      <c r="P517" t="s">
        <v>1054</v>
      </c>
      <c r="Q517">
        <v>1</v>
      </c>
      <c r="W517">
        <v>0</v>
      </c>
      <c r="X517">
        <v>-1985943078</v>
      </c>
      <c r="Y517">
        <f>(AT517*1.1)</f>
        <v>0.11000000000000001</v>
      </c>
      <c r="AA517">
        <v>0</v>
      </c>
      <c r="AB517">
        <v>1445.28</v>
      </c>
      <c r="AC517">
        <v>740.47</v>
      </c>
      <c r="AD517">
        <v>0</v>
      </c>
      <c r="AE517">
        <v>0</v>
      </c>
      <c r="AF517">
        <v>83.1</v>
      </c>
      <c r="AG517">
        <v>12.62</v>
      </c>
      <c r="AH517">
        <v>0</v>
      </c>
      <c r="AI517">
        <v>1</v>
      </c>
      <c r="AJ517">
        <v>16.3</v>
      </c>
      <c r="AK517">
        <v>54.99</v>
      </c>
      <c r="AL517">
        <v>1</v>
      </c>
      <c r="AM517">
        <v>2</v>
      </c>
      <c r="AN517">
        <v>0</v>
      </c>
      <c r="AO517">
        <v>1</v>
      </c>
      <c r="AP517">
        <v>1</v>
      </c>
      <c r="AQ517">
        <v>0</v>
      </c>
      <c r="AR517">
        <v>0</v>
      </c>
      <c r="AS517" t="s">
        <v>3</v>
      </c>
      <c r="AT517">
        <v>0.1</v>
      </c>
      <c r="AU517" t="s">
        <v>24</v>
      </c>
      <c r="AV517">
        <v>0</v>
      </c>
      <c r="AW517">
        <v>2</v>
      </c>
      <c r="AX517">
        <v>60254508</v>
      </c>
      <c r="AY517">
        <v>1</v>
      </c>
      <c r="AZ517">
        <v>0</v>
      </c>
      <c r="BA517">
        <v>597</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CV517">
        <v>0</v>
      </c>
      <c r="CW517">
        <f>ROUND(Y517*Source!I729*DO517,9)</f>
        <v>3.8175500000000002</v>
      </c>
      <c r="CX517">
        <f>ROUND(Y517*Source!I729,9)</f>
        <v>0.30249999999999999</v>
      </c>
      <c r="CY517">
        <f>AB517</f>
        <v>1445.28</v>
      </c>
      <c r="CZ517">
        <f>AF517</f>
        <v>83.1</v>
      </c>
      <c r="DA517">
        <f>AJ517</f>
        <v>16.3</v>
      </c>
      <c r="DB517">
        <f>ROUND((ROUND(AT517*CZ517,2)*1.1),6)</f>
        <v>9.141</v>
      </c>
      <c r="DC517">
        <f>ROUND((ROUND(AT517*AG517,2)*1.1),6)</f>
        <v>1.3859999999999999</v>
      </c>
      <c r="DD517" t="s">
        <v>3</v>
      </c>
      <c r="DE517" t="s">
        <v>3</v>
      </c>
      <c r="DF517">
        <f t="shared" si="146"/>
        <v>0</v>
      </c>
      <c r="DG517">
        <f>ROUND(ROUND(AF517*AJ517,2)*CX517,2)</f>
        <v>409.75</v>
      </c>
      <c r="DH517">
        <f>ROUND(ROUND(AG517*AK517,2)*CX517,2)</f>
        <v>209.93</v>
      </c>
      <c r="DI517">
        <f t="shared" si="147"/>
        <v>0</v>
      </c>
      <c r="DJ517">
        <f>DG517</f>
        <v>409.75</v>
      </c>
      <c r="DK517">
        <v>0</v>
      </c>
      <c r="DL517" t="s">
        <v>1058</v>
      </c>
      <c r="DM517">
        <v>0</v>
      </c>
      <c r="DN517" t="s">
        <v>1050</v>
      </c>
      <c r="DO517">
        <v>12.62</v>
      </c>
    </row>
    <row r="518" spans="1:119" x14ac:dyDescent="0.2">
      <c r="A518">
        <f>ROW(Source!A729)</f>
        <v>729</v>
      </c>
      <c r="B518">
        <v>60252775</v>
      </c>
      <c r="C518">
        <v>60254106</v>
      </c>
      <c r="D518">
        <v>59040049</v>
      </c>
      <c r="E518">
        <v>1</v>
      </c>
      <c r="F518">
        <v>1</v>
      </c>
      <c r="G518">
        <v>1080</v>
      </c>
      <c r="H518">
        <v>3</v>
      </c>
      <c r="I518" t="s">
        <v>1066</v>
      </c>
      <c r="J518" t="s">
        <v>1067</v>
      </c>
      <c r="K518" t="s">
        <v>1068</v>
      </c>
      <c r="L518">
        <v>1348</v>
      </c>
      <c r="N518">
        <v>1009</v>
      </c>
      <c r="O518" t="s">
        <v>32</v>
      </c>
      <c r="P518" t="s">
        <v>32</v>
      </c>
      <c r="Q518">
        <v>1000</v>
      </c>
      <c r="W518">
        <v>0</v>
      </c>
      <c r="X518">
        <v>-1792704725</v>
      </c>
      <c r="Y518">
        <f>AT518</f>
        <v>8.9999999999999998E-4</v>
      </c>
      <c r="AA518">
        <v>172825.85</v>
      </c>
      <c r="AB518">
        <v>0</v>
      </c>
      <c r="AC518">
        <v>0</v>
      </c>
      <c r="AD518">
        <v>0</v>
      </c>
      <c r="AE518">
        <v>8590.86</v>
      </c>
      <c r="AF518">
        <v>0</v>
      </c>
      <c r="AG518">
        <v>0</v>
      </c>
      <c r="AH518">
        <v>0</v>
      </c>
      <c r="AI518">
        <v>18.61</v>
      </c>
      <c r="AJ518">
        <v>1</v>
      </c>
      <c r="AK518">
        <v>1</v>
      </c>
      <c r="AL518">
        <v>1</v>
      </c>
      <c r="AM518">
        <v>2</v>
      </c>
      <c r="AN518">
        <v>0</v>
      </c>
      <c r="AO518">
        <v>1</v>
      </c>
      <c r="AP518">
        <v>1</v>
      </c>
      <c r="AQ518">
        <v>0</v>
      </c>
      <c r="AR518">
        <v>0</v>
      </c>
      <c r="AS518" t="s">
        <v>3</v>
      </c>
      <c r="AT518">
        <v>8.9999999999999998E-4</v>
      </c>
      <c r="AU518" t="s">
        <v>3</v>
      </c>
      <c r="AV518">
        <v>0</v>
      </c>
      <c r="AW518">
        <v>2</v>
      </c>
      <c r="AX518">
        <v>60254510</v>
      </c>
      <c r="AY518">
        <v>1</v>
      </c>
      <c r="AZ518">
        <v>0</v>
      </c>
      <c r="BA518">
        <v>599</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CV518">
        <v>0</v>
      </c>
      <c r="CW518">
        <v>0</v>
      </c>
      <c r="CX518">
        <f>ROUND(Y518*Source!I729,9)</f>
        <v>2.4750000000000002E-3</v>
      </c>
      <c r="CY518">
        <f>AA518</f>
        <v>172825.85</v>
      </c>
      <c r="CZ518">
        <f>AE518</f>
        <v>8590.86</v>
      </c>
      <c r="DA518">
        <f>AI518</f>
        <v>18.61</v>
      </c>
      <c r="DB518">
        <f>ROUND(ROUND(AT518*CZ518,2),6)</f>
        <v>7.73</v>
      </c>
      <c r="DC518">
        <f>ROUND(ROUND(AT518*AG518,2),6)</f>
        <v>0</v>
      </c>
      <c r="DD518" t="s">
        <v>3</v>
      </c>
      <c r="DE518" t="s">
        <v>3</v>
      </c>
      <c r="DF518">
        <f>ROUND(ROUND(AE518*AI518,2)*CX518,2)</f>
        <v>395.69</v>
      </c>
      <c r="DG518">
        <f t="shared" ref="DG518:DG529" si="148">ROUND(ROUND(AF518,2)*CX518,2)</f>
        <v>0</v>
      </c>
      <c r="DH518">
        <f t="shared" ref="DH518:DH529" si="149">ROUND(ROUND(AG518,2)*CX518,2)</f>
        <v>0</v>
      </c>
      <c r="DI518">
        <f t="shared" si="147"/>
        <v>0</v>
      </c>
      <c r="DJ518">
        <f>DF518</f>
        <v>395.69</v>
      </c>
      <c r="DK518">
        <v>0</v>
      </c>
      <c r="DL518" t="s">
        <v>3</v>
      </c>
      <c r="DM518">
        <v>0</v>
      </c>
      <c r="DN518" t="s">
        <v>3</v>
      </c>
      <c r="DO518">
        <v>0</v>
      </c>
    </row>
    <row r="519" spans="1:119" x14ac:dyDescent="0.2">
      <c r="A519">
        <f>ROW(Source!A729)</f>
        <v>729</v>
      </c>
      <c r="B519">
        <v>60252775</v>
      </c>
      <c r="C519">
        <v>60254106</v>
      </c>
      <c r="D519">
        <v>59039007</v>
      </c>
      <c r="E519">
        <v>1</v>
      </c>
      <c r="F519">
        <v>1</v>
      </c>
      <c r="G519">
        <v>1080</v>
      </c>
      <c r="H519">
        <v>3</v>
      </c>
      <c r="I519" t="s">
        <v>1122</v>
      </c>
      <c r="J519" t="s">
        <v>1123</v>
      </c>
      <c r="K519" t="s">
        <v>1124</v>
      </c>
      <c r="L519">
        <v>1354</v>
      </c>
      <c r="N519">
        <v>1010</v>
      </c>
      <c r="O519" t="s">
        <v>457</v>
      </c>
      <c r="P519" t="s">
        <v>457</v>
      </c>
      <c r="Q519">
        <v>1</v>
      </c>
      <c r="W519">
        <v>0</v>
      </c>
      <c r="X519">
        <v>-1414204412</v>
      </c>
      <c r="Y519">
        <f>AT519</f>
        <v>82</v>
      </c>
      <c r="AA519">
        <v>10.1</v>
      </c>
      <c r="AB519">
        <v>0</v>
      </c>
      <c r="AC519">
        <v>0</v>
      </c>
      <c r="AD519">
        <v>0</v>
      </c>
      <c r="AE519">
        <v>3.86</v>
      </c>
      <c r="AF519">
        <v>0</v>
      </c>
      <c r="AG519">
        <v>0</v>
      </c>
      <c r="AH519">
        <v>0</v>
      </c>
      <c r="AI519">
        <v>2.42</v>
      </c>
      <c r="AJ519">
        <v>1</v>
      </c>
      <c r="AK519">
        <v>1</v>
      </c>
      <c r="AL519">
        <v>1</v>
      </c>
      <c r="AM519">
        <v>2</v>
      </c>
      <c r="AN519">
        <v>0</v>
      </c>
      <c r="AO519">
        <v>1</v>
      </c>
      <c r="AP519">
        <v>1</v>
      </c>
      <c r="AQ519">
        <v>0</v>
      </c>
      <c r="AR519">
        <v>0</v>
      </c>
      <c r="AS519" t="s">
        <v>3</v>
      </c>
      <c r="AT519">
        <v>82</v>
      </c>
      <c r="AU519" t="s">
        <v>3</v>
      </c>
      <c r="AV519">
        <v>0</v>
      </c>
      <c r="AW519">
        <v>2</v>
      </c>
      <c r="AX519">
        <v>60254511</v>
      </c>
      <c r="AY519">
        <v>1</v>
      </c>
      <c r="AZ519">
        <v>0</v>
      </c>
      <c r="BA519">
        <v>600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CV519">
        <v>0</v>
      </c>
      <c r="CW519">
        <v>0</v>
      </c>
      <c r="CX519">
        <f>ROUND(Y519*Source!I729,9)</f>
        <v>225.5</v>
      </c>
      <c r="CY519">
        <f>AA519</f>
        <v>10.1</v>
      </c>
      <c r="CZ519">
        <f>AE519</f>
        <v>3.86</v>
      </c>
      <c r="DA519">
        <f>AI519</f>
        <v>2.42</v>
      </c>
      <c r="DB519">
        <f>ROUND(ROUND(AT519*CZ519,2),6)</f>
        <v>316.52</v>
      </c>
      <c r="DC519">
        <f>ROUND(ROUND(AT519*AG519,2),6)</f>
        <v>0</v>
      </c>
      <c r="DD519" t="s">
        <v>3</v>
      </c>
      <c r="DE519" t="s">
        <v>3</v>
      </c>
      <c r="DF519">
        <f>ROUND(ROUND(AE519*AI519,2)*CX519,2)</f>
        <v>2106.17</v>
      </c>
      <c r="DG519">
        <f t="shared" si="148"/>
        <v>0</v>
      </c>
      <c r="DH519">
        <f t="shared" si="149"/>
        <v>0</v>
      </c>
      <c r="DI519">
        <f t="shared" si="147"/>
        <v>0</v>
      </c>
      <c r="DJ519">
        <f>DF519</f>
        <v>2106.17</v>
      </c>
      <c r="DK519">
        <v>0</v>
      </c>
      <c r="DL519" t="s">
        <v>3</v>
      </c>
      <c r="DM519">
        <v>0</v>
      </c>
      <c r="DN519" t="s">
        <v>3</v>
      </c>
      <c r="DO519">
        <v>0</v>
      </c>
    </row>
    <row r="520" spans="1:119" x14ac:dyDescent="0.2">
      <c r="A520">
        <f>ROW(Source!A729)</f>
        <v>729</v>
      </c>
      <c r="B520">
        <v>60252775</v>
      </c>
      <c r="C520">
        <v>60254106</v>
      </c>
      <c r="D520">
        <v>59041310</v>
      </c>
      <c r="E520">
        <v>1</v>
      </c>
      <c r="F520">
        <v>1</v>
      </c>
      <c r="G520">
        <v>1080</v>
      </c>
      <c r="H520">
        <v>3</v>
      </c>
      <c r="I520" t="s">
        <v>1208</v>
      </c>
      <c r="J520" t="s">
        <v>1209</v>
      </c>
      <c r="K520" t="s">
        <v>1210</v>
      </c>
      <c r="L520">
        <v>1348</v>
      </c>
      <c r="N520">
        <v>1009</v>
      </c>
      <c r="O520" t="s">
        <v>32</v>
      </c>
      <c r="P520" t="s">
        <v>32</v>
      </c>
      <c r="Q520">
        <v>1000</v>
      </c>
      <c r="W520">
        <v>0</v>
      </c>
      <c r="X520">
        <v>-370957786</v>
      </c>
      <c r="Y520">
        <f>AT520</f>
        <v>4.0000000000000001E-3</v>
      </c>
      <c r="AA520">
        <v>56833.21</v>
      </c>
      <c r="AB520">
        <v>0</v>
      </c>
      <c r="AC520">
        <v>0</v>
      </c>
      <c r="AD520">
        <v>0</v>
      </c>
      <c r="AE520">
        <v>6810.19</v>
      </c>
      <c r="AF520">
        <v>0</v>
      </c>
      <c r="AG520">
        <v>0</v>
      </c>
      <c r="AH520">
        <v>0</v>
      </c>
      <c r="AI520">
        <v>7.72</v>
      </c>
      <c r="AJ520">
        <v>1</v>
      </c>
      <c r="AK520">
        <v>1</v>
      </c>
      <c r="AL520">
        <v>1</v>
      </c>
      <c r="AM520">
        <v>2</v>
      </c>
      <c r="AN520">
        <v>0</v>
      </c>
      <c r="AO520">
        <v>1</v>
      </c>
      <c r="AP520">
        <v>1</v>
      </c>
      <c r="AQ520">
        <v>0</v>
      </c>
      <c r="AR520">
        <v>0</v>
      </c>
      <c r="AS520" t="s">
        <v>3</v>
      </c>
      <c r="AT520">
        <v>4.0000000000000001E-3</v>
      </c>
      <c r="AU520" t="s">
        <v>3</v>
      </c>
      <c r="AV520">
        <v>0</v>
      </c>
      <c r="AW520">
        <v>2</v>
      </c>
      <c r="AX520">
        <v>60254512</v>
      </c>
      <c r="AY520">
        <v>1</v>
      </c>
      <c r="AZ520">
        <v>0</v>
      </c>
      <c r="BA520">
        <v>601</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CV520">
        <v>0</v>
      </c>
      <c r="CW520">
        <v>0</v>
      </c>
      <c r="CX520">
        <f>ROUND(Y520*Source!I729,9)</f>
        <v>1.0999999999999999E-2</v>
      </c>
      <c r="CY520">
        <f>AA520</f>
        <v>56833.21</v>
      </c>
      <c r="CZ520">
        <f>AE520</f>
        <v>6810.19</v>
      </c>
      <c r="DA520">
        <f>AI520</f>
        <v>7.72</v>
      </c>
      <c r="DB520">
        <f>ROUND(ROUND(AT520*CZ520,2),6)</f>
        <v>27.24</v>
      </c>
      <c r="DC520">
        <f>ROUND(ROUND(AT520*AG520,2),6)</f>
        <v>0</v>
      </c>
      <c r="DD520" t="s">
        <v>3</v>
      </c>
      <c r="DE520" t="s">
        <v>3</v>
      </c>
      <c r="DF520">
        <f>ROUND(ROUND(AE520*AI520,2)*CX520,2)</f>
        <v>578.32000000000005</v>
      </c>
      <c r="DG520">
        <f t="shared" si="148"/>
        <v>0</v>
      </c>
      <c r="DH520">
        <f t="shared" si="149"/>
        <v>0</v>
      </c>
      <c r="DI520">
        <f t="shared" si="147"/>
        <v>0</v>
      </c>
      <c r="DJ520">
        <f>DF520</f>
        <v>578.32000000000005</v>
      </c>
      <c r="DK520">
        <v>0</v>
      </c>
      <c r="DL520" t="s">
        <v>3</v>
      </c>
      <c r="DM520">
        <v>0</v>
      </c>
      <c r="DN520" t="s">
        <v>3</v>
      </c>
      <c r="DO520">
        <v>0</v>
      </c>
    </row>
    <row r="521" spans="1:119" x14ac:dyDescent="0.2">
      <c r="A521">
        <f>ROW(Source!A729)</f>
        <v>729</v>
      </c>
      <c r="B521">
        <v>60252775</v>
      </c>
      <c r="C521">
        <v>60254106</v>
      </c>
      <c r="D521">
        <v>59039175</v>
      </c>
      <c r="E521">
        <v>1</v>
      </c>
      <c r="F521">
        <v>1</v>
      </c>
      <c r="G521">
        <v>1080</v>
      </c>
      <c r="H521">
        <v>3</v>
      </c>
      <c r="I521" t="s">
        <v>1211</v>
      </c>
      <c r="J521" t="s">
        <v>1212</v>
      </c>
      <c r="K521" t="s">
        <v>1213</v>
      </c>
      <c r="L521">
        <v>1348</v>
      </c>
      <c r="N521">
        <v>1009</v>
      </c>
      <c r="O521" t="s">
        <v>32</v>
      </c>
      <c r="P521" t="s">
        <v>32</v>
      </c>
      <c r="Q521">
        <v>1000</v>
      </c>
      <c r="W521">
        <v>0</v>
      </c>
      <c r="X521">
        <v>356473523</v>
      </c>
      <c r="Y521">
        <f>AT521</f>
        <v>2E-3</v>
      </c>
      <c r="AA521">
        <v>60297.15</v>
      </c>
      <c r="AB521">
        <v>0</v>
      </c>
      <c r="AC521">
        <v>0</v>
      </c>
      <c r="AD521">
        <v>0</v>
      </c>
      <c r="AE521">
        <v>16214.84</v>
      </c>
      <c r="AF521">
        <v>0</v>
      </c>
      <c r="AG521">
        <v>0</v>
      </c>
      <c r="AH521">
        <v>0</v>
      </c>
      <c r="AI521">
        <v>3.44</v>
      </c>
      <c r="AJ521">
        <v>1</v>
      </c>
      <c r="AK521">
        <v>1</v>
      </c>
      <c r="AL521">
        <v>1</v>
      </c>
      <c r="AM521">
        <v>2</v>
      </c>
      <c r="AN521">
        <v>0</v>
      </c>
      <c r="AO521">
        <v>1</v>
      </c>
      <c r="AP521">
        <v>1</v>
      </c>
      <c r="AQ521">
        <v>0</v>
      </c>
      <c r="AR521">
        <v>0</v>
      </c>
      <c r="AS521" t="s">
        <v>3</v>
      </c>
      <c r="AT521">
        <v>2E-3</v>
      </c>
      <c r="AU521" t="s">
        <v>3</v>
      </c>
      <c r="AV521">
        <v>0</v>
      </c>
      <c r="AW521">
        <v>2</v>
      </c>
      <c r="AX521">
        <v>60254513</v>
      </c>
      <c r="AY521">
        <v>1</v>
      </c>
      <c r="AZ521">
        <v>0</v>
      </c>
      <c r="BA521">
        <v>602</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CV521">
        <v>0</v>
      </c>
      <c r="CW521">
        <v>0</v>
      </c>
      <c r="CX521">
        <f>ROUND(Y521*Source!I729,9)</f>
        <v>5.4999999999999997E-3</v>
      </c>
      <c r="CY521">
        <f>AA521</f>
        <v>60297.15</v>
      </c>
      <c r="CZ521">
        <f>AE521</f>
        <v>16214.84</v>
      </c>
      <c r="DA521">
        <f>AI521</f>
        <v>3.44</v>
      </c>
      <c r="DB521">
        <f>ROUND(ROUND(AT521*CZ521,2),6)</f>
        <v>32.43</v>
      </c>
      <c r="DC521">
        <f>ROUND(ROUND(AT521*AG521,2),6)</f>
        <v>0</v>
      </c>
      <c r="DD521" t="s">
        <v>3</v>
      </c>
      <c r="DE521" t="s">
        <v>3</v>
      </c>
      <c r="DF521">
        <f>ROUND(ROUND(AE521*AI521,2)*CX521,2)</f>
        <v>306.77999999999997</v>
      </c>
      <c r="DG521">
        <f t="shared" si="148"/>
        <v>0</v>
      </c>
      <c r="DH521">
        <f t="shared" si="149"/>
        <v>0</v>
      </c>
      <c r="DI521">
        <f t="shared" si="147"/>
        <v>0</v>
      </c>
      <c r="DJ521">
        <f>DF521</f>
        <v>306.77999999999997</v>
      </c>
      <c r="DK521">
        <v>0</v>
      </c>
      <c r="DL521" t="s">
        <v>3</v>
      </c>
      <c r="DM521">
        <v>0</v>
      </c>
      <c r="DN521" t="s">
        <v>3</v>
      </c>
      <c r="DO521">
        <v>0</v>
      </c>
    </row>
    <row r="522" spans="1:119" x14ac:dyDescent="0.2">
      <c r="A522">
        <f>ROW(Source!A729)</f>
        <v>729</v>
      </c>
      <c r="B522">
        <v>60252775</v>
      </c>
      <c r="C522">
        <v>60254106</v>
      </c>
      <c r="D522">
        <v>0</v>
      </c>
      <c r="E522">
        <v>1080</v>
      </c>
      <c r="F522">
        <v>1</v>
      </c>
      <c r="G522">
        <v>1080</v>
      </c>
      <c r="H522">
        <v>3</v>
      </c>
      <c r="I522" t="s">
        <v>933</v>
      </c>
      <c r="J522" t="s">
        <v>3</v>
      </c>
      <c r="K522" t="s">
        <v>934</v>
      </c>
      <c r="L522">
        <v>1371</v>
      </c>
      <c r="N522">
        <v>1013</v>
      </c>
      <c r="O522" t="s">
        <v>37</v>
      </c>
      <c r="P522" t="s">
        <v>37</v>
      </c>
      <c r="Q522">
        <v>1</v>
      </c>
      <c r="W522">
        <v>0</v>
      </c>
      <c r="X522">
        <v>1448975786</v>
      </c>
      <c r="Y522">
        <f>AT522</f>
        <v>1.8181818000000001</v>
      </c>
      <c r="AA522">
        <v>6075.37</v>
      </c>
      <c r="AB522">
        <v>0</v>
      </c>
      <c r="AC522">
        <v>0</v>
      </c>
      <c r="AD522">
        <v>0</v>
      </c>
      <c r="AE522">
        <v>568.84</v>
      </c>
      <c r="AF522">
        <v>0</v>
      </c>
      <c r="AG522">
        <v>0</v>
      </c>
      <c r="AH522">
        <v>0</v>
      </c>
      <c r="AI522">
        <v>9.8800000000000008</v>
      </c>
      <c r="AJ522">
        <v>1</v>
      </c>
      <c r="AK522">
        <v>1</v>
      </c>
      <c r="AL522">
        <v>1</v>
      </c>
      <c r="AM522">
        <v>0</v>
      </c>
      <c r="AN522">
        <v>0</v>
      </c>
      <c r="AO522">
        <v>0</v>
      </c>
      <c r="AP522">
        <v>0</v>
      </c>
      <c r="AQ522">
        <v>0</v>
      </c>
      <c r="AR522">
        <v>0</v>
      </c>
      <c r="AS522" t="s">
        <v>3</v>
      </c>
      <c r="AT522">
        <v>1.8181818000000001</v>
      </c>
      <c r="AU522" t="s">
        <v>3</v>
      </c>
      <c r="AV522">
        <v>0</v>
      </c>
      <c r="AW522">
        <v>1</v>
      </c>
      <c r="AX522">
        <v>-1</v>
      </c>
      <c r="AY522">
        <v>0</v>
      </c>
      <c r="AZ522">
        <v>0</v>
      </c>
      <c r="BA522" t="s">
        <v>3</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CV522">
        <v>0</v>
      </c>
      <c r="CW522">
        <v>0</v>
      </c>
      <c r="CX522">
        <f>ROUND(Y522*Source!I729,9)</f>
        <v>4.9999999500000003</v>
      </c>
      <c r="CY522">
        <f>AA522</f>
        <v>6075.37</v>
      </c>
      <c r="CZ522">
        <f>AE522</f>
        <v>568.84</v>
      </c>
      <c r="DA522">
        <f>AI522</f>
        <v>9.8800000000000008</v>
      </c>
      <c r="DB522">
        <f>ROUND(ROUND(AT522*CZ522,2),6)</f>
        <v>1034.25</v>
      </c>
      <c r="DC522">
        <f>ROUND(ROUND(AT522*AG522,2),6)</f>
        <v>0</v>
      </c>
      <c r="DD522" t="s">
        <v>3</v>
      </c>
      <c r="DE522" t="s">
        <v>3</v>
      </c>
      <c r="DF522">
        <f>ROUND(ROUND(AE522*AI522,2)*CX522,2)</f>
        <v>28100.7</v>
      </c>
      <c r="DG522">
        <f t="shared" si="148"/>
        <v>0</v>
      </c>
      <c r="DH522">
        <f t="shared" si="149"/>
        <v>0</v>
      </c>
      <c r="DI522">
        <f t="shared" si="147"/>
        <v>0</v>
      </c>
      <c r="DJ522">
        <f>DF522</f>
        <v>28100.7</v>
      </c>
      <c r="DK522">
        <v>0</v>
      </c>
      <c r="DL522" t="s">
        <v>3</v>
      </c>
      <c r="DM522">
        <v>0</v>
      </c>
      <c r="DN522" t="s">
        <v>3</v>
      </c>
      <c r="DO522">
        <v>0</v>
      </c>
    </row>
    <row r="523" spans="1:119" x14ac:dyDescent="0.2">
      <c r="A523">
        <f>ROW(Source!A732)</f>
        <v>732</v>
      </c>
      <c r="B523">
        <v>60252778</v>
      </c>
      <c r="C523">
        <v>60254126</v>
      </c>
      <c r="D523">
        <v>58999254</v>
      </c>
      <c r="E523">
        <v>1080</v>
      </c>
      <c r="F523">
        <v>1</v>
      </c>
      <c r="G523">
        <v>1080</v>
      </c>
      <c r="H523">
        <v>1</v>
      </c>
      <c r="I523" t="s">
        <v>1048</v>
      </c>
      <c r="J523" t="s">
        <v>3</v>
      </c>
      <c r="K523" t="s">
        <v>1049</v>
      </c>
      <c r="L523">
        <v>1191</v>
      </c>
      <c r="N523">
        <v>1013</v>
      </c>
      <c r="O523" t="s">
        <v>1050</v>
      </c>
      <c r="P523" t="s">
        <v>1050</v>
      </c>
      <c r="Q523">
        <v>1</v>
      </c>
      <c r="W523">
        <v>0</v>
      </c>
      <c r="X523">
        <v>476480486</v>
      </c>
      <c r="Y523">
        <f>(AT523*1.1)</f>
        <v>10.197000000000001</v>
      </c>
      <c r="AA523">
        <v>0</v>
      </c>
      <c r="AB523">
        <v>0</v>
      </c>
      <c r="AC523">
        <v>0</v>
      </c>
      <c r="AD523">
        <v>0</v>
      </c>
      <c r="AE523">
        <v>0</v>
      </c>
      <c r="AF523">
        <v>0</v>
      </c>
      <c r="AG523">
        <v>0</v>
      </c>
      <c r="AH523">
        <v>0</v>
      </c>
      <c r="AI523">
        <v>1</v>
      </c>
      <c r="AJ523">
        <v>1</v>
      </c>
      <c r="AK523">
        <v>1</v>
      </c>
      <c r="AL523">
        <v>1</v>
      </c>
      <c r="AM523">
        <v>-2</v>
      </c>
      <c r="AN523">
        <v>0</v>
      </c>
      <c r="AO523">
        <v>1</v>
      </c>
      <c r="AP523">
        <v>1</v>
      </c>
      <c r="AQ523">
        <v>0</v>
      </c>
      <c r="AR523">
        <v>0</v>
      </c>
      <c r="AS523" t="s">
        <v>3</v>
      </c>
      <c r="AT523">
        <v>9.27</v>
      </c>
      <c r="AU523" t="s">
        <v>24</v>
      </c>
      <c r="AV523">
        <v>1</v>
      </c>
      <c r="AW523">
        <v>2</v>
      </c>
      <c r="AX523">
        <v>60254516</v>
      </c>
      <c r="AY523">
        <v>1</v>
      </c>
      <c r="AZ523">
        <v>0</v>
      </c>
      <c r="BA523">
        <v>605</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CU523">
        <f>ROUND(AT523*Source!I732*AH523*AL523,2)</f>
        <v>0</v>
      </c>
      <c r="CV523">
        <f>ROUND(Y523*Source!I732,9)</f>
        <v>20.393999999999998</v>
      </c>
      <c r="CW523">
        <v>0</v>
      </c>
      <c r="CX523">
        <f>ROUND(Y523*Source!I732,9)</f>
        <v>20.393999999999998</v>
      </c>
      <c r="CY523">
        <f>AD523</f>
        <v>0</v>
      </c>
      <c r="CZ523">
        <f>AH523</f>
        <v>0</v>
      </c>
      <c r="DA523">
        <f>AL523</f>
        <v>1</v>
      </c>
      <c r="DB523">
        <f>ROUND((ROUND(AT523*CZ523,2)*1.1),6)</f>
        <v>0</v>
      </c>
      <c r="DC523">
        <f>ROUND((ROUND(AT523*AG523,2)*1.1),6)</f>
        <v>0</v>
      </c>
      <c r="DD523" t="s">
        <v>3</v>
      </c>
      <c r="DE523" t="s">
        <v>3</v>
      </c>
      <c r="DF523">
        <f t="shared" ref="DF523:DF531" si="150">ROUND(ROUND(AE523,2)*CX523,2)</f>
        <v>0</v>
      </c>
      <c r="DG523">
        <f t="shared" si="148"/>
        <v>0</v>
      </c>
      <c r="DH523">
        <f t="shared" si="149"/>
        <v>0</v>
      </c>
      <c r="DI523">
        <f t="shared" si="147"/>
        <v>0</v>
      </c>
      <c r="DJ523">
        <f>DI523</f>
        <v>0</v>
      </c>
      <c r="DK523">
        <v>0</v>
      </c>
      <c r="DL523" t="s">
        <v>3</v>
      </c>
      <c r="DM523">
        <v>0</v>
      </c>
      <c r="DN523" t="s">
        <v>3</v>
      </c>
      <c r="DO523">
        <v>0</v>
      </c>
    </row>
    <row r="524" spans="1:119" x14ac:dyDescent="0.2">
      <c r="A524">
        <f>ROW(Source!A732)</f>
        <v>732</v>
      </c>
      <c r="B524">
        <v>60252778</v>
      </c>
      <c r="C524">
        <v>60254126</v>
      </c>
      <c r="D524">
        <v>59070370</v>
      </c>
      <c r="E524">
        <v>1</v>
      </c>
      <c r="F524">
        <v>1</v>
      </c>
      <c r="G524">
        <v>1080</v>
      </c>
      <c r="H524">
        <v>2</v>
      </c>
      <c r="I524" t="s">
        <v>1051</v>
      </c>
      <c r="J524" t="s">
        <v>1052</v>
      </c>
      <c r="K524" t="s">
        <v>1053</v>
      </c>
      <c r="L524">
        <v>1368</v>
      </c>
      <c r="N524">
        <v>1011</v>
      </c>
      <c r="O524" t="s">
        <v>1054</v>
      </c>
      <c r="P524" t="s">
        <v>1054</v>
      </c>
      <c r="Q524">
        <v>1</v>
      </c>
      <c r="W524">
        <v>0</v>
      </c>
      <c r="X524">
        <v>-2065404138</v>
      </c>
      <c r="Y524">
        <f>(AT524*1.1)</f>
        <v>1.6610000000000003</v>
      </c>
      <c r="AA524">
        <v>0</v>
      </c>
      <c r="AB524">
        <v>7.59</v>
      </c>
      <c r="AC524">
        <v>0</v>
      </c>
      <c r="AD524">
        <v>0</v>
      </c>
      <c r="AE524">
        <v>0</v>
      </c>
      <c r="AF524">
        <v>7.11</v>
      </c>
      <c r="AG524">
        <v>0</v>
      </c>
      <c r="AH524">
        <v>0</v>
      </c>
      <c r="AI524">
        <v>1</v>
      </c>
      <c r="AJ524">
        <v>1</v>
      </c>
      <c r="AK524">
        <v>1</v>
      </c>
      <c r="AL524">
        <v>1</v>
      </c>
      <c r="AM524">
        <v>-2</v>
      </c>
      <c r="AN524">
        <v>0</v>
      </c>
      <c r="AO524">
        <v>1</v>
      </c>
      <c r="AP524">
        <v>1</v>
      </c>
      <c r="AQ524">
        <v>0</v>
      </c>
      <c r="AR524">
        <v>0</v>
      </c>
      <c r="AS524" t="s">
        <v>3</v>
      </c>
      <c r="AT524">
        <v>1.51</v>
      </c>
      <c r="AU524" t="s">
        <v>24</v>
      </c>
      <c r="AV524">
        <v>0</v>
      </c>
      <c r="AW524">
        <v>2</v>
      </c>
      <c r="AX524">
        <v>60254517</v>
      </c>
      <c r="AY524">
        <v>1</v>
      </c>
      <c r="AZ524">
        <v>0</v>
      </c>
      <c r="BA524">
        <v>606</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CV524">
        <v>0</v>
      </c>
      <c r="CW524">
        <f>ROUND(Y524*Source!I732*DO524,9)</f>
        <v>0</v>
      </c>
      <c r="CX524">
        <f>ROUND(Y524*Source!I732,9)</f>
        <v>3.3220000000000001</v>
      </c>
      <c r="CY524">
        <f>AB524</f>
        <v>7.59</v>
      </c>
      <c r="CZ524">
        <f>AF524</f>
        <v>7.11</v>
      </c>
      <c r="DA524">
        <f>AJ524</f>
        <v>1</v>
      </c>
      <c r="DB524">
        <f>ROUND((ROUND(AT524*CZ524,2)*1.1),6)</f>
        <v>11.814</v>
      </c>
      <c r="DC524">
        <f>ROUND((ROUND(AT524*AG524,2)*1.1),6)</f>
        <v>0</v>
      </c>
      <c r="DD524" t="s">
        <v>3</v>
      </c>
      <c r="DE524" t="s">
        <v>3</v>
      </c>
      <c r="DF524">
        <f t="shared" si="150"/>
        <v>0</v>
      </c>
      <c r="DG524">
        <f t="shared" si="148"/>
        <v>23.62</v>
      </c>
      <c r="DH524">
        <f t="shared" si="149"/>
        <v>0</v>
      </c>
      <c r="DI524">
        <f t="shared" si="147"/>
        <v>0</v>
      </c>
      <c r="DJ524">
        <f>DG524</f>
        <v>23.62</v>
      </c>
      <c r="DK524">
        <v>0</v>
      </c>
      <c r="DL524" t="s">
        <v>3</v>
      </c>
      <c r="DM524">
        <v>0</v>
      </c>
      <c r="DN524" t="s">
        <v>3</v>
      </c>
      <c r="DO524">
        <v>0</v>
      </c>
    </row>
    <row r="525" spans="1:119" x14ac:dyDescent="0.2">
      <c r="A525">
        <f>ROW(Source!A732)</f>
        <v>732</v>
      </c>
      <c r="B525">
        <v>60252778</v>
      </c>
      <c r="C525">
        <v>60254126</v>
      </c>
      <c r="D525">
        <v>59070669</v>
      </c>
      <c r="E525">
        <v>1</v>
      </c>
      <c r="F525">
        <v>1</v>
      </c>
      <c r="G525">
        <v>1080</v>
      </c>
      <c r="H525">
        <v>2</v>
      </c>
      <c r="I525" t="s">
        <v>1055</v>
      </c>
      <c r="J525" t="s">
        <v>1056</v>
      </c>
      <c r="K525" t="s">
        <v>1057</v>
      </c>
      <c r="L525">
        <v>1368</v>
      </c>
      <c r="N525">
        <v>1011</v>
      </c>
      <c r="O525" t="s">
        <v>1054</v>
      </c>
      <c r="P525" t="s">
        <v>1054</v>
      </c>
      <c r="Q525">
        <v>1</v>
      </c>
      <c r="W525">
        <v>0</v>
      </c>
      <c r="X525">
        <v>-1985943078</v>
      </c>
      <c r="Y525">
        <f>(AT525*1.1)</f>
        <v>0.18700000000000003</v>
      </c>
      <c r="AA525">
        <v>0</v>
      </c>
      <c r="AB525">
        <v>88.67</v>
      </c>
      <c r="AC525">
        <v>13.47</v>
      </c>
      <c r="AD525">
        <v>0</v>
      </c>
      <c r="AE525">
        <v>0</v>
      </c>
      <c r="AF525">
        <v>83.1</v>
      </c>
      <c r="AG525">
        <v>12.62</v>
      </c>
      <c r="AH525">
        <v>0</v>
      </c>
      <c r="AI525">
        <v>1</v>
      </c>
      <c r="AJ525">
        <v>1</v>
      </c>
      <c r="AK525">
        <v>1</v>
      </c>
      <c r="AL525">
        <v>1</v>
      </c>
      <c r="AM525">
        <v>-2</v>
      </c>
      <c r="AN525">
        <v>0</v>
      </c>
      <c r="AO525">
        <v>1</v>
      </c>
      <c r="AP525">
        <v>1</v>
      </c>
      <c r="AQ525">
        <v>0</v>
      </c>
      <c r="AR525">
        <v>0</v>
      </c>
      <c r="AS525" t="s">
        <v>3</v>
      </c>
      <c r="AT525">
        <v>0.17</v>
      </c>
      <c r="AU525" t="s">
        <v>24</v>
      </c>
      <c r="AV525">
        <v>0</v>
      </c>
      <c r="AW525">
        <v>2</v>
      </c>
      <c r="AX525">
        <v>60254518</v>
      </c>
      <c r="AY525">
        <v>1</v>
      </c>
      <c r="AZ525">
        <v>0</v>
      </c>
      <c r="BA525">
        <v>607</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CV525">
        <v>0</v>
      </c>
      <c r="CW525">
        <f>ROUND(Y525*Source!I732*DO525,9)</f>
        <v>4.7198799999999999</v>
      </c>
      <c r="CX525">
        <f>ROUND(Y525*Source!I732,9)</f>
        <v>0.374</v>
      </c>
      <c r="CY525">
        <f>AB525</f>
        <v>88.67</v>
      </c>
      <c r="CZ525">
        <f>AF525</f>
        <v>83.1</v>
      </c>
      <c r="DA525">
        <f>AJ525</f>
        <v>1</v>
      </c>
      <c r="DB525">
        <f>ROUND((ROUND(AT525*CZ525,2)*1.1),6)</f>
        <v>15.542999999999999</v>
      </c>
      <c r="DC525">
        <f>ROUND((ROUND(AT525*AG525,2)*1.1),6)</f>
        <v>2.3650000000000002</v>
      </c>
      <c r="DD525" t="s">
        <v>3</v>
      </c>
      <c r="DE525" t="s">
        <v>3</v>
      </c>
      <c r="DF525">
        <f t="shared" si="150"/>
        <v>0</v>
      </c>
      <c r="DG525">
        <f t="shared" si="148"/>
        <v>31.08</v>
      </c>
      <c r="DH525">
        <f t="shared" si="149"/>
        <v>4.72</v>
      </c>
      <c r="DI525">
        <f t="shared" si="147"/>
        <v>0</v>
      </c>
      <c r="DJ525">
        <f>DG525</f>
        <v>31.08</v>
      </c>
      <c r="DK525">
        <v>0</v>
      </c>
      <c r="DL525" t="s">
        <v>1058</v>
      </c>
      <c r="DM525">
        <v>0</v>
      </c>
      <c r="DN525" t="s">
        <v>1050</v>
      </c>
      <c r="DO525">
        <v>12.62</v>
      </c>
    </row>
    <row r="526" spans="1:119" x14ac:dyDescent="0.2">
      <c r="A526">
        <f>ROW(Source!A732)</f>
        <v>732</v>
      </c>
      <c r="B526">
        <v>60252778</v>
      </c>
      <c r="C526">
        <v>60254126</v>
      </c>
      <c r="D526">
        <v>59040049</v>
      </c>
      <c r="E526">
        <v>1</v>
      </c>
      <c r="F526">
        <v>1</v>
      </c>
      <c r="G526">
        <v>1080</v>
      </c>
      <c r="H526">
        <v>3</v>
      </c>
      <c r="I526" t="s">
        <v>1066</v>
      </c>
      <c r="J526" t="s">
        <v>1067</v>
      </c>
      <c r="K526" t="s">
        <v>1068</v>
      </c>
      <c r="L526">
        <v>1348</v>
      </c>
      <c r="N526">
        <v>1009</v>
      </c>
      <c r="O526" t="s">
        <v>32</v>
      </c>
      <c r="P526" t="s">
        <v>32</v>
      </c>
      <c r="Q526">
        <v>1000</v>
      </c>
      <c r="W526">
        <v>0</v>
      </c>
      <c r="X526">
        <v>-1792704725</v>
      </c>
      <c r="Y526">
        <f>AT526</f>
        <v>6.4999999999999997E-4</v>
      </c>
      <c r="AA526">
        <v>9286.7199999999993</v>
      </c>
      <c r="AB526">
        <v>0</v>
      </c>
      <c r="AC526">
        <v>0</v>
      </c>
      <c r="AD526">
        <v>0</v>
      </c>
      <c r="AE526">
        <v>8590.86</v>
      </c>
      <c r="AF526">
        <v>0</v>
      </c>
      <c r="AG526">
        <v>0</v>
      </c>
      <c r="AH526">
        <v>0</v>
      </c>
      <c r="AI526">
        <v>1</v>
      </c>
      <c r="AJ526">
        <v>1</v>
      </c>
      <c r="AK526">
        <v>1</v>
      </c>
      <c r="AL526">
        <v>1</v>
      </c>
      <c r="AM526">
        <v>-2</v>
      </c>
      <c r="AN526">
        <v>0</v>
      </c>
      <c r="AO526">
        <v>1</v>
      </c>
      <c r="AP526">
        <v>1</v>
      </c>
      <c r="AQ526">
        <v>0</v>
      </c>
      <c r="AR526">
        <v>0</v>
      </c>
      <c r="AS526" t="s">
        <v>3</v>
      </c>
      <c r="AT526">
        <v>6.4999999999999997E-4</v>
      </c>
      <c r="AU526" t="s">
        <v>3</v>
      </c>
      <c r="AV526">
        <v>0</v>
      </c>
      <c r="AW526">
        <v>2</v>
      </c>
      <c r="AX526">
        <v>60254520</v>
      </c>
      <c r="AY526">
        <v>1</v>
      </c>
      <c r="AZ526">
        <v>0</v>
      </c>
      <c r="BA526">
        <v>609</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CV526">
        <v>0</v>
      </c>
      <c r="CW526">
        <v>0</v>
      </c>
      <c r="CX526">
        <f>ROUND(Y526*Source!I732,9)</f>
        <v>1.2999999999999999E-3</v>
      </c>
      <c r="CY526">
        <f>AA526</f>
        <v>9286.7199999999993</v>
      </c>
      <c r="CZ526">
        <f>AE526</f>
        <v>8590.86</v>
      </c>
      <c r="DA526">
        <f>AI526</f>
        <v>1</v>
      </c>
      <c r="DB526">
        <f>ROUND(ROUND(AT526*CZ526,2),6)</f>
        <v>5.58</v>
      </c>
      <c r="DC526">
        <f>ROUND(ROUND(AT526*AG526,2),6)</f>
        <v>0</v>
      </c>
      <c r="DD526" t="s">
        <v>3</v>
      </c>
      <c r="DE526" t="s">
        <v>3</v>
      </c>
      <c r="DF526">
        <f t="shared" si="150"/>
        <v>11.17</v>
      </c>
      <c r="DG526">
        <f t="shared" si="148"/>
        <v>0</v>
      </c>
      <c r="DH526">
        <f t="shared" si="149"/>
        <v>0</v>
      </c>
      <c r="DI526">
        <f t="shared" si="147"/>
        <v>0</v>
      </c>
      <c r="DJ526">
        <f>DF526</f>
        <v>11.17</v>
      </c>
      <c r="DK526">
        <v>0</v>
      </c>
      <c r="DL526" t="s">
        <v>3</v>
      </c>
      <c r="DM526">
        <v>0</v>
      </c>
      <c r="DN526" t="s">
        <v>3</v>
      </c>
      <c r="DO526">
        <v>0</v>
      </c>
    </row>
    <row r="527" spans="1:119" x14ac:dyDescent="0.2">
      <c r="A527">
        <f>ROW(Source!A732)</f>
        <v>732</v>
      </c>
      <c r="B527">
        <v>60252778</v>
      </c>
      <c r="C527">
        <v>60254126</v>
      </c>
      <c r="D527">
        <v>59039184</v>
      </c>
      <c r="E527">
        <v>1</v>
      </c>
      <c r="F527">
        <v>1</v>
      </c>
      <c r="G527">
        <v>1080</v>
      </c>
      <c r="H527">
        <v>3</v>
      </c>
      <c r="I527" t="s">
        <v>1214</v>
      </c>
      <c r="J527" t="s">
        <v>1215</v>
      </c>
      <c r="K527" t="s">
        <v>1216</v>
      </c>
      <c r="L527">
        <v>1348</v>
      </c>
      <c r="N527">
        <v>1009</v>
      </c>
      <c r="O527" t="s">
        <v>32</v>
      </c>
      <c r="P527" t="s">
        <v>32</v>
      </c>
      <c r="Q527">
        <v>1000</v>
      </c>
      <c r="W527">
        <v>0</v>
      </c>
      <c r="X527">
        <v>-301728717</v>
      </c>
      <c r="Y527">
        <f>AT527</f>
        <v>2E-3</v>
      </c>
      <c r="AA527">
        <v>17490.88</v>
      </c>
      <c r="AB527">
        <v>0</v>
      </c>
      <c r="AC527">
        <v>0</v>
      </c>
      <c r="AD527">
        <v>0</v>
      </c>
      <c r="AE527">
        <v>16180.28</v>
      </c>
      <c r="AF527">
        <v>0</v>
      </c>
      <c r="AG527">
        <v>0</v>
      </c>
      <c r="AH527">
        <v>0</v>
      </c>
      <c r="AI527">
        <v>1</v>
      </c>
      <c r="AJ527">
        <v>1</v>
      </c>
      <c r="AK527">
        <v>1</v>
      </c>
      <c r="AL527">
        <v>1</v>
      </c>
      <c r="AM527">
        <v>-2</v>
      </c>
      <c r="AN527">
        <v>0</v>
      </c>
      <c r="AO527">
        <v>1</v>
      </c>
      <c r="AP527">
        <v>1</v>
      </c>
      <c r="AQ527">
        <v>0</v>
      </c>
      <c r="AR527">
        <v>0</v>
      </c>
      <c r="AS527" t="s">
        <v>3</v>
      </c>
      <c r="AT527">
        <v>2E-3</v>
      </c>
      <c r="AU527" t="s">
        <v>3</v>
      </c>
      <c r="AV527">
        <v>0</v>
      </c>
      <c r="AW527">
        <v>2</v>
      </c>
      <c r="AX527">
        <v>60254521</v>
      </c>
      <c r="AY527">
        <v>1</v>
      </c>
      <c r="AZ527">
        <v>0</v>
      </c>
      <c r="BA527">
        <v>610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CV527">
        <v>0</v>
      </c>
      <c r="CW527">
        <v>0</v>
      </c>
      <c r="CX527">
        <f>ROUND(Y527*Source!I732,9)</f>
        <v>4.0000000000000001E-3</v>
      </c>
      <c r="CY527">
        <f>AA527</f>
        <v>17490.88</v>
      </c>
      <c r="CZ527">
        <f>AE527</f>
        <v>16180.28</v>
      </c>
      <c r="DA527">
        <f>AI527</f>
        <v>1</v>
      </c>
      <c r="DB527">
        <f>ROUND(ROUND(AT527*CZ527,2),6)</f>
        <v>32.36</v>
      </c>
      <c r="DC527">
        <f>ROUND(ROUND(AT527*AG527,2),6)</f>
        <v>0</v>
      </c>
      <c r="DD527" t="s">
        <v>3</v>
      </c>
      <c r="DE527" t="s">
        <v>3</v>
      </c>
      <c r="DF527">
        <f t="shared" si="150"/>
        <v>64.72</v>
      </c>
      <c r="DG527">
        <f t="shared" si="148"/>
        <v>0</v>
      </c>
      <c r="DH527">
        <f t="shared" si="149"/>
        <v>0</v>
      </c>
      <c r="DI527">
        <f t="shared" si="147"/>
        <v>0</v>
      </c>
      <c r="DJ527">
        <f>DF527</f>
        <v>64.72</v>
      </c>
      <c r="DK527">
        <v>0</v>
      </c>
      <c r="DL527" t="s">
        <v>3</v>
      </c>
      <c r="DM527">
        <v>0</v>
      </c>
      <c r="DN527" t="s">
        <v>3</v>
      </c>
      <c r="DO527">
        <v>0</v>
      </c>
    </row>
    <row r="528" spans="1:119" x14ac:dyDescent="0.2">
      <c r="A528">
        <f>ROW(Source!A732)</f>
        <v>732</v>
      </c>
      <c r="B528">
        <v>60252778</v>
      </c>
      <c r="C528">
        <v>60254126</v>
      </c>
      <c r="D528">
        <v>0</v>
      </c>
      <c r="E528">
        <v>1080</v>
      </c>
      <c r="F528">
        <v>1</v>
      </c>
      <c r="G528">
        <v>1080</v>
      </c>
      <c r="H528">
        <v>3</v>
      </c>
      <c r="I528" t="s">
        <v>942</v>
      </c>
      <c r="J528" t="s">
        <v>3</v>
      </c>
      <c r="K528" t="s">
        <v>943</v>
      </c>
      <c r="L528">
        <v>1371</v>
      </c>
      <c r="N528">
        <v>1013</v>
      </c>
      <c r="O528" t="s">
        <v>37</v>
      </c>
      <c r="P528" t="s">
        <v>37</v>
      </c>
      <c r="Q528">
        <v>1</v>
      </c>
      <c r="W528">
        <v>0</v>
      </c>
      <c r="X528">
        <v>-1122764006</v>
      </c>
      <c r="Y528">
        <f>AT528</f>
        <v>10</v>
      </c>
      <c r="AA528">
        <v>396.35</v>
      </c>
      <c r="AB528">
        <v>0</v>
      </c>
      <c r="AC528">
        <v>0</v>
      </c>
      <c r="AD528">
        <v>0</v>
      </c>
      <c r="AE528">
        <v>396.34999999999997</v>
      </c>
      <c r="AF528">
        <v>0</v>
      </c>
      <c r="AG528">
        <v>0</v>
      </c>
      <c r="AH528">
        <v>0</v>
      </c>
      <c r="AI528">
        <v>1</v>
      </c>
      <c r="AJ528">
        <v>1</v>
      </c>
      <c r="AK528">
        <v>1</v>
      </c>
      <c r="AL528">
        <v>1</v>
      </c>
      <c r="AM528">
        <v>0</v>
      </c>
      <c r="AN528">
        <v>0</v>
      </c>
      <c r="AO528">
        <v>0</v>
      </c>
      <c r="AP528">
        <v>0</v>
      </c>
      <c r="AQ528">
        <v>0</v>
      </c>
      <c r="AR528">
        <v>0</v>
      </c>
      <c r="AS528" t="s">
        <v>3</v>
      </c>
      <c r="AT528">
        <v>10</v>
      </c>
      <c r="AU528" t="s">
        <v>3</v>
      </c>
      <c r="AV528">
        <v>0</v>
      </c>
      <c r="AW528">
        <v>1</v>
      </c>
      <c r="AX528">
        <v>-1</v>
      </c>
      <c r="AY528">
        <v>0</v>
      </c>
      <c r="AZ528">
        <v>0</v>
      </c>
      <c r="BA528" t="s">
        <v>3</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CV528">
        <v>0</v>
      </c>
      <c r="CW528">
        <v>0</v>
      </c>
      <c r="CX528">
        <f>ROUND(Y528*Source!I732,9)</f>
        <v>20</v>
      </c>
      <c r="CY528">
        <f>AA528</f>
        <v>396.35</v>
      </c>
      <c r="CZ528">
        <f>AE528</f>
        <v>396.34999999999997</v>
      </c>
      <c r="DA528">
        <f>AI528</f>
        <v>1</v>
      </c>
      <c r="DB528">
        <f>ROUND(ROUND(AT528*CZ528,2),6)</f>
        <v>3963.5</v>
      </c>
      <c r="DC528">
        <f>ROUND(ROUND(AT528*AG528,2),6)</f>
        <v>0</v>
      </c>
      <c r="DD528" t="s">
        <v>3</v>
      </c>
      <c r="DE528" t="s">
        <v>3</v>
      </c>
      <c r="DF528">
        <f t="shared" si="150"/>
        <v>7927</v>
      </c>
      <c r="DG528">
        <f t="shared" si="148"/>
        <v>0</v>
      </c>
      <c r="DH528">
        <f t="shared" si="149"/>
        <v>0</v>
      </c>
      <c r="DI528">
        <f t="shared" si="147"/>
        <v>0</v>
      </c>
      <c r="DJ528">
        <f>DF528</f>
        <v>7927</v>
      </c>
      <c r="DK528">
        <v>0</v>
      </c>
      <c r="DL528" t="s">
        <v>3</v>
      </c>
      <c r="DM528">
        <v>0</v>
      </c>
      <c r="DN528" t="s">
        <v>3</v>
      </c>
      <c r="DO528">
        <v>0</v>
      </c>
    </row>
    <row r="529" spans="1:119" x14ac:dyDescent="0.2">
      <c r="A529">
        <f>ROW(Source!A733)</f>
        <v>733</v>
      </c>
      <c r="B529">
        <v>60252775</v>
      </c>
      <c r="C529">
        <v>60254126</v>
      </c>
      <c r="D529">
        <v>58999254</v>
      </c>
      <c r="E529">
        <v>1080</v>
      </c>
      <c r="F529">
        <v>1</v>
      </c>
      <c r="G529">
        <v>1080</v>
      </c>
      <c r="H529">
        <v>1</v>
      </c>
      <c r="I529" t="s">
        <v>1048</v>
      </c>
      <c r="J529" t="s">
        <v>3</v>
      </c>
      <c r="K529" t="s">
        <v>1049</v>
      </c>
      <c r="L529">
        <v>1191</v>
      </c>
      <c r="N529">
        <v>1013</v>
      </c>
      <c r="O529" t="s">
        <v>1050</v>
      </c>
      <c r="P529" t="s">
        <v>1050</v>
      </c>
      <c r="Q529">
        <v>1</v>
      </c>
      <c r="W529">
        <v>0</v>
      </c>
      <c r="X529">
        <v>476480486</v>
      </c>
      <c r="Y529">
        <f>(AT529*1.1)</f>
        <v>10.197000000000001</v>
      </c>
      <c r="AA529">
        <v>0</v>
      </c>
      <c r="AB529">
        <v>0</v>
      </c>
      <c r="AC529">
        <v>0</v>
      </c>
      <c r="AD529">
        <v>0</v>
      </c>
      <c r="AE529">
        <v>0</v>
      </c>
      <c r="AF529">
        <v>0</v>
      </c>
      <c r="AG529">
        <v>0</v>
      </c>
      <c r="AH529">
        <v>0</v>
      </c>
      <c r="AI529">
        <v>1</v>
      </c>
      <c r="AJ529">
        <v>1</v>
      </c>
      <c r="AK529">
        <v>1</v>
      </c>
      <c r="AL529">
        <v>1</v>
      </c>
      <c r="AM529">
        <v>5</v>
      </c>
      <c r="AN529">
        <v>0</v>
      </c>
      <c r="AO529">
        <v>1</v>
      </c>
      <c r="AP529">
        <v>1</v>
      </c>
      <c r="AQ529">
        <v>0</v>
      </c>
      <c r="AR529">
        <v>0</v>
      </c>
      <c r="AS529" t="s">
        <v>3</v>
      </c>
      <c r="AT529">
        <v>9.27</v>
      </c>
      <c r="AU529" t="s">
        <v>24</v>
      </c>
      <c r="AV529">
        <v>1</v>
      </c>
      <c r="AW529">
        <v>2</v>
      </c>
      <c r="AX529">
        <v>60254516</v>
      </c>
      <c r="AY529">
        <v>1</v>
      </c>
      <c r="AZ529">
        <v>0</v>
      </c>
      <c r="BA529">
        <v>611</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CU529">
        <f>ROUND(AT529*Source!I733*AH529*AL529,2)</f>
        <v>0</v>
      </c>
      <c r="CV529">
        <f>ROUND(Y529*Source!I733,9)</f>
        <v>20.393999999999998</v>
      </c>
      <c r="CW529">
        <v>0</v>
      </c>
      <c r="CX529">
        <f>ROUND(Y529*Source!I733,9)</f>
        <v>20.393999999999998</v>
      </c>
      <c r="CY529">
        <f>AD529</f>
        <v>0</v>
      </c>
      <c r="CZ529">
        <f>AH529</f>
        <v>0</v>
      </c>
      <c r="DA529">
        <f>AL529</f>
        <v>1</v>
      </c>
      <c r="DB529">
        <f>ROUND((ROUND(AT529*CZ529,2)*1.1),6)</f>
        <v>0</v>
      </c>
      <c r="DC529">
        <f>ROUND((ROUND(AT529*AG529,2)*1.1),6)</f>
        <v>0</v>
      </c>
      <c r="DD529" t="s">
        <v>3</v>
      </c>
      <c r="DE529" t="s">
        <v>3</v>
      </c>
      <c r="DF529">
        <f t="shared" si="150"/>
        <v>0</v>
      </c>
      <c r="DG529">
        <f t="shared" si="148"/>
        <v>0</v>
      </c>
      <c r="DH529">
        <f t="shared" si="149"/>
        <v>0</v>
      </c>
      <c r="DI529">
        <f t="shared" si="147"/>
        <v>0</v>
      </c>
      <c r="DJ529">
        <f>DI529</f>
        <v>0</v>
      </c>
      <c r="DK529">
        <v>0</v>
      </c>
      <c r="DL529" t="s">
        <v>3</v>
      </c>
      <c r="DM529">
        <v>0</v>
      </c>
      <c r="DN529" t="s">
        <v>3</v>
      </c>
      <c r="DO529">
        <v>0</v>
      </c>
    </row>
    <row r="530" spans="1:119" x14ac:dyDescent="0.2">
      <c r="A530">
        <f>ROW(Source!A733)</f>
        <v>733</v>
      </c>
      <c r="B530">
        <v>60252775</v>
      </c>
      <c r="C530">
        <v>60254126</v>
      </c>
      <c r="D530">
        <v>59070370</v>
      </c>
      <c r="E530">
        <v>1</v>
      </c>
      <c r="F530">
        <v>1</v>
      </c>
      <c r="G530">
        <v>1080</v>
      </c>
      <c r="H530">
        <v>2</v>
      </c>
      <c r="I530" t="s">
        <v>1051</v>
      </c>
      <c r="J530" t="s">
        <v>1052</v>
      </c>
      <c r="K530" t="s">
        <v>1053</v>
      </c>
      <c r="L530">
        <v>1368</v>
      </c>
      <c r="N530">
        <v>1011</v>
      </c>
      <c r="O530" t="s">
        <v>1054</v>
      </c>
      <c r="P530" t="s">
        <v>1054</v>
      </c>
      <c r="Q530">
        <v>1</v>
      </c>
      <c r="W530">
        <v>0</v>
      </c>
      <c r="X530">
        <v>-2065404138</v>
      </c>
      <c r="Y530">
        <f>(AT530*1.1)</f>
        <v>1.6610000000000003</v>
      </c>
      <c r="AA530">
        <v>0</v>
      </c>
      <c r="AB530">
        <v>87.47</v>
      </c>
      <c r="AC530">
        <v>0</v>
      </c>
      <c r="AD530">
        <v>0</v>
      </c>
      <c r="AE530">
        <v>0</v>
      </c>
      <c r="AF530">
        <v>7.11</v>
      </c>
      <c r="AG530">
        <v>0</v>
      </c>
      <c r="AH530">
        <v>0</v>
      </c>
      <c r="AI530">
        <v>1</v>
      </c>
      <c r="AJ530">
        <v>11.53</v>
      </c>
      <c r="AK530">
        <v>54.99</v>
      </c>
      <c r="AL530">
        <v>1</v>
      </c>
      <c r="AM530">
        <v>2</v>
      </c>
      <c r="AN530">
        <v>0</v>
      </c>
      <c r="AO530">
        <v>1</v>
      </c>
      <c r="AP530">
        <v>1</v>
      </c>
      <c r="AQ530">
        <v>0</v>
      </c>
      <c r="AR530">
        <v>0</v>
      </c>
      <c r="AS530" t="s">
        <v>3</v>
      </c>
      <c r="AT530">
        <v>1.51</v>
      </c>
      <c r="AU530" t="s">
        <v>24</v>
      </c>
      <c r="AV530">
        <v>0</v>
      </c>
      <c r="AW530">
        <v>2</v>
      </c>
      <c r="AX530">
        <v>60254517</v>
      </c>
      <c r="AY530">
        <v>1</v>
      </c>
      <c r="AZ530">
        <v>0</v>
      </c>
      <c r="BA530">
        <v>612</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CV530">
        <v>0</v>
      </c>
      <c r="CW530">
        <f>ROUND(Y530*Source!I733*DO530,9)</f>
        <v>0</v>
      </c>
      <c r="CX530">
        <f>ROUND(Y530*Source!I733,9)</f>
        <v>3.3220000000000001</v>
      </c>
      <c r="CY530">
        <f>AB530</f>
        <v>87.47</v>
      </c>
      <c r="CZ530">
        <f>AF530</f>
        <v>7.11</v>
      </c>
      <c r="DA530">
        <f>AJ530</f>
        <v>11.53</v>
      </c>
      <c r="DB530">
        <f>ROUND((ROUND(AT530*CZ530,2)*1.1),6)</f>
        <v>11.814</v>
      </c>
      <c r="DC530">
        <f>ROUND((ROUND(AT530*AG530,2)*1.1),6)</f>
        <v>0</v>
      </c>
      <c r="DD530" t="s">
        <v>3</v>
      </c>
      <c r="DE530" t="s">
        <v>3</v>
      </c>
      <c r="DF530">
        <f t="shared" si="150"/>
        <v>0</v>
      </c>
      <c r="DG530">
        <f>ROUND(ROUND(AF530*AJ530,2)*CX530,2)</f>
        <v>272.33999999999997</v>
      </c>
      <c r="DH530">
        <f>ROUND(ROUND(AG530*AK530,2)*CX530,2)</f>
        <v>0</v>
      </c>
      <c r="DI530">
        <f t="shared" si="147"/>
        <v>0</v>
      </c>
      <c r="DJ530">
        <f>DG530</f>
        <v>272.33999999999997</v>
      </c>
      <c r="DK530">
        <v>0</v>
      </c>
      <c r="DL530" t="s">
        <v>3</v>
      </c>
      <c r="DM530">
        <v>0</v>
      </c>
      <c r="DN530" t="s">
        <v>3</v>
      </c>
      <c r="DO530">
        <v>0</v>
      </c>
    </row>
    <row r="531" spans="1:119" x14ac:dyDescent="0.2">
      <c r="A531">
        <f>ROW(Source!A733)</f>
        <v>733</v>
      </c>
      <c r="B531">
        <v>60252775</v>
      </c>
      <c r="C531">
        <v>60254126</v>
      </c>
      <c r="D531">
        <v>59070669</v>
      </c>
      <c r="E531">
        <v>1</v>
      </c>
      <c r="F531">
        <v>1</v>
      </c>
      <c r="G531">
        <v>1080</v>
      </c>
      <c r="H531">
        <v>2</v>
      </c>
      <c r="I531" t="s">
        <v>1055</v>
      </c>
      <c r="J531" t="s">
        <v>1056</v>
      </c>
      <c r="K531" t="s">
        <v>1057</v>
      </c>
      <c r="L531">
        <v>1368</v>
      </c>
      <c r="N531">
        <v>1011</v>
      </c>
      <c r="O531" t="s">
        <v>1054</v>
      </c>
      <c r="P531" t="s">
        <v>1054</v>
      </c>
      <c r="Q531">
        <v>1</v>
      </c>
      <c r="W531">
        <v>0</v>
      </c>
      <c r="X531">
        <v>-1985943078</v>
      </c>
      <c r="Y531">
        <f>(AT531*1.1)</f>
        <v>0.18700000000000003</v>
      </c>
      <c r="AA531">
        <v>0</v>
      </c>
      <c r="AB531">
        <v>1445.28</v>
      </c>
      <c r="AC531">
        <v>740.47</v>
      </c>
      <c r="AD531">
        <v>0</v>
      </c>
      <c r="AE531">
        <v>0</v>
      </c>
      <c r="AF531">
        <v>83.1</v>
      </c>
      <c r="AG531">
        <v>12.62</v>
      </c>
      <c r="AH531">
        <v>0</v>
      </c>
      <c r="AI531">
        <v>1</v>
      </c>
      <c r="AJ531">
        <v>16.3</v>
      </c>
      <c r="AK531">
        <v>54.99</v>
      </c>
      <c r="AL531">
        <v>1</v>
      </c>
      <c r="AM531">
        <v>2</v>
      </c>
      <c r="AN531">
        <v>0</v>
      </c>
      <c r="AO531">
        <v>1</v>
      </c>
      <c r="AP531">
        <v>1</v>
      </c>
      <c r="AQ531">
        <v>0</v>
      </c>
      <c r="AR531">
        <v>0</v>
      </c>
      <c r="AS531" t="s">
        <v>3</v>
      </c>
      <c r="AT531">
        <v>0.17</v>
      </c>
      <c r="AU531" t="s">
        <v>24</v>
      </c>
      <c r="AV531">
        <v>0</v>
      </c>
      <c r="AW531">
        <v>2</v>
      </c>
      <c r="AX531">
        <v>60254518</v>
      </c>
      <c r="AY531">
        <v>1</v>
      </c>
      <c r="AZ531">
        <v>0</v>
      </c>
      <c r="BA531">
        <v>613</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CV531">
        <v>0</v>
      </c>
      <c r="CW531">
        <f>ROUND(Y531*Source!I733*DO531,9)</f>
        <v>4.7198799999999999</v>
      </c>
      <c r="CX531">
        <f>ROUND(Y531*Source!I733,9)</f>
        <v>0.374</v>
      </c>
      <c r="CY531">
        <f>AB531</f>
        <v>1445.28</v>
      </c>
      <c r="CZ531">
        <f>AF531</f>
        <v>83.1</v>
      </c>
      <c r="DA531">
        <f>AJ531</f>
        <v>16.3</v>
      </c>
      <c r="DB531">
        <f>ROUND((ROUND(AT531*CZ531,2)*1.1),6)</f>
        <v>15.542999999999999</v>
      </c>
      <c r="DC531">
        <f>ROUND((ROUND(AT531*AG531,2)*1.1),6)</f>
        <v>2.3650000000000002</v>
      </c>
      <c r="DD531" t="s">
        <v>3</v>
      </c>
      <c r="DE531" t="s">
        <v>3</v>
      </c>
      <c r="DF531">
        <f t="shared" si="150"/>
        <v>0</v>
      </c>
      <c r="DG531">
        <f>ROUND(ROUND(AF531*AJ531,2)*CX531,2)</f>
        <v>506.59</v>
      </c>
      <c r="DH531">
        <f>ROUND(ROUND(AG531*AK531,2)*CX531,2)</f>
        <v>259.54000000000002</v>
      </c>
      <c r="DI531">
        <f t="shared" si="147"/>
        <v>0</v>
      </c>
      <c r="DJ531">
        <f>DG531</f>
        <v>506.59</v>
      </c>
      <c r="DK531">
        <v>0</v>
      </c>
      <c r="DL531" t="s">
        <v>1058</v>
      </c>
      <c r="DM531">
        <v>0</v>
      </c>
      <c r="DN531" t="s">
        <v>1050</v>
      </c>
      <c r="DO531">
        <v>12.62</v>
      </c>
    </row>
    <row r="532" spans="1:119" x14ac:dyDescent="0.2">
      <c r="A532">
        <f>ROW(Source!A733)</f>
        <v>733</v>
      </c>
      <c r="B532">
        <v>60252775</v>
      </c>
      <c r="C532">
        <v>60254126</v>
      </c>
      <c r="D532">
        <v>59040049</v>
      </c>
      <c r="E532">
        <v>1</v>
      </c>
      <c r="F532">
        <v>1</v>
      </c>
      <c r="G532">
        <v>1080</v>
      </c>
      <c r="H532">
        <v>3</v>
      </c>
      <c r="I532" t="s">
        <v>1066</v>
      </c>
      <c r="J532" t="s">
        <v>1067</v>
      </c>
      <c r="K532" t="s">
        <v>1068</v>
      </c>
      <c r="L532">
        <v>1348</v>
      </c>
      <c r="N532">
        <v>1009</v>
      </c>
      <c r="O532" t="s">
        <v>32</v>
      </c>
      <c r="P532" t="s">
        <v>32</v>
      </c>
      <c r="Q532">
        <v>1000</v>
      </c>
      <c r="W532">
        <v>0</v>
      </c>
      <c r="X532">
        <v>-1792704725</v>
      </c>
      <c r="Y532">
        <f>AT532</f>
        <v>6.4999999999999997E-4</v>
      </c>
      <c r="AA532">
        <v>172825.85</v>
      </c>
      <c r="AB532">
        <v>0</v>
      </c>
      <c r="AC532">
        <v>0</v>
      </c>
      <c r="AD532">
        <v>0</v>
      </c>
      <c r="AE532">
        <v>8590.86</v>
      </c>
      <c r="AF532">
        <v>0</v>
      </c>
      <c r="AG532">
        <v>0</v>
      </c>
      <c r="AH532">
        <v>0</v>
      </c>
      <c r="AI532">
        <v>18.61</v>
      </c>
      <c r="AJ532">
        <v>1</v>
      </c>
      <c r="AK532">
        <v>1</v>
      </c>
      <c r="AL532">
        <v>1</v>
      </c>
      <c r="AM532">
        <v>2</v>
      </c>
      <c r="AN532">
        <v>0</v>
      </c>
      <c r="AO532">
        <v>1</v>
      </c>
      <c r="AP532">
        <v>1</v>
      </c>
      <c r="AQ532">
        <v>0</v>
      </c>
      <c r="AR532">
        <v>0</v>
      </c>
      <c r="AS532" t="s">
        <v>3</v>
      </c>
      <c r="AT532">
        <v>6.4999999999999997E-4</v>
      </c>
      <c r="AU532" t="s">
        <v>3</v>
      </c>
      <c r="AV532">
        <v>0</v>
      </c>
      <c r="AW532">
        <v>2</v>
      </c>
      <c r="AX532">
        <v>60254520</v>
      </c>
      <c r="AY532">
        <v>1</v>
      </c>
      <c r="AZ532">
        <v>0</v>
      </c>
      <c r="BA532">
        <v>615</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CV532">
        <v>0</v>
      </c>
      <c r="CW532">
        <v>0</v>
      </c>
      <c r="CX532">
        <f>ROUND(Y532*Source!I733,9)</f>
        <v>1.2999999999999999E-3</v>
      </c>
      <c r="CY532">
        <f>AA532</f>
        <v>172825.85</v>
      </c>
      <c r="CZ532">
        <f>AE532</f>
        <v>8590.86</v>
      </c>
      <c r="DA532">
        <f>AI532</f>
        <v>18.61</v>
      </c>
      <c r="DB532">
        <f>ROUND(ROUND(AT532*CZ532,2),6)</f>
        <v>5.58</v>
      </c>
      <c r="DC532">
        <f>ROUND(ROUND(AT532*AG532,2),6)</f>
        <v>0</v>
      </c>
      <c r="DD532" t="s">
        <v>3</v>
      </c>
      <c r="DE532" t="s">
        <v>3</v>
      </c>
      <c r="DF532">
        <f>ROUND(ROUND(AE532*AI532,2)*CX532,2)</f>
        <v>207.84</v>
      </c>
      <c r="DG532">
        <f t="shared" ref="DG532:DG544" si="151">ROUND(ROUND(AF532,2)*CX532,2)</f>
        <v>0</v>
      </c>
      <c r="DH532">
        <f t="shared" ref="DH532:DH544" si="152">ROUND(ROUND(AG532,2)*CX532,2)</f>
        <v>0</v>
      </c>
      <c r="DI532">
        <f t="shared" si="147"/>
        <v>0</v>
      </c>
      <c r="DJ532">
        <f>DF532</f>
        <v>207.84</v>
      </c>
      <c r="DK532">
        <v>0</v>
      </c>
      <c r="DL532" t="s">
        <v>3</v>
      </c>
      <c r="DM532">
        <v>0</v>
      </c>
      <c r="DN532" t="s">
        <v>3</v>
      </c>
      <c r="DO532">
        <v>0</v>
      </c>
    </row>
    <row r="533" spans="1:119" x14ac:dyDescent="0.2">
      <c r="A533">
        <f>ROW(Source!A733)</f>
        <v>733</v>
      </c>
      <c r="B533">
        <v>60252775</v>
      </c>
      <c r="C533">
        <v>60254126</v>
      </c>
      <c r="D533">
        <v>59039184</v>
      </c>
      <c r="E533">
        <v>1</v>
      </c>
      <c r="F533">
        <v>1</v>
      </c>
      <c r="G533">
        <v>1080</v>
      </c>
      <c r="H533">
        <v>3</v>
      </c>
      <c r="I533" t="s">
        <v>1214</v>
      </c>
      <c r="J533" t="s">
        <v>1215</v>
      </c>
      <c r="K533" t="s">
        <v>1216</v>
      </c>
      <c r="L533">
        <v>1348</v>
      </c>
      <c r="N533">
        <v>1009</v>
      </c>
      <c r="O533" t="s">
        <v>32</v>
      </c>
      <c r="P533" t="s">
        <v>32</v>
      </c>
      <c r="Q533">
        <v>1000</v>
      </c>
      <c r="W533">
        <v>0</v>
      </c>
      <c r="X533">
        <v>-301728717</v>
      </c>
      <c r="Y533">
        <f>AT533</f>
        <v>2E-3</v>
      </c>
      <c r="AA533">
        <v>55271.19</v>
      </c>
      <c r="AB533">
        <v>0</v>
      </c>
      <c r="AC533">
        <v>0</v>
      </c>
      <c r="AD533">
        <v>0</v>
      </c>
      <c r="AE533">
        <v>16180.28</v>
      </c>
      <c r="AF533">
        <v>0</v>
      </c>
      <c r="AG533">
        <v>0</v>
      </c>
      <c r="AH533">
        <v>0</v>
      </c>
      <c r="AI533">
        <v>3.16</v>
      </c>
      <c r="AJ533">
        <v>1</v>
      </c>
      <c r="AK533">
        <v>1</v>
      </c>
      <c r="AL533">
        <v>1</v>
      </c>
      <c r="AM533">
        <v>2</v>
      </c>
      <c r="AN533">
        <v>0</v>
      </c>
      <c r="AO533">
        <v>1</v>
      </c>
      <c r="AP533">
        <v>1</v>
      </c>
      <c r="AQ533">
        <v>0</v>
      </c>
      <c r="AR533">
        <v>0</v>
      </c>
      <c r="AS533" t="s">
        <v>3</v>
      </c>
      <c r="AT533">
        <v>2E-3</v>
      </c>
      <c r="AU533" t="s">
        <v>3</v>
      </c>
      <c r="AV533">
        <v>0</v>
      </c>
      <c r="AW533">
        <v>2</v>
      </c>
      <c r="AX533">
        <v>60254521</v>
      </c>
      <c r="AY533">
        <v>1</v>
      </c>
      <c r="AZ533">
        <v>0</v>
      </c>
      <c r="BA533">
        <v>616</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CV533">
        <v>0</v>
      </c>
      <c r="CW533">
        <v>0</v>
      </c>
      <c r="CX533">
        <f>ROUND(Y533*Source!I733,9)</f>
        <v>4.0000000000000001E-3</v>
      </c>
      <c r="CY533">
        <f>AA533</f>
        <v>55271.19</v>
      </c>
      <c r="CZ533">
        <f>AE533</f>
        <v>16180.28</v>
      </c>
      <c r="DA533">
        <f>AI533</f>
        <v>3.16</v>
      </c>
      <c r="DB533">
        <f>ROUND(ROUND(AT533*CZ533,2),6)</f>
        <v>32.36</v>
      </c>
      <c r="DC533">
        <f>ROUND(ROUND(AT533*AG533,2),6)</f>
        <v>0</v>
      </c>
      <c r="DD533" t="s">
        <v>3</v>
      </c>
      <c r="DE533" t="s">
        <v>3</v>
      </c>
      <c r="DF533">
        <f>ROUND(ROUND(AE533*AI533,2)*CX533,2)</f>
        <v>204.52</v>
      </c>
      <c r="DG533">
        <f t="shared" si="151"/>
        <v>0</v>
      </c>
      <c r="DH533">
        <f t="shared" si="152"/>
        <v>0</v>
      </c>
      <c r="DI533">
        <f t="shared" si="147"/>
        <v>0</v>
      </c>
      <c r="DJ533">
        <f>DF533</f>
        <v>204.52</v>
      </c>
      <c r="DK533">
        <v>0</v>
      </c>
      <c r="DL533" t="s">
        <v>3</v>
      </c>
      <c r="DM533">
        <v>0</v>
      </c>
      <c r="DN533" t="s">
        <v>3</v>
      </c>
      <c r="DO533">
        <v>0</v>
      </c>
    </row>
    <row r="534" spans="1:119" x14ac:dyDescent="0.2">
      <c r="A534">
        <f>ROW(Source!A733)</f>
        <v>733</v>
      </c>
      <c r="B534">
        <v>60252775</v>
      </c>
      <c r="C534">
        <v>60254126</v>
      </c>
      <c r="D534">
        <v>0</v>
      </c>
      <c r="E534">
        <v>1080</v>
      </c>
      <c r="F534">
        <v>1</v>
      </c>
      <c r="G534">
        <v>1080</v>
      </c>
      <c r="H534">
        <v>3</v>
      </c>
      <c r="I534" t="s">
        <v>942</v>
      </c>
      <c r="J534" t="s">
        <v>3</v>
      </c>
      <c r="K534" t="s">
        <v>943</v>
      </c>
      <c r="L534">
        <v>1371</v>
      </c>
      <c r="N534">
        <v>1013</v>
      </c>
      <c r="O534" t="s">
        <v>37</v>
      </c>
      <c r="P534" t="s">
        <v>37</v>
      </c>
      <c r="Q534">
        <v>1</v>
      </c>
      <c r="W534">
        <v>0</v>
      </c>
      <c r="X534">
        <v>-1122764006</v>
      </c>
      <c r="Y534">
        <f>AT534</f>
        <v>10</v>
      </c>
      <c r="AA534">
        <v>4233.13</v>
      </c>
      <c r="AB534">
        <v>0</v>
      </c>
      <c r="AC534">
        <v>0</v>
      </c>
      <c r="AD534">
        <v>0</v>
      </c>
      <c r="AE534">
        <v>396.34999999999997</v>
      </c>
      <c r="AF534">
        <v>0</v>
      </c>
      <c r="AG534">
        <v>0</v>
      </c>
      <c r="AH534">
        <v>0</v>
      </c>
      <c r="AI534">
        <v>9.8800000000000008</v>
      </c>
      <c r="AJ534">
        <v>1</v>
      </c>
      <c r="AK534">
        <v>1</v>
      </c>
      <c r="AL534">
        <v>1</v>
      </c>
      <c r="AM534">
        <v>0</v>
      </c>
      <c r="AN534">
        <v>0</v>
      </c>
      <c r="AO534">
        <v>0</v>
      </c>
      <c r="AP534">
        <v>0</v>
      </c>
      <c r="AQ534">
        <v>0</v>
      </c>
      <c r="AR534">
        <v>0</v>
      </c>
      <c r="AS534" t="s">
        <v>3</v>
      </c>
      <c r="AT534">
        <v>10</v>
      </c>
      <c r="AU534" t="s">
        <v>3</v>
      </c>
      <c r="AV534">
        <v>0</v>
      </c>
      <c r="AW534">
        <v>1</v>
      </c>
      <c r="AX534">
        <v>-1</v>
      </c>
      <c r="AY534">
        <v>0</v>
      </c>
      <c r="AZ534">
        <v>0</v>
      </c>
      <c r="BA534" t="s">
        <v>3</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CV534">
        <v>0</v>
      </c>
      <c r="CW534">
        <v>0</v>
      </c>
      <c r="CX534">
        <f>ROUND(Y534*Source!I733,9)</f>
        <v>20</v>
      </c>
      <c r="CY534">
        <f>AA534</f>
        <v>4233.13</v>
      </c>
      <c r="CZ534">
        <f>AE534</f>
        <v>396.34999999999997</v>
      </c>
      <c r="DA534">
        <f>AI534</f>
        <v>9.8800000000000008</v>
      </c>
      <c r="DB534">
        <f>ROUND(ROUND(AT534*CZ534,2),6)</f>
        <v>3963.5</v>
      </c>
      <c r="DC534">
        <f>ROUND(ROUND(AT534*AG534,2),6)</f>
        <v>0</v>
      </c>
      <c r="DD534" t="s">
        <v>3</v>
      </c>
      <c r="DE534" t="s">
        <v>3</v>
      </c>
      <c r="DF534">
        <f>ROUND(ROUND(AE534*AI534,2)*CX534,2)</f>
        <v>78318.8</v>
      </c>
      <c r="DG534">
        <f t="shared" si="151"/>
        <v>0</v>
      </c>
      <c r="DH534">
        <f t="shared" si="152"/>
        <v>0</v>
      </c>
      <c r="DI534">
        <f t="shared" si="147"/>
        <v>0</v>
      </c>
      <c r="DJ534">
        <f>DF534</f>
        <v>78318.8</v>
      </c>
      <c r="DK534">
        <v>0</v>
      </c>
      <c r="DL534" t="s">
        <v>3</v>
      </c>
      <c r="DM534">
        <v>0</v>
      </c>
      <c r="DN534" t="s">
        <v>3</v>
      </c>
      <c r="DO534">
        <v>0</v>
      </c>
    </row>
    <row r="535" spans="1:119" x14ac:dyDescent="0.2">
      <c r="A535">
        <f>ROW(Source!A752)</f>
        <v>752</v>
      </c>
      <c r="B535">
        <v>60252778</v>
      </c>
      <c r="C535">
        <v>60254148</v>
      </c>
      <c r="D535">
        <v>58999254</v>
      </c>
      <c r="E535">
        <v>1080</v>
      </c>
      <c r="F535">
        <v>1</v>
      </c>
      <c r="G535">
        <v>1080</v>
      </c>
      <c r="H535">
        <v>1</v>
      </c>
      <c r="I535" t="s">
        <v>1048</v>
      </c>
      <c r="J535" t="s">
        <v>3</v>
      </c>
      <c r="K535" t="s">
        <v>1049</v>
      </c>
      <c r="L535">
        <v>1191</v>
      </c>
      <c r="N535">
        <v>1013</v>
      </c>
      <c r="O535" t="s">
        <v>1050</v>
      </c>
      <c r="P535" t="s">
        <v>1050</v>
      </c>
      <c r="Q535">
        <v>1</v>
      </c>
      <c r="W535">
        <v>0</v>
      </c>
      <c r="X535">
        <v>476480486</v>
      </c>
      <c r="Y535">
        <f>(AT535*1.1)</f>
        <v>3.234</v>
      </c>
      <c r="AA535">
        <v>0</v>
      </c>
      <c r="AB535">
        <v>0</v>
      </c>
      <c r="AC535">
        <v>0</v>
      </c>
      <c r="AD535">
        <v>0</v>
      </c>
      <c r="AE535">
        <v>0</v>
      </c>
      <c r="AF535">
        <v>0</v>
      </c>
      <c r="AG535">
        <v>0</v>
      </c>
      <c r="AH535">
        <v>0</v>
      </c>
      <c r="AI535">
        <v>1</v>
      </c>
      <c r="AJ535">
        <v>1</v>
      </c>
      <c r="AK535">
        <v>1</v>
      </c>
      <c r="AL535">
        <v>1</v>
      </c>
      <c r="AM535">
        <v>-2</v>
      </c>
      <c r="AN535">
        <v>0</v>
      </c>
      <c r="AO535">
        <v>1</v>
      </c>
      <c r="AP535">
        <v>1</v>
      </c>
      <c r="AQ535">
        <v>0</v>
      </c>
      <c r="AR535">
        <v>0</v>
      </c>
      <c r="AS535" t="s">
        <v>3</v>
      </c>
      <c r="AT535">
        <v>2.94</v>
      </c>
      <c r="AU535" t="s">
        <v>24</v>
      </c>
      <c r="AV535">
        <v>1</v>
      </c>
      <c r="AW535">
        <v>2</v>
      </c>
      <c r="AX535">
        <v>60254522</v>
      </c>
      <c r="AY535">
        <v>1</v>
      </c>
      <c r="AZ535">
        <v>0</v>
      </c>
      <c r="BA535">
        <v>617</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CU535">
        <f>ROUND(AT535*Source!I752*AH535*AL535,2)</f>
        <v>0</v>
      </c>
      <c r="CV535">
        <f>ROUND(Y535*Source!I752,9)</f>
        <v>38.808</v>
      </c>
      <c r="CW535">
        <v>0</v>
      </c>
      <c r="CX535">
        <f>ROUND(Y535*Source!I752,9)</f>
        <v>38.808</v>
      </c>
      <c r="CY535">
        <f>AD535</f>
        <v>0</v>
      </c>
      <c r="CZ535">
        <f>AH535</f>
        <v>0</v>
      </c>
      <c r="DA535">
        <f>AL535</f>
        <v>1</v>
      </c>
      <c r="DB535">
        <f>ROUND((ROUND(AT535*CZ535,2)*1.1),6)</f>
        <v>0</v>
      </c>
      <c r="DC535">
        <f>ROUND((ROUND(AT535*AG535,2)*1.1),6)</f>
        <v>0</v>
      </c>
      <c r="DD535" t="s">
        <v>3</v>
      </c>
      <c r="DE535" t="s">
        <v>3</v>
      </c>
      <c r="DF535">
        <f>ROUND(ROUND(AE535,2)*CX535,2)</f>
        <v>0</v>
      </c>
      <c r="DG535">
        <f t="shared" si="151"/>
        <v>0</v>
      </c>
      <c r="DH535">
        <f t="shared" si="152"/>
        <v>0</v>
      </c>
      <c r="DI535">
        <f t="shared" si="147"/>
        <v>0</v>
      </c>
      <c r="DJ535">
        <f>DI535</f>
        <v>0</v>
      </c>
      <c r="DK535">
        <v>0</v>
      </c>
      <c r="DL535" t="s">
        <v>3</v>
      </c>
      <c r="DM535">
        <v>0</v>
      </c>
      <c r="DN535" t="s">
        <v>3</v>
      </c>
      <c r="DO535">
        <v>0</v>
      </c>
    </row>
    <row r="536" spans="1:119" x14ac:dyDescent="0.2">
      <c r="A536">
        <f>ROW(Source!A752)</f>
        <v>752</v>
      </c>
      <c r="B536">
        <v>60252778</v>
      </c>
      <c r="C536">
        <v>60254148</v>
      </c>
      <c r="D536">
        <v>59055076</v>
      </c>
      <c r="E536">
        <v>1</v>
      </c>
      <c r="F536">
        <v>1</v>
      </c>
      <c r="G536">
        <v>1080</v>
      </c>
      <c r="H536">
        <v>3</v>
      </c>
      <c r="I536" t="s">
        <v>981</v>
      </c>
      <c r="J536" t="s">
        <v>984</v>
      </c>
      <c r="K536" t="s">
        <v>982</v>
      </c>
      <c r="L536">
        <v>1301</v>
      </c>
      <c r="N536">
        <v>1003</v>
      </c>
      <c r="O536" t="s">
        <v>983</v>
      </c>
      <c r="P536" t="s">
        <v>983</v>
      </c>
      <c r="Q536">
        <v>1</v>
      </c>
      <c r="W536">
        <v>0</v>
      </c>
      <c r="X536">
        <v>2040483272</v>
      </c>
      <c r="Y536">
        <f>AT536</f>
        <v>1</v>
      </c>
      <c r="AA536">
        <v>96.05</v>
      </c>
      <c r="AB536">
        <v>0</v>
      </c>
      <c r="AC536">
        <v>0</v>
      </c>
      <c r="AD536">
        <v>0</v>
      </c>
      <c r="AE536">
        <v>88.85</v>
      </c>
      <c r="AF536">
        <v>0</v>
      </c>
      <c r="AG536">
        <v>0</v>
      </c>
      <c r="AH536">
        <v>0</v>
      </c>
      <c r="AI536">
        <v>1</v>
      </c>
      <c r="AJ536">
        <v>1</v>
      </c>
      <c r="AK536">
        <v>1</v>
      </c>
      <c r="AL536">
        <v>1</v>
      </c>
      <c r="AM536">
        <v>0</v>
      </c>
      <c r="AN536">
        <v>0</v>
      </c>
      <c r="AO536">
        <v>0</v>
      </c>
      <c r="AP536">
        <v>0</v>
      </c>
      <c r="AQ536">
        <v>0</v>
      </c>
      <c r="AR536">
        <v>0</v>
      </c>
      <c r="AS536" t="s">
        <v>3</v>
      </c>
      <c r="AT536">
        <v>1</v>
      </c>
      <c r="AU536" t="s">
        <v>3</v>
      </c>
      <c r="AV536">
        <v>0</v>
      </c>
      <c r="AW536">
        <v>1</v>
      </c>
      <c r="AX536">
        <v>-1</v>
      </c>
      <c r="AY536">
        <v>0</v>
      </c>
      <c r="AZ536">
        <v>0</v>
      </c>
      <c r="BA536" t="s">
        <v>3</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CV536">
        <v>0</v>
      </c>
      <c r="CW536">
        <v>0</v>
      </c>
      <c r="CX536">
        <f>ROUND(Y536*Source!I752,9)</f>
        <v>12</v>
      </c>
      <c r="CY536">
        <f>AA536</f>
        <v>96.05</v>
      </c>
      <c r="CZ536">
        <f>AE536</f>
        <v>88.85</v>
      </c>
      <c r="DA536">
        <f>AI536</f>
        <v>1</v>
      </c>
      <c r="DB536">
        <f>ROUND(ROUND(AT536*CZ536,2),6)</f>
        <v>88.85</v>
      </c>
      <c r="DC536">
        <f>ROUND(ROUND(AT536*AG536,2),6)</f>
        <v>0</v>
      </c>
      <c r="DD536" t="s">
        <v>3</v>
      </c>
      <c r="DE536" t="s">
        <v>3</v>
      </c>
      <c r="DF536">
        <f>ROUND(ROUND(AE536,2)*CX536,2)</f>
        <v>1066.2</v>
      </c>
      <c r="DG536">
        <f t="shared" si="151"/>
        <v>0</v>
      </c>
      <c r="DH536">
        <f t="shared" si="152"/>
        <v>0</v>
      </c>
      <c r="DI536">
        <f t="shared" si="147"/>
        <v>0</v>
      </c>
      <c r="DJ536">
        <f>DF536</f>
        <v>1066.2</v>
      </c>
      <c r="DK536">
        <v>0</v>
      </c>
      <c r="DL536" t="s">
        <v>3</v>
      </c>
      <c r="DM536">
        <v>0</v>
      </c>
      <c r="DN536" t="s">
        <v>3</v>
      </c>
      <c r="DO536">
        <v>0</v>
      </c>
    </row>
    <row r="537" spans="1:119" x14ac:dyDescent="0.2">
      <c r="A537">
        <f>ROW(Source!A753)</f>
        <v>753</v>
      </c>
      <c r="B537">
        <v>60252775</v>
      </c>
      <c r="C537">
        <v>60254148</v>
      </c>
      <c r="D537">
        <v>58999254</v>
      </c>
      <c r="E537">
        <v>1080</v>
      </c>
      <c r="F537">
        <v>1</v>
      </c>
      <c r="G537">
        <v>1080</v>
      </c>
      <c r="H537">
        <v>1</v>
      </c>
      <c r="I537" t="s">
        <v>1048</v>
      </c>
      <c r="J537" t="s">
        <v>3</v>
      </c>
      <c r="K537" t="s">
        <v>1049</v>
      </c>
      <c r="L537">
        <v>1191</v>
      </c>
      <c r="N537">
        <v>1013</v>
      </c>
      <c r="O537" t="s">
        <v>1050</v>
      </c>
      <c r="P537" t="s">
        <v>1050</v>
      </c>
      <c r="Q537">
        <v>1</v>
      </c>
      <c r="W537">
        <v>0</v>
      </c>
      <c r="X537">
        <v>476480486</v>
      </c>
      <c r="Y537">
        <f>(AT537*1.1)</f>
        <v>3.234</v>
      </c>
      <c r="AA537">
        <v>0</v>
      </c>
      <c r="AB537">
        <v>0</v>
      </c>
      <c r="AC537">
        <v>0</v>
      </c>
      <c r="AD537">
        <v>0</v>
      </c>
      <c r="AE537">
        <v>0</v>
      </c>
      <c r="AF537">
        <v>0</v>
      </c>
      <c r="AG537">
        <v>0</v>
      </c>
      <c r="AH537">
        <v>0</v>
      </c>
      <c r="AI537">
        <v>1</v>
      </c>
      <c r="AJ537">
        <v>1</v>
      </c>
      <c r="AK537">
        <v>1</v>
      </c>
      <c r="AL537">
        <v>1</v>
      </c>
      <c r="AM537">
        <v>5</v>
      </c>
      <c r="AN537">
        <v>0</v>
      </c>
      <c r="AO537">
        <v>1</v>
      </c>
      <c r="AP537">
        <v>1</v>
      </c>
      <c r="AQ537">
        <v>0</v>
      </c>
      <c r="AR537">
        <v>0</v>
      </c>
      <c r="AS537" t="s">
        <v>3</v>
      </c>
      <c r="AT537">
        <v>2.94</v>
      </c>
      <c r="AU537" t="s">
        <v>24</v>
      </c>
      <c r="AV537">
        <v>1</v>
      </c>
      <c r="AW537">
        <v>2</v>
      </c>
      <c r="AX537">
        <v>60254522</v>
      </c>
      <c r="AY537">
        <v>1</v>
      </c>
      <c r="AZ537">
        <v>0</v>
      </c>
      <c r="BA537">
        <v>618</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CU537">
        <f>ROUND(AT537*Source!I753*AH537*AL537,2)</f>
        <v>0</v>
      </c>
      <c r="CV537">
        <f>ROUND(Y537*Source!I753,9)</f>
        <v>38.808</v>
      </c>
      <c r="CW537">
        <v>0</v>
      </c>
      <c r="CX537">
        <f>ROUND(Y537*Source!I753,9)</f>
        <v>38.808</v>
      </c>
      <c r="CY537">
        <f>AD537</f>
        <v>0</v>
      </c>
      <c r="CZ537">
        <f>AH537</f>
        <v>0</v>
      </c>
      <c r="DA537">
        <f>AL537</f>
        <v>1</v>
      </c>
      <c r="DB537">
        <f>ROUND((ROUND(AT537*CZ537,2)*1.1),6)</f>
        <v>0</v>
      </c>
      <c r="DC537">
        <f>ROUND((ROUND(AT537*AG537,2)*1.1),6)</f>
        <v>0</v>
      </c>
      <c r="DD537" t="s">
        <v>3</v>
      </c>
      <c r="DE537" t="s">
        <v>3</v>
      </c>
      <c r="DF537">
        <f>ROUND(ROUND(AE537,2)*CX537,2)</f>
        <v>0</v>
      </c>
      <c r="DG537">
        <f t="shared" si="151"/>
        <v>0</v>
      </c>
      <c r="DH537">
        <f t="shared" si="152"/>
        <v>0</v>
      </c>
      <c r="DI537">
        <f t="shared" si="147"/>
        <v>0</v>
      </c>
      <c r="DJ537">
        <f>DI537</f>
        <v>0</v>
      </c>
      <c r="DK537">
        <v>0</v>
      </c>
      <c r="DL537" t="s">
        <v>3</v>
      </c>
      <c r="DM537">
        <v>0</v>
      </c>
      <c r="DN537" t="s">
        <v>3</v>
      </c>
      <c r="DO537">
        <v>0</v>
      </c>
    </row>
    <row r="538" spans="1:119" x14ac:dyDescent="0.2">
      <c r="A538">
        <f>ROW(Source!A753)</f>
        <v>753</v>
      </c>
      <c r="B538">
        <v>60252775</v>
      </c>
      <c r="C538">
        <v>60254148</v>
      </c>
      <c r="D538">
        <v>59055076</v>
      </c>
      <c r="E538">
        <v>1</v>
      </c>
      <c r="F538">
        <v>1</v>
      </c>
      <c r="G538">
        <v>1080</v>
      </c>
      <c r="H538">
        <v>3</v>
      </c>
      <c r="I538" t="s">
        <v>981</v>
      </c>
      <c r="J538" t="s">
        <v>984</v>
      </c>
      <c r="K538" t="s">
        <v>982</v>
      </c>
      <c r="L538">
        <v>1301</v>
      </c>
      <c r="N538">
        <v>1003</v>
      </c>
      <c r="O538" t="s">
        <v>983</v>
      </c>
      <c r="P538" t="s">
        <v>983</v>
      </c>
      <c r="Q538">
        <v>1</v>
      </c>
      <c r="W538">
        <v>0</v>
      </c>
      <c r="X538">
        <v>2040483272</v>
      </c>
      <c r="Y538">
        <f>AT538</f>
        <v>1</v>
      </c>
      <c r="AA538">
        <v>642.54999999999995</v>
      </c>
      <c r="AB538">
        <v>0</v>
      </c>
      <c r="AC538">
        <v>0</v>
      </c>
      <c r="AD538">
        <v>0</v>
      </c>
      <c r="AE538">
        <v>88.85</v>
      </c>
      <c r="AF538">
        <v>0</v>
      </c>
      <c r="AG538">
        <v>0</v>
      </c>
      <c r="AH538">
        <v>0</v>
      </c>
      <c r="AI538">
        <v>6.69</v>
      </c>
      <c r="AJ538">
        <v>1</v>
      </c>
      <c r="AK538">
        <v>1</v>
      </c>
      <c r="AL538">
        <v>1</v>
      </c>
      <c r="AM538">
        <v>0</v>
      </c>
      <c r="AN538">
        <v>0</v>
      </c>
      <c r="AO538">
        <v>0</v>
      </c>
      <c r="AP538">
        <v>0</v>
      </c>
      <c r="AQ538">
        <v>0</v>
      </c>
      <c r="AR538">
        <v>0</v>
      </c>
      <c r="AS538" t="s">
        <v>3</v>
      </c>
      <c r="AT538">
        <v>1</v>
      </c>
      <c r="AU538" t="s">
        <v>3</v>
      </c>
      <c r="AV538">
        <v>0</v>
      </c>
      <c r="AW538">
        <v>1</v>
      </c>
      <c r="AX538">
        <v>-1</v>
      </c>
      <c r="AY538">
        <v>0</v>
      </c>
      <c r="AZ538">
        <v>0</v>
      </c>
      <c r="BA538" t="s">
        <v>3</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CV538">
        <v>0</v>
      </c>
      <c r="CW538">
        <v>0</v>
      </c>
      <c r="CX538">
        <f>ROUND(Y538*Source!I753,9)</f>
        <v>12</v>
      </c>
      <c r="CY538">
        <f>AA538</f>
        <v>642.54999999999995</v>
      </c>
      <c r="CZ538">
        <f>AE538</f>
        <v>88.85</v>
      </c>
      <c r="DA538">
        <f>AI538</f>
        <v>6.69</v>
      </c>
      <c r="DB538">
        <f>ROUND(ROUND(AT538*CZ538,2),6)</f>
        <v>88.85</v>
      </c>
      <c r="DC538">
        <f>ROUND(ROUND(AT538*AG538,2),6)</f>
        <v>0</v>
      </c>
      <c r="DD538" t="s">
        <v>3</v>
      </c>
      <c r="DE538" t="s">
        <v>3</v>
      </c>
      <c r="DF538">
        <f>ROUND(ROUND(AE538*AI538,2)*CX538,2)</f>
        <v>7132.92</v>
      </c>
      <c r="DG538">
        <f t="shared" si="151"/>
        <v>0</v>
      </c>
      <c r="DH538">
        <f t="shared" si="152"/>
        <v>0</v>
      </c>
      <c r="DI538">
        <f t="shared" si="147"/>
        <v>0</v>
      </c>
      <c r="DJ538">
        <f>DF538</f>
        <v>7132.92</v>
      </c>
      <c r="DK538">
        <v>0</v>
      </c>
      <c r="DL538" t="s">
        <v>3</v>
      </c>
      <c r="DM538">
        <v>0</v>
      </c>
      <c r="DN538" t="s">
        <v>3</v>
      </c>
      <c r="DO538">
        <v>0</v>
      </c>
    </row>
    <row r="539" spans="1:119" x14ac:dyDescent="0.2">
      <c r="A539">
        <f>ROW(Source!A756)</f>
        <v>756</v>
      </c>
      <c r="B539">
        <v>60252778</v>
      </c>
      <c r="C539">
        <v>60254153</v>
      </c>
      <c r="D539">
        <v>58999254</v>
      </c>
      <c r="E539">
        <v>1080</v>
      </c>
      <c r="F539">
        <v>1</v>
      </c>
      <c r="G539">
        <v>1080</v>
      </c>
      <c r="H539">
        <v>1</v>
      </c>
      <c r="I539" t="s">
        <v>1048</v>
      </c>
      <c r="J539" t="s">
        <v>3</v>
      </c>
      <c r="K539" t="s">
        <v>1049</v>
      </c>
      <c r="L539">
        <v>1191</v>
      </c>
      <c r="N539">
        <v>1013</v>
      </c>
      <c r="O539" t="s">
        <v>1050</v>
      </c>
      <c r="P539" t="s">
        <v>1050</v>
      </c>
      <c r="Q539">
        <v>1</v>
      </c>
      <c r="W539">
        <v>0</v>
      </c>
      <c r="X539">
        <v>476480486</v>
      </c>
      <c r="Y539">
        <f>(AT539*1.1)</f>
        <v>104.379</v>
      </c>
      <c r="AA539">
        <v>0</v>
      </c>
      <c r="AB539">
        <v>0</v>
      </c>
      <c r="AC539">
        <v>0</v>
      </c>
      <c r="AD539">
        <v>0</v>
      </c>
      <c r="AE539">
        <v>0</v>
      </c>
      <c r="AF539">
        <v>0</v>
      </c>
      <c r="AG539">
        <v>0</v>
      </c>
      <c r="AH539">
        <v>0</v>
      </c>
      <c r="AI539">
        <v>1</v>
      </c>
      <c r="AJ539">
        <v>1</v>
      </c>
      <c r="AK539">
        <v>1</v>
      </c>
      <c r="AL539">
        <v>1</v>
      </c>
      <c r="AM539">
        <v>-2</v>
      </c>
      <c r="AN539">
        <v>0</v>
      </c>
      <c r="AO539">
        <v>1</v>
      </c>
      <c r="AP539">
        <v>1</v>
      </c>
      <c r="AQ539">
        <v>0</v>
      </c>
      <c r="AR539">
        <v>0</v>
      </c>
      <c r="AS539" t="s">
        <v>3</v>
      </c>
      <c r="AT539">
        <v>94.89</v>
      </c>
      <c r="AU539" t="s">
        <v>24</v>
      </c>
      <c r="AV539">
        <v>1</v>
      </c>
      <c r="AW539">
        <v>2</v>
      </c>
      <c r="AX539">
        <v>60254523</v>
      </c>
      <c r="AY539">
        <v>1</v>
      </c>
      <c r="AZ539">
        <v>0</v>
      </c>
      <c r="BA539">
        <v>619</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CU539">
        <f>ROUND(AT539*Source!I756*AH539*AL539,2)</f>
        <v>0</v>
      </c>
      <c r="CV539">
        <f>ROUND(Y539*Source!I756,9)</f>
        <v>52.189500000000002</v>
      </c>
      <c r="CW539">
        <v>0</v>
      </c>
      <c r="CX539">
        <f>ROUND(Y539*Source!I756,9)</f>
        <v>52.189500000000002</v>
      </c>
      <c r="CY539">
        <f>AD539</f>
        <v>0</v>
      </c>
      <c r="CZ539">
        <f>AH539</f>
        <v>0</v>
      </c>
      <c r="DA539">
        <f>AL539</f>
        <v>1</v>
      </c>
      <c r="DB539">
        <f>ROUND((ROUND(AT539*CZ539,2)*1.1),6)</f>
        <v>0</v>
      </c>
      <c r="DC539">
        <f>ROUND((ROUND(AT539*AG539,2)*1.1),6)</f>
        <v>0</v>
      </c>
      <c r="DD539" t="s">
        <v>3</v>
      </c>
      <c r="DE539" t="s">
        <v>3</v>
      </c>
      <c r="DF539">
        <f t="shared" ref="DF539:DF546" si="153">ROUND(ROUND(AE539,2)*CX539,2)</f>
        <v>0</v>
      </c>
      <c r="DG539">
        <f t="shared" si="151"/>
        <v>0</v>
      </c>
      <c r="DH539">
        <f t="shared" si="152"/>
        <v>0</v>
      </c>
      <c r="DI539">
        <f t="shared" si="147"/>
        <v>0</v>
      </c>
      <c r="DJ539">
        <f>DI539</f>
        <v>0</v>
      </c>
      <c r="DK539">
        <v>0</v>
      </c>
      <c r="DL539" t="s">
        <v>3</v>
      </c>
      <c r="DM539">
        <v>0</v>
      </c>
      <c r="DN539" t="s">
        <v>3</v>
      </c>
      <c r="DO539">
        <v>0</v>
      </c>
    </row>
    <row r="540" spans="1:119" x14ac:dyDescent="0.2">
      <c r="A540">
        <f>ROW(Source!A756)</f>
        <v>756</v>
      </c>
      <c r="B540">
        <v>60252778</v>
      </c>
      <c r="C540">
        <v>60254153</v>
      </c>
      <c r="D540">
        <v>59070669</v>
      </c>
      <c r="E540">
        <v>1</v>
      </c>
      <c r="F540">
        <v>1</v>
      </c>
      <c r="G540">
        <v>1080</v>
      </c>
      <c r="H540">
        <v>2</v>
      </c>
      <c r="I540" t="s">
        <v>1055</v>
      </c>
      <c r="J540" t="s">
        <v>1056</v>
      </c>
      <c r="K540" t="s">
        <v>1057</v>
      </c>
      <c r="L540">
        <v>1368</v>
      </c>
      <c r="N540">
        <v>1011</v>
      </c>
      <c r="O540" t="s">
        <v>1054</v>
      </c>
      <c r="P540" t="s">
        <v>1054</v>
      </c>
      <c r="Q540">
        <v>1</v>
      </c>
      <c r="W540">
        <v>0</v>
      </c>
      <c r="X540">
        <v>-1985943078</v>
      </c>
      <c r="Y540">
        <f>(AT540*1.1)</f>
        <v>2.2000000000000002E-2</v>
      </c>
      <c r="AA540">
        <v>0</v>
      </c>
      <c r="AB540">
        <v>87.01</v>
      </c>
      <c r="AC540">
        <v>13.21</v>
      </c>
      <c r="AD540">
        <v>0</v>
      </c>
      <c r="AE540">
        <v>0</v>
      </c>
      <c r="AF540">
        <v>83.1</v>
      </c>
      <c r="AG540">
        <v>12.62</v>
      </c>
      <c r="AH540">
        <v>0</v>
      </c>
      <c r="AI540">
        <v>1</v>
      </c>
      <c r="AJ540">
        <v>1</v>
      </c>
      <c r="AK540">
        <v>1</v>
      </c>
      <c r="AL540">
        <v>1</v>
      </c>
      <c r="AM540">
        <v>-2</v>
      </c>
      <c r="AN540">
        <v>0</v>
      </c>
      <c r="AO540">
        <v>1</v>
      </c>
      <c r="AP540">
        <v>1</v>
      </c>
      <c r="AQ540">
        <v>0</v>
      </c>
      <c r="AR540">
        <v>0</v>
      </c>
      <c r="AS540" t="s">
        <v>3</v>
      </c>
      <c r="AT540">
        <v>0.02</v>
      </c>
      <c r="AU540" t="s">
        <v>24</v>
      </c>
      <c r="AV540">
        <v>0</v>
      </c>
      <c r="AW540">
        <v>2</v>
      </c>
      <c r="AX540">
        <v>60254524</v>
      </c>
      <c r="AY540">
        <v>1</v>
      </c>
      <c r="AZ540">
        <v>0</v>
      </c>
      <c r="BA540">
        <v>620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CV540">
        <v>0</v>
      </c>
      <c r="CW540">
        <f>ROUND(Y540*Source!I756*DO540,9)</f>
        <v>0.13882</v>
      </c>
      <c r="CX540">
        <f>ROUND(Y540*Source!I756,9)</f>
        <v>1.0999999999999999E-2</v>
      </c>
      <c r="CY540">
        <f>AB540</f>
        <v>87.01</v>
      </c>
      <c r="CZ540">
        <f>AF540</f>
        <v>83.1</v>
      </c>
      <c r="DA540">
        <f>AJ540</f>
        <v>1</v>
      </c>
      <c r="DB540">
        <f>ROUND((ROUND(AT540*CZ540,2)*1.1),6)</f>
        <v>1.8260000000000001</v>
      </c>
      <c r="DC540">
        <f>ROUND((ROUND(AT540*AG540,2)*1.1),6)</f>
        <v>0.27500000000000002</v>
      </c>
      <c r="DD540" t="s">
        <v>3</v>
      </c>
      <c r="DE540" t="s">
        <v>3</v>
      </c>
      <c r="DF540">
        <f t="shared" si="153"/>
        <v>0</v>
      </c>
      <c r="DG540">
        <f t="shared" si="151"/>
        <v>0.91</v>
      </c>
      <c r="DH540">
        <f t="shared" si="152"/>
        <v>0.14000000000000001</v>
      </c>
      <c r="DI540">
        <f t="shared" si="147"/>
        <v>0</v>
      </c>
      <c r="DJ540">
        <f>DG540</f>
        <v>0.91</v>
      </c>
      <c r="DK540">
        <v>0</v>
      </c>
      <c r="DL540" t="s">
        <v>1058</v>
      </c>
      <c r="DM540">
        <v>0</v>
      </c>
      <c r="DN540" t="s">
        <v>1050</v>
      </c>
      <c r="DO540">
        <v>12.62</v>
      </c>
    </row>
    <row r="541" spans="1:119" x14ac:dyDescent="0.2">
      <c r="A541">
        <f>ROW(Source!A756)</f>
        <v>756</v>
      </c>
      <c r="B541">
        <v>60252778</v>
      </c>
      <c r="C541">
        <v>60254153</v>
      </c>
      <c r="D541">
        <v>59070721</v>
      </c>
      <c r="E541">
        <v>1</v>
      </c>
      <c r="F541">
        <v>1</v>
      </c>
      <c r="G541">
        <v>1080</v>
      </c>
      <c r="H541">
        <v>2</v>
      </c>
      <c r="I541" t="s">
        <v>1125</v>
      </c>
      <c r="J541" t="s">
        <v>1126</v>
      </c>
      <c r="K541" t="s">
        <v>1127</v>
      </c>
      <c r="L541">
        <v>1368</v>
      </c>
      <c r="N541">
        <v>1011</v>
      </c>
      <c r="O541" t="s">
        <v>1054</v>
      </c>
      <c r="P541" t="s">
        <v>1054</v>
      </c>
      <c r="Q541">
        <v>1</v>
      </c>
      <c r="W541">
        <v>0</v>
      </c>
      <c r="X541">
        <v>1387779639</v>
      </c>
      <c r="Y541">
        <f>(AT541*1.1)</f>
        <v>2.706</v>
      </c>
      <c r="AA541">
        <v>0</v>
      </c>
      <c r="AB541">
        <v>0.81</v>
      </c>
      <c r="AC541">
        <v>0</v>
      </c>
      <c r="AD541">
        <v>0</v>
      </c>
      <c r="AE541">
        <v>0</v>
      </c>
      <c r="AF541">
        <v>0.77</v>
      </c>
      <c r="AG541">
        <v>0</v>
      </c>
      <c r="AH541">
        <v>0</v>
      </c>
      <c r="AI541">
        <v>1</v>
      </c>
      <c r="AJ541">
        <v>1</v>
      </c>
      <c r="AK541">
        <v>1</v>
      </c>
      <c r="AL541">
        <v>1</v>
      </c>
      <c r="AM541">
        <v>-2</v>
      </c>
      <c r="AN541">
        <v>0</v>
      </c>
      <c r="AO541">
        <v>1</v>
      </c>
      <c r="AP541">
        <v>1</v>
      </c>
      <c r="AQ541">
        <v>0</v>
      </c>
      <c r="AR541">
        <v>0</v>
      </c>
      <c r="AS541" t="s">
        <v>3</v>
      </c>
      <c r="AT541">
        <v>2.46</v>
      </c>
      <c r="AU541" t="s">
        <v>24</v>
      </c>
      <c r="AV541">
        <v>0</v>
      </c>
      <c r="AW541">
        <v>2</v>
      </c>
      <c r="AX541">
        <v>60254525</v>
      </c>
      <c r="AY541">
        <v>1</v>
      </c>
      <c r="AZ541">
        <v>0</v>
      </c>
      <c r="BA541">
        <v>621</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CV541">
        <v>0</v>
      </c>
      <c r="CW541">
        <f>ROUND(Y541*Source!I756*DO541,9)</f>
        <v>0</v>
      </c>
      <c r="CX541">
        <f>ROUND(Y541*Source!I756,9)</f>
        <v>1.353</v>
      </c>
      <c r="CY541">
        <f>AB541</f>
        <v>0.81</v>
      </c>
      <c r="CZ541">
        <f>AF541</f>
        <v>0.77</v>
      </c>
      <c r="DA541">
        <f>AJ541</f>
        <v>1</v>
      </c>
      <c r="DB541">
        <f>ROUND((ROUND(AT541*CZ541,2)*1.1),6)</f>
        <v>2.0790000000000002</v>
      </c>
      <c r="DC541">
        <f>ROUND((ROUND(AT541*AG541,2)*1.1),6)</f>
        <v>0</v>
      </c>
      <c r="DD541" t="s">
        <v>3</v>
      </c>
      <c r="DE541" t="s">
        <v>3</v>
      </c>
      <c r="DF541">
        <f t="shared" si="153"/>
        <v>0</v>
      </c>
      <c r="DG541">
        <f t="shared" si="151"/>
        <v>1.04</v>
      </c>
      <c r="DH541">
        <f t="shared" si="152"/>
        <v>0</v>
      </c>
      <c r="DI541">
        <f t="shared" si="147"/>
        <v>0</v>
      </c>
      <c r="DJ541">
        <f>DG541</f>
        <v>1.04</v>
      </c>
      <c r="DK541">
        <v>0</v>
      </c>
      <c r="DL541" t="s">
        <v>3</v>
      </c>
      <c r="DM541">
        <v>0</v>
      </c>
      <c r="DN541" t="s">
        <v>3</v>
      </c>
      <c r="DO541">
        <v>0</v>
      </c>
    </row>
    <row r="542" spans="1:119" x14ac:dyDescent="0.2">
      <c r="A542">
        <f>ROW(Source!A756)</f>
        <v>756</v>
      </c>
      <c r="B542">
        <v>60252778</v>
      </c>
      <c r="C542">
        <v>60254153</v>
      </c>
      <c r="D542">
        <v>59049372</v>
      </c>
      <c r="E542">
        <v>1</v>
      </c>
      <c r="F542">
        <v>1</v>
      </c>
      <c r="G542">
        <v>1080</v>
      </c>
      <c r="H542">
        <v>3</v>
      </c>
      <c r="I542" t="s">
        <v>1140</v>
      </c>
      <c r="J542" t="s">
        <v>1141</v>
      </c>
      <c r="K542" t="s">
        <v>1142</v>
      </c>
      <c r="L542">
        <v>1354</v>
      </c>
      <c r="N542">
        <v>1010</v>
      </c>
      <c r="O542" t="s">
        <v>457</v>
      </c>
      <c r="P542" t="s">
        <v>457</v>
      </c>
      <c r="Q542">
        <v>1</v>
      </c>
      <c r="W542">
        <v>0</v>
      </c>
      <c r="X542">
        <v>-1651393347</v>
      </c>
      <c r="Y542">
        <f>AT542</f>
        <v>8.7999999999999995E-2</v>
      </c>
      <c r="AA542">
        <v>14.56</v>
      </c>
      <c r="AB542">
        <v>0</v>
      </c>
      <c r="AC542">
        <v>0</v>
      </c>
      <c r="AD542">
        <v>0</v>
      </c>
      <c r="AE542">
        <v>14.56</v>
      </c>
      <c r="AF542">
        <v>0</v>
      </c>
      <c r="AG542">
        <v>0</v>
      </c>
      <c r="AH542">
        <v>0</v>
      </c>
      <c r="AI542">
        <v>1</v>
      </c>
      <c r="AJ542">
        <v>1</v>
      </c>
      <c r="AK542">
        <v>1</v>
      </c>
      <c r="AL542">
        <v>1</v>
      </c>
      <c r="AM542">
        <v>-2</v>
      </c>
      <c r="AN542">
        <v>0</v>
      </c>
      <c r="AO542">
        <v>1</v>
      </c>
      <c r="AP542">
        <v>1</v>
      </c>
      <c r="AQ542">
        <v>0</v>
      </c>
      <c r="AR542">
        <v>0</v>
      </c>
      <c r="AS542" t="s">
        <v>3</v>
      </c>
      <c r="AT542">
        <v>8.7999999999999995E-2</v>
      </c>
      <c r="AU542" t="s">
        <v>3</v>
      </c>
      <c r="AV542">
        <v>0</v>
      </c>
      <c r="AW542">
        <v>2</v>
      </c>
      <c r="AX542">
        <v>60254526</v>
      </c>
      <c r="AY542">
        <v>1</v>
      </c>
      <c r="AZ542">
        <v>0</v>
      </c>
      <c r="BA542">
        <v>622</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CV542">
        <v>0</v>
      </c>
      <c r="CW542">
        <v>0</v>
      </c>
      <c r="CX542">
        <f>ROUND(Y542*Source!I756,9)</f>
        <v>4.3999999999999997E-2</v>
      </c>
      <c r="CY542">
        <f>AA542</f>
        <v>14.56</v>
      </c>
      <c r="CZ542">
        <f>AE542</f>
        <v>14.56</v>
      </c>
      <c r="DA542">
        <f>AI542</f>
        <v>1</v>
      </c>
      <c r="DB542">
        <f>ROUND(ROUND(AT542*CZ542,2),6)</f>
        <v>1.28</v>
      </c>
      <c r="DC542">
        <f>ROUND(ROUND(AT542*AG542,2),6)</f>
        <v>0</v>
      </c>
      <c r="DD542" t="s">
        <v>3</v>
      </c>
      <c r="DE542" t="s">
        <v>3</v>
      </c>
      <c r="DF542">
        <f t="shared" si="153"/>
        <v>0.64</v>
      </c>
      <c r="DG542">
        <f t="shared" si="151"/>
        <v>0</v>
      </c>
      <c r="DH542">
        <f t="shared" si="152"/>
        <v>0</v>
      </c>
      <c r="DI542">
        <f t="shared" si="147"/>
        <v>0</v>
      </c>
      <c r="DJ542">
        <f>DF542</f>
        <v>0.64</v>
      </c>
      <c r="DK542">
        <v>0</v>
      </c>
      <c r="DL542" t="s">
        <v>3</v>
      </c>
      <c r="DM542">
        <v>0</v>
      </c>
      <c r="DN542" t="s">
        <v>3</v>
      </c>
      <c r="DO542">
        <v>0</v>
      </c>
    </row>
    <row r="543" spans="1:119" x14ac:dyDescent="0.2">
      <c r="A543">
        <f>ROW(Source!A756)</f>
        <v>756</v>
      </c>
      <c r="B543">
        <v>60252778</v>
      </c>
      <c r="C543">
        <v>60254153</v>
      </c>
      <c r="D543">
        <v>0</v>
      </c>
      <c r="E543">
        <v>1080</v>
      </c>
      <c r="F543">
        <v>1</v>
      </c>
      <c r="G543">
        <v>1080</v>
      </c>
      <c r="H543">
        <v>3</v>
      </c>
      <c r="I543" t="s">
        <v>990</v>
      </c>
      <c r="J543" t="s">
        <v>3</v>
      </c>
      <c r="K543" t="s">
        <v>991</v>
      </c>
      <c r="L543">
        <v>1371</v>
      </c>
      <c r="N543">
        <v>1013</v>
      </c>
      <c r="O543" t="s">
        <v>37</v>
      </c>
      <c r="P543" t="s">
        <v>37</v>
      </c>
      <c r="Q543">
        <v>1</v>
      </c>
      <c r="W543">
        <v>0</v>
      </c>
      <c r="X543">
        <v>-1359737791</v>
      </c>
      <c r="Y543">
        <f>AT543</f>
        <v>100</v>
      </c>
      <c r="AA543">
        <v>34.729999999999997</v>
      </c>
      <c r="AB543">
        <v>0</v>
      </c>
      <c r="AC543">
        <v>0</v>
      </c>
      <c r="AD543">
        <v>0</v>
      </c>
      <c r="AE543">
        <v>34.729999999999997</v>
      </c>
      <c r="AF543">
        <v>0</v>
      </c>
      <c r="AG543">
        <v>0</v>
      </c>
      <c r="AH543">
        <v>0</v>
      </c>
      <c r="AI543">
        <v>1</v>
      </c>
      <c r="AJ543">
        <v>1</v>
      </c>
      <c r="AK543">
        <v>1</v>
      </c>
      <c r="AL543">
        <v>1</v>
      </c>
      <c r="AM543">
        <v>0</v>
      </c>
      <c r="AN543">
        <v>0</v>
      </c>
      <c r="AO543">
        <v>0</v>
      </c>
      <c r="AP543">
        <v>0</v>
      </c>
      <c r="AQ543">
        <v>0</v>
      </c>
      <c r="AR543">
        <v>0</v>
      </c>
      <c r="AS543" t="s">
        <v>3</v>
      </c>
      <c r="AT543">
        <v>100</v>
      </c>
      <c r="AU543" t="s">
        <v>3</v>
      </c>
      <c r="AV543">
        <v>0</v>
      </c>
      <c r="AW543">
        <v>1</v>
      </c>
      <c r="AX543">
        <v>-1</v>
      </c>
      <c r="AY543">
        <v>0</v>
      </c>
      <c r="AZ543">
        <v>0</v>
      </c>
      <c r="BA543" t="s">
        <v>3</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CV543">
        <v>0</v>
      </c>
      <c r="CW543">
        <v>0</v>
      </c>
      <c r="CX543">
        <f>ROUND(Y543*Source!I756,9)</f>
        <v>50</v>
      </c>
      <c r="CY543">
        <f>AA543</f>
        <v>34.729999999999997</v>
      </c>
      <c r="CZ543">
        <f>AE543</f>
        <v>34.729999999999997</v>
      </c>
      <c r="DA543">
        <f>AI543</f>
        <v>1</v>
      </c>
      <c r="DB543">
        <f>ROUND(ROUND(AT543*CZ543,2),6)</f>
        <v>3473</v>
      </c>
      <c r="DC543">
        <f>ROUND(ROUND(AT543*AG543,2),6)</f>
        <v>0</v>
      </c>
      <c r="DD543" t="s">
        <v>3</v>
      </c>
      <c r="DE543" t="s">
        <v>3</v>
      </c>
      <c r="DF543">
        <f t="shared" si="153"/>
        <v>1736.5</v>
      </c>
      <c r="DG543">
        <f t="shared" si="151"/>
        <v>0</v>
      </c>
      <c r="DH543">
        <f t="shared" si="152"/>
        <v>0</v>
      </c>
      <c r="DI543">
        <f t="shared" si="147"/>
        <v>0</v>
      </c>
      <c r="DJ543">
        <f>DF543</f>
        <v>1736.5</v>
      </c>
      <c r="DK543">
        <v>0</v>
      </c>
      <c r="DL543" t="s">
        <v>3</v>
      </c>
      <c r="DM543">
        <v>0</v>
      </c>
      <c r="DN543" t="s">
        <v>3</v>
      </c>
      <c r="DO543">
        <v>0</v>
      </c>
    </row>
    <row r="544" spans="1:119" x14ac:dyDescent="0.2">
      <c r="A544">
        <f>ROW(Source!A757)</f>
        <v>757</v>
      </c>
      <c r="B544">
        <v>60252775</v>
      </c>
      <c r="C544">
        <v>60254153</v>
      </c>
      <c r="D544">
        <v>58999254</v>
      </c>
      <c r="E544">
        <v>1080</v>
      </c>
      <c r="F544">
        <v>1</v>
      </c>
      <c r="G544">
        <v>1080</v>
      </c>
      <c r="H544">
        <v>1</v>
      </c>
      <c r="I544" t="s">
        <v>1048</v>
      </c>
      <c r="J544" t="s">
        <v>3</v>
      </c>
      <c r="K544" t="s">
        <v>1049</v>
      </c>
      <c r="L544">
        <v>1191</v>
      </c>
      <c r="N544">
        <v>1013</v>
      </c>
      <c r="O544" t="s">
        <v>1050</v>
      </c>
      <c r="P544" t="s">
        <v>1050</v>
      </c>
      <c r="Q544">
        <v>1</v>
      </c>
      <c r="W544">
        <v>0</v>
      </c>
      <c r="X544">
        <v>476480486</v>
      </c>
      <c r="Y544">
        <f>(AT544*1.1)</f>
        <v>104.379</v>
      </c>
      <c r="AA544">
        <v>0</v>
      </c>
      <c r="AB544">
        <v>0</v>
      </c>
      <c r="AC544">
        <v>0</v>
      </c>
      <c r="AD544">
        <v>0</v>
      </c>
      <c r="AE544">
        <v>0</v>
      </c>
      <c r="AF544">
        <v>0</v>
      </c>
      <c r="AG544">
        <v>0</v>
      </c>
      <c r="AH544">
        <v>0</v>
      </c>
      <c r="AI544">
        <v>1</v>
      </c>
      <c r="AJ544">
        <v>1</v>
      </c>
      <c r="AK544">
        <v>1</v>
      </c>
      <c r="AL544">
        <v>1</v>
      </c>
      <c r="AM544">
        <v>5</v>
      </c>
      <c r="AN544">
        <v>0</v>
      </c>
      <c r="AO544">
        <v>1</v>
      </c>
      <c r="AP544">
        <v>1</v>
      </c>
      <c r="AQ544">
        <v>0</v>
      </c>
      <c r="AR544">
        <v>0</v>
      </c>
      <c r="AS544" t="s">
        <v>3</v>
      </c>
      <c r="AT544">
        <v>94.89</v>
      </c>
      <c r="AU544" t="s">
        <v>24</v>
      </c>
      <c r="AV544">
        <v>1</v>
      </c>
      <c r="AW544">
        <v>2</v>
      </c>
      <c r="AX544">
        <v>60254523</v>
      </c>
      <c r="AY544">
        <v>1</v>
      </c>
      <c r="AZ544">
        <v>0</v>
      </c>
      <c r="BA544">
        <v>624</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CU544">
        <f>ROUND(AT544*Source!I757*AH544*AL544,2)</f>
        <v>0</v>
      </c>
      <c r="CV544">
        <f>ROUND(Y544*Source!I757,9)</f>
        <v>52.189500000000002</v>
      </c>
      <c r="CW544">
        <v>0</v>
      </c>
      <c r="CX544">
        <f>ROUND(Y544*Source!I757,9)</f>
        <v>52.189500000000002</v>
      </c>
      <c r="CY544">
        <f>AD544</f>
        <v>0</v>
      </c>
      <c r="CZ544">
        <f>AH544</f>
        <v>0</v>
      </c>
      <c r="DA544">
        <f>AL544</f>
        <v>1</v>
      </c>
      <c r="DB544">
        <f>ROUND((ROUND(AT544*CZ544,2)*1.1),6)</f>
        <v>0</v>
      </c>
      <c r="DC544">
        <f>ROUND((ROUND(AT544*AG544,2)*1.1),6)</f>
        <v>0</v>
      </c>
      <c r="DD544" t="s">
        <v>3</v>
      </c>
      <c r="DE544" t="s">
        <v>3</v>
      </c>
      <c r="DF544">
        <f t="shared" si="153"/>
        <v>0</v>
      </c>
      <c r="DG544">
        <f t="shared" si="151"/>
        <v>0</v>
      </c>
      <c r="DH544">
        <f t="shared" si="152"/>
        <v>0</v>
      </c>
      <c r="DI544">
        <f t="shared" si="147"/>
        <v>0</v>
      </c>
      <c r="DJ544">
        <f>DI544</f>
        <v>0</v>
      </c>
      <c r="DK544">
        <v>0</v>
      </c>
      <c r="DL544" t="s">
        <v>3</v>
      </c>
      <c r="DM544">
        <v>0</v>
      </c>
      <c r="DN544" t="s">
        <v>3</v>
      </c>
      <c r="DO544">
        <v>0</v>
      </c>
    </row>
    <row r="545" spans="1:119" x14ac:dyDescent="0.2">
      <c r="A545">
        <f>ROW(Source!A757)</f>
        <v>757</v>
      </c>
      <c r="B545">
        <v>60252775</v>
      </c>
      <c r="C545">
        <v>60254153</v>
      </c>
      <c r="D545">
        <v>59070669</v>
      </c>
      <c r="E545">
        <v>1</v>
      </c>
      <c r="F545">
        <v>1</v>
      </c>
      <c r="G545">
        <v>1080</v>
      </c>
      <c r="H545">
        <v>2</v>
      </c>
      <c r="I545" t="s">
        <v>1055</v>
      </c>
      <c r="J545" t="s">
        <v>1056</v>
      </c>
      <c r="K545" t="s">
        <v>1057</v>
      </c>
      <c r="L545">
        <v>1368</v>
      </c>
      <c r="N545">
        <v>1011</v>
      </c>
      <c r="O545" t="s">
        <v>1054</v>
      </c>
      <c r="P545" t="s">
        <v>1054</v>
      </c>
      <c r="Q545">
        <v>1</v>
      </c>
      <c r="W545">
        <v>0</v>
      </c>
      <c r="X545">
        <v>-1985943078</v>
      </c>
      <c r="Y545">
        <f>(AT545*1.1)</f>
        <v>2.2000000000000002E-2</v>
      </c>
      <c r="AA545">
        <v>0</v>
      </c>
      <c r="AB545">
        <v>1418.19</v>
      </c>
      <c r="AC545">
        <v>726.59</v>
      </c>
      <c r="AD545">
        <v>0</v>
      </c>
      <c r="AE545">
        <v>0</v>
      </c>
      <c r="AF545">
        <v>83.1</v>
      </c>
      <c r="AG545">
        <v>12.62</v>
      </c>
      <c r="AH545">
        <v>0</v>
      </c>
      <c r="AI545">
        <v>1</v>
      </c>
      <c r="AJ545">
        <v>16.3</v>
      </c>
      <c r="AK545">
        <v>54.99</v>
      </c>
      <c r="AL545">
        <v>1</v>
      </c>
      <c r="AM545">
        <v>2</v>
      </c>
      <c r="AN545">
        <v>0</v>
      </c>
      <c r="AO545">
        <v>1</v>
      </c>
      <c r="AP545">
        <v>1</v>
      </c>
      <c r="AQ545">
        <v>0</v>
      </c>
      <c r="AR545">
        <v>0</v>
      </c>
      <c r="AS545" t="s">
        <v>3</v>
      </c>
      <c r="AT545">
        <v>0.02</v>
      </c>
      <c r="AU545" t="s">
        <v>24</v>
      </c>
      <c r="AV545">
        <v>0</v>
      </c>
      <c r="AW545">
        <v>2</v>
      </c>
      <c r="AX545">
        <v>60254524</v>
      </c>
      <c r="AY545">
        <v>1</v>
      </c>
      <c r="AZ545">
        <v>0</v>
      </c>
      <c r="BA545">
        <v>625</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CV545">
        <v>0</v>
      </c>
      <c r="CW545">
        <f>ROUND(Y545*Source!I757*DO545,9)</f>
        <v>0.13882</v>
      </c>
      <c r="CX545">
        <f>ROUND(Y545*Source!I757,9)</f>
        <v>1.0999999999999999E-2</v>
      </c>
      <c r="CY545">
        <f>AB545</f>
        <v>1418.19</v>
      </c>
      <c r="CZ545">
        <f>AF545</f>
        <v>83.1</v>
      </c>
      <c r="DA545">
        <f>AJ545</f>
        <v>16.3</v>
      </c>
      <c r="DB545">
        <f>ROUND((ROUND(AT545*CZ545,2)*1.1),6)</f>
        <v>1.8260000000000001</v>
      </c>
      <c r="DC545">
        <f>ROUND((ROUND(AT545*AG545,2)*1.1),6)</f>
        <v>0.27500000000000002</v>
      </c>
      <c r="DD545" t="s">
        <v>3</v>
      </c>
      <c r="DE545" t="s">
        <v>3</v>
      </c>
      <c r="DF545">
        <f t="shared" si="153"/>
        <v>0</v>
      </c>
      <c r="DG545">
        <f>ROUND(ROUND(AF545*AJ545,2)*CX545,2)</f>
        <v>14.9</v>
      </c>
      <c r="DH545">
        <f>ROUND(ROUND(AG545*AK545,2)*CX545,2)</f>
        <v>7.63</v>
      </c>
      <c r="DI545">
        <f t="shared" si="147"/>
        <v>0</v>
      </c>
      <c r="DJ545">
        <f>DG545</f>
        <v>14.9</v>
      </c>
      <c r="DK545">
        <v>0</v>
      </c>
      <c r="DL545" t="s">
        <v>1058</v>
      </c>
      <c r="DM545">
        <v>0</v>
      </c>
      <c r="DN545" t="s">
        <v>1050</v>
      </c>
      <c r="DO545">
        <v>12.62</v>
      </c>
    </row>
    <row r="546" spans="1:119" x14ac:dyDescent="0.2">
      <c r="A546">
        <f>ROW(Source!A757)</f>
        <v>757</v>
      </c>
      <c r="B546">
        <v>60252775</v>
      </c>
      <c r="C546">
        <v>60254153</v>
      </c>
      <c r="D546">
        <v>59070721</v>
      </c>
      <c r="E546">
        <v>1</v>
      </c>
      <c r="F546">
        <v>1</v>
      </c>
      <c r="G546">
        <v>1080</v>
      </c>
      <c r="H546">
        <v>2</v>
      </c>
      <c r="I546" t="s">
        <v>1125</v>
      </c>
      <c r="J546" t="s">
        <v>1126</v>
      </c>
      <c r="K546" t="s">
        <v>1127</v>
      </c>
      <c r="L546">
        <v>1368</v>
      </c>
      <c r="N546">
        <v>1011</v>
      </c>
      <c r="O546" t="s">
        <v>1054</v>
      </c>
      <c r="P546" t="s">
        <v>1054</v>
      </c>
      <c r="Q546">
        <v>1</v>
      </c>
      <c r="W546">
        <v>0</v>
      </c>
      <c r="X546">
        <v>1387779639</v>
      </c>
      <c r="Y546">
        <f>(AT546*1.1)</f>
        <v>2.706</v>
      </c>
      <c r="AA546">
        <v>0</v>
      </c>
      <c r="AB546">
        <v>6.98</v>
      </c>
      <c r="AC546">
        <v>0</v>
      </c>
      <c r="AD546">
        <v>0</v>
      </c>
      <c r="AE546">
        <v>0</v>
      </c>
      <c r="AF546">
        <v>0.77</v>
      </c>
      <c r="AG546">
        <v>0</v>
      </c>
      <c r="AH546">
        <v>0</v>
      </c>
      <c r="AI546">
        <v>1</v>
      </c>
      <c r="AJ546">
        <v>8.66</v>
      </c>
      <c r="AK546">
        <v>54.99</v>
      </c>
      <c r="AL546">
        <v>1</v>
      </c>
      <c r="AM546">
        <v>2</v>
      </c>
      <c r="AN546">
        <v>0</v>
      </c>
      <c r="AO546">
        <v>1</v>
      </c>
      <c r="AP546">
        <v>1</v>
      </c>
      <c r="AQ546">
        <v>0</v>
      </c>
      <c r="AR546">
        <v>0</v>
      </c>
      <c r="AS546" t="s">
        <v>3</v>
      </c>
      <c r="AT546">
        <v>2.46</v>
      </c>
      <c r="AU546" t="s">
        <v>24</v>
      </c>
      <c r="AV546">
        <v>0</v>
      </c>
      <c r="AW546">
        <v>2</v>
      </c>
      <c r="AX546">
        <v>60254525</v>
      </c>
      <c r="AY546">
        <v>1</v>
      </c>
      <c r="AZ546">
        <v>0</v>
      </c>
      <c r="BA546">
        <v>626</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CV546">
        <v>0</v>
      </c>
      <c r="CW546">
        <f>ROUND(Y546*Source!I757*DO546,9)</f>
        <v>0</v>
      </c>
      <c r="CX546">
        <f>ROUND(Y546*Source!I757,9)</f>
        <v>1.353</v>
      </c>
      <c r="CY546">
        <f>AB546</f>
        <v>6.98</v>
      </c>
      <c r="CZ546">
        <f>AF546</f>
        <v>0.77</v>
      </c>
      <c r="DA546">
        <f>AJ546</f>
        <v>8.66</v>
      </c>
      <c r="DB546">
        <f>ROUND((ROUND(AT546*CZ546,2)*1.1),6)</f>
        <v>2.0790000000000002</v>
      </c>
      <c r="DC546">
        <f>ROUND((ROUND(AT546*AG546,2)*1.1),6)</f>
        <v>0</v>
      </c>
      <c r="DD546" t="s">
        <v>3</v>
      </c>
      <c r="DE546" t="s">
        <v>3</v>
      </c>
      <c r="DF546">
        <f t="shared" si="153"/>
        <v>0</v>
      </c>
      <c r="DG546">
        <f>ROUND(ROUND(AF546*AJ546,2)*CX546,2)</f>
        <v>9.02</v>
      </c>
      <c r="DH546">
        <f>ROUND(ROUND(AG546*AK546,2)*CX546,2)</f>
        <v>0</v>
      </c>
      <c r="DI546">
        <f t="shared" si="147"/>
        <v>0</v>
      </c>
      <c r="DJ546">
        <f>DG546</f>
        <v>9.02</v>
      </c>
      <c r="DK546">
        <v>0</v>
      </c>
      <c r="DL546" t="s">
        <v>3</v>
      </c>
      <c r="DM546">
        <v>0</v>
      </c>
      <c r="DN546" t="s">
        <v>3</v>
      </c>
      <c r="DO546">
        <v>0</v>
      </c>
    </row>
    <row r="547" spans="1:119" x14ac:dyDescent="0.2">
      <c r="A547">
        <f>ROW(Source!A757)</f>
        <v>757</v>
      </c>
      <c r="B547">
        <v>60252775</v>
      </c>
      <c r="C547">
        <v>60254153</v>
      </c>
      <c r="D547">
        <v>59049372</v>
      </c>
      <c r="E547">
        <v>1</v>
      </c>
      <c r="F547">
        <v>1</v>
      </c>
      <c r="G547">
        <v>1080</v>
      </c>
      <c r="H547">
        <v>3</v>
      </c>
      <c r="I547" t="s">
        <v>1140</v>
      </c>
      <c r="J547" t="s">
        <v>1141</v>
      </c>
      <c r="K547" t="s">
        <v>1142</v>
      </c>
      <c r="L547">
        <v>1354</v>
      </c>
      <c r="N547">
        <v>1010</v>
      </c>
      <c r="O547" t="s">
        <v>457</v>
      </c>
      <c r="P547" t="s">
        <v>457</v>
      </c>
      <c r="Q547">
        <v>1</v>
      </c>
      <c r="W547">
        <v>0</v>
      </c>
      <c r="X547">
        <v>-1651393347</v>
      </c>
      <c r="Y547">
        <f>AT547</f>
        <v>8.7999999999999995E-2</v>
      </c>
      <c r="AA547">
        <v>80.08</v>
      </c>
      <c r="AB547">
        <v>0</v>
      </c>
      <c r="AC547">
        <v>0</v>
      </c>
      <c r="AD547">
        <v>0</v>
      </c>
      <c r="AE547">
        <v>14.56</v>
      </c>
      <c r="AF547">
        <v>0</v>
      </c>
      <c r="AG547">
        <v>0</v>
      </c>
      <c r="AH547">
        <v>0</v>
      </c>
      <c r="AI547">
        <v>5.5</v>
      </c>
      <c r="AJ547">
        <v>1</v>
      </c>
      <c r="AK547">
        <v>1</v>
      </c>
      <c r="AL547">
        <v>1</v>
      </c>
      <c r="AM547">
        <v>2</v>
      </c>
      <c r="AN547">
        <v>0</v>
      </c>
      <c r="AO547">
        <v>1</v>
      </c>
      <c r="AP547">
        <v>1</v>
      </c>
      <c r="AQ547">
        <v>0</v>
      </c>
      <c r="AR547">
        <v>0</v>
      </c>
      <c r="AS547" t="s">
        <v>3</v>
      </c>
      <c r="AT547">
        <v>8.7999999999999995E-2</v>
      </c>
      <c r="AU547" t="s">
        <v>3</v>
      </c>
      <c r="AV547">
        <v>0</v>
      </c>
      <c r="AW547">
        <v>2</v>
      </c>
      <c r="AX547">
        <v>60254526</v>
      </c>
      <c r="AY547">
        <v>1</v>
      </c>
      <c r="AZ547">
        <v>0</v>
      </c>
      <c r="BA547">
        <v>627</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CV547">
        <v>0</v>
      </c>
      <c r="CW547">
        <v>0</v>
      </c>
      <c r="CX547">
        <f>ROUND(Y547*Source!I757,9)</f>
        <v>4.3999999999999997E-2</v>
      </c>
      <c r="CY547">
        <f>AA547</f>
        <v>80.08</v>
      </c>
      <c r="CZ547">
        <f>AE547</f>
        <v>14.56</v>
      </c>
      <c r="DA547">
        <f>AI547</f>
        <v>5.5</v>
      </c>
      <c r="DB547">
        <f>ROUND(ROUND(AT547*CZ547,2),6)</f>
        <v>1.28</v>
      </c>
      <c r="DC547">
        <f>ROUND(ROUND(AT547*AG547,2),6)</f>
        <v>0</v>
      </c>
      <c r="DD547" t="s">
        <v>3</v>
      </c>
      <c r="DE547" t="s">
        <v>3</v>
      </c>
      <c r="DF547">
        <f>ROUND(ROUND(AE547*AI547,2)*CX547,2)</f>
        <v>3.52</v>
      </c>
      <c r="DG547">
        <f t="shared" ref="DG547:DG556" si="154">ROUND(ROUND(AF547,2)*CX547,2)</f>
        <v>0</v>
      </c>
      <c r="DH547">
        <f t="shared" ref="DH547:DH556" si="155">ROUND(ROUND(AG547,2)*CX547,2)</f>
        <v>0</v>
      </c>
      <c r="DI547">
        <f t="shared" si="147"/>
        <v>0</v>
      </c>
      <c r="DJ547">
        <f>DF547</f>
        <v>3.52</v>
      </c>
      <c r="DK547">
        <v>0</v>
      </c>
      <c r="DL547" t="s">
        <v>3</v>
      </c>
      <c r="DM547">
        <v>0</v>
      </c>
      <c r="DN547" t="s">
        <v>3</v>
      </c>
      <c r="DO547">
        <v>0</v>
      </c>
    </row>
    <row r="548" spans="1:119" x14ac:dyDescent="0.2">
      <c r="A548">
        <f>ROW(Source!A757)</f>
        <v>757</v>
      </c>
      <c r="B548">
        <v>60252775</v>
      </c>
      <c r="C548">
        <v>60254153</v>
      </c>
      <c r="D548">
        <v>0</v>
      </c>
      <c r="E548">
        <v>1080</v>
      </c>
      <c r="F548">
        <v>1</v>
      </c>
      <c r="G548">
        <v>1080</v>
      </c>
      <c r="H548">
        <v>3</v>
      </c>
      <c r="I548" t="s">
        <v>990</v>
      </c>
      <c r="J548" t="s">
        <v>3</v>
      </c>
      <c r="K548" t="s">
        <v>991</v>
      </c>
      <c r="L548">
        <v>1371</v>
      </c>
      <c r="N548">
        <v>1013</v>
      </c>
      <c r="O548" t="s">
        <v>37</v>
      </c>
      <c r="P548" t="s">
        <v>37</v>
      </c>
      <c r="Q548">
        <v>1</v>
      </c>
      <c r="W548">
        <v>0</v>
      </c>
      <c r="X548">
        <v>-1359737791</v>
      </c>
      <c r="Y548">
        <f>AT548</f>
        <v>100</v>
      </c>
      <c r="AA548">
        <v>343.13</v>
      </c>
      <c r="AB548">
        <v>0</v>
      </c>
      <c r="AC548">
        <v>0</v>
      </c>
      <c r="AD548">
        <v>0</v>
      </c>
      <c r="AE548">
        <v>34.729999999999997</v>
      </c>
      <c r="AF548">
        <v>0</v>
      </c>
      <c r="AG548">
        <v>0</v>
      </c>
      <c r="AH548">
        <v>0</v>
      </c>
      <c r="AI548">
        <v>9.8800000000000008</v>
      </c>
      <c r="AJ548">
        <v>1</v>
      </c>
      <c r="AK548">
        <v>1</v>
      </c>
      <c r="AL548">
        <v>1</v>
      </c>
      <c r="AM548">
        <v>0</v>
      </c>
      <c r="AN548">
        <v>0</v>
      </c>
      <c r="AO548">
        <v>0</v>
      </c>
      <c r="AP548">
        <v>0</v>
      </c>
      <c r="AQ548">
        <v>0</v>
      </c>
      <c r="AR548">
        <v>0</v>
      </c>
      <c r="AS548" t="s">
        <v>3</v>
      </c>
      <c r="AT548">
        <v>100</v>
      </c>
      <c r="AU548" t="s">
        <v>3</v>
      </c>
      <c r="AV548">
        <v>0</v>
      </c>
      <c r="AW548">
        <v>1</v>
      </c>
      <c r="AX548">
        <v>-1</v>
      </c>
      <c r="AY548">
        <v>0</v>
      </c>
      <c r="AZ548">
        <v>0</v>
      </c>
      <c r="BA548" t="s">
        <v>3</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CV548">
        <v>0</v>
      </c>
      <c r="CW548">
        <v>0</v>
      </c>
      <c r="CX548">
        <f>ROUND(Y548*Source!I757,9)</f>
        <v>50</v>
      </c>
      <c r="CY548">
        <f>AA548</f>
        <v>343.13</v>
      </c>
      <c r="CZ548">
        <f>AE548</f>
        <v>34.729999999999997</v>
      </c>
      <c r="DA548">
        <f>AI548</f>
        <v>9.8800000000000008</v>
      </c>
      <c r="DB548">
        <f>ROUND(ROUND(AT548*CZ548,2),6)</f>
        <v>3473</v>
      </c>
      <c r="DC548">
        <f>ROUND(ROUND(AT548*AG548,2),6)</f>
        <v>0</v>
      </c>
      <c r="DD548" t="s">
        <v>3</v>
      </c>
      <c r="DE548" t="s">
        <v>3</v>
      </c>
      <c r="DF548">
        <f>ROUND(ROUND(AE548*AI548,2)*CX548,2)</f>
        <v>17156.5</v>
      </c>
      <c r="DG548">
        <f t="shared" si="154"/>
        <v>0</v>
      </c>
      <c r="DH548">
        <f t="shared" si="155"/>
        <v>0</v>
      </c>
      <c r="DI548">
        <f t="shared" si="147"/>
        <v>0</v>
      </c>
      <c r="DJ548">
        <f>DF548</f>
        <v>17156.5</v>
      </c>
      <c r="DK548">
        <v>0</v>
      </c>
      <c r="DL548" t="s">
        <v>3</v>
      </c>
      <c r="DM548">
        <v>0</v>
      </c>
      <c r="DN548" t="s">
        <v>3</v>
      </c>
      <c r="DO548">
        <v>0</v>
      </c>
    </row>
    <row r="549" spans="1:119" x14ac:dyDescent="0.2">
      <c r="A549">
        <f>ROW(Source!A760)</f>
        <v>760</v>
      </c>
      <c r="B549">
        <v>60252778</v>
      </c>
      <c r="C549">
        <v>60254165</v>
      </c>
      <c r="D549">
        <v>58999254</v>
      </c>
      <c r="E549">
        <v>1080</v>
      </c>
      <c r="F549">
        <v>1</v>
      </c>
      <c r="G549">
        <v>1080</v>
      </c>
      <c r="H549">
        <v>1</v>
      </c>
      <c r="I549" t="s">
        <v>1048</v>
      </c>
      <c r="J549" t="s">
        <v>3</v>
      </c>
      <c r="K549" t="s">
        <v>1049</v>
      </c>
      <c r="L549">
        <v>1191</v>
      </c>
      <c r="N549">
        <v>1013</v>
      </c>
      <c r="O549" t="s">
        <v>1050</v>
      </c>
      <c r="P549" t="s">
        <v>1050</v>
      </c>
      <c r="Q549">
        <v>1</v>
      </c>
      <c r="W549">
        <v>0</v>
      </c>
      <c r="X549">
        <v>476480486</v>
      </c>
      <c r="Y549">
        <f>(AT549*1.1)</f>
        <v>7.9310000000000009</v>
      </c>
      <c r="AA549">
        <v>0</v>
      </c>
      <c r="AB549">
        <v>0</v>
      </c>
      <c r="AC549">
        <v>0</v>
      </c>
      <c r="AD549">
        <v>0</v>
      </c>
      <c r="AE549">
        <v>0</v>
      </c>
      <c r="AF549">
        <v>0</v>
      </c>
      <c r="AG549">
        <v>0</v>
      </c>
      <c r="AH549">
        <v>0</v>
      </c>
      <c r="AI549">
        <v>1</v>
      </c>
      <c r="AJ549">
        <v>1</v>
      </c>
      <c r="AK549">
        <v>1</v>
      </c>
      <c r="AL549">
        <v>1</v>
      </c>
      <c r="AM549">
        <v>-2</v>
      </c>
      <c r="AN549">
        <v>0</v>
      </c>
      <c r="AO549">
        <v>1</v>
      </c>
      <c r="AP549">
        <v>1</v>
      </c>
      <c r="AQ549">
        <v>0</v>
      </c>
      <c r="AR549">
        <v>0</v>
      </c>
      <c r="AS549" t="s">
        <v>3</v>
      </c>
      <c r="AT549">
        <v>7.21</v>
      </c>
      <c r="AU549" t="s">
        <v>24</v>
      </c>
      <c r="AV549">
        <v>1</v>
      </c>
      <c r="AW549">
        <v>2</v>
      </c>
      <c r="AX549">
        <v>60254528</v>
      </c>
      <c r="AY549">
        <v>1</v>
      </c>
      <c r="AZ549">
        <v>0</v>
      </c>
      <c r="BA549">
        <v>629</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CU549">
        <f>ROUND(AT549*Source!I760*AH549*AL549,2)</f>
        <v>0</v>
      </c>
      <c r="CV549">
        <f>ROUND(Y549*Source!I760,9)</f>
        <v>4.7586000000000004</v>
      </c>
      <c r="CW549">
        <v>0</v>
      </c>
      <c r="CX549">
        <f>ROUND(Y549*Source!I760,9)</f>
        <v>4.7586000000000004</v>
      </c>
      <c r="CY549">
        <f>AD549</f>
        <v>0</v>
      </c>
      <c r="CZ549">
        <f>AH549</f>
        <v>0</v>
      </c>
      <c r="DA549">
        <f>AL549</f>
        <v>1</v>
      </c>
      <c r="DB549">
        <f>ROUND((ROUND(AT549*CZ549,2)*1.1),6)</f>
        <v>0</v>
      </c>
      <c r="DC549">
        <f>ROUND((ROUND(AT549*AG549,2)*1.1),6)</f>
        <v>0</v>
      </c>
      <c r="DD549" t="s">
        <v>3</v>
      </c>
      <c r="DE549" t="s">
        <v>3</v>
      </c>
      <c r="DF549">
        <f t="shared" ref="DF549:DF558" si="156">ROUND(ROUND(AE549,2)*CX549,2)</f>
        <v>0</v>
      </c>
      <c r="DG549">
        <f t="shared" si="154"/>
        <v>0</v>
      </c>
      <c r="DH549">
        <f t="shared" si="155"/>
        <v>0</v>
      </c>
      <c r="DI549">
        <f t="shared" si="147"/>
        <v>0</v>
      </c>
      <c r="DJ549">
        <f>DI549</f>
        <v>0</v>
      </c>
      <c r="DK549">
        <v>0</v>
      </c>
      <c r="DL549" t="s">
        <v>3</v>
      </c>
      <c r="DM549">
        <v>0</v>
      </c>
      <c r="DN549" t="s">
        <v>3</v>
      </c>
      <c r="DO549">
        <v>0</v>
      </c>
    </row>
    <row r="550" spans="1:119" x14ac:dyDescent="0.2">
      <c r="A550">
        <f>ROW(Source!A760)</f>
        <v>760</v>
      </c>
      <c r="B550">
        <v>60252778</v>
      </c>
      <c r="C550">
        <v>60254165</v>
      </c>
      <c r="D550">
        <v>59070370</v>
      </c>
      <c r="E550">
        <v>1</v>
      </c>
      <c r="F550">
        <v>1</v>
      </c>
      <c r="G550">
        <v>1080</v>
      </c>
      <c r="H550">
        <v>2</v>
      </c>
      <c r="I550" t="s">
        <v>1051</v>
      </c>
      <c r="J550" t="s">
        <v>1052</v>
      </c>
      <c r="K550" t="s">
        <v>1053</v>
      </c>
      <c r="L550">
        <v>1368</v>
      </c>
      <c r="N550">
        <v>1011</v>
      </c>
      <c r="O550" t="s">
        <v>1054</v>
      </c>
      <c r="P550" t="s">
        <v>1054</v>
      </c>
      <c r="Q550">
        <v>1</v>
      </c>
      <c r="W550">
        <v>0</v>
      </c>
      <c r="X550">
        <v>-2065404138</v>
      </c>
      <c r="Y550">
        <f>(AT550*1.1)</f>
        <v>2.4090000000000003</v>
      </c>
      <c r="AA550">
        <v>0</v>
      </c>
      <c r="AB550">
        <v>7.59</v>
      </c>
      <c r="AC550">
        <v>0</v>
      </c>
      <c r="AD550">
        <v>0</v>
      </c>
      <c r="AE550">
        <v>0</v>
      </c>
      <c r="AF550">
        <v>7.11</v>
      </c>
      <c r="AG550">
        <v>0</v>
      </c>
      <c r="AH550">
        <v>0</v>
      </c>
      <c r="AI550">
        <v>1</v>
      </c>
      <c r="AJ550">
        <v>1</v>
      </c>
      <c r="AK550">
        <v>1</v>
      </c>
      <c r="AL550">
        <v>1</v>
      </c>
      <c r="AM550">
        <v>-2</v>
      </c>
      <c r="AN550">
        <v>0</v>
      </c>
      <c r="AO550">
        <v>1</v>
      </c>
      <c r="AP550">
        <v>1</v>
      </c>
      <c r="AQ550">
        <v>0</v>
      </c>
      <c r="AR550">
        <v>0</v>
      </c>
      <c r="AS550" t="s">
        <v>3</v>
      </c>
      <c r="AT550">
        <v>2.19</v>
      </c>
      <c r="AU550" t="s">
        <v>24</v>
      </c>
      <c r="AV550">
        <v>0</v>
      </c>
      <c r="AW550">
        <v>2</v>
      </c>
      <c r="AX550">
        <v>60254529</v>
      </c>
      <c r="AY550">
        <v>1</v>
      </c>
      <c r="AZ550">
        <v>0</v>
      </c>
      <c r="BA550">
        <v>630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CV550">
        <v>0</v>
      </c>
      <c r="CW550">
        <f>ROUND(Y550*Source!I760*DO550,9)</f>
        <v>0</v>
      </c>
      <c r="CX550">
        <f>ROUND(Y550*Source!I760,9)</f>
        <v>1.4454</v>
      </c>
      <c r="CY550">
        <f>AB550</f>
        <v>7.59</v>
      </c>
      <c r="CZ550">
        <f>AF550</f>
        <v>7.11</v>
      </c>
      <c r="DA550">
        <f>AJ550</f>
        <v>1</v>
      </c>
      <c r="DB550">
        <f>ROUND((ROUND(AT550*CZ550,2)*1.1),6)</f>
        <v>17.126999999999999</v>
      </c>
      <c r="DC550">
        <f>ROUND((ROUND(AT550*AG550,2)*1.1),6)</f>
        <v>0</v>
      </c>
      <c r="DD550" t="s">
        <v>3</v>
      </c>
      <c r="DE550" t="s">
        <v>3</v>
      </c>
      <c r="DF550">
        <f t="shared" si="156"/>
        <v>0</v>
      </c>
      <c r="DG550">
        <f t="shared" si="154"/>
        <v>10.28</v>
      </c>
      <c r="DH550">
        <f t="shared" si="155"/>
        <v>0</v>
      </c>
      <c r="DI550">
        <f t="shared" si="147"/>
        <v>0</v>
      </c>
      <c r="DJ550">
        <f>DG550</f>
        <v>10.28</v>
      </c>
      <c r="DK550">
        <v>0</v>
      </c>
      <c r="DL550" t="s">
        <v>3</v>
      </c>
      <c r="DM550">
        <v>0</v>
      </c>
      <c r="DN550" t="s">
        <v>3</v>
      </c>
      <c r="DO550">
        <v>0</v>
      </c>
    </row>
    <row r="551" spans="1:119" x14ac:dyDescent="0.2">
      <c r="A551">
        <f>ROW(Source!A760)</f>
        <v>760</v>
      </c>
      <c r="B551">
        <v>60252778</v>
      </c>
      <c r="C551">
        <v>60254165</v>
      </c>
      <c r="D551">
        <v>59070669</v>
      </c>
      <c r="E551">
        <v>1</v>
      </c>
      <c r="F551">
        <v>1</v>
      </c>
      <c r="G551">
        <v>1080</v>
      </c>
      <c r="H551">
        <v>2</v>
      </c>
      <c r="I551" t="s">
        <v>1055</v>
      </c>
      <c r="J551" t="s">
        <v>1056</v>
      </c>
      <c r="K551" t="s">
        <v>1057</v>
      </c>
      <c r="L551">
        <v>1368</v>
      </c>
      <c r="N551">
        <v>1011</v>
      </c>
      <c r="O551" t="s">
        <v>1054</v>
      </c>
      <c r="P551" t="s">
        <v>1054</v>
      </c>
      <c r="Q551">
        <v>1</v>
      </c>
      <c r="W551">
        <v>0</v>
      </c>
      <c r="X551">
        <v>-1985943078</v>
      </c>
      <c r="Y551">
        <f>(AT551*1.1)</f>
        <v>0.14300000000000002</v>
      </c>
      <c r="AA551">
        <v>0</v>
      </c>
      <c r="AB551">
        <v>88.67</v>
      </c>
      <c r="AC551">
        <v>13.47</v>
      </c>
      <c r="AD551">
        <v>0</v>
      </c>
      <c r="AE551">
        <v>0</v>
      </c>
      <c r="AF551">
        <v>83.1</v>
      </c>
      <c r="AG551">
        <v>12.62</v>
      </c>
      <c r="AH551">
        <v>0</v>
      </c>
      <c r="AI551">
        <v>1</v>
      </c>
      <c r="AJ551">
        <v>1</v>
      </c>
      <c r="AK551">
        <v>1</v>
      </c>
      <c r="AL551">
        <v>1</v>
      </c>
      <c r="AM551">
        <v>-2</v>
      </c>
      <c r="AN551">
        <v>0</v>
      </c>
      <c r="AO551">
        <v>1</v>
      </c>
      <c r="AP551">
        <v>1</v>
      </c>
      <c r="AQ551">
        <v>0</v>
      </c>
      <c r="AR551">
        <v>0</v>
      </c>
      <c r="AS551" t="s">
        <v>3</v>
      </c>
      <c r="AT551">
        <v>0.13</v>
      </c>
      <c r="AU551" t="s">
        <v>24</v>
      </c>
      <c r="AV551">
        <v>0</v>
      </c>
      <c r="AW551">
        <v>2</v>
      </c>
      <c r="AX551">
        <v>60254530</v>
      </c>
      <c r="AY551">
        <v>1</v>
      </c>
      <c r="AZ551">
        <v>0</v>
      </c>
      <c r="BA551">
        <v>631</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CV551">
        <v>0</v>
      </c>
      <c r="CW551">
        <f>ROUND(Y551*Source!I760*DO551,9)</f>
        <v>1.0827960000000001</v>
      </c>
      <c r="CX551">
        <f>ROUND(Y551*Source!I760,9)</f>
        <v>8.5800000000000001E-2</v>
      </c>
      <c r="CY551">
        <f>AB551</f>
        <v>88.67</v>
      </c>
      <c r="CZ551">
        <f>AF551</f>
        <v>83.1</v>
      </c>
      <c r="DA551">
        <f>AJ551</f>
        <v>1</v>
      </c>
      <c r="DB551">
        <f>ROUND((ROUND(AT551*CZ551,2)*1.1),6)</f>
        <v>11.88</v>
      </c>
      <c r="DC551">
        <f>ROUND((ROUND(AT551*AG551,2)*1.1),6)</f>
        <v>1.804</v>
      </c>
      <c r="DD551" t="s">
        <v>3</v>
      </c>
      <c r="DE551" t="s">
        <v>3</v>
      </c>
      <c r="DF551">
        <f t="shared" si="156"/>
        <v>0</v>
      </c>
      <c r="DG551">
        <f t="shared" si="154"/>
        <v>7.13</v>
      </c>
      <c r="DH551">
        <f t="shared" si="155"/>
        <v>1.08</v>
      </c>
      <c r="DI551">
        <f t="shared" si="147"/>
        <v>0</v>
      </c>
      <c r="DJ551">
        <f>DG551</f>
        <v>7.13</v>
      </c>
      <c r="DK551">
        <v>0</v>
      </c>
      <c r="DL551" t="s">
        <v>1058</v>
      </c>
      <c r="DM551">
        <v>0</v>
      </c>
      <c r="DN551" t="s">
        <v>1050</v>
      </c>
      <c r="DO551">
        <v>12.62</v>
      </c>
    </row>
    <row r="552" spans="1:119" x14ac:dyDescent="0.2">
      <c r="A552">
        <f>ROW(Source!A760)</f>
        <v>760</v>
      </c>
      <c r="B552">
        <v>60252778</v>
      </c>
      <c r="C552">
        <v>60254165</v>
      </c>
      <c r="D552">
        <v>59040049</v>
      </c>
      <c r="E552">
        <v>1</v>
      </c>
      <c r="F552">
        <v>1</v>
      </c>
      <c r="G552">
        <v>1080</v>
      </c>
      <c r="H552">
        <v>3</v>
      </c>
      <c r="I552" t="s">
        <v>1066</v>
      </c>
      <c r="J552" t="s">
        <v>1067</v>
      </c>
      <c r="K552" t="s">
        <v>1068</v>
      </c>
      <c r="L552">
        <v>1348</v>
      </c>
      <c r="N552">
        <v>1009</v>
      </c>
      <c r="O552" t="s">
        <v>32</v>
      </c>
      <c r="P552" t="s">
        <v>32</v>
      </c>
      <c r="Q552">
        <v>1000</v>
      </c>
      <c r="W552">
        <v>0</v>
      </c>
      <c r="X552">
        <v>-1792704725</v>
      </c>
      <c r="Y552">
        <f>AT552</f>
        <v>7.7999999999999999E-4</v>
      </c>
      <c r="AA552">
        <v>9286.7199999999993</v>
      </c>
      <c r="AB552">
        <v>0</v>
      </c>
      <c r="AC552">
        <v>0</v>
      </c>
      <c r="AD552">
        <v>0</v>
      </c>
      <c r="AE552">
        <v>8590.86</v>
      </c>
      <c r="AF552">
        <v>0</v>
      </c>
      <c r="AG552">
        <v>0</v>
      </c>
      <c r="AH552">
        <v>0</v>
      </c>
      <c r="AI552">
        <v>1</v>
      </c>
      <c r="AJ552">
        <v>1</v>
      </c>
      <c r="AK552">
        <v>1</v>
      </c>
      <c r="AL552">
        <v>1</v>
      </c>
      <c r="AM552">
        <v>-2</v>
      </c>
      <c r="AN552">
        <v>0</v>
      </c>
      <c r="AO552">
        <v>1</v>
      </c>
      <c r="AP552">
        <v>1</v>
      </c>
      <c r="AQ552">
        <v>0</v>
      </c>
      <c r="AR552">
        <v>0</v>
      </c>
      <c r="AS552" t="s">
        <v>3</v>
      </c>
      <c r="AT552">
        <v>7.7999999999999999E-4</v>
      </c>
      <c r="AU552" t="s">
        <v>3</v>
      </c>
      <c r="AV552">
        <v>0</v>
      </c>
      <c r="AW552">
        <v>2</v>
      </c>
      <c r="AX552">
        <v>60254532</v>
      </c>
      <c r="AY552">
        <v>1</v>
      </c>
      <c r="AZ552">
        <v>0</v>
      </c>
      <c r="BA552">
        <v>633</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CV552">
        <v>0</v>
      </c>
      <c r="CW552">
        <v>0</v>
      </c>
      <c r="CX552">
        <f>ROUND(Y552*Source!I760,9)</f>
        <v>4.6799999999999999E-4</v>
      </c>
      <c r="CY552">
        <f>AA552</f>
        <v>9286.7199999999993</v>
      </c>
      <c r="CZ552">
        <f>AE552</f>
        <v>8590.86</v>
      </c>
      <c r="DA552">
        <f>AI552</f>
        <v>1</v>
      </c>
      <c r="DB552">
        <f>ROUND(ROUND(AT552*CZ552,2),6)</f>
        <v>6.7</v>
      </c>
      <c r="DC552">
        <f>ROUND(ROUND(AT552*AG552,2),6)</f>
        <v>0</v>
      </c>
      <c r="DD552" t="s">
        <v>3</v>
      </c>
      <c r="DE552" t="s">
        <v>3</v>
      </c>
      <c r="DF552">
        <f t="shared" si="156"/>
        <v>4.0199999999999996</v>
      </c>
      <c r="DG552">
        <f t="shared" si="154"/>
        <v>0</v>
      </c>
      <c r="DH552">
        <f t="shared" si="155"/>
        <v>0</v>
      </c>
      <c r="DI552">
        <f t="shared" si="147"/>
        <v>0</v>
      </c>
      <c r="DJ552">
        <f>DF552</f>
        <v>4.0199999999999996</v>
      </c>
      <c r="DK552">
        <v>0</v>
      </c>
      <c r="DL552" t="s">
        <v>3</v>
      </c>
      <c r="DM552">
        <v>0</v>
      </c>
      <c r="DN552" t="s">
        <v>3</v>
      </c>
      <c r="DO552">
        <v>0</v>
      </c>
    </row>
    <row r="553" spans="1:119" x14ac:dyDescent="0.2">
      <c r="A553">
        <f>ROW(Source!A760)</f>
        <v>760</v>
      </c>
      <c r="B553">
        <v>60252778</v>
      </c>
      <c r="C553">
        <v>60254165</v>
      </c>
      <c r="D553">
        <v>59039184</v>
      </c>
      <c r="E553">
        <v>1</v>
      </c>
      <c r="F553">
        <v>1</v>
      </c>
      <c r="G553">
        <v>1080</v>
      </c>
      <c r="H553">
        <v>3</v>
      </c>
      <c r="I553" t="s">
        <v>1214</v>
      </c>
      <c r="J553" t="s">
        <v>1215</v>
      </c>
      <c r="K553" t="s">
        <v>1216</v>
      </c>
      <c r="L553">
        <v>1348</v>
      </c>
      <c r="N553">
        <v>1009</v>
      </c>
      <c r="O553" t="s">
        <v>32</v>
      </c>
      <c r="P553" t="s">
        <v>32</v>
      </c>
      <c r="Q553">
        <v>1000</v>
      </c>
      <c r="W553">
        <v>0</v>
      </c>
      <c r="X553">
        <v>-301728717</v>
      </c>
      <c r="Y553">
        <f>AT553</f>
        <v>2E-3</v>
      </c>
      <c r="AA553">
        <v>17490.88</v>
      </c>
      <c r="AB553">
        <v>0</v>
      </c>
      <c r="AC553">
        <v>0</v>
      </c>
      <c r="AD553">
        <v>0</v>
      </c>
      <c r="AE553">
        <v>16180.28</v>
      </c>
      <c r="AF553">
        <v>0</v>
      </c>
      <c r="AG553">
        <v>0</v>
      </c>
      <c r="AH553">
        <v>0</v>
      </c>
      <c r="AI553">
        <v>1</v>
      </c>
      <c r="AJ553">
        <v>1</v>
      </c>
      <c r="AK553">
        <v>1</v>
      </c>
      <c r="AL553">
        <v>1</v>
      </c>
      <c r="AM553">
        <v>-2</v>
      </c>
      <c r="AN553">
        <v>0</v>
      </c>
      <c r="AO553">
        <v>1</v>
      </c>
      <c r="AP553">
        <v>1</v>
      </c>
      <c r="AQ553">
        <v>0</v>
      </c>
      <c r="AR553">
        <v>0</v>
      </c>
      <c r="AS553" t="s">
        <v>3</v>
      </c>
      <c r="AT553">
        <v>2E-3</v>
      </c>
      <c r="AU553" t="s">
        <v>3</v>
      </c>
      <c r="AV553">
        <v>0</v>
      </c>
      <c r="AW553">
        <v>2</v>
      </c>
      <c r="AX553">
        <v>60254533</v>
      </c>
      <c r="AY553">
        <v>1</v>
      </c>
      <c r="AZ553">
        <v>0</v>
      </c>
      <c r="BA553">
        <v>634</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CV553">
        <v>0</v>
      </c>
      <c r="CW553">
        <v>0</v>
      </c>
      <c r="CX553">
        <f>ROUND(Y553*Source!I760,9)</f>
        <v>1.1999999999999999E-3</v>
      </c>
      <c r="CY553">
        <f>AA553</f>
        <v>17490.88</v>
      </c>
      <c r="CZ553">
        <f>AE553</f>
        <v>16180.28</v>
      </c>
      <c r="DA553">
        <f>AI553</f>
        <v>1</v>
      </c>
      <c r="DB553">
        <f>ROUND(ROUND(AT553*CZ553,2),6)</f>
        <v>32.36</v>
      </c>
      <c r="DC553">
        <f>ROUND(ROUND(AT553*AG553,2),6)</f>
        <v>0</v>
      </c>
      <c r="DD553" t="s">
        <v>3</v>
      </c>
      <c r="DE553" t="s">
        <v>3</v>
      </c>
      <c r="DF553">
        <f t="shared" si="156"/>
        <v>19.420000000000002</v>
      </c>
      <c r="DG553">
        <f t="shared" si="154"/>
        <v>0</v>
      </c>
      <c r="DH553">
        <f t="shared" si="155"/>
        <v>0</v>
      </c>
      <c r="DI553">
        <f t="shared" si="147"/>
        <v>0</v>
      </c>
      <c r="DJ553">
        <f>DF553</f>
        <v>19.420000000000002</v>
      </c>
      <c r="DK553">
        <v>0</v>
      </c>
      <c r="DL553" t="s">
        <v>3</v>
      </c>
      <c r="DM553">
        <v>0</v>
      </c>
      <c r="DN553" t="s">
        <v>3</v>
      </c>
      <c r="DO553">
        <v>0</v>
      </c>
    </row>
    <row r="554" spans="1:119" x14ac:dyDescent="0.2">
      <c r="A554">
        <f>ROW(Source!A760)</f>
        <v>760</v>
      </c>
      <c r="B554">
        <v>60252778</v>
      </c>
      <c r="C554">
        <v>60254165</v>
      </c>
      <c r="D554">
        <v>0</v>
      </c>
      <c r="E554">
        <v>1080</v>
      </c>
      <c r="F554">
        <v>1</v>
      </c>
      <c r="G554">
        <v>1080</v>
      </c>
      <c r="H554">
        <v>3</v>
      </c>
      <c r="I554" t="s">
        <v>998</v>
      </c>
      <c r="J554" t="s">
        <v>3</v>
      </c>
      <c r="K554" t="s">
        <v>999</v>
      </c>
      <c r="L554">
        <v>1371</v>
      </c>
      <c r="N554">
        <v>1013</v>
      </c>
      <c r="O554" t="s">
        <v>37</v>
      </c>
      <c r="P554" t="s">
        <v>37</v>
      </c>
      <c r="Q554">
        <v>1</v>
      </c>
      <c r="W554">
        <v>0</v>
      </c>
      <c r="X554">
        <v>-1701077476</v>
      </c>
      <c r="Y554">
        <f>AT554</f>
        <v>10</v>
      </c>
      <c r="AA554">
        <v>373.21</v>
      </c>
      <c r="AB554">
        <v>0</v>
      </c>
      <c r="AC554">
        <v>0</v>
      </c>
      <c r="AD554">
        <v>0</v>
      </c>
      <c r="AE554">
        <v>373.21</v>
      </c>
      <c r="AF554">
        <v>0</v>
      </c>
      <c r="AG554">
        <v>0</v>
      </c>
      <c r="AH554">
        <v>0</v>
      </c>
      <c r="AI554">
        <v>1</v>
      </c>
      <c r="AJ554">
        <v>1</v>
      </c>
      <c r="AK554">
        <v>1</v>
      </c>
      <c r="AL554">
        <v>1</v>
      </c>
      <c r="AM554">
        <v>0</v>
      </c>
      <c r="AN554">
        <v>0</v>
      </c>
      <c r="AO554">
        <v>0</v>
      </c>
      <c r="AP554">
        <v>1</v>
      </c>
      <c r="AQ554">
        <v>0</v>
      </c>
      <c r="AR554">
        <v>0</v>
      </c>
      <c r="AS554" t="s">
        <v>3</v>
      </c>
      <c r="AT554">
        <v>10</v>
      </c>
      <c r="AU554" t="s">
        <v>3</v>
      </c>
      <c r="AV554">
        <v>0</v>
      </c>
      <c r="AW554">
        <v>1</v>
      </c>
      <c r="AX554">
        <v>-1</v>
      </c>
      <c r="AY554">
        <v>0</v>
      </c>
      <c r="AZ554">
        <v>0</v>
      </c>
      <c r="BA554" t="s">
        <v>3</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CV554">
        <v>0</v>
      </c>
      <c r="CW554">
        <v>0</v>
      </c>
      <c r="CX554">
        <f>ROUND(Y554*Source!I760,9)</f>
        <v>6</v>
      </c>
      <c r="CY554">
        <f>AA554</f>
        <v>373.21</v>
      </c>
      <c r="CZ554">
        <f>AE554</f>
        <v>373.21</v>
      </c>
      <c r="DA554">
        <f>AI554</f>
        <v>1</v>
      </c>
      <c r="DB554">
        <f>ROUND(ROUND(AT554*CZ554,2),6)</f>
        <v>3732.1</v>
      </c>
      <c r="DC554">
        <f>ROUND(ROUND(AT554*AG554,2),6)</f>
        <v>0</v>
      </c>
      <c r="DD554" t="s">
        <v>3</v>
      </c>
      <c r="DE554" t="s">
        <v>3</v>
      </c>
      <c r="DF554">
        <f t="shared" si="156"/>
        <v>2239.2600000000002</v>
      </c>
      <c r="DG554">
        <f t="shared" si="154"/>
        <v>0</v>
      </c>
      <c r="DH554">
        <f t="shared" si="155"/>
        <v>0</v>
      </c>
      <c r="DI554">
        <f t="shared" si="147"/>
        <v>0</v>
      </c>
      <c r="DJ554">
        <f>DF554</f>
        <v>2239.2600000000002</v>
      </c>
      <c r="DK554">
        <v>0</v>
      </c>
      <c r="DL554" t="s">
        <v>3</v>
      </c>
      <c r="DM554">
        <v>0</v>
      </c>
      <c r="DN554" t="s">
        <v>3</v>
      </c>
      <c r="DO554">
        <v>0</v>
      </c>
    </row>
    <row r="555" spans="1:119" x14ac:dyDescent="0.2">
      <c r="A555">
        <f>ROW(Source!A760)</f>
        <v>760</v>
      </c>
      <c r="B555">
        <v>60252778</v>
      </c>
      <c r="C555">
        <v>60254165</v>
      </c>
      <c r="D555">
        <v>0</v>
      </c>
      <c r="E555">
        <v>1080</v>
      </c>
      <c r="F555">
        <v>1</v>
      </c>
      <c r="G555">
        <v>1080</v>
      </c>
      <c r="H555">
        <v>3</v>
      </c>
      <c r="I555" t="s">
        <v>1002</v>
      </c>
      <c r="J555" t="s">
        <v>3</v>
      </c>
      <c r="K555" t="s">
        <v>1003</v>
      </c>
      <c r="L555">
        <v>1371</v>
      </c>
      <c r="N555">
        <v>1013</v>
      </c>
      <c r="O555" t="s">
        <v>37</v>
      </c>
      <c r="P555" t="s">
        <v>37</v>
      </c>
      <c r="Q555">
        <v>1</v>
      </c>
      <c r="W555">
        <v>0</v>
      </c>
      <c r="X555">
        <v>381497819</v>
      </c>
      <c r="Y555">
        <f>AT555</f>
        <v>10</v>
      </c>
      <c r="AA555">
        <v>342.92</v>
      </c>
      <c r="AB555">
        <v>0</v>
      </c>
      <c r="AC555">
        <v>0</v>
      </c>
      <c r="AD555">
        <v>0</v>
      </c>
      <c r="AE555">
        <v>342.92</v>
      </c>
      <c r="AF555">
        <v>0</v>
      </c>
      <c r="AG555">
        <v>0</v>
      </c>
      <c r="AH555">
        <v>0</v>
      </c>
      <c r="AI555">
        <v>1</v>
      </c>
      <c r="AJ555">
        <v>1</v>
      </c>
      <c r="AK555">
        <v>1</v>
      </c>
      <c r="AL555">
        <v>1</v>
      </c>
      <c r="AM555">
        <v>0</v>
      </c>
      <c r="AN555">
        <v>0</v>
      </c>
      <c r="AO555">
        <v>0</v>
      </c>
      <c r="AP555">
        <v>1</v>
      </c>
      <c r="AQ555">
        <v>0</v>
      </c>
      <c r="AR555">
        <v>0</v>
      </c>
      <c r="AS555" t="s">
        <v>3</v>
      </c>
      <c r="AT555">
        <v>10</v>
      </c>
      <c r="AU555" t="s">
        <v>3</v>
      </c>
      <c r="AV555">
        <v>0</v>
      </c>
      <c r="AW555">
        <v>1</v>
      </c>
      <c r="AX555">
        <v>-1</v>
      </c>
      <c r="AY555">
        <v>0</v>
      </c>
      <c r="AZ555">
        <v>0</v>
      </c>
      <c r="BA555" t="s">
        <v>3</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CV555">
        <v>0</v>
      </c>
      <c r="CW555">
        <v>0</v>
      </c>
      <c r="CX555">
        <f>ROUND(Y555*Source!I760,9)</f>
        <v>6</v>
      </c>
      <c r="CY555">
        <f>AA555</f>
        <v>342.92</v>
      </c>
      <c r="CZ555">
        <f>AE555</f>
        <v>342.92</v>
      </c>
      <c r="DA555">
        <f>AI555</f>
        <v>1</v>
      </c>
      <c r="DB555">
        <f>ROUND(ROUND(AT555*CZ555,2),6)</f>
        <v>3429.2</v>
      </c>
      <c r="DC555">
        <f>ROUND(ROUND(AT555*AG555,2),6)</f>
        <v>0</v>
      </c>
      <c r="DD555" t="s">
        <v>3</v>
      </c>
      <c r="DE555" t="s">
        <v>3</v>
      </c>
      <c r="DF555">
        <f t="shared" si="156"/>
        <v>2057.52</v>
      </c>
      <c r="DG555">
        <f t="shared" si="154"/>
        <v>0</v>
      </c>
      <c r="DH555">
        <f t="shared" si="155"/>
        <v>0</v>
      </c>
      <c r="DI555">
        <f t="shared" si="147"/>
        <v>0</v>
      </c>
      <c r="DJ555">
        <f>DF555</f>
        <v>2057.52</v>
      </c>
      <c r="DK555">
        <v>0</v>
      </c>
      <c r="DL555" t="s">
        <v>3</v>
      </c>
      <c r="DM555">
        <v>0</v>
      </c>
      <c r="DN555" t="s">
        <v>3</v>
      </c>
      <c r="DO555">
        <v>0</v>
      </c>
    </row>
    <row r="556" spans="1:119" x14ac:dyDescent="0.2">
      <c r="A556">
        <f>ROW(Source!A761)</f>
        <v>761</v>
      </c>
      <c r="B556">
        <v>60252775</v>
      </c>
      <c r="C556">
        <v>60254165</v>
      </c>
      <c r="D556">
        <v>58999254</v>
      </c>
      <c r="E556">
        <v>1080</v>
      </c>
      <c r="F556">
        <v>1</v>
      </c>
      <c r="G556">
        <v>1080</v>
      </c>
      <c r="H556">
        <v>1</v>
      </c>
      <c r="I556" t="s">
        <v>1048</v>
      </c>
      <c r="J556" t="s">
        <v>3</v>
      </c>
      <c r="K556" t="s">
        <v>1049</v>
      </c>
      <c r="L556">
        <v>1191</v>
      </c>
      <c r="N556">
        <v>1013</v>
      </c>
      <c r="O556" t="s">
        <v>1050</v>
      </c>
      <c r="P556" t="s">
        <v>1050</v>
      </c>
      <c r="Q556">
        <v>1</v>
      </c>
      <c r="W556">
        <v>0</v>
      </c>
      <c r="X556">
        <v>476480486</v>
      </c>
      <c r="Y556">
        <f>(AT556*1.1)</f>
        <v>7.9310000000000009</v>
      </c>
      <c r="AA556">
        <v>0</v>
      </c>
      <c r="AB556">
        <v>0</v>
      </c>
      <c r="AC556">
        <v>0</v>
      </c>
      <c r="AD556">
        <v>0</v>
      </c>
      <c r="AE556">
        <v>0</v>
      </c>
      <c r="AF556">
        <v>0</v>
      </c>
      <c r="AG556">
        <v>0</v>
      </c>
      <c r="AH556">
        <v>0</v>
      </c>
      <c r="AI556">
        <v>1</v>
      </c>
      <c r="AJ556">
        <v>1</v>
      </c>
      <c r="AK556">
        <v>1</v>
      </c>
      <c r="AL556">
        <v>1</v>
      </c>
      <c r="AM556">
        <v>5</v>
      </c>
      <c r="AN556">
        <v>0</v>
      </c>
      <c r="AO556">
        <v>1</v>
      </c>
      <c r="AP556">
        <v>1</v>
      </c>
      <c r="AQ556">
        <v>0</v>
      </c>
      <c r="AR556">
        <v>0</v>
      </c>
      <c r="AS556" t="s">
        <v>3</v>
      </c>
      <c r="AT556">
        <v>7.21</v>
      </c>
      <c r="AU556" t="s">
        <v>24</v>
      </c>
      <c r="AV556">
        <v>1</v>
      </c>
      <c r="AW556">
        <v>2</v>
      </c>
      <c r="AX556">
        <v>60254528</v>
      </c>
      <c r="AY556">
        <v>1</v>
      </c>
      <c r="AZ556">
        <v>0</v>
      </c>
      <c r="BA556">
        <v>635</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CU556">
        <f>ROUND(AT556*Source!I761*AH556*AL556,2)</f>
        <v>0</v>
      </c>
      <c r="CV556">
        <f>ROUND(Y556*Source!I761,9)</f>
        <v>4.7586000000000004</v>
      </c>
      <c r="CW556">
        <v>0</v>
      </c>
      <c r="CX556">
        <f>ROUND(Y556*Source!I761,9)</f>
        <v>4.7586000000000004</v>
      </c>
      <c r="CY556">
        <f>AD556</f>
        <v>0</v>
      </c>
      <c r="CZ556">
        <f>AH556</f>
        <v>0</v>
      </c>
      <c r="DA556">
        <f>AL556</f>
        <v>1</v>
      </c>
      <c r="DB556">
        <f>ROUND((ROUND(AT556*CZ556,2)*1.1),6)</f>
        <v>0</v>
      </c>
      <c r="DC556">
        <f>ROUND((ROUND(AT556*AG556,2)*1.1),6)</f>
        <v>0</v>
      </c>
      <c r="DD556" t="s">
        <v>3</v>
      </c>
      <c r="DE556" t="s">
        <v>3</v>
      </c>
      <c r="DF556">
        <f t="shared" si="156"/>
        <v>0</v>
      </c>
      <c r="DG556">
        <f t="shared" si="154"/>
        <v>0</v>
      </c>
      <c r="DH556">
        <f t="shared" si="155"/>
        <v>0</v>
      </c>
      <c r="DI556">
        <f t="shared" si="147"/>
        <v>0</v>
      </c>
      <c r="DJ556">
        <f>DI556</f>
        <v>0</v>
      </c>
      <c r="DK556">
        <v>0</v>
      </c>
      <c r="DL556" t="s">
        <v>3</v>
      </c>
      <c r="DM556">
        <v>0</v>
      </c>
      <c r="DN556" t="s">
        <v>3</v>
      </c>
      <c r="DO556">
        <v>0</v>
      </c>
    </row>
    <row r="557" spans="1:119" x14ac:dyDescent="0.2">
      <c r="A557">
        <f>ROW(Source!A761)</f>
        <v>761</v>
      </c>
      <c r="B557">
        <v>60252775</v>
      </c>
      <c r="C557">
        <v>60254165</v>
      </c>
      <c r="D557">
        <v>59070370</v>
      </c>
      <c r="E557">
        <v>1</v>
      </c>
      <c r="F557">
        <v>1</v>
      </c>
      <c r="G557">
        <v>1080</v>
      </c>
      <c r="H557">
        <v>2</v>
      </c>
      <c r="I557" t="s">
        <v>1051</v>
      </c>
      <c r="J557" t="s">
        <v>1052</v>
      </c>
      <c r="K557" t="s">
        <v>1053</v>
      </c>
      <c r="L557">
        <v>1368</v>
      </c>
      <c r="N557">
        <v>1011</v>
      </c>
      <c r="O557" t="s">
        <v>1054</v>
      </c>
      <c r="P557" t="s">
        <v>1054</v>
      </c>
      <c r="Q557">
        <v>1</v>
      </c>
      <c r="W557">
        <v>0</v>
      </c>
      <c r="X557">
        <v>-2065404138</v>
      </c>
      <c r="Y557">
        <f>(AT557*1.1)</f>
        <v>2.4090000000000003</v>
      </c>
      <c r="AA557">
        <v>0</v>
      </c>
      <c r="AB557">
        <v>87.47</v>
      </c>
      <c r="AC557">
        <v>0</v>
      </c>
      <c r="AD557">
        <v>0</v>
      </c>
      <c r="AE557">
        <v>0</v>
      </c>
      <c r="AF557">
        <v>7.11</v>
      </c>
      <c r="AG557">
        <v>0</v>
      </c>
      <c r="AH557">
        <v>0</v>
      </c>
      <c r="AI557">
        <v>1</v>
      </c>
      <c r="AJ557">
        <v>11.53</v>
      </c>
      <c r="AK557">
        <v>54.99</v>
      </c>
      <c r="AL557">
        <v>1</v>
      </c>
      <c r="AM557">
        <v>2</v>
      </c>
      <c r="AN557">
        <v>0</v>
      </c>
      <c r="AO557">
        <v>1</v>
      </c>
      <c r="AP557">
        <v>1</v>
      </c>
      <c r="AQ557">
        <v>0</v>
      </c>
      <c r="AR557">
        <v>0</v>
      </c>
      <c r="AS557" t="s">
        <v>3</v>
      </c>
      <c r="AT557">
        <v>2.19</v>
      </c>
      <c r="AU557" t="s">
        <v>24</v>
      </c>
      <c r="AV557">
        <v>0</v>
      </c>
      <c r="AW557">
        <v>2</v>
      </c>
      <c r="AX557">
        <v>60254529</v>
      </c>
      <c r="AY557">
        <v>1</v>
      </c>
      <c r="AZ557">
        <v>0</v>
      </c>
      <c r="BA557">
        <v>636</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CV557">
        <v>0</v>
      </c>
      <c r="CW557">
        <f>ROUND(Y557*Source!I761*DO557,9)</f>
        <v>0</v>
      </c>
      <c r="CX557">
        <f>ROUND(Y557*Source!I761,9)</f>
        <v>1.4454</v>
      </c>
      <c r="CY557">
        <f>AB557</f>
        <v>87.47</v>
      </c>
      <c r="CZ557">
        <f>AF557</f>
        <v>7.11</v>
      </c>
      <c r="DA557">
        <f>AJ557</f>
        <v>11.53</v>
      </c>
      <c r="DB557">
        <f>ROUND((ROUND(AT557*CZ557,2)*1.1),6)</f>
        <v>17.126999999999999</v>
      </c>
      <c r="DC557">
        <f>ROUND((ROUND(AT557*AG557,2)*1.1),6)</f>
        <v>0</v>
      </c>
      <c r="DD557" t="s">
        <v>3</v>
      </c>
      <c r="DE557" t="s">
        <v>3</v>
      </c>
      <c r="DF557">
        <f t="shared" si="156"/>
        <v>0</v>
      </c>
      <c r="DG557">
        <f>ROUND(ROUND(AF557*AJ557,2)*CX557,2)</f>
        <v>118.49</v>
      </c>
      <c r="DH557">
        <f>ROUND(ROUND(AG557*AK557,2)*CX557,2)</f>
        <v>0</v>
      </c>
      <c r="DI557">
        <f t="shared" si="147"/>
        <v>0</v>
      </c>
      <c r="DJ557">
        <f>DG557</f>
        <v>118.49</v>
      </c>
      <c r="DK557">
        <v>0</v>
      </c>
      <c r="DL557" t="s">
        <v>3</v>
      </c>
      <c r="DM557">
        <v>0</v>
      </c>
      <c r="DN557" t="s">
        <v>3</v>
      </c>
      <c r="DO557">
        <v>0</v>
      </c>
    </row>
    <row r="558" spans="1:119" x14ac:dyDescent="0.2">
      <c r="A558">
        <f>ROW(Source!A761)</f>
        <v>761</v>
      </c>
      <c r="B558">
        <v>60252775</v>
      </c>
      <c r="C558">
        <v>60254165</v>
      </c>
      <c r="D558">
        <v>59070669</v>
      </c>
      <c r="E558">
        <v>1</v>
      </c>
      <c r="F558">
        <v>1</v>
      </c>
      <c r="G558">
        <v>1080</v>
      </c>
      <c r="H558">
        <v>2</v>
      </c>
      <c r="I558" t="s">
        <v>1055</v>
      </c>
      <c r="J558" t="s">
        <v>1056</v>
      </c>
      <c r="K558" t="s">
        <v>1057</v>
      </c>
      <c r="L558">
        <v>1368</v>
      </c>
      <c r="N558">
        <v>1011</v>
      </c>
      <c r="O558" t="s">
        <v>1054</v>
      </c>
      <c r="P558" t="s">
        <v>1054</v>
      </c>
      <c r="Q558">
        <v>1</v>
      </c>
      <c r="W558">
        <v>0</v>
      </c>
      <c r="X558">
        <v>-1985943078</v>
      </c>
      <c r="Y558">
        <f>(AT558*1.1)</f>
        <v>0.14300000000000002</v>
      </c>
      <c r="AA558">
        <v>0</v>
      </c>
      <c r="AB558">
        <v>1445.28</v>
      </c>
      <c r="AC558">
        <v>740.47</v>
      </c>
      <c r="AD558">
        <v>0</v>
      </c>
      <c r="AE558">
        <v>0</v>
      </c>
      <c r="AF558">
        <v>83.1</v>
      </c>
      <c r="AG558">
        <v>12.62</v>
      </c>
      <c r="AH558">
        <v>0</v>
      </c>
      <c r="AI558">
        <v>1</v>
      </c>
      <c r="AJ558">
        <v>16.3</v>
      </c>
      <c r="AK558">
        <v>54.99</v>
      </c>
      <c r="AL558">
        <v>1</v>
      </c>
      <c r="AM558">
        <v>2</v>
      </c>
      <c r="AN558">
        <v>0</v>
      </c>
      <c r="AO558">
        <v>1</v>
      </c>
      <c r="AP558">
        <v>1</v>
      </c>
      <c r="AQ558">
        <v>0</v>
      </c>
      <c r="AR558">
        <v>0</v>
      </c>
      <c r="AS558" t="s">
        <v>3</v>
      </c>
      <c r="AT558">
        <v>0.13</v>
      </c>
      <c r="AU558" t="s">
        <v>24</v>
      </c>
      <c r="AV558">
        <v>0</v>
      </c>
      <c r="AW558">
        <v>2</v>
      </c>
      <c r="AX558">
        <v>60254530</v>
      </c>
      <c r="AY558">
        <v>1</v>
      </c>
      <c r="AZ558">
        <v>0</v>
      </c>
      <c r="BA558">
        <v>637</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CV558">
        <v>0</v>
      </c>
      <c r="CW558">
        <f>ROUND(Y558*Source!I761*DO558,9)</f>
        <v>1.0827960000000001</v>
      </c>
      <c r="CX558">
        <f>ROUND(Y558*Source!I761,9)</f>
        <v>8.5800000000000001E-2</v>
      </c>
      <c r="CY558">
        <f>AB558</f>
        <v>1445.28</v>
      </c>
      <c r="CZ558">
        <f>AF558</f>
        <v>83.1</v>
      </c>
      <c r="DA558">
        <f>AJ558</f>
        <v>16.3</v>
      </c>
      <c r="DB558">
        <f>ROUND((ROUND(AT558*CZ558,2)*1.1),6)</f>
        <v>11.88</v>
      </c>
      <c r="DC558">
        <f>ROUND((ROUND(AT558*AG558,2)*1.1),6)</f>
        <v>1.804</v>
      </c>
      <c r="DD558" t="s">
        <v>3</v>
      </c>
      <c r="DE558" t="s">
        <v>3</v>
      </c>
      <c r="DF558">
        <f t="shared" si="156"/>
        <v>0</v>
      </c>
      <c r="DG558">
        <f>ROUND(ROUND(AF558*AJ558,2)*CX558,2)</f>
        <v>116.22</v>
      </c>
      <c r="DH558">
        <f>ROUND(ROUND(AG558*AK558,2)*CX558,2)</f>
        <v>59.54</v>
      </c>
      <c r="DI558">
        <f t="shared" si="147"/>
        <v>0</v>
      </c>
      <c r="DJ558">
        <f>DG558</f>
        <v>116.22</v>
      </c>
      <c r="DK558">
        <v>0</v>
      </c>
      <c r="DL558" t="s">
        <v>1058</v>
      </c>
      <c r="DM558">
        <v>0</v>
      </c>
      <c r="DN558" t="s">
        <v>1050</v>
      </c>
      <c r="DO558">
        <v>12.62</v>
      </c>
    </row>
    <row r="559" spans="1:119" x14ac:dyDescent="0.2">
      <c r="A559">
        <f>ROW(Source!A761)</f>
        <v>761</v>
      </c>
      <c r="B559">
        <v>60252775</v>
      </c>
      <c r="C559">
        <v>60254165</v>
      </c>
      <c r="D559">
        <v>59040049</v>
      </c>
      <c r="E559">
        <v>1</v>
      </c>
      <c r="F559">
        <v>1</v>
      </c>
      <c r="G559">
        <v>1080</v>
      </c>
      <c r="H559">
        <v>3</v>
      </c>
      <c r="I559" t="s">
        <v>1066</v>
      </c>
      <c r="J559" t="s">
        <v>1067</v>
      </c>
      <c r="K559" t="s">
        <v>1068</v>
      </c>
      <c r="L559">
        <v>1348</v>
      </c>
      <c r="N559">
        <v>1009</v>
      </c>
      <c r="O559" t="s">
        <v>32</v>
      </c>
      <c r="P559" t="s">
        <v>32</v>
      </c>
      <c r="Q559">
        <v>1000</v>
      </c>
      <c r="W559">
        <v>0</v>
      </c>
      <c r="X559">
        <v>-1792704725</v>
      </c>
      <c r="Y559">
        <f>AT559</f>
        <v>7.7999999999999999E-4</v>
      </c>
      <c r="AA559">
        <v>172825.85</v>
      </c>
      <c r="AB559">
        <v>0</v>
      </c>
      <c r="AC559">
        <v>0</v>
      </c>
      <c r="AD559">
        <v>0</v>
      </c>
      <c r="AE559">
        <v>8590.86</v>
      </c>
      <c r="AF559">
        <v>0</v>
      </c>
      <c r="AG559">
        <v>0</v>
      </c>
      <c r="AH559">
        <v>0</v>
      </c>
      <c r="AI559">
        <v>18.61</v>
      </c>
      <c r="AJ559">
        <v>1</v>
      </c>
      <c r="AK559">
        <v>1</v>
      </c>
      <c r="AL559">
        <v>1</v>
      </c>
      <c r="AM559">
        <v>2</v>
      </c>
      <c r="AN559">
        <v>0</v>
      </c>
      <c r="AO559">
        <v>1</v>
      </c>
      <c r="AP559">
        <v>1</v>
      </c>
      <c r="AQ559">
        <v>0</v>
      </c>
      <c r="AR559">
        <v>0</v>
      </c>
      <c r="AS559" t="s">
        <v>3</v>
      </c>
      <c r="AT559">
        <v>7.7999999999999999E-4</v>
      </c>
      <c r="AU559" t="s">
        <v>3</v>
      </c>
      <c r="AV559">
        <v>0</v>
      </c>
      <c r="AW559">
        <v>2</v>
      </c>
      <c r="AX559">
        <v>60254532</v>
      </c>
      <c r="AY559">
        <v>1</v>
      </c>
      <c r="AZ559">
        <v>0</v>
      </c>
      <c r="BA559">
        <v>639</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CV559">
        <v>0</v>
      </c>
      <c r="CW559">
        <v>0</v>
      </c>
      <c r="CX559">
        <f>ROUND(Y559*Source!I761,9)</f>
        <v>4.6799999999999999E-4</v>
      </c>
      <c r="CY559">
        <f>AA559</f>
        <v>172825.85</v>
      </c>
      <c r="CZ559">
        <f>AE559</f>
        <v>8590.86</v>
      </c>
      <c r="DA559">
        <f>AI559</f>
        <v>18.61</v>
      </c>
      <c r="DB559">
        <f>ROUND(ROUND(AT559*CZ559,2),6)</f>
        <v>6.7</v>
      </c>
      <c r="DC559">
        <f>ROUND(ROUND(AT559*AG559,2),6)</f>
        <v>0</v>
      </c>
      <c r="DD559" t="s">
        <v>3</v>
      </c>
      <c r="DE559" t="s">
        <v>3</v>
      </c>
      <c r="DF559">
        <f>ROUND(ROUND(AE559*AI559,2)*CX559,2)</f>
        <v>74.819999999999993</v>
      </c>
      <c r="DG559">
        <f>ROUND(ROUND(AF559,2)*CX559,2)</f>
        <v>0</v>
      </c>
      <c r="DH559">
        <f>ROUND(ROUND(AG559,2)*CX559,2)</f>
        <v>0</v>
      </c>
      <c r="DI559">
        <f t="shared" si="147"/>
        <v>0</v>
      </c>
      <c r="DJ559">
        <f>DF559</f>
        <v>74.819999999999993</v>
      </c>
      <c r="DK559">
        <v>0</v>
      </c>
      <c r="DL559" t="s">
        <v>3</v>
      </c>
      <c r="DM559">
        <v>0</v>
      </c>
      <c r="DN559" t="s">
        <v>3</v>
      </c>
      <c r="DO559">
        <v>0</v>
      </c>
    </row>
    <row r="560" spans="1:119" x14ac:dyDescent="0.2">
      <c r="A560">
        <f>ROW(Source!A761)</f>
        <v>761</v>
      </c>
      <c r="B560">
        <v>60252775</v>
      </c>
      <c r="C560">
        <v>60254165</v>
      </c>
      <c r="D560">
        <v>59039184</v>
      </c>
      <c r="E560">
        <v>1</v>
      </c>
      <c r="F560">
        <v>1</v>
      </c>
      <c r="G560">
        <v>1080</v>
      </c>
      <c r="H560">
        <v>3</v>
      </c>
      <c r="I560" t="s">
        <v>1214</v>
      </c>
      <c r="J560" t="s">
        <v>1215</v>
      </c>
      <c r="K560" t="s">
        <v>1216</v>
      </c>
      <c r="L560">
        <v>1348</v>
      </c>
      <c r="N560">
        <v>1009</v>
      </c>
      <c r="O560" t="s">
        <v>32</v>
      </c>
      <c r="P560" t="s">
        <v>32</v>
      </c>
      <c r="Q560">
        <v>1000</v>
      </c>
      <c r="W560">
        <v>0</v>
      </c>
      <c r="X560">
        <v>-301728717</v>
      </c>
      <c r="Y560">
        <f>AT560</f>
        <v>2E-3</v>
      </c>
      <c r="AA560">
        <v>55271.19</v>
      </c>
      <c r="AB560">
        <v>0</v>
      </c>
      <c r="AC560">
        <v>0</v>
      </c>
      <c r="AD560">
        <v>0</v>
      </c>
      <c r="AE560">
        <v>16180.28</v>
      </c>
      <c r="AF560">
        <v>0</v>
      </c>
      <c r="AG560">
        <v>0</v>
      </c>
      <c r="AH560">
        <v>0</v>
      </c>
      <c r="AI560">
        <v>3.16</v>
      </c>
      <c r="AJ560">
        <v>1</v>
      </c>
      <c r="AK560">
        <v>1</v>
      </c>
      <c r="AL560">
        <v>1</v>
      </c>
      <c r="AM560">
        <v>2</v>
      </c>
      <c r="AN560">
        <v>0</v>
      </c>
      <c r="AO560">
        <v>1</v>
      </c>
      <c r="AP560">
        <v>1</v>
      </c>
      <c r="AQ560">
        <v>0</v>
      </c>
      <c r="AR560">
        <v>0</v>
      </c>
      <c r="AS560" t="s">
        <v>3</v>
      </c>
      <c r="AT560">
        <v>2E-3</v>
      </c>
      <c r="AU560" t="s">
        <v>3</v>
      </c>
      <c r="AV560">
        <v>0</v>
      </c>
      <c r="AW560">
        <v>2</v>
      </c>
      <c r="AX560">
        <v>60254533</v>
      </c>
      <c r="AY560">
        <v>1</v>
      </c>
      <c r="AZ560">
        <v>0</v>
      </c>
      <c r="BA560">
        <v>640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CV560">
        <v>0</v>
      </c>
      <c r="CW560">
        <v>0</v>
      </c>
      <c r="CX560">
        <f>ROUND(Y560*Source!I761,9)</f>
        <v>1.1999999999999999E-3</v>
      </c>
      <c r="CY560">
        <f>AA560</f>
        <v>55271.19</v>
      </c>
      <c r="CZ560">
        <f>AE560</f>
        <v>16180.28</v>
      </c>
      <c r="DA560">
        <f>AI560</f>
        <v>3.16</v>
      </c>
      <c r="DB560">
        <f>ROUND(ROUND(AT560*CZ560,2),6)</f>
        <v>32.36</v>
      </c>
      <c r="DC560">
        <f>ROUND(ROUND(AT560*AG560,2),6)</f>
        <v>0</v>
      </c>
      <c r="DD560" t="s">
        <v>3</v>
      </c>
      <c r="DE560" t="s">
        <v>3</v>
      </c>
      <c r="DF560">
        <f>ROUND(ROUND(AE560*AI560,2)*CX560,2)</f>
        <v>61.36</v>
      </c>
      <c r="DG560">
        <f>ROUND(ROUND(AF560,2)*CX560,2)</f>
        <v>0</v>
      </c>
      <c r="DH560">
        <f>ROUND(ROUND(AG560,2)*CX560,2)</f>
        <v>0</v>
      </c>
      <c r="DI560">
        <f t="shared" si="147"/>
        <v>0</v>
      </c>
      <c r="DJ560">
        <f>DF560</f>
        <v>61.36</v>
      </c>
      <c r="DK560">
        <v>0</v>
      </c>
      <c r="DL560" t="s">
        <v>3</v>
      </c>
      <c r="DM560">
        <v>0</v>
      </c>
      <c r="DN560" t="s">
        <v>3</v>
      </c>
      <c r="DO560">
        <v>0</v>
      </c>
    </row>
    <row r="561" spans="1:119" x14ac:dyDescent="0.2">
      <c r="A561">
        <f>ROW(Source!A761)</f>
        <v>761</v>
      </c>
      <c r="B561">
        <v>60252775</v>
      </c>
      <c r="C561">
        <v>60254165</v>
      </c>
      <c r="D561">
        <v>0</v>
      </c>
      <c r="E561">
        <v>1080</v>
      </c>
      <c r="F561">
        <v>1</v>
      </c>
      <c r="G561">
        <v>1080</v>
      </c>
      <c r="H561">
        <v>3</v>
      </c>
      <c r="I561" t="s">
        <v>998</v>
      </c>
      <c r="J561" t="s">
        <v>3</v>
      </c>
      <c r="K561" t="s">
        <v>999</v>
      </c>
      <c r="L561">
        <v>1371</v>
      </c>
      <c r="N561">
        <v>1013</v>
      </c>
      <c r="O561" t="s">
        <v>37</v>
      </c>
      <c r="P561" t="s">
        <v>37</v>
      </c>
      <c r="Q561">
        <v>1</v>
      </c>
      <c r="W561">
        <v>0</v>
      </c>
      <c r="X561">
        <v>-1701077476</v>
      </c>
      <c r="Y561">
        <f>AT561</f>
        <v>10</v>
      </c>
      <c r="AA561">
        <v>3985.99</v>
      </c>
      <c r="AB561">
        <v>0</v>
      </c>
      <c r="AC561">
        <v>0</v>
      </c>
      <c r="AD561">
        <v>0</v>
      </c>
      <c r="AE561">
        <v>373.21</v>
      </c>
      <c r="AF561">
        <v>0</v>
      </c>
      <c r="AG561">
        <v>0</v>
      </c>
      <c r="AH561">
        <v>0</v>
      </c>
      <c r="AI561">
        <v>9.8800000000000008</v>
      </c>
      <c r="AJ561">
        <v>1</v>
      </c>
      <c r="AK561">
        <v>1</v>
      </c>
      <c r="AL561">
        <v>1</v>
      </c>
      <c r="AM561">
        <v>0</v>
      </c>
      <c r="AN561">
        <v>0</v>
      </c>
      <c r="AO561">
        <v>0</v>
      </c>
      <c r="AP561">
        <v>1</v>
      </c>
      <c r="AQ561">
        <v>0</v>
      </c>
      <c r="AR561">
        <v>0</v>
      </c>
      <c r="AS561" t="s">
        <v>3</v>
      </c>
      <c r="AT561">
        <v>10</v>
      </c>
      <c r="AU561" t="s">
        <v>3</v>
      </c>
      <c r="AV561">
        <v>0</v>
      </c>
      <c r="AW561">
        <v>1</v>
      </c>
      <c r="AX561">
        <v>-1</v>
      </c>
      <c r="AY561">
        <v>0</v>
      </c>
      <c r="AZ561">
        <v>0</v>
      </c>
      <c r="BA561" t="s">
        <v>3</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CV561">
        <v>0</v>
      </c>
      <c r="CW561">
        <v>0</v>
      </c>
      <c r="CX561">
        <f>ROUND(Y561*Source!I761,9)</f>
        <v>6</v>
      </c>
      <c r="CY561">
        <f>AA561</f>
        <v>3985.99</v>
      </c>
      <c r="CZ561">
        <f>AE561</f>
        <v>373.21</v>
      </c>
      <c r="DA561">
        <f>AI561</f>
        <v>9.8800000000000008</v>
      </c>
      <c r="DB561">
        <f>ROUND(ROUND(AT561*CZ561,2),6)</f>
        <v>3732.1</v>
      </c>
      <c r="DC561">
        <f>ROUND(ROUND(AT561*AG561,2),6)</f>
        <v>0</v>
      </c>
      <c r="DD561" t="s">
        <v>3</v>
      </c>
      <c r="DE561" t="s">
        <v>3</v>
      </c>
      <c r="DF561">
        <f>ROUND(ROUND(AE561*AI561,2)*CX561,2)</f>
        <v>22123.86</v>
      </c>
      <c r="DG561">
        <f>ROUND(ROUND(AF561,2)*CX561,2)</f>
        <v>0</v>
      </c>
      <c r="DH561">
        <f>ROUND(ROUND(AG561,2)*CX561,2)</f>
        <v>0</v>
      </c>
      <c r="DI561">
        <f t="shared" si="147"/>
        <v>0</v>
      </c>
      <c r="DJ561">
        <f>DF561</f>
        <v>22123.86</v>
      </c>
      <c r="DK561">
        <v>0</v>
      </c>
      <c r="DL561" t="s">
        <v>3</v>
      </c>
      <c r="DM561">
        <v>0</v>
      </c>
      <c r="DN561" t="s">
        <v>3</v>
      </c>
      <c r="DO561">
        <v>0</v>
      </c>
    </row>
    <row r="562" spans="1:119" x14ac:dyDescent="0.2">
      <c r="A562">
        <f>ROW(Source!A761)</f>
        <v>761</v>
      </c>
      <c r="B562">
        <v>60252775</v>
      </c>
      <c r="C562">
        <v>60254165</v>
      </c>
      <c r="D562">
        <v>0</v>
      </c>
      <c r="E562">
        <v>1080</v>
      </c>
      <c r="F562">
        <v>1</v>
      </c>
      <c r="G562">
        <v>1080</v>
      </c>
      <c r="H562">
        <v>3</v>
      </c>
      <c r="I562" t="s">
        <v>1002</v>
      </c>
      <c r="J562" t="s">
        <v>3</v>
      </c>
      <c r="K562" t="s">
        <v>1003</v>
      </c>
      <c r="L562">
        <v>1371</v>
      </c>
      <c r="N562">
        <v>1013</v>
      </c>
      <c r="O562" t="s">
        <v>37</v>
      </c>
      <c r="P562" t="s">
        <v>37</v>
      </c>
      <c r="Q562">
        <v>1</v>
      </c>
      <c r="W562">
        <v>0</v>
      </c>
      <c r="X562">
        <v>381497819</v>
      </c>
      <c r="Y562">
        <f>AT562</f>
        <v>10</v>
      </c>
      <c r="AA562">
        <v>3662.48</v>
      </c>
      <c r="AB562">
        <v>0</v>
      </c>
      <c r="AC562">
        <v>0</v>
      </c>
      <c r="AD562">
        <v>0</v>
      </c>
      <c r="AE562">
        <v>342.92</v>
      </c>
      <c r="AF562">
        <v>0</v>
      </c>
      <c r="AG562">
        <v>0</v>
      </c>
      <c r="AH562">
        <v>0</v>
      </c>
      <c r="AI562">
        <v>9.8800000000000008</v>
      </c>
      <c r="AJ562">
        <v>1</v>
      </c>
      <c r="AK562">
        <v>1</v>
      </c>
      <c r="AL562">
        <v>1</v>
      </c>
      <c r="AM562">
        <v>0</v>
      </c>
      <c r="AN562">
        <v>0</v>
      </c>
      <c r="AO562">
        <v>0</v>
      </c>
      <c r="AP562">
        <v>1</v>
      </c>
      <c r="AQ562">
        <v>0</v>
      </c>
      <c r="AR562">
        <v>0</v>
      </c>
      <c r="AS562" t="s">
        <v>3</v>
      </c>
      <c r="AT562">
        <v>10</v>
      </c>
      <c r="AU562" t="s">
        <v>3</v>
      </c>
      <c r="AV562">
        <v>0</v>
      </c>
      <c r="AW562">
        <v>1</v>
      </c>
      <c r="AX562">
        <v>-1</v>
      </c>
      <c r="AY562">
        <v>0</v>
      </c>
      <c r="AZ562">
        <v>0</v>
      </c>
      <c r="BA562" t="s">
        <v>3</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CV562">
        <v>0</v>
      </c>
      <c r="CW562">
        <v>0</v>
      </c>
      <c r="CX562">
        <f>ROUND(Y562*Source!I761,9)</f>
        <v>6</v>
      </c>
      <c r="CY562">
        <f>AA562</f>
        <v>3662.48</v>
      </c>
      <c r="CZ562">
        <f>AE562</f>
        <v>342.92</v>
      </c>
      <c r="DA562">
        <f>AI562</f>
        <v>9.8800000000000008</v>
      </c>
      <c r="DB562">
        <f>ROUND(ROUND(AT562*CZ562,2),6)</f>
        <v>3429.2</v>
      </c>
      <c r="DC562">
        <f>ROUND(ROUND(AT562*AG562,2),6)</f>
        <v>0</v>
      </c>
      <c r="DD562" t="s">
        <v>3</v>
      </c>
      <c r="DE562" t="s">
        <v>3</v>
      </c>
      <c r="DF562">
        <f>ROUND(ROUND(AE562*AI562,2)*CX562,2)</f>
        <v>20328.3</v>
      </c>
      <c r="DG562">
        <f>ROUND(ROUND(AF562,2)*CX562,2)</f>
        <v>0</v>
      </c>
      <c r="DH562">
        <f>ROUND(ROUND(AG562,2)*CX562,2)</f>
        <v>0</v>
      </c>
      <c r="DI562">
        <f t="shared" si="147"/>
        <v>0</v>
      </c>
      <c r="DJ562">
        <f>DF562</f>
        <v>20328.3</v>
      </c>
      <c r="DK562">
        <v>0</v>
      </c>
      <c r="DL562" t="s">
        <v>3</v>
      </c>
      <c r="DM562">
        <v>0</v>
      </c>
      <c r="DN562" t="s">
        <v>3</v>
      </c>
      <c r="DO562">
        <v>0</v>
      </c>
    </row>
  </sheetData>
  <printOptions gridLines="1"/>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640"/>
  <sheetViews>
    <sheetView workbookViewId="0"/>
  </sheetViews>
  <sheetFormatPr defaultColWidth="9.140625" defaultRowHeight="12.75" x14ac:dyDescent="0.2"/>
  <cols>
    <col min="1" max="256" width="9.140625" customWidth="1"/>
  </cols>
  <sheetData>
    <row r="1" spans="1:44" x14ac:dyDescent="0.2">
      <c r="A1">
        <f>ROW(Source!A29)</f>
        <v>29</v>
      </c>
      <c r="B1">
        <v>60254244</v>
      </c>
      <c r="C1">
        <v>60252893</v>
      </c>
      <c r="D1">
        <v>58999254</v>
      </c>
      <c r="E1">
        <v>1080</v>
      </c>
      <c r="F1">
        <v>1</v>
      </c>
      <c r="G1">
        <v>1080</v>
      </c>
      <c r="H1">
        <v>1</v>
      </c>
      <c r="I1" t="s">
        <v>1048</v>
      </c>
      <c r="J1" t="s">
        <v>3</v>
      </c>
      <c r="K1" t="s">
        <v>1049</v>
      </c>
      <c r="L1">
        <v>1191</v>
      </c>
      <c r="N1">
        <v>1013</v>
      </c>
      <c r="O1" t="s">
        <v>1050</v>
      </c>
      <c r="P1" t="s">
        <v>1050</v>
      </c>
      <c r="Q1">
        <v>1</v>
      </c>
      <c r="X1">
        <v>6.18</v>
      </c>
      <c r="Y1">
        <v>0</v>
      </c>
      <c r="Z1">
        <v>0</v>
      </c>
      <c r="AA1">
        <v>0</v>
      </c>
      <c r="AB1">
        <v>0</v>
      </c>
      <c r="AC1">
        <v>0</v>
      </c>
      <c r="AD1">
        <v>1</v>
      </c>
      <c r="AE1">
        <v>1</v>
      </c>
      <c r="AF1" t="s">
        <v>24</v>
      </c>
      <c r="AG1">
        <v>6.798</v>
      </c>
      <c r="AH1">
        <v>2</v>
      </c>
      <c r="AI1">
        <v>60252894</v>
      </c>
      <c r="AJ1">
        <v>1</v>
      </c>
      <c r="AK1">
        <v>0</v>
      </c>
      <c r="AL1">
        <v>0</v>
      </c>
      <c r="AM1">
        <v>0</v>
      </c>
      <c r="AN1">
        <v>0</v>
      </c>
      <c r="AO1">
        <v>0</v>
      </c>
      <c r="AP1">
        <v>0</v>
      </c>
      <c r="AQ1">
        <v>0</v>
      </c>
      <c r="AR1">
        <v>0</v>
      </c>
    </row>
    <row r="2" spans="1:44" x14ac:dyDescent="0.2">
      <c r="A2">
        <f>ROW(Source!A29)</f>
        <v>29</v>
      </c>
      <c r="B2">
        <v>60254245</v>
      </c>
      <c r="C2">
        <v>60252893</v>
      </c>
      <c r="D2">
        <v>59070370</v>
      </c>
      <c r="E2">
        <v>1</v>
      </c>
      <c r="F2">
        <v>1</v>
      </c>
      <c r="G2">
        <v>1080</v>
      </c>
      <c r="H2">
        <v>2</v>
      </c>
      <c r="I2" t="s">
        <v>1051</v>
      </c>
      <c r="J2" t="s">
        <v>1052</v>
      </c>
      <c r="K2" t="s">
        <v>1053</v>
      </c>
      <c r="L2">
        <v>1368</v>
      </c>
      <c r="N2">
        <v>1011</v>
      </c>
      <c r="O2" t="s">
        <v>1054</v>
      </c>
      <c r="P2" t="s">
        <v>1054</v>
      </c>
      <c r="Q2">
        <v>1</v>
      </c>
      <c r="X2">
        <v>1.67</v>
      </c>
      <c r="Y2">
        <v>0</v>
      </c>
      <c r="Z2">
        <v>7.11</v>
      </c>
      <c r="AA2">
        <v>0</v>
      </c>
      <c r="AB2">
        <v>0</v>
      </c>
      <c r="AC2">
        <v>0</v>
      </c>
      <c r="AD2">
        <v>1</v>
      </c>
      <c r="AE2">
        <v>0</v>
      </c>
      <c r="AF2" t="s">
        <v>24</v>
      </c>
      <c r="AG2">
        <v>1.837</v>
      </c>
      <c r="AH2">
        <v>2</v>
      </c>
      <c r="AI2">
        <v>60252895</v>
      </c>
      <c r="AJ2">
        <v>2</v>
      </c>
      <c r="AK2">
        <v>0</v>
      </c>
      <c r="AL2">
        <v>0</v>
      </c>
      <c r="AM2">
        <v>0</v>
      </c>
      <c r="AN2">
        <v>0</v>
      </c>
      <c r="AO2">
        <v>0</v>
      </c>
      <c r="AP2">
        <v>0</v>
      </c>
      <c r="AQ2">
        <v>0</v>
      </c>
      <c r="AR2">
        <v>0</v>
      </c>
    </row>
    <row r="3" spans="1:44" x14ac:dyDescent="0.2">
      <c r="A3">
        <f>ROW(Source!A29)</f>
        <v>29</v>
      </c>
      <c r="B3">
        <v>60254246</v>
      </c>
      <c r="C3">
        <v>60252893</v>
      </c>
      <c r="D3">
        <v>59070669</v>
      </c>
      <c r="E3">
        <v>1</v>
      </c>
      <c r="F3">
        <v>1</v>
      </c>
      <c r="G3">
        <v>1080</v>
      </c>
      <c r="H3">
        <v>2</v>
      </c>
      <c r="I3" t="s">
        <v>1055</v>
      </c>
      <c r="J3" t="s">
        <v>1056</v>
      </c>
      <c r="K3" t="s">
        <v>1057</v>
      </c>
      <c r="L3">
        <v>1368</v>
      </c>
      <c r="N3">
        <v>1011</v>
      </c>
      <c r="O3" t="s">
        <v>1054</v>
      </c>
      <c r="P3" t="s">
        <v>1054</v>
      </c>
      <c r="Q3">
        <v>1</v>
      </c>
      <c r="X3">
        <v>0.54</v>
      </c>
      <c r="Y3">
        <v>0</v>
      </c>
      <c r="Z3">
        <v>83.1</v>
      </c>
      <c r="AA3">
        <v>12.62</v>
      </c>
      <c r="AB3">
        <v>0</v>
      </c>
      <c r="AC3">
        <v>0</v>
      </c>
      <c r="AD3">
        <v>1</v>
      </c>
      <c r="AE3">
        <v>0</v>
      </c>
      <c r="AF3" t="s">
        <v>24</v>
      </c>
      <c r="AG3">
        <v>0.59400000000000008</v>
      </c>
      <c r="AH3">
        <v>2</v>
      </c>
      <c r="AI3">
        <v>60252896</v>
      </c>
      <c r="AJ3">
        <v>3</v>
      </c>
      <c r="AK3">
        <v>0</v>
      </c>
      <c r="AL3">
        <v>0</v>
      </c>
      <c r="AM3">
        <v>0</v>
      </c>
      <c r="AN3">
        <v>0</v>
      </c>
      <c r="AO3">
        <v>0</v>
      </c>
      <c r="AP3">
        <v>0</v>
      </c>
      <c r="AQ3">
        <v>0</v>
      </c>
      <c r="AR3">
        <v>0</v>
      </c>
    </row>
    <row r="4" spans="1:44" x14ac:dyDescent="0.2">
      <c r="A4">
        <f>ROW(Source!A29)</f>
        <v>29</v>
      </c>
      <c r="B4">
        <v>60254247</v>
      </c>
      <c r="C4">
        <v>60252893</v>
      </c>
      <c r="D4">
        <v>59039576</v>
      </c>
      <c r="E4">
        <v>1</v>
      </c>
      <c r="F4">
        <v>1</v>
      </c>
      <c r="G4">
        <v>1080</v>
      </c>
      <c r="H4">
        <v>3</v>
      </c>
      <c r="I4" t="s">
        <v>1059</v>
      </c>
      <c r="J4" t="s">
        <v>1060</v>
      </c>
      <c r="K4" t="s">
        <v>1061</v>
      </c>
      <c r="L4">
        <v>1348</v>
      </c>
      <c r="N4">
        <v>1009</v>
      </c>
      <c r="O4" t="s">
        <v>32</v>
      </c>
      <c r="P4" t="s">
        <v>32</v>
      </c>
      <c r="Q4">
        <v>1000</v>
      </c>
      <c r="X4">
        <v>4.0000000000000002E-4</v>
      </c>
      <c r="Y4">
        <v>7246.05</v>
      </c>
      <c r="Z4">
        <v>0</v>
      </c>
      <c r="AA4">
        <v>0</v>
      </c>
      <c r="AB4">
        <v>0</v>
      </c>
      <c r="AC4">
        <v>0</v>
      </c>
      <c r="AD4">
        <v>1</v>
      </c>
      <c r="AE4">
        <v>0</v>
      </c>
      <c r="AF4" t="s">
        <v>3</v>
      </c>
      <c r="AG4">
        <v>4.0000000000000002E-4</v>
      </c>
      <c r="AH4">
        <v>2</v>
      </c>
      <c r="AI4">
        <v>60252897</v>
      </c>
      <c r="AJ4">
        <v>4</v>
      </c>
      <c r="AK4">
        <v>0</v>
      </c>
      <c r="AL4">
        <v>0</v>
      </c>
      <c r="AM4">
        <v>0</v>
      </c>
      <c r="AN4">
        <v>0</v>
      </c>
      <c r="AO4">
        <v>0</v>
      </c>
      <c r="AP4">
        <v>0</v>
      </c>
      <c r="AQ4">
        <v>0</v>
      </c>
      <c r="AR4">
        <v>0</v>
      </c>
    </row>
    <row r="5" spans="1:44" x14ac:dyDescent="0.2">
      <c r="A5">
        <f>ROW(Source!A29)</f>
        <v>29</v>
      </c>
      <c r="B5">
        <v>60254248</v>
      </c>
      <c r="C5">
        <v>60252893</v>
      </c>
      <c r="D5">
        <v>59039979</v>
      </c>
      <c r="E5">
        <v>1</v>
      </c>
      <c r="F5">
        <v>1</v>
      </c>
      <c r="G5">
        <v>1080</v>
      </c>
      <c r="H5">
        <v>3</v>
      </c>
      <c r="I5" t="s">
        <v>1062</v>
      </c>
      <c r="J5" t="s">
        <v>1063</v>
      </c>
      <c r="K5" t="s">
        <v>1064</v>
      </c>
      <c r="L5">
        <v>1346</v>
      </c>
      <c r="N5">
        <v>1009</v>
      </c>
      <c r="O5" t="s">
        <v>1065</v>
      </c>
      <c r="P5" t="s">
        <v>1065</v>
      </c>
      <c r="Q5">
        <v>1</v>
      </c>
      <c r="X5">
        <v>0.15</v>
      </c>
      <c r="Y5">
        <v>29.89</v>
      </c>
      <c r="Z5">
        <v>0</v>
      </c>
      <c r="AA5">
        <v>0</v>
      </c>
      <c r="AB5">
        <v>0</v>
      </c>
      <c r="AC5">
        <v>0</v>
      </c>
      <c r="AD5">
        <v>1</v>
      </c>
      <c r="AE5">
        <v>0</v>
      </c>
      <c r="AF5" t="s">
        <v>3</v>
      </c>
      <c r="AG5">
        <v>0.15</v>
      </c>
      <c r="AH5">
        <v>2</v>
      </c>
      <c r="AI5">
        <v>60252898</v>
      </c>
      <c r="AJ5">
        <v>5</v>
      </c>
      <c r="AK5">
        <v>0</v>
      </c>
      <c r="AL5">
        <v>0</v>
      </c>
      <c r="AM5">
        <v>0</v>
      </c>
      <c r="AN5">
        <v>0</v>
      </c>
      <c r="AO5">
        <v>0</v>
      </c>
      <c r="AP5">
        <v>0</v>
      </c>
      <c r="AQ5">
        <v>0</v>
      </c>
      <c r="AR5">
        <v>0</v>
      </c>
    </row>
    <row r="6" spans="1:44" x14ac:dyDescent="0.2">
      <c r="A6">
        <f>ROW(Source!A29)</f>
        <v>29</v>
      </c>
      <c r="B6">
        <v>60254249</v>
      </c>
      <c r="C6">
        <v>60252893</v>
      </c>
      <c r="D6">
        <v>59040049</v>
      </c>
      <c r="E6">
        <v>1</v>
      </c>
      <c r="F6">
        <v>1</v>
      </c>
      <c r="G6">
        <v>1080</v>
      </c>
      <c r="H6">
        <v>3</v>
      </c>
      <c r="I6" t="s">
        <v>1066</v>
      </c>
      <c r="J6" t="s">
        <v>1067</v>
      </c>
      <c r="K6" t="s">
        <v>1068</v>
      </c>
      <c r="L6">
        <v>1348</v>
      </c>
      <c r="N6">
        <v>1009</v>
      </c>
      <c r="O6" t="s">
        <v>32</v>
      </c>
      <c r="P6" t="s">
        <v>32</v>
      </c>
      <c r="Q6">
        <v>1000</v>
      </c>
      <c r="X6">
        <v>1.4999999999999999E-4</v>
      </c>
      <c r="Y6">
        <v>8590.86</v>
      </c>
      <c r="Z6">
        <v>0</v>
      </c>
      <c r="AA6">
        <v>0</v>
      </c>
      <c r="AB6">
        <v>0</v>
      </c>
      <c r="AC6">
        <v>0</v>
      </c>
      <c r="AD6">
        <v>1</v>
      </c>
      <c r="AE6">
        <v>0</v>
      </c>
      <c r="AF6" t="s">
        <v>3</v>
      </c>
      <c r="AG6">
        <v>1.4999999999999999E-4</v>
      </c>
      <c r="AH6">
        <v>2</v>
      </c>
      <c r="AI6">
        <v>60252899</v>
      </c>
      <c r="AJ6">
        <v>6</v>
      </c>
      <c r="AK6">
        <v>0</v>
      </c>
      <c r="AL6">
        <v>0</v>
      </c>
      <c r="AM6">
        <v>0</v>
      </c>
      <c r="AN6">
        <v>0</v>
      </c>
      <c r="AO6">
        <v>0</v>
      </c>
      <c r="AP6">
        <v>0</v>
      </c>
      <c r="AQ6">
        <v>0</v>
      </c>
      <c r="AR6">
        <v>0</v>
      </c>
    </row>
    <row r="7" spans="1:44" x14ac:dyDescent="0.2">
      <c r="A7">
        <f>ROW(Source!A29)</f>
        <v>29</v>
      </c>
      <c r="B7">
        <v>60254250</v>
      </c>
      <c r="C7">
        <v>60252893</v>
      </c>
      <c r="D7">
        <v>59063148</v>
      </c>
      <c r="E7">
        <v>1</v>
      </c>
      <c r="F7">
        <v>1</v>
      </c>
      <c r="G7">
        <v>1080</v>
      </c>
      <c r="H7">
        <v>3</v>
      </c>
      <c r="I7" t="s">
        <v>1069</v>
      </c>
      <c r="J7" t="s">
        <v>1070</v>
      </c>
      <c r="K7" t="s">
        <v>1071</v>
      </c>
      <c r="L7">
        <v>1354</v>
      </c>
      <c r="N7">
        <v>1010</v>
      </c>
      <c r="O7" t="s">
        <v>457</v>
      </c>
      <c r="P7" t="s">
        <v>457</v>
      </c>
      <c r="Q7">
        <v>1</v>
      </c>
      <c r="X7">
        <v>1</v>
      </c>
      <c r="Y7">
        <v>14.99</v>
      </c>
      <c r="Z7">
        <v>0</v>
      </c>
      <c r="AA7">
        <v>0</v>
      </c>
      <c r="AB7">
        <v>0</v>
      </c>
      <c r="AC7">
        <v>0</v>
      </c>
      <c r="AD7">
        <v>1</v>
      </c>
      <c r="AE7">
        <v>0</v>
      </c>
      <c r="AF7" t="s">
        <v>3</v>
      </c>
      <c r="AG7">
        <v>1</v>
      </c>
      <c r="AH7">
        <v>2</v>
      </c>
      <c r="AI7">
        <v>60252900</v>
      </c>
      <c r="AJ7">
        <v>8</v>
      </c>
      <c r="AK7">
        <v>0</v>
      </c>
      <c r="AL7">
        <v>0</v>
      </c>
      <c r="AM7">
        <v>0</v>
      </c>
      <c r="AN7">
        <v>0</v>
      </c>
      <c r="AO7">
        <v>0</v>
      </c>
      <c r="AP7">
        <v>0</v>
      </c>
      <c r="AQ7">
        <v>0</v>
      </c>
      <c r="AR7">
        <v>0</v>
      </c>
    </row>
    <row r="8" spans="1:44" x14ac:dyDescent="0.2">
      <c r="A8">
        <f>ROW(Source!A29)</f>
        <v>29</v>
      </c>
      <c r="B8">
        <v>60254251</v>
      </c>
      <c r="C8">
        <v>60252893</v>
      </c>
      <c r="D8">
        <v>58996482</v>
      </c>
      <c r="E8">
        <v>1080</v>
      </c>
      <c r="F8">
        <v>1</v>
      </c>
      <c r="G8">
        <v>1080</v>
      </c>
      <c r="H8">
        <v>3</v>
      </c>
      <c r="I8" t="s">
        <v>1217</v>
      </c>
      <c r="J8" t="s">
        <v>3</v>
      </c>
      <c r="K8" t="s">
        <v>1218</v>
      </c>
      <c r="L8">
        <v>1346</v>
      </c>
      <c r="N8">
        <v>1009</v>
      </c>
      <c r="O8" t="s">
        <v>1065</v>
      </c>
      <c r="P8" t="s">
        <v>1065</v>
      </c>
      <c r="Q8">
        <v>1</v>
      </c>
      <c r="X8">
        <v>0.51</v>
      </c>
      <c r="Y8">
        <v>0</v>
      </c>
      <c r="Z8">
        <v>0</v>
      </c>
      <c r="AA8">
        <v>0</v>
      </c>
      <c r="AB8">
        <v>0</v>
      </c>
      <c r="AC8">
        <v>0</v>
      </c>
      <c r="AD8">
        <v>0</v>
      </c>
      <c r="AE8">
        <v>0</v>
      </c>
      <c r="AF8" t="s">
        <v>3</v>
      </c>
      <c r="AG8">
        <v>0.51</v>
      </c>
      <c r="AH8">
        <v>3</v>
      </c>
      <c r="AI8">
        <v>-1</v>
      </c>
      <c r="AJ8" t="s">
        <v>3</v>
      </c>
      <c r="AK8">
        <v>0</v>
      </c>
      <c r="AL8">
        <v>0</v>
      </c>
      <c r="AM8">
        <v>0</v>
      </c>
      <c r="AN8">
        <v>0</v>
      </c>
      <c r="AO8">
        <v>0</v>
      </c>
      <c r="AP8">
        <v>0</v>
      </c>
      <c r="AQ8">
        <v>0</v>
      </c>
      <c r="AR8">
        <v>0</v>
      </c>
    </row>
    <row r="9" spans="1:44" x14ac:dyDescent="0.2">
      <c r="A9">
        <f>ROW(Source!A29)</f>
        <v>29</v>
      </c>
      <c r="B9">
        <v>60254252</v>
      </c>
      <c r="C9">
        <v>60252893</v>
      </c>
      <c r="D9">
        <v>59011748</v>
      </c>
      <c r="E9">
        <v>1080</v>
      </c>
      <c r="F9">
        <v>1</v>
      </c>
      <c r="G9">
        <v>1080</v>
      </c>
      <c r="H9">
        <v>3</v>
      </c>
      <c r="I9" t="s">
        <v>1219</v>
      </c>
      <c r="J9" t="s">
        <v>3</v>
      </c>
      <c r="K9" t="s">
        <v>1220</v>
      </c>
      <c r="L9">
        <v>1301</v>
      </c>
      <c r="N9">
        <v>1003</v>
      </c>
      <c r="O9" t="s">
        <v>983</v>
      </c>
      <c r="P9" t="s">
        <v>983</v>
      </c>
      <c r="Q9">
        <v>1</v>
      </c>
      <c r="X9">
        <v>1</v>
      </c>
      <c r="Y9">
        <v>0</v>
      </c>
      <c r="Z9">
        <v>0</v>
      </c>
      <c r="AA9">
        <v>0</v>
      </c>
      <c r="AB9">
        <v>0</v>
      </c>
      <c r="AC9">
        <v>0</v>
      </c>
      <c r="AD9">
        <v>0</v>
      </c>
      <c r="AE9">
        <v>0</v>
      </c>
      <c r="AF9" t="s">
        <v>3</v>
      </c>
      <c r="AG9">
        <v>1</v>
      </c>
      <c r="AH9">
        <v>3</v>
      </c>
      <c r="AI9">
        <v>-1</v>
      </c>
      <c r="AJ9" t="s">
        <v>3</v>
      </c>
      <c r="AK9">
        <v>0</v>
      </c>
      <c r="AL9">
        <v>0</v>
      </c>
      <c r="AM9">
        <v>0</v>
      </c>
      <c r="AN9">
        <v>0</v>
      </c>
      <c r="AO9">
        <v>0</v>
      </c>
      <c r="AP9">
        <v>0</v>
      </c>
      <c r="AQ9">
        <v>0</v>
      </c>
      <c r="AR9">
        <v>0</v>
      </c>
    </row>
    <row r="10" spans="1:44" x14ac:dyDescent="0.2">
      <c r="A10">
        <f>ROW(Source!A30)</f>
        <v>30</v>
      </c>
      <c r="B10">
        <v>60254244</v>
      </c>
      <c r="C10">
        <v>60252893</v>
      </c>
      <c r="D10">
        <v>58999254</v>
      </c>
      <c r="E10">
        <v>1080</v>
      </c>
      <c r="F10">
        <v>1</v>
      </c>
      <c r="G10">
        <v>1080</v>
      </c>
      <c r="H10">
        <v>1</v>
      </c>
      <c r="I10" t="s">
        <v>1048</v>
      </c>
      <c r="J10" t="s">
        <v>3</v>
      </c>
      <c r="K10" t="s">
        <v>1049</v>
      </c>
      <c r="L10">
        <v>1191</v>
      </c>
      <c r="N10">
        <v>1013</v>
      </c>
      <c r="O10" t="s">
        <v>1050</v>
      </c>
      <c r="P10" t="s">
        <v>1050</v>
      </c>
      <c r="Q10">
        <v>1</v>
      </c>
      <c r="X10">
        <v>6.18</v>
      </c>
      <c r="Y10">
        <v>0</v>
      </c>
      <c r="Z10">
        <v>0</v>
      </c>
      <c r="AA10">
        <v>0</v>
      </c>
      <c r="AB10">
        <v>0</v>
      </c>
      <c r="AC10">
        <v>0</v>
      </c>
      <c r="AD10">
        <v>1</v>
      </c>
      <c r="AE10">
        <v>1</v>
      </c>
      <c r="AF10" t="s">
        <v>24</v>
      </c>
      <c r="AG10">
        <v>6.798</v>
      </c>
      <c r="AH10">
        <v>2</v>
      </c>
      <c r="AI10">
        <v>60252894</v>
      </c>
      <c r="AJ10">
        <v>9</v>
      </c>
      <c r="AK10">
        <v>0</v>
      </c>
      <c r="AL10">
        <v>0</v>
      </c>
      <c r="AM10">
        <v>0</v>
      </c>
      <c r="AN10">
        <v>0</v>
      </c>
      <c r="AO10">
        <v>0</v>
      </c>
      <c r="AP10">
        <v>0</v>
      </c>
      <c r="AQ10">
        <v>0</v>
      </c>
      <c r="AR10">
        <v>0</v>
      </c>
    </row>
    <row r="11" spans="1:44" x14ac:dyDescent="0.2">
      <c r="A11">
        <f>ROW(Source!A30)</f>
        <v>30</v>
      </c>
      <c r="B11">
        <v>60254245</v>
      </c>
      <c r="C11">
        <v>60252893</v>
      </c>
      <c r="D11">
        <v>59070370</v>
      </c>
      <c r="E11">
        <v>1</v>
      </c>
      <c r="F11">
        <v>1</v>
      </c>
      <c r="G11">
        <v>1080</v>
      </c>
      <c r="H11">
        <v>2</v>
      </c>
      <c r="I11" t="s">
        <v>1051</v>
      </c>
      <c r="J11" t="s">
        <v>1052</v>
      </c>
      <c r="K11" t="s">
        <v>1053</v>
      </c>
      <c r="L11">
        <v>1368</v>
      </c>
      <c r="N11">
        <v>1011</v>
      </c>
      <c r="O11" t="s">
        <v>1054</v>
      </c>
      <c r="P11" t="s">
        <v>1054</v>
      </c>
      <c r="Q11">
        <v>1</v>
      </c>
      <c r="X11">
        <v>1.67</v>
      </c>
      <c r="Y11">
        <v>0</v>
      </c>
      <c r="Z11">
        <v>7.11</v>
      </c>
      <c r="AA11">
        <v>0</v>
      </c>
      <c r="AB11">
        <v>0</v>
      </c>
      <c r="AC11">
        <v>0</v>
      </c>
      <c r="AD11">
        <v>1</v>
      </c>
      <c r="AE11">
        <v>0</v>
      </c>
      <c r="AF11" t="s">
        <v>24</v>
      </c>
      <c r="AG11">
        <v>1.837</v>
      </c>
      <c r="AH11">
        <v>2</v>
      </c>
      <c r="AI11">
        <v>60252895</v>
      </c>
      <c r="AJ11">
        <v>10</v>
      </c>
      <c r="AK11">
        <v>0</v>
      </c>
      <c r="AL11">
        <v>0</v>
      </c>
      <c r="AM11">
        <v>0</v>
      </c>
      <c r="AN11">
        <v>0</v>
      </c>
      <c r="AO11">
        <v>0</v>
      </c>
      <c r="AP11">
        <v>0</v>
      </c>
      <c r="AQ11">
        <v>0</v>
      </c>
      <c r="AR11">
        <v>0</v>
      </c>
    </row>
    <row r="12" spans="1:44" x14ac:dyDescent="0.2">
      <c r="A12">
        <f>ROW(Source!A30)</f>
        <v>30</v>
      </c>
      <c r="B12">
        <v>60254246</v>
      </c>
      <c r="C12">
        <v>60252893</v>
      </c>
      <c r="D12">
        <v>59070669</v>
      </c>
      <c r="E12">
        <v>1</v>
      </c>
      <c r="F12">
        <v>1</v>
      </c>
      <c r="G12">
        <v>1080</v>
      </c>
      <c r="H12">
        <v>2</v>
      </c>
      <c r="I12" t="s">
        <v>1055</v>
      </c>
      <c r="J12" t="s">
        <v>1056</v>
      </c>
      <c r="K12" t="s">
        <v>1057</v>
      </c>
      <c r="L12">
        <v>1368</v>
      </c>
      <c r="N12">
        <v>1011</v>
      </c>
      <c r="O12" t="s">
        <v>1054</v>
      </c>
      <c r="P12" t="s">
        <v>1054</v>
      </c>
      <c r="Q12">
        <v>1</v>
      </c>
      <c r="X12">
        <v>0.54</v>
      </c>
      <c r="Y12">
        <v>0</v>
      </c>
      <c r="Z12">
        <v>83.1</v>
      </c>
      <c r="AA12">
        <v>12.62</v>
      </c>
      <c r="AB12">
        <v>0</v>
      </c>
      <c r="AC12">
        <v>0</v>
      </c>
      <c r="AD12">
        <v>1</v>
      </c>
      <c r="AE12">
        <v>0</v>
      </c>
      <c r="AF12" t="s">
        <v>24</v>
      </c>
      <c r="AG12">
        <v>0.59400000000000008</v>
      </c>
      <c r="AH12">
        <v>2</v>
      </c>
      <c r="AI12">
        <v>60252896</v>
      </c>
      <c r="AJ12">
        <v>11</v>
      </c>
      <c r="AK12">
        <v>0</v>
      </c>
      <c r="AL12">
        <v>0</v>
      </c>
      <c r="AM12">
        <v>0</v>
      </c>
      <c r="AN12">
        <v>0</v>
      </c>
      <c r="AO12">
        <v>0</v>
      </c>
      <c r="AP12">
        <v>0</v>
      </c>
      <c r="AQ12">
        <v>0</v>
      </c>
      <c r="AR12">
        <v>0</v>
      </c>
    </row>
    <row r="13" spans="1:44" x14ac:dyDescent="0.2">
      <c r="A13">
        <f>ROW(Source!A30)</f>
        <v>30</v>
      </c>
      <c r="B13">
        <v>60254247</v>
      </c>
      <c r="C13">
        <v>60252893</v>
      </c>
      <c r="D13">
        <v>59039576</v>
      </c>
      <c r="E13">
        <v>1</v>
      </c>
      <c r="F13">
        <v>1</v>
      </c>
      <c r="G13">
        <v>1080</v>
      </c>
      <c r="H13">
        <v>3</v>
      </c>
      <c r="I13" t="s">
        <v>1059</v>
      </c>
      <c r="J13" t="s">
        <v>1060</v>
      </c>
      <c r="K13" t="s">
        <v>1061</v>
      </c>
      <c r="L13">
        <v>1348</v>
      </c>
      <c r="N13">
        <v>1009</v>
      </c>
      <c r="O13" t="s">
        <v>32</v>
      </c>
      <c r="P13" t="s">
        <v>32</v>
      </c>
      <c r="Q13">
        <v>1000</v>
      </c>
      <c r="X13">
        <v>4.0000000000000002E-4</v>
      </c>
      <c r="Y13">
        <v>7246.05</v>
      </c>
      <c r="Z13">
        <v>0</v>
      </c>
      <c r="AA13">
        <v>0</v>
      </c>
      <c r="AB13">
        <v>0</v>
      </c>
      <c r="AC13">
        <v>0</v>
      </c>
      <c r="AD13">
        <v>1</v>
      </c>
      <c r="AE13">
        <v>0</v>
      </c>
      <c r="AF13" t="s">
        <v>3</v>
      </c>
      <c r="AG13">
        <v>4.0000000000000002E-4</v>
      </c>
      <c r="AH13">
        <v>2</v>
      </c>
      <c r="AI13">
        <v>60252897</v>
      </c>
      <c r="AJ13">
        <v>12</v>
      </c>
      <c r="AK13">
        <v>0</v>
      </c>
      <c r="AL13">
        <v>0</v>
      </c>
      <c r="AM13">
        <v>0</v>
      </c>
      <c r="AN13">
        <v>0</v>
      </c>
      <c r="AO13">
        <v>0</v>
      </c>
      <c r="AP13">
        <v>0</v>
      </c>
      <c r="AQ13">
        <v>0</v>
      </c>
      <c r="AR13">
        <v>0</v>
      </c>
    </row>
    <row r="14" spans="1:44" x14ac:dyDescent="0.2">
      <c r="A14">
        <f>ROW(Source!A30)</f>
        <v>30</v>
      </c>
      <c r="B14">
        <v>60254248</v>
      </c>
      <c r="C14">
        <v>60252893</v>
      </c>
      <c r="D14">
        <v>59039979</v>
      </c>
      <c r="E14">
        <v>1</v>
      </c>
      <c r="F14">
        <v>1</v>
      </c>
      <c r="G14">
        <v>1080</v>
      </c>
      <c r="H14">
        <v>3</v>
      </c>
      <c r="I14" t="s">
        <v>1062</v>
      </c>
      <c r="J14" t="s">
        <v>1063</v>
      </c>
      <c r="K14" t="s">
        <v>1064</v>
      </c>
      <c r="L14">
        <v>1346</v>
      </c>
      <c r="N14">
        <v>1009</v>
      </c>
      <c r="O14" t="s">
        <v>1065</v>
      </c>
      <c r="P14" t="s">
        <v>1065</v>
      </c>
      <c r="Q14">
        <v>1</v>
      </c>
      <c r="X14">
        <v>0.15</v>
      </c>
      <c r="Y14">
        <v>29.89</v>
      </c>
      <c r="Z14">
        <v>0</v>
      </c>
      <c r="AA14">
        <v>0</v>
      </c>
      <c r="AB14">
        <v>0</v>
      </c>
      <c r="AC14">
        <v>0</v>
      </c>
      <c r="AD14">
        <v>1</v>
      </c>
      <c r="AE14">
        <v>0</v>
      </c>
      <c r="AF14" t="s">
        <v>3</v>
      </c>
      <c r="AG14">
        <v>0.15</v>
      </c>
      <c r="AH14">
        <v>2</v>
      </c>
      <c r="AI14">
        <v>60252898</v>
      </c>
      <c r="AJ14">
        <v>13</v>
      </c>
      <c r="AK14">
        <v>0</v>
      </c>
      <c r="AL14">
        <v>0</v>
      </c>
      <c r="AM14">
        <v>0</v>
      </c>
      <c r="AN14">
        <v>0</v>
      </c>
      <c r="AO14">
        <v>0</v>
      </c>
      <c r="AP14">
        <v>0</v>
      </c>
      <c r="AQ14">
        <v>0</v>
      </c>
      <c r="AR14">
        <v>0</v>
      </c>
    </row>
    <row r="15" spans="1:44" x14ac:dyDescent="0.2">
      <c r="A15">
        <f>ROW(Source!A30)</f>
        <v>30</v>
      </c>
      <c r="B15">
        <v>60254249</v>
      </c>
      <c r="C15">
        <v>60252893</v>
      </c>
      <c r="D15">
        <v>59040049</v>
      </c>
      <c r="E15">
        <v>1</v>
      </c>
      <c r="F15">
        <v>1</v>
      </c>
      <c r="G15">
        <v>1080</v>
      </c>
      <c r="H15">
        <v>3</v>
      </c>
      <c r="I15" t="s">
        <v>1066</v>
      </c>
      <c r="J15" t="s">
        <v>1067</v>
      </c>
      <c r="K15" t="s">
        <v>1068</v>
      </c>
      <c r="L15">
        <v>1348</v>
      </c>
      <c r="N15">
        <v>1009</v>
      </c>
      <c r="O15" t="s">
        <v>32</v>
      </c>
      <c r="P15" t="s">
        <v>32</v>
      </c>
      <c r="Q15">
        <v>1000</v>
      </c>
      <c r="X15">
        <v>1.4999999999999999E-4</v>
      </c>
      <c r="Y15">
        <v>8590.86</v>
      </c>
      <c r="Z15">
        <v>0</v>
      </c>
      <c r="AA15">
        <v>0</v>
      </c>
      <c r="AB15">
        <v>0</v>
      </c>
      <c r="AC15">
        <v>0</v>
      </c>
      <c r="AD15">
        <v>1</v>
      </c>
      <c r="AE15">
        <v>0</v>
      </c>
      <c r="AF15" t="s">
        <v>3</v>
      </c>
      <c r="AG15">
        <v>1.4999999999999999E-4</v>
      </c>
      <c r="AH15">
        <v>2</v>
      </c>
      <c r="AI15">
        <v>60252899</v>
      </c>
      <c r="AJ15">
        <v>14</v>
      </c>
      <c r="AK15">
        <v>0</v>
      </c>
      <c r="AL15">
        <v>0</v>
      </c>
      <c r="AM15">
        <v>0</v>
      </c>
      <c r="AN15">
        <v>0</v>
      </c>
      <c r="AO15">
        <v>0</v>
      </c>
      <c r="AP15">
        <v>0</v>
      </c>
      <c r="AQ15">
        <v>0</v>
      </c>
      <c r="AR15">
        <v>0</v>
      </c>
    </row>
    <row r="16" spans="1:44" x14ac:dyDescent="0.2">
      <c r="A16">
        <f>ROW(Source!A30)</f>
        <v>30</v>
      </c>
      <c r="B16">
        <v>60254250</v>
      </c>
      <c r="C16">
        <v>60252893</v>
      </c>
      <c r="D16">
        <v>59063148</v>
      </c>
      <c r="E16">
        <v>1</v>
      </c>
      <c r="F16">
        <v>1</v>
      </c>
      <c r="G16">
        <v>1080</v>
      </c>
      <c r="H16">
        <v>3</v>
      </c>
      <c r="I16" t="s">
        <v>1069</v>
      </c>
      <c r="J16" t="s">
        <v>1070</v>
      </c>
      <c r="K16" t="s">
        <v>1071</v>
      </c>
      <c r="L16">
        <v>1354</v>
      </c>
      <c r="N16">
        <v>1010</v>
      </c>
      <c r="O16" t="s">
        <v>457</v>
      </c>
      <c r="P16" t="s">
        <v>457</v>
      </c>
      <c r="Q16">
        <v>1</v>
      </c>
      <c r="X16">
        <v>1</v>
      </c>
      <c r="Y16">
        <v>14.99</v>
      </c>
      <c r="Z16">
        <v>0</v>
      </c>
      <c r="AA16">
        <v>0</v>
      </c>
      <c r="AB16">
        <v>0</v>
      </c>
      <c r="AC16">
        <v>0</v>
      </c>
      <c r="AD16">
        <v>1</v>
      </c>
      <c r="AE16">
        <v>0</v>
      </c>
      <c r="AF16" t="s">
        <v>3</v>
      </c>
      <c r="AG16">
        <v>1</v>
      </c>
      <c r="AH16">
        <v>2</v>
      </c>
      <c r="AI16">
        <v>60252900</v>
      </c>
      <c r="AJ16">
        <v>16</v>
      </c>
      <c r="AK16">
        <v>0</v>
      </c>
      <c r="AL16">
        <v>0</v>
      </c>
      <c r="AM16">
        <v>0</v>
      </c>
      <c r="AN16">
        <v>0</v>
      </c>
      <c r="AO16">
        <v>0</v>
      </c>
      <c r="AP16">
        <v>0</v>
      </c>
      <c r="AQ16">
        <v>0</v>
      </c>
      <c r="AR16">
        <v>0</v>
      </c>
    </row>
    <row r="17" spans="1:44" x14ac:dyDescent="0.2">
      <c r="A17">
        <f>ROW(Source!A30)</f>
        <v>30</v>
      </c>
      <c r="B17">
        <v>60254251</v>
      </c>
      <c r="C17">
        <v>60252893</v>
      </c>
      <c r="D17">
        <v>58996482</v>
      </c>
      <c r="E17">
        <v>1080</v>
      </c>
      <c r="F17">
        <v>1</v>
      </c>
      <c r="G17">
        <v>1080</v>
      </c>
      <c r="H17">
        <v>3</v>
      </c>
      <c r="I17" t="s">
        <v>1217</v>
      </c>
      <c r="J17" t="s">
        <v>3</v>
      </c>
      <c r="K17" t="s">
        <v>1218</v>
      </c>
      <c r="L17">
        <v>1346</v>
      </c>
      <c r="N17">
        <v>1009</v>
      </c>
      <c r="O17" t="s">
        <v>1065</v>
      </c>
      <c r="P17" t="s">
        <v>1065</v>
      </c>
      <c r="Q17">
        <v>1</v>
      </c>
      <c r="X17">
        <v>0.51</v>
      </c>
      <c r="Y17">
        <v>0</v>
      </c>
      <c r="Z17">
        <v>0</v>
      </c>
      <c r="AA17">
        <v>0</v>
      </c>
      <c r="AB17">
        <v>0</v>
      </c>
      <c r="AC17">
        <v>0</v>
      </c>
      <c r="AD17">
        <v>0</v>
      </c>
      <c r="AE17">
        <v>0</v>
      </c>
      <c r="AF17" t="s">
        <v>3</v>
      </c>
      <c r="AG17">
        <v>0.51</v>
      </c>
      <c r="AH17">
        <v>3</v>
      </c>
      <c r="AI17">
        <v>-1</v>
      </c>
      <c r="AJ17" t="s">
        <v>3</v>
      </c>
      <c r="AK17">
        <v>0</v>
      </c>
      <c r="AL17">
        <v>0</v>
      </c>
      <c r="AM17">
        <v>0</v>
      </c>
      <c r="AN17">
        <v>0</v>
      </c>
      <c r="AO17">
        <v>0</v>
      </c>
      <c r="AP17">
        <v>0</v>
      </c>
      <c r="AQ17">
        <v>0</v>
      </c>
      <c r="AR17">
        <v>0</v>
      </c>
    </row>
    <row r="18" spans="1:44" x14ac:dyDescent="0.2">
      <c r="A18">
        <f>ROW(Source!A30)</f>
        <v>30</v>
      </c>
      <c r="B18">
        <v>60254252</v>
      </c>
      <c r="C18">
        <v>60252893</v>
      </c>
      <c r="D18">
        <v>59011748</v>
      </c>
      <c r="E18">
        <v>1080</v>
      </c>
      <c r="F18">
        <v>1</v>
      </c>
      <c r="G18">
        <v>1080</v>
      </c>
      <c r="H18">
        <v>3</v>
      </c>
      <c r="I18" t="s">
        <v>1219</v>
      </c>
      <c r="J18" t="s">
        <v>3</v>
      </c>
      <c r="K18" t="s">
        <v>1220</v>
      </c>
      <c r="L18">
        <v>1301</v>
      </c>
      <c r="N18">
        <v>1003</v>
      </c>
      <c r="O18" t="s">
        <v>983</v>
      </c>
      <c r="P18" t="s">
        <v>983</v>
      </c>
      <c r="Q18">
        <v>1</v>
      </c>
      <c r="X18">
        <v>1</v>
      </c>
      <c r="Y18">
        <v>0</v>
      </c>
      <c r="Z18">
        <v>0</v>
      </c>
      <c r="AA18">
        <v>0</v>
      </c>
      <c r="AB18">
        <v>0</v>
      </c>
      <c r="AC18">
        <v>0</v>
      </c>
      <c r="AD18">
        <v>0</v>
      </c>
      <c r="AE18">
        <v>0</v>
      </c>
      <c r="AF18" t="s">
        <v>3</v>
      </c>
      <c r="AG18">
        <v>1</v>
      </c>
      <c r="AH18">
        <v>3</v>
      </c>
      <c r="AI18">
        <v>-1</v>
      </c>
      <c r="AJ18" t="s">
        <v>3</v>
      </c>
      <c r="AK18">
        <v>0</v>
      </c>
      <c r="AL18">
        <v>0</v>
      </c>
      <c r="AM18">
        <v>0</v>
      </c>
      <c r="AN18">
        <v>0</v>
      </c>
      <c r="AO18">
        <v>0</v>
      </c>
      <c r="AP18">
        <v>0</v>
      </c>
      <c r="AQ18">
        <v>0</v>
      </c>
      <c r="AR18">
        <v>0</v>
      </c>
    </row>
    <row r="19" spans="1:44" x14ac:dyDescent="0.2">
      <c r="A19">
        <f>ROW(Source!A38)</f>
        <v>38</v>
      </c>
      <c r="B19">
        <v>60254253</v>
      </c>
      <c r="C19">
        <v>60252915</v>
      </c>
      <c r="D19">
        <v>58999254</v>
      </c>
      <c r="E19">
        <v>1080</v>
      </c>
      <c r="F19">
        <v>1</v>
      </c>
      <c r="G19">
        <v>1080</v>
      </c>
      <c r="H19">
        <v>1</v>
      </c>
      <c r="I19" t="s">
        <v>1048</v>
      </c>
      <c r="J19" t="s">
        <v>3</v>
      </c>
      <c r="K19" t="s">
        <v>1049</v>
      </c>
      <c r="L19">
        <v>1191</v>
      </c>
      <c r="N19">
        <v>1013</v>
      </c>
      <c r="O19" t="s">
        <v>1050</v>
      </c>
      <c r="P19" t="s">
        <v>1050</v>
      </c>
      <c r="Q19">
        <v>1</v>
      </c>
      <c r="X19">
        <v>6.18</v>
      </c>
      <c r="Y19">
        <v>0</v>
      </c>
      <c r="Z19">
        <v>0</v>
      </c>
      <c r="AA19">
        <v>0</v>
      </c>
      <c r="AB19">
        <v>0</v>
      </c>
      <c r="AC19">
        <v>0</v>
      </c>
      <c r="AD19">
        <v>1</v>
      </c>
      <c r="AE19">
        <v>1</v>
      </c>
      <c r="AF19" t="s">
        <v>24</v>
      </c>
      <c r="AG19">
        <v>6.798</v>
      </c>
      <c r="AH19">
        <v>2</v>
      </c>
      <c r="AI19">
        <v>60252916</v>
      </c>
      <c r="AJ19">
        <v>17</v>
      </c>
      <c r="AK19">
        <v>0</v>
      </c>
      <c r="AL19">
        <v>0</v>
      </c>
      <c r="AM19">
        <v>0</v>
      </c>
      <c r="AN19">
        <v>0</v>
      </c>
      <c r="AO19">
        <v>0</v>
      </c>
      <c r="AP19">
        <v>0</v>
      </c>
      <c r="AQ19">
        <v>0</v>
      </c>
      <c r="AR19">
        <v>0</v>
      </c>
    </row>
    <row r="20" spans="1:44" x14ac:dyDescent="0.2">
      <c r="A20">
        <f>ROW(Source!A38)</f>
        <v>38</v>
      </c>
      <c r="B20">
        <v>60254254</v>
      </c>
      <c r="C20">
        <v>60252915</v>
      </c>
      <c r="D20">
        <v>59070370</v>
      </c>
      <c r="E20">
        <v>1</v>
      </c>
      <c r="F20">
        <v>1</v>
      </c>
      <c r="G20">
        <v>1080</v>
      </c>
      <c r="H20">
        <v>2</v>
      </c>
      <c r="I20" t="s">
        <v>1051</v>
      </c>
      <c r="J20" t="s">
        <v>1052</v>
      </c>
      <c r="K20" t="s">
        <v>1053</v>
      </c>
      <c r="L20">
        <v>1368</v>
      </c>
      <c r="N20">
        <v>1011</v>
      </c>
      <c r="O20" t="s">
        <v>1054</v>
      </c>
      <c r="P20" t="s">
        <v>1054</v>
      </c>
      <c r="Q20">
        <v>1</v>
      </c>
      <c r="X20">
        <v>1.67</v>
      </c>
      <c r="Y20">
        <v>0</v>
      </c>
      <c r="Z20">
        <v>7.11</v>
      </c>
      <c r="AA20">
        <v>0</v>
      </c>
      <c r="AB20">
        <v>0</v>
      </c>
      <c r="AC20">
        <v>0</v>
      </c>
      <c r="AD20">
        <v>1</v>
      </c>
      <c r="AE20">
        <v>0</v>
      </c>
      <c r="AF20" t="s">
        <v>24</v>
      </c>
      <c r="AG20">
        <v>1.837</v>
      </c>
      <c r="AH20">
        <v>2</v>
      </c>
      <c r="AI20">
        <v>60252917</v>
      </c>
      <c r="AJ20">
        <v>18</v>
      </c>
      <c r="AK20">
        <v>0</v>
      </c>
      <c r="AL20">
        <v>0</v>
      </c>
      <c r="AM20">
        <v>0</v>
      </c>
      <c r="AN20">
        <v>0</v>
      </c>
      <c r="AO20">
        <v>0</v>
      </c>
      <c r="AP20">
        <v>0</v>
      </c>
      <c r="AQ20">
        <v>0</v>
      </c>
      <c r="AR20">
        <v>0</v>
      </c>
    </row>
    <row r="21" spans="1:44" x14ac:dyDescent="0.2">
      <c r="A21">
        <f>ROW(Source!A38)</f>
        <v>38</v>
      </c>
      <c r="B21">
        <v>60254255</v>
      </c>
      <c r="C21">
        <v>60252915</v>
      </c>
      <c r="D21">
        <v>59070669</v>
      </c>
      <c r="E21">
        <v>1</v>
      </c>
      <c r="F21">
        <v>1</v>
      </c>
      <c r="G21">
        <v>1080</v>
      </c>
      <c r="H21">
        <v>2</v>
      </c>
      <c r="I21" t="s">
        <v>1055</v>
      </c>
      <c r="J21" t="s">
        <v>1056</v>
      </c>
      <c r="K21" t="s">
        <v>1057</v>
      </c>
      <c r="L21">
        <v>1368</v>
      </c>
      <c r="N21">
        <v>1011</v>
      </c>
      <c r="O21" t="s">
        <v>1054</v>
      </c>
      <c r="P21" t="s">
        <v>1054</v>
      </c>
      <c r="Q21">
        <v>1</v>
      </c>
      <c r="X21">
        <v>0.54</v>
      </c>
      <c r="Y21">
        <v>0</v>
      </c>
      <c r="Z21">
        <v>83.1</v>
      </c>
      <c r="AA21">
        <v>12.62</v>
      </c>
      <c r="AB21">
        <v>0</v>
      </c>
      <c r="AC21">
        <v>0</v>
      </c>
      <c r="AD21">
        <v>1</v>
      </c>
      <c r="AE21">
        <v>0</v>
      </c>
      <c r="AF21" t="s">
        <v>24</v>
      </c>
      <c r="AG21">
        <v>0.59400000000000008</v>
      </c>
      <c r="AH21">
        <v>2</v>
      </c>
      <c r="AI21">
        <v>60252918</v>
      </c>
      <c r="AJ21">
        <v>19</v>
      </c>
      <c r="AK21">
        <v>0</v>
      </c>
      <c r="AL21">
        <v>0</v>
      </c>
      <c r="AM21">
        <v>0</v>
      </c>
      <c r="AN21">
        <v>0</v>
      </c>
      <c r="AO21">
        <v>0</v>
      </c>
      <c r="AP21">
        <v>0</v>
      </c>
      <c r="AQ21">
        <v>0</v>
      </c>
      <c r="AR21">
        <v>0</v>
      </c>
    </row>
    <row r="22" spans="1:44" x14ac:dyDescent="0.2">
      <c r="A22">
        <f>ROW(Source!A38)</f>
        <v>38</v>
      </c>
      <c r="B22">
        <v>60254256</v>
      </c>
      <c r="C22">
        <v>60252915</v>
      </c>
      <c r="D22">
        <v>59039576</v>
      </c>
      <c r="E22">
        <v>1</v>
      </c>
      <c r="F22">
        <v>1</v>
      </c>
      <c r="G22">
        <v>1080</v>
      </c>
      <c r="H22">
        <v>3</v>
      </c>
      <c r="I22" t="s">
        <v>1059</v>
      </c>
      <c r="J22" t="s">
        <v>1060</v>
      </c>
      <c r="K22" t="s">
        <v>1061</v>
      </c>
      <c r="L22">
        <v>1348</v>
      </c>
      <c r="N22">
        <v>1009</v>
      </c>
      <c r="O22" t="s">
        <v>32</v>
      </c>
      <c r="P22" t="s">
        <v>32</v>
      </c>
      <c r="Q22">
        <v>1000</v>
      </c>
      <c r="X22">
        <v>4.0000000000000002E-4</v>
      </c>
      <c r="Y22">
        <v>7246.05</v>
      </c>
      <c r="Z22">
        <v>0</v>
      </c>
      <c r="AA22">
        <v>0</v>
      </c>
      <c r="AB22">
        <v>0</v>
      </c>
      <c r="AC22">
        <v>0</v>
      </c>
      <c r="AD22">
        <v>1</v>
      </c>
      <c r="AE22">
        <v>0</v>
      </c>
      <c r="AF22" t="s">
        <v>3</v>
      </c>
      <c r="AG22">
        <v>4.0000000000000002E-4</v>
      </c>
      <c r="AH22">
        <v>2</v>
      </c>
      <c r="AI22">
        <v>60252919</v>
      </c>
      <c r="AJ22">
        <v>20</v>
      </c>
      <c r="AK22">
        <v>0</v>
      </c>
      <c r="AL22">
        <v>0</v>
      </c>
      <c r="AM22">
        <v>0</v>
      </c>
      <c r="AN22">
        <v>0</v>
      </c>
      <c r="AO22">
        <v>0</v>
      </c>
      <c r="AP22">
        <v>0</v>
      </c>
      <c r="AQ22">
        <v>0</v>
      </c>
      <c r="AR22">
        <v>0</v>
      </c>
    </row>
    <row r="23" spans="1:44" x14ac:dyDescent="0.2">
      <c r="A23">
        <f>ROW(Source!A38)</f>
        <v>38</v>
      </c>
      <c r="B23">
        <v>60254257</v>
      </c>
      <c r="C23">
        <v>60252915</v>
      </c>
      <c r="D23">
        <v>59039979</v>
      </c>
      <c r="E23">
        <v>1</v>
      </c>
      <c r="F23">
        <v>1</v>
      </c>
      <c r="G23">
        <v>1080</v>
      </c>
      <c r="H23">
        <v>3</v>
      </c>
      <c r="I23" t="s">
        <v>1062</v>
      </c>
      <c r="J23" t="s">
        <v>1063</v>
      </c>
      <c r="K23" t="s">
        <v>1064</v>
      </c>
      <c r="L23">
        <v>1346</v>
      </c>
      <c r="N23">
        <v>1009</v>
      </c>
      <c r="O23" t="s">
        <v>1065</v>
      </c>
      <c r="P23" t="s">
        <v>1065</v>
      </c>
      <c r="Q23">
        <v>1</v>
      </c>
      <c r="X23">
        <v>0.15</v>
      </c>
      <c r="Y23">
        <v>29.89</v>
      </c>
      <c r="Z23">
        <v>0</v>
      </c>
      <c r="AA23">
        <v>0</v>
      </c>
      <c r="AB23">
        <v>0</v>
      </c>
      <c r="AC23">
        <v>0</v>
      </c>
      <c r="AD23">
        <v>1</v>
      </c>
      <c r="AE23">
        <v>0</v>
      </c>
      <c r="AF23" t="s">
        <v>3</v>
      </c>
      <c r="AG23">
        <v>0.15</v>
      </c>
      <c r="AH23">
        <v>2</v>
      </c>
      <c r="AI23">
        <v>60252920</v>
      </c>
      <c r="AJ23">
        <v>21</v>
      </c>
      <c r="AK23">
        <v>0</v>
      </c>
      <c r="AL23">
        <v>0</v>
      </c>
      <c r="AM23">
        <v>0</v>
      </c>
      <c r="AN23">
        <v>0</v>
      </c>
      <c r="AO23">
        <v>0</v>
      </c>
      <c r="AP23">
        <v>0</v>
      </c>
      <c r="AQ23">
        <v>0</v>
      </c>
      <c r="AR23">
        <v>0</v>
      </c>
    </row>
    <row r="24" spans="1:44" x14ac:dyDescent="0.2">
      <c r="A24">
        <f>ROW(Source!A38)</f>
        <v>38</v>
      </c>
      <c r="B24">
        <v>60254258</v>
      </c>
      <c r="C24">
        <v>60252915</v>
      </c>
      <c r="D24">
        <v>59040049</v>
      </c>
      <c r="E24">
        <v>1</v>
      </c>
      <c r="F24">
        <v>1</v>
      </c>
      <c r="G24">
        <v>1080</v>
      </c>
      <c r="H24">
        <v>3</v>
      </c>
      <c r="I24" t="s">
        <v>1066</v>
      </c>
      <c r="J24" t="s">
        <v>1067</v>
      </c>
      <c r="K24" t="s">
        <v>1068</v>
      </c>
      <c r="L24">
        <v>1348</v>
      </c>
      <c r="N24">
        <v>1009</v>
      </c>
      <c r="O24" t="s">
        <v>32</v>
      </c>
      <c r="P24" t="s">
        <v>32</v>
      </c>
      <c r="Q24">
        <v>1000</v>
      </c>
      <c r="X24">
        <v>1.4999999999999999E-4</v>
      </c>
      <c r="Y24">
        <v>8590.86</v>
      </c>
      <c r="Z24">
        <v>0</v>
      </c>
      <c r="AA24">
        <v>0</v>
      </c>
      <c r="AB24">
        <v>0</v>
      </c>
      <c r="AC24">
        <v>0</v>
      </c>
      <c r="AD24">
        <v>1</v>
      </c>
      <c r="AE24">
        <v>0</v>
      </c>
      <c r="AF24" t="s">
        <v>3</v>
      </c>
      <c r="AG24">
        <v>1.4999999999999999E-4</v>
      </c>
      <c r="AH24">
        <v>2</v>
      </c>
      <c r="AI24">
        <v>60252921</v>
      </c>
      <c r="AJ24">
        <v>22</v>
      </c>
      <c r="AK24">
        <v>0</v>
      </c>
      <c r="AL24">
        <v>0</v>
      </c>
      <c r="AM24">
        <v>0</v>
      </c>
      <c r="AN24">
        <v>0</v>
      </c>
      <c r="AO24">
        <v>0</v>
      </c>
      <c r="AP24">
        <v>0</v>
      </c>
      <c r="AQ24">
        <v>0</v>
      </c>
      <c r="AR24">
        <v>0</v>
      </c>
    </row>
    <row r="25" spans="1:44" x14ac:dyDescent="0.2">
      <c r="A25">
        <f>ROW(Source!A38)</f>
        <v>38</v>
      </c>
      <c r="B25">
        <v>60254259</v>
      </c>
      <c r="C25">
        <v>60252915</v>
      </c>
      <c r="D25">
        <v>59063148</v>
      </c>
      <c r="E25">
        <v>1</v>
      </c>
      <c r="F25">
        <v>1</v>
      </c>
      <c r="G25">
        <v>1080</v>
      </c>
      <c r="H25">
        <v>3</v>
      </c>
      <c r="I25" t="s">
        <v>1069</v>
      </c>
      <c r="J25" t="s">
        <v>1070</v>
      </c>
      <c r="K25" t="s">
        <v>1071</v>
      </c>
      <c r="L25">
        <v>1354</v>
      </c>
      <c r="N25">
        <v>1010</v>
      </c>
      <c r="O25" t="s">
        <v>457</v>
      </c>
      <c r="P25" t="s">
        <v>457</v>
      </c>
      <c r="Q25">
        <v>1</v>
      </c>
      <c r="X25">
        <v>1</v>
      </c>
      <c r="Y25">
        <v>14.99</v>
      </c>
      <c r="Z25">
        <v>0</v>
      </c>
      <c r="AA25">
        <v>0</v>
      </c>
      <c r="AB25">
        <v>0</v>
      </c>
      <c r="AC25">
        <v>0</v>
      </c>
      <c r="AD25">
        <v>1</v>
      </c>
      <c r="AE25">
        <v>0</v>
      </c>
      <c r="AF25" t="s">
        <v>3</v>
      </c>
      <c r="AG25">
        <v>1</v>
      </c>
      <c r="AH25">
        <v>2</v>
      </c>
      <c r="AI25">
        <v>60252922</v>
      </c>
      <c r="AJ25">
        <v>24</v>
      </c>
      <c r="AK25">
        <v>0</v>
      </c>
      <c r="AL25">
        <v>0</v>
      </c>
      <c r="AM25">
        <v>0</v>
      </c>
      <c r="AN25">
        <v>0</v>
      </c>
      <c r="AO25">
        <v>0</v>
      </c>
      <c r="AP25">
        <v>0</v>
      </c>
      <c r="AQ25">
        <v>0</v>
      </c>
      <c r="AR25">
        <v>0</v>
      </c>
    </row>
    <row r="26" spans="1:44" x14ac:dyDescent="0.2">
      <c r="A26">
        <f>ROW(Source!A38)</f>
        <v>38</v>
      </c>
      <c r="B26">
        <v>60254260</v>
      </c>
      <c r="C26">
        <v>60252915</v>
      </c>
      <c r="D26">
        <v>58996482</v>
      </c>
      <c r="E26">
        <v>1080</v>
      </c>
      <c r="F26">
        <v>1</v>
      </c>
      <c r="G26">
        <v>1080</v>
      </c>
      <c r="H26">
        <v>3</v>
      </c>
      <c r="I26" t="s">
        <v>1217</v>
      </c>
      <c r="J26" t="s">
        <v>3</v>
      </c>
      <c r="K26" t="s">
        <v>1218</v>
      </c>
      <c r="L26">
        <v>1346</v>
      </c>
      <c r="N26">
        <v>1009</v>
      </c>
      <c r="O26" t="s">
        <v>1065</v>
      </c>
      <c r="P26" t="s">
        <v>1065</v>
      </c>
      <c r="Q26">
        <v>1</v>
      </c>
      <c r="X26">
        <v>0.51</v>
      </c>
      <c r="Y26">
        <v>0</v>
      </c>
      <c r="Z26">
        <v>0</v>
      </c>
      <c r="AA26">
        <v>0</v>
      </c>
      <c r="AB26">
        <v>0</v>
      </c>
      <c r="AC26">
        <v>0</v>
      </c>
      <c r="AD26">
        <v>0</v>
      </c>
      <c r="AE26">
        <v>0</v>
      </c>
      <c r="AF26" t="s">
        <v>3</v>
      </c>
      <c r="AG26">
        <v>0.51</v>
      </c>
      <c r="AH26">
        <v>3</v>
      </c>
      <c r="AI26">
        <v>-1</v>
      </c>
      <c r="AJ26" t="s">
        <v>3</v>
      </c>
      <c r="AK26">
        <v>0</v>
      </c>
      <c r="AL26">
        <v>0</v>
      </c>
      <c r="AM26">
        <v>0</v>
      </c>
      <c r="AN26">
        <v>0</v>
      </c>
      <c r="AO26">
        <v>0</v>
      </c>
      <c r="AP26">
        <v>0</v>
      </c>
      <c r="AQ26">
        <v>0</v>
      </c>
      <c r="AR26">
        <v>0</v>
      </c>
    </row>
    <row r="27" spans="1:44" x14ac:dyDescent="0.2">
      <c r="A27">
        <f>ROW(Source!A38)</f>
        <v>38</v>
      </c>
      <c r="B27">
        <v>60254261</v>
      </c>
      <c r="C27">
        <v>60252915</v>
      </c>
      <c r="D27">
        <v>59011748</v>
      </c>
      <c r="E27">
        <v>1080</v>
      </c>
      <c r="F27">
        <v>1</v>
      </c>
      <c r="G27">
        <v>1080</v>
      </c>
      <c r="H27">
        <v>3</v>
      </c>
      <c r="I27" t="s">
        <v>1219</v>
      </c>
      <c r="J27" t="s">
        <v>3</v>
      </c>
      <c r="K27" t="s">
        <v>1220</v>
      </c>
      <c r="L27">
        <v>1301</v>
      </c>
      <c r="N27">
        <v>1003</v>
      </c>
      <c r="O27" t="s">
        <v>983</v>
      </c>
      <c r="P27" t="s">
        <v>983</v>
      </c>
      <c r="Q27">
        <v>1</v>
      </c>
      <c r="X27">
        <v>1</v>
      </c>
      <c r="Y27">
        <v>0</v>
      </c>
      <c r="Z27">
        <v>0</v>
      </c>
      <c r="AA27">
        <v>0</v>
      </c>
      <c r="AB27">
        <v>0</v>
      </c>
      <c r="AC27">
        <v>0</v>
      </c>
      <c r="AD27">
        <v>0</v>
      </c>
      <c r="AE27">
        <v>0</v>
      </c>
      <c r="AF27" t="s">
        <v>3</v>
      </c>
      <c r="AG27">
        <v>1</v>
      </c>
      <c r="AH27">
        <v>3</v>
      </c>
      <c r="AI27">
        <v>-1</v>
      </c>
      <c r="AJ27" t="s">
        <v>3</v>
      </c>
      <c r="AK27">
        <v>0</v>
      </c>
      <c r="AL27">
        <v>0</v>
      </c>
      <c r="AM27">
        <v>0</v>
      </c>
      <c r="AN27">
        <v>0</v>
      </c>
      <c r="AO27">
        <v>0</v>
      </c>
      <c r="AP27">
        <v>0</v>
      </c>
      <c r="AQ27">
        <v>0</v>
      </c>
      <c r="AR27">
        <v>0</v>
      </c>
    </row>
    <row r="28" spans="1:44" x14ac:dyDescent="0.2">
      <c r="A28">
        <f>ROW(Source!A39)</f>
        <v>39</v>
      </c>
      <c r="B28">
        <v>60254253</v>
      </c>
      <c r="C28">
        <v>60252915</v>
      </c>
      <c r="D28">
        <v>58999254</v>
      </c>
      <c r="E28">
        <v>1080</v>
      </c>
      <c r="F28">
        <v>1</v>
      </c>
      <c r="G28">
        <v>1080</v>
      </c>
      <c r="H28">
        <v>1</v>
      </c>
      <c r="I28" t="s">
        <v>1048</v>
      </c>
      <c r="J28" t="s">
        <v>3</v>
      </c>
      <c r="K28" t="s">
        <v>1049</v>
      </c>
      <c r="L28">
        <v>1191</v>
      </c>
      <c r="N28">
        <v>1013</v>
      </c>
      <c r="O28" t="s">
        <v>1050</v>
      </c>
      <c r="P28" t="s">
        <v>1050</v>
      </c>
      <c r="Q28">
        <v>1</v>
      </c>
      <c r="X28">
        <v>6.18</v>
      </c>
      <c r="Y28">
        <v>0</v>
      </c>
      <c r="Z28">
        <v>0</v>
      </c>
      <c r="AA28">
        <v>0</v>
      </c>
      <c r="AB28">
        <v>0</v>
      </c>
      <c r="AC28">
        <v>0</v>
      </c>
      <c r="AD28">
        <v>1</v>
      </c>
      <c r="AE28">
        <v>1</v>
      </c>
      <c r="AF28" t="s">
        <v>24</v>
      </c>
      <c r="AG28">
        <v>6.798</v>
      </c>
      <c r="AH28">
        <v>2</v>
      </c>
      <c r="AI28">
        <v>60252916</v>
      </c>
      <c r="AJ28">
        <v>25</v>
      </c>
      <c r="AK28">
        <v>0</v>
      </c>
      <c r="AL28">
        <v>0</v>
      </c>
      <c r="AM28">
        <v>0</v>
      </c>
      <c r="AN28">
        <v>0</v>
      </c>
      <c r="AO28">
        <v>0</v>
      </c>
      <c r="AP28">
        <v>0</v>
      </c>
      <c r="AQ28">
        <v>0</v>
      </c>
      <c r="AR28">
        <v>0</v>
      </c>
    </row>
    <row r="29" spans="1:44" x14ac:dyDescent="0.2">
      <c r="A29">
        <f>ROW(Source!A39)</f>
        <v>39</v>
      </c>
      <c r="B29">
        <v>60254254</v>
      </c>
      <c r="C29">
        <v>60252915</v>
      </c>
      <c r="D29">
        <v>59070370</v>
      </c>
      <c r="E29">
        <v>1</v>
      </c>
      <c r="F29">
        <v>1</v>
      </c>
      <c r="G29">
        <v>1080</v>
      </c>
      <c r="H29">
        <v>2</v>
      </c>
      <c r="I29" t="s">
        <v>1051</v>
      </c>
      <c r="J29" t="s">
        <v>1052</v>
      </c>
      <c r="K29" t="s">
        <v>1053</v>
      </c>
      <c r="L29">
        <v>1368</v>
      </c>
      <c r="N29">
        <v>1011</v>
      </c>
      <c r="O29" t="s">
        <v>1054</v>
      </c>
      <c r="P29" t="s">
        <v>1054</v>
      </c>
      <c r="Q29">
        <v>1</v>
      </c>
      <c r="X29">
        <v>1.67</v>
      </c>
      <c r="Y29">
        <v>0</v>
      </c>
      <c r="Z29">
        <v>7.11</v>
      </c>
      <c r="AA29">
        <v>0</v>
      </c>
      <c r="AB29">
        <v>0</v>
      </c>
      <c r="AC29">
        <v>0</v>
      </c>
      <c r="AD29">
        <v>1</v>
      </c>
      <c r="AE29">
        <v>0</v>
      </c>
      <c r="AF29" t="s">
        <v>24</v>
      </c>
      <c r="AG29">
        <v>1.837</v>
      </c>
      <c r="AH29">
        <v>2</v>
      </c>
      <c r="AI29">
        <v>60252917</v>
      </c>
      <c r="AJ29">
        <v>26</v>
      </c>
      <c r="AK29">
        <v>0</v>
      </c>
      <c r="AL29">
        <v>0</v>
      </c>
      <c r="AM29">
        <v>0</v>
      </c>
      <c r="AN29">
        <v>0</v>
      </c>
      <c r="AO29">
        <v>0</v>
      </c>
      <c r="AP29">
        <v>0</v>
      </c>
      <c r="AQ29">
        <v>0</v>
      </c>
      <c r="AR29">
        <v>0</v>
      </c>
    </row>
    <row r="30" spans="1:44" x14ac:dyDescent="0.2">
      <c r="A30">
        <f>ROW(Source!A39)</f>
        <v>39</v>
      </c>
      <c r="B30">
        <v>60254255</v>
      </c>
      <c r="C30">
        <v>60252915</v>
      </c>
      <c r="D30">
        <v>59070669</v>
      </c>
      <c r="E30">
        <v>1</v>
      </c>
      <c r="F30">
        <v>1</v>
      </c>
      <c r="G30">
        <v>1080</v>
      </c>
      <c r="H30">
        <v>2</v>
      </c>
      <c r="I30" t="s">
        <v>1055</v>
      </c>
      <c r="J30" t="s">
        <v>1056</v>
      </c>
      <c r="K30" t="s">
        <v>1057</v>
      </c>
      <c r="L30">
        <v>1368</v>
      </c>
      <c r="N30">
        <v>1011</v>
      </c>
      <c r="O30" t="s">
        <v>1054</v>
      </c>
      <c r="P30" t="s">
        <v>1054</v>
      </c>
      <c r="Q30">
        <v>1</v>
      </c>
      <c r="X30">
        <v>0.54</v>
      </c>
      <c r="Y30">
        <v>0</v>
      </c>
      <c r="Z30">
        <v>83.1</v>
      </c>
      <c r="AA30">
        <v>12.62</v>
      </c>
      <c r="AB30">
        <v>0</v>
      </c>
      <c r="AC30">
        <v>0</v>
      </c>
      <c r="AD30">
        <v>1</v>
      </c>
      <c r="AE30">
        <v>0</v>
      </c>
      <c r="AF30" t="s">
        <v>24</v>
      </c>
      <c r="AG30">
        <v>0.59400000000000008</v>
      </c>
      <c r="AH30">
        <v>2</v>
      </c>
      <c r="AI30">
        <v>60252918</v>
      </c>
      <c r="AJ30">
        <v>27</v>
      </c>
      <c r="AK30">
        <v>0</v>
      </c>
      <c r="AL30">
        <v>0</v>
      </c>
      <c r="AM30">
        <v>0</v>
      </c>
      <c r="AN30">
        <v>0</v>
      </c>
      <c r="AO30">
        <v>0</v>
      </c>
      <c r="AP30">
        <v>0</v>
      </c>
      <c r="AQ30">
        <v>0</v>
      </c>
      <c r="AR30">
        <v>0</v>
      </c>
    </row>
    <row r="31" spans="1:44" x14ac:dyDescent="0.2">
      <c r="A31">
        <f>ROW(Source!A39)</f>
        <v>39</v>
      </c>
      <c r="B31">
        <v>60254256</v>
      </c>
      <c r="C31">
        <v>60252915</v>
      </c>
      <c r="D31">
        <v>59039576</v>
      </c>
      <c r="E31">
        <v>1</v>
      </c>
      <c r="F31">
        <v>1</v>
      </c>
      <c r="G31">
        <v>1080</v>
      </c>
      <c r="H31">
        <v>3</v>
      </c>
      <c r="I31" t="s">
        <v>1059</v>
      </c>
      <c r="J31" t="s">
        <v>1060</v>
      </c>
      <c r="K31" t="s">
        <v>1061</v>
      </c>
      <c r="L31">
        <v>1348</v>
      </c>
      <c r="N31">
        <v>1009</v>
      </c>
      <c r="O31" t="s">
        <v>32</v>
      </c>
      <c r="P31" t="s">
        <v>32</v>
      </c>
      <c r="Q31">
        <v>1000</v>
      </c>
      <c r="X31">
        <v>4.0000000000000002E-4</v>
      </c>
      <c r="Y31">
        <v>7246.05</v>
      </c>
      <c r="Z31">
        <v>0</v>
      </c>
      <c r="AA31">
        <v>0</v>
      </c>
      <c r="AB31">
        <v>0</v>
      </c>
      <c r="AC31">
        <v>0</v>
      </c>
      <c r="AD31">
        <v>1</v>
      </c>
      <c r="AE31">
        <v>0</v>
      </c>
      <c r="AF31" t="s">
        <v>3</v>
      </c>
      <c r="AG31">
        <v>4.0000000000000002E-4</v>
      </c>
      <c r="AH31">
        <v>2</v>
      </c>
      <c r="AI31">
        <v>60252919</v>
      </c>
      <c r="AJ31">
        <v>28</v>
      </c>
      <c r="AK31">
        <v>0</v>
      </c>
      <c r="AL31">
        <v>0</v>
      </c>
      <c r="AM31">
        <v>0</v>
      </c>
      <c r="AN31">
        <v>0</v>
      </c>
      <c r="AO31">
        <v>0</v>
      </c>
      <c r="AP31">
        <v>0</v>
      </c>
      <c r="AQ31">
        <v>0</v>
      </c>
      <c r="AR31">
        <v>0</v>
      </c>
    </row>
    <row r="32" spans="1:44" x14ac:dyDescent="0.2">
      <c r="A32">
        <f>ROW(Source!A39)</f>
        <v>39</v>
      </c>
      <c r="B32">
        <v>60254257</v>
      </c>
      <c r="C32">
        <v>60252915</v>
      </c>
      <c r="D32">
        <v>59039979</v>
      </c>
      <c r="E32">
        <v>1</v>
      </c>
      <c r="F32">
        <v>1</v>
      </c>
      <c r="G32">
        <v>1080</v>
      </c>
      <c r="H32">
        <v>3</v>
      </c>
      <c r="I32" t="s">
        <v>1062</v>
      </c>
      <c r="J32" t="s">
        <v>1063</v>
      </c>
      <c r="K32" t="s">
        <v>1064</v>
      </c>
      <c r="L32">
        <v>1346</v>
      </c>
      <c r="N32">
        <v>1009</v>
      </c>
      <c r="O32" t="s">
        <v>1065</v>
      </c>
      <c r="P32" t="s">
        <v>1065</v>
      </c>
      <c r="Q32">
        <v>1</v>
      </c>
      <c r="X32">
        <v>0.15</v>
      </c>
      <c r="Y32">
        <v>29.89</v>
      </c>
      <c r="Z32">
        <v>0</v>
      </c>
      <c r="AA32">
        <v>0</v>
      </c>
      <c r="AB32">
        <v>0</v>
      </c>
      <c r="AC32">
        <v>0</v>
      </c>
      <c r="AD32">
        <v>1</v>
      </c>
      <c r="AE32">
        <v>0</v>
      </c>
      <c r="AF32" t="s">
        <v>3</v>
      </c>
      <c r="AG32">
        <v>0.15</v>
      </c>
      <c r="AH32">
        <v>2</v>
      </c>
      <c r="AI32">
        <v>60252920</v>
      </c>
      <c r="AJ32">
        <v>29</v>
      </c>
      <c r="AK32">
        <v>0</v>
      </c>
      <c r="AL32">
        <v>0</v>
      </c>
      <c r="AM32">
        <v>0</v>
      </c>
      <c r="AN32">
        <v>0</v>
      </c>
      <c r="AO32">
        <v>0</v>
      </c>
      <c r="AP32">
        <v>0</v>
      </c>
      <c r="AQ32">
        <v>0</v>
      </c>
      <c r="AR32">
        <v>0</v>
      </c>
    </row>
    <row r="33" spans="1:44" x14ac:dyDescent="0.2">
      <c r="A33">
        <f>ROW(Source!A39)</f>
        <v>39</v>
      </c>
      <c r="B33">
        <v>60254258</v>
      </c>
      <c r="C33">
        <v>60252915</v>
      </c>
      <c r="D33">
        <v>59040049</v>
      </c>
      <c r="E33">
        <v>1</v>
      </c>
      <c r="F33">
        <v>1</v>
      </c>
      <c r="G33">
        <v>1080</v>
      </c>
      <c r="H33">
        <v>3</v>
      </c>
      <c r="I33" t="s">
        <v>1066</v>
      </c>
      <c r="J33" t="s">
        <v>1067</v>
      </c>
      <c r="K33" t="s">
        <v>1068</v>
      </c>
      <c r="L33">
        <v>1348</v>
      </c>
      <c r="N33">
        <v>1009</v>
      </c>
      <c r="O33" t="s">
        <v>32</v>
      </c>
      <c r="P33" t="s">
        <v>32</v>
      </c>
      <c r="Q33">
        <v>1000</v>
      </c>
      <c r="X33">
        <v>1.4999999999999999E-4</v>
      </c>
      <c r="Y33">
        <v>8590.86</v>
      </c>
      <c r="Z33">
        <v>0</v>
      </c>
      <c r="AA33">
        <v>0</v>
      </c>
      <c r="AB33">
        <v>0</v>
      </c>
      <c r="AC33">
        <v>0</v>
      </c>
      <c r="AD33">
        <v>1</v>
      </c>
      <c r="AE33">
        <v>0</v>
      </c>
      <c r="AF33" t="s">
        <v>3</v>
      </c>
      <c r="AG33">
        <v>1.4999999999999999E-4</v>
      </c>
      <c r="AH33">
        <v>2</v>
      </c>
      <c r="AI33">
        <v>60252921</v>
      </c>
      <c r="AJ33">
        <v>30</v>
      </c>
      <c r="AK33">
        <v>0</v>
      </c>
      <c r="AL33">
        <v>0</v>
      </c>
      <c r="AM33">
        <v>0</v>
      </c>
      <c r="AN33">
        <v>0</v>
      </c>
      <c r="AO33">
        <v>0</v>
      </c>
      <c r="AP33">
        <v>0</v>
      </c>
      <c r="AQ33">
        <v>0</v>
      </c>
      <c r="AR33">
        <v>0</v>
      </c>
    </row>
    <row r="34" spans="1:44" x14ac:dyDescent="0.2">
      <c r="A34">
        <f>ROW(Source!A39)</f>
        <v>39</v>
      </c>
      <c r="B34">
        <v>60254259</v>
      </c>
      <c r="C34">
        <v>60252915</v>
      </c>
      <c r="D34">
        <v>59063148</v>
      </c>
      <c r="E34">
        <v>1</v>
      </c>
      <c r="F34">
        <v>1</v>
      </c>
      <c r="G34">
        <v>1080</v>
      </c>
      <c r="H34">
        <v>3</v>
      </c>
      <c r="I34" t="s">
        <v>1069</v>
      </c>
      <c r="J34" t="s">
        <v>1070</v>
      </c>
      <c r="K34" t="s">
        <v>1071</v>
      </c>
      <c r="L34">
        <v>1354</v>
      </c>
      <c r="N34">
        <v>1010</v>
      </c>
      <c r="O34" t="s">
        <v>457</v>
      </c>
      <c r="P34" t="s">
        <v>457</v>
      </c>
      <c r="Q34">
        <v>1</v>
      </c>
      <c r="X34">
        <v>1</v>
      </c>
      <c r="Y34">
        <v>14.99</v>
      </c>
      <c r="Z34">
        <v>0</v>
      </c>
      <c r="AA34">
        <v>0</v>
      </c>
      <c r="AB34">
        <v>0</v>
      </c>
      <c r="AC34">
        <v>0</v>
      </c>
      <c r="AD34">
        <v>1</v>
      </c>
      <c r="AE34">
        <v>0</v>
      </c>
      <c r="AF34" t="s">
        <v>3</v>
      </c>
      <c r="AG34">
        <v>1</v>
      </c>
      <c r="AH34">
        <v>2</v>
      </c>
      <c r="AI34">
        <v>60252922</v>
      </c>
      <c r="AJ34">
        <v>32</v>
      </c>
      <c r="AK34">
        <v>0</v>
      </c>
      <c r="AL34">
        <v>0</v>
      </c>
      <c r="AM34">
        <v>0</v>
      </c>
      <c r="AN34">
        <v>0</v>
      </c>
      <c r="AO34">
        <v>0</v>
      </c>
      <c r="AP34">
        <v>0</v>
      </c>
      <c r="AQ34">
        <v>0</v>
      </c>
      <c r="AR34">
        <v>0</v>
      </c>
    </row>
    <row r="35" spans="1:44" x14ac:dyDescent="0.2">
      <c r="A35">
        <f>ROW(Source!A39)</f>
        <v>39</v>
      </c>
      <c r="B35">
        <v>60254260</v>
      </c>
      <c r="C35">
        <v>60252915</v>
      </c>
      <c r="D35">
        <v>58996482</v>
      </c>
      <c r="E35">
        <v>1080</v>
      </c>
      <c r="F35">
        <v>1</v>
      </c>
      <c r="G35">
        <v>1080</v>
      </c>
      <c r="H35">
        <v>3</v>
      </c>
      <c r="I35" t="s">
        <v>1217</v>
      </c>
      <c r="J35" t="s">
        <v>3</v>
      </c>
      <c r="K35" t="s">
        <v>1218</v>
      </c>
      <c r="L35">
        <v>1346</v>
      </c>
      <c r="N35">
        <v>1009</v>
      </c>
      <c r="O35" t="s">
        <v>1065</v>
      </c>
      <c r="P35" t="s">
        <v>1065</v>
      </c>
      <c r="Q35">
        <v>1</v>
      </c>
      <c r="X35">
        <v>0.51</v>
      </c>
      <c r="Y35">
        <v>0</v>
      </c>
      <c r="Z35">
        <v>0</v>
      </c>
      <c r="AA35">
        <v>0</v>
      </c>
      <c r="AB35">
        <v>0</v>
      </c>
      <c r="AC35">
        <v>0</v>
      </c>
      <c r="AD35">
        <v>0</v>
      </c>
      <c r="AE35">
        <v>0</v>
      </c>
      <c r="AF35" t="s">
        <v>3</v>
      </c>
      <c r="AG35">
        <v>0.51</v>
      </c>
      <c r="AH35">
        <v>3</v>
      </c>
      <c r="AI35">
        <v>-1</v>
      </c>
      <c r="AJ35" t="s">
        <v>3</v>
      </c>
      <c r="AK35">
        <v>0</v>
      </c>
      <c r="AL35">
        <v>0</v>
      </c>
      <c r="AM35">
        <v>0</v>
      </c>
      <c r="AN35">
        <v>0</v>
      </c>
      <c r="AO35">
        <v>0</v>
      </c>
      <c r="AP35">
        <v>0</v>
      </c>
      <c r="AQ35">
        <v>0</v>
      </c>
      <c r="AR35">
        <v>0</v>
      </c>
    </row>
    <row r="36" spans="1:44" x14ac:dyDescent="0.2">
      <c r="A36">
        <f>ROW(Source!A39)</f>
        <v>39</v>
      </c>
      <c r="B36">
        <v>60254261</v>
      </c>
      <c r="C36">
        <v>60252915</v>
      </c>
      <c r="D36">
        <v>59011748</v>
      </c>
      <c r="E36">
        <v>1080</v>
      </c>
      <c r="F36">
        <v>1</v>
      </c>
      <c r="G36">
        <v>1080</v>
      </c>
      <c r="H36">
        <v>3</v>
      </c>
      <c r="I36" t="s">
        <v>1219</v>
      </c>
      <c r="J36" t="s">
        <v>3</v>
      </c>
      <c r="K36" t="s">
        <v>1220</v>
      </c>
      <c r="L36">
        <v>1301</v>
      </c>
      <c r="N36">
        <v>1003</v>
      </c>
      <c r="O36" t="s">
        <v>983</v>
      </c>
      <c r="P36" t="s">
        <v>983</v>
      </c>
      <c r="Q36">
        <v>1</v>
      </c>
      <c r="X36">
        <v>1</v>
      </c>
      <c r="Y36">
        <v>0</v>
      </c>
      <c r="Z36">
        <v>0</v>
      </c>
      <c r="AA36">
        <v>0</v>
      </c>
      <c r="AB36">
        <v>0</v>
      </c>
      <c r="AC36">
        <v>0</v>
      </c>
      <c r="AD36">
        <v>0</v>
      </c>
      <c r="AE36">
        <v>0</v>
      </c>
      <c r="AF36" t="s">
        <v>3</v>
      </c>
      <c r="AG36">
        <v>1</v>
      </c>
      <c r="AH36">
        <v>3</v>
      </c>
      <c r="AI36">
        <v>-1</v>
      </c>
      <c r="AJ36" t="s">
        <v>3</v>
      </c>
      <c r="AK36">
        <v>0</v>
      </c>
      <c r="AL36">
        <v>0</v>
      </c>
      <c r="AM36">
        <v>0</v>
      </c>
      <c r="AN36">
        <v>0</v>
      </c>
      <c r="AO36">
        <v>0</v>
      </c>
      <c r="AP36">
        <v>0</v>
      </c>
      <c r="AQ36">
        <v>0</v>
      </c>
      <c r="AR36">
        <v>0</v>
      </c>
    </row>
    <row r="37" spans="1:44" x14ac:dyDescent="0.2">
      <c r="A37">
        <f>ROW(Source!A47)</f>
        <v>47</v>
      </c>
      <c r="B37">
        <v>60254262</v>
      </c>
      <c r="C37">
        <v>60252937</v>
      </c>
      <c r="D37">
        <v>58999254</v>
      </c>
      <c r="E37">
        <v>1080</v>
      </c>
      <c r="F37">
        <v>1</v>
      </c>
      <c r="G37">
        <v>1080</v>
      </c>
      <c r="H37">
        <v>1</v>
      </c>
      <c r="I37" t="s">
        <v>1048</v>
      </c>
      <c r="J37" t="s">
        <v>3</v>
      </c>
      <c r="K37" t="s">
        <v>1049</v>
      </c>
      <c r="L37">
        <v>1191</v>
      </c>
      <c r="N37">
        <v>1013</v>
      </c>
      <c r="O37" t="s">
        <v>1050</v>
      </c>
      <c r="P37" t="s">
        <v>1050</v>
      </c>
      <c r="Q37">
        <v>1</v>
      </c>
      <c r="X37">
        <v>6.18</v>
      </c>
      <c r="Y37">
        <v>0</v>
      </c>
      <c r="Z37">
        <v>0</v>
      </c>
      <c r="AA37">
        <v>0</v>
      </c>
      <c r="AB37">
        <v>0</v>
      </c>
      <c r="AC37">
        <v>0</v>
      </c>
      <c r="AD37">
        <v>1</v>
      </c>
      <c r="AE37">
        <v>1</v>
      </c>
      <c r="AF37" t="s">
        <v>24</v>
      </c>
      <c r="AG37">
        <v>6.798</v>
      </c>
      <c r="AH37">
        <v>2</v>
      </c>
      <c r="AI37">
        <v>60252938</v>
      </c>
      <c r="AJ37">
        <v>33</v>
      </c>
      <c r="AK37">
        <v>0</v>
      </c>
      <c r="AL37">
        <v>0</v>
      </c>
      <c r="AM37">
        <v>0</v>
      </c>
      <c r="AN37">
        <v>0</v>
      </c>
      <c r="AO37">
        <v>0</v>
      </c>
      <c r="AP37">
        <v>0</v>
      </c>
      <c r="AQ37">
        <v>0</v>
      </c>
      <c r="AR37">
        <v>0</v>
      </c>
    </row>
    <row r="38" spans="1:44" x14ac:dyDescent="0.2">
      <c r="A38">
        <f>ROW(Source!A47)</f>
        <v>47</v>
      </c>
      <c r="B38">
        <v>60254263</v>
      </c>
      <c r="C38">
        <v>60252937</v>
      </c>
      <c r="D38">
        <v>59070370</v>
      </c>
      <c r="E38">
        <v>1</v>
      </c>
      <c r="F38">
        <v>1</v>
      </c>
      <c r="G38">
        <v>1080</v>
      </c>
      <c r="H38">
        <v>2</v>
      </c>
      <c r="I38" t="s">
        <v>1051</v>
      </c>
      <c r="J38" t="s">
        <v>1052</v>
      </c>
      <c r="K38" t="s">
        <v>1053</v>
      </c>
      <c r="L38">
        <v>1368</v>
      </c>
      <c r="N38">
        <v>1011</v>
      </c>
      <c r="O38" t="s">
        <v>1054</v>
      </c>
      <c r="P38" t="s">
        <v>1054</v>
      </c>
      <c r="Q38">
        <v>1</v>
      </c>
      <c r="X38">
        <v>1.67</v>
      </c>
      <c r="Y38">
        <v>0</v>
      </c>
      <c r="Z38">
        <v>7.11</v>
      </c>
      <c r="AA38">
        <v>0</v>
      </c>
      <c r="AB38">
        <v>0</v>
      </c>
      <c r="AC38">
        <v>0</v>
      </c>
      <c r="AD38">
        <v>1</v>
      </c>
      <c r="AE38">
        <v>0</v>
      </c>
      <c r="AF38" t="s">
        <v>24</v>
      </c>
      <c r="AG38">
        <v>1.837</v>
      </c>
      <c r="AH38">
        <v>2</v>
      </c>
      <c r="AI38">
        <v>60252939</v>
      </c>
      <c r="AJ38">
        <v>34</v>
      </c>
      <c r="AK38">
        <v>0</v>
      </c>
      <c r="AL38">
        <v>0</v>
      </c>
      <c r="AM38">
        <v>0</v>
      </c>
      <c r="AN38">
        <v>0</v>
      </c>
      <c r="AO38">
        <v>0</v>
      </c>
      <c r="AP38">
        <v>0</v>
      </c>
      <c r="AQ38">
        <v>0</v>
      </c>
      <c r="AR38">
        <v>0</v>
      </c>
    </row>
    <row r="39" spans="1:44" x14ac:dyDescent="0.2">
      <c r="A39">
        <f>ROW(Source!A47)</f>
        <v>47</v>
      </c>
      <c r="B39">
        <v>60254264</v>
      </c>
      <c r="C39">
        <v>60252937</v>
      </c>
      <c r="D39">
        <v>59070669</v>
      </c>
      <c r="E39">
        <v>1</v>
      </c>
      <c r="F39">
        <v>1</v>
      </c>
      <c r="G39">
        <v>1080</v>
      </c>
      <c r="H39">
        <v>2</v>
      </c>
      <c r="I39" t="s">
        <v>1055</v>
      </c>
      <c r="J39" t="s">
        <v>1056</v>
      </c>
      <c r="K39" t="s">
        <v>1057</v>
      </c>
      <c r="L39">
        <v>1368</v>
      </c>
      <c r="N39">
        <v>1011</v>
      </c>
      <c r="O39" t="s">
        <v>1054</v>
      </c>
      <c r="P39" t="s">
        <v>1054</v>
      </c>
      <c r="Q39">
        <v>1</v>
      </c>
      <c r="X39">
        <v>0.54</v>
      </c>
      <c r="Y39">
        <v>0</v>
      </c>
      <c r="Z39">
        <v>83.1</v>
      </c>
      <c r="AA39">
        <v>12.62</v>
      </c>
      <c r="AB39">
        <v>0</v>
      </c>
      <c r="AC39">
        <v>0</v>
      </c>
      <c r="AD39">
        <v>1</v>
      </c>
      <c r="AE39">
        <v>0</v>
      </c>
      <c r="AF39" t="s">
        <v>24</v>
      </c>
      <c r="AG39">
        <v>0.59400000000000008</v>
      </c>
      <c r="AH39">
        <v>2</v>
      </c>
      <c r="AI39">
        <v>60252940</v>
      </c>
      <c r="AJ39">
        <v>35</v>
      </c>
      <c r="AK39">
        <v>0</v>
      </c>
      <c r="AL39">
        <v>0</v>
      </c>
      <c r="AM39">
        <v>0</v>
      </c>
      <c r="AN39">
        <v>0</v>
      </c>
      <c r="AO39">
        <v>0</v>
      </c>
      <c r="AP39">
        <v>0</v>
      </c>
      <c r="AQ39">
        <v>0</v>
      </c>
      <c r="AR39">
        <v>0</v>
      </c>
    </row>
    <row r="40" spans="1:44" x14ac:dyDescent="0.2">
      <c r="A40">
        <f>ROW(Source!A47)</f>
        <v>47</v>
      </c>
      <c r="B40">
        <v>60254265</v>
      </c>
      <c r="C40">
        <v>60252937</v>
      </c>
      <c r="D40">
        <v>59039576</v>
      </c>
      <c r="E40">
        <v>1</v>
      </c>
      <c r="F40">
        <v>1</v>
      </c>
      <c r="G40">
        <v>1080</v>
      </c>
      <c r="H40">
        <v>3</v>
      </c>
      <c r="I40" t="s">
        <v>1059</v>
      </c>
      <c r="J40" t="s">
        <v>1060</v>
      </c>
      <c r="K40" t="s">
        <v>1061</v>
      </c>
      <c r="L40">
        <v>1348</v>
      </c>
      <c r="N40">
        <v>1009</v>
      </c>
      <c r="O40" t="s">
        <v>32</v>
      </c>
      <c r="P40" t="s">
        <v>32</v>
      </c>
      <c r="Q40">
        <v>1000</v>
      </c>
      <c r="X40">
        <v>4.0000000000000002E-4</v>
      </c>
      <c r="Y40">
        <v>7246.05</v>
      </c>
      <c r="Z40">
        <v>0</v>
      </c>
      <c r="AA40">
        <v>0</v>
      </c>
      <c r="AB40">
        <v>0</v>
      </c>
      <c r="AC40">
        <v>0</v>
      </c>
      <c r="AD40">
        <v>1</v>
      </c>
      <c r="AE40">
        <v>0</v>
      </c>
      <c r="AF40" t="s">
        <v>3</v>
      </c>
      <c r="AG40">
        <v>4.0000000000000002E-4</v>
      </c>
      <c r="AH40">
        <v>2</v>
      </c>
      <c r="AI40">
        <v>60252941</v>
      </c>
      <c r="AJ40">
        <v>36</v>
      </c>
      <c r="AK40">
        <v>0</v>
      </c>
      <c r="AL40">
        <v>0</v>
      </c>
      <c r="AM40">
        <v>0</v>
      </c>
      <c r="AN40">
        <v>0</v>
      </c>
      <c r="AO40">
        <v>0</v>
      </c>
      <c r="AP40">
        <v>0</v>
      </c>
      <c r="AQ40">
        <v>0</v>
      </c>
      <c r="AR40">
        <v>0</v>
      </c>
    </row>
    <row r="41" spans="1:44" x14ac:dyDescent="0.2">
      <c r="A41">
        <f>ROW(Source!A47)</f>
        <v>47</v>
      </c>
      <c r="B41">
        <v>60254266</v>
      </c>
      <c r="C41">
        <v>60252937</v>
      </c>
      <c r="D41">
        <v>59039979</v>
      </c>
      <c r="E41">
        <v>1</v>
      </c>
      <c r="F41">
        <v>1</v>
      </c>
      <c r="G41">
        <v>1080</v>
      </c>
      <c r="H41">
        <v>3</v>
      </c>
      <c r="I41" t="s">
        <v>1062</v>
      </c>
      <c r="J41" t="s">
        <v>1063</v>
      </c>
      <c r="K41" t="s">
        <v>1064</v>
      </c>
      <c r="L41">
        <v>1346</v>
      </c>
      <c r="N41">
        <v>1009</v>
      </c>
      <c r="O41" t="s">
        <v>1065</v>
      </c>
      <c r="P41" t="s">
        <v>1065</v>
      </c>
      <c r="Q41">
        <v>1</v>
      </c>
      <c r="X41">
        <v>0.15</v>
      </c>
      <c r="Y41">
        <v>29.89</v>
      </c>
      <c r="Z41">
        <v>0</v>
      </c>
      <c r="AA41">
        <v>0</v>
      </c>
      <c r="AB41">
        <v>0</v>
      </c>
      <c r="AC41">
        <v>0</v>
      </c>
      <c r="AD41">
        <v>1</v>
      </c>
      <c r="AE41">
        <v>0</v>
      </c>
      <c r="AF41" t="s">
        <v>3</v>
      </c>
      <c r="AG41">
        <v>0.15</v>
      </c>
      <c r="AH41">
        <v>2</v>
      </c>
      <c r="AI41">
        <v>60252942</v>
      </c>
      <c r="AJ41">
        <v>37</v>
      </c>
      <c r="AK41">
        <v>0</v>
      </c>
      <c r="AL41">
        <v>0</v>
      </c>
      <c r="AM41">
        <v>0</v>
      </c>
      <c r="AN41">
        <v>0</v>
      </c>
      <c r="AO41">
        <v>0</v>
      </c>
      <c r="AP41">
        <v>0</v>
      </c>
      <c r="AQ41">
        <v>0</v>
      </c>
      <c r="AR41">
        <v>0</v>
      </c>
    </row>
    <row r="42" spans="1:44" x14ac:dyDescent="0.2">
      <c r="A42">
        <f>ROW(Source!A47)</f>
        <v>47</v>
      </c>
      <c r="B42">
        <v>60254267</v>
      </c>
      <c r="C42">
        <v>60252937</v>
      </c>
      <c r="D42">
        <v>59040049</v>
      </c>
      <c r="E42">
        <v>1</v>
      </c>
      <c r="F42">
        <v>1</v>
      </c>
      <c r="G42">
        <v>1080</v>
      </c>
      <c r="H42">
        <v>3</v>
      </c>
      <c r="I42" t="s">
        <v>1066</v>
      </c>
      <c r="J42" t="s">
        <v>1067</v>
      </c>
      <c r="K42" t="s">
        <v>1068</v>
      </c>
      <c r="L42">
        <v>1348</v>
      </c>
      <c r="N42">
        <v>1009</v>
      </c>
      <c r="O42" t="s">
        <v>32</v>
      </c>
      <c r="P42" t="s">
        <v>32</v>
      </c>
      <c r="Q42">
        <v>1000</v>
      </c>
      <c r="X42">
        <v>1.4999999999999999E-4</v>
      </c>
      <c r="Y42">
        <v>8590.86</v>
      </c>
      <c r="Z42">
        <v>0</v>
      </c>
      <c r="AA42">
        <v>0</v>
      </c>
      <c r="AB42">
        <v>0</v>
      </c>
      <c r="AC42">
        <v>0</v>
      </c>
      <c r="AD42">
        <v>1</v>
      </c>
      <c r="AE42">
        <v>0</v>
      </c>
      <c r="AF42" t="s">
        <v>3</v>
      </c>
      <c r="AG42">
        <v>1.4999999999999999E-4</v>
      </c>
      <c r="AH42">
        <v>2</v>
      </c>
      <c r="AI42">
        <v>60252943</v>
      </c>
      <c r="AJ42">
        <v>38</v>
      </c>
      <c r="AK42">
        <v>0</v>
      </c>
      <c r="AL42">
        <v>0</v>
      </c>
      <c r="AM42">
        <v>0</v>
      </c>
      <c r="AN42">
        <v>0</v>
      </c>
      <c r="AO42">
        <v>0</v>
      </c>
      <c r="AP42">
        <v>0</v>
      </c>
      <c r="AQ42">
        <v>0</v>
      </c>
      <c r="AR42">
        <v>0</v>
      </c>
    </row>
    <row r="43" spans="1:44" x14ac:dyDescent="0.2">
      <c r="A43">
        <f>ROW(Source!A47)</f>
        <v>47</v>
      </c>
      <c r="B43">
        <v>60254268</v>
      </c>
      <c r="C43">
        <v>60252937</v>
      </c>
      <c r="D43">
        <v>59063148</v>
      </c>
      <c r="E43">
        <v>1</v>
      </c>
      <c r="F43">
        <v>1</v>
      </c>
      <c r="G43">
        <v>1080</v>
      </c>
      <c r="H43">
        <v>3</v>
      </c>
      <c r="I43" t="s">
        <v>1069</v>
      </c>
      <c r="J43" t="s">
        <v>1070</v>
      </c>
      <c r="K43" t="s">
        <v>1071</v>
      </c>
      <c r="L43">
        <v>1354</v>
      </c>
      <c r="N43">
        <v>1010</v>
      </c>
      <c r="O43" t="s">
        <v>457</v>
      </c>
      <c r="P43" t="s">
        <v>457</v>
      </c>
      <c r="Q43">
        <v>1</v>
      </c>
      <c r="X43">
        <v>1</v>
      </c>
      <c r="Y43">
        <v>14.99</v>
      </c>
      <c r="Z43">
        <v>0</v>
      </c>
      <c r="AA43">
        <v>0</v>
      </c>
      <c r="AB43">
        <v>0</v>
      </c>
      <c r="AC43">
        <v>0</v>
      </c>
      <c r="AD43">
        <v>1</v>
      </c>
      <c r="AE43">
        <v>0</v>
      </c>
      <c r="AF43" t="s">
        <v>3</v>
      </c>
      <c r="AG43">
        <v>1</v>
      </c>
      <c r="AH43">
        <v>2</v>
      </c>
      <c r="AI43">
        <v>60252944</v>
      </c>
      <c r="AJ43">
        <v>40</v>
      </c>
      <c r="AK43">
        <v>0</v>
      </c>
      <c r="AL43">
        <v>0</v>
      </c>
      <c r="AM43">
        <v>0</v>
      </c>
      <c r="AN43">
        <v>0</v>
      </c>
      <c r="AO43">
        <v>0</v>
      </c>
      <c r="AP43">
        <v>0</v>
      </c>
      <c r="AQ43">
        <v>0</v>
      </c>
      <c r="AR43">
        <v>0</v>
      </c>
    </row>
    <row r="44" spans="1:44" x14ac:dyDescent="0.2">
      <c r="A44">
        <f>ROW(Source!A47)</f>
        <v>47</v>
      </c>
      <c r="B44">
        <v>60254269</v>
      </c>
      <c r="C44">
        <v>60252937</v>
      </c>
      <c r="D44">
        <v>58996482</v>
      </c>
      <c r="E44">
        <v>1080</v>
      </c>
      <c r="F44">
        <v>1</v>
      </c>
      <c r="G44">
        <v>1080</v>
      </c>
      <c r="H44">
        <v>3</v>
      </c>
      <c r="I44" t="s">
        <v>1217</v>
      </c>
      <c r="J44" t="s">
        <v>3</v>
      </c>
      <c r="K44" t="s">
        <v>1218</v>
      </c>
      <c r="L44">
        <v>1346</v>
      </c>
      <c r="N44">
        <v>1009</v>
      </c>
      <c r="O44" t="s">
        <v>1065</v>
      </c>
      <c r="P44" t="s">
        <v>1065</v>
      </c>
      <c r="Q44">
        <v>1</v>
      </c>
      <c r="X44">
        <v>0.51</v>
      </c>
      <c r="Y44">
        <v>0</v>
      </c>
      <c r="Z44">
        <v>0</v>
      </c>
      <c r="AA44">
        <v>0</v>
      </c>
      <c r="AB44">
        <v>0</v>
      </c>
      <c r="AC44">
        <v>0</v>
      </c>
      <c r="AD44">
        <v>0</v>
      </c>
      <c r="AE44">
        <v>0</v>
      </c>
      <c r="AF44" t="s">
        <v>3</v>
      </c>
      <c r="AG44">
        <v>0.51</v>
      </c>
      <c r="AH44">
        <v>3</v>
      </c>
      <c r="AI44">
        <v>-1</v>
      </c>
      <c r="AJ44" t="s">
        <v>3</v>
      </c>
      <c r="AK44">
        <v>0</v>
      </c>
      <c r="AL44">
        <v>0</v>
      </c>
      <c r="AM44">
        <v>0</v>
      </c>
      <c r="AN44">
        <v>0</v>
      </c>
      <c r="AO44">
        <v>0</v>
      </c>
      <c r="AP44">
        <v>0</v>
      </c>
      <c r="AQ44">
        <v>0</v>
      </c>
      <c r="AR44">
        <v>0</v>
      </c>
    </row>
    <row r="45" spans="1:44" x14ac:dyDescent="0.2">
      <c r="A45">
        <f>ROW(Source!A47)</f>
        <v>47</v>
      </c>
      <c r="B45">
        <v>60254270</v>
      </c>
      <c r="C45">
        <v>60252937</v>
      </c>
      <c r="D45">
        <v>59011748</v>
      </c>
      <c r="E45">
        <v>1080</v>
      </c>
      <c r="F45">
        <v>1</v>
      </c>
      <c r="G45">
        <v>1080</v>
      </c>
      <c r="H45">
        <v>3</v>
      </c>
      <c r="I45" t="s">
        <v>1219</v>
      </c>
      <c r="J45" t="s">
        <v>3</v>
      </c>
      <c r="K45" t="s">
        <v>1220</v>
      </c>
      <c r="L45">
        <v>1301</v>
      </c>
      <c r="N45">
        <v>1003</v>
      </c>
      <c r="O45" t="s">
        <v>983</v>
      </c>
      <c r="P45" t="s">
        <v>983</v>
      </c>
      <c r="Q45">
        <v>1</v>
      </c>
      <c r="X45">
        <v>1</v>
      </c>
      <c r="Y45">
        <v>0</v>
      </c>
      <c r="Z45">
        <v>0</v>
      </c>
      <c r="AA45">
        <v>0</v>
      </c>
      <c r="AB45">
        <v>0</v>
      </c>
      <c r="AC45">
        <v>0</v>
      </c>
      <c r="AD45">
        <v>0</v>
      </c>
      <c r="AE45">
        <v>0</v>
      </c>
      <c r="AF45" t="s">
        <v>3</v>
      </c>
      <c r="AG45">
        <v>1</v>
      </c>
      <c r="AH45">
        <v>3</v>
      </c>
      <c r="AI45">
        <v>-1</v>
      </c>
      <c r="AJ45" t="s">
        <v>3</v>
      </c>
      <c r="AK45">
        <v>0</v>
      </c>
      <c r="AL45">
        <v>0</v>
      </c>
      <c r="AM45">
        <v>0</v>
      </c>
      <c r="AN45">
        <v>0</v>
      </c>
      <c r="AO45">
        <v>0</v>
      </c>
      <c r="AP45">
        <v>0</v>
      </c>
      <c r="AQ45">
        <v>0</v>
      </c>
      <c r="AR45">
        <v>0</v>
      </c>
    </row>
    <row r="46" spans="1:44" x14ac:dyDescent="0.2">
      <c r="A46">
        <f>ROW(Source!A48)</f>
        <v>48</v>
      </c>
      <c r="B46">
        <v>60254262</v>
      </c>
      <c r="C46">
        <v>60252937</v>
      </c>
      <c r="D46">
        <v>58999254</v>
      </c>
      <c r="E46">
        <v>1080</v>
      </c>
      <c r="F46">
        <v>1</v>
      </c>
      <c r="G46">
        <v>1080</v>
      </c>
      <c r="H46">
        <v>1</v>
      </c>
      <c r="I46" t="s">
        <v>1048</v>
      </c>
      <c r="J46" t="s">
        <v>3</v>
      </c>
      <c r="K46" t="s">
        <v>1049</v>
      </c>
      <c r="L46">
        <v>1191</v>
      </c>
      <c r="N46">
        <v>1013</v>
      </c>
      <c r="O46" t="s">
        <v>1050</v>
      </c>
      <c r="P46" t="s">
        <v>1050</v>
      </c>
      <c r="Q46">
        <v>1</v>
      </c>
      <c r="X46">
        <v>6.18</v>
      </c>
      <c r="Y46">
        <v>0</v>
      </c>
      <c r="Z46">
        <v>0</v>
      </c>
      <c r="AA46">
        <v>0</v>
      </c>
      <c r="AB46">
        <v>0</v>
      </c>
      <c r="AC46">
        <v>0</v>
      </c>
      <c r="AD46">
        <v>1</v>
      </c>
      <c r="AE46">
        <v>1</v>
      </c>
      <c r="AF46" t="s">
        <v>24</v>
      </c>
      <c r="AG46">
        <v>6.798</v>
      </c>
      <c r="AH46">
        <v>2</v>
      </c>
      <c r="AI46">
        <v>60252938</v>
      </c>
      <c r="AJ46">
        <v>41</v>
      </c>
      <c r="AK46">
        <v>0</v>
      </c>
      <c r="AL46">
        <v>0</v>
      </c>
      <c r="AM46">
        <v>0</v>
      </c>
      <c r="AN46">
        <v>0</v>
      </c>
      <c r="AO46">
        <v>0</v>
      </c>
      <c r="AP46">
        <v>0</v>
      </c>
      <c r="AQ46">
        <v>0</v>
      </c>
      <c r="AR46">
        <v>0</v>
      </c>
    </row>
    <row r="47" spans="1:44" x14ac:dyDescent="0.2">
      <c r="A47">
        <f>ROW(Source!A48)</f>
        <v>48</v>
      </c>
      <c r="B47">
        <v>60254263</v>
      </c>
      <c r="C47">
        <v>60252937</v>
      </c>
      <c r="D47">
        <v>59070370</v>
      </c>
      <c r="E47">
        <v>1</v>
      </c>
      <c r="F47">
        <v>1</v>
      </c>
      <c r="G47">
        <v>1080</v>
      </c>
      <c r="H47">
        <v>2</v>
      </c>
      <c r="I47" t="s">
        <v>1051</v>
      </c>
      <c r="J47" t="s">
        <v>1052</v>
      </c>
      <c r="K47" t="s">
        <v>1053</v>
      </c>
      <c r="L47">
        <v>1368</v>
      </c>
      <c r="N47">
        <v>1011</v>
      </c>
      <c r="O47" t="s">
        <v>1054</v>
      </c>
      <c r="P47" t="s">
        <v>1054</v>
      </c>
      <c r="Q47">
        <v>1</v>
      </c>
      <c r="X47">
        <v>1.67</v>
      </c>
      <c r="Y47">
        <v>0</v>
      </c>
      <c r="Z47">
        <v>7.11</v>
      </c>
      <c r="AA47">
        <v>0</v>
      </c>
      <c r="AB47">
        <v>0</v>
      </c>
      <c r="AC47">
        <v>0</v>
      </c>
      <c r="AD47">
        <v>1</v>
      </c>
      <c r="AE47">
        <v>0</v>
      </c>
      <c r="AF47" t="s">
        <v>24</v>
      </c>
      <c r="AG47">
        <v>1.837</v>
      </c>
      <c r="AH47">
        <v>2</v>
      </c>
      <c r="AI47">
        <v>60252939</v>
      </c>
      <c r="AJ47">
        <v>42</v>
      </c>
      <c r="AK47">
        <v>0</v>
      </c>
      <c r="AL47">
        <v>0</v>
      </c>
      <c r="AM47">
        <v>0</v>
      </c>
      <c r="AN47">
        <v>0</v>
      </c>
      <c r="AO47">
        <v>0</v>
      </c>
      <c r="AP47">
        <v>0</v>
      </c>
      <c r="AQ47">
        <v>0</v>
      </c>
      <c r="AR47">
        <v>0</v>
      </c>
    </row>
    <row r="48" spans="1:44" x14ac:dyDescent="0.2">
      <c r="A48">
        <f>ROW(Source!A48)</f>
        <v>48</v>
      </c>
      <c r="B48">
        <v>60254264</v>
      </c>
      <c r="C48">
        <v>60252937</v>
      </c>
      <c r="D48">
        <v>59070669</v>
      </c>
      <c r="E48">
        <v>1</v>
      </c>
      <c r="F48">
        <v>1</v>
      </c>
      <c r="G48">
        <v>1080</v>
      </c>
      <c r="H48">
        <v>2</v>
      </c>
      <c r="I48" t="s">
        <v>1055</v>
      </c>
      <c r="J48" t="s">
        <v>1056</v>
      </c>
      <c r="K48" t="s">
        <v>1057</v>
      </c>
      <c r="L48">
        <v>1368</v>
      </c>
      <c r="N48">
        <v>1011</v>
      </c>
      <c r="O48" t="s">
        <v>1054</v>
      </c>
      <c r="P48" t="s">
        <v>1054</v>
      </c>
      <c r="Q48">
        <v>1</v>
      </c>
      <c r="X48">
        <v>0.54</v>
      </c>
      <c r="Y48">
        <v>0</v>
      </c>
      <c r="Z48">
        <v>83.1</v>
      </c>
      <c r="AA48">
        <v>12.62</v>
      </c>
      <c r="AB48">
        <v>0</v>
      </c>
      <c r="AC48">
        <v>0</v>
      </c>
      <c r="AD48">
        <v>1</v>
      </c>
      <c r="AE48">
        <v>0</v>
      </c>
      <c r="AF48" t="s">
        <v>24</v>
      </c>
      <c r="AG48">
        <v>0.59400000000000008</v>
      </c>
      <c r="AH48">
        <v>2</v>
      </c>
      <c r="AI48">
        <v>60252940</v>
      </c>
      <c r="AJ48">
        <v>43</v>
      </c>
      <c r="AK48">
        <v>0</v>
      </c>
      <c r="AL48">
        <v>0</v>
      </c>
      <c r="AM48">
        <v>0</v>
      </c>
      <c r="AN48">
        <v>0</v>
      </c>
      <c r="AO48">
        <v>0</v>
      </c>
      <c r="AP48">
        <v>0</v>
      </c>
      <c r="AQ48">
        <v>0</v>
      </c>
      <c r="AR48">
        <v>0</v>
      </c>
    </row>
    <row r="49" spans="1:44" x14ac:dyDescent="0.2">
      <c r="A49">
        <f>ROW(Source!A48)</f>
        <v>48</v>
      </c>
      <c r="B49">
        <v>60254265</v>
      </c>
      <c r="C49">
        <v>60252937</v>
      </c>
      <c r="D49">
        <v>59039576</v>
      </c>
      <c r="E49">
        <v>1</v>
      </c>
      <c r="F49">
        <v>1</v>
      </c>
      <c r="G49">
        <v>1080</v>
      </c>
      <c r="H49">
        <v>3</v>
      </c>
      <c r="I49" t="s">
        <v>1059</v>
      </c>
      <c r="J49" t="s">
        <v>1060</v>
      </c>
      <c r="K49" t="s">
        <v>1061</v>
      </c>
      <c r="L49">
        <v>1348</v>
      </c>
      <c r="N49">
        <v>1009</v>
      </c>
      <c r="O49" t="s">
        <v>32</v>
      </c>
      <c r="P49" t="s">
        <v>32</v>
      </c>
      <c r="Q49">
        <v>1000</v>
      </c>
      <c r="X49">
        <v>4.0000000000000002E-4</v>
      </c>
      <c r="Y49">
        <v>7246.05</v>
      </c>
      <c r="Z49">
        <v>0</v>
      </c>
      <c r="AA49">
        <v>0</v>
      </c>
      <c r="AB49">
        <v>0</v>
      </c>
      <c r="AC49">
        <v>0</v>
      </c>
      <c r="AD49">
        <v>1</v>
      </c>
      <c r="AE49">
        <v>0</v>
      </c>
      <c r="AF49" t="s">
        <v>3</v>
      </c>
      <c r="AG49">
        <v>4.0000000000000002E-4</v>
      </c>
      <c r="AH49">
        <v>2</v>
      </c>
      <c r="AI49">
        <v>60252941</v>
      </c>
      <c r="AJ49">
        <v>44</v>
      </c>
      <c r="AK49">
        <v>0</v>
      </c>
      <c r="AL49">
        <v>0</v>
      </c>
      <c r="AM49">
        <v>0</v>
      </c>
      <c r="AN49">
        <v>0</v>
      </c>
      <c r="AO49">
        <v>0</v>
      </c>
      <c r="AP49">
        <v>0</v>
      </c>
      <c r="AQ49">
        <v>0</v>
      </c>
      <c r="AR49">
        <v>0</v>
      </c>
    </row>
    <row r="50" spans="1:44" x14ac:dyDescent="0.2">
      <c r="A50">
        <f>ROW(Source!A48)</f>
        <v>48</v>
      </c>
      <c r="B50">
        <v>60254266</v>
      </c>
      <c r="C50">
        <v>60252937</v>
      </c>
      <c r="D50">
        <v>59039979</v>
      </c>
      <c r="E50">
        <v>1</v>
      </c>
      <c r="F50">
        <v>1</v>
      </c>
      <c r="G50">
        <v>1080</v>
      </c>
      <c r="H50">
        <v>3</v>
      </c>
      <c r="I50" t="s">
        <v>1062</v>
      </c>
      <c r="J50" t="s">
        <v>1063</v>
      </c>
      <c r="K50" t="s">
        <v>1064</v>
      </c>
      <c r="L50">
        <v>1346</v>
      </c>
      <c r="N50">
        <v>1009</v>
      </c>
      <c r="O50" t="s">
        <v>1065</v>
      </c>
      <c r="P50" t="s">
        <v>1065</v>
      </c>
      <c r="Q50">
        <v>1</v>
      </c>
      <c r="X50">
        <v>0.15</v>
      </c>
      <c r="Y50">
        <v>29.89</v>
      </c>
      <c r="Z50">
        <v>0</v>
      </c>
      <c r="AA50">
        <v>0</v>
      </c>
      <c r="AB50">
        <v>0</v>
      </c>
      <c r="AC50">
        <v>0</v>
      </c>
      <c r="AD50">
        <v>1</v>
      </c>
      <c r="AE50">
        <v>0</v>
      </c>
      <c r="AF50" t="s">
        <v>3</v>
      </c>
      <c r="AG50">
        <v>0.15</v>
      </c>
      <c r="AH50">
        <v>2</v>
      </c>
      <c r="AI50">
        <v>60252942</v>
      </c>
      <c r="AJ50">
        <v>45</v>
      </c>
      <c r="AK50">
        <v>0</v>
      </c>
      <c r="AL50">
        <v>0</v>
      </c>
      <c r="AM50">
        <v>0</v>
      </c>
      <c r="AN50">
        <v>0</v>
      </c>
      <c r="AO50">
        <v>0</v>
      </c>
      <c r="AP50">
        <v>0</v>
      </c>
      <c r="AQ50">
        <v>0</v>
      </c>
      <c r="AR50">
        <v>0</v>
      </c>
    </row>
    <row r="51" spans="1:44" x14ac:dyDescent="0.2">
      <c r="A51">
        <f>ROW(Source!A48)</f>
        <v>48</v>
      </c>
      <c r="B51">
        <v>60254267</v>
      </c>
      <c r="C51">
        <v>60252937</v>
      </c>
      <c r="D51">
        <v>59040049</v>
      </c>
      <c r="E51">
        <v>1</v>
      </c>
      <c r="F51">
        <v>1</v>
      </c>
      <c r="G51">
        <v>1080</v>
      </c>
      <c r="H51">
        <v>3</v>
      </c>
      <c r="I51" t="s">
        <v>1066</v>
      </c>
      <c r="J51" t="s">
        <v>1067</v>
      </c>
      <c r="K51" t="s">
        <v>1068</v>
      </c>
      <c r="L51">
        <v>1348</v>
      </c>
      <c r="N51">
        <v>1009</v>
      </c>
      <c r="O51" t="s">
        <v>32</v>
      </c>
      <c r="P51" t="s">
        <v>32</v>
      </c>
      <c r="Q51">
        <v>1000</v>
      </c>
      <c r="X51">
        <v>1.4999999999999999E-4</v>
      </c>
      <c r="Y51">
        <v>8590.86</v>
      </c>
      <c r="Z51">
        <v>0</v>
      </c>
      <c r="AA51">
        <v>0</v>
      </c>
      <c r="AB51">
        <v>0</v>
      </c>
      <c r="AC51">
        <v>0</v>
      </c>
      <c r="AD51">
        <v>1</v>
      </c>
      <c r="AE51">
        <v>0</v>
      </c>
      <c r="AF51" t="s">
        <v>3</v>
      </c>
      <c r="AG51">
        <v>1.4999999999999999E-4</v>
      </c>
      <c r="AH51">
        <v>2</v>
      </c>
      <c r="AI51">
        <v>60252943</v>
      </c>
      <c r="AJ51">
        <v>46</v>
      </c>
      <c r="AK51">
        <v>0</v>
      </c>
      <c r="AL51">
        <v>0</v>
      </c>
      <c r="AM51">
        <v>0</v>
      </c>
      <c r="AN51">
        <v>0</v>
      </c>
      <c r="AO51">
        <v>0</v>
      </c>
      <c r="AP51">
        <v>0</v>
      </c>
      <c r="AQ51">
        <v>0</v>
      </c>
      <c r="AR51">
        <v>0</v>
      </c>
    </row>
    <row r="52" spans="1:44" x14ac:dyDescent="0.2">
      <c r="A52">
        <f>ROW(Source!A48)</f>
        <v>48</v>
      </c>
      <c r="B52">
        <v>60254268</v>
      </c>
      <c r="C52">
        <v>60252937</v>
      </c>
      <c r="D52">
        <v>59063148</v>
      </c>
      <c r="E52">
        <v>1</v>
      </c>
      <c r="F52">
        <v>1</v>
      </c>
      <c r="G52">
        <v>1080</v>
      </c>
      <c r="H52">
        <v>3</v>
      </c>
      <c r="I52" t="s">
        <v>1069</v>
      </c>
      <c r="J52" t="s">
        <v>1070</v>
      </c>
      <c r="K52" t="s">
        <v>1071</v>
      </c>
      <c r="L52">
        <v>1354</v>
      </c>
      <c r="N52">
        <v>1010</v>
      </c>
      <c r="O52" t="s">
        <v>457</v>
      </c>
      <c r="P52" t="s">
        <v>457</v>
      </c>
      <c r="Q52">
        <v>1</v>
      </c>
      <c r="X52">
        <v>1</v>
      </c>
      <c r="Y52">
        <v>14.99</v>
      </c>
      <c r="Z52">
        <v>0</v>
      </c>
      <c r="AA52">
        <v>0</v>
      </c>
      <c r="AB52">
        <v>0</v>
      </c>
      <c r="AC52">
        <v>0</v>
      </c>
      <c r="AD52">
        <v>1</v>
      </c>
      <c r="AE52">
        <v>0</v>
      </c>
      <c r="AF52" t="s">
        <v>3</v>
      </c>
      <c r="AG52">
        <v>1</v>
      </c>
      <c r="AH52">
        <v>2</v>
      </c>
      <c r="AI52">
        <v>60252944</v>
      </c>
      <c r="AJ52">
        <v>48</v>
      </c>
      <c r="AK52">
        <v>0</v>
      </c>
      <c r="AL52">
        <v>0</v>
      </c>
      <c r="AM52">
        <v>0</v>
      </c>
      <c r="AN52">
        <v>0</v>
      </c>
      <c r="AO52">
        <v>0</v>
      </c>
      <c r="AP52">
        <v>0</v>
      </c>
      <c r="AQ52">
        <v>0</v>
      </c>
      <c r="AR52">
        <v>0</v>
      </c>
    </row>
    <row r="53" spans="1:44" x14ac:dyDescent="0.2">
      <c r="A53">
        <f>ROW(Source!A48)</f>
        <v>48</v>
      </c>
      <c r="B53">
        <v>60254269</v>
      </c>
      <c r="C53">
        <v>60252937</v>
      </c>
      <c r="D53">
        <v>58996482</v>
      </c>
      <c r="E53">
        <v>1080</v>
      </c>
      <c r="F53">
        <v>1</v>
      </c>
      <c r="G53">
        <v>1080</v>
      </c>
      <c r="H53">
        <v>3</v>
      </c>
      <c r="I53" t="s">
        <v>1217</v>
      </c>
      <c r="J53" t="s">
        <v>3</v>
      </c>
      <c r="K53" t="s">
        <v>1218</v>
      </c>
      <c r="L53">
        <v>1346</v>
      </c>
      <c r="N53">
        <v>1009</v>
      </c>
      <c r="O53" t="s">
        <v>1065</v>
      </c>
      <c r="P53" t="s">
        <v>1065</v>
      </c>
      <c r="Q53">
        <v>1</v>
      </c>
      <c r="X53">
        <v>0.51</v>
      </c>
      <c r="Y53">
        <v>0</v>
      </c>
      <c r="Z53">
        <v>0</v>
      </c>
      <c r="AA53">
        <v>0</v>
      </c>
      <c r="AB53">
        <v>0</v>
      </c>
      <c r="AC53">
        <v>0</v>
      </c>
      <c r="AD53">
        <v>0</v>
      </c>
      <c r="AE53">
        <v>0</v>
      </c>
      <c r="AF53" t="s">
        <v>3</v>
      </c>
      <c r="AG53">
        <v>0.51</v>
      </c>
      <c r="AH53">
        <v>3</v>
      </c>
      <c r="AI53">
        <v>-1</v>
      </c>
      <c r="AJ53" t="s">
        <v>3</v>
      </c>
      <c r="AK53">
        <v>0</v>
      </c>
      <c r="AL53">
        <v>0</v>
      </c>
      <c r="AM53">
        <v>0</v>
      </c>
      <c r="AN53">
        <v>0</v>
      </c>
      <c r="AO53">
        <v>0</v>
      </c>
      <c r="AP53">
        <v>0</v>
      </c>
      <c r="AQ53">
        <v>0</v>
      </c>
      <c r="AR53">
        <v>0</v>
      </c>
    </row>
    <row r="54" spans="1:44" x14ac:dyDescent="0.2">
      <c r="A54">
        <f>ROW(Source!A48)</f>
        <v>48</v>
      </c>
      <c r="B54">
        <v>60254270</v>
      </c>
      <c r="C54">
        <v>60252937</v>
      </c>
      <c r="D54">
        <v>59011748</v>
      </c>
      <c r="E54">
        <v>1080</v>
      </c>
      <c r="F54">
        <v>1</v>
      </c>
      <c r="G54">
        <v>1080</v>
      </c>
      <c r="H54">
        <v>3</v>
      </c>
      <c r="I54" t="s">
        <v>1219</v>
      </c>
      <c r="J54" t="s">
        <v>3</v>
      </c>
      <c r="K54" t="s">
        <v>1220</v>
      </c>
      <c r="L54">
        <v>1301</v>
      </c>
      <c r="N54">
        <v>1003</v>
      </c>
      <c r="O54" t="s">
        <v>983</v>
      </c>
      <c r="P54" t="s">
        <v>983</v>
      </c>
      <c r="Q54">
        <v>1</v>
      </c>
      <c r="X54">
        <v>1</v>
      </c>
      <c r="Y54">
        <v>0</v>
      </c>
      <c r="Z54">
        <v>0</v>
      </c>
      <c r="AA54">
        <v>0</v>
      </c>
      <c r="AB54">
        <v>0</v>
      </c>
      <c r="AC54">
        <v>0</v>
      </c>
      <c r="AD54">
        <v>0</v>
      </c>
      <c r="AE54">
        <v>0</v>
      </c>
      <c r="AF54" t="s">
        <v>3</v>
      </c>
      <c r="AG54">
        <v>1</v>
      </c>
      <c r="AH54">
        <v>3</v>
      </c>
      <c r="AI54">
        <v>-1</v>
      </c>
      <c r="AJ54" t="s">
        <v>3</v>
      </c>
      <c r="AK54">
        <v>0</v>
      </c>
      <c r="AL54">
        <v>0</v>
      </c>
      <c r="AM54">
        <v>0</v>
      </c>
      <c r="AN54">
        <v>0</v>
      </c>
      <c r="AO54">
        <v>0</v>
      </c>
      <c r="AP54">
        <v>0</v>
      </c>
      <c r="AQ54">
        <v>0</v>
      </c>
      <c r="AR54">
        <v>0</v>
      </c>
    </row>
    <row r="55" spans="1:44" x14ac:dyDescent="0.2">
      <c r="A55">
        <f>ROW(Source!A54)</f>
        <v>54</v>
      </c>
      <c r="B55">
        <v>60254271</v>
      </c>
      <c r="C55">
        <v>60252958</v>
      </c>
      <c r="D55">
        <v>58999254</v>
      </c>
      <c r="E55">
        <v>1080</v>
      </c>
      <c r="F55">
        <v>1</v>
      </c>
      <c r="G55">
        <v>1080</v>
      </c>
      <c r="H55">
        <v>1</v>
      </c>
      <c r="I55" t="s">
        <v>1048</v>
      </c>
      <c r="J55" t="s">
        <v>3</v>
      </c>
      <c r="K55" t="s">
        <v>1049</v>
      </c>
      <c r="L55">
        <v>1191</v>
      </c>
      <c r="N55">
        <v>1013</v>
      </c>
      <c r="O55" t="s">
        <v>1050</v>
      </c>
      <c r="P55" t="s">
        <v>1050</v>
      </c>
      <c r="Q55">
        <v>1</v>
      </c>
      <c r="X55">
        <v>6.18</v>
      </c>
      <c r="Y55">
        <v>0</v>
      </c>
      <c r="Z55">
        <v>0</v>
      </c>
      <c r="AA55">
        <v>0</v>
      </c>
      <c r="AB55">
        <v>0</v>
      </c>
      <c r="AC55">
        <v>0</v>
      </c>
      <c r="AD55">
        <v>1</v>
      </c>
      <c r="AE55">
        <v>1</v>
      </c>
      <c r="AF55" t="s">
        <v>24</v>
      </c>
      <c r="AG55">
        <v>6.798</v>
      </c>
      <c r="AH55">
        <v>2</v>
      </c>
      <c r="AI55">
        <v>60252959</v>
      </c>
      <c r="AJ55">
        <v>49</v>
      </c>
      <c r="AK55">
        <v>0</v>
      </c>
      <c r="AL55">
        <v>0</v>
      </c>
      <c r="AM55">
        <v>0</v>
      </c>
      <c r="AN55">
        <v>0</v>
      </c>
      <c r="AO55">
        <v>0</v>
      </c>
      <c r="AP55">
        <v>0</v>
      </c>
      <c r="AQ55">
        <v>0</v>
      </c>
      <c r="AR55">
        <v>0</v>
      </c>
    </row>
    <row r="56" spans="1:44" x14ac:dyDescent="0.2">
      <c r="A56">
        <f>ROW(Source!A54)</f>
        <v>54</v>
      </c>
      <c r="B56">
        <v>60254272</v>
      </c>
      <c r="C56">
        <v>60252958</v>
      </c>
      <c r="D56">
        <v>59070370</v>
      </c>
      <c r="E56">
        <v>1</v>
      </c>
      <c r="F56">
        <v>1</v>
      </c>
      <c r="G56">
        <v>1080</v>
      </c>
      <c r="H56">
        <v>2</v>
      </c>
      <c r="I56" t="s">
        <v>1051</v>
      </c>
      <c r="J56" t="s">
        <v>1052</v>
      </c>
      <c r="K56" t="s">
        <v>1053</v>
      </c>
      <c r="L56">
        <v>1368</v>
      </c>
      <c r="N56">
        <v>1011</v>
      </c>
      <c r="O56" t="s">
        <v>1054</v>
      </c>
      <c r="P56" t="s">
        <v>1054</v>
      </c>
      <c r="Q56">
        <v>1</v>
      </c>
      <c r="X56">
        <v>1.67</v>
      </c>
      <c r="Y56">
        <v>0</v>
      </c>
      <c r="Z56">
        <v>7.11</v>
      </c>
      <c r="AA56">
        <v>0</v>
      </c>
      <c r="AB56">
        <v>0</v>
      </c>
      <c r="AC56">
        <v>0</v>
      </c>
      <c r="AD56">
        <v>1</v>
      </c>
      <c r="AE56">
        <v>0</v>
      </c>
      <c r="AF56" t="s">
        <v>24</v>
      </c>
      <c r="AG56">
        <v>1.837</v>
      </c>
      <c r="AH56">
        <v>2</v>
      </c>
      <c r="AI56">
        <v>60252960</v>
      </c>
      <c r="AJ56">
        <v>50</v>
      </c>
      <c r="AK56">
        <v>0</v>
      </c>
      <c r="AL56">
        <v>0</v>
      </c>
      <c r="AM56">
        <v>0</v>
      </c>
      <c r="AN56">
        <v>0</v>
      </c>
      <c r="AO56">
        <v>0</v>
      </c>
      <c r="AP56">
        <v>0</v>
      </c>
      <c r="AQ56">
        <v>0</v>
      </c>
      <c r="AR56">
        <v>0</v>
      </c>
    </row>
    <row r="57" spans="1:44" x14ac:dyDescent="0.2">
      <c r="A57">
        <f>ROW(Source!A54)</f>
        <v>54</v>
      </c>
      <c r="B57">
        <v>60254273</v>
      </c>
      <c r="C57">
        <v>60252958</v>
      </c>
      <c r="D57">
        <v>59070669</v>
      </c>
      <c r="E57">
        <v>1</v>
      </c>
      <c r="F57">
        <v>1</v>
      </c>
      <c r="G57">
        <v>1080</v>
      </c>
      <c r="H57">
        <v>2</v>
      </c>
      <c r="I57" t="s">
        <v>1055</v>
      </c>
      <c r="J57" t="s">
        <v>1056</v>
      </c>
      <c r="K57" t="s">
        <v>1057</v>
      </c>
      <c r="L57">
        <v>1368</v>
      </c>
      <c r="N57">
        <v>1011</v>
      </c>
      <c r="O57" t="s">
        <v>1054</v>
      </c>
      <c r="P57" t="s">
        <v>1054</v>
      </c>
      <c r="Q57">
        <v>1</v>
      </c>
      <c r="X57">
        <v>0.54</v>
      </c>
      <c r="Y57">
        <v>0</v>
      </c>
      <c r="Z57">
        <v>83.1</v>
      </c>
      <c r="AA57">
        <v>12.62</v>
      </c>
      <c r="AB57">
        <v>0</v>
      </c>
      <c r="AC57">
        <v>0</v>
      </c>
      <c r="AD57">
        <v>1</v>
      </c>
      <c r="AE57">
        <v>0</v>
      </c>
      <c r="AF57" t="s">
        <v>24</v>
      </c>
      <c r="AG57">
        <v>0.59400000000000008</v>
      </c>
      <c r="AH57">
        <v>2</v>
      </c>
      <c r="AI57">
        <v>60252961</v>
      </c>
      <c r="AJ57">
        <v>51</v>
      </c>
      <c r="AK57">
        <v>0</v>
      </c>
      <c r="AL57">
        <v>0</v>
      </c>
      <c r="AM57">
        <v>0</v>
      </c>
      <c r="AN57">
        <v>0</v>
      </c>
      <c r="AO57">
        <v>0</v>
      </c>
      <c r="AP57">
        <v>0</v>
      </c>
      <c r="AQ57">
        <v>0</v>
      </c>
      <c r="AR57">
        <v>0</v>
      </c>
    </row>
    <row r="58" spans="1:44" x14ac:dyDescent="0.2">
      <c r="A58">
        <f>ROW(Source!A54)</f>
        <v>54</v>
      </c>
      <c r="B58">
        <v>60254274</v>
      </c>
      <c r="C58">
        <v>60252958</v>
      </c>
      <c r="D58">
        <v>59039576</v>
      </c>
      <c r="E58">
        <v>1</v>
      </c>
      <c r="F58">
        <v>1</v>
      </c>
      <c r="G58">
        <v>1080</v>
      </c>
      <c r="H58">
        <v>3</v>
      </c>
      <c r="I58" t="s">
        <v>1059</v>
      </c>
      <c r="J58" t="s">
        <v>1060</v>
      </c>
      <c r="K58" t="s">
        <v>1061</v>
      </c>
      <c r="L58">
        <v>1348</v>
      </c>
      <c r="N58">
        <v>1009</v>
      </c>
      <c r="O58" t="s">
        <v>32</v>
      </c>
      <c r="P58" t="s">
        <v>32</v>
      </c>
      <c r="Q58">
        <v>1000</v>
      </c>
      <c r="X58">
        <v>4.0000000000000002E-4</v>
      </c>
      <c r="Y58">
        <v>7246.05</v>
      </c>
      <c r="Z58">
        <v>0</v>
      </c>
      <c r="AA58">
        <v>0</v>
      </c>
      <c r="AB58">
        <v>0</v>
      </c>
      <c r="AC58">
        <v>0</v>
      </c>
      <c r="AD58">
        <v>1</v>
      </c>
      <c r="AE58">
        <v>0</v>
      </c>
      <c r="AF58" t="s">
        <v>3</v>
      </c>
      <c r="AG58">
        <v>4.0000000000000002E-4</v>
      </c>
      <c r="AH58">
        <v>2</v>
      </c>
      <c r="AI58">
        <v>60252962</v>
      </c>
      <c r="AJ58">
        <v>52</v>
      </c>
      <c r="AK58">
        <v>0</v>
      </c>
      <c r="AL58">
        <v>0</v>
      </c>
      <c r="AM58">
        <v>0</v>
      </c>
      <c r="AN58">
        <v>0</v>
      </c>
      <c r="AO58">
        <v>0</v>
      </c>
      <c r="AP58">
        <v>0</v>
      </c>
      <c r="AQ58">
        <v>0</v>
      </c>
      <c r="AR58">
        <v>0</v>
      </c>
    </row>
    <row r="59" spans="1:44" x14ac:dyDescent="0.2">
      <c r="A59">
        <f>ROW(Source!A54)</f>
        <v>54</v>
      </c>
      <c r="B59">
        <v>60254275</v>
      </c>
      <c r="C59">
        <v>60252958</v>
      </c>
      <c r="D59">
        <v>59039979</v>
      </c>
      <c r="E59">
        <v>1</v>
      </c>
      <c r="F59">
        <v>1</v>
      </c>
      <c r="G59">
        <v>1080</v>
      </c>
      <c r="H59">
        <v>3</v>
      </c>
      <c r="I59" t="s">
        <v>1062</v>
      </c>
      <c r="J59" t="s">
        <v>1063</v>
      </c>
      <c r="K59" t="s">
        <v>1064</v>
      </c>
      <c r="L59">
        <v>1346</v>
      </c>
      <c r="N59">
        <v>1009</v>
      </c>
      <c r="O59" t="s">
        <v>1065</v>
      </c>
      <c r="P59" t="s">
        <v>1065</v>
      </c>
      <c r="Q59">
        <v>1</v>
      </c>
      <c r="X59">
        <v>0.15</v>
      </c>
      <c r="Y59">
        <v>29.89</v>
      </c>
      <c r="Z59">
        <v>0</v>
      </c>
      <c r="AA59">
        <v>0</v>
      </c>
      <c r="AB59">
        <v>0</v>
      </c>
      <c r="AC59">
        <v>0</v>
      </c>
      <c r="AD59">
        <v>1</v>
      </c>
      <c r="AE59">
        <v>0</v>
      </c>
      <c r="AF59" t="s">
        <v>3</v>
      </c>
      <c r="AG59">
        <v>0.15</v>
      </c>
      <c r="AH59">
        <v>2</v>
      </c>
      <c r="AI59">
        <v>60252963</v>
      </c>
      <c r="AJ59">
        <v>53</v>
      </c>
      <c r="AK59">
        <v>0</v>
      </c>
      <c r="AL59">
        <v>0</v>
      </c>
      <c r="AM59">
        <v>0</v>
      </c>
      <c r="AN59">
        <v>0</v>
      </c>
      <c r="AO59">
        <v>0</v>
      </c>
      <c r="AP59">
        <v>0</v>
      </c>
      <c r="AQ59">
        <v>0</v>
      </c>
      <c r="AR59">
        <v>0</v>
      </c>
    </row>
    <row r="60" spans="1:44" x14ac:dyDescent="0.2">
      <c r="A60">
        <f>ROW(Source!A54)</f>
        <v>54</v>
      </c>
      <c r="B60">
        <v>60254276</v>
      </c>
      <c r="C60">
        <v>60252958</v>
      </c>
      <c r="D60">
        <v>59040049</v>
      </c>
      <c r="E60">
        <v>1</v>
      </c>
      <c r="F60">
        <v>1</v>
      </c>
      <c r="G60">
        <v>1080</v>
      </c>
      <c r="H60">
        <v>3</v>
      </c>
      <c r="I60" t="s">
        <v>1066</v>
      </c>
      <c r="J60" t="s">
        <v>1067</v>
      </c>
      <c r="K60" t="s">
        <v>1068</v>
      </c>
      <c r="L60">
        <v>1348</v>
      </c>
      <c r="N60">
        <v>1009</v>
      </c>
      <c r="O60" t="s">
        <v>32</v>
      </c>
      <c r="P60" t="s">
        <v>32</v>
      </c>
      <c r="Q60">
        <v>1000</v>
      </c>
      <c r="X60">
        <v>1.4999999999999999E-4</v>
      </c>
      <c r="Y60">
        <v>8590.86</v>
      </c>
      <c r="Z60">
        <v>0</v>
      </c>
      <c r="AA60">
        <v>0</v>
      </c>
      <c r="AB60">
        <v>0</v>
      </c>
      <c r="AC60">
        <v>0</v>
      </c>
      <c r="AD60">
        <v>1</v>
      </c>
      <c r="AE60">
        <v>0</v>
      </c>
      <c r="AF60" t="s">
        <v>3</v>
      </c>
      <c r="AG60">
        <v>1.4999999999999999E-4</v>
      </c>
      <c r="AH60">
        <v>2</v>
      </c>
      <c r="AI60">
        <v>60252964</v>
      </c>
      <c r="AJ60">
        <v>54</v>
      </c>
      <c r="AK60">
        <v>0</v>
      </c>
      <c r="AL60">
        <v>0</v>
      </c>
      <c r="AM60">
        <v>0</v>
      </c>
      <c r="AN60">
        <v>0</v>
      </c>
      <c r="AO60">
        <v>0</v>
      </c>
      <c r="AP60">
        <v>0</v>
      </c>
      <c r="AQ60">
        <v>0</v>
      </c>
      <c r="AR60">
        <v>0</v>
      </c>
    </row>
    <row r="61" spans="1:44" x14ac:dyDescent="0.2">
      <c r="A61">
        <f>ROW(Source!A54)</f>
        <v>54</v>
      </c>
      <c r="B61">
        <v>60254277</v>
      </c>
      <c r="C61">
        <v>60252958</v>
      </c>
      <c r="D61">
        <v>59063148</v>
      </c>
      <c r="E61">
        <v>1</v>
      </c>
      <c r="F61">
        <v>1</v>
      </c>
      <c r="G61">
        <v>1080</v>
      </c>
      <c r="H61">
        <v>3</v>
      </c>
      <c r="I61" t="s">
        <v>1069</v>
      </c>
      <c r="J61" t="s">
        <v>1070</v>
      </c>
      <c r="K61" t="s">
        <v>1071</v>
      </c>
      <c r="L61">
        <v>1354</v>
      </c>
      <c r="N61">
        <v>1010</v>
      </c>
      <c r="O61" t="s">
        <v>457</v>
      </c>
      <c r="P61" t="s">
        <v>457</v>
      </c>
      <c r="Q61">
        <v>1</v>
      </c>
      <c r="X61">
        <v>1</v>
      </c>
      <c r="Y61">
        <v>14.99</v>
      </c>
      <c r="Z61">
        <v>0</v>
      </c>
      <c r="AA61">
        <v>0</v>
      </c>
      <c r="AB61">
        <v>0</v>
      </c>
      <c r="AC61">
        <v>0</v>
      </c>
      <c r="AD61">
        <v>1</v>
      </c>
      <c r="AE61">
        <v>0</v>
      </c>
      <c r="AF61" t="s">
        <v>3</v>
      </c>
      <c r="AG61">
        <v>1</v>
      </c>
      <c r="AH61">
        <v>2</v>
      </c>
      <c r="AI61">
        <v>60252965</v>
      </c>
      <c r="AJ61">
        <v>56</v>
      </c>
      <c r="AK61">
        <v>0</v>
      </c>
      <c r="AL61">
        <v>0</v>
      </c>
      <c r="AM61">
        <v>0</v>
      </c>
      <c r="AN61">
        <v>0</v>
      </c>
      <c r="AO61">
        <v>0</v>
      </c>
      <c r="AP61">
        <v>0</v>
      </c>
      <c r="AQ61">
        <v>0</v>
      </c>
      <c r="AR61">
        <v>0</v>
      </c>
    </row>
    <row r="62" spans="1:44" x14ac:dyDescent="0.2">
      <c r="A62">
        <f>ROW(Source!A54)</f>
        <v>54</v>
      </c>
      <c r="B62">
        <v>60254278</v>
      </c>
      <c r="C62">
        <v>60252958</v>
      </c>
      <c r="D62">
        <v>58996482</v>
      </c>
      <c r="E62">
        <v>1080</v>
      </c>
      <c r="F62">
        <v>1</v>
      </c>
      <c r="G62">
        <v>1080</v>
      </c>
      <c r="H62">
        <v>3</v>
      </c>
      <c r="I62" t="s">
        <v>1217</v>
      </c>
      <c r="J62" t="s">
        <v>3</v>
      </c>
      <c r="K62" t="s">
        <v>1218</v>
      </c>
      <c r="L62">
        <v>1346</v>
      </c>
      <c r="N62">
        <v>1009</v>
      </c>
      <c r="O62" t="s">
        <v>1065</v>
      </c>
      <c r="P62" t="s">
        <v>1065</v>
      </c>
      <c r="Q62">
        <v>1</v>
      </c>
      <c r="X62">
        <v>0.51</v>
      </c>
      <c r="Y62">
        <v>0</v>
      </c>
      <c r="Z62">
        <v>0</v>
      </c>
      <c r="AA62">
        <v>0</v>
      </c>
      <c r="AB62">
        <v>0</v>
      </c>
      <c r="AC62">
        <v>0</v>
      </c>
      <c r="AD62">
        <v>0</v>
      </c>
      <c r="AE62">
        <v>0</v>
      </c>
      <c r="AF62" t="s">
        <v>3</v>
      </c>
      <c r="AG62">
        <v>0.51</v>
      </c>
      <c r="AH62">
        <v>3</v>
      </c>
      <c r="AI62">
        <v>-1</v>
      </c>
      <c r="AJ62" t="s">
        <v>3</v>
      </c>
      <c r="AK62">
        <v>0</v>
      </c>
      <c r="AL62">
        <v>0</v>
      </c>
      <c r="AM62">
        <v>0</v>
      </c>
      <c r="AN62">
        <v>0</v>
      </c>
      <c r="AO62">
        <v>0</v>
      </c>
      <c r="AP62">
        <v>0</v>
      </c>
      <c r="AQ62">
        <v>0</v>
      </c>
      <c r="AR62">
        <v>0</v>
      </c>
    </row>
    <row r="63" spans="1:44" x14ac:dyDescent="0.2">
      <c r="A63">
        <f>ROW(Source!A54)</f>
        <v>54</v>
      </c>
      <c r="B63">
        <v>60254279</v>
      </c>
      <c r="C63">
        <v>60252958</v>
      </c>
      <c r="D63">
        <v>59011748</v>
      </c>
      <c r="E63">
        <v>1080</v>
      </c>
      <c r="F63">
        <v>1</v>
      </c>
      <c r="G63">
        <v>1080</v>
      </c>
      <c r="H63">
        <v>3</v>
      </c>
      <c r="I63" t="s">
        <v>1219</v>
      </c>
      <c r="J63" t="s">
        <v>3</v>
      </c>
      <c r="K63" t="s">
        <v>1220</v>
      </c>
      <c r="L63">
        <v>1301</v>
      </c>
      <c r="N63">
        <v>1003</v>
      </c>
      <c r="O63" t="s">
        <v>983</v>
      </c>
      <c r="P63" t="s">
        <v>983</v>
      </c>
      <c r="Q63">
        <v>1</v>
      </c>
      <c r="X63">
        <v>1</v>
      </c>
      <c r="Y63">
        <v>0</v>
      </c>
      <c r="Z63">
        <v>0</v>
      </c>
      <c r="AA63">
        <v>0</v>
      </c>
      <c r="AB63">
        <v>0</v>
      </c>
      <c r="AC63">
        <v>0</v>
      </c>
      <c r="AD63">
        <v>0</v>
      </c>
      <c r="AE63">
        <v>0</v>
      </c>
      <c r="AF63" t="s">
        <v>3</v>
      </c>
      <c r="AG63">
        <v>1</v>
      </c>
      <c r="AH63">
        <v>3</v>
      </c>
      <c r="AI63">
        <v>-1</v>
      </c>
      <c r="AJ63" t="s">
        <v>3</v>
      </c>
      <c r="AK63">
        <v>0</v>
      </c>
      <c r="AL63">
        <v>0</v>
      </c>
      <c r="AM63">
        <v>0</v>
      </c>
      <c r="AN63">
        <v>0</v>
      </c>
      <c r="AO63">
        <v>0</v>
      </c>
      <c r="AP63">
        <v>0</v>
      </c>
      <c r="AQ63">
        <v>0</v>
      </c>
      <c r="AR63">
        <v>0</v>
      </c>
    </row>
    <row r="64" spans="1:44" x14ac:dyDescent="0.2">
      <c r="A64">
        <f>ROW(Source!A55)</f>
        <v>55</v>
      </c>
      <c r="B64">
        <v>60254271</v>
      </c>
      <c r="C64">
        <v>60252958</v>
      </c>
      <c r="D64">
        <v>58999254</v>
      </c>
      <c r="E64">
        <v>1080</v>
      </c>
      <c r="F64">
        <v>1</v>
      </c>
      <c r="G64">
        <v>1080</v>
      </c>
      <c r="H64">
        <v>1</v>
      </c>
      <c r="I64" t="s">
        <v>1048</v>
      </c>
      <c r="J64" t="s">
        <v>3</v>
      </c>
      <c r="K64" t="s">
        <v>1049</v>
      </c>
      <c r="L64">
        <v>1191</v>
      </c>
      <c r="N64">
        <v>1013</v>
      </c>
      <c r="O64" t="s">
        <v>1050</v>
      </c>
      <c r="P64" t="s">
        <v>1050</v>
      </c>
      <c r="Q64">
        <v>1</v>
      </c>
      <c r="X64">
        <v>6.18</v>
      </c>
      <c r="Y64">
        <v>0</v>
      </c>
      <c r="Z64">
        <v>0</v>
      </c>
      <c r="AA64">
        <v>0</v>
      </c>
      <c r="AB64">
        <v>0</v>
      </c>
      <c r="AC64">
        <v>0</v>
      </c>
      <c r="AD64">
        <v>1</v>
      </c>
      <c r="AE64">
        <v>1</v>
      </c>
      <c r="AF64" t="s">
        <v>24</v>
      </c>
      <c r="AG64">
        <v>6.798</v>
      </c>
      <c r="AH64">
        <v>2</v>
      </c>
      <c r="AI64">
        <v>60252959</v>
      </c>
      <c r="AJ64">
        <v>57</v>
      </c>
      <c r="AK64">
        <v>0</v>
      </c>
      <c r="AL64">
        <v>0</v>
      </c>
      <c r="AM64">
        <v>0</v>
      </c>
      <c r="AN64">
        <v>0</v>
      </c>
      <c r="AO64">
        <v>0</v>
      </c>
      <c r="AP64">
        <v>0</v>
      </c>
      <c r="AQ64">
        <v>0</v>
      </c>
      <c r="AR64">
        <v>0</v>
      </c>
    </row>
    <row r="65" spans="1:44" x14ac:dyDescent="0.2">
      <c r="A65">
        <f>ROW(Source!A55)</f>
        <v>55</v>
      </c>
      <c r="B65">
        <v>60254272</v>
      </c>
      <c r="C65">
        <v>60252958</v>
      </c>
      <c r="D65">
        <v>59070370</v>
      </c>
      <c r="E65">
        <v>1</v>
      </c>
      <c r="F65">
        <v>1</v>
      </c>
      <c r="G65">
        <v>1080</v>
      </c>
      <c r="H65">
        <v>2</v>
      </c>
      <c r="I65" t="s">
        <v>1051</v>
      </c>
      <c r="J65" t="s">
        <v>1052</v>
      </c>
      <c r="K65" t="s">
        <v>1053</v>
      </c>
      <c r="L65">
        <v>1368</v>
      </c>
      <c r="N65">
        <v>1011</v>
      </c>
      <c r="O65" t="s">
        <v>1054</v>
      </c>
      <c r="P65" t="s">
        <v>1054</v>
      </c>
      <c r="Q65">
        <v>1</v>
      </c>
      <c r="X65">
        <v>1.67</v>
      </c>
      <c r="Y65">
        <v>0</v>
      </c>
      <c r="Z65">
        <v>7.11</v>
      </c>
      <c r="AA65">
        <v>0</v>
      </c>
      <c r="AB65">
        <v>0</v>
      </c>
      <c r="AC65">
        <v>0</v>
      </c>
      <c r="AD65">
        <v>1</v>
      </c>
      <c r="AE65">
        <v>0</v>
      </c>
      <c r="AF65" t="s">
        <v>24</v>
      </c>
      <c r="AG65">
        <v>1.837</v>
      </c>
      <c r="AH65">
        <v>2</v>
      </c>
      <c r="AI65">
        <v>60252960</v>
      </c>
      <c r="AJ65">
        <v>58</v>
      </c>
      <c r="AK65">
        <v>0</v>
      </c>
      <c r="AL65">
        <v>0</v>
      </c>
      <c r="AM65">
        <v>0</v>
      </c>
      <c r="AN65">
        <v>0</v>
      </c>
      <c r="AO65">
        <v>0</v>
      </c>
      <c r="AP65">
        <v>0</v>
      </c>
      <c r="AQ65">
        <v>0</v>
      </c>
      <c r="AR65">
        <v>0</v>
      </c>
    </row>
    <row r="66" spans="1:44" x14ac:dyDescent="0.2">
      <c r="A66">
        <f>ROW(Source!A55)</f>
        <v>55</v>
      </c>
      <c r="B66">
        <v>60254273</v>
      </c>
      <c r="C66">
        <v>60252958</v>
      </c>
      <c r="D66">
        <v>59070669</v>
      </c>
      <c r="E66">
        <v>1</v>
      </c>
      <c r="F66">
        <v>1</v>
      </c>
      <c r="G66">
        <v>1080</v>
      </c>
      <c r="H66">
        <v>2</v>
      </c>
      <c r="I66" t="s">
        <v>1055</v>
      </c>
      <c r="J66" t="s">
        <v>1056</v>
      </c>
      <c r="K66" t="s">
        <v>1057</v>
      </c>
      <c r="L66">
        <v>1368</v>
      </c>
      <c r="N66">
        <v>1011</v>
      </c>
      <c r="O66" t="s">
        <v>1054</v>
      </c>
      <c r="P66" t="s">
        <v>1054</v>
      </c>
      <c r="Q66">
        <v>1</v>
      </c>
      <c r="X66">
        <v>0.54</v>
      </c>
      <c r="Y66">
        <v>0</v>
      </c>
      <c r="Z66">
        <v>83.1</v>
      </c>
      <c r="AA66">
        <v>12.62</v>
      </c>
      <c r="AB66">
        <v>0</v>
      </c>
      <c r="AC66">
        <v>0</v>
      </c>
      <c r="AD66">
        <v>1</v>
      </c>
      <c r="AE66">
        <v>0</v>
      </c>
      <c r="AF66" t="s">
        <v>24</v>
      </c>
      <c r="AG66">
        <v>0.59400000000000008</v>
      </c>
      <c r="AH66">
        <v>2</v>
      </c>
      <c r="AI66">
        <v>60252961</v>
      </c>
      <c r="AJ66">
        <v>59</v>
      </c>
      <c r="AK66">
        <v>0</v>
      </c>
      <c r="AL66">
        <v>0</v>
      </c>
      <c r="AM66">
        <v>0</v>
      </c>
      <c r="AN66">
        <v>0</v>
      </c>
      <c r="AO66">
        <v>0</v>
      </c>
      <c r="AP66">
        <v>0</v>
      </c>
      <c r="AQ66">
        <v>0</v>
      </c>
      <c r="AR66">
        <v>0</v>
      </c>
    </row>
    <row r="67" spans="1:44" x14ac:dyDescent="0.2">
      <c r="A67">
        <f>ROW(Source!A55)</f>
        <v>55</v>
      </c>
      <c r="B67">
        <v>60254274</v>
      </c>
      <c r="C67">
        <v>60252958</v>
      </c>
      <c r="D67">
        <v>59039576</v>
      </c>
      <c r="E67">
        <v>1</v>
      </c>
      <c r="F67">
        <v>1</v>
      </c>
      <c r="G67">
        <v>1080</v>
      </c>
      <c r="H67">
        <v>3</v>
      </c>
      <c r="I67" t="s">
        <v>1059</v>
      </c>
      <c r="J67" t="s">
        <v>1060</v>
      </c>
      <c r="K67" t="s">
        <v>1061</v>
      </c>
      <c r="L67">
        <v>1348</v>
      </c>
      <c r="N67">
        <v>1009</v>
      </c>
      <c r="O67" t="s">
        <v>32</v>
      </c>
      <c r="P67" t="s">
        <v>32</v>
      </c>
      <c r="Q67">
        <v>1000</v>
      </c>
      <c r="X67">
        <v>4.0000000000000002E-4</v>
      </c>
      <c r="Y67">
        <v>7246.05</v>
      </c>
      <c r="Z67">
        <v>0</v>
      </c>
      <c r="AA67">
        <v>0</v>
      </c>
      <c r="AB67">
        <v>0</v>
      </c>
      <c r="AC67">
        <v>0</v>
      </c>
      <c r="AD67">
        <v>1</v>
      </c>
      <c r="AE67">
        <v>0</v>
      </c>
      <c r="AF67" t="s">
        <v>3</v>
      </c>
      <c r="AG67">
        <v>4.0000000000000002E-4</v>
      </c>
      <c r="AH67">
        <v>2</v>
      </c>
      <c r="AI67">
        <v>60252962</v>
      </c>
      <c r="AJ67">
        <v>60</v>
      </c>
      <c r="AK67">
        <v>0</v>
      </c>
      <c r="AL67">
        <v>0</v>
      </c>
      <c r="AM67">
        <v>0</v>
      </c>
      <c r="AN67">
        <v>0</v>
      </c>
      <c r="AO67">
        <v>0</v>
      </c>
      <c r="AP67">
        <v>0</v>
      </c>
      <c r="AQ67">
        <v>0</v>
      </c>
      <c r="AR67">
        <v>0</v>
      </c>
    </row>
    <row r="68" spans="1:44" x14ac:dyDescent="0.2">
      <c r="A68">
        <f>ROW(Source!A55)</f>
        <v>55</v>
      </c>
      <c r="B68">
        <v>60254275</v>
      </c>
      <c r="C68">
        <v>60252958</v>
      </c>
      <c r="D68">
        <v>59039979</v>
      </c>
      <c r="E68">
        <v>1</v>
      </c>
      <c r="F68">
        <v>1</v>
      </c>
      <c r="G68">
        <v>1080</v>
      </c>
      <c r="H68">
        <v>3</v>
      </c>
      <c r="I68" t="s">
        <v>1062</v>
      </c>
      <c r="J68" t="s">
        <v>1063</v>
      </c>
      <c r="K68" t="s">
        <v>1064</v>
      </c>
      <c r="L68">
        <v>1346</v>
      </c>
      <c r="N68">
        <v>1009</v>
      </c>
      <c r="O68" t="s">
        <v>1065</v>
      </c>
      <c r="P68" t="s">
        <v>1065</v>
      </c>
      <c r="Q68">
        <v>1</v>
      </c>
      <c r="X68">
        <v>0.15</v>
      </c>
      <c r="Y68">
        <v>29.89</v>
      </c>
      <c r="Z68">
        <v>0</v>
      </c>
      <c r="AA68">
        <v>0</v>
      </c>
      <c r="AB68">
        <v>0</v>
      </c>
      <c r="AC68">
        <v>0</v>
      </c>
      <c r="AD68">
        <v>1</v>
      </c>
      <c r="AE68">
        <v>0</v>
      </c>
      <c r="AF68" t="s">
        <v>3</v>
      </c>
      <c r="AG68">
        <v>0.15</v>
      </c>
      <c r="AH68">
        <v>2</v>
      </c>
      <c r="AI68">
        <v>60252963</v>
      </c>
      <c r="AJ68">
        <v>61</v>
      </c>
      <c r="AK68">
        <v>0</v>
      </c>
      <c r="AL68">
        <v>0</v>
      </c>
      <c r="AM68">
        <v>0</v>
      </c>
      <c r="AN68">
        <v>0</v>
      </c>
      <c r="AO68">
        <v>0</v>
      </c>
      <c r="AP68">
        <v>0</v>
      </c>
      <c r="AQ68">
        <v>0</v>
      </c>
      <c r="AR68">
        <v>0</v>
      </c>
    </row>
    <row r="69" spans="1:44" x14ac:dyDescent="0.2">
      <c r="A69">
        <f>ROW(Source!A55)</f>
        <v>55</v>
      </c>
      <c r="B69">
        <v>60254276</v>
      </c>
      <c r="C69">
        <v>60252958</v>
      </c>
      <c r="D69">
        <v>59040049</v>
      </c>
      <c r="E69">
        <v>1</v>
      </c>
      <c r="F69">
        <v>1</v>
      </c>
      <c r="G69">
        <v>1080</v>
      </c>
      <c r="H69">
        <v>3</v>
      </c>
      <c r="I69" t="s">
        <v>1066</v>
      </c>
      <c r="J69" t="s">
        <v>1067</v>
      </c>
      <c r="K69" t="s">
        <v>1068</v>
      </c>
      <c r="L69">
        <v>1348</v>
      </c>
      <c r="N69">
        <v>1009</v>
      </c>
      <c r="O69" t="s">
        <v>32</v>
      </c>
      <c r="P69" t="s">
        <v>32</v>
      </c>
      <c r="Q69">
        <v>1000</v>
      </c>
      <c r="X69">
        <v>1.4999999999999999E-4</v>
      </c>
      <c r="Y69">
        <v>8590.86</v>
      </c>
      <c r="Z69">
        <v>0</v>
      </c>
      <c r="AA69">
        <v>0</v>
      </c>
      <c r="AB69">
        <v>0</v>
      </c>
      <c r="AC69">
        <v>0</v>
      </c>
      <c r="AD69">
        <v>1</v>
      </c>
      <c r="AE69">
        <v>0</v>
      </c>
      <c r="AF69" t="s">
        <v>3</v>
      </c>
      <c r="AG69">
        <v>1.4999999999999999E-4</v>
      </c>
      <c r="AH69">
        <v>2</v>
      </c>
      <c r="AI69">
        <v>60252964</v>
      </c>
      <c r="AJ69">
        <v>62</v>
      </c>
      <c r="AK69">
        <v>0</v>
      </c>
      <c r="AL69">
        <v>0</v>
      </c>
      <c r="AM69">
        <v>0</v>
      </c>
      <c r="AN69">
        <v>0</v>
      </c>
      <c r="AO69">
        <v>0</v>
      </c>
      <c r="AP69">
        <v>0</v>
      </c>
      <c r="AQ69">
        <v>0</v>
      </c>
      <c r="AR69">
        <v>0</v>
      </c>
    </row>
    <row r="70" spans="1:44" x14ac:dyDescent="0.2">
      <c r="A70">
        <f>ROW(Source!A55)</f>
        <v>55</v>
      </c>
      <c r="B70">
        <v>60254277</v>
      </c>
      <c r="C70">
        <v>60252958</v>
      </c>
      <c r="D70">
        <v>59063148</v>
      </c>
      <c r="E70">
        <v>1</v>
      </c>
      <c r="F70">
        <v>1</v>
      </c>
      <c r="G70">
        <v>1080</v>
      </c>
      <c r="H70">
        <v>3</v>
      </c>
      <c r="I70" t="s">
        <v>1069</v>
      </c>
      <c r="J70" t="s">
        <v>1070</v>
      </c>
      <c r="K70" t="s">
        <v>1071</v>
      </c>
      <c r="L70">
        <v>1354</v>
      </c>
      <c r="N70">
        <v>1010</v>
      </c>
      <c r="O70" t="s">
        <v>457</v>
      </c>
      <c r="P70" t="s">
        <v>457</v>
      </c>
      <c r="Q70">
        <v>1</v>
      </c>
      <c r="X70">
        <v>1</v>
      </c>
      <c r="Y70">
        <v>14.99</v>
      </c>
      <c r="Z70">
        <v>0</v>
      </c>
      <c r="AA70">
        <v>0</v>
      </c>
      <c r="AB70">
        <v>0</v>
      </c>
      <c r="AC70">
        <v>0</v>
      </c>
      <c r="AD70">
        <v>1</v>
      </c>
      <c r="AE70">
        <v>0</v>
      </c>
      <c r="AF70" t="s">
        <v>3</v>
      </c>
      <c r="AG70">
        <v>1</v>
      </c>
      <c r="AH70">
        <v>2</v>
      </c>
      <c r="AI70">
        <v>60252965</v>
      </c>
      <c r="AJ70">
        <v>64</v>
      </c>
      <c r="AK70">
        <v>0</v>
      </c>
      <c r="AL70">
        <v>0</v>
      </c>
      <c r="AM70">
        <v>0</v>
      </c>
      <c r="AN70">
        <v>0</v>
      </c>
      <c r="AO70">
        <v>0</v>
      </c>
      <c r="AP70">
        <v>0</v>
      </c>
      <c r="AQ70">
        <v>0</v>
      </c>
      <c r="AR70">
        <v>0</v>
      </c>
    </row>
    <row r="71" spans="1:44" x14ac:dyDescent="0.2">
      <c r="A71">
        <f>ROW(Source!A55)</f>
        <v>55</v>
      </c>
      <c r="B71">
        <v>60254278</v>
      </c>
      <c r="C71">
        <v>60252958</v>
      </c>
      <c r="D71">
        <v>58996482</v>
      </c>
      <c r="E71">
        <v>1080</v>
      </c>
      <c r="F71">
        <v>1</v>
      </c>
      <c r="G71">
        <v>1080</v>
      </c>
      <c r="H71">
        <v>3</v>
      </c>
      <c r="I71" t="s">
        <v>1217</v>
      </c>
      <c r="J71" t="s">
        <v>3</v>
      </c>
      <c r="K71" t="s">
        <v>1218</v>
      </c>
      <c r="L71">
        <v>1346</v>
      </c>
      <c r="N71">
        <v>1009</v>
      </c>
      <c r="O71" t="s">
        <v>1065</v>
      </c>
      <c r="P71" t="s">
        <v>1065</v>
      </c>
      <c r="Q71">
        <v>1</v>
      </c>
      <c r="X71">
        <v>0.51</v>
      </c>
      <c r="Y71">
        <v>0</v>
      </c>
      <c r="Z71">
        <v>0</v>
      </c>
      <c r="AA71">
        <v>0</v>
      </c>
      <c r="AB71">
        <v>0</v>
      </c>
      <c r="AC71">
        <v>0</v>
      </c>
      <c r="AD71">
        <v>0</v>
      </c>
      <c r="AE71">
        <v>0</v>
      </c>
      <c r="AF71" t="s">
        <v>3</v>
      </c>
      <c r="AG71">
        <v>0.51</v>
      </c>
      <c r="AH71">
        <v>3</v>
      </c>
      <c r="AI71">
        <v>-1</v>
      </c>
      <c r="AJ71" t="s">
        <v>3</v>
      </c>
      <c r="AK71">
        <v>0</v>
      </c>
      <c r="AL71">
        <v>0</v>
      </c>
      <c r="AM71">
        <v>0</v>
      </c>
      <c r="AN71">
        <v>0</v>
      </c>
      <c r="AO71">
        <v>0</v>
      </c>
      <c r="AP71">
        <v>0</v>
      </c>
      <c r="AQ71">
        <v>0</v>
      </c>
      <c r="AR71">
        <v>0</v>
      </c>
    </row>
    <row r="72" spans="1:44" x14ac:dyDescent="0.2">
      <c r="A72">
        <f>ROW(Source!A55)</f>
        <v>55</v>
      </c>
      <c r="B72">
        <v>60254279</v>
      </c>
      <c r="C72">
        <v>60252958</v>
      </c>
      <c r="D72">
        <v>59011748</v>
      </c>
      <c r="E72">
        <v>1080</v>
      </c>
      <c r="F72">
        <v>1</v>
      </c>
      <c r="G72">
        <v>1080</v>
      </c>
      <c r="H72">
        <v>3</v>
      </c>
      <c r="I72" t="s">
        <v>1219</v>
      </c>
      <c r="J72" t="s">
        <v>3</v>
      </c>
      <c r="K72" t="s">
        <v>1220</v>
      </c>
      <c r="L72">
        <v>1301</v>
      </c>
      <c r="N72">
        <v>1003</v>
      </c>
      <c r="O72" t="s">
        <v>983</v>
      </c>
      <c r="P72" t="s">
        <v>983</v>
      </c>
      <c r="Q72">
        <v>1</v>
      </c>
      <c r="X72">
        <v>1</v>
      </c>
      <c r="Y72">
        <v>0</v>
      </c>
      <c r="Z72">
        <v>0</v>
      </c>
      <c r="AA72">
        <v>0</v>
      </c>
      <c r="AB72">
        <v>0</v>
      </c>
      <c r="AC72">
        <v>0</v>
      </c>
      <c r="AD72">
        <v>0</v>
      </c>
      <c r="AE72">
        <v>0</v>
      </c>
      <c r="AF72" t="s">
        <v>3</v>
      </c>
      <c r="AG72">
        <v>1</v>
      </c>
      <c r="AH72">
        <v>3</v>
      </c>
      <c r="AI72">
        <v>-1</v>
      </c>
      <c r="AJ72" t="s">
        <v>3</v>
      </c>
      <c r="AK72">
        <v>0</v>
      </c>
      <c r="AL72">
        <v>0</v>
      </c>
      <c r="AM72">
        <v>0</v>
      </c>
      <c r="AN72">
        <v>0</v>
      </c>
      <c r="AO72">
        <v>0</v>
      </c>
      <c r="AP72">
        <v>0</v>
      </c>
      <c r="AQ72">
        <v>0</v>
      </c>
      <c r="AR72">
        <v>0</v>
      </c>
    </row>
    <row r="73" spans="1:44" x14ac:dyDescent="0.2">
      <c r="A73">
        <f>ROW(Source!A61)</f>
        <v>61</v>
      </c>
      <c r="B73">
        <v>60254280</v>
      </c>
      <c r="C73">
        <v>60252979</v>
      </c>
      <c r="D73">
        <v>58999254</v>
      </c>
      <c r="E73">
        <v>1080</v>
      </c>
      <c r="F73">
        <v>1</v>
      </c>
      <c r="G73">
        <v>1080</v>
      </c>
      <c r="H73">
        <v>1</v>
      </c>
      <c r="I73" t="s">
        <v>1048</v>
      </c>
      <c r="J73" t="s">
        <v>3</v>
      </c>
      <c r="K73" t="s">
        <v>1049</v>
      </c>
      <c r="L73">
        <v>1191</v>
      </c>
      <c r="N73">
        <v>1013</v>
      </c>
      <c r="O73" t="s">
        <v>1050</v>
      </c>
      <c r="P73" t="s">
        <v>1050</v>
      </c>
      <c r="Q73">
        <v>1</v>
      </c>
      <c r="X73">
        <v>2.06</v>
      </c>
      <c r="Y73">
        <v>0</v>
      </c>
      <c r="Z73">
        <v>0</v>
      </c>
      <c r="AA73">
        <v>0</v>
      </c>
      <c r="AB73">
        <v>0</v>
      </c>
      <c r="AC73">
        <v>0</v>
      </c>
      <c r="AD73">
        <v>1</v>
      </c>
      <c r="AE73">
        <v>1</v>
      </c>
      <c r="AF73" t="s">
        <v>24</v>
      </c>
      <c r="AG73">
        <v>2.2660000000000005</v>
      </c>
      <c r="AH73">
        <v>2</v>
      </c>
      <c r="AI73">
        <v>60252980</v>
      </c>
      <c r="AJ73">
        <v>65</v>
      </c>
      <c r="AK73">
        <v>0</v>
      </c>
      <c r="AL73">
        <v>0</v>
      </c>
      <c r="AM73">
        <v>0</v>
      </c>
      <c r="AN73">
        <v>0</v>
      </c>
      <c r="AO73">
        <v>0</v>
      </c>
      <c r="AP73">
        <v>0</v>
      </c>
      <c r="AQ73">
        <v>0</v>
      </c>
      <c r="AR73">
        <v>0</v>
      </c>
    </row>
    <row r="74" spans="1:44" x14ac:dyDescent="0.2">
      <c r="A74">
        <f>ROW(Source!A61)</f>
        <v>61</v>
      </c>
      <c r="B74">
        <v>60254281</v>
      </c>
      <c r="C74">
        <v>60252979</v>
      </c>
      <c r="D74">
        <v>59070264</v>
      </c>
      <c r="E74">
        <v>1</v>
      </c>
      <c r="F74">
        <v>1</v>
      </c>
      <c r="G74">
        <v>1080</v>
      </c>
      <c r="H74">
        <v>2</v>
      </c>
      <c r="I74" t="s">
        <v>1072</v>
      </c>
      <c r="J74" t="s">
        <v>1073</v>
      </c>
      <c r="K74" t="s">
        <v>1074</v>
      </c>
      <c r="L74">
        <v>1368</v>
      </c>
      <c r="N74">
        <v>1011</v>
      </c>
      <c r="O74" t="s">
        <v>1054</v>
      </c>
      <c r="P74" t="s">
        <v>1054</v>
      </c>
      <c r="Q74">
        <v>1</v>
      </c>
      <c r="X74">
        <v>0.46</v>
      </c>
      <c r="Y74">
        <v>0</v>
      </c>
      <c r="Z74">
        <v>41.45</v>
      </c>
      <c r="AA74">
        <v>12.62</v>
      </c>
      <c r="AB74">
        <v>0</v>
      </c>
      <c r="AC74">
        <v>0</v>
      </c>
      <c r="AD74">
        <v>1</v>
      </c>
      <c r="AE74">
        <v>0</v>
      </c>
      <c r="AF74" t="s">
        <v>24</v>
      </c>
      <c r="AG74">
        <v>0.50600000000000012</v>
      </c>
      <c r="AH74">
        <v>2</v>
      </c>
      <c r="AI74">
        <v>60252981</v>
      </c>
      <c r="AJ74">
        <v>66</v>
      </c>
      <c r="AK74">
        <v>0</v>
      </c>
      <c r="AL74">
        <v>0</v>
      </c>
      <c r="AM74">
        <v>0</v>
      </c>
      <c r="AN74">
        <v>0</v>
      </c>
      <c r="AO74">
        <v>0</v>
      </c>
      <c r="AP74">
        <v>0</v>
      </c>
      <c r="AQ74">
        <v>0</v>
      </c>
      <c r="AR74">
        <v>0</v>
      </c>
    </row>
    <row r="75" spans="1:44" x14ac:dyDescent="0.2">
      <c r="A75">
        <f>ROW(Source!A61)</f>
        <v>61</v>
      </c>
      <c r="B75">
        <v>60254282</v>
      </c>
      <c r="C75">
        <v>60252979</v>
      </c>
      <c r="D75">
        <v>59070370</v>
      </c>
      <c r="E75">
        <v>1</v>
      </c>
      <c r="F75">
        <v>1</v>
      </c>
      <c r="G75">
        <v>1080</v>
      </c>
      <c r="H75">
        <v>2</v>
      </c>
      <c r="I75" t="s">
        <v>1051</v>
      </c>
      <c r="J75" t="s">
        <v>1052</v>
      </c>
      <c r="K75" t="s">
        <v>1053</v>
      </c>
      <c r="L75">
        <v>1368</v>
      </c>
      <c r="N75">
        <v>1011</v>
      </c>
      <c r="O75" t="s">
        <v>1054</v>
      </c>
      <c r="P75" t="s">
        <v>1054</v>
      </c>
      <c r="Q75">
        <v>1</v>
      </c>
      <c r="X75">
        <v>1.03</v>
      </c>
      <c r="Y75">
        <v>0</v>
      </c>
      <c r="Z75">
        <v>7.11</v>
      </c>
      <c r="AA75">
        <v>0</v>
      </c>
      <c r="AB75">
        <v>0</v>
      </c>
      <c r="AC75">
        <v>0</v>
      </c>
      <c r="AD75">
        <v>1</v>
      </c>
      <c r="AE75">
        <v>0</v>
      </c>
      <c r="AF75" t="s">
        <v>24</v>
      </c>
      <c r="AG75">
        <v>1.1330000000000002</v>
      </c>
      <c r="AH75">
        <v>2</v>
      </c>
      <c r="AI75">
        <v>60252982</v>
      </c>
      <c r="AJ75">
        <v>67</v>
      </c>
      <c r="AK75">
        <v>0</v>
      </c>
      <c r="AL75">
        <v>0</v>
      </c>
      <c r="AM75">
        <v>0</v>
      </c>
      <c r="AN75">
        <v>0</v>
      </c>
      <c r="AO75">
        <v>0</v>
      </c>
      <c r="AP75">
        <v>0</v>
      </c>
      <c r="AQ75">
        <v>0</v>
      </c>
      <c r="AR75">
        <v>0</v>
      </c>
    </row>
    <row r="76" spans="1:44" x14ac:dyDescent="0.2">
      <c r="A76">
        <f>ROW(Source!A61)</f>
        <v>61</v>
      </c>
      <c r="B76">
        <v>60254283</v>
      </c>
      <c r="C76">
        <v>60252979</v>
      </c>
      <c r="D76">
        <v>59070669</v>
      </c>
      <c r="E76">
        <v>1</v>
      </c>
      <c r="F76">
        <v>1</v>
      </c>
      <c r="G76">
        <v>1080</v>
      </c>
      <c r="H76">
        <v>2</v>
      </c>
      <c r="I76" t="s">
        <v>1055</v>
      </c>
      <c r="J76" t="s">
        <v>1056</v>
      </c>
      <c r="K76" t="s">
        <v>1057</v>
      </c>
      <c r="L76">
        <v>1368</v>
      </c>
      <c r="N76">
        <v>1011</v>
      </c>
      <c r="O76" t="s">
        <v>1054</v>
      </c>
      <c r="P76" t="s">
        <v>1054</v>
      </c>
      <c r="Q76">
        <v>1</v>
      </c>
      <c r="X76">
        <v>0.31</v>
      </c>
      <c r="Y76">
        <v>0</v>
      </c>
      <c r="Z76">
        <v>83.1</v>
      </c>
      <c r="AA76">
        <v>12.62</v>
      </c>
      <c r="AB76">
        <v>0</v>
      </c>
      <c r="AC76">
        <v>0</v>
      </c>
      <c r="AD76">
        <v>1</v>
      </c>
      <c r="AE76">
        <v>0</v>
      </c>
      <c r="AF76" t="s">
        <v>24</v>
      </c>
      <c r="AG76">
        <v>0.34100000000000003</v>
      </c>
      <c r="AH76">
        <v>2</v>
      </c>
      <c r="AI76">
        <v>60252983</v>
      </c>
      <c r="AJ76">
        <v>68</v>
      </c>
      <c r="AK76">
        <v>0</v>
      </c>
      <c r="AL76">
        <v>0</v>
      </c>
      <c r="AM76">
        <v>0</v>
      </c>
      <c r="AN76">
        <v>0</v>
      </c>
      <c r="AO76">
        <v>0</v>
      </c>
      <c r="AP76">
        <v>0</v>
      </c>
      <c r="AQ76">
        <v>0</v>
      </c>
      <c r="AR76">
        <v>0</v>
      </c>
    </row>
    <row r="77" spans="1:44" x14ac:dyDescent="0.2">
      <c r="A77">
        <f>ROW(Source!A61)</f>
        <v>61</v>
      </c>
      <c r="B77">
        <v>60254284</v>
      </c>
      <c r="C77">
        <v>60252979</v>
      </c>
      <c r="D77">
        <v>59070718</v>
      </c>
      <c r="E77">
        <v>1</v>
      </c>
      <c r="F77">
        <v>1</v>
      </c>
      <c r="G77">
        <v>1080</v>
      </c>
      <c r="H77">
        <v>2</v>
      </c>
      <c r="I77" t="s">
        <v>1075</v>
      </c>
      <c r="J77" t="s">
        <v>1076</v>
      </c>
      <c r="K77" t="s">
        <v>1077</v>
      </c>
      <c r="L77">
        <v>1368</v>
      </c>
      <c r="N77">
        <v>1011</v>
      </c>
      <c r="O77" t="s">
        <v>1054</v>
      </c>
      <c r="P77" t="s">
        <v>1054</v>
      </c>
      <c r="Q77">
        <v>1</v>
      </c>
      <c r="X77">
        <v>0.46</v>
      </c>
      <c r="Y77">
        <v>0</v>
      </c>
      <c r="Z77">
        <v>1.1499999999999999</v>
      </c>
      <c r="AA77">
        <v>0</v>
      </c>
      <c r="AB77">
        <v>0</v>
      </c>
      <c r="AC77">
        <v>0</v>
      </c>
      <c r="AD77">
        <v>1</v>
      </c>
      <c r="AE77">
        <v>0</v>
      </c>
      <c r="AF77" t="s">
        <v>24</v>
      </c>
      <c r="AG77">
        <v>0.50600000000000012</v>
      </c>
      <c r="AH77">
        <v>2</v>
      </c>
      <c r="AI77">
        <v>60252984</v>
      </c>
      <c r="AJ77">
        <v>69</v>
      </c>
      <c r="AK77">
        <v>0</v>
      </c>
      <c r="AL77">
        <v>0</v>
      </c>
      <c r="AM77">
        <v>0</v>
      </c>
      <c r="AN77">
        <v>0</v>
      </c>
      <c r="AO77">
        <v>0</v>
      </c>
      <c r="AP77">
        <v>0</v>
      </c>
      <c r="AQ77">
        <v>0</v>
      </c>
      <c r="AR77">
        <v>0</v>
      </c>
    </row>
    <row r="78" spans="1:44" x14ac:dyDescent="0.2">
      <c r="A78">
        <f>ROW(Source!A61)</f>
        <v>61</v>
      </c>
      <c r="B78">
        <v>60254285</v>
      </c>
      <c r="C78">
        <v>60252979</v>
      </c>
      <c r="D78">
        <v>59039576</v>
      </c>
      <c r="E78">
        <v>1</v>
      </c>
      <c r="F78">
        <v>1</v>
      </c>
      <c r="G78">
        <v>1080</v>
      </c>
      <c r="H78">
        <v>3</v>
      </c>
      <c r="I78" t="s">
        <v>1059</v>
      </c>
      <c r="J78" t="s">
        <v>1060</v>
      </c>
      <c r="K78" t="s">
        <v>1061</v>
      </c>
      <c r="L78">
        <v>1348</v>
      </c>
      <c r="N78">
        <v>1009</v>
      </c>
      <c r="O78" t="s">
        <v>32</v>
      </c>
      <c r="P78" t="s">
        <v>32</v>
      </c>
      <c r="Q78">
        <v>1000</v>
      </c>
      <c r="X78">
        <v>2.9999999999999997E-4</v>
      </c>
      <c r="Y78">
        <v>7246.05</v>
      </c>
      <c r="Z78">
        <v>0</v>
      </c>
      <c r="AA78">
        <v>0</v>
      </c>
      <c r="AB78">
        <v>0</v>
      </c>
      <c r="AC78">
        <v>0</v>
      </c>
      <c r="AD78">
        <v>1</v>
      </c>
      <c r="AE78">
        <v>0</v>
      </c>
      <c r="AF78" t="s">
        <v>3</v>
      </c>
      <c r="AG78">
        <v>2.9999999999999997E-4</v>
      </c>
      <c r="AH78">
        <v>2</v>
      </c>
      <c r="AI78">
        <v>60252985</v>
      </c>
      <c r="AJ78">
        <v>70</v>
      </c>
      <c r="AK78">
        <v>0</v>
      </c>
      <c r="AL78">
        <v>0</v>
      </c>
      <c r="AM78">
        <v>0</v>
      </c>
      <c r="AN78">
        <v>0</v>
      </c>
      <c r="AO78">
        <v>0</v>
      </c>
      <c r="AP78">
        <v>0</v>
      </c>
      <c r="AQ78">
        <v>0</v>
      </c>
      <c r="AR78">
        <v>0</v>
      </c>
    </row>
    <row r="79" spans="1:44" x14ac:dyDescent="0.2">
      <c r="A79">
        <f>ROW(Source!A61)</f>
        <v>61</v>
      </c>
      <c r="B79">
        <v>60254286</v>
      </c>
      <c r="C79">
        <v>60252979</v>
      </c>
      <c r="D79">
        <v>59039979</v>
      </c>
      <c r="E79">
        <v>1</v>
      </c>
      <c r="F79">
        <v>1</v>
      </c>
      <c r="G79">
        <v>1080</v>
      </c>
      <c r="H79">
        <v>3</v>
      </c>
      <c r="I79" t="s">
        <v>1062</v>
      </c>
      <c r="J79" t="s">
        <v>1063</v>
      </c>
      <c r="K79" t="s">
        <v>1064</v>
      </c>
      <c r="L79">
        <v>1346</v>
      </c>
      <c r="N79">
        <v>1009</v>
      </c>
      <c r="O79" t="s">
        <v>1065</v>
      </c>
      <c r="P79" t="s">
        <v>1065</v>
      </c>
      <c r="Q79">
        <v>1</v>
      </c>
      <c r="X79">
        <v>0.06</v>
      </c>
      <c r="Y79">
        <v>29.89</v>
      </c>
      <c r="Z79">
        <v>0</v>
      </c>
      <c r="AA79">
        <v>0</v>
      </c>
      <c r="AB79">
        <v>0</v>
      </c>
      <c r="AC79">
        <v>0</v>
      </c>
      <c r="AD79">
        <v>1</v>
      </c>
      <c r="AE79">
        <v>0</v>
      </c>
      <c r="AF79" t="s">
        <v>3</v>
      </c>
      <c r="AG79">
        <v>0.06</v>
      </c>
      <c r="AH79">
        <v>2</v>
      </c>
      <c r="AI79">
        <v>60252986</v>
      </c>
      <c r="AJ79">
        <v>71</v>
      </c>
      <c r="AK79">
        <v>0</v>
      </c>
      <c r="AL79">
        <v>0</v>
      </c>
      <c r="AM79">
        <v>0</v>
      </c>
      <c r="AN79">
        <v>0</v>
      </c>
      <c r="AO79">
        <v>0</v>
      </c>
      <c r="AP79">
        <v>0</v>
      </c>
      <c r="AQ79">
        <v>0</v>
      </c>
      <c r="AR79">
        <v>0</v>
      </c>
    </row>
    <row r="80" spans="1:44" x14ac:dyDescent="0.2">
      <c r="A80">
        <f>ROW(Source!A61)</f>
        <v>61</v>
      </c>
      <c r="B80">
        <v>60254287</v>
      </c>
      <c r="C80">
        <v>60252979</v>
      </c>
      <c r="D80">
        <v>59040049</v>
      </c>
      <c r="E80">
        <v>1</v>
      </c>
      <c r="F80">
        <v>1</v>
      </c>
      <c r="G80">
        <v>1080</v>
      </c>
      <c r="H80">
        <v>3</v>
      </c>
      <c r="I80" t="s">
        <v>1066</v>
      </c>
      <c r="J80" t="s">
        <v>1067</v>
      </c>
      <c r="K80" t="s">
        <v>1068</v>
      </c>
      <c r="L80">
        <v>1348</v>
      </c>
      <c r="N80">
        <v>1009</v>
      </c>
      <c r="O80" t="s">
        <v>32</v>
      </c>
      <c r="P80" t="s">
        <v>32</v>
      </c>
      <c r="Q80">
        <v>1000</v>
      </c>
      <c r="X80">
        <v>2.5000000000000001E-4</v>
      </c>
      <c r="Y80">
        <v>8590.86</v>
      </c>
      <c r="Z80">
        <v>0</v>
      </c>
      <c r="AA80">
        <v>0</v>
      </c>
      <c r="AB80">
        <v>0</v>
      </c>
      <c r="AC80">
        <v>0</v>
      </c>
      <c r="AD80">
        <v>1</v>
      </c>
      <c r="AE80">
        <v>0</v>
      </c>
      <c r="AF80" t="s">
        <v>3</v>
      </c>
      <c r="AG80">
        <v>2.5000000000000001E-4</v>
      </c>
      <c r="AH80">
        <v>2</v>
      </c>
      <c r="AI80">
        <v>60252987</v>
      </c>
      <c r="AJ80">
        <v>72</v>
      </c>
      <c r="AK80">
        <v>0</v>
      </c>
      <c r="AL80">
        <v>0</v>
      </c>
      <c r="AM80">
        <v>0</v>
      </c>
      <c r="AN80">
        <v>0</v>
      </c>
      <c r="AO80">
        <v>0</v>
      </c>
      <c r="AP80">
        <v>0</v>
      </c>
      <c r="AQ80">
        <v>0</v>
      </c>
      <c r="AR80">
        <v>0</v>
      </c>
    </row>
    <row r="81" spans="1:44" x14ac:dyDescent="0.2">
      <c r="A81">
        <f>ROW(Source!A61)</f>
        <v>61</v>
      </c>
      <c r="B81">
        <v>60254288</v>
      </c>
      <c r="C81">
        <v>60252979</v>
      </c>
      <c r="D81">
        <v>58996482</v>
      </c>
      <c r="E81">
        <v>1080</v>
      </c>
      <c r="F81">
        <v>1</v>
      </c>
      <c r="G81">
        <v>1080</v>
      </c>
      <c r="H81">
        <v>3</v>
      </c>
      <c r="I81" t="s">
        <v>1217</v>
      </c>
      <c r="J81" t="s">
        <v>3</v>
      </c>
      <c r="K81" t="s">
        <v>1218</v>
      </c>
      <c r="L81">
        <v>1346</v>
      </c>
      <c r="N81">
        <v>1009</v>
      </c>
      <c r="O81" t="s">
        <v>1065</v>
      </c>
      <c r="P81" t="s">
        <v>1065</v>
      </c>
      <c r="Q81">
        <v>1</v>
      </c>
      <c r="X81">
        <v>0.1</v>
      </c>
      <c r="Y81">
        <v>0</v>
      </c>
      <c r="Z81">
        <v>0</v>
      </c>
      <c r="AA81">
        <v>0</v>
      </c>
      <c r="AB81">
        <v>0</v>
      </c>
      <c r="AC81">
        <v>0</v>
      </c>
      <c r="AD81">
        <v>0</v>
      </c>
      <c r="AE81">
        <v>0</v>
      </c>
      <c r="AF81" t="s">
        <v>3</v>
      </c>
      <c r="AG81">
        <v>0.1</v>
      </c>
      <c r="AH81">
        <v>3</v>
      </c>
      <c r="AI81">
        <v>-1</v>
      </c>
      <c r="AJ81" t="s">
        <v>3</v>
      </c>
      <c r="AK81">
        <v>0</v>
      </c>
      <c r="AL81">
        <v>0</v>
      </c>
      <c r="AM81">
        <v>0</v>
      </c>
      <c r="AN81">
        <v>0</v>
      </c>
      <c r="AO81">
        <v>0</v>
      </c>
      <c r="AP81">
        <v>0</v>
      </c>
      <c r="AQ81">
        <v>0</v>
      </c>
      <c r="AR81">
        <v>0</v>
      </c>
    </row>
    <row r="82" spans="1:44" x14ac:dyDescent="0.2">
      <c r="A82">
        <f>ROW(Source!A61)</f>
        <v>61</v>
      </c>
      <c r="B82">
        <v>60254289</v>
      </c>
      <c r="C82">
        <v>60252979</v>
      </c>
      <c r="D82">
        <v>59011739</v>
      </c>
      <c r="E82">
        <v>1080</v>
      </c>
      <c r="F82">
        <v>1</v>
      </c>
      <c r="G82">
        <v>1080</v>
      </c>
      <c r="H82">
        <v>3</v>
      </c>
      <c r="I82" t="s">
        <v>1219</v>
      </c>
      <c r="J82" t="s">
        <v>3</v>
      </c>
      <c r="K82" t="s">
        <v>1221</v>
      </c>
      <c r="L82">
        <v>1354</v>
      </c>
      <c r="N82">
        <v>1010</v>
      </c>
      <c r="O82" t="s">
        <v>457</v>
      </c>
      <c r="P82" t="s">
        <v>457</v>
      </c>
      <c r="Q82">
        <v>1</v>
      </c>
      <c r="X82">
        <v>1</v>
      </c>
      <c r="Y82">
        <v>0</v>
      </c>
      <c r="Z82">
        <v>0</v>
      </c>
      <c r="AA82">
        <v>0</v>
      </c>
      <c r="AB82">
        <v>0</v>
      </c>
      <c r="AC82">
        <v>0</v>
      </c>
      <c r="AD82">
        <v>0</v>
      </c>
      <c r="AE82">
        <v>0</v>
      </c>
      <c r="AF82" t="s">
        <v>3</v>
      </c>
      <c r="AG82">
        <v>1</v>
      </c>
      <c r="AH82">
        <v>3</v>
      </c>
      <c r="AI82">
        <v>-1</v>
      </c>
      <c r="AJ82" t="s">
        <v>3</v>
      </c>
      <c r="AK82">
        <v>0</v>
      </c>
      <c r="AL82">
        <v>0</v>
      </c>
      <c r="AM82">
        <v>0</v>
      </c>
      <c r="AN82">
        <v>0</v>
      </c>
      <c r="AO82">
        <v>0</v>
      </c>
      <c r="AP82">
        <v>0</v>
      </c>
      <c r="AQ82">
        <v>0</v>
      </c>
      <c r="AR82">
        <v>0</v>
      </c>
    </row>
    <row r="83" spans="1:44" x14ac:dyDescent="0.2">
      <c r="A83">
        <f>ROW(Source!A62)</f>
        <v>62</v>
      </c>
      <c r="B83">
        <v>60254280</v>
      </c>
      <c r="C83">
        <v>60252979</v>
      </c>
      <c r="D83">
        <v>58999254</v>
      </c>
      <c r="E83">
        <v>1080</v>
      </c>
      <c r="F83">
        <v>1</v>
      </c>
      <c r="G83">
        <v>1080</v>
      </c>
      <c r="H83">
        <v>1</v>
      </c>
      <c r="I83" t="s">
        <v>1048</v>
      </c>
      <c r="J83" t="s">
        <v>3</v>
      </c>
      <c r="K83" t="s">
        <v>1049</v>
      </c>
      <c r="L83">
        <v>1191</v>
      </c>
      <c r="N83">
        <v>1013</v>
      </c>
      <c r="O83" t="s">
        <v>1050</v>
      </c>
      <c r="P83" t="s">
        <v>1050</v>
      </c>
      <c r="Q83">
        <v>1</v>
      </c>
      <c r="X83">
        <v>2.06</v>
      </c>
      <c r="Y83">
        <v>0</v>
      </c>
      <c r="Z83">
        <v>0</v>
      </c>
      <c r="AA83">
        <v>0</v>
      </c>
      <c r="AB83">
        <v>0</v>
      </c>
      <c r="AC83">
        <v>0</v>
      </c>
      <c r="AD83">
        <v>1</v>
      </c>
      <c r="AE83">
        <v>1</v>
      </c>
      <c r="AF83" t="s">
        <v>24</v>
      </c>
      <c r="AG83">
        <v>2.2660000000000005</v>
      </c>
      <c r="AH83">
        <v>2</v>
      </c>
      <c r="AI83">
        <v>60252980</v>
      </c>
      <c r="AJ83">
        <v>74</v>
      </c>
      <c r="AK83">
        <v>0</v>
      </c>
      <c r="AL83">
        <v>0</v>
      </c>
      <c r="AM83">
        <v>0</v>
      </c>
      <c r="AN83">
        <v>0</v>
      </c>
      <c r="AO83">
        <v>0</v>
      </c>
      <c r="AP83">
        <v>0</v>
      </c>
      <c r="AQ83">
        <v>0</v>
      </c>
      <c r="AR83">
        <v>0</v>
      </c>
    </row>
    <row r="84" spans="1:44" x14ac:dyDescent="0.2">
      <c r="A84">
        <f>ROW(Source!A62)</f>
        <v>62</v>
      </c>
      <c r="B84">
        <v>60254281</v>
      </c>
      <c r="C84">
        <v>60252979</v>
      </c>
      <c r="D84">
        <v>59070264</v>
      </c>
      <c r="E84">
        <v>1</v>
      </c>
      <c r="F84">
        <v>1</v>
      </c>
      <c r="G84">
        <v>1080</v>
      </c>
      <c r="H84">
        <v>2</v>
      </c>
      <c r="I84" t="s">
        <v>1072</v>
      </c>
      <c r="J84" t="s">
        <v>1073</v>
      </c>
      <c r="K84" t="s">
        <v>1074</v>
      </c>
      <c r="L84">
        <v>1368</v>
      </c>
      <c r="N84">
        <v>1011</v>
      </c>
      <c r="O84" t="s">
        <v>1054</v>
      </c>
      <c r="P84" t="s">
        <v>1054</v>
      </c>
      <c r="Q84">
        <v>1</v>
      </c>
      <c r="X84">
        <v>0.46</v>
      </c>
      <c r="Y84">
        <v>0</v>
      </c>
      <c r="Z84">
        <v>41.45</v>
      </c>
      <c r="AA84">
        <v>12.62</v>
      </c>
      <c r="AB84">
        <v>0</v>
      </c>
      <c r="AC84">
        <v>0</v>
      </c>
      <c r="AD84">
        <v>1</v>
      </c>
      <c r="AE84">
        <v>0</v>
      </c>
      <c r="AF84" t="s">
        <v>24</v>
      </c>
      <c r="AG84">
        <v>0.50600000000000012</v>
      </c>
      <c r="AH84">
        <v>2</v>
      </c>
      <c r="AI84">
        <v>60252981</v>
      </c>
      <c r="AJ84">
        <v>75</v>
      </c>
      <c r="AK84">
        <v>0</v>
      </c>
      <c r="AL84">
        <v>0</v>
      </c>
      <c r="AM84">
        <v>0</v>
      </c>
      <c r="AN84">
        <v>0</v>
      </c>
      <c r="AO84">
        <v>0</v>
      </c>
      <c r="AP84">
        <v>0</v>
      </c>
      <c r="AQ84">
        <v>0</v>
      </c>
      <c r="AR84">
        <v>0</v>
      </c>
    </row>
    <row r="85" spans="1:44" x14ac:dyDescent="0.2">
      <c r="A85">
        <f>ROW(Source!A62)</f>
        <v>62</v>
      </c>
      <c r="B85">
        <v>60254282</v>
      </c>
      <c r="C85">
        <v>60252979</v>
      </c>
      <c r="D85">
        <v>59070370</v>
      </c>
      <c r="E85">
        <v>1</v>
      </c>
      <c r="F85">
        <v>1</v>
      </c>
      <c r="G85">
        <v>1080</v>
      </c>
      <c r="H85">
        <v>2</v>
      </c>
      <c r="I85" t="s">
        <v>1051</v>
      </c>
      <c r="J85" t="s">
        <v>1052</v>
      </c>
      <c r="K85" t="s">
        <v>1053</v>
      </c>
      <c r="L85">
        <v>1368</v>
      </c>
      <c r="N85">
        <v>1011</v>
      </c>
      <c r="O85" t="s">
        <v>1054</v>
      </c>
      <c r="P85" t="s">
        <v>1054</v>
      </c>
      <c r="Q85">
        <v>1</v>
      </c>
      <c r="X85">
        <v>1.03</v>
      </c>
      <c r="Y85">
        <v>0</v>
      </c>
      <c r="Z85">
        <v>7.11</v>
      </c>
      <c r="AA85">
        <v>0</v>
      </c>
      <c r="AB85">
        <v>0</v>
      </c>
      <c r="AC85">
        <v>0</v>
      </c>
      <c r="AD85">
        <v>1</v>
      </c>
      <c r="AE85">
        <v>0</v>
      </c>
      <c r="AF85" t="s">
        <v>24</v>
      </c>
      <c r="AG85">
        <v>1.1330000000000002</v>
      </c>
      <c r="AH85">
        <v>2</v>
      </c>
      <c r="AI85">
        <v>60252982</v>
      </c>
      <c r="AJ85">
        <v>76</v>
      </c>
      <c r="AK85">
        <v>0</v>
      </c>
      <c r="AL85">
        <v>0</v>
      </c>
      <c r="AM85">
        <v>0</v>
      </c>
      <c r="AN85">
        <v>0</v>
      </c>
      <c r="AO85">
        <v>0</v>
      </c>
      <c r="AP85">
        <v>0</v>
      </c>
      <c r="AQ85">
        <v>0</v>
      </c>
      <c r="AR85">
        <v>0</v>
      </c>
    </row>
    <row r="86" spans="1:44" x14ac:dyDescent="0.2">
      <c r="A86">
        <f>ROW(Source!A62)</f>
        <v>62</v>
      </c>
      <c r="B86">
        <v>60254283</v>
      </c>
      <c r="C86">
        <v>60252979</v>
      </c>
      <c r="D86">
        <v>59070669</v>
      </c>
      <c r="E86">
        <v>1</v>
      </c>
      <c r="F86">
        <v>1</v>
      </c>
      <c r="G86">
        <v>1080</v>
      </c>
      <c r="H86">
        <v>2</v>
      </c>
      <c r="I86" t="s">
        <v>1055</v>
      </c>
      <c r="J86" t="s">
        <v>1056</v>
      </c>
      <c r="K86" t="s">
        <v>1057</v>
      </c>
      <c r="L86">
        <v>1368</v>
      </c>
      <c r="N86">
        <v>1011</v>
      </c>
      <c r="O86" t="s">
        <v>1054</v>
      </c>
      <c r="P86" t="s">
        <v>1054</v>
      </c>
      <c r="Q86">
        <v>1</v>
      </c>
      <c r="X86">
        <v>0.31</v>
      </c>
      <c r="Y86">
        <v>0</v>
      </c>
      <c r="Z86">
        <v>83.1</v>
      </c>
      <c r="AA86">
        <v>12.62</v>
      </c>
      <c r="AB86">
        <v>0</v>
      </c>
      <c r="AC86">
        <v>0</v>
      </c>
      <c r="AD86">
        <v>1</v>
      </c>
      <c r="AE86">
        <v>0</v>
      </c>
      <c r="AF86" t="s">
        <v>24</v>
      </c>
      <c r="AG86">
        <v>0.34100000000000003</v>
      </c>
      <c r="AH86">
        <v>2</v>
      </c>
      <c r="AI86">
        <v>60252983</v>
      </c>
      <c r="AJ86">
        <v>77</v>
      </c>
      <c r="AK86">
        <v>0</v>
      </c>
      <c r="AL86">
        <v>0</v>
      </c>
      <c r="AM86">
        <v>0</v>
      </c>
      <c r="AN86">
        <v>0</v>
      </c>
      <c r="AO86">
        <v>0</v>
      </c>
      <c r="AP86">
        <v>0</v>
      </c>
      <c r="AQ86">
        <v>0</v>
      </c>
      <c r="AR86">
        <v>0</v>
      </c>
    </row>
    <row r="87" spans="1:44" x14ac:dyDescent="0.2">
      <c r="A87">
        <f>ROW(Source!A62)</f>
        <v>62</v>
      </c>
      <c r="B87">
        <v>60254284</v>
      </c>
      <c r="C87">
        <v>60252979</v>
      </c>
      <c r="D87">
        <v>59070718</v>
      </c>
      <c r="E87">
        <v>1</v>
      </c>
      <c r="F87">
        <v>1</v>
      </c>
      <c r="G87">
        <v>1080</v>
      </c>
      <c r="H87">
        <v>2</v>
      </c>
      <c r="I87" t="s">
        <v>1075</v>
      </c>
      <c r="J87" t="s">
        <v>1076</v>
      </c>
      <c r="K87" t="s">
        <v>1077</v>
      </c>
      <c r="L87">
        <v>1368</v>
      </c>
      <c r="N87">
        <v>1011</v>
      </c>
      <c r="O87" t="s">
        <v>1054</v>
      </c>
      <c r="P87" t="s">
        <v>1054</v>
      </c>
      <c r="Q87">
        <v>1</v>
      </c>
      <c r="X87">
        <v>0.46</v>
      </c>
      <c r="Y87">
        <v>0</v>
      </c>
      <c r="Z87">
        <v>1.1499999999999999</v>
      </c>
      <c r="AA87">
        <v>0</v>
      </c>
      <c r="AB87">
        <v>0</v>
      </c>
      <c r="AC87">
        <v>0</v>
      </c>
      <c r="AD87">
        <v>1</v>
      </c>
      <c r="AE87">
        <v>0</v>
      </c>
      <c r="AF87" t="s">
        <v>24</v>
      </c>
      <c r="AG87">
        <v>0.50600000000000012</v>
      </c>
      <c r="AH87">
        <v>2</v>
      </c>
      <c r="AI87">
        <v>60252984</v>
      </c>
      <c r="AJ87">
        <v>78</v>
      </c>
      <c r="AK87">
        <v>0</v>
      </c>
      <c r="AL87">
        <v>0</v>
      </c>
      <c r="AM87">
        <v>0</v>
      </c>
      <c r="AN87">
        <v>0</v>
      </c>
      <c r="AO87">
        <v>0</v>
      </c>
      <c r="AP87">
        <v>0</v>
      </c>
      <c r="AQ87">
        <v>0</v>
      </c>
      <c r="AR87">
        <v>0</v>
      </c>
    </row>
    <row r="88" spans="1:44" x14ac:dyDescent="0.2">
      <c r="A88">
        <f>ROW(Source!A62)</f>
        <v>62</v>
      </c>
      <c r="B88">
        <v>60254285</v>
      </c>
      <c r="C88">
        <v>60252979</v>
      </c>
      <c r="D88">
        <v>59039576</v>
      </c>
      <c r="E88">
        <v>1</v>
      </c>
      <c r="F88">
        <v>1</v>
      </c>
      <c r="G88">
        <v>1080</v>
      </c>
      <c r="H88">
        <v>3</v>
      </c>
      <c r="I88" t="s">
        <v>1059</v>
      </c>
      <c r="J88" t="s">
        <v>1060</v>
      </c>
      <c r="K88" t="s">
        <v>1061</v>
      </c>
      <c r="L88">
        <v>1348</v>
      </c>
      <c r="N88">
        <v>1009</v>
      </c>
      <c r="O88" t="s">
        <v>32</v>
      </c>
      <c r="P88" t="s">
        <v>32</v>
      </c>
      <c r="Q88">
        <v>1000</v>
      </c>
      <c r="X88">
        <v>2.9999999999999997E-4</v>
      </c>
      <c r="Y88">
        <v>7246.05</v>
      </c>
      <c r="Z88">
        <v>0</v>
      </c>
      <c r="AA88">
        <v>0</v>
      </c>
      <c r="AB88">
        <v>0</v>
      </c>
      <c r="AC88">
        <v>0</v>
      </c>
      <c r="AD88">
        <v>1</v>
      </c>
      <c r="AE88">
        <v>0</v>
      </c>
      <c r="AF88" t="s">
        <v>3</v>
      </c>
      <c r="AG88">
        <v>2.9999999999999997E-4</v>
      </c>
      <c r="AH88">
        <v>2</v>
      </c>
      <c r="AI88">
        <v>60252985</v>
      </c>
      <c r="AJ88">
        <v>79</v>
      </c>
      <c r="AK88">
        <v>0</v>
      </c>
      <c r="AL88">
        <v>0</v>
      </c>
      <c r="AM88">
        <v>0</v>
      </c>
      <c r="AN88">
        <v>0</v>
      </c>
      <c r="AO88">
        <v>0</v>
      </c>
      <c r="AP88">
        <v>0</v>
      </c>
      <c r="AQ88">
        <v>0</v>
      </c>
      <c r="AR88">
        <v>0</v>
      </c>
    </row>
    <row r="89" spans="1:44" x14ac:dyDescent="0.2">
      <c r="A89">
        <f>ROW(Source!A62)</f>
        <v>62</v>
      </c>
      <c r="B89">
        <v>60254286</v>
      </c>
      <c r="C89">
        <v>60252979</v>
      </c>
      <c r="D89">
        <v>59039979</v>
      </c>
      <c r="E89">
        <v>1</v>
      </c>
      <c r="F89">
        <v>1</v>
      </c>
      <c r="G89">
        <v>1080</v>
      </c>
      <c r="H89">
        <v>3</v>
      </c>
      <c r="I89" t="s">
        <v>1062</v>
      </c>
      <c r="J89" t="s">
        <v>1063</v>
      </c>
      <c r="K89" t="s">
        <v>1064</v>
      </c>
      <c r="L89">
        <v>1346</v>
      </c>
      <c r="N89">
        <v>1009</v>
      </c>
      <c r="O89" t="s">
        <v>1065</v>
      </c>
      <c r="P89" t="s">
        <v>1065</v>
      </c>
      <c r="Q89">
        <v>1</v>
      </c>
      <c r="X89">
        <v>0.06</v>
      </c>
      <c r="Y89">
        <v>29.89</v>
      </c>
      <c r="Z89">
        <v>0</v>
      </c>
      <c r="AA89">
        <v>0</v>
      </c>
      <c r="AB89">
        <v>0</v>
      </c>
      <c r="AC89">
        <v>0</v>
      </c>
      <c r="AD89">
        <v>1</v>
      </c>
      <c r="AE89">
        <v>0</v>
      </c>
      <c r="AF89" t="s">
        <v>3</v>
      </c>
      <c r="AG89">
        <v>0.06</v>
      </c>
      <c r="AH89">
        <v>2</v>
      </c>
      <c r="AI89">
        <v>60252986</v>
      </c>
      <c r="AJ89">
        <v>80</v>
      </c>
      <c r="AK89">
        <v>0</v>
      </c>
      <c r="AL89">
        <v>0</v>
      </c>
      <c r="AM89">
        <v>0</v>
      </c>
      <c r="AN89">
        <v>0</v>
      </c>
      <c r="AO89">
        <v>0</v>
      </c>
      <c r="AP89">
        <v>0</v>
      </c>
      <c r="AQ89">
        <v>0</v>
      </c>
      <c r="AR89">
        <v>0</v>
      </c>
    </row>
    <row r="90" spans="1:44" x14ac:dyDescent="0.2">
      <c r="A90">
        <f>ROW(Source!A62)</f>
        <v>62</v>
      </c>
      <c r="B90">
        <v>60254287</v>
      </c>
      <c r="C90">
        <v>60252979</v>
      </c>
      <c r="D90">
        <v>59040049</v>
      </c>
      <c r="E90">
        <v>1</v>
      </c>
      <c r="F90">
        <v>1</v>
      </c>
      <c r="G90">
        <v>1080</v>
      </c>
      <c r="H90">
        <v>3</v>
      </c>
      <c r="I90" t="s">
        <v>1066</v>
      </c>
      <c r="J90" t="s">
        <v>1067</v>
      </c>
      <c r="K90" t="s">
        <v>1068</v>
      </c>
      <c r="L90">
        <v>1348</v>
      </c>
      <c r="N90">
        <v>1009</v>
      </c>
      <c r="O90" t="s">
        <v>32</v>
      </c>
      <c r="P90" t="s">
        <v>32</v>
      </c>
      <c r="Q90">
        <v>1000</v>
      </c>
      <c r="X90">
        <v>2.5000000000000001E-4</v>
      </c>
      <c r="Y90">
        <v>8590.86</v>
      </c>
      <c r="Z90">
        <v>0</v>
      </c>
      <c r="AA90">
        <v>0</v>
      </c>
      <c r="AB90">
        <v>0</v>
      </c>
      <c r="AC90">
        <v>0</v>
      </c>
      <c r="AD90">
        <v>1</v>
      </c>
      <c r="AE90">
        <v>0</v>
      </c>
      <c r="AF90" t="s">
        <v>3</v>
      </c>
      <c r="AG90">
        <v>2.5000000000000001E-4</v>
      </c>
      <c r="AH90">
        <v>2</v>
      </c>
      <c r="AI90">
        <v>60252987</v>
      </c>
      <c r="AJ90">
        <v>81</v>
      </c>
      <c r="AK90">
        <v>0</v>
      </c>
      <c r="AL90">
        <v>0</v>
      </c>
      <c r="AM90">
        <v>0</v>
      </c>
      <c r="AN90">
        <v>0</v>
      </c>
      <c r="AO90">
        <v>0</v>
      </c>
      <c r="AP90">
        <v>0</v>
      </c>
      <c r="AQ90">
        <v>0</v>
      </c>
      <c r="AR90">
        <v>0</v>
      </c>
    </row>
    <row r="91" spans="1:44" x14ac:dyDescent="0.2">
      <c r="A91">
        <f>ROW(Source!A62)</f>
        <v>62</v>
      </c>
      <c r="B91">
        <v>60254288</v>
      </c>
      <c r="C91">
        <v>60252979</v>
      </c>
      <c r="D91">
        <v>58996482</v>
      </c>
      <c r="E91">
        <v>1080</v>
      </c>
      <c r="F91">
        <v>1</v>
      </c>
      <c r="G91">
        <v>1080</v>
      </c>
      <c r="H91">
        <v>3</v>
      </c>
      <c r="I91" t="s">
        <v>1217</v>
      </c>
      <c r="J91" t="s">
        <v>3</v>
      </c>
      <c r="K91" t="s">
        <v>1218</v>
      </c>
      <c r="L91">
        <v>1346</v>
      </c>
      <c r="N91">
        <v>1009</v>
      </c>
      <c r="O91" t="s">
        <v>1065</v>
      </c>
      <c r="P91" t="s">
        <v>1065</v>
      </c>
      <c r="Q91">
        <v>1</v>
      </c>
      <c r="X91">
        <v>0.1</v>
      </c>
      <c r="Y91">
        <v>0</v>
      </c>
      <c r="Z91">
        <v>0</v>
      </c>
      <c r="AA91">
        <v>0</v>
      </c>
      <c r="AB91">
        <v>0</v>
      </c>
      <c r="AC91">
        <v>0</v>
      </c>
      <c r="AD91">
        <v>0</v>
      </c>
      <c r="AE91">
        <v>0</v>
      </c>
      <c r="AF91" t="s">
        <v>3</v>
      </c>
      <c r="AG91">
        <v>0.1</v>
      </c>
      <c r="AH91">
        <v>3</v>
      </c>
      <c r="AI91">
        <v>-1</v>
      </c>
      <c r="AJ91" t="s">
        <v>3</v>
      </c>
      <c r="AK91">
        <v>0</v>
      </c>
      <c r="AL91">
        <v>0</v>
      </c>
      <c r="AM91">
        <v>0</v>
      </c>
      <c r="AN91">
        <v>0</v>
      </c>
      <c r="AO91">
        <v>0</v>
      </c>
      <c r="AP91">
        <v>0</v>
      </c>
      <c r="AQ91">
        <v>0</v>
      </c>
      <c r="AR91">
        <v>0</v>
      </c>
    </row>
    <row r="92" spans="1:44" x14ac:dyDescent="0.2">
      <c r="A92">
        <f>ROW(Source!A62)</f>
        <v>62</v>
      </c>
      <c r="B92">
        <v>60254289</v>
      </c>
      <c r="C92">
        <v>60252979</v>
      </c>
      <c r="D92">
        <v>59011739</v>
      </c>
      <c r="E92">
        <v>1080</v>
      </c>
      <c r="F92">
        <v>1</v>
      </c>
      <c r="G92">
        <v>1080</v>
      </c>
      <c r="H92">
        <v>3</v>
      </c>
      <c r="I92" t="s">
        <v>1219</v>
      </c>
      <c r="J92" t="s">
        <v>3</v>
      </c>
      <c r="K92" t="s">
        <v>1221</v>
      </c>
      <c r="L92">
        <v>1354</v>
      </c>
      <c r="N92">
        <v>1010</v>
      </c>
      <c r="O92" t="s">
        <v>457</v>
      </c>
      <c r="P92" t="s">
        <v>457</v>
      </c>
      <c r="Q92">
        <v>1</v>
      </c>
      <c r="X92">
        <v>1</v>
      </c>
      <c r="Y92">
        <v>0</v>
      </c>
      <c r="Z92">
        <v>0</v>
      </c>
      <c r="AA92">
        <v>0</v>
      </c>
      <c r="AB92">
        <v>0</v>
      </c>
      <c r="AC92">
        <v>0</v>
      </c>
      <c r="AD92">
        <v>0</v>
      </c>
      <c r="AE92">
        <v>0</v>
      </c>
      <c r="AF92" t="s">
        <v>3</v>
      </c>
      <c r="AG92">
        <v>1</v>
      </c>
      <c r="AH92">
        <v>3</v>
      </c>
      <c r="AI92">
        <v>-1</v>
      </c>
      <c r="AJ92" t="s">
        <v>3</v>
      </c>
      <c r="AK92">
        <v>0</v>
      </c>
      <c r="AL92">
        <v>0</v>
      </c>
      <c r="AM92">
        <v>0</v>
      </c>
      <c r="AN92">
        <v>0</v>
      </c>
      <c r="AO92">
        <v>0</v>
      </c>
      <c r="AP92">
        <v>0</v>
      </c>
      <c r="AQ92">
        <v>0</v>
      </c>
      <c r="AR92">
        <v>0</v>
      </c>
    </row>
    <row r="93" spans="1:44" x14ac:dyDescent="0.2">
      <c r="A93">
        <f>ROW(Source!A68)</f>
        <v>68</v>
      </c>
      <c r="B93">
        <v>60254290</v>
      </c>
      <c r="C93">
        <v>60253002</v>
      </c>
      <c r="D93">
        <v>58999254</v>
      </c>
      <c r="E93">
        <v>1080</v>
      </c>
      <c r="F93">
        <v>1</v>
      </c>
      <c r="G93">
        <v>1080</v>
      </c>
      <c r="H93">
        <v>1</v>
      </c>
      <c r="I93" t="s">
        <v>1048</v>
      </c>
      <c r="J93" t="s">
        <v>3</v>
      </c>
      <c r="K93" t="s">
        <v>1049</v>
      </c>
      <c r="L93">
        <v>1191</v>
      </c>
      <c r="N93">
        <v>1013</v>
      </c>
      <c r="O93" t="s">
        <v>1050</v>
      </c>
      <c r="P93" t="s">
        <v>1050</v>
      </c>
      <c r="Q93">
        <v>1</v>
      </c>
      <c r="X93">
        <v>2.06</v>
      </c>
      <c r="Y93">
        <v>0</v>
      </c>
      <c r="Z93">
        <v>0</v>
      </c>
      <c r="AA93">
        <v>0</v>
      </c>
      <c r="AB93">
        <v>0</v>
      </c>
      <c r="AC93">
        <v>0</v>
      </c>
      <c r="AD93">
        <v>1</v>
      </c>
      <c r="AE93">
        <v>1</v>
      </c>
      <c r="AF93" t="s">
        <v>24</v>
      </c>
      <c r="AG93">
        <v>2.2660000000000005</v>
      </c>
      <c r="AH93">
        <v>2</v>
      </c>
      <c r="AI93">
        <v>60253003</v>
      </c>
      <c r="AJ93">
        <v>83</v>
      </c>
      <c r="AK93">
        <v>0</v>
      </c>
      <c r="AL93">
        <v>0</v>
      </c>
      <c r="AM93">
        <v>0</v>
      </c>
      <c r="AN93">
        <v>0</v>
      </c>
      <c r="AO93">
        <v>0</v>
      </c>
      <c r="AP93">
        <v>0</v>
      </c>
      <c r="AQ93">
        <v>0</v>
      </c>
      <c r="AR93">
        <v>0</v>
      </c>
    </row>
    <row r="94" spans="1:44" x14ac:dyDescent="0.2">
      <c r="A94">
        <f>ROW(Source!A68)</f>
        <v>68</v>
      </c>
      <c r="B94">
        <v>60254291</v>
      </c>
      <c r="C94">
        <v>60253002</v>
      </c>
      <c r="D94">
        <v>59070264</v>
      </c>
      <c r="E94">
        <v>1</v>
      </c>
      <c r="F94">
        <v>1</v>
      </c>
      <c r="G94">
        <v>1080</v>
      </c>
      <c r="H94">
        <v>2</v>
      </c>
      <c r="I94" t="s">
        <v>1072</v>
      </c>
      <c r="J94" t="s">
        <v>1073</v>
      </c>
      <c r="K94" t="s">
        <v>1074</v>
      </c>
      <c r="L94">
        <v>1368</v>
      </c>
      <c r="N94">
        <v>1011</v>
      </c>
      <c r="O94" t="s">
        <v>1054</v>
      </c>
      <c r="P94" t="s">
        <v>1054</v>
      </c>
      <c r="Q94">
        <v>1</v>
      </c>
      <c r="X94">
        <v>0.19</v>
      </c>
      <c r="Y94">
        <v>0</v>
      </c>
      <c r="Z94">
        <v>41.45</v>
      </c>
      <c r="AA94">
        <v>12.62</v>
      </c>
      <c r="AB94">
        <v>0</v>
      </c>
      <c r="AC94">
        <v>0</v>
      </c>
      <c r="AD94">
        <v>1</v>
      </c>
      <c r="AE94">
        <v>0</v>
      </c>
      <c r="AF94" t="s">
        <v>24</v>
      </c>
      <c r="AG94">
        <v>0.20900000000000002</v>
      </c>
      <c r="AH94">
        <v>2</v>
      </c>
      <c r="AI94">
        <v>60253004</v>
      </c>
      <c r="AJ94">
        <v>84</v>
      </c>
      <c r="AK94">
        <v>0</v>
      </c>
      <c r="AL94">
        <v>0</v>
      </c>
      <c r="AM94">
        <v>0</v>
      </c>
      <c r="AN94">
        <v>0</v>
      </c>
      <c r="AO94">
        <v>0</v>
      </c>
      <c r="AP94">
        <v>0</v>
      </c>
      <c r="AQ94">
        <v>0</v>
      </c>
      <c r="AR94">
        <v>0</v>
      </c>
    </row>
    <row r="95" spans="1:44" x14ac:dyDescent="0.2">
      <c r="A95">
        <f>ROW(Source!A68)</f>
        <v>68</v>
      </c>
      <c r="B95">
        <v>60254292</v>
      </c>
      <c r="C95">
        <v>60253002</v>
      </c>
      <c r="D95">
        <v>59070370</v>
      </c>
      <c r="E95">
        <v>1</v>
      </c>
      <c r="F95">
        <v>1</v>
      </c>
      <c r="G95">
        <v>1080</v>
      </c>
      <c r="H95">
        <v>2</v>
      </c>
      <c r="I95" t="s">
        <v>1051</v>
      </c>
      <c r="J95" t="s">
        <v>1052</v>
      </c>
      <c r="K95" t="s">
        <v>1053</v>
      </c>
      <c r="L95">
        <v>1368</v>
      </c>
      <c r="N95">
        <v>1011</v>
      </c>
      <c r="O95" t="s">
        <v>1054</v>
      </c>
      <c r="P95" t="s">
        <v>1054</v>
      </c>
      <c r="Q95">
        <v>1</v>
      </c>
      <c r="X95">
        <v>0.61</v>
      </c>
      <c r="Y95">
        <v>0</v>
      </c>
      <c r="Z95">
        <v>7.11</v>
      </c>
      <c r="AA95">
        <v>0</v>
      </c>
      <c r="AB95">
        <v>0</v>
      </c>
      <c r="AC95">
        <v>0</v>
      </c>
      <c r="AD95">
        <v>1</v>
      </c>
      <c r="AE95">
        <v>0</v>
      </c>
      <c r="AF95" t="s">
        <v>24</v>
      </c>
      <c r="AG95">
        <v>0.67100000000000004</v>
      </c>
      <c r="AH95">
        <v>2</v>
      </c>
      <c r="AI95">
        <v>60253005</v>
      </c>
      <c r="AJ95">
        <v>85</v>
      </c>
      <c r="AK95">
        <v>0</v>
      </c>
      <c r="AL95">
        <v>0</v>
      </c>
      <c r="AM95">
        <v>0</v>
      </c>
      <c r="AN95">
        <v>0</v>
      </c>
      <c r="AO95">
        <v>0</v>
      </c>
      <c r="AP95">
        <v>0</v>
      </c>
      <c r="AQ95">
        <v>0</v>
      </c>
      <c r="AR95">
        <v>0</v>
      </c>
    </row>
    <row r="96" spans="1:44" x14ac:dyDescent="0.2">
      <c r="A96">
        <f>ROW(Source!A68)</f>
        <v>68</v>
      </c>
      <c r="B96">
        <v>60254293</v>
      </c>
      <c r="C96">
        <v>60253002</v>
      </c>
      <c r="D96">
        <v>59070669</v>
      </c>
      <c r="E96">
        <v>1</v>
      </c>
      <c r="F96">
        <v>1</v>
      </c>
      <c r="G96">
        <v>1080</v>
      </c>
      <c r="H96">
        <v>2</v>
      </c>
      <c r="I96" t="s">
        <v>1055</v>
      </c>
      <c r="J96" t="s">
        <v>1056</v>
      </c>
      <c r="K96" t="s">
        <v>1057</v>
      </c>
      <c r="L96">
        <v>1368</v>
      </c>
      <c r="N96">
        <v>1011</v>
      </c>
      <c r="O96" t="s">
        <v>1054</v>
      </c>
      <c r="P96" t="s">
        <v>1054</v>
      </c>
      <c r="Q96">
        <v>1</v>
      </c>
      <c r="X96">
        <v>0.06</v>
      </c>
      <c r="Y96">
        <v>0</v>
      </c>
      <c r="Z96">
        <v>83.1</v>
      </c>
      <c r="AA96">
        <v>12.62</v>
      </c>
      <c r="AB96">
        <v>0</v>
      </c>
      <c r="AC96">
        <v>0</v>
      </c>
      <c r="AD96">
        <v>1</v>
      </c>
      <c r="AE96">
        <v>0</v>
      </c>
      <c r="AF96" t="s">
        <v>24</v>
      </c>
      <c r="AG96">
        <v>6.6000000000000003E-2</v>
      </c>
      <c r="AH96">
        <v>2</v>
      </c>
      <c r="AI96">
        <v>60253006</v>
      </c>
      <c r="AJ96">
        <v>86</v>
      </c>
      <c r="AK96">
        <v>0</v>
      </c>
      <c r="AL96">
        <v>0</v>
      </c>
      <c r="AM96">
        <v>0</v>
      </c>
      <c r="AN96">
        <v>0</v>
      </c>
      <c r="AO96">
        <v>0</v>
      </c>
      <c r="AP96">
        <v>0</v>
      </c>
      <c r="AQ96">
        <v>0</v>
      </c>
      <c r="AR96">
        <v>0</v>
      </c>
    </row>
    <row r="97" spans="1:44" x14ac:dyDescent="0.2">
      <c r="A97">
        <f>ROW(Source!A68)</f>
        <v>68</v>
      </c>
      <c r="B97">
        <v>60254294</v>
      </c>
      <c r="C97">
        <v>60253002</v>
      </c>
      <c r="D97">
        <v>59070718</v>
      </c>
      <c r="E97">
        <v>1</v>
      </c>
      <c r="F97">
        <v>1</v>
      </c>
      <c r="G97">
        <v>1080</v>
      </c>
      <c r="H97">
        <v>2</v>
      </c>
      <c r="I97" t="s">
        <v>1075</v>
      </c>
      <c r="J97" t="s">
        <v>1076</v>
      </c>
      <c r="K97" t="s">
        <v>1077</v>
      </c>
      <c r="L97">
        <v>1368</v>
      </c>
      <c r="N97">
        <v>1011</v>
      </c>
      <c r="O97" t="s">
        <v>1054</v>
      </c>
      <c r="P97" t="s">
        <v>1054</v>
      </c>
      <c r="Q97">
        <v>1</v>
      </c>
      <c r="X97">
        <v>0.19</v>
      </c>
      <c r="Y97">
        <v>0</v>
      </c>
      <c r="Z97">
        <v>1.1499999999999999</v>
      </c>
      <c r="AA97">
        <v>0</v>
      </c>
      <c r="AB97">
        <v>0</v>
      </c>
      <c r="AC97">
        <v>0</v>
      </c>
      <c r="AD97">
        <v>1</v>
      </c>
      <c r="AE97">
        <v>0</v>
      </c>
      <c r="AF97" t="s">
        <v>24</v>
      </c>
      <c r="AG97">
        <v>0.20900000000000002</v>
      </c>
      <c r="AH97">
        <v>2</v>
      </c>
      <c r="AI97">
        <v>60253007</v>
      </c>
      <c r="AJ97">
        <v>87</v>
      </c>
      <c r="AK97">
        <v>0</v>
      </c>
      <c r="AL97">
        <v>0</v>
      </c>
      <c r="AM97">
        <v>0</v>
      </c>
      <c r="AN97">
        <v>0</v>
      </c>
      <c r="AO97">
        <v>0</v>
      </c>
      <c r="AP97">
        <v>0</v>
      </c>
      <c r="AQ97">
        <v>0</v>
      </c>
      <c r="AR97">
        <v>0</v>
      </c>
    </row>
    <row r="98" spans="1:44" x14ac:dyDescent="0.2">
      <c r="A98">
        <f>ROW(Source!A68)</f>
        <v>68</v>
      </c>
      <c r="B98">
        <v>60254295</v>
      </c>
      <c r="C98">
        <v>60253002</v>
      </c>
      <c r="D98">
        <v>59039979</v>
      </c>
      <c r="E98">
        <v>1</v>
      </c>
      <c r="F98">
        <v>1</v>
      </c>
      <c r="G98">
        <v>1080</v>
      </c>
      <c r="H98">
        <v>3</v>
      </c>
      <c r="I98" t="s">
        <v>1062</v>
      </c>
      <c r="J98" t="s">
        <v>1063</v>
      </c>
      <c r="K98" t="s">
        <v>1064</v>
      </c>
      <c r="L98">
        <v>1346</v>
      </c>
      <c r="N98">
        <v>1009</v>
      </c>
      <c r="O98" t="s">
        <v>1065</v>
      </c>
      <c r="P98" t="s">
        <v>1065</v>
      </c>
      <c r="Q98">
        <v>1</v>
      </c>
      <c r="X98">
        <v>0.02</v>
      </c>
      <c r="Y98">
        <v>29.89</v>
      </c>
      <c r="Z98">
        <v>0</v>
      </c>
      <c r="AA98">
        <v>0</v>
      </c>
      <c r="AB98">
        <v>0</v>
      </c>
      <c r="AC98">
        <v>0</v>
      </c>
      <c r="AD98">
        <v>1</v>
      </c>
      <c r="AE98">
        <v>0</v>
      </c>
      <c r="AF98" t="s">
        <v>3</v>
      </c>
      <c r="AG98">
        <v>0.02</v>
      </c>
      <c r="AH98">
        <v>2</v>
      </c>
      <c r="AI98">
        <v>60253008</v>
      </c>
      <c r="AJ98">
        <v>88</v>
      </c>
      <c r="AK98">
        <v>0</v>
      </c>
      <c r="AL98">
        <v>0</v>
      </c>
      <c r="AM98">
        <v>0</v>
      </c>
      <c r="AN98">
        <v>0</v>
      </c>
      <c r="AO98">
        <v>0</v>
      </c>
      <c r="AP98">
        <v>0</v>
      </c>
      <c r="AQ98">
        <v>0</v>
      </c>
      <c r="AR98">
        <v>0</v>
      </c>
    </row>
    <row r="99" spans="1:44" x14ac:dyDescent="0.2">
      <c r="A99">
        <f>ROW(Source!A68)</f>
        <v>68</v>
      </c>
      <c r="B99">
        <v>60254296</v>
      </c>
      <c r="C99">
        <v>60253002</v>
      </c>
      <c r="D99">
        <v>59040049</v>
      </c>
      <c r="E99">
        <v>1</v>
      </c>
      <c r="F99">
        <v>1</v>
      </c>
      <c r="G99">
        <v>1080</v>
      </c>
      <c r="H99">
        <v>3</v>
      </c>
      <c r="I99" t="s">
        <v>1066</v>
      </c>
      <c r="J99" t="s">
        <v>1067</v>
      </c>
      <c r="K99" t="s">
        <v>1068</v>
      </c>
      <c r="L99">
        <v>1348</v>
      </c>
      <c r="N99">
        <v>1009</v>
      </c>
      <c r="O99" t="s">
        <v>32</v>
      </c>
      <c r="P99" t="s">
        <v>32</v>
      </c>
      <c r="Q99">
        <v>1000</v>
      </c>
      <c r="X99">
        <v>1E-4</v>
      </c>
      <c r="Y99">
        <v>8590.86</v>
      </c>
      <c r="Z99">
        <v>0</v>
      </c>
      <c r="AA99">
        <v>0</v>
      </c>
      <c r="AB99">
        <v>0</v>
      </c>
      <c r="AC99">
        <v>0</v>
      </c>
      <c r="AD99">
        <v>1</v>
      </c>
      <c r="AE99">
        <v>0</v>
      </c>
      <c r="AF99" t="s">
        <v>3</v>
      </c>
      <c r="AG99">
        <v>1E-4</v>
      </c>
      <c r="AH99">
        <v>2</v>
      </c>
      <c r="AI99">
        <v>60253009</v>
      </c>
      <c r="AJ99">
        <v>89</v>
      </c>
      <c r="AK99">
        <v>0</v>
      </c>
      <c r="AL99">
        <v>0</v>
      </c>
      <c r="AM99">
        <v>0</v>
      </c>
      <c r="AN99">
        <v>0</v>
      </c>
      <c r="AO99">
        <v>0</v>
      </c>
      <c r="AP99">
        <v>0</v>
      </c>
      <c r="AQ99">
        <v>0</v>
      </c>
      <c r="AR99">
        <v>0</v>
      </c>
    </row>
    <row r="100" spans="1:44" x14ac:dyDescent="0.2">
      <c r="A100">
        <f>ROW(Source!A68)</f>
        <v>68</v>
      </c>
      <c r="B100">
        <v>60254297</v>
      </c>
      <c r="C100">
        <v>60253002</v>
      </c>
      <c r="D100">
        <v>58996482</v>
      </c>
      <c r="E100">
        <v>1080</v>
      </c>
      <c r="F100">
        <v>1</v>
      </c>
      <c r="G100">
        <v>1080</v>
      </c>
      <c r="H100">
        <v>3</v>
      </c>
      <c r="I100" t="s">
        <v>1217</v>
      </c>
      <c r="J100" t="s">
        <v>3</v>
      </c>
      <c r="K100" t="s">
        <v>1218</v>
      </c>
      <c r="L100">
        <v>1346</v>
      </c>
      <c r="N100">
        <v>1009</v>
      </c>
      <c r="O100" t="s">
        <v>1065</v>
      </c>
      <c r="P100" t="s">
        <v>1065</v>
      </c>
      <c r="Q100">
        <v>1</v>
      </c>
      <c r="X100">
        <v>0.1</v>
      </c>
      <c r="Y100">
        <v>0</v>
      </c>
      <c r="Z100">
        <v>0</v>
      </c>
      <c r="AA100">
        <v>0</v>
      </c>
      <c r="AB100">
        <v>0</v>
      </c>
      <c r="AC100">
        <v>0</v>
      </c>
      <c r="AD100">
        <v>0</v>
      </c>
      <c r="AE100">
        <v>0</v>
      </c>
      <c r="AF100" t="s">
        <v>3</v>
      </c>
      <c r="AG100">
        <v>0.1</v>
      </c>
      <c r="AH100">
        <v>3</v>
      </c>
      <c r="AI100">
        <v>-1</v>
      </c>
      <c r="AJ100" t="s">
        <v>3</v>
      </c>
      <c r="AK100">
        <v>0</v>
      </c>
      <c r="AL100">
        <v>0</v>
      </c>
      <c r="AM100">
        <v>0</v>
      </c>
      <c r="AN100">
        <v>0</v>
      </c>
      <c r="AO100">
        <v>0</v>
      </c>
      <c r="AP100">
        <v>0</v>
      </c>
      <c r="AQ100">
        <v>0</v>
      </c>
      <c r="AR100">
        <v>0</v>
      </c>
    </row>
    <row r="101" spans="1:44" x14ac:dyDescent="0.2">
      <c r="A101">
        <f>ROW(Source!A68)</f>
        <v>68</v>
      </c>
      <c r="B101">
        <v>60254298</v>
      </c>
      <c r="C101">
        <v>60253002</v>
      </c>
      <c r="D101">
        <v>59011742</v>
      </c>
      <c r="E101">
        <v>1080</v>
      </c>
      <c r="F101">
        <v>1</v>
      </c>
      <c r="G101">
        <v>1080</v>
      </c>
      <c r="H101">
        <v>3</v>
      </c>
      <c r="I101" t="s">
        <v>1219</v>
      </c>
      <c r="J101" t="s">
        <v>3</v>
      </c>
      <c r="K101" t="s">
        <v>1222</v>
      </c>
      <c r="L101">
        <v>1354</v>
      </c>
      <c r="N101">
        <v>1010</v>
      </c>
      <c r="O101" t="s">
        <v>457</v>
      </c>
      <c r="P101" t="s">
        <v>457</v>
      </c>
      <c r="Q101">
        <v>1</v>
      </c>
      <c r="X101">
        <v>1</v>
      </c>
      <c r="Y101">
        <v>0</v>
      </c>
      <c r="Z101">
        <v>0</v>
      </c>
      <c r="AA101">
        <v>0</v>
      </c>
      <c r="AB101">
        <v>0</v>
      </c>
      <c r="AC101">
        <v>0</v>
      </c>
      <c r="AD101">
        <v>0</v>
      </c>
      <c r="AE101">
        <v>0</v>
      </c>
      <c r="AF101" t="s">
        <v>3</v>
      </c>
      <c r="AG101">
        <v>1</v>
      </c>
      <c r="AH101">
        <v>3</v>
      </c>
      <c r="AI101">
        <v>-1</v>
      </c>
      <c r="AJ101" t="s">
        <v>3</v>
      </c>
      <c r="AK101">
        <v>0</v>
      </c>
      <c r="AL101">
        <v>0</v>
      </c>
      <c r="AM101">
        <v>0</v>
      </c>
      <c r="AN101">
        <v>0</v>
      </c>
      <c r="AO101">
        <v>0</v>
      </c>
      <c r="AP101">
        <v>0</v>
      </c>
      <c r="AQ101">
        <v>0</v>
      </c>
      <c r="AR101">
        <v>0</v>
      </c>
    </row>
    <row r="102" spans="1:44" x14ac:dyDescent="0.2">
      <c r="A102">
        <f>ROW(Source!A69)</f>
        <v>69</v>
      </c>
      <c r="B102">
        <v>60254290</v>
      </c>
      <c r="C102">
        <v>60253002</v>
      </c>
      <c r="D102">
        <v>58999254</v>
      </c>
      <c r="E102">
        <v>1080</v>
      </c>
      <c r="F102">
        <v>1</v>
      </c>
      <c r="G102">
        <v>1080</v>
      </c>
      <c r="H102">
        <v>1</v>
      </c>
      <c r="I102" t="s">
        <v>1048</v>
      </c>
      <c r="J102" t="s">
        <v>3</v>
      </c>
      <c r="K102" t="s">
        <v>1049</v>
      </c>
      <c r="L102">
        <v>1191</v>
      </c>
      <c r="N102">
        <v>1013</v>
      </c>
      <c r="O102" t="s">
        <v>1050</v>
      </c>
      <c r="P102" t="s">
        <v>1050</v>
      </c>
      <c r="Q102">
        <v>1</v>
      </c>
      <c r="X102">
        <v>2.06</v>
      </c>
      <c r="Y102">
        <v>0</v>
      </c>
      <c r="Z102">
        <v>0</v>
      </c>
      <c r="AA102">
        <v>0</v>
      </c>
      <c r="AB102">
        <v>0</v>
      </c>
      <c r="AC102">
        <v>0</v>
      </c>
      <c r="AD102">
        <v>1</v>
      </c>
      <c r="AE102">
        <v>1</v>
      </c>
      <c r="AF102" t="s">
        <v>24</v>
      </c>
      <c r="AG102">
        <v>2.2660000000000005</v>
      </c>
      <c r="AH102">
        <v>2</v>
      </c>
      <c r="AI102">
        <v>60253003</v>
      </c>
      <c r="AJ102">
        <v>91</v>
      </c>
      <c r="AK102">
        <v>0</v>
      </c>
      <c r="AL102">
        <v>0</v>
      </c>
      <c r="AM102">
        <v>0</v>
      </c>
      <c r="AN102">
        <v>0</v>
      </c>
      <c r="AO102">
        <v>0</v>
      </c>
      <c r="AP102">
        <v>0</v>
      </c>
      <c r="AQ102">
        <v>0</v>
      </c>
      <c r="AR102">
        <v>0</v>
      </c>
    </row>
    <row r="103" spans="1:44" x14ac:dyDescent="0.2">
      <c r="A103">
        <f>ROW(Source!A69)</f>
        <v>69</v>
      </c>
      <c r="B103">
        <v>60254291</v>
      </c>
      <c r="C103">
        <v>60253002</v>
      </c>
      <c r="D103">
        <v>59070264</v>
      </c>
      <c r="E103">
        <v>1</v>
      </c>
      <c r="F103">
        <v>1</v>
      </c>
      <c r="G103">
        <v>1080</v>
      </c>
      <c r="H103">
        <v>2</v>
      </c>
      <c r="I103" t="s">
        <v>1072</v>
      </c>
      <c r="J103" t="s">
        <v>1073</v>
      </c>
      <c r="K103" t="s">
        <v>1074</v>
      </c>
      <c r="L103">
        <v>1368</v>
      </c>
      <c r="N103">
        <v>1011</v>
      </c>
      <c r="O103" t="s">
        <v>1054</v>
      </c>
      <c r="P103" t="s">
        <v>1054</v>
      </c>
      <c r="Q103">
        <v>1</v>
      </c>
      <c r="X103">
        <v>0.19</v>
      </c>
      <c r="Y103">
        <v>0</v>
      </c>
      <c r="Z103">
        <v>41.45</v>
      </c>
      <c r="AA103">
        <v>12.62</v>
      </c>
      <c r="AB103">
        <v>0</v>
      </c>
      <c r="AC103">
        <v>0</v>
      </c>
      <c r="AD103">
        <v>1</v>
      </c>
      <c r="AE103">
        <v>0</v>
      </c>
      <c r="AF103" t="s">
        <v>24</v>
      </c>
      <c r="AG103">
        <v>0.20900000000000002</v>
      </c>
      <c r="AH103">
        <v>2</v>
      </c>
      <c r="AI103">
        <v>60253004</v>
      </c>
      <c r="AJ103">
        <v>92</v>
      </c>
      <c r="AK103">
        <v>0</v>
      </c>
      <c r="AL103">
        <v>0</v>
      </c>
      <c r="AM103">
        <v>0</v>
      </c>
      <c r="AN103">
        <v>0</v>
      </c>
      <c r="AO103">
        <v>0</v>
      </c>
      <c r="AP103">
        <v>0</v>
      </c>
      <c r="AQ103">
        <v>0</v>
      </c>
      <c r="AR103">
        <v>0</v>
      </c>
    </row>
    <row r="104" spans="1:44" x14ac:dyDescent="0.2">
      <c r="A104">
        <f>ROW(Source!A69)</f>
        <v>69</v>
      </c>
      <c r="B104">
        <v>60254292</v>
      </c>
      <c r="C104">
        <v>60253002</v>
      </c>
      <c r="D104">
        <v>59070370</v>
      </c>
      <c r="E104">
        <v>1</v>
      </c>
      <c r="F104">
        <v>1</v>
      </c>
      <c r="G104">
        <v>1080</v>
      </c>
      <c r="H104">
        <v>2</v>
      </c>
      <c r="I104" t="s">
        <v>1051</v>
      </c>
      <c r="J104" t="s">
        <v>1052</v>
      </c>
      <c r="K104" t="s">
        <v>1053</v>
      </c>
      <c r="L104">
        <v>1368</v>
      </c>
      <c r="N104">
        <v>1011</v>
      </c>
      <c r="O104" t="s">
        <v>1054</v>
      </c>
      <c r="P104" t="s">
        <v>1054</v>
      </c>
      <c r="Q104">
        <v>1</v>
      </c>
      <c r="X104">
        <v>0.61</v>
      </c>
      <c r="Y104">
        <v>0</v>
      </c>
      <c r="Z104">
        <v>7.11</v>
      </c>
      <c r="AA104">
        <v>0</v>
      </c>
      <c r="AB104">
        <v>0</v>
      </c>
      <c r="AC104">
        <v>0</v>
      </c>
      <c r="AD104">
        <v>1</v>
      </c>
      <c r="AE104">
        <v>0</v>
      </c>
      <c r="AF104" t="s">
        <v>24</v>
      </c>
      <c r="AG104">
        <v>0.67100000000000004</v>
      </c>
      <c r="AH104">
        <v>2</v>
      </c>
      <c r="AI104">
        <v>60253005</v>
      </c>
      <c r="AJ104">
        <v>93</v>
      </c>
      <c r="AK104">
        <v>0</v>
      </c>
      <c r="AL104">
        <v>0</v>
      </c>
      <c r="AM104">
        <v>0</v>
      </c>
      <c r="AN104">
        <v>0</v>
      </c>
      <c r="AO104">
        <v>0</v>
      </c>
      <c r="AP104">
        <v>0</v>
      </c>
      <c r="AQ104">
        <v>0</v>
      </c>
      <c r="AR104">
        <v>0</v>
      </c>
    </row>
    <row r="105" spans="1:44" x14ac:dyDescent="0.2">
      <c r="A105">
        <f>ROW(Source!A69)</f>
        <v>69</v>
      </c>
      <c r="B105">
        <v>60254293</v>
      </c>
      <c r="C105">
        <v>60253002</v>
      </c>
      <c r="D105">
        <v>59070669</v>
      </c>
      <c r="E105">
        <v>1</v>
      </c>
      <c r="F105">
        <v>1</v>
      </c>
      <c r="G105">
        <v>1080</v>
      </c>
      <c r="H105">
        <v>2</v>
      </c>
      <c r="I105" t="s">
        <v>1055</v>
      </c>
      <c r="J105" t="s">
        <v>1056</v>
      </c>
      <c r="K105" t="s">
        <v>1057</v>
      </c>
      <c r="L105">
        <v>1368</v>
      </c>
      <c r="N105">
        <v>1011</v>
      </c>
      <c r="O105" t="s">
        <v>1054</v>
      </c>
      <c r="P105" t="s">
        <v>1054</v>
      </c>
      <c r="Q105">
        <v>1</v>
      </c>
      <c r="X105">
        <v>0.06</v>
      </c>
      <c r="Y105">
        <v>0</v>
      </c>
      <c r="Z105">
        <v>83.1</v>
      </c>
      <c r="AA105">
        <v>12.62</v>
      </c>
      <c r="AB105">
        <v>0</v>
      </c>
      <c r="AC105">
        <v>0</v>
      </c>
      <c r="AD105">
        <v>1</v>
      </c>
      <c r="AE105">
        <v>0</v>
      </c>
      <c r="AF105" t="s">
        <v>24</v>
      </c>
      <c r="AG105">
        <v>6.6000000000000003E-2</v>
      </c>
      <c r="AH105">
        <v>2</v>
      </c>
      <c r="AI105">
        <v>60253006</v>
      </c>
      <c r="AJ105">
        <v>94</v>
      </c>
      <c r="AK105">
        <v>0</v>
      </c>
      <c r="AL105">
        <v>0</v>
      </c>
      <c r="AM105">
        <v>0</v>
      </c>
      <c r="AN105">
        <v>0</v>
      </c>
      <c r="AO105">
        <v>0</v>
      </c>
      <c r="AP105">
        <v>0</v>
      </c>
      <c r="AQ105">
        <v>0</v>
      </c>
      <c r="AR105">
        <v>0</v>
      </c>
    </row>
    <row r="106" spans="1:44" x14ac:dyDescent="0.2">
      <c r="A106">
        <f>ROW(Source!A69)</f>
        <v>69</v>
      </c>
      <c r="B106">
        <v>60254294</v>
      </c>
      <c r="C106">
        <v>60253002</v>
      </c>
      <c r="D106">
        <v>59070718</v>
      </c>
      <c r="E106">
        <v>1</v>
      </c>
      <c r="F106">
        <v>1</v>
      </c>
      <c r="G106">
        <v>1080</v>
      </c>
      <c r="H106">
        <v>2</v>
      </c>
      <c r="I106" t="s">
        <v>1075</v>
      </c>
      <c r="J106" t="s">
        <v>1076</v>
      </c>
      <c r="K106" t="s">
        <v>1077</v>
      </c>
      <c r="L106">
        <v>1368</v>
      </c>
      <c r="N106">
        <v>1011</v>
      </c>
      <c r="O106" t="s">
        <v>1054</v>
      </c>
      <c r="P106" t="s">
        <v>1054</v>
      </c>
      <c r="Q106">
        <v>1</v>
      </c>
      <c r="X106">
        <v>0.19</v>
      </c>
      <c r="Y106">
        <v>0</v>
      </c>
      <c r="Z106">
        <v>1.1499999999999999</v>
      </c>
      <c r="AA106">
        <v>0</v>
      </c>
      <c r="AB106">
        <v>0</v>
      </c>
      <c r="AC106">
        <v>0</v>
      </c>
      <c r="AD106">
        <v>1</v>
      </c>
      <c r="AE106">
        <v>0</v>
      </c>
      <c r="AF106" t="s">
        <v>24</v>
      </c>
      <c r="AG106">
        <v>0.20900000000000002</v>
      </c>
      <c r="AH106">
        <v>2</v>
      </c>
      <c r="AI106">
        <v>60253007</v>
      </c>
      <c r="AJ106">
        <v>95</v>
      </c>
      <c r="AK106">
        <v>0</v>
      </c>
      <c r="AL106">
        <v>0</v>
      </c>
      <c r="AM106">
        <v>0</v>
      </c>
      <c r="AN106">
        <v>0</v>
      </c>
      <c r="AO106">
        <v>0</v>
      </c>
      <c r="AP106">
        <v>0</v>
      </c>
      <c r="AQ106">
        <v>0</v>
      </c>
      <c r="AR106">
        <v>0</v>
      </c>
    </row>
    <row r="107" spans="1:44" x14ac:dyDescent="0.2">
      <c r="A107">
        <f>ROW(Source!A69)</f>
        <v>69</v>
      </c>
      <c r="B107">
        <v>60254295</v>
      </c>
      <c r="C107">
        <v>60253002</v>
      </c>
      <c r="D107">
        <v>59039979</v>
      </c>
      <c r="E107">
        <v>1</v>
      </c>
      <c r="F107">
        <v>1</v>
      </c>
      <c r="G107">
        <v>1080</v>
      </c>
      <c r="H107">
        <v>3</v>
      </c>
      <c r="I107" t="s">
        <v>1062</v>
      </c>
      <c r="J107" t="s">
        <v>1063</v>
      </c>
      <c r="K107" t="s">
        <v>1064</v>
      </c>
      <c r="L107">
        <v>1346</v>
      </c>
      <c r="N107">
        <v>1009</v>
      </c>
      <c r="O107" t="s">
        <v>1065</v>
      </c>
      <c r="P107" t="s">
        <v>1065</v>
      </c>
      <c r="Q107">
        <v>1</v>
      </c>
      <c r="X107">
        <v>0.02</v>
      </c>
      <c r="Y107">
        <v>29.89</v>
      </c>
      <c r="Z107">
        <v>0</v>
      </c>
      <c r="AA107">
        <v>0</v>
      </c>
      <c r="AB107">
        <v>0</v>
      </c>
      <c r="AC107">
        <v>0</v>
      </c>
      <c r="AD107">
        <v>1</v>
      </c>
      <c r="AE107">
        <v>0</v>
      </c>
      <c r="AF107" t="s">
        <v>3</v>
      </c>
      <c r="AG107">
        <v>0.02</v>
      </c>
      <c r="AH107">
        <v>2</v>
      </c>
      <c r="AI107">
        <v>60253008</v>
      </c>
      <c r="AJ107">
        <v>96</v>
      </c>
      <c r="AK107">
        <v>0</v>
      </c>
      <c r="AL107">
        <v>0</v>
      </c>
      <c r="AM107">
        <v>0</v>
      </c>
      <c r="AN107">
        <v>0</v>
      </c>
      <c r="AO107">
        <v>0</v>
      </c>
      <c r="AP107">
        <v>0</v>
      </c>
      <c r="AQ107">
        <v>0</v>
      </c>
      <c r="AR107">
        <v>0</v>
      </c>
    </row>
    <row r="108" spans="1:44" x14ac:dyDescent="0.2">
      <c r="A108">
        <f>ROW(Source!A69)</f>
        <v>69</v>
      </c>
      <c r="B108">
        <v>60254296</v>
      </c>
      <c r="C108">
        <v>60253002</v>
      </c>
      <c r="D108">
        <v>59040049</v>
      </c>
      <c r="E108">
        <v>1</v>
      </c>
      <c r="F108">
        <v>1</v>
      </c>
      <c r="G108">
        <v>1080</v>
      </c>
      <c r="H108">
        <v>3</v>
      </c>
      <c r="I108" t="s">
        <v>1066</v>
      </c>
      <c r="J108" t="s">
        <v>1067</v>
      </c>
      <c r="K108" t="s">
        <v>1068</v>
      </c>
      <c r="L108">
        <v>1348</v>
      </c>
      <c r="N108">
        <v>1009</v>
      </c>
      <c r="O108" t="s">
        <v>32</v>
      </c>
      <c r="P108" t="s">
        <v>32</v>
      </c>
      <c r="Q108">
        <v>1000</v>
      </c>
      <c r="X108">
        <v>1E-4</v>
      </c>
      <c r="Y108">
        <v>8590.86</v>
      </c>
      <c r="Z108">
        <v>0</v>
      </c>
      <c r="AA108">
        <v>0</v>
      </c>
      <c r="AB108">
        <v>0</v>
      </c>
      <c r="AC108">
        <v>0</v>
      </c>
      <c r="AD108">
        <v>1</v>
      </c>
      <c r="AE108">
        <v>0</v>
      </c>
      <c r="AF108" t="s">
        <v>3</v>
      </c>
      <c r="AG108">
        <v>1E-4</v>
      </c>
      <c r="AH108">
        <v>2</v>
      </c>
      <c r="AI108">
        <v>60253009</v>
      </c>
      <c r="AJ108">
        <v>97</v>
      </c>
      <c r="AK108">
        <v>0</v>
      </c>
      <c r="AL108">
        <v>0</v>
      </c>
      <c r="AM108">
        <v>0</v>
      </c>
      <c r="AN108">
        <v>0</v>
      </c>
      <c r="AO108">
        <v>0</v>
      </c>
      <c r="AP108">
        <v>0</v>
      </c>
      <c r="AQ108">
        <v>0</v>
      </c>
      <c r="AR108">
        <v>0</v>
      </c>
    </row>
    <row r="109" spans="1:44" x14ac:dyDescent="0.2">
      <c r="A109">
        <f>ROW(Source!A69)</f>
        <v>69</v>
      </c>
      <c r="B109">
        <v>60254297</v>
      </c>
      <c r="C109">
        <v>60253002</v>
      </c>
      <c r="D109">
        <v>58996482</v>
      </c>
      <c r="E109">
        <v>1080</v>
      </c>
      <c r="F109">
        <v>1</v>
      </c>
      <c r="G109">
        <v>1080</v>
      </c>
      <c r="H109">
        <v>3</v>
      </c>
      <c r="I109" t="s">
        <v>1217</v>
      </c>
      <c r="J109" t="s">
        <v>3</v>
      </c>
      <c r="K109" t="s">
        <v>1218</v>
      </c>
      <c r="L109">
        <v>1346</v>
      </c>
      <c r="N109">
        <v>1009</v>
      </c>
      <c r="O109" t="s">
        <v>1065</v>
      </c>
      <c r="P109" t="s">
        <v>1065</v>
      </c>
      <c r="Q109">
        <v>1</v>
      </c>
      <c r="X109">
        <v>0.1</v>
      </c>
      <c r="Y109">
        <v>0</v>
      </c>
      <c r="Z109">
        <v>0</v>
      </c>
      <c r="AA109">
        <v>0</v>
      </c>
      <c r="AB109">
        <v>0</v>
      </c>
      <c r="AC109">
        <v>0</v>
      </c>
      <c r="AD109">
        <v>0</v>
      </c>
      <c r="AE109">
        <v>0</v>
      </c>
      <c r="AF109" t="s">
        <v>3</v>
      </c>
      <c r="AG109">
        <v>0.1</v>
      </c>
      <c r="AH109">
        <v>3</v>
      </c>
      <c r="AI109">
        <v>-1</v>
      </c>
      <c r="AJ109" t="s">
        <v>3</v>
      </c>
      <c r="AK109">
        <v>0</v>
      </c>
      <c r="AL109">
        <v>0</v>
      </c>
      <c r="AM109">
        <v>0</v>
      </c>
      <c r="AN109">
        <v>0</v>
      </c>
      <c r="AO109">
        <v>0</v>
      </c>
      <c r="AP109">
        <v>0</v>
      </c>
      <c r="AQ109">
        <v>0</v>
      </c>
      <c r="AR109">
        <v>0</v>
      </c>
    </row>
    <row r="110" spans="1:44" x14ac:dyDescent="0.2">
      <c r="A110">
        <f>ROW(Source!A69)</f>
        <v>69</v>
      </c>
      <c r="B110">
        <v>60254298</v>
      </c>
      <c r="C110">
        <v>60253002</v>
      </c>
      <c r="D110">
        <v>59011742</v>
      </c>
      <c r="E110">
        <v>1080</v>
      </c>
      <c r="F110">
        <v>1</v>
      </c>
      <c r="G110">
        <v>1080</v>
      </c>
      <c r="H110">
        <v>3</v>
      </c>
      <c r="I110" t="s">
        <v>1219</v>
      </c>
      <c r="J110" t="s">
        <v>3</v>
      </c>
      <c r="K110" t="s">
        <v>1222</v>
      </c>
      <c r="L110">
        <v>1354</v>
      </c>
      <c r="N110">
        <v>1010</v>
      </c>
      <c r="O110" t="s">
        <v>457</v>
      </c>
      <c r="P110" t="s">
        <v>457</v>
      </c>
      <c r="Q110">
        <v>1</v>
      </c>
      <c r="X110">
        <v>1</v>
      </c>
      <c r="Y110">
        <v>0</v>
      </c>
      <c r="Z110">
        <v>0</v>
      </c>
      <c r="AA110">
        <v>0</v>
      </c>
      <c r="AB110">
        <v>0</v>
      </c>
      <c r="AC110">
        <v>0</v>
      </c>
      <c r="AD110">
        <v>0</v>
      </c>
      <c r="AE110">
        <v>0</v>
      </c>
      <c r="AF110" t="s">
        <v>3</v>
      </c>
      <c r="AG110">
        <v>1</v>
      </c>
      <c r="AH110">
        <v>3</v>
      </c>
      <c r="AI110">
        <v>-1</v>
      </c>
      <c r="AJ110" t="s">
        <v>3</v>
      </c>
      <c r="AK110">
        <v>0</v>
      </c>
      <c r="AL110">
        <v>0</v>
      </c>
      <c r="AM110">
        <v>0</v>
      </c>
      <c r="AN110">
        <v>0</v>
      </c>
      <c r="AO110">
        <v>0</v>
      </c>
      <c r="AP110">
        <v>0</v>
      </c>
      <c r="AQ110">
        <v>0</v>
      </c>
      <c r="AR110">
        <v>0</v>
      </c>
    </row>
    <row r="111" spans="1:44" x14ac:dyDescent="0.2">
      <c r="A111">
        <f>ROW(Source!A227)</f>
        <v>227</v>
      </c>
      <c r="B111">
        <v>60254299</v>
      </c>
      <c r="C111">
        <v>60253137</v>
      </c>
      <c r="D111">
        <v>58999254</v>
      </c>
      <c r="E111">
        <v>1080</v>
      </c>
      <c r="F111">
        <v>1</v>
      </c>
      <c r="G111">
        <v>1080</v>
      </c>
      <c r="H111">
        <v>1</v>
      </c>
      <c r="I111" t="s">
        <v>1048</v>
      </c>
      <c r="J111" t="s">
        <v>3</v>
      </c>
      <c r="K111" t="s">
        <v>1049</v>
      </c>
      <c r="L111">
        <v>1191</v>
      </c>
      <c r="N111">
        <v>1013</v>
      </c>
      <c r="O111" t="s">
        <v>1050</v>
      </c>
      <c r="P111" t="s">
        <v>1050</v>
      </c>
      <c r="Q111">
        <v>1</v>
      </c>
      <c r="X111">
        <v>3.09</v>
      </c>
      <c r="Y111">
        <v>0</v>
      </c>
      <c r="Z111">
        <v>0</v>
      </c>
      <c r="AA111">
        <v>0</v>
      </c>
      <c r="AB111">
        <v>0</v>
      </c>
      <c r="AC111">
        <v>0</v>
      </c>
      <c r="AD111">
        <v>1</v>
      </c>
      <c r="AE111">
        <v>1</v>
      </c>
      <c r="AF111" t="s">
        <v>24</v>
      </c>
      <c r="AG111">
        <v>3.399</v>
      </c>
      <c r="AH111">
        <v>2</v>
      </c>
      <c r="AI111">
        <v>60253138</v>
      </c>
      <c r="AJ111">
        <v>99</v>
      </c>
      <c r="AK111">
        <v>0</v>
      </c>
      <c r="AL111">
        <v>0</v>
      </c>
      <c r="AM111">
        <v>0</v>
      </c>
      <c r="AN111">
        <v>0</v>
      </c>
      <c r="AO111">
        <v>0</v>
      </c>
      <c r="AP111">
        <v>0</v>
      </c>
      <c r="AQ111">
        <v>0</v>
      </c>
      <c r="AR111">
        <v>0</v>
      </c>
    </row>
    <row r="112" spans="1:44" x14ac:dyDescent="0.2">
      <c r="A112">
        <f>ROW(Source!A227)</f>
        <v>227</v>
      </c>
      <c r="B112">
        <v>60254300</v>
      </c>
      <c r="C112">
        <v>60253137</v>
      </c>
      <c r="D112">
        <v>59070669</v>
      </c>
      <c r="E112">
        <v>1</v>
      </c>
      <c r="F112">
        <v>1</v>
      </c>
      <c r="G112">
        <v>1080</v>
      </c>
      <c r="H112">
        <v>2</v>
      </c>
      <c r="I112" t="s">
        <v>1055</v>
      </c>
      <c r="J112" t="s">
        <v>1056</v>
      </c>
      <c r="K112" t="s">
        <v>1057</v>
      </c>
      <c r="L112">
        <v>1368</v>
      </c>
      <c r="N112">
        <v>1011</v>
      </c>
      <c r="O112" t="s">
        <v>1054</v>
      </c>
      <c r="P112" t="s">
        <v>1054</v>
      </c>
      <c r="Q112">
        <v>1</v>
      </c>
      <c r="X112">
        <v>0.01</v>
      </c>
      <c r="Y112">
        <v>0</v>
      </c>
      <c r="Z112">
        <v>83.1</v>
      </c>
      <c r="AA112">
        <v>12.62</v>
      </c>
      <c r="AB112">
        <v>0</v>
      </c>
      <c r="AC112">
        <v>0</v>
      </c>
      <c r="AD112">
        <v>1</v>
      </c>
      <c r="AE112">
        <v>0</v>
      </c>
      <c r="AF112" t="s">
        <v>24</v>
      </c>
      <c r="AG112">
        <v>1.1000000000000001E-2</v>
      </c>
      <c r="AH112">
        <v>2</v>
      </c>
      <c r="AI112">
        <v>60253139</v>
      </c>
      <c r="AJ112">
        <v>100</v>
      </c>
      <c r="AK112">
        <v>0</v>
      </c>
      <c r="AL112">
        <v>0</v>
      </c>
      <c r="AM112">
        <v>0</v>
      </c>
      <c r="AN112">
        <v>0</v>
      </c>
      <c r="AO112">
        <v>0</v>
      </c>
      <c r="AP112">
        <v>0</v>
      </c>
      <c r="AQ112">
        <v>0</v>
      </c>
      <c r="AR112">
        <v>0</v>
      </c>
    </row>
    <row r="113" spans="1:44" x14ac:dyDescent="0.2">
      <c r="A113">
        <f>ROW(Source!A227)</f>
        <v>227</v>
      </c>
      <c r="B113">
        <v>60254301</v>
      </c>
      <c r="C113">
        <v>60253137</v>
      </c>
      <c r="D113">
        <v>59062734</v>
      </c>
      <c r="E113">
        <v>1</v>
      </c>
      <c r="F113">
        <v>1</v>
      </c>
      <c r="G113">
        <v>1080</v>
      </c>
      <c r="H113">
        <v>3</v>
      </c>
      <c r="I113" t="s">
        <v>1078</v>
      </c>
      <c r="J113" t="s">
        <v>1079</v>
      </c>
      <c r="K113" t="s">
        <v>1080</v>
      </c>
      <c r="L113">
        <v>1356</v>
      </c>
      <c r="N113">
        <v>1010</v>
      </c>
      <c r="O113" t="s">
        <v>1081</v>
      </c>
      <c r="P113" t="s">
        <v>1081</v>
      </c>
      <c r="Q113">
        <v>1000</v>
      </c>
      <c r="X113">
        <v>5.0000000000000001E-3</v>
      </c>
      <c r="Y113">
        <v>226.66</v>
      </c>
      <c r="Z113">
        <v>0</v>
      </c>
      <c r="AA113">
        <v>0</v>
      </c>
      <c r="AB113">
        <v>0</v>
      </c>
      <c r="AC113">
        <v>0</v>
      </c>
      <c r="AD113">
        <v>1</v>
      </c>
      <c r="AE113">
        <v>0</v>
      </c>
      <c r="AF113" t="s">
        <v>3</v>
      </c>
      <c r="AG113">
        <v>5.0000000000000001E-3</v>
      </c>
      <c r="AH113">
        <v>2</v>
      </c>
      <c r="AI113">
        <v>60253140</v>
      </c>
      <c r="AJ113">
        <v>101</v>
      </c>
      <c r="AK113">
        <v>0</v>
      </c>
      <c r="AL113">
        <v>0</v>
      </c>
      <c r="AM113">
        <v>0</v>
      </c>
      <c r="AN113">
        <v>0</v>
      </c>
      <c r="AO113">
        <v>0</v>
      </c>
      <c r="AP113">
        <v>0</v>
      </c>
      <c r="AQ113">
        <v>0</v>
      </c>
      <c r="AR113">
        <v>0</v>
      </c>
    </row>
    <row r="114" spans="1:44" x14ac:dyDescent="0.2">
      <c r="A114">
        <f>ROW(Source!A227)</f>
        <v>227</v>
      </c>
      <c r="B114">
        <v>60254302</v>
      </c>
      <c r="C114">
        <v>60253137</v>
      </c>
      <c r="D114">
        <v>59063145</v>
      </c>
      <c r="E114">
        <v>1</v>
      </c>
      <c r="F114">
        <v>1</v>
      </c>
      <c r="G114">
        <v>1080</v>
      </c>
      <c r="H114">
        <v>3</v>
      </c>
      <c r="I114" t="s">
        <v>1082</v>
      </c>
      <c r="J114" t="s">
        <v>1083</v>
      </c>
      <c r="K114" t="s">
        <v>1084</v>
      </c>
      <c r="L114">
        <v>1355</v>
      </c>
      <c r="N114">
        <v>1010</v>
      </c>
      <c r="O114" t="s">
        <v>631</v>
      </c>
      <c r="P114" t="s">
        <v>631</v>
      </c>
      <c r="Q114">
        <v>100</v>
      </c>
      <c r="X114">
        <v>0.26</v>
      </c>
      <c r="Y114">
        <v>323.76</v>
      </c>
      <c r="Z114">
        <v>0</v>
      </c>
      <c r="AA114">
        <v>0</v>
      </c>
      <c r="AB114">
        <v>0</v>
      </c>
      <c r="AC114">
        <v>0</v>
      </c>
      <c r="AD114">
        <v>1</v>
      </c>
      <c r="AE114">
        <v>0</v>
      </c>
      <c r="AF114" t="s">
        <v>3</v>
      </c>
      <c r="AG114">
        <v>0.26</v>
      </c>
      <c r="AH114">
        <v>2</v>
      </c>
      <c r="AI114">
        <v>60253141</v>
      </c>
      <c r="AJ114">
        <v>102</v>
      </c>
      <c r="AK114">
        <v>0</v>
      </c>
      <c r="AL114">
        <v>0</v>
      </c>
      <c r="AM114">
        <v>0</v>
      </c>
      <c r="AN114">
        <v>0</v>
      </c>
      <c r="AO114">
        <v>0</v>
      </c>
      <c r="AP114">
        <v>0</v>
      </c>
      <c r="AQ114">
        <v>0</v>
      </c>
      <c r="AR114">
        <v>0</v>
      </c>
    </row>
    <row r="115" spans="1:44" x14ac:dyDescent="0.2">
      <c r="A115">
        <f>ROW(Source!A227)</f>
        <v>227</v>
      </c>
      <c r="B115">
        <v>60254303</v>
      </c>
      <c r="C115">
        <v>60253137</v>
      </c>
      <c r="D115">
        <v>59062395</v>
      </c>
      <c r="E115">
        <v>1</v>
      </c>
      <c r="F115">
        <v>1</v>
      </c>
      <c r="G115">
        <v>1080</v>
      </c>
      <c r="H115">
        <v>3</v>
      </c>
      <c r="I115" t="s">
        <v>1085</v>
      </c>
      <c r="J115" t="s">
        <v>1086</v>
      </c>
      <c r="K115" t="s">
        <v>1087</v>
      </c>
      <c r="L115">
        <v>1301</v>
      </c>
      <c r="N115">
        <v>1003</v>
      </c>
      <c r="O115" t="s">
        <v>983</v>
      </c>
      <c r="P115" t="s">
        <v>983</v>
      </c>
      <c r="Q115">
        <v>1</v>
      </c>
      <c r="X115">
        <v>5</v>
      </c>
      <c r="Y115">
        <v>0.7</v>
      </c>
      <c r="Z115">
        <v>0</v>
      </c>
      <c r="AA115">
        <v>0</v>
      </c>
      <c r="AB115">
        <v>0</v>
      </c>
      <c r="AC115">
        <v>0</v>
      </c>
      <c r="AD115">
        <v>1</v>
      </c>
      <c r="AE115">
        <v>0</v>
      </c>
      <c r="AF115" t="s">
        <v>3</v>
      </c>
      <c r="AG115">
        <v>5</v>
      </c>
      <c r="AH115">
        <v>2</v>
      </c>
      <c r="AI115">
        <v>60253142</v>
      </c>
      <c r="AJ115">
        <v>103</v>
      </c>
      <c r="AK115">
        <v>0</v>
      </c>
      <c r="AL115">
        <v>0</v>
      </c>
      <c r="AM115">
        <v>0</v>
      </c>
      <c r="AN115">
        <v>0</v>
      </c>
      <c r="AO115">
        <v>0</v>
      </c>
      <c r="AP115">
        <v>0</v>
      </c>
      <c r="AQ115">
        <v>0</v>
      </c>
      <c r="AR115">
        <v>0</v>
      </c>
    </row>
    <row r="116" spans="1:44" x14ac:dyDescent="0.2">
      <c r="A116">
        <f>ROW(Source!A227)</f>
        <v>227</v>
      </c>
      <c r="B116">
        <v>60254304</v>
      </c>
      <c r="C116">
        <v>60253137</v>
      </c>
      <c r="D116">
        <v>59062397</v>
      </c>
      <c r="E116">
        <v>1</v>
      </c>
      <c r="F116">
        <v>1</v>
      </c>
      <c r="G116">
        <v>1080</v>
      </c>
      <c r="H116">
        <v>3</v>
      </c>
      <c r="I116" t="s">
        <v>1088</v>
      </c>
      <c r="J116" t="s">
        <v>1089</v>
      </c>
      <c r="K116" t="s">
        <v>1090</v>
      </c>
      <c r="L116">
        <v>1356</v>
      </c>
      <c r="N116">
        <v>1010</v>
      </c>
      <c r="O116" t="s">
        <v>1081</v>
      </c>
      <c r="P116" t="s">
        <v>1081</v>
      </c>
      <c r="Q116">
        <v>1000</v>
      </c>
      <c r="X116">
        <v>0.02</v>
      </c>
      <c r="Y116">
        <v>6.44</v>
      </c>
      <c r="Z116">
        <v>0</v>
      </c>
      <c r="AA116">
        <v>0</v>
      </c>
      <c r="AB116">
        <v>0</v>
      </c>
      <c r="AC116">
        <v>0</v>
      </c>
      <c r="AD116">
        <v>1</v>
      </c>
      <c r="AE116">
        <v>0</v>
      </c>
      <c r="AF116" t="s">
        <v>3</v>
      </c>
      <c r="AG116">
        <v>0.02</v>
      </c>
      <c r="AH116">
        <v>2</v>
      </c>
      <c r="AI116">
        <v>60253143</v>
      </c>
      <c r="AJ116">
        <v>104</v>
      </c>
      <c r="AK116">
        <v>0</v>
      </c>
      <c r="AL116">
        <v>0</v>
      </c>
      <c r="AM116">
        <v>0</v>
      </c>
      <c r="AN116">
        <v>0</v>
      </c>
      <c r="AO116">
        <v>0</v>
      </c>
      <c r="AP116">
        <v>0</v>
      </c>
      <c r="AQ116">
        <v>0</v>
      </c>
      <c r="AR116">
        <v>0</v>
      </c>
    </row>
    <row r="117" spans="1:44" x14ac:dyDescent="0.2">
      <c r="A117">
        <f>ROW(Source!A227)</f>
        <v>227</v>
      </c>
      <c r="B117">
        <v>60254305</v>
      </c>
      <c r="C117">
        <v>60253137</v>
      </c>
      <c r="D117">
        <v>59014724</v>
      </c>
      <c r="E117">
        <v>1080</v>
      </c>
      <c r="F117">
        <v>1</v>
      </c>
      <c r="G117">
        <v>1080</v>
      </c>
      <c r="H117">
        <v>3</v>
      </c>
      <c r="I117" t="s">
        <v>1223</v>
      </c>
      <c r="J117" t="s">
        <v>3</v>
      </c>
      <c r="K117" t="s">
        <v>1224</v>
      </c>
      <c r="L117">
        <v>1303</v>
      </c>
      <c r="N117">
        <v>1003</v>
      </c>
      <c r="O117" t="s">
        <v>375</v>
      </c>
      <c r="P117" t="s">
        <v>375</v>
      </c>
      <c r="Q117">
        <v>1000</v>
      </c>
      <c r="X117">
        <v>0.10299999999999999</v>
      </c>
      <c r="Y117">
        <v>0</v>
      </c>
      <c r="Z117">
        <v>0</v>
      </c>
      <c r="AA117">
        <v>0</v>
      </c>
      <c r="AB117">
        <v>0</v>
      </c>
      <c r="AC117">
        <v>0</v>
      </c>
      <c r="AD117">
        <v>0</v>
      </c>
      <c r="AE117">
        <v>0</v>
      </c>
      <c r="AF117" t="s">
        <v>3</v>
      </c>
      <c r="AG117">
        <v>0.10299999999999999</v>
      </c>
      <c r="AH117">
        <v>3</v>
      </c>
      <c r="AI117">
        <v>-1</v>
      </c>
      <c r="AJ117" t="s">
        <v>3</v>
      </c>
      <c r="AK117">
        <v>0</v>
      </c>
      <c r="AL117">
        <v>0</v>
      </c>
      <c r="AM117">
        <v>0</v>
      </c>
      <c r="AN117">
        <v>0</v>
      </c>
      <c r="AO117">
        <v>0</v>
      </c>
      <c r="AP117">
        <v>0</v>
      </c>
      <c r="AQ117">
        <v>0</v>
      </c>
      <c r="AR117">
        <v>0</v>
      </c>
    </row>
    <row r="118" spans="1:44" x14ac:dyDescent="0.2">
      <c r="A118">
        <f>ROW(Source!A228)</f>
        <v>228</v>
      </c>
      <c r="B118">
        <v>60254299</v>
      </c>
      <c r="C118">
        <v>60253137</v>
      </c>
      <c r="D118">
        <v>58999254</v>
      </c>
      <c r="E118">
        <v>1080</v>
      </c>
      <c r="F118">
        <v>1</v>
      </c>
      <c r="G118">
        <v>1080</v>
      </c>
      <c r="H118">
        <v>1</v>
      </c>
      <c r="I118" t="s">
        <v>1048</v>
      </c>
      <c r="J118" t="s">
        <v>3</v>
      </c>
      <c r="K118" t="s">
        <v>1049</v>
      </c>
      <c r="L118">
        <v>1191</v>
      </c>
      <c r="N118">
        <v>1013</v>
      </c>
      <c r="O118" t="s">
        <v>1050</v>
      </c>
      <c r="P118" t="s">
        <v>1050</v>
      </c>
      <c r="Q118">
        <v>1</v>
      </c>
      <c r="X118">
        <v>3.09</v>
      </c>
      <c r="Y118">
        <v>0</v>
      </c>
      <c r="Z118">
        <v>0</v>
      </c>
      <c r="AA118">
        <v>0</v>
      </c>
      <c r="AB118">
        <v>0</v>
      </c>
      <c r="AC118">
        <v>0</v>
      </c>
      <c r="AD118">
        <v>1</v>
      </c>
      <c r="AE118">
        <v>1</v>
      </c>
      <c r="AF118" t="s">
        <v>24</v>
      </c>
      <c r="AG118">
        <v>3.399</v>
      </c>
      <c r="AH118">
        <v>2</v>
      </c>
      <c r="AI118">
        <v>60253138</v>
      </c>
      <c r="AJ118">
        <v>105</v>
      </c>
      <c r="AK118">
        <v>0</v>
      </c>
      <c r="AL118">
        <v>0</v>
      </c>
      <c r="AM118">
        <v>0</v>
      </c>
      <c r="AN118">
        <v>0</v>
      </c>
      <c r="AO118">
        <v>0</v>
      </c>
      <c r="AP118">
        <v>0</v>
      </c>
      <c r="AQ118">
        <v>0</v>
      </c>
      <c r="AR118">
        <v>0</v>
      </c>
    </row>
    <row r="119" spans="1:44" x14ac:dyDescent="0.2">
      <c r="A119">
        <f>ROW(Source!A228)</f>
        <v>228</v>
      </c>
      <c r="B119">
        <v>60254300</v>
      </c>
      <c r="C119">
        <v>60253137</v>
      </c>
      <c r="D119">
        <v>59070669</v>
      </c>
      <c r="E119">
        <v>1</v>
      </c>
      <c r="F119">
        <v>1</v>
      </c>
      <c r="G119">
        <v>1080</v>
      </c>
      <c r="H119">
        <v>2</v>
      </c>
      <c r="I119" t="s">
        <v>1055</v>
      </c>
      <c r="J119" t="s">
        <v>1056</v>
      </c>
      <c r="K119" t="s">
        <v>1057</v>
      </c>
      <c r="L119">
        <v>1368</v>
      </c>
      <c r="N119">
        <v>1011</v>
      </c>
      <c r="O119" t="s">
        <v>1054</v>
      </c>
      <c r="P119" t="s">
        <v>1054</v>
      </c>
      <c r="Q119">
        <v>1</v>
      </c>
      <c r="X119">
        <v>0.01</v>
      </c>
      <c r="Y119">
        <v>0</v>
      </c>
      <c r="Z119">
        <v>83.1</v>
      </c>
      <c r="AA119">
        <v>12.62</v>
      </c>
      <c r="AB119">
        <v>0</v>
      </c>
      <c r="AC119">
        <v>0</v>
      </c>
      <c r="AD119">
        <v>1</v>
      </c>
      <c r="AE119">
        <v>0</v>
      </c>
      <c r="AF119" t="s">
        <v>24</v>
      </c>
      <c r="AG119">
        <v>1.1000000000000001E-2</v>
      </c>
      <c r="AH119">
        <v>2</v>
      </c>
      <c r="AI119">
        <v>60253139</v>
      </c>
      <c r="AJ119">
        <v>106</v>
      </c>
      <c r="AK119">
        <v>0</v>
      </c>
      <c r="AL119">
        <v>0</v>
      </c>
      <c r="AM119">
        <v>0</v>
      </c>
      <c r="AN119">
        <v>0</v>
      </c>
      <c r="AO119">
        <v>0</v>
      </c>
      <c r="AP119">
        <v>0</v>
      </c>
      <c r="AQ119">
        <v>0</v>
      </c>
      <c r="AR119">
        <v>0</v>
      </c>
    </row>
    <row r="120" spans="1:44" x14ac:dyDescent="0.2">
      <c r="A120">
        <f>ROW(Source!A228)</f>
        <v>228</v>
      </c>
      <c r="B120">
        <v>60254301</v>
      </c>
      <c r="C120">
        <v>60253137</v>
      </c>
      <c r="D120">
        <v>59062734</v>
      </c>
      <c r="E120">
        <v>1</v>
      </c>
      <c r="F120">
        <v>1</v>
      </c>
      <c r="G120">
        <v>1080</v>
      </c>
      <c r="H120">
        <v>3</v>
      </c>
      <c r="I120" t="s">
        <v>1078</v>
      </c>
      <c r="J120" t="s">
        <v>1079</v>
      </c>
      <c r="K120" t="s">
        <v>1080</v>
      </c>
      <c r="L120">
        <v>1356</v>
      </c>
      <c r="N120">
        <v>1010</v>
      </c>
      <c r="O120" t="s">
        <v>1081</v>
      </c>
      <c r="P120" t="s">
        <v>1081</v>
      </c>
      <c r="Q120">
        <v>1000</v>
      </c>
      <c r="X120">
        <v>5.0000000000000001E-3</v>
      </c>
      <c r="Y120">
        <v>226.66</v>
      </c>
      <c r="Z120">
        <v>0</v>
      </c>
      <c r="AA120">
        <v>0</v>
      </c>
      <c r="AB120">
        <v>0</v>
      </c>
      <c r="AC120">
        <v>0</v>
      </c>
      <c r="AD120">
        <v>1</v>
      </c>
      <c r="AE120">
        <v>0</v>
      </c>
      <c r="AF120" t="s">
        <v>3</v>
      </c>
      <c r="AG120">
        <v>5.0000000000000001E-3</v>
      </c>
      <c r="AH120">
        <v>2</v>
      </c>
      <c r="AI120">
        <v>60253140</v>
      </c>
      <c r="AJ120">
        <v>107</v>
      </c>
      <c r="AK120">
        <v>0</v>
      </c>
      <c r="AL120">
        <v>0</v>
      </c>
      <c r="AM120">
        <v>0</v>
      </c>
      <c r="AN120">
        <v>0</v>
      </c>
      <c r="AO120">
        <v>0</v>
      </c>
      <c r="AP120">
        <v>0</v>
      </c>
      <c r="AQ120">
        <v>0</v>
      </c>
      <c r="AR120">
        <v>0</v>
      </c>
    </row>
    <row r="121" spans="1:44" x14ac:dyDescent="0.2">
      <c r="A121">
        <f>ROW(Source!A228)</f>
        <v>228</v>
      </c>
      <c r="B121">
        <v>60254302</v>
      </c>
      <c r="C121">
        <v>60253137</v>
      </c>
      <c r="D121">
        <v>59063145</v>
      </c>
      <c r="E121">
        <v>1</v>
      </c>
      <c r="F121">
        <v>1</v>
      </c>
      <c r="G121">
        <v>1080</v>
      </c>
      <c r="H121">
        <v>3</v>
      </c>
      <c r="I121" t="s">
        <v>1082</v>
      </c>
      <c r="J121" t="s">
        <v>1083</v>
      </c>
      <c r="K121" t="s">
        <v>1084</v>
      </c>
      <c r="L121">
        <v>1355</v>
      </c>
      <c r="N121">
        <v>1010</v>
      </c>
      <c r="O121" t="s">
        <v>631</v>
      </c>
      <c r="P121" t="s">
        <v>631</v>
      </c>
      <c r="Q121">
        <v>100</v>
      </c>
      <c r="X121">
        <v>0.26</v>
      </c>
      <c r="Y121">
        <v>323.76</v>
      </c>
      <c r="Z121">
        <v>0</v>
      </c>
      <c r="AA121">
        <v>0</v>
      </c>
      <c r="AB121">
        <v>0</v>
      </c>
      <c r="AC121">
        <v>0</v>
      </c>
      <c r="AD121">
        <v>1</v>
      </c>
      <c r="AE121">
        <v>0</v>
      </c>
      <c r="AF121" t="s">
        <v>3</v>
      </c>
      <c r="AG121">
        <v>0.26</v>
      </c>
      <c r="AH121">
        <v>2</v>
      </c>
      <c r="AI121">
        <v>60253141</v>
      </c>
      <c r="AJ121">
        <v>108</v>
      </c>
      <c r="AK121">
        <v>0</v>
      </c>
      <c r="AL121">
        <v>0</v>
      </c>
      <c r="AM121">
        <v>0</v>
      </c>
      <c r="AN121">
        <v>0</v>
      </c>
      <c r="AO121">
        <v>0</v>
      </c>
      <c r="AP121">
        <v>0</v>
      </c>
      <c r="AQ121">
        <v>0</v>
      </c>
      <c r="AR121">
        <v>0</v>
      </c>
    </row>
    <row r="122" spans="1:44" x14ac:dyDescent="0.2">
      <c r="A122">
        <f>ROW(Source!A228)</f>
        <v>228</v>
      </c>
      <c r="B122">
        <v>60254303</v>
      </c>
      <c r="C122">
        <v>60253137</v>
      </c>
      <c r="D122">
        <v>59062395</v>
      </c>
      <c r="E122">
        <v>1</v>
      </c>
      <c r="F122">
        <v>1</v>
      </c>
      <c r="G122">
        <v>1080</v>
      </c>
      <c r="H122">
        <v>3</v>
      </c>
      <c r="I122" t="s">
        <v>1085</v>
      </c>
      <c r="J122" t="s">
        <v>1086</v>
      </c>
      <c r="K122" t="s">
        <v>1087</v>
      </c>
      <c r="L122">
        <v>1301</v>
      </c>
      <c r="N122">
        <v>1003</v>
      </c>
      <c r="O122" t="s">
        <v>983</v>
      </c>
      <c r="P122" t="s">
        <v>983</v>
      </c>
      <c r="Q122">
        <v>1</v>
      </c>
      <c r="X122">
        <v>5</v>
      </c>
      <c r="Y122">
        <v>0.7</v>
      </c>
      <c r="Z122">
        <v>0</v>
      </c>
      <c r="AA122">
        <v>0</v>
      </c>
      <c r="AB122">
        <v>0</v>
      </c>
      <c r="AC122">
        <v>0</v>
      </c>
      <c r="AD122">
        <v>1</v>
      </c>
      <c r="AE122">
        <v>0</v>
      </c>
      <c r="AF122" t="s">
        <v>3</v>
      </c>
      <c r="AG122">
        <v>5</v>
      </c>
      <c r="AH122">
        <v>2</v>
      </c>
      <c r="AI122">
        <v>60253142</v>
      </c>
      <c r="AJ122">
        <v>109</v>
      </c>
      <c r="AK122">
        <v>0</v>
      </c>
      <c r="AL122">
        <v>0</v>
      </c>
      <c r="AM122">
        <v>0</v>
      </c>
      <c r="AN122">
        <v>0</v>
      </c>
      <c r="AO122">
        <v>0</v>
      </c>
      <c r="AP122">
        <v>0</v>
      </c>
      <c r="AQ122">
        <v>0</v>
      </c>
      <c r="AR122">
        <v>0</v>
      </c>
    </row>
    <row r="123" spans="1:44" x14ac:dyDescent="0.2">
      <c r="A123">
        <f>ROW(Source!A228)</f>
        <v>228</v>
      </c>
      <c r="B123">
        <v>60254304</v>
      </c>
      <c r="C123">
        <v>60253137</v>
      </c>
      <c r="D123">
        <v>59062397</v>
      </c>
      <c r="E123">
        <v>1</v>
      </c>
      <c r="F123">
        <v>1</v>
      </c>
      <c r="G123">
        <v>1080</v>
      </c>
      <c r="H123">
        <v>3</v>
      </c>
      <c r="I123" t="s">
        <v>1088</v>
      </c>
      <c r="J123" t="s">
        <v>1089</v>
      </c>
      <c r="K123" t="s">
        <v>1090</v>
      </c>
      <c r="L123">
        <v>1356</v>
      </c>
      <c r="N123">
        <v>1010</v>
      </c>
      <c r="O123" t="s">
        <v>1081</v>
      </c>
      <c r="P123" t="s">
        <v>1081</v>
      </c>
      <c r="Q123">
        <v>1000</v>
      </c>
      <c r="X123">
        <v>0.02</v>
      </c>
      <c r="Y123">
        <v>6.44</v>
      </c>
      <c r="Z123">
        <v>0</v>
      </c>
      <c r="AA123">
        <v>0</v>
      </c>
      <c r="AB123">
        <v>0</v>
      </c>
      <c r="AC123">
        <v>0</v>
      </c>
      <c r="AD123">
        <v>1</v>
      </c>
      <c r="AE123">
        <v>0</v>
      </c>
      <c r="AF123" t="s">
        <v>3</v>
      </c>
      <c r="AG123">
        <v>0.02</v>
      </c>
      <c r="AH123">
        <v>2</v>
      </c>
      <c r="AI123">
        <v>60253143</v>
      </c>
      <c r="AJ123">
        <v>110</v>
      </c>
      <c r="AK123">
        <v>0</v>
      </c>
      <c r="AL123">
        <v>0</v>
      </c>
      <c r="AM123">
        <v>0</v>
      </c>
      <c r="AN123">
        <v>0</v>
      </c>
      <c r="AO123">
        <v>0</v>
      </c>
      <c r="AP123">
        <v>0</v>
      </c>
      <c r="AQ123">
        <v>0</v>
      </c>
      <c r="AR123">
        <v>0</v>
      </c>
    </row>
    <row r="124" spans="1:44" x14ac:dyDescent="0.2">
      <c r="A124">
        <f>ROW(Source!A228)</f>
        <v>228</v>
      </c>
      <c r="B124">
        <v>60254305</v>
      </c>
      <c r="C124">
        <v>60253137</v>
      </c>
      <c r="D124">
        <v>59014724</v>
      </c>
      <c r="E124">
        <v>1080</v>
      </c>
      <c r="F124">
        <v>1</v>
      </c>
      <c r="G124">
        <v>1080</v>
      </c>
      <c r="H124">
        <v>3</v>
      </c>
      <c r="I124" t="s">
        <v>1223</v>
      </c>
      <c r="J124" t="s">
        <v>3</v>
      </c>
      <c r="K124" t="s">
        <v>1224</v>
      </c>
      <c r="L124">
        <v>1303</v>
      </c>
      <c r="N124">
        <v>1003</v>
      </c>
      <c r="O124" t="s">
        <v>375</v>
      </c>
      <c r="P124" t="s">
        <v>375</v>
      </c>
      <c r="Q124">
        <v>1000</v>
      </c>
      <c r="X124">
        <v>0.10299999999999999</v>
      </c>
      <c r="Y124">
        <v>0</v>
      </c>
      <c r="Z124">
        <v>0</v>
      </c>
      <c r="AA124">
        <v>0</v>
      </c>
      <c r="AB124">
        <v>0</v>
      </c>
      <c r="AC124">
        <v>0</v>
      </c>
      <c r="AD124">
        <v>0</v>
      </c>
      <c r="AE124">
        <v>0</v>
      </c>
      <c r="AF124" t="s">
        <v>3</v>
      </c>
      <c r="AG124">
        <v>0.10299999999999999</v>
      </c>
      <c r="AH124">
        <v>3</v>
      </c>
      <c r="AI124">
        <v>-1</v>
      </c>
      <c r="AJ124" t="s">
        <v>3</v>
      </c>
      <c r="AK124">
        <v>0</v>
      </c>
      <c r="AL124">
        <v>0</v>
      </c>
      <c r="AM124">
        <v>0</v>
      </c>
      <c r="AN124">
        <v>0</v>
      </c>
      <c r="AO124">
        <v>0</v>
      </c>
      <c r="AP124">
        <v>0</v>
      </c>
      <c r="AQ124">
        <v>0</v>
      </c>
      <c r="AR124">
        <v>0</v>
      </c>
    </row>
    <row r="125" spans="1:44" x14ac:dyDescent="0.2">
      <c r="A125">
        <f>ROW(Source!A235)</f>
        <v>235</v>
      </c>
      <c r="B125">
        <v>60254306</v>
      </c>
      <c r="C125">
        <v>60253154</v>
      </c>
      <c r="D125">
        <v>58999254</v>
      </c>
      <c r="E125">
        <v>1080</v>
      </c>
      <c r="F125">
        <v>1</v>
      </c>
      <c r="G125">
        <v>1080</v>
      </c>
      <c r="H125">
        <v>1</v>
      </c>
      <c r="I125" t="s">
        <v>1048</v>
      </c>
      <c r="J125" t="s">
        <v>3</v>
      </c>
      <c r="K125" t="s">
        <v>1049</v>
      </c>
      <c r="L125">
        <v>1191</v>
      </c>
      <c r="N125">
        <v>1013</v>
      </c>
      <c r="O125" t="s">
        <v>1050</v>
      </c>
      <c r="P125" t="s">
        <v>1050</v>
      </c>
      <c r="Q125">
        <v>1</v>
      </c>
      <c r="X125">
        <v>4.12</v>
      </c>
      <c r="Y125">
        <v>0</v>
      </c>
      <c r="Z125">
        <v>0</v>
      </c>
      <c r="AA125">
        <v>0</v>
      </c>
      <c r="AB125">
        <v>0</v>
      </c>
      <c r="AC125">
        <v>0</v>
      </c>
      <c r="AD125">
        <v>1</v>
      </c>
      <c r="AE125">
        <v>1</v>
      </c>
      <c r="AF125" t="s">
        <v>24</v>
      </c>
      <c r="AG125">
        <v>4.5320000000000009</v>
      </c>
      <c r="AH125">
        <v>2</v>
      </c>
      <c r="AI125">
        <v>60253155</v>
      </c>
      <c r="AJ125">
        <v>111</v>
      </c>
      <c r="AK125">
        <v>0</v>
      </c>
      <c r="AL125">
        <v>0</v>
      </c>
      <c r="AM125">
        <v>0</v>
      </c>
      <c r="AN125">
        <v>0</v>
      </c>
      <c r="AO125">
        <v>0</v>
      </c>
      <c r="AP125">
        <v>0</v>
      </c>
      <c r="AQ125">
        <v>0</v>
      </c>
      <c r="AR125">
        <v>0</v>
      </c>
    </row>
    <row r="126" spans="1:44" x14ac:dyDescent="0.2">
      <c r="A126">
        <f>ROW(Source!A235)</f>
        <v>235</v>
      </c>
      <c r="B126">
        <v>60254307</v>
      </c>
      <c r="C126">
        <v>60253154</v>
      </c>
      <c r="D126">
        <v>59070669</v>
      </c>
      <c r="E126">
        <v>1</v>
      </c>
      <c r="F126">
        <v>1</v>
      </c>
      <c r="G126">
        <v>1080</v>
      </c>
      <c r="H126">
        <v>2</v>
      </c>
      <c r="I126" t="s">
        <v>1055</v>
      </c>
      <c r="J126" t="s">
        <v>1056</v>
      </c>
      <c r="K126" t="s">
        <v>1057</v>
      </c>
      <c r="L126">
        <v>1368</v>
      </c>
      <c r="N126">
        <v>1011</v>
      </c>
      <c r="O126" t="s">
        <v>1054</v>
      </c>
      <c r="P126" t="s">
        <v>1054</v>
      </c>
      <c r="Q126">
        <v>1</v>
      </c>
      <c r="X126">
        <v>0.03</v>
      </c>
      <c r="Y126">
        <v>0</v>
      </c>
      <c r="Z126">
        <v>83.1</v>
      </c>
      <c r="AA126">
        <v>12.62</v>
      </c>
      <c r="AB126">
        <v>0</v>
      </c>
      <c r="AC126">
        <v>0</v>
      </c>
      <c r="AD126">
        <v>1</v>
      </c>
      <c r="AE126">
        <v>0</v>
      </c>
      <c r="AF126" t="s">
        <v>24</v>
      </c>
      <c r="AG126">
        <v>3.3000000000000002E-2</v>
      </c>
      <c r="AH126">
        <v>2</v>
      </c>
      <c r="AI126">
        <v>60253156</v>
      </c>
      <c r="AJ126">
        <v>112</v>
      </c>
      <c r="AK126">
        <v>0</v>
      </c>
      <c r="AL126">
        <v>0</v>
      </c>
      <c r="AM126">
        <v>0</v>
      </c>
      <c r="AN126">
        <v>0</v>
      </c>
      <c r="AO126">
        <v>0</v>
      </c>
      <c r="AP126">
        <v>0</v>
      </c>
      <c r="AQ126">
        <v>0</v>
      </c>
      <c r="AR126">
        <v>0</v>
      </c>
    </row>
    <row r="127" spans="1:44" x14ac:dyDescent="0.2">
      <c r="A127">
        <f>ROW(Source!A235)</f>
        <v>235</v>
      </c>
      <c r="B127">
        <v>60254308</v>
      </c>
      <c r="C127">
        <v>60253154</v>
      </c>
      <c r="D127">
        <v>59062734</v>
      </c>
      <c r="E127">
        <v>1</v>
      </c>
      <c r="F127">
        <v>1</v>
      </c>
      <c r="G127">
        <v>1080</v>
      </c>
      <c r="H127">
        <v>3</v>
      </c>
      <c r="I127" t="s">
        <v>1078</v>
      </c>
      <c r="J127" t="s">
        <v>1079</v>
      </c>
      <c r="K127" t="s">
        <v>1080</v>
      </c>
      <c r="L127">
        <v>1356</v>
      </c>
      <c r="N127">
        <v>1010</v>
      </c>
      <c r="O127" t="s">
        <v>1081</v>
      </c>
      <c r="P127" t="s">
        <v>1081</v>
      </c>
      <c r="Q127">
        <v>1000</v>
      </c>
      <c r="X127">
        <v>5.0000000000000001E-3</v>
      </c>
      <c r="Y127">
        <v>226.66</v>
      </c>
      <c r="Z127">
        <v>0</v>
      </c>
      <c r="AA127">
        <v>0</v>
      </c>
      <c r="AB127">
        <v>0</v>
      </c>
      <c r="AC127">
        <v>0</v>
      </c>
      <c r="AD127">
        <v>1</v>
      </c>
      <c r="AE127">
        <v>0</v>
      </c>
      <c r="AF127" t="s">
        <v>3</v>
      </c>
      <c r="AG127">
        <v>5.0000000000000001E-3</v>
      </c>
      <c r="AH127">
        <v>2</v>
      </c>
      <c r="AI127">
        <v>60253157</v>
      </c>
      <c r="AJ127">
        <v>113</v>
      </c>
      <c r="AK127">
        <v>0</v>
      </c>
      <c r="AL127">
        <v>0</v>
      </c>
      <c r="AM127">
        <v>0</v>
      </c>
      <c r="AN127">
        <v>0</v>
      </c>
      <c r="AO127">
        <v>0</v>
      </c>
      <c r="AP127">
        <v>0</v>
      </c>
      <c r="AQ127">
        <v>0</v>
      </c>
      <c r="AR127">
        <v>0</v>
      </c>
    </row>
    <row r="128" spans="1:44" x14ac:dyDescent="0.2">
      <c r="A128">
        <f>ROW(Source!A235)</f>
        <v>235</v>
      </c>
      <c r="B128">
        <v>60254309</v>
      </c>
      <c r="C128">
        <v>60253154</v>
      </c>
      <c r="D128">
        <v>59063145</v>
      </c>
      <c r="E128">
        <v>1</v>
      </c>
      <c r="F128">
        <v>1</v>
      </c>
      <c r="G128">
        <v>1080</v>
      </c>
      <c r="H128">
        <v>3</v>
      </c>
      <c r="I128" t="s">
        <v>1082</v>
      </c>
      <c r="J128" t="s">
        <v>1083</v>
      </c>
      <c r="K128" t="s">
        <v>1084</v>
      </c>
      <c r="L128">
        <v>1355</v>
      </c>
      <c r="N128">
        <v>1010</v>
      </c>
      <c r="O128" t="s">
        <v>631</v>
      </c>
      <c r="P128" t="s">
        <v>631</v>
      </c>
      <c r="Q128">
        <v>100</v>
      </c>
      <c r="X128">
        <v>0.3</v>
      </c>
      <c r="Y128">
        <v>323.76</v>
      </c>
      <c r="Z128">
        <v>0</v>
      </c>
      <c r="AA128">
        <v>0</v>
      </c>
      <c r="AB128">
        <v>0</v>
      </c>
      <c r="AC128">
        <v>0</v>
      </c>
      <c r="AD128">
        <v>1</v>
      </c>
      <c r="AE128">
        <v>0</v>
      </c>
      <c r="AF128" t="s">
        <v>3</v>
      </c>
      <c r="AG128">
        <v>0.3</v>
      </c>
      <c r="AH128">
        <v>2</v>
      </c>
      <c r="AI128">
        <v>60253158</v>
      </c>
      <c r="AJ128">
        <v>114</v>
      </c>
      <c r="AK128">
        <v>0</v>
      </c>
      <c r="AL128">
        <v>0</v>
      </c>
      <c r="AM128">
        <v>0</v>
      </c>
      <c r="AN128">
        <v>0</v>
      </c>
      <c r="AO128">
        <v>0</v>
      </c>
      <c r="AP128">
        <v>0</v>
      </c>
      <c r="AQ128">
        <v>0</v>
      </c>
      <c r="AR128">
        <v>0</v>
      </c>
    </row>
    <row r="129" spans="1:44" x14ac:dyDescent="0.2">
      <c r="A129">
        <f>ROW(Source!A235)</f>
        <v>235</v>
      </c>
      <c r="B129">
        <v>60254310</v>
      </c>
      <c r="C129">
        <v>60253154</v>
      </c>
      <c r="D129">
        <v>59062395</v>
      </c>
      <c r="E129">
        <v>1</v>
      </c>
      <c r="F129">
        <v>1</v>
      </c>
      <c r="G129">
        <v>1080</v>
      </c>
      <c r="H129">
        <v>3</v>
      </c>
      <c r="I129" t="s">
        <v>1085</v>
      </c>
      <c r="J129" t="s">
        <v>1086</v>
      </c>
      <c r="K129" t="s">
        <v>1087</v>
      </c>
      <c r="L129">
        <v>1301</v>
      </c>
      <c r="N129">
        <v>1003</v>
      </c>
      <c r="O129" t="s">
        <v>983</v>
      </c>
      <c r="P129" t="s">
        <v>983</v>
      </c>
      <c r="Q129">
        <v>1</v>
      </c>
      <c r="X129">
        <v>5.5</v>
      </c>
      <c r="Y129">
        <v>0.7</v>
      </c>
      <c r="Z129">
        <v>0</v>
      </c>
      <c r="AA129">
        <v>0</v>
      </c>
      <c r="AB129">
        <v>0</v>
      </c>
      <c r="AC129">
        <v>0</v>
      </c>
      <c r="AD129">
        <v>1</v>
      </c>
      <c r="AE129">
        <v>0</v>
      </c>
      <c r="AF129" t="s">
        <v>3</v>
      </c>
      <c r="AG129">
        <v>5.5</v>
      </c>
      <c r="AH129">
        <v>2</v>
      </c>
      <c r="AI129">
        <v>60253159</v>
      </c>
      <c r="AJ129">
        <v>115</v>
      </c>
      <c r="AK129">
        <v>0</v>
      </c>
      <c r="AL129">
        <v>0</v>
      </c>
      <c r="AM129">
        <v>0</v>
      </c>
      <c r="AN129">
        <v>0</v>
      </c>
      <c r="AO129">
        <v>0</v>
      </c>
      <c r="AP129">
        <v>0</v>
      </c>
      <c r="AQ129">
        <v>0</v>
      </c>
      <c r="AR129">
        <v>0</v>
      </c>
    </row>
    <row r="130" spans="1:44" x14ac:dyDescent="0.2">
      <c r="A130">
        <f>ROW(Source!A235)</f>
        <v>235</v>
      </c>
      <c r="B130">
        <v>60254311</v>
      </c>
      <c r="C130">
        <v>60253154</v>
      </c>
      <c r="D130">
        <v>59062397</v>
      </c>
      <c r="E130">
        <v>1</v>
      </c>
      <c r="F130">
        <v>1</v>
      </c>
      <c r="G130">
        <v>1080</v>
      </c>
      <c r="H130">
        <v>3</v>
      </c>
      <c r="I130" t="s">
        <v>1088</v>
      </c>
      <c r="J130" t="s">
        <v>1089</v>
      </c>
      <c r="K130" t="s">
        <v>1090</v>
      </c>
      <c r="L130">
        <v>1356</v>
      </c>
      <c r="N130">
        <v>1010</v>
      </c>
      <c r="O130" t="s">
        <v>1081</v>
      </c>
      <c r="P130" t="s">
        <v>1081</v>
      </c>
      <c r="Q130">
        <v>1000</v>
      </c>
      <c r="X130">
        <v>0.02</v>
      </c>
      <c r="Y130">
        <v>6.44</v>
      </c>
      <c r="Z130">
        <v>0</v>
      </c>
      <c r="AA130">
        <v>0</v>
      </c>
      <c r="AB130">
        <v>0</v>
      </c>
      <c r="AC130">
        <v>0</v>
      </c>
      <c r="AD130">
        <v>1</v>
      </c>
      <c r="AE130">
        <v>0</v>
      </c>
      <c r="AF130" t="s">
        <v>3</v>
      </c>
      <c r="AG130">
        <v>0.02</v>
      </c>
      <c r="AH130">
        <v>2</v>
      </c>
      <c r="AI130">
        <v>60253160</v>
      </c>
      <c r="AJ130">
        <v>116</v>
      </c>
      <c r="AK130">
        <v>0</v>
      </c>
      <c r="AL130">
        <v>0</v>
      </c>
      <c r="AM130">
        <v>0</v>
      </c>
      <c r="AN130">
        <v>0</v>
      </c>
      <c r="AO130">
        <v>0</v>
      </c>
      <c r="AP130">
        <v>0</v>
      </c>
      <c r="AQ130">
        <v>0</v>
      </c>
      <c r="AR130">
        <v>0</v>
      </c>
    </row>
    <row r="131" spans="1:44" x14ac:dyDescent="0.2">
      <c r="A131">
        <f>ROW(Source!A235)</f>
        <v>235</v>
      </c>
      <c r="B131">
        <v>60254312</v>
      </c>
      <c r="C131">
        <v>60253154</v>
      </c>
      <c r="D131">
        <v>59014724</v>
      </c>
      <c r="E131">
        <v>1080</v>
      </c>
      <c r="F131">
        <v>1</v>
      </c>
      <c r="G131">
        <v>1080</v>
      </c>
      <c r="H131">
        <v>3</v>
      </c>
      <c r="I131" t="s">
        <v>1223</v>
      </c>
      <c r="J131" t="s">
        <v>3</v>
      </c>
      <c r="K131" t="s">
        <v>1224</v>
      </c>
      <c r="L131">
        <v>1303</v>
      </c>
      <c r="N131">
        <v>1003</v>
      </c>
      <c r="O131" t="s">
        <v>375</v>
      </c>
      <c r="P131" t="s">
        <v>375</v>
      </c>
      <c r="Q131">
        <v>1000</v>
      </c>
      <c r="X131">
        <v>0.10199999999999999</v>
      </c>
      <c r="Y131">
        <v>0</v>
      </c>
      <c r="Z131">
        <v>0</v>
      </c>
      <c r="AA131">
        <v>0</v>
      </c>
      <c r="AB131">
        <v>0</v>
      </c>
      <c r="AC131">
        <v>0</v>
      </c>
      <c r="AD131">
        <v>0</v>
      </c>
      <c r="AE131">
        <v>0</v>
      </c>
      <c r="AF131" t="s">
        <v>3</v>
      </c>
      <c r="AG131">
        <v>0.10199999999999999</v>
      </c>
      <c r="AH131">
        <v>3</v>
      </c>
      <c r="AI131">
        <v>-1</v>
      </c>
      <c r="AJ131" t="s">
        <v>3</v>
      </c>
      <c r="AK131">
        <v>0</v>
      </c>
      <c r="AL131">
        <v>0</v>
      </c>
      <c r="AM131">
        <v>0</v>
      </c>
      <c r="AN131">
        <v>0</v>
      </c>
      <c r="AO131">
        <v>0</v>
      </c>
      <c r="AP131">
        <v>0</v>
      </c>
      <c r="AQ131">
        <v>0</v>
      </c>
      <c r="AR131">
        <v>0</v>
      </c>
    </row>
    <row r="132" spans="1:44" x14ac:dyDescent="0.2">
      <c r="A132">
        <f>ROW(Source!A236)</f>
        <v>236</v>
      </c>
      <c r="B132">
        <v>60254306</v>
      </c>
      <c r="C132">
        <v>60253154</v>
      </c>
      <c r="D132">
        <v>58999254</v>
      </c>
      <c r="E132">
        <v>1080</v>
      </c>
      <c r="F132">
        <v>1</v>
      </c>
      <c r="G132">
        <v>1080</v>
      </c>
      <c r="H132">
        <v>1</v>
      </c>
      <c r="I132" t="s">
        <v>1048</v>
      </c>
      <c r="J132" t="s">
        <v>3</v>
      </c>
      <c r="K132" t="s">
        <v>1049</v>
      </c>
      <c r="L132">
        <v>1191</v>
      </c>
      <c r="N132">
        <v>1013</v>
      </c>
      <c r="O132" t="s">
        <v>1050</v>
      </c>
      <c r="P132" t="s">
        <v>1050</v>
      </c>
      <c r="Q132">
        <v>1</v>
      </c>
      <c r="X132">
        <v>4.12</v>
      </c>
      <c r="Y132">
        <v>0</v>
      </c>
      <c r="Z132">
        <v>0</v>
      </c>
      <c r="AA132">
        <v>0</v>
      </c>
      <c r="AB132">
        <v>0</v>
      </c>
      <c r="AC132">
        <v>0</v>
      </c>
      <c r="AD132">
        <v>1</v>
      </c>
      <c r="AE132">
        <v>1</v>
      </c>
      <c r="AF132" t="s">
        <v>24</v>
      </c>
      <c r="AG132">
        <v>4.5320000000000009</v>
      </c>
      <c r="AH132">
        <v>2</v>
      </c>
      <c r="AI132">
        <v>60253155</v>
      </c>
      <c r="AJ132">
        <v>117</v>
      </c>
      <c r="AK132">
        <v>0</v>
      </c>
      <c r="AL132">
        <v>0</v>
      </c>
      <c r="AM132">
        <v>0</v>
      </c>
      <c r="AN132">
        <v>0</v>
      </c>
      <c r="AO132">
        <v>0</v>
      </c>
      <c r="AP132">
        <v>0</v>
      </c>
      <c r="AQ132">
        <v>0</v>
      </c>
      <c r="AR132">
        <v>0</v>
      </c>
    </row>
    <row r="133" spans="1:44" x14ac:dyDescent="0.2">
      <c r="A133">
        <f>ROW(Source!A236)</f>
        <v>236</v>
      </c>
      <c r="B133">
        <v>60254307</v>
      </c>
      <c r="C133">
        <v>60253154</v>
      </c>
      <c r="D133">
        <v>59070669</v>
      </c>
      <c r="E133">
        <v>1</v>
      </c>
      <c r="F133">
        <v>1</v>
      </c>
      <c r="G133">
        <v>1080</v>
      </c>
      <c r="H133">
        <v>2</v>
      </c>
      <c r="I133" t="s">
        <v>1055</v>
      </c>
      <c r="J133" t="s">
        <v>1056</v>
      </c>
      <c r="K133" t="s">
        <v>1057</v>
      </c>
      <c r="L133">
        <v>1368</v>
      </c>
      <c r="N133">
        <v>1011</v>
      </c>
      <c r="O133" t="s">
        <v>1054</v>
      </c>
      <c r="P133" t="s">
        <v>1054</v>
      </c>
      <c r="Q133">
        <v>1</v>
      </c>
      <c r="X133">
        <v>0.03</v>
      </c>
      <c r="Y133">
        <v>0</v>
      </c>
      <c r="Z133">
        <v>83.1</v>
      </c>
      <c r="AA133">
        <v>12.62</v>
      </c>
      <c r="AB133">
        <v>0</v>
      </c>
      <c r="AC133">
        <v>0</v>
      </c>
      <c r="AD133">
        <v>1</v>
      </c>
      <c r="AE133">
        <v>0</v>
      </c>
      <c r="AF133" t="s">
        <v>24</v>
      </c>
      <c r="AG133">
        <v>3.3000000000000002E-2</v>
      </c>
      <c r="AH133">
        <v>2</v>
      </c>
      <c r="AI133">
        <v>60253156</v>
      </c>
      <c r="AJ133">
        <v>118</v>
      </c>
      <c r="AK133">
        <v>0</v>
      </c>
      <c r="AL133">
        <v>0</v>
      </c>
      <c r="AM133">
        <v>0</v>
      </c>
      <c r="AN133">
        <v>0</v>
      </c>
      <c r="AO133">
        <v>0</v>
      </c>
      <c r="AP133">
        <v>0</v>
      </c>
      <c r="AQ133">
        <v>0</v>
      </c>
      <c r="AR133">
        <v>0</v>
      </c>
    </row>
    <row r="134" spans="1:44" x14ac:dyDescent="0.2">
      <c r="A134">
        <f>ROW(Source!A236)</f>
        <v>236</v>
      </c>
      <c r="B134">
        <v>60254308</v>
      </c>
      <c r="C134">
        <v>60253154</v>
      </c>
      <c r="D134">
        <v>59062734</v>
      </c>
      <c r="E134">
        <v>1</v>
      </c>
      <c r="F134">
        <v>1</v>
      </c>
      <c r="G134">
        <v>1080</v>
      </c>
      <c r="H134">
        <v>3</v>
      </c>
      <c r="I134" t="s">
        <v>1078</v>
      </c>
      <c r="J134" t="s">
        <v>1079</v>
      </c>
      <c r="K134" t="s">
        <v>1080</v>
      </c>
      <c r="L134">
        <v>1356</v>
      </c>
      <c r="N134">
        <v>1010</v>
      </c>
      <c r="O134" t="s">
        <v>1081</v>
      </c>
      <c r="P134" t="s">
        <v>1081</v>
      </c>
      <c r="Q134">
        <v>1000</v>
      </c>
      <c r="X134">
        <v>5.0000000000000001E-3</v>
      </c>
      <c r="Y134">
        <v>226.66</v>
      </c>
      <c r="Z134">
        <v>0</v>
      </c>
      <c r="AA134">
        <v>0</v>
      </c>
      <c r="AB134">
        <v>0</v>
      </c>
      <c r="AC134">
        <v>0</v>
      </c>
      <c r="AD134">
        <v>1</v>
      </c>
      <c r="AE134">
        <v>0</v>
      </c>
      <c r="AF134" t="s">
        <v>3</v>
      </c>
      <c r="AG134">
        <v>5.0000000000000001E-3</v>
      </c>
      <c r="AH134">
        <v>2</v>
      </c>
      <c r="AI134">
        <v>60253157</v>
      </c>
      <c r="AJ134">
        <v>119</v>
      </c>
      <c r="AK134">
        <v>0</v>
      </c>
      <c r="AL134">
        <v>0</v>
      </c>
      <c r="AM134">
        <v>0</v>
      </c>
      <c r="AN134">
        <v>0</v>
      </c>
      <c r="AO134">
        <v>0</v>
      </c>
      <c r="AP134">
        <v>0</v>
      </c>
      <c r="AQ134">
        <v>0</v>
      </c>
      <c r="AR134">
        <v>0</v>
      </c>
    </row>
    <row r="135" spans="1:44" x14ac:dyDescent="0.2">
      <c r="A135">
        <f>ROW(Source!A236)</f>
        <v>236</v>
      </c>
      <c r="B135">
        <v>60254309</v>
      </c>
      <c r="C135">
        <v>60253154</v>
      </c>
      <c r="D135">
        <v>59063145</v>
      </c>
      <c r="E135">
        <v>1</v>
      </c>
      <c r="F135">
        <v>1</v>
      </c>
      <c r="G135">
        <v>1080</v>
      </c>
      <c r="H135">
        <v>3</v>
      </c>
      <c r="I135" t="s">
        <v>1082</v>
      </c>
      <c r="J135" t="s">
        <v>1083</v>
      </c>
      <c r="K135" t="s">
        <v>1084</v>
      </c>
      <c r="L135">
        <v>1355</v>
      </c>
      <c r="N135">
        <v>1010</v>
      </c>
      <c r="O135" t="s">
        <v>631</v>
      </c>
      <c r="P135" t="s">
        <v>631</v>
      </c>
      <c r="Q135">
        <v>100</v>
      </c>
      <c r="X135">
        <v>0.3</v>
      </c>
      <c r="Y135">
        <v>323.76</v>
      </c>
      <c r="Z135">
        <v>0</v>
      </c>
      <c r="AA135">
        <v>0</v>
      </c>
      <c r="AB135">
        <v>0</v>
      </c>
      <c r="AC135">
        <v>0</v>
      </c>
      <c r="AD135">
        <v>1</v>
      </c>
      <c r="AE135">
        <v>0</v>
      </c>
      <c r="AF135" t="s">
        <v>3</v>
      </c>
      <c r="AG135">
        <v>0.3</v>
      </c>
      <c r="AH135">
        <v>2</v>
      </c>
      <c r="AI135">
        <v>60253158</v>
      </c>
      <c r="AJ135">
        <v>120</v>
      </c>
      <c r="AK135">
        <v>0</v>
      </c>
      <c r="AL135">
        <v>0</v>
      </c>
      <c r="AM135">
        <v>0</v>
      </c>
      <c r="AN135">
        <v>0</v>
      </c>
      <c r="AO135">
        <v>0</v>
      </c>
      <c r="AP135">
        <v>0</v>
      </c>
      <c r="AQ135">
        <v>0</v>
      </c>
      <c r="AR135">
        <v>0</v>
      </c>
    </row>
    <row r="136" spans="1:44" x14ac:dyDescent="0.2">
      <c r="A136">
        <f>ROW(Source!A236)</f>
        <v>236</v>
      </c>
      <c r="B136">
        <v>60254310</v>
      </c>
      <c r="C136">
        <v>60253154</v>
      </c>
      <c r="D136">
        <v>59062395</v>
      </c>
      <c r="E136">
        <v>1</v>
      </c>
      <c r="F136">
        <v>1</v>
      </c>
      <c r="G136">
        <v>1080</v>
      </c>
      <c r="H136">
        <v>3</v>
      </c>
      <c r="I136" t="s">
        <v>1085</v>
      </c>
      <c r="J136" t="s">
        <v>1086</v>
      </c>
      <c r="K136" t="s">
        <v>1087</v>
      </c>
      <c r="L136">
        <v>1301</v>
      </c>
      <c r="N136">
        <v>1003</v>
      </c>
      <c r="O136" t="s">
        <v>983</v>
      </c>
      <c r="P136" t="s">
        <v>983</v>
      </c>
      <c r="Q136">
        <v>1</v>
      </c>
      <c r="X136">
        <v>5.5</v>
      </c>
      <c r="Y136">
        <v>0.7</v>
      </c>
      <c r="Z136">
        <v>0</v>
      </c>
      <c r="AA136">
        <v>0</v>
      </c>
      <c r="AB136">
        <v>0</v>
      </c>
      <c r="AC136">
        <v>0</v>
      </c>
      <c r="AD136">
        <v>1</v>
      </c>
      <c r="AE136">
        <v>0</v>
      </c>
      <c r="AF136" t="s">
        <v>3</v>
      </c>
      <c r="AG136">
        <v>5.5</v>
      </c>
      <c r="AH136">
        <v>2</v>
      </c>
      <c r="AI136">
        <v>60253159</v>
      </c>
      <c r="AJ136">
        <v>121</v>
      </c>
      <c r="AK136">
        <v>0</v>
      </c>
      <c r="AL136">
        <v>0</v>
      </c>
      <c r="AM136">
        <v>0</v>
      </c>
      <c r="AN136">
        <v>0</v>
      </c>
      <c r="AO136">
        <v>0</v>
      </c>
      <c r="AP136">
        <v>0</v>
      </c>
      <c r="AQ136">
        <v>0</v>
      </c>
      <c r="AR136">
        <v>0</v>
      </c>
    </row>
    <row r="137" spans="1:44" x14ac:dyDescent="0.2">
      <c r="A137">
        <f>ROW(Source!A236)</f>
        <v>236</v>
      </c>
      <c r="B137">
        <v>60254311</v>
      </c>
      <c r="C137">
        <v>60253154</v>
      </c>
      <c r="D137">
        <v>59062397</v>
      </c>
      <c r="E137">
        <v>1</v>
      </c>
      <c r="F137">
        <v>1</v>
      </c>
      <c r="G137">
        <v>1080</v>
      </c>
      <c r="H137">
        <v>3</v>
      </c>
      <c r="I137" t="s">
        <v>1088</v>
      </c>
      <c r="J137" t="s">
        <v>1089</v>
      </c>
      <c r="K137" t="s">
        <v>1090</v>
      </c>
      <c r="L137">
        <v>1356</v>
      </c>
      <c r="N137">
        <v>1010</v>
      </c>
      <c r="O137" t="s">
        <v>1081</v>
      </c>
      <c r="P137" t="s">
        <v>1081</v>
      </c>
      <c r="Q137">
        <v>1000</v>
      </c>
      <c r="X137">
        <v>0.02</v>
      </c>
      <c r="Y137">
        <v>6.44</v>
      </c>
      <c r="Z137">
        <v>0</v>
      </c>
      <c r="AA137">
        <v>0</v>
      </c>
      <c r="AB137">
        <v>0</v>
      </c>
      <c r="AC137">
        <v>0</v>
      </c>
      <c r="AD137">
        <v>1</v>
      </c>
      <c r="AE137">
        <v>0</v>
      </c>
      <c r="AF137" t="s">
        <v>3</v>
      </c>
      <c r="AG137">
        <v>0.02</v>
      </c>
      <c r="AH137">
        <v>2</v>
      </c>
      <c r="AI137">
        <v>60253160</v>
      </c>
      <c r="AJ137">
        <v>122</v>
      </c>
      <c r="AK137">
        <v>0</v>
      </c>
      <c r="AL137">
        <v>0</v>
      </c>
      <c r="AM137">
        <v>0</v>
      </c>
      <c r="AN137">
        <v>0</v>
      </c>
      <c r="AO137">
        <v>0</v>
      </c>
      <c r="AP137">
        <v>0</v>
      </c>
      <c r="AQ137">
        <v>0</v>
      </c>
      <c r="AR137">
        <v>0</v>
      </c>
    </row>
    <row r="138" spans="1:44" x14ac:dyDescent="0.2">
      <c r="A138">
        <f>ROW(Source!A236)</f>
        <v>236</v>
      </c>
      <c r="B138">
        <v>60254312</v>
      </c>
      <c r="C138">
        <v>60253154</v>
      </c>
      <c r="D138">
        <v>59014724</v>
      </c>
      <c r="E138">
        <v>1080</v>
      </c>
      <c r="F138">
        <v>1</v>
      </c>
      <c r="G138">
        <v>1080</v>
      </c>
      <c r="H138">
        <v>3</v>
      </c>
      <c r="I138" t="s">
        <v>1223</v>
      </c>
      <c r="J138" t="s">
        <v>3</v>
      </c>
      <c r="K138" t="s">
        <v>1224</v>
      </c>
      <c r="L138">
        <v>1303</v>
      </c>
      <c r="N138">
        <v>1003</v>
      </c>
      <c r="O138" t="s">
        <v>375</v>
      </c>
      <c r="P138" t="s">
        <v>375</v>
      </c>
      <c r="Q138">
        <v>1000</v>
      </c>
      <c r="X138">
        <v>0.10199999999999999</v>
      </c>
      <c r="Y138">
        <v>0</v>
      </c>
      <c r="Z138">
        <v>0</v>
      </c>
      <c r="AA138">
        <v>0</v>
      </c>
      <c r="AB138">
        <v>0</v>
      </c>
      <c r="AC138">
        <v>0</v>
      </c>
      <c r="AD138">
        <v>0</v>
      </c>
      <c r="AE138">
        <v>0</v>
      </c>
      <c r="AF138" t="s">
        <v>3</v>
      </c>
      <c r="AG138">
        <v>0.10199999999999999</v>
      </c>
      <c r="AH138">
        <v>3</v>
      </c>
      <c r="AI138">
        <v>-1</v>
      </c>
      <c r="AJ138" t="s">
        <v>3</v>
      </c>
      <c r="AK138">
        <v>0</v>
      </c>
      <c r="AL138">
        <v>0</v>
      </c>
      <c r="AM138">
        <v>0</v>
      </c>
      <c r="AN138">
        <v>0</v>
      </c>
      <c r="AO138">
        <v>0</v>
      </c>
      <c r="AP138">
        <v>0</v>
      </c>
      <c r="AQ138">
        <v>0</v>
      </c>
      <c r="AR138">
        <v>0</v>
      </c>
    </row>
    <row r="139" spans="1:44" x14ac:dyDescent="0.2">
      <c r="A139">
        <f>ROW(Source!A247)</f>
        <v>247</v>
      </c>
      <c r="B139">
        <v>60254313</v>
      </c>
      <c r="C139">
        <v>60253173</v>
      </c>
      <c r="D139">
        <v>58999254</v>
      </c>
      <c r="E139">
        <v>1080</v>
      </c>
      <c r="F139">
        <v>1</v>
      </c>
      <c r="G139">
        <v>1080</v>
      </c>
      <c r="H139">
        <v>1</v>
      </c>
      <c r="I139" t="s">
        <v>1048</v>
      </c>
      <c r="J139" t="s">
        <v>3</v>
      </c>
      <c r="K139" t="s">
        <v>1049</v>
      </c>
      <c r="L139">
        <v>1191</v>
      </c>
      <c r="N139">
        <v>1013</v>
      </c>
      <c r="O139" t="s">
        <v>1050</v>
      </c>
      <c r="P139" t="s">
        <v>1050</v>
      </c>
      <c r="Q139">
        <v>1</v>
      </c>
      <c r="X139">
        <v>5.15</v>
      </c>
      <c r="Y139">
        <v>0</v>
      </c>
      <c r="Z139">
        <v>0</v>
      </c>
      <c r="AA139">
        <v>0</v>
      </c>
      <c r="AB139">
        <v>0</v>
      </c>
      <c r="AC139">
        <v>0</v>
      </c>
      <c r="AD139">
        <v>1</v>
      </c>
      <c r="AE139">
        <v>1</v>
      </c>
      <c r="AF139" t="s">
        <v>24</v>
      </c>
      <c r="AG139">
        <v>5.6650000000000009</v>
      </c>
      <c r="AH139">
        <v>2</v>
      </c>
      <c r="AI139">
        <v>60253174</v>
      </c>
      <c r="AJ139">
        <v>123</v>
      </c>
      <c r="AK139">
        <v>0</v>
      </c>
      <c r="AL139">
        <v>0</v>
      </c>
      <c r="AM139">
        <v>0</v>
      </c>
      <c r="AN139">
        <v>0</v>
      </c>
      <c r="AO139">
        <v>0</v>
      </c>
      <c r="AP139">
        <v>0</v>
      </c>
      <c r="AQ139">
        <v>0</v>
      </c>
      <c r="AR139">
        <v>0</v>
      </c>
    </row>
    <row r="140" spans="1:44" x14ac:dyDescent="0.2">
      <c r="A140">
        <f>ROW(Source!A247)</f>
        <v>247</v>
      </c>
      <c r="B140">
        <v>60254314</v>
      </c>
      <c r="C140">
        <v>60253173</v>
      </c>
      <c r="D140">
        <v>59070669</v>
      </c>
      <c r="E140">
        <v>1</v>
      </c>
      <c r="F140">
        <v>1</v>
      </c>
      <c r="G140">
        <v>1080</v>
      </c>
      <c r="H140">
        <v>2</v>
      </c>
      <c r="I140" t="s">
        <v>1055</v>
      </c>
      <c r="J140" t="s">
        <v>1056</v>
      </c>
      <c r="K140" t="s">
        <v>1057</v>
      </c>
      <c r="L140">
        <v>1368</v>
      </c>
      <c r="N140">
        <v>1011</v>
      </c>
      <c r="O140" t="s">
        <v>1054</v>
      </c>
      <c r="P140" t="s">
        <v>1054</v>
      </c>
      <c r="Q140">
        <v>1</v>
      </c>
      <c r="X140">
        <v>0.1</v>
      </c>
      <c r="Y140">
        <v>0</v>
      </c>
      <c r="Z140">
        <v>83.1</v>
      </c>
      <c r="AA140">
        <v>12.62</v>
      </c>
      <c r="AB140">
        <v>0</v>
      </c>
      <c r="AC140">
        <v>0</v>
      </c>
      <c r="AD140">
        <v>1</v>
      </c>
      <c r="AE140">
        <v>0</v>
      </c>
      <c r="AF140" t="s">
        <v>24</v>
      </c>
      <c r="AG140">
        <v>0.11000000000000001</v>
      </c>
      <c r="AH140">
        <v>2</v>
      </c>
      <c r="AI140">
        <v>60253175</v>
      </c>
      <c r="AJ140">
        <v>124</v>
      </c>
      <c r="AK140">
        <v>0</v>
      </c>
      <c r="AL140">
        <v>0</v>
      </c>
      <c r="AM140">
        <v>0</v>
      </c>
      <c r="AN140">
        <v>0</v>
      </c>
      <c r="AO140">
        <v>0</v>
      </c>
      <c r="AP140">
        <v>0</v>
      </c>
      <c r="AQ140">
        <v>0</v>
      </c>
      <c r="AR140">
        <v>0</v>
      </c>
    </row>
    <row r="141" spans="1:44" x14ac:dyDescent="0.2">
      <c r="A141">
        <f>ROW(Source!A247)</f>
        <v>247</v>
      </c>
      <c r="B141">
        <v>60254315</v>
      </c>
      <c r="C141">
        <v>60253173</v>
      </c>
      <c r="D141">
        <v>59062734</v>
      </c>
      <c r="E141">
        <v>1</v>
      </c>
      <c r="F141">
        <v>1</v>
      </c>
      <c r="G141">
        <v>1080</v>
      </c>
      <c r="H141">
        <v>3</v>
      </c>
      <c r="I141" t="s">
        <v>1078</v>
      </c>
      <c r="J141" t="s">
        <v>1079</v>
      </c>
      <c r="K141" t="s">
        <v>1080</v>
      </c>
      <c r="L141">
        <v>1356</v>
      </c>
      <c r="N141">
        <v>1010</v>
      </c>
      <c r="O141" t="s">
        <v>1081</v>
      </c>
      <c r="P141" t="s">
        <v>1081</v>
      </c>
      <c r="Q141">
        <v>1000</v>
      </c>
      <c r="X141">
        <v>5.0000000000000001E-3</v>
      </c>
      <c r="Y141">
        <v>226.66</v>
      </c>
      <c r="Z141">
        <v>0</v>
      </c>
      <c r="AA141">
        <v>0</v>
      </c>
      <c r="AB141">
        <v>0</v>
      </c>
      <c r="AC141">
        <v>0</v>
      </c>
      <c r="AD141">
        <v>1</v>
      </c>
      <c r="AE141">
        <v>0</v>
      </c>
      <c r="AF141" t="s">
        <v>3</v>
      </c>
      <c r="AG141">
        <v>5.0000000000000001E-3</v>
      </c>
      <c r="AH141">
        <v>2</v>
      </c>
      <c r="AI141">
        <v>60253176</v>
      </c>
      <c r="AJ141">
        <v>125</v>
      </c>
      <c r="AK141">
        <v>0</v>
      </c>
      <c r="AL141">
        <v>0</v>
      </c>
      <c r="AM141">
        <v>0</v>
      </c>
      <c r="AN141">
        <v>0</v>
      </c>
      <c r="AO141">
        <v>0</v>
      </c>
      <c r="AP141">
        <v>0</v>
      </c>
      <c r="AQ141">
        <v>0</v>
      </c>
      <c r="AR141">
        <v>0</v>
      </c>
    </row>
    <row r="142" spans="1:44" x14ac:dyDescent="0.2">
      <c r="A142">
        <f>ROW(Source!A247)</f>
        <v>247</v>
      </c>
      <c r="B142">
        <v>60254316</v>
      </c>
      <c r="C142">
        <v>60253173</v>
      </c>
      <c r="D142">
        <v>59063145</v>
      </c>
      <c r="E142">
        <v>1</v>
      </c>
      <c r="F142">
        <v>1</v>
      </c>
      <c r="G142">
        <v>1080</v>
      </c>
      <c r="H142">
        <v>3</v>
      </c>
      <c r="I142" t="s">
        <v>1082</v>
      </c>
      <c r="J142" t="s">
        <v>1083</v>
      </c>
      <c r="K142" t="s">
        <v>1084</v>
      </c>
      <c r="L142">
        <v>1355</v>
      </c>
      <c r="N142">
        <v>1010</v>
      </c>
      <c r="O142" t="s">
        <v>631</v>
      </c>
      <c r="P142" t="s">
        <v>631</v>
      </c>
      <c r="Q142">
        <v>100</v>
      </c>
      <c r="X142">
        <v>0.32</v>
      </c>
      <c r="Y142">
        <v>323.76</v>
      </c>
      <c r="Z142">
        <v>0</v>
      </c>
      <c r="AA142">
        <v>0</v>
      </c>
      <c r="AB142">
        <v>0</v>
      </c>
      <c r="AC142">
        <v>0</v>
      </c>
      <c r="AD142">
        <v>1</v>
      </c>
      <c r="AE142">
        <v>0</v>
      </c>
      <c r="AF142" t="s">
        <v>3</v>
      </c>
      <c r="AG142">
        <v>0.32</v>
      </c>
      <c r="AH142">
        <v>2</v>
      </c>
      <c r="AI142">
        <v>60253177</v>
      </c>
      <c r="AJ142">
        <v>126</v>
      </c>
      <c r="AK142">
        <v>0</v>
      </c>
      <c r="AL142">
        <v>0</v>
      </c>
      <c r="AM142">
        <v>0</v>
      </c>
      <c r="AN142">
        <v>0</v>
      </c>
      <c r="AO142">
        <v>0</v>
      </c>
      <c r="AP142">
        <v>0</v>
      </c>
      <c r="AQ142">
        <v>0</v>
      </c>
      <c r="AR142">
        <v>0</v>
      </c>
    </row>
    <row r="143" spans="1:44" x14ac:dyDescent="0.2">
      <c r="A143">
        <f>ROW(Source!A247)</f>
        <v>247</v>
      </c>
      <c r="B143">
        <v>60254317</v>
      </c>
      <c r="C143">
        <v>60253173</v>
      </c>
      <c r="D143">
        <v>59062395</v>
      </c>
      <c r="E143">
        <v>1</v>
      </c>
      <c r="F143">
        <v>1</v>
      </c>
      <c r="G143">
        <v>1080</v>
      </c>
      <c r="H143">
        <v>3</v>
      </c>
      <c r="I143" t="s">
        <v>1085</v>
      </c>
      <c r="J143" t="s">
        <v>1086</v>
      </c>
      <c r="K143" t="s">
        <v>1087</v>
      </c>
      <c r="L143">
        <v>1301</v>
      </c>
      <c r="N143">
        <v>1003</v>
      </c>
      <c r="O143" t="s">
        <v>983</v>
      </c>
      <c r="P143" t="s">
        <v>983</v>
      </c>
      <c r="Q143">
        <v>1</v>
      </c>
      <c r="X143">
        <v>6</v>
      </c>
      <c r="Y143">
        <v>0.7</v>
      </c>
      <c r="Z143">
        <v>0</v>
      </c>
      <c r="AA143">
        <v>0</v>
      </c>
      <c r="AB143">
        <v>0</v>
      </c>
      <c r="AC143">
        <v>0</v>
      </c>
      <c r="AD143">
        <v>1</v>
      </c>
      <c r="AE143">
        <v>0</v>
      </c>
      <c r="AF143" t="s">
        <v>3</v>
      </c>
      <c r="AG143">
        <v>6</v>
      </c>
      <c r="AH143">
        <v>2</v>
      </c>
      <c r="AI143">
        <v>60253178</v>
      </c>
      <c r="AJ143">
        <v>127</v>
      </c>
      <c r="AK143">
        <v>0</v>
      </c>
      <c r="AL143">
        <v>0</v>
      </c>
      <c r="AM143">
        <v>0</v>
      </c>
      <c r="AN143">
        <v>0</v>
      </c>
      <c r="AO143">
        <v>0</v>
      </c>
      <c r="AP143">
        <v>0</v>
      </c>
      <c r="AQ143">
        <v>0</v>
      </c>
      <c r="AR143">
        <v>0</v>
      </c>
    </row>
    <row r="144" spans="1:44" x14ac:dyDescent="0.2">
      <c r="A144">
        <f>ROW(Source!A247)</f>
        <v>247</v>
      </c>
      <c r="B144">
        <v>60254318</v>
      </c>
      <c r="C144">
        <v>60253173</v>
      </c>
      <c r="D144">
        <v>59062397</v>
      </c>
      <c r="E144">
        <v>1</v>
      </c>
      <c r="F144">
        <v>1</v>
      </c>
      <c r="G144">
        <v>1080</v>
      </c>
      <c r="H144">
        <v>3</v>
      </c>
      <c r="I144" t="s">
        <v>1088</v>
      </c>
      <c r="J144" t="s">
        <v>1089</v>
      </c>
      <c r="K144" t="s">
        <v>1090</v>
      </c>
      <c r="L144">
        <v>1356</v>
      </c>
      <c r="N144">
        <v>1010</v>
      </c>
      <c r="O144" t="s">
        <v>1081</v>
      </c>
      <c r="P144" t="s">
        <v>1081</v>
      </c>
      <c r="Q144">
        <v>1000</v>
      </c>
      <c r="X144">
        <v>0.02</v>
      </c>
      <c r="Y144">
        <v>6.44</v>
      </c>
      <c r="Z144">
        <v>0</v>
      </c>
      <c r="AA144">
        <v>0</v>
      </c>
      <c r="AB144">
        <v>0</v>
      </c>
      <c r="AC144">
        <v>0</v>
      </c>
      <c r="AD144">
        <v>1</v>
      </c>
      <c r="AE144">
        <v>0</v>
      </c>
      <c r="AF144" t="s">
        <v>3</v>
      </c>
      <c r="AG144">
        <v>0.02</v>
      </c>
      <c r="AH144">
        <v>2</v>
      </c>
      <c r="AI144">
        <v>60253179</v>
      </c>
      <c r="AJ144">
        <v>128</v>
      </c>
      <c r="AK144">
        <v>0</v>
      </c>
      <c r="AL144">
        <v>0</v>
      </c>
      <c r="AM144">
        <v>0</v>
      </c>
      <c r="AN144">
        <v>0</v>
      </c>
      <c r="AO144">
        <v>0</v>
      </c>
      <c r="AP144">
        <v>0</v>
      </c>
      <c r="AQ144">
        <v>0</v>
      </c>
      <c r="AR144">
        <v>0</v>
      </c>
    </row>
    <row r="145" spans="1:44" x14ac:dyDescent="0.2">
      <c r="A145">
        <f>ROW(Source!A247)</f>
        <v>247</v>
      </c>
      <c r="B145">
        <v>60254319</v>
      </c>
      <c r="C145">
        <v>60253173</v>
      </c>
      <c r="D145">
        <v>59014724</v>
      </c>
      <c r="E145">
        <v>1080</v>
      </c>
      <c r="F145">
        <v>1</v>
      </c>
      <c r="G145">
        <v>1080</v>
      </c>
      <c r="H145">
        <v>3</v>
      </c>
      <c r="I145" t="s">
        <v>1223</v>
      </c>
      <c r="J145" t="s">
        <v>3</v>
      </c>
      <c r="K145" t="s">
        <v>1224</v>
      </c>
      <c r="L145">
        <v>1303</v>
      </c>
      <c r="N145">
        <v>1003</v>
      </c>
      <c r="O145" t="s">
        <v>375</v>
      </c>
      <c r="P145" t="s">
        <v>375</v>
      </c>
      <c r="Q145">
        <v>1000</v>
      </c>
      <c r="X145">
        <v>0.10199999999999999</v>
      </c>
      <c r="Y145">
        <v>0</v>
      </c>
      <c r="Z145">
        <v>0</v>
      </c>
      <c r="AA145">
        <v>0</v>
      </c>
      <c r="AB145">
        <v>0</v>
      </c>
      <c r="AC145">
        <v>0</v>
      </c>
      <c r="AD145">
        <v>0</v>
      </c>
      <c r="AE145">
        <v>0</v>
      </c>
      <c r="AF145" t="s">
        <v>3</v>
      </c>
      <c r="AG145">
        <v>0.10199999999999999</v>
      </c>
      <c r="AH145">
        <v>3</v>
      </c>
      <c r="AI145">
        <v>-1</v>
      </c>
      <c r="AJ145" t="s">
        <v>3</v>
      </c>
      <c r="AK145">
        <v>0</v>
      </c>
      <c r="AL145">
        <v>0</v>
      </c>
      <c r="AM145">
        <v>0</v>
      </c>
      <c r="AN145">
        <v>0</v>
      </c>
      <c r="AO145">
        <v>0</v>
      </c>
      <c r="AP145">
        <v>0</v>
      </c>
      <c r="AQ145">
        <v>0</v>
      </c>
      <c r="AR145">
        <v>0</v>
      </c>
    </row>
    <row r="146" spans="1:44" x14ac:dyDescent="0.2">
      <c r="A146">
        <f>ROW(Source!A248)</f>
        <v>248</v>
      </c>
      <c r="B146">
        <v>60254313</v>
      </c>
      <c r="C146">
        <v>60253173</v>
      </c>
      <c r="D146">
        <v>58999254</v>
      </c>
      <c r="E146">
        <v>1080</v>
      </c>
      <c r="F146">
        <v>1</v>
      </c>
      <c r="G146">
        <v>1080</v>
      </c>
      <c r="H146">
        <v>1</v>
      </c>
      <c r="I146" t="s">
        <v>1048</v>
      </c>
      <c r="J146" t="s">
        <v>3</v>
      </c>
      <c r="K146" t="s">
        <v>1049</v>
      </c>
      <c r="L146">
        <v>1191</v>
      </c>
      <c r="N146">
        <v>1013</v>
      </c>
      <c r="O146" t="s">
        <v>1050</v>
      </c>
      <c r="P146" t="s">
        <v>1050</v>
      </c>
      <c r="Q146">
        <v>1</v>
      </c>
      <c r="X146">
        <v>5.15</v>
      </c>
      <c r="Y146">
        <v>0</v>
      </c>
      <c r="Z146">
        <v>0</v>
      </c>
      <c r="AA146">
        <v>0</v>
      </c>
      <c r="AB146">
        <v>0</v>
      </c>
      <c r="AC146">
        <v>0</v>
      </c>
      <c r="AD146">
        <v>1</v>
      </c>
      <c r="AE146">
        <v>1</v>
      </c>
      <c r="AF146" t="s">
        <v>24</v>
      </c>
      <c r="AG146">
        <v>5.6650000000000009</v>
      </c>
      <c r="AH146">
        <v>2</v>
      </c>
      <c r="AI146">
        <v>60253174</v>
      </c>
      <c r="AJ146">
        <v>129</v>
      </c>
      <c r="AK146">
        <v>0</v>
      </c>
      <c r="AL146">
        <v>0</v>
      </c>
      <c r="AM146">
        <v>0</v>
      </c>
      <c r="AN146">
        <v>0</v>
      </c>
      <c r="AO146">
        <v>0</v>
      </c>
      <c r="AP146">
        <v>0</v>
      </c>
      <c r="AQ146">
        <v>0</v>
      </c>
      <c r="AR146">
        <v>0</v>
      </c>
    </row>
    <row r="147" spans="1:44" x14ac:dyDescent="0.2">
      <c r="A147">
        <f>ROW(Source!A248)</f>
        <v>248</v>
      </c>
      <c r="B147">
        <v>60254314</v>
      </c>
      <c r="C147">
        <v>60253173</v>
      </c>
      <c r="D147">
        <v>59070669</v>
      </c>
      <c r="E147">
        <v>1</v>
      </c>
      <c r="F147">
        <v>1</v>
      </c>
      <c r="G147">
        <v>1080</v>
      </c>
      <c r="H147">
        <v>2</v>
      </c>
      <c r="I147" t="s">
        <v>1055</v>
      </c>
      <c r="J147" t="s">
        <v>1056</v>
      </c>
      <c r="K147" t="s">
        <v>1057</v>
      </c>
      <c r="L147">
        <v>1368</v>
      </c>
      <c r="N147">
        <v>1011</v>
      </c>
      <c r="O147" t="s">
        <v>1054</v>
      </c>
      <c r="P147" t="s">
        <v>1054</v>
      </c>
      <c r="Q147">
        <v>1</v>
      </c>
      <c r="X147">
        <v>0.1</v>
      </c>
      <c r="Y147">
        <v>0</v>
      </c>
      <c r="Z147">
        <v>83.1</v>
      </c>
      <c r="AA147">
        <v>12.62</v>
      </c>
      <c r="AB147">
        <v>0</v>
      </c>
      <c r="AC147">
        <v>0</v>
      </c>
      <c r="AD147">
        <v>1</v>
      </c>
      <c r="AE147">
        <v>0</v>
      </c>
      <c r="AF147" t="s">
        <v>24</v>
      </c>
      <c r="AG147">
        <v>0.11000000000000001</v>
      </c>
      <c r="AH147">
        <v>2</v>
      </c>
      <c r="AI147">
        <v>60253175</v>
      </c>
      <c r="AJ147">
        <v>130</v>
      </c>
      <c r="AK147">
        <v>0</v>
      </c>
      <c r="AL147">
        <v>0</v>
      </c>
      <c r="AM147">
        <v>0</v>
      </c>
      <c r="AN147">
        <v>0</v>
      </c>
      <c r="AO147">
        <v>0</v>
      </c>
      <c r="AP147">
        <v>0</v>
      </c>
      <c r="AQ147">
        <v>0</v>
      </c>
      <c r="AR147">
        <v>0</v>
      </c>
    </row>
    <row r="148" spans="1:44" x14ac:dyDescent="0.2">
      <c r="A148">
        <f>ROW(Source!A248)</f>
        <v>248</v>
      </c>
      <c r="B148">
        <v>60254315</v>
      </c>
      <c r="C148">
        <v>60253173</v>
      </c>
      <c r="D148">
        <v>59062734</v>
      </c>
      <c r="E148">
        <v>1</v>
      </c>
      <c r="F148">
        <v>1</v>
      </c>
      <c r="G148">
        <v>1080</v>
      </c>
      <c r="H148">
        <v>3</v>
      </c>
      <c r="I148" t="s">
        <v>1078</v>
      </c>
      <c r="J148" t="s">
        <v>1079</v>
      </c>
      <c r="K148" t="s">
        <v>1080</v>
      </c>
      <c r="L148">
        <v>1356</v>
      </c>
      <c r="N148">
        <v>1010</v>
      </c>
      <c r="O148" t="s">
        <v>1081</v>
      </c>
      <c r="P148" t="s">
        <v>1081</v>
      </c>
      <c r="Q148">
        <v>1000</v>
      </c>
      <c r="X148">
        <v>5.0000000000000001E-3</v>
      </c>
      <c r="Y148">
        <v>226.66</v>
      </c>
      <c r="Z148">
        <v>0</v>
      </c>
      <c r="AA148">
        <v>0</v>
      </c>
      <c r="AB148">
        <v>0</v>
      </c>
      <c r="AC148">
        <v>0</v>
      </c>
      <c r="AD148">
        <v>1</v>
      </c>
      <c r="AE148">
        <v>0</v>
      </c>
      <c r="AF148" t="s">
        <v>3</v>
      </c>
      <c r="AG148">
        <v>5.0000000000000001E-3</v>
      </c>
      <c r="AH148">
        <v>2</v>
      </c>
      <c r="AI148">
        <v>60253176</v>
      </c>
      <c r="AJ148">
        <v>131</v>
      </c>
      <c r="AK148">
        <v>0</v>
      </c>
      <c r="AL148">
        <v>0</v>
      </c>
      <c r="AM148">
        <v>0</v>
      </c>
      <c r="AN148">
        <v>0</v>
      </c>
      <c r="AO148">
        <v>0</v>
      </c>
      <c r="AP148">
        <v>0</v>
      </c>
      <c r="AQ148">
        <v>0</v>
      </c>
      <c r="AR148">
        <v>0</v>
      </c>
    </row>
    <row r="149" spans="1:44" x14ac:dyDescent="0.2">
      <c r="A149">
        <f>ROW(Source!A248)</f>
        <v>248</v>
      </c>
      <c r="B149">
        <v>60254316</v>
      </c>
      <c r="C149">
        <v>60253173</v>
      </c>
      <c r="D149">
        <v>59063145</v>
      </c>
      <c r="E149">
        <v>1</v>
      </c>
      <c r="F149">
        <v>1</v>
      </c>
      <c r="G149">
        <v>1080</v>
      </c>
      <c r="H149">
        <v>3</v>
      </c>
      <c r="I149" t="s">
        <v>1082</v>
      </c>
      <c r="J149" t="s">
        <v>1083</v>
      </c>
      <c r="K149" t="s">
        <v>1084</v>
      </c>
      <c r="L149">
        <v>1355</v>
      </c>
      <c r="N149">
        <v>1010</v>
      </c>
      <c r="O149" t="s">
        <v>631</v>
      </c>
      <c r="P149" t="s">
        <v>631</v>
      </c>
      <c r="Q149">
        <v>100</v>
      </c>
      <c r="X149">
        <v>0.32</v>
      </c>
      <c r="Y149">
        <v>323.76</v>
      </c>
      <c r="Z149">
        <v>0</v>
      </c>
      <c r="AA149">
        <v>0</v>
      </c>
      <c r="AB149">
        <v>0</v>
      </c>
      <c r="AC149">
        <v>0</v>
      </c>
      <c r="AD149">
        <v>1</v>
      </c>
      <c r="AE149">
        <v>0</v>
      </c>
      <c r="AF149" t="s">
        <v>3</v>
      </c>
      <c r="AG149">
        <v>0.32</v>
      </c>
      <c r="AH149">
        <v>2</v>
      </c>
      <c r="AI149">
        <v>60253177</v>
      </c>
      <c r="AJ149">
        <v>132</v>
      </c>
      <c r="AK149">
        <v>0</v>
      </c>
      <c r="AL149">
        <v>0</v>
      </c>
      <c r="AM149">
        <v>0</v>
      </c>
      <c r="AN149">
        <v>0</v>
      </c>
      <c r="AO149">
        <v>0</v>
      </c>
      <c r="AP149">
        <v>0</v>
      </c>
      <c r="AQ149">
        <v>0</v>
      </c>
      <c r="AR149">
        <v>0</v>
      </c>
    </row>
    <row r="150" spans="1:44" x14ac:dyDescent="0.2">
      <c r="A150">
        <f>ROW(Source!A248)</f>
        <v>248</v>
      </c>
      <c r="B150">
        <v>60254317</v>
      </c>
      <c r="C150">
        <v>60253173</v>
      </c>
      <c r="D150">
        <v>59062395</v>
      </c>
      <c r="E150">
        <v>1</v>
      </c>
      <c r="F150">
        <v>1</v>
      </c>
      <c r="G150">
        <v>1080</v>
      </c>
      <c r="H150">
        <v>3</v>
      </c>
      <c r="I150" t="s">
        <v>1085</v>
      </c>
      <c r="J150" t="s">
        <v>1086</v>
      </c>
      <c r="K150" t="s">
        <v>1087</v>
      </c>
      <c r="L150">
        <v>1301</v>
      </c>
      <c r="N150">
        <v>1003</v>
      </c>
      <c r="O150" t="s">
        <v>983</v>
      </c>
      <c r="P150" t="s">
        <v>983</v>
      </c>
      <c r="Q150">
        <v>1</v>
      </c>
      <c r="X150">
        <v>6</v>
      </c>
      <c r="Y150">
        <v>0.7</v>
      </c>
      <c r="Z150">
        <v>0</v>
      </c>
      <c r="AA150">
        <v>0</v>
      </c>
      <c r="AB150">
        <v>0</v>
      </c>
      <c r="AC150">
        <v>0</v>
      </c>
      <c r="AD150">
        <v>1</v>
      </c>
      <c r="AE150">
        <v>0</v>
      </c>
      <c r="AF150" t="s">
        <v>3</v>
      </c>
      <c r="AG150">
        <v>6</v>
      </c>
      <c r="AH150">
        <v>2</v>
      </c>
      <c r="AI150">
        <v>60253178</v>
      </c>
      <c r="AJ150">
        <v>133</v>
      </c>
      <c r="AK150">
        <v>0</v>
      </c>
      <c r="AL150">
        <v>0</v>
      </c>
      <c r="AM150">
        <v>0</v>
      </c>
      <c r="AN150">
        <v>0</v>
      </c>
      <c r="AO150">
        <v>0</v>
      </c>
      <c r="AP150">
        <v>0</v>
      </c>
      <c r="AQ150">
        <v>0</v>
      </c>
      <c r="AR150">
        <v>0</v>
      </c>
    </row>
    <row r="151" spans="1:44" x14ac:dyDescent="0.2">
      <c r="A151">
        <f>ROW(Source!A248)</f>
        <v>248</v>
      </c>
      <c r="B151">
        <v>60254318</v>
      </c>
      <c r="C151">
        <v>60253173</v>
      </c>
      <c r="D151">
        <v>59062397</v>
      </c>
      <c r="E151">
        <v>1</v>
      </c>
      <c r="F151">
        <v>1</v>
      </c>
      <c r="G151">
        <v>1080</v>
      </c>
      <c r="H151">
        <v>3</v>
      </c>
      <c r="I151" t="s">
        <v>1088</v>
      </c>
      <c r="J151" t="s">
        <v>1089</v>
      </c>
      <c r="K151" t="s">
        <v>1090</v>
      </c>
      <c r="L151">
        <v>1356</v>
      </c>
      <c r="N151">
        <v>1010</v>
      </c>
      <c r="O151" t="s">
        <v>1081</v>
      </c>
      <c r="P151" t="s">
        <v>1081</v>
      </c>
      <c r="Q151">
        <v>1000</v>
      </c>
      <c r="X151">
        <v>0.02</v>
      </c>
      <c r="Y151">
        <v>6.44</v>
      </c>
      <c r="Z151">
        <v>0</v>
      </c>
      <c r="AA151">
        <v>0</v>
      </c>
      <c r="AB151">
        <v>0</v>
      </c>
      <c r="AC151">
        <v>0</v>
      </c>
      <c r="AD151">
        <v>1</v>
      </c>
      <c r="AE151">
        <v>0</v>
      </c>
      <c r="AF151" t="s">
        <v>3</v>
      </c>
      <c r="AG151">
        <v>0.02</v>
      </c>
      <c r="AH151">
        <v>2</v>
      </c>
      <c r="AI151">
        <v>60253179</v>
      </c>
      <c r="AJ151">
        <v>134</v>
      </c>
      <c r="AK151">
        <v>0</v>
      </c>
      <c r="AL151">
        <v>0</v>
      </c>
      <c r="AM151">
        <v>0</v>
      </c>
      <c r="AN151">
        <v>0</v>
      </c>
      <c r="AO151">
        <v>0</v>
      </c>
      <c r="AP151">
        <v>0</v>
      </c>
      <c r="AQ151">
        <v>0</v>
      </c>
      <c r="AR151">
        <v>0</v>
      </c>
    </row>
    <row r="152" spans="1:44" x14ac:dyDescent="0.2">
      <c r="A152">
        <f>ROW(Source!A248)</f>
        <v>248</v>
      </c>
      <c r="B152">
        <v>60254319</v>
      </c>
      <c r="C152">
        <v>60253173</v>
      </c>
      <c r="D152">
        <v>59014724</v>
      </c>
      <c r="E152">
        <v>1080</v>
      </c>
      <c r="F152">
        <v>1</v>
      </c>
      <c r="G152">
        <v>1080</v>
      </c>
      <c r="H152">
        <v>3</v>
      </c>
      <c r="I152" t="s">
        <v>1223</v>
      </c>
      <c r="J152" t="s">
        <v>3</v>
      </c>
      <c r="K152" t="s">
        <v>1224</v>
      </c>
      <c r="L152">
        <v>1303</v>
      </c>
      <c r="N152">
        <v>1003</v>
      </c>
      <c r="O152" t="s">
        <v>375</v>
      </c>
      <c r="P152" t="s">
        <v>375</v>
      </c>
      <c r="Q152">
        <v>1000</v>
      </c>
      <c r="X152">
        <v>0.10199999999999999</v>
      </c>
      <c r="Y152">
        <v>0</v>
      </c>
      <c r="Z152">
        <v>0</v>
      </c>
      <c r="AA152">
        <v>0</v>
      </c>
      <c r="AB152">
        <v>0</v>
      </c>
      <c r="AC152">
        <v>0</v>
      </c>
      <c r="AD152">
        <v>0</v>
      </c>
      <c r="AE152">
        <v>0</v>
      </c>
      <c r="AF152" t="s">
        <v>3</v>
      </c>
      <c r="AG152">
        <v>0.10199999999999999</v>
      </c>
      <c r="AH152">
        <v>3</v>
      </c>
      <c r="AI152">
        <v>-1</v>
      </c>
      <c r="AJ152" t="s">
        <v>3</v>
      </c>
      <c r="AK152">
        <v>0</v>
      </c>
      <c r="AL152">
        <v>0</v>
      </c>
      <c r="AM152">
        <v>0</v>
      </c>
      <c r="AN152">
        <v>0</v>
      </c>
      <c r="AO152">
        <v>0</v>
      </c>
      <c r="AP152">
        <v>0</v>
      </c>
      <c r="AQ152">
        <v>0</v>
      </c>
      <c r="AR152">
        <v>0</v>
      </c>
    </row>
    <row r="153" spans="1:44" x14ac:dyDescent="0.2">
      <c r="A153">
        <f>ROW(Source!A251)</f>
        <v>251</v>
      </c>
      <c r="B153">
        <v>60254320</v>
      </c>
      <c r="C153">
        <v>60253188</v>
      </c>
      <c r="D153">
        <v>58999254</v>
      </c>
      <c r="E153">
        <v>1080</v>
      </c>
      <c r="F153">
        <v>1</v>
      </c>
      <c r="G153">
        <v>1080</v>
      </c>
      <c r="H153">
        <v>1</v>
      </c>
      <c r="I153" t="s">
        <v>1048</v>
      </c>
      <c r="J153" t="s">
        <v>3</v>
      </c>
      <c r="K153" t="s">
        <v>1049</v>
      </c>
      <c r="L153">
        <v>1191</v>
      </c>
      <c r="N153">
        <v>1013</v>
      </c>
      <c r="O153" t="s">
        <v>1050</v>
      </c>
      <c r="P153" t="s">
        <v>1050</v>
      </c>
      <c r="Q153">
        <v>1</v>
      </c>
      <c r="X153">
        <v>7.21</v>
      </c>
      <c r="Y153">
        <v>0</v>
      </c>
      <c r="Z153">
        <v>0</v>
      </c>
      <c r="AA153">
        <v>0</v>
      </c>
      <c r="AB153">
        <v>0</v>
      </c>
      <c r="AC153">
        <v>0</v>
      </c>
      <c r="AD153">
        <v>1</v>
      </c>
      <c r="AE153">
        <v>1</v>
      </c>
      <c r="AF153" t="s">
        <v>24</v>
      </c>
      <c r="AG153">
        <v>7.9310000000000009</v>
      </c>
      <c r="AH153">
        <v>2</v>
      </c>
      <c r="AI153">
        <v>60253189</v>
      </c>
      <c r="AJ153">
        <v>135</v>
      </c>
      <c r="AK153">
        <v>0</v>
      </c>
      <c r="AL153">
        <v>0</v>
      </c>
      <c r="AM153">
        <v>0</v>
      </c>
      <c r="AN153">
        <v>0</v>
      </c>
      <c r="AO153">
        <v>0</v>
      </c>
      <c r="AP153">
        <v>0</v>
      </c>
      <c r="AQ153">
        <v>0</v>
      </c>
      <c r="AR153">
        <v>0</v>
      </c>
    </row>
    <row r="154" spans="1:44" x14ac:dyDescent="0.2">
      <c r="A154">
        <f>ROW(Source!A251)</f>
        <v>251</v>
      </c>
      <c r="B154">
        <v>60254321</v>
      </c>
      <c r="C154">
        <v>60253188</v>
      </c>
      <c r="D154">
        <v>59070669</v>
      </c>
      <c r="E154">
        <v>1</v>
      </c>
      <c r="F154">
        <v>1</v>
      </c>
      <c r="G154">
        <v>1080</v>
      </c>
      <c r="H154">
        <v>2</v>
      </c>
      <c r="I154" t="s">
        <v>1055</v>
      </c>
      <c r="J154" t="s">
        <v>1056</v>
      </c>
      <c r="K154" t="s">
        <v>1057</v>
      </c>
      <c r="L154">
        <v>1368</v>
      </c>
      <c r="N154">
        <v>1011</v>
      </c>
      <c r="O154" t="s">
        <v>1054</v>
      </c>
      <c r="P154" t="s">
        <v>1054</v>
      </c>
      <c r="Q154">
        <v>1</v>
      </c>
      <c r="X154">
        <v>0.2</v>
      </c>
      <c r="Y154">
        <v>0</v>
      </c>
      <c r="Z154">
        <v>83.1</v>
      </c>
      <c r="AA154">
        <v>12.62</v>
      </c>
      <c r="AB154">
        <v>0</v>
      </c>
      <c r="AC154">
        <v>0</v>
      </c>
      <c r="AD154">
        <v>1</v>
      </c>
      <c r="AE154">
        <v>0</v>
      </c>
      <c r="AF154" t="s">
        <v>24</v>
      </c>
      <c r="AG154">
        <v>0.22000000000000003</v>
      </c>
      <c r="AH154">
        <v>2</v>
      </c>
      <c r="AI154">
        <v>60253190</v>
      </c>
      <c r="AJ154">
        <v>136</v>
      </c>
      <c r="AK154">
        <v>0</v>
      </c>
      <c r="AL154">
        <v>0</v>
      </c>
      <c r="AM154">
        <v>0</v>
      </c>
      <c r="AN154">
        <v>0</v>
      </c>
      <c r="AO154">
        <v>0</v>
      </c>
      <c r="AP154">
        <v>0</v>
      </c>
      <c r="AQ154">
        <v>0</v>
      </c>
      <c r="AR154">
        <v>0</v>
      </c>
    </row>
    <row r="155" spans="1:44" x14ac:dyDescent="0.2">
      <c r="A155">
        <f>ROW(Source!A251)</f>
        <v>251</v>
      </c>
      <c r="B155">
        <v>60254322</v>
      </c>
      <c r="C155">
        <v>60253188</v>
      </c>
      <c r="D155">
        <v>59062734</v>
      </c>
      <c r="E155">
        <v>1</v>
      </c>
      <c r="F155">
        <v>1</v>
      </c>
      <c r="G155">
        <v>1080</v>
      </c>
      <c r="H155">
        <v>3</v>
      </c>
      <c r="I155" t="s">
        <v>1078</v>
      </c>
      <c r="J155" t="s">
        <v>1079</v>
      </c>
      <c r="K155" t="s">
        <v>1080</v>
      </c>
      <c r="L155">
        <v>1356</v>
      </c>
      <c r="N155">
        <v>1010</v>
      </c>
      <c r="O155" t="s">
        <v>1081</v>
      </c>
      <c r="P155" t="s">
        <v>1081</v>
      </c>
      <c r="Q155">
        <v>1000</v>
      </c>
      <c r="X155">
        <v>5.0000000000000001E-3</v>
      </c>
      <c r="Y155">
        <v>226.66</v>
      </c>
      <c r="Z155">
        <v>0</v>
      </c>
      <c r="AA155">
        <v>0</v>
      </c>
      <c r="AB155">
        <v>0</v>
      </c>
      <c r="AC155">
        <v>0</v>
      </c>
      <c r="AD155">
        <v>1</v>
      </c>
      <c r="AE155">
        <v>0</v>
      </c>
      <c r="AF155" t="s">
        <v>3</v>
      </c>
      <c r="AG155">
        <v>5.0000000000000001E-3</v>
      </c>
      <c r="AH155">
        <v>2</v>
      </c>
      <c r="AI155">
        <v>60253191</v>
      </c>
      <c r="AJ155">
        <v>137</v>
      </c>
      <c r="AK155">
        <v>0</v>
      </c>
      <c r="AL155">
        <v>0</v>
      </c>
      <c r="AM155">
        <v>0</v>
      </c>
      <c r="AN155">
        <v>0</v>
      </c>
      <c r="AO155">
        <v>0</v>
      </c>
      <c r="AP155">
        <v>0</v>
      </c>
      <c r="AQ155">
        <v>0</v>
      </c>
      <c r="AR155">
        <v>0</v>
      </c>
    </row>
    <row r="156" spans="1:44" x14ac:dyDescent="0.2">
      <c r="A156">
        <f>ROW(Source!A251)</f>
        <v>251</v>
      </c>
      <c r="B156">
        <v>60254323</v>
      </c>
      <c r="C156">
        <v>60253188</v>
      </c>
      <c r="D156">
        <v>59063145</v>
      </c>
      <c r="E156">
        <v>1</v>
      </c>
      <c r="F156">
        <v>1</v>
      </c>
      <c r="G156">
        <v>1080</v>
      </c>
      <c r="H156">
        <v>3</v>
      </c>
      <c r="I156" t="s">
        <v>1082</v>
      </c>
      <c r="J156" t="s">
        <v>1083</v>
      </c>
      <c r="K156" t="s">
        <v>1084</v>
      </c>
      <c r="L156">
        <v>1355</v>
      </c>
      <c r="N156">
        <v>1010</v>
      </c>
      <c r="O156" t="s">
        <v>631</v>
      </c>
      <c r="P156" t="s">
        <v>631</v>
      </c>
      <c r="Q156">
        <v>100</v>
      </c>
      <c r="X156">
        <v>0.34</v>
      </c>
      <c r="Y156">
        <v>323.76</v>
      </c>
      <c r="Z156">
        <v>0</v>
      </c>
      <c r="AA156">
        <v>0</v>
      </c>
      <c r="AB156">
        <v>0</v>
      </c>
      <c r="AC156">
        <v>0</v>
      </c>
      <c r="AD156">
        <v>1</v>
      </c>
      <c r="AE156">
        <v>0</v>
      </c>
      <c r="AF156" t="s">
        <v>3</v>
      </c>
      <c r="AG156">
        <v>0.34</v>
      </c>
      <c r="AH156">
        <v>2</v>
      </c>
      <c r="AI156">
        <v>60253192</v>
      </c>
      <c r="AJ156">
        <v>138</v>
      </c>
      <c r="AK156">
        <v>0</v>
      </c>
      <c r="AL156">
        <v>0</v>
      </c>
      <c r="AM156">
        <v>0</v>
      </c>
      <c r="AN156">
        <v>0</v>
      </c>
      <c r="AO156">
        <v>0</v>
      </c>
      <c r="AP156">
        <v>0</v>
      </c>
      <c r="AQ156">
        <v>0</v>
      </c>
      <c r="AR156">
        <v>0</v>
      </c>
    </row>
    <row r="157" spans="1:44" x14ac:dyDescent="0.2">
      <c r="A157">
        <f>ROW(Source!A251)</f>
        <v>251</v>
      </c>
      <c r="B157">
        <v>60254324</v>
      </c>
      <c r="C157">
        <v>60253188</v>
      </c>
      <c r="D157">
        <v>59062395</v>
      </c>
      <c r="E157">
        <v>1</v>
      </c>
      <c r="F157">
        <v>1</v>
      </c>
      <c r="G157">
        <v>1080</v>
      </c>
      <c r="H157">
        <v>3</v>
      </c>
      <c r="I157" t="s">
        <v>1085</v>
      </c>
      <c r="J157" t="s">
        <v>1086</v>
      </c>
      <c r="K157" t="s">
        <v>1087</v>
      </c>
      <c r="L157">
        <v>1301</v>
      </c>
      <c r="N157">
        <v>1003</v>
      </c>
      <c r="O157" t="s">
        <v>983</v>
      </c>
      <c r="P157" t="s">
        <v>983</v>
      </c>
      <c r="Q157">
        <v>1</v>
      </c>
      <c r="X157">
        <v>7</v>
      </c>
      <c r="Y157">
        <v>0.7</v>
      </c>
      <c r="Z157">
        <v>0</v>
      </c>
      <c r="AA157">
        <v>0</v>
      </c>
      <c r="AB157">
        <v>0</v>
      </c>
      <c r="AC157">
        <v>0</v>
      </c>
      <c r="AD157">
        <v>1</v>
      </c>
      <c r="AE157">
        <v>0</v>
      </c>
      <c r="AF157" t="s">
        <v>3</v>
      </c>
      <c r="AG157">
        <v>7</v>
      </c>
      <c r="AH157">
        <v>2</v>
      </c>
      <c r="AI157">
        <v>60253193</v>
      </c>
      <c r="AJ157">
        <v>139</v>
      </c>
      <c r="AK157">
        <v>0</v>
      </c>
      <c r="AL157">
        <v>0</v>
      </c>
      <c r="AM157">
        <v>0</v>
      </c>
      <c r="AN157">
        <v>0</v>
      </c>
      <c r="AO157">
        <v>0</v>
      </c>
      <c r="AP157">
        <v>0</v>
      </c>
      <c r="AQ157">
        <v>0</v>
      </c>
      <c r="AR157">
        <v>0</v>
      </c>
    </row>
    <row r="158" spans="1:44" x14ac:dyDescent="0.2">
      <c r="A158">
        <f>ROW(Source!A251)</f>
        <v>251</v>
      </c>
      <c r="B158">
        <v>60254325</v>
      </c>
      <c r="C158">
        <v>60253188</v>
      </c>
      <c r="D158">
        <v>59062397</v>
      </c>
      <c r="E158">
        <v>1</v>
      </c>
      <c r="F158">
        <v>1</v>
      </c>
      <c r="G158">
        <v>1080</v>
      </c>
      <c r="H158">
        <v>3</v>
      </c>
      <c r="I158" t="s">
        <v>1088</v>
      </c>
      <c r="J158" t="s">
        <v>1089</v>
      </c>
      <c r="K158" t="s">
        <v>1090</v>
      </c>
      <c r="L158">
        <v>1356</v>
      </c>
      <c r="N158">
        <v>1010</v>
      </c>
      <c r="O158" t="s">
        <v>1081</v>
      </c>
      <c r="P158" t="s">
        <v>1081</v>
      </c>
      <c r="Q158">
        <v>1000</v>
      </c>
      <c r="X158">
        <v>0.02</v>
      </c>
      <c r="Y158">
        <v>6.44</v>
      </c>
      <c r="Z158">
        <v>0</v>
      </c>
      <c r="AA158">
        <v>0</v>
      </c>
      <c r="AB158">
        <v>0</v>
      </c>
      <c r="AC158">
        <v>0</v>
      </c>
      <c r="AD158">
        <v>1</v>
      </c>
      <c r="AE158">
        <v>0</v>
      </c>
      <c r="AF158" t="s">
        <v>3</v>
      </c>
      <c r="AG158">
        <v>0.02</v>
      </c>
      <c r="AH158">
        <v>2</v>
      </c>
      <c r="AI158">
        <v>60253194</v>
      </c>
      <c r="AJ158">
        <v>140</v>
      </c>
      <c r="AK158">
        <v>0</v>
      </c>
      <c r="AL158">
        <v>0</v>
      </c>
      <c r="AM158">
        <v>0</v>
      </c>
      <c r="AN158">
        <v>0</v>
      </c>
      <c r="AO158">
        <v>0</v>
      </c>
      <c r="AP158">
        <v>0</v>
      </c>
      <c r="AQ158">
        <v>0</v>
      </c>
      <c r="AR158">
        <v>0</v>
      </c>
    </row>
    <row r="159" spans="1:44" x14ac:dyDescent="0.2">
      <c r="A159">
        <f>ROW(Source!A251)</f>
        <v>251</v>
      </c>
      <c r="B159">
        <v>60254326</v>
      </c>
      <c r="C159">
        <v>60253188</v>
      </c>
      <c r="D159">
        <v>59014724</v>
      </c>
      <c r="E159">
        <v>1080</v>
      </c>
      <c r="F159">
        <v>1</v>
      </c>
      <c r="G159">
        <v>1080</v>
      </c>
      <c r="H159">
        <v>3</v>
      </c>
      <c r="I159" t="s">
        <v>1223</v>
      </c>
      <c r="J159" t="s">
        <v>3</v>
      </c>
      <c r="K159" t="s">
        <v>1224</v>
      </c>
      <c r="L159">
        <v>1303</v>
      </c>
      <c r="N159">
        <v>1003</v>
      </c>
      <c r="O159" t="s">
        <v>375</v>
      </c>
      <c r="P159" t="s">
        <v>375</v>
      </c>
      <c r="Q159">
        <v>1000</v>
      </c>
      <c r="X159">
        <v>0.10199999999999999</v>
      </c>
      <c r="Y159">
        <v>0</v>
      </c>
      <c r="Z159">
        <v>0</v>
      </c>
      <c r="AA159">
        <v>0</v>
      </c>
      <c r="AB159">
        <v>0</v>
      </c>
      <c r="AC159">
        <v>0</v>
      </c>
      <c r="AD159">
        <v>0</v>
      </c>
      <c r="AE159">
        <v>0</v>
      </c>
      <c r="AF159" t="s">
        <v>3</v>
      </c>
      <c r="AG159">
        <v>0.10199999999999999</v>
      </c>
      <c r="AH159">
        <v>3</v>
      </c>
      <c r="AI159">
        <v>-1</v>
      </c>
      <c r="AJ159" t="s">
        <v>3</v>
      </c>
      <c r="AK159">
        <v>0</v>
      </c>
      <c r="AL159">
        <v>0</v>
      </c>
      <c r="AM159">
        <v>0</v>
      </c>
      <c r="AN159">
        <v>0</v>
      </c>
      <c r="AO159">
        <v>0</v>
      </c>
      <c r="AP159">
        <v>0</v>
      </c>
      <c r="AQ159">
        <v>0</v>
      </c>
      <c r="AR159">
        <v>0</v>
      </c>
    </row>
    <row r="160" spans="1:44" x14ac:dyDescent="0.2">
      <c r="A160">
        <f>ROW(Source!A252)</f>
        <v>252</v>
      </c>
      <c r="B160">
        <v>60254320</v>
      </c>
      <c r="C160">
        <v>60253188</v>
      </c>
      <c r="D160">
        <v>58999254</v>
      </c>
      <c r="E160">
        <v>1080</v>
      </c>
      <c r="F160">
        <v>1</v>
      </c>
      <c r="G160">
        <v>1080</v>
      </c>
      <c r="H160">
        <v>1</v>
      </c>
      <c r="I160" t="s">
        <v>1048</v>
      </c>
      <c r="J160" t="s">
        <v>3</v>
      </c>
      <c r="K160" t="s">
        <v>1049</v>
      </c>
      <c r="L160">
        <v>1191</v>
      </c>
      <c r="N160">
        <v>1013</v>
      </c>
      <c r="O160" t="s">
        <v>1050</v>
      </c>
      <c r="P160" t="s">
        <v>1050</v>
      </c>
      <c r="Q160">
        <v>1</v>
      </c>
      <c r="X160">
        <v>7.21</v>
      </c>
      <c r="Y160">
        <v>0</v>
      </c>
      <c r="Z160">
        <v>0</v>
      </c>
      <c r="AA160">
        <v>0</v>
      </c>
      <c r="AB160">
        <v>0</v>
      </c>
      <c r="AC160">
        <v>0</v>
      </c>
      <c r="AD160">
        <v>1</v>
      </c>
      <c r="AE160">
        <v>1</v>
      </c>
      <c r="AF160" t="s">
        <v>24</v>
      </c>
      <c r="AG160">
        <v>7.9310000000000009</v>
      </c>
      <c r="AH160">
        <v>2</v>
      </c>
      <c r="AI160">
        <v>60253189</v>
      </c>
      <c r="AJ160">
        <v>141</v>
      </c>
      <c r="AK160">
        <v>0</v>
      </c>
      <c r="AL160">
        <v>0</v>
      </c>
      <c r="AM160">
        <v>0</v>
      </c>
      <c r="AN160">
        <v>0</v>
      </c>
      <c r="AO160">
        <v>0</v>
      </c>
      <c r="AP160">
        <v>0</v>
      </c>
      <c r="AQ160">
        <v>0</v>
      </c>
      <c r="AR160">
        <v>0</v>
      </c>
    </row>
    <row r="161" spans="1:44" x14ac:dyDescent="0.2">
      <c r="A161">
        <f>ROW(Source!A252)</f>
        <v>252</v>
      </c>
      <c r="B161">
        <v>60254321</v>
      </c>
      <c r="C161">
        <v>60253188</v>
      </c>
      <c r="D161">
        <v>59070669</v>
      </c>
      <c r="E161">
        <v>1</v>
      </c>
      <c r="F161">
        <v>1</v>
      </c>
      <c r="G161">
        <v>1080</v>
      </c>
      <c r="H161">
        <v>2</v>
      </c>
      <c r="I161" t="s">
        <v>1055</v>
      </c>
      <c r="J161" t="s">
        <v>1056</v>
      </c>
      <c r="K161" t="s">
        <v>1057</v>
      </c>
      <c r="L161">
        <v>1368</v>
      </c>
      <c r="N161">
        <v>1011</v>
      </c>
      <c r="O161" t="s">
        <v>1054</v>
      </c>
      <c r="P161" t="s">
        <v>1054</v>
      </c>
      <c r="Q161">
        <v>1</v>
      </c>
      <c r="X161">
        <v>0.2</v>
      </c>
      <c r="Y161">
        <v>0</v>
      </c>
      <c r="Z161">
        <v>83.1</v>
      </c>
      <c r="AA161">
        <v>12.62</v>
      </c>
      <c r="AB161">
        <v>0</v>
      </c>
      <c r="AC161">
        <v>0</v>
      </c>
      <c r="AD161">
        <v>1</v>
      </c>
      <c r="AE161">
        <v>0</v>
      </c>
      <c r="AF161" t="s">
        <v>24</v>
      </c>
      <c r="AG161">
        <v>0.22000000000000003</v>
      </c>
      <c r="AH161">
        <v>2</v>
      </c>
      <c r="AI161">
        <v>60253190</v>
      </c>
      <c r="AJ161">
        <v>142</v>
      </c>
      <c r="AK161">
        <v>0</v>
      </c>
      <c r="AL161">
        <v>0</v>
      </c>
      <c r="AM161">
        <v>0</v>
      </c>
      <c r="AN161">
        <v>0</v>
      </c>
      <c r="AO161">
        <v>0</v>
      </c>
      <c r="AP161">
        <v>0</v>
      </c>
      <c r="AQ161">
        <v>0</v>
      </c>
      <c r="AR161">
        <v>0</v>
      </c>
    </row>
    <row r="162" spans="1:44" x14ac:dyDescent="0.2">
      <c r="A162">
        <f>ROW(Source!A252)</f>
        <v>252</v>
      </c>
      <c r="B162">
        <v>60254322</v>
      </c>
      <c r="C162">
        <v>60253188</v>
      </c>
      <c r="D162">
        <v>59062734</v>
      </c>
      <c r="E162">
        <v>1</v>
      </c>
      <c r="F162">
        <v>1</v>
      </c>
      <c r="G162">
        <v>1080</v>
      </c>
      <c r="H162">
        <v>3</v>
      </c>
      <c r="I162" t="s">
        <v>1078</v>
      </c>
      <c r="J162" t="s">
        <v>1079</v>
      </c>
      <c r="K162" t="s">
        <v>1080</v>
      </c>
      <c r="L162">
        <v>1356</v>
      </c>
      <c r="N162">
        <v>1010</v>
      </c>
      <c r="O162" t="s">
        <v>1081</v>
      </c>
      <c r="P162" t="s">
        <v>1081</v>
      </c>
      <c r="Q162">
        <v>1000</v>
      </c>
      <c r="X162">
        <v>5.0000000000000001E-3</v>
      </c>
      <c r="Y162">
        <v>226.66</v>
      </c>
      <c r="Z162">
        <v>0</v>
      </c>
      <c r="AA162">
        <v>0</v>
      </c>
      <c r="AB162">
        <v>0</v>
      </c>
      <c r="AC162">
        <v>0</v>
      </c>
      <c r="AD162">
        <v>1</v>
      </c>
      <c r="AE162">
        <v>0</v>
      </c>
      <c r="AF162" t="s">
        <v>3</v>
      </c>
      <c r="AG162">
        <v>5.0000000000000001E-3</v>
      </c>
      <c r="AH162">
        <v>2</v>
      </c>
      <c r="AI162">
        <v>60253191</v>
      </c>
      <c r="AJ162">
        <v>143</v>
      </c>
      <c r="AK162">
        <v>0</v>
      </c>
      <c r="AL162">
        <v>0</v>
      </c>
      <c r="AM162">
        <v>0</v>
      </c>
      <c r="AN162">
        <v>0</v>
      </c>
      <c r="AO162">
        <v>0</v>
      </c>
      <c r="AP162">
        <v>0</v>
      </c>
      <c r="AQ162">
        <v>0</v>
      </c>
      <c r="AR162">
        <v>0</v>
      </c>
    </row>
    <row r="163" spans="1:44" x14ac:dyDescent="0.2">
      <c r="A163">
        <f>ROW(Source!A252)</f>
        <v>252</v>
      </c>
      <c r="B163">
        <v>60254323</v>
      </c>
      <c r="C163">
        <v>60253188</v>
      </c>
      <c r="D163">
        <v>59063145</v>
      </c>
      <c r="E163">
        <v>1</v>
      </c>
      <c r="F163">
        <v>1</v>
      </c>
      <c r="G163">
        <v>1080</v>
      </c>
      <c r="H163">
        <v>3</v>
      </c>
      <c r="I163" t="s">
        <v>1082</v>
      </c>
      <c r="J163" t="s">
        <v>1083</v>
      </c>
      <c r="K163" t="s">
        <v>1084</v>
      </c>
      <c r="L163">
        <v>1355</v>
      </c>
      <c r="N163">
        <v>1010</v>
      </c>
      <c r="O163" t="s">
        <v>631</v>
      </c>
      <c r="P163" t="s">
        <v>631</v>
      </c>
      <c r="Q163">
        <v>100</v>
      </c>
      <c r="X163">
        <v>0.34</v>
      </c>
      <c r="Y163">
        <v>323.76</v>
      </c>
      <c r="Z163">
        <v>0</v>
      </c>
      <c r="AA163">
        <v>0</v>
      </c>
      <c r="AB163">
        <v>0</v>
      </c>
      <c r="AC163">
        <v>0</v>
      </c>
      <c r="AD163">
        <v>1</v>
      </c>
      <c r="AE163">
        <v>0</v>
      </c>
      <c r="AF163" t="s">
        <v>3</v>
      </c>
      <c r="AG163">
        <v>0.34</v>
      </c>
      <c r="AH163">
        <v>2</v>
      </c>
      <c r="AI163">
        <v>60253192</v>
      </c>
      <c r="AJ163">
        <v>144</v>
      </c>
      <c r="AK163">
        <v>0</v>
      </c>
      <c r="AL163">
        <v>0</v>
      </c>
      <c r="AM163">
        <v>0</v>
      </c>
      <c r="AN163">
        <v>0</v>
      </c>
      <c r="AO163">
        <v>0</v>
      </c>
      <c r="AP163">
        <v>0</v>
      </c>
      <c r="AQ163">
        <v>0</v>
      </c>
      <c r="AR163">
        <v>0</v>
      </c>
    </row>
    <row r="164" spans="1:44" x14ac:dyDescent="0.2">
      <c r="A164">
        <f>ROW(Source!A252)</f>
        <v>252</v>
      </c>
      <c r="B164">
        <v>60254324</v>
      </c>
      <c r="C164">
        <v>60253188</v>
      </c>
      <c r="D164">
        <v>59062395</v>
      </c>
      <c r="E164">
        <v>1</v>
      </c>
      <c r="F164">
        <v>1</v>
      </c>
      <c r="G164">
        <v>1080</v>
      </c>
      <c r="H164">
        <v>3</v>
      </c>
      <c r="I164" t="s">
        <v>1085</v>
      </c>
      <c r="J164" t="s">
        <v>1086</v>
      </c>
      <c r="K164" t="s">
        <v>1087</v>
      </c>
      <c r="L164">
        <v>1301</v>
      </c>
      <c r="N164">
        <v>1003</v>
      </c>
      <c r="O164" t="s">
        <v>983</v>
      </c>
      <c r="P164" t="s">
        <v>983</v>
      </c>
      <c r="Q164">
        <v>1</v>
      </c>
      <c r="X164">
        <v>7</v>
      </c>
      <c r="Y164">
        <v>0.7</v>
      </c>
      <c r="Z164">
        <v>0</v>
      </c>
      <c r="AA164">
        <v>0</v>
      </c>
      <c r="AB164">
        <v>0</v>
      </c>
      <c r="AC164">
        <v>0</v>
      </c>
      <c r="AD164">
        <v>1</v>
      </c>
      <c r="AE164">
        <v>0</v>
      </c>
      <c r="AF164" t="s">
        <v>3</v>
      </c>
      <c r="AG164">
        <v>7</v>
      </c>
      <c r="AH164">
        <v>2</v>
      </c>
      <c r="AI164">
        <v>60253193</v>
      </c>
      <c r="AJ164">
        <v>145</v>
      </c>
      <c r="AK164">
        <v>0</v>
      </c>
      <c r="AL164">
        <v>0</v>
      </c>
      <c r="AM164">
        <v>0</v>
      </c>
      <c r="AN164">
        <v>0</v>
      </c>
      <c r="AO164">
        <v>0</v>
      </c>
      <c r="AP164">
        <v>0</v>
      </c>
      <c r="AQ164">
        <v>0</v>
      </c>
      <c r="AR164">
        <v>0</v>
      </c>
    </row>
    <row r="165" spans="1:44" x14ac:dyDescent="0.2">
      <c r="A165">
        <f>ROW(Source!A252)</f>
        <v>252</v>
      </c>
      <c r="B165">
        <v>60254325</v>
      </c>
      <c r="C165">
        <v>60253188</v>
      </c>
      <c r="D165">
        <v>59062397</v>
      </c>
      <c r="E165">
        <v>1</v>
      </c>
      <c r="F165">
        <v>1</v>
      </c>
      <c r="G165">
        <v>1080</v>
      </c>
      <c r="H165">
        <v>3</v>
      </c>
      <c r="I165" t="s">
        <v>1088</v>
      </c>
      <c r="J165" t="s">
        <v>1089</v>
      </c>
      <c r="K165" t="s">
        <v>1090</v>
      </c>
      <c r="L165">
        <v>1356</v>
      </c>
      <c r="N165">
        <v>1010</v>
      </c>
      <c r="O165" t="s">
        <v>1081</v>
      </c>
      <c r="P165" t="s">
        <v>1081</v>
      </c>
      <c r="Q165">
        <v>1000</v>
      </c>
      <c r="X165">
        <v>0.02</v>
      </c>
      <c r="Y165">
        <v>6.44</v>
      </c>
      <c r="Z165">
        <v>0</v>
      </c>
      <c r="AA165">
        <v>0</v>
      </c>
      <c r="AB165">
        <v>0</v>
      </c>
      <c r="AC165">
        <v>0</v>
      </c>
      <c r="AD165">
        <v>1</v>
      </c>
      <c r="AE165">
        <v>0</v>
      </c>
      <c r="AF165" t="s">
        <v>3</v>
      </c>
      <c r="AG165">
        <v>0.02</v>
      </c>
      <c r="AH165">
        <v>2</v>
      </c>
      <c r="AI165">
        <v>60253194</v>
      </c>
      <c r="AJ165">
        <v>146</v>
      </c>
      <c r="AK165">
        <v>0</v>
      </c>
      <c r="AL165">
        <v>0</v>
      </c>
      <c r="AM165">
        <v>0</v>
      </c>
      <c r="AN165">
        <v>0</v>
      </c>
      <c r="AO165">
        <v>0</v>
      </c>
      <c r="AP165">
        <v>0</v>
      </c>
      <c r="AQ165">
        <v>0</v>
      </c>
      <c r="AR165">
        <v>0</v>
      </c>
    </row>
    <row r="166" spans="1:44" x14ac:dyDescent="0.2">
      <c r="A166">
        <f>ROW(Source!A252)</f>
        <v>252</v>
      </c>
      <c r="B166">
        <v>60254326</v>
      </c>
      <c r="C166">
        <v>60253188</v>
      </c>
      <c r="D166">
        <v>59014724</v>
      </c>
      <c r="E166">
        <v>1080</v>
      </c>
      <c r="F166">
        <v>1</v>
      </c>
      <c r="G166">
        <v>1080</v>
      </c>
      <c r="H166">
        <v>3</v>
      </c>
      <c r="I166" t="s">
        <v>1223</v>
      </c>
      <c r="J166" t="s">
        <v>3</v>
      </c>
      <c r="K166" t="s">
        <v>1224</v>
      </c>
      <c r="L166">
        <v>1303</v>
      </c>
      <c r="N166">
        <v>1003</v>
      </c>
      <c r="O166" t="s">
        <v>375</v>
      </c>
      <c r="P166" t="s">
        <v>375</v>
      </c>
      <c r="Q166">
        <v>1000</v>
      </c>
      <c r="X166">
        <v>0.10199999999999999</v>
      </c>
      <c r="Y166">
        <v>0</v>
      </c>
      <c r="Z166">
        <v>0</v>
      </c>
      <c r="AA166">
        <v>0</v>
      </c>
      <c r="AB166">
        <v>0</v>
      </c>
      <c r="AC166">
        <v>0</v>
      </c>
      <c r="AD166">
        <v>0</v>
      </c>
      <c r="AE166">
        <v>0</v>
      </c>
      <c r="AF166" t="s">
        <v>3</v>
      </c>
      <c r="AG166">
        <v>0.10199999999999999</v>
      </c>
      <c r="AH166">
        <v>3</v>
      </c>
      <c r="AI166">
        <v>-1</v>
      </c>
      <c r="AJ166" t="s">
        <v>3</v>
      </c>
      <c r="AK166">
        <v>0</v>
      </c>
      <c r="AL166">
        <v>0</v>
      </c>
      <c r="AM166">
        <v>0</v>
      </c>
      <c r="AN166">
        <v>0</v>
      </c>
      <c r="AO166">
        <v>0</v>
      </c>
      <c r="AP166">
        <v>0</v>
      </c>
      <c r="AQ166">
        <v>0</v>
      </c>
      <c r="AR166">
        <v>0</v>
      </c>
    </row>
    <row r="167" spans="1:44" x14ac:dyDescent="0.2">
      <c r="A167">
        <f>ROW(Source!A257)</f>
        <v>257</v>
      </c>
      <c r="B167">
        <v>60254327</v>
      </c>
      <c r="C167">
        <v>60253204</v>
      </c>
      <c r="D167">
        <v>58999254</v>
      </c>
      <c r="E167">
        <v>1080</v>
      </c>
      <c r="F167">
        <v>1</v>
      </c>
      <c r="G167">
        <v>1080</v>
      </c>
      <c r="H167">
        <v>1</v>
      </c>
      <c r="I167" t="s">
        <v>1048</v>
      </c>
      <c r="J167" t="s">
        <v>3</v>
      </c>
      <c r="K167" t="s">
        <v>1049</v>
      </c>
      <c r="L167">
        <v>1191</v>
      </c>
      <c r="N167">
        <v>1013</v>
      </c>
      <c r="O167" t="s">
        <v>1050</v>
      </c>
      <c r="P167" t="s">
        <v>1050</v>
      </c>
      <c r="Q167">
        <v>1</v>
      </c>
      <c r="X167">
        <v>9.27</v>
      </c>
      <c r="Y167">
        <v>0</v>
      </c>
      <c r="Z167">
        <v>0</v>
      </c>
      <c r="AA167">
        <v>0</v>
      </c>
      <c r="AB167">
        <v>0</v>
      </c>
      <c r="AC167">
        <v>0</v>
      </c>
      <c r="AD167">
        <v>1</v>
      </c>
      <c r="AE167">
        <v>1</v>
      </c>
      <c r="AF167" t="s">
        <v>24</v>
      </c>
      <c r="AG167">
        <v>10.197000000000001</v>
      </c>
      <c r="AH167">
        <v>2</v>
      </c>
      <c r="AI167">
        <v>60253205</v>
      </c>
      <c r="AJ167">
        <v>147</v>
      </c>
      <c r="AK167">
        <v>0</v>
      </c>
      <c r="AL167">
        <v>0</v>
      </c>
      <c r="AM167">
        <v>0</v>
      </c>
      <c r="AN167">
        <v>0</v>
      </c>
      <c r="AO167">
        <v>0</v>
      </c>
      <c r="AP167">
        <v>0</v>
      </c>
      <c r="AQ167">
        <v>0</v>
      </c>
      <c r="AR167">
        <v>0</v>
      </c>
    </row>
    <row r="168" spans="1:44" x14ac:dyDescent="0.2">
      <c r="A168">
        <f>ROW(Source!A257)</f>
        <v>257</v>
      </c>
      <c r="B168">
        <v>60254328</v>
      </c>
      <c r="C168">
        <v>60253204</v>
      </c>
      <c r="D168">
        <v>59070669</v>
      </c>
      <c r="E168">
        <v>1</v>
      </c>
      <c r="F168">
        <v>1</v>
      </c>
      <c r="G168">
        <v>1080</v>
      </c>
      <c r="H168">
        <v>2</v>
      </c>
      <c r="I168" t="s">
        <v>1055</v>
      </c>
      <c r="J168" t="s">
        <v>1056</v>
      </c>
      <c r="K168" t="s">
        <v>1057</v>
      </c>
      <c r="L168">
        <v>1368</v>
      </c>
      <c r="N168">
        <v>1011</v>
      </c>
      <c r="O168" t="s">
        <v>1054</v>
      </c>
      <c r="P168" t="s">
        <v>1054</v>
      </c>
      <c r="Q168">
        <v>1</v>
      </c>
      <c r="X168">
        <v>0.3</v>
      </c>
      <c r="Y168">
        <v>0</v>
      </c>
      <c r="Z168">
        <v>83.1</v>
      </c>
      <c r="AA168">
        <v>12.62</v>
      </c>
      <c r="AB168">
        <v>0</v>
      </c>
      <c r="AC168">
        <v>0</v>
      </c>
      <c r="AD168">
        <v>1</v>
      </c>
      <c r="AE168">
        <v>0</v>
      </c>
      <c r="AF168" t="s">
        <v>24</v>
      </c>
      <c r="AG168">
        <v>0.33</v>
      </c>
      <c r="AH168">
        <v>2</v>
      </c>
      <c r="AI168">
        <v>60253206</v>
      </c>
      <c r="AJ168">
        <v>148</v>
      </c>
      <c r="AK168">
        <v>0</v>
      </c>
      <c r="AL168">
        <v>0</v>
      </c>
      <c r="AM168">
        <v>0</v>
      </c>
      <c r="AN168">
        <v>0</v>
      </c>
      <c r="AO168">
        <v>0</v>
      </c>
      <c r="AP168">
        <v>0</v>
      </c>
      <c r="AQ168">
        <v>0</v>
      </c>
      <c r="AR168">
        <v>0</v>
      </c>
    </row>
    <row r="169" spans="1:44" x14ac:dyDescent="0.2">
      <c r="A169">
        <f>ROW(Source!A257)</f>
        <v>257</v>
      </c>
      <c r="B169">
        <v>60254329</v>
      </c>
      <c r="C169">
        <v>60253204</v>
      </c>
      <c r="D169">
        <v>59062734</v>
      </c>
      <c r="E169">
        <v>1</v>
      </c>
      <c r="F169">
        <v>1</v>
      </c>
      <c r="G169">
        <v>1080</v>
      </c>
      <c r="H169">
        <v>3</v>
      </c>
      <c r="I169" t="s">
        <v>1078</v>
      </c>
      <c r="J169" t="s">
        <v>1079</v>
      </c>
      <c r="K169" t="s">
        <v>1080</v>
      </c>
      <c r="L169">
        <v>1356</v>
      </c>
      <c r="N169">
        <v>1010</v>
      </c>
      <c r="O169" t="s">
        <v>1081</v>
      </c>
      <c r="P169" t="s">
        <v>1081</v>
      </c>
      <c r="Q169">
        <v>1000</v>
      </c>
      <c r="X169">
        <v>5.0000000000000001E-3</v>
      </c>
      <c r="Y169">
        <v>226.66</v>
      </c>
      <c r="Z169">
        <v>0</v>
      </c>
      <c r="AA169">
        <v>0</v>
      </c>
      <c r="AB169">
        <v>0</v>
      </c>
      <c r="AC169">
        <v>0</v>
      </c>
      <c r="AD169">
        <v>1</v>
      </c>
      <c r="AE169">
        <v>0</v>
      </c>
      <c r="AF169" t="s">
        <v>3</v>
      </c>
      <c r="AG169">
        <v>5.0000000000000001E-3</v>
      </c>
      <c r="AH169">
        <v>2</v>
      </c>
      <c r="AI169">
        <v>60253207</v>
      </c>
      <c r="AJ169">
        <v>149</v>
      </c>
      <c r="AK169">
        <v>0</v>
      </c>
      <c r="AL169">
        <v>0</v>
      </c>
      <c r="AM169">
        <v>0</v>
      </c>
      <c r="AN169">
        <v>0</v>
      </c>
      <c r="AO169">
        <v>0</v>
      </c>
      <c r="AP169">
        <v>0</v>
      </c>
      <c r="AQ169">
        <v>0</v>
      </c>
      <c r="AR169">
        <v>0</v>
      </c>
    </row>
    <row r="170" spans="1:44" x14ac:dyDescent="0.2">
      <c r="A170">
        <f>ROW(Source!A257)</f>
        <v>257</v>
      </c>
      <c r="B170">
        <v>60254330</v>
      </c>
      <c r="C170">
        <v>60253204</v>
      </c>
      <c r="D170">
        <v>59063145</v>
      </c>
      <c r="E170">
        <v>1</v>
      </c>
      <c r="F170">
        <v>1</v>
      </c>
      <c r="G170">
        <v>1080</v>
      </c>
      <c r="H170">
        <v>3</v>
      </c>
      <c r="I170" t="s">
        <v>1082</v>
      </c>
      <c r="J170" t="s">
        <v>1083</v>
      </c>
      <c r="K170" t="s">
        <v>1084</v>
      </c>
      <c r="L170">
        <v>1355</v>
      </c>
      <c r="N170">
        <v>1010</v>
      </c>
      <c r="O170" t="s">
        <v>631</v>
      </c>
      <c r="P170" t="s">
        <v>631</v>
      </c>
      <c r="Q170">
        <v>100</v>
      </c>
      <c r="X170">
        <v>0.38</v>
      </c>
      <c r="Y170">
        <v>323.76</v>
      </c>
      <c r="Z170">
        <v>0</v>
      </c>
      <c r="AA170">
        <v>0</v>
      </c>
      <c r="AB170">
        <v>0</v>
      </c>
      <c r="AC170">
        <v>0</v>
      </c>
      <c r="AD170">
        <v>1</v>
      </c>
      <c r="AE170">
        <v>0</v>
      </c>
      <c r="AF170" t="s">
        <v>3</v>
      </c>
      <c r="AG170">
        <v>0.38</v>
      </c>
      <c r="AH170">
        <v>2</v>
      </c>
      <c r="AI170">
        <v>60253208</v>
      </c>
      <c r="AJ170">
        <v>150</v>
      </c>
      <c r="AK170">
        <v>0</v>
      </c>
      <c r="AL170">
        <v>0</v>
      </c>
      <c r="AM170">
        <v>0</v>
      </c>
      <c r="AN170">
        <v>0</v>
      </c>
      <c r="AO170">
        <v>0</v>
      </c>
      <c r="AP170">
        <v>0</v>
      </c>
      <c r="AQ170">
        <v>0</v>
      </c>
      <c r="AR170">
        <v>0</v>
      </c>
    </row>
    <row r="171" spans="1:44" x14ac:dyDescent="0.2">
      <c r="A171">
        <f>ROW(Source!A257)</f>
        <v>257</v>
      </c>
      <c r="B171">
        <v>60254331</v>
      </c>
      <c r="C171">
        <v>60253204</v>
      </c>
      <c r="D171">
        <v>59062395</v>
      </c>
      <c r="E171">
        <v>1</v>
      </c>
      <c r="F171">
        <v>1</v>
      </c>
      <c r="G171">
        <v>1080</v>
      </c>
      <c r="H171">
        <v>3</v>
      </c>
      <c r="I171" t="s">
        <v>1085</v>
      </c>
      <c r="J171" t="s">
        <v>1086</v>
      </c>
      <c r="K171" t="s">
        <v>1087</v>
      </c>
      <c r="L171">
        <v>1301</v>
      </c>
      <c r="N171">
        <v>1003</v>
      </c>
      <c r="O171" t="s">
        <v>983</v>
      </c>
      <c r="P171" t="s">
        <v>983</v>
      </c>
      <c r="Q171">
        <v>1</v>
      </c>
      <c r="X171">
        <v>13</v>
      </c>
      <c r="Y171">
        <v>0.7</v>
      </c>
      <c r="Z171">
        <v>0</v>
      </c>
      <c r="AA171">
        <v>0</v>
      </c>
      <c r="AB171">
        <v>0</v>
      </c>
      <c r="AC171">
        <v>0</v>
      </c>
      <c r="AD171">
        <v>1</v>
      </c>
      <c r="AE171">
        <v>0</v>
      </c>
      <c r="AF171" t="s">
        <v>3</v>
      </c>
      <c r="AG171">
        <v>13</v>
      </c>
      <c r="AH171">
        <v>2</v>
      </c>
      <c r="AI171">
        <v>60253209</v>
      </c>
      <c r="AJ171">
        <v>151</v>
      </c>
      <c r="AK171">
        <v>0</v>
      </c>
      <c r="AL171">
        <v>0</v>
      </c>
      <c r="AM171">
        <v>0</v>
      </c>
      <c r="AN171">
        <v>0</v>
      </c>
      <c r="AO171">
        <v>0</v>
      </c>
      <c r="AP171">
        <v>0</v>
      </c>
      <c r="AQ171">
        <v>0</v>
      </c>
      <c r="AR171">
        <v>0</v>
      </c>
    </row>
    <row r="172" spans="1:44" x14ac:dyDescent="0.2">
      <c r="A172">
        <f>ROW(Source!A257)</f>
        <v>257</v>
      </c>
      <c r="B172">
        <v>60254332</v>
      </c>
      <c r="C172">
        <v>60253204</v>
      </c>
      <c r="D172">
        <v>59062397</v>
      </c>
      <c r="E172">
        <v>1</v>
      </c>
      <c r="F172">
        <v>1</v>
      </c>
      <c r="G172">
        <v>1080</v>
      </c>
      <c r="H172">
        <v>3</v>
      </c>
      <c r="I172" t="s">
        <v>1088</v>
      </c>
      <c r="J172" t="s">
        <v>1089</v>
      </c>
      <c r="K172" t="s">
        <v>1090</v>
      </c>
      <c r="L172">
        <v>1356</v>
      </c>
      <c r="N172">
        <v>1010</v>
      </c>
      <c r="O172" t="s">
        <v>1081</v>
      </c>
      <c r="P172" t="s">
        <v>1081</v>
      </c>
      <c r="Q172">
        <v>1000</v>
      </c>
      <c r="X172">
        <v>0.02</v>
      </c>
      <c r="Y172">
        <v>6.44</v>
      </c>
      <c r="Z172">
        <v>0</v>
      </c>
      <c r="AA172">
        <v>0</v>
      </c>
      <c r="AB172">
        <v>0</v>
      </c>
      <c r="AC172">
        <v>0</v>
      </c>
      <c r="AD172">
        <v>1</v>
      </c>
      <c r="AE172">
        <v>0</v>
      </c>
      <c r="AF172" t="s">
        <v>3</v>
      </c>
      <c r="AG172">
        <v>0.02</v>
      </c>
      <c r="AH172">
        <v>2</v>
      </c>
      <c r="AI172">
        <v>60253210</v>
      </c>
      <c r="AJ172">
        <v>152</v>
      </c>
      <c r="AK172">
        <v>0</v>
      </c>
      <c r="AL172">
        <v>0</v>
      </c>
      <c r="AM172">
        <v>0</v>
      </c>
      <c r="AN172">
        <v>0</v>
      </c>
      <c r="AO172">
        <v>0</v>
      </c>
      <c r="AP172">
        <v>0</v>
      </c>
      <c r="AQ172">
        <v>0</v>
      </c>
      <c r="AR172">
        <v>0</v>
      </c>
    </row>
    <row r="173" spans="1:44" x14ac:dyDescent="0.2">
      <c r="A173">
        <f>ROW(Source!A257)</f>
        <v>257</v>
      </c>
      <c r="B173">
        <v>60254333</v>
      </c>
      <c r="C173">
        <v>60253204</v>
      </c>
      <c r="D173">
        <v>59014724</v>
      </c>
      <c r="E173">
        <v>1080</v>
      </c>
      <c r="F173">
        <v>1</v>
      </c>
      <c r="G173">
        <v>1080</v>
      </c>
      <c r="H173">
        <v>3</v>
      </c>
      <c r="I173" t="s">
        <v>1223</v>
      </c>
      <c r="J173" t="s">
        <v>3</v>
      </c>
      <c r="K173" t="s">
        <v>1224</v>
      </c>
      <c r="L173">
        <v>1303</v>
      </c>
      <c r="N173">
        <v>1003</v>
      </c>
      <c r="O173" t="s">
        <v>375</v>
      </c>
      <c r="P173" t="s">
        <v>375</v>
      </c>
      <c r="Q173">
        <v>1000</v>
      </c>
      <c r="X173">
        <v>0.10199999999999999</v>
      </c>
      <c r="Y173">
        <v>0</v>
      </c>
      <c r="Z173">
        <v>0</v>
      </c>
      <c r="AA173">
        <v>0</v>
      </c>
      <c r="AB173">
        <v>0</v>
      </c>
      <c r="AC173">
        <v>0</v>
      </c>
      <c r="AD173">
        <v>0</v>
      </c>
      <c r="AE173">
        <v>0</v>
      </c>
      <c r="AF173" t="s">
        <v>3</v>
      </c>
      <c r="AG173">
        <v>0.10199999999999999</v>
      </c>
      <c r="AH173">
        <v>3</v>
      </c>
      <c r="AI173">
        <v>-1</v>
      </c>
      <c r="AJ173" t="s">
        <v>3</v>
      </c>
      <c r="AK173">
        <v>0</v>
      </c>
      <c r="AL173">
        <v>0</v>
      </c>
      <c r="AM173">
        <v>0</v>
      </c>
      <c r="AN173">
        <v>0</v>
      </c>
      <c r="AO173">
        <v>0</v>
      </c>
      <c r="AP173">
        <v>0</v>
      </c>
      <c r="AQ173">
        <v>0</v>
      </c>
      <c r="AR173">
        <v>0</v>
      </c>
    </row>
    <row r="174" spans="1:44" x14ac:dyDescent="0.2">
      <c r="A174">
        <f>ROW(Source!A258)</f>
        <v>258</v>
      </c>
      <c r="B174">
        <v>60254327</v>
      </c>
      <c r="C174">
        <v>60253204</v>
      </c>
      <c r="D174">
        <v>58999254</v>
      </c>
      <c r="E174">
        <v>1080</v>
      </c>
      <c r="F174">
        <v>1</v>
      </c>
      <c r="G174">
        <v>1080</v>
      </c>
      <c r="H174">
        <v>1</v>
      </c>
      <c r="I174" t="s">
        <v>1048</v>
      </c>
      <c r="J174" t="s">
        <v>3</v>
      </c>
      <c r="K174" t="s">
        <v>1049</v>
      </c>
      <c r="L174">
        <v>1191</v>
      </c>
      <c r="N174">
        <v>1013</v>
      </c>
      <c r="O174" t="s">
        <v>1050</v>
      </c>
      <c r="P174" t="s">
        <v>1050</v>
      </c>
      <c r="Q174">
        <v>1</v>
      </c>
      <c r="X174">
        <v>9.27</v>
      </c>
      <c r="Y174">
        <v>0</v>
      </c>
      <c r="Z174">
        <v>0</v>
      </c>
      <c r="AA174">
        <v>0</v>
      </c>
      <c r="AB174">
        <v>0</v>
      </c>
      <c r="AC174">
        <v>0</v>
      </c>
      <c r="AD174">
        <v>1</v>
      </c>
      <c r="AE174">
        <v>1</v>
      </c>
      <c r="AF174" t="s">
        <v>24</v>
      </c>
      <c r="AG174">
        <v>10.197000000000001</v>
      </c>
      <c r="AH174">
        <v>2</v>
      </c>
      <c r="AI174">
        <v>60253205</v>
      </c>
      <c r="AJ174">
        <v>153</v>
      </c>
      <c r="AK174">
        <v>0</v>
      </c>
      <c r="AL174">
        <v>0</v>
      </c>
      <c r="AM174">
        <v>0</v>
      </c>
      <c r="AN174">
        <v>0</v>
      </c>
      <c r="AO174">
        <v>0</v>
      </c>
      <c r="AP174">
        <v>0</v>
      </c>
      <c r="AQ174">
        <v>0</v>
      </c>
      <c r="AR174">
        <v>0</v>
      </c>
    </row>
    <row r="175" spans="1:44" x14ac:dyDescent="0.2">
      <c r="A175">
        <f>ROW(Source!A258)</f>
        <v>258</v>
      </c>
      <c r="B175">
        <v>60254328</v>
      </c>
      <c r="C175">
        <v>60253204</v>
      </c>
      <c r="D175">
        <v>59070669</v>
      </c>
      <c r="E175">
        <v>1</v>
      </c>
      <c r="F175">
        <v>1</v>
      </c>
      <c r="G175">
        <v>1080</v>
      </c>
      <c r="H175">
        <v>2</v>
      </c>
      <c r="I175" t="s">
        <v>1055</v>
      </c>
      <c r="J175" t="s">
        <v>1056</v>
      </c>
      <c r="K175" t="s">
        <v>1057</v>
      </c>
      <c r="L175">
        <v>1368</v>
      </c>
      <c r="N175">
        <v>1011</v>
      </c>
      <c r="O175" t="s">
        <v>1054</v>
      </c>
      <c r="P175" t="s">
        <v>1054</v>
      </c>
      <c r="Q175">
        <v>1</v>
      </c>
      <c r="X175">
        <v>0.3</v>
      </c>
      <c r="Y175">
        <v>0</v>
      </c>
      <c r="Z175">
        <v>83.1</v>
      </c>
      <c r="AA175">
        <v>12.62</v>
      </c>
      <c r="AB175">
        <v>0</v>
      </c>
      <c r="AC175">
        <v>0</v>
      </c>
      <c r="AD175">
        <v>1</v>
      </c>
      <c r="AE175">
        <v>0</v>
      </c>
      <c r="AF175" t="s">
        <v>24</v>
      </c>
      <c r="AG175">
        <v>0.33</v>
      </c>
      <c r="AH175">
        <v>2</v>
      </c>
      <c r="AI175">
        <v>60253206</v>
      </c>
      <c r="AJ175">
        <v>154</v>
      </c>
      <c r="AK175">
        <v>0</v>
      </c>
      <c r="AL175">
        <v>0</v>
      </c>
      <c r="AM175">
        <v>0</v>
      </c>
      <c r="AN175">
        <v>0</v>
      </c>
      <c r="AO175">
        <v>0</v>
      </c>
      <c r="AP175">
        <v>0</v>
      </c>
      <c r="AQ175">
        <v>0</v>
      </c>
      <c r="AR175">
        <v>0</v>
      </c>
    </row>
    <row r="176" spans="1:44" x14ac:dyDescent="0.2">
      <c r="A176">
        <f>ROW(Source!A258)</f>
        <v>258</v>
      </c>
      <c r="B176">
        <v>60254329</v>
      </c>
      <c r="C176">
        <v>60253204</v>
      </c>
      <c r="D176">
        <v>59062734</v>
      </c>
      <c r="E176">
        <v>1</v>
      </c>
      <c r="F176">
        <v>1</v>
      </c>
      <c r="G176">
        <v>1080</v>
      </c>
      <c r="H176">
        <v>3</v>
      </c>
      <c r="I176" t="s">
        <v>1078</v>
      </c>
      <c r="J176" t="s">
        <v>1079</v>
      </c>
      <c r="K176" t="s">
        <v>1080</v>
      </c>
      <c r="L176">
        <v>1356</v>
      </c>
      <c r="N176">
        <v>1010</v>
      </c>
      <c r="O176" t="s">
        <v>1081</v>
      </c>
      <c r="P176" t="s">
        <v>1081</v>
      </c>
      <c r="Q176">
        <v>1000</v>
      </c>
      <c r="X176">
        <v>5.0000000000000001E-3</v>
      </c>
      <c r="Y176">
        <v>226.66</v>
      </c>
      <c r="Z176">
        <v>0</v>
      </c>
      <c r="AA176">
        <v>0</v>
      </c>
      <c r="AB176">
        <v>0</v>
      </c>
      <c r="AC176">
        <v>0</v>
      </c>
      <c r="AD176">
        <v>1</v>
      </c>
      <c r="AE176">
        <v>0</v>
      </c>
      <c r="AF176" t="s">
        <v>3</v>
      </c>
      <c r="AG176">
        <v>5.0000000000000001E-3</v>
      </c>
      <c r="AH176">
        <v>2</v>
      </c>
      <c r="AI176">
        <v>60253207</v>
      </c>
      <c r="AJ176">
        <v>155</v>
      </c>
      <c r="AK176">
        <v>0</v>
      </c>
      <c r="AL176">
        <v>0</v>
      </c>
      <c r="AM176">
        <v>0</v>
      </c>
      <c r="AN176">
        <v>0</v>
      </c>
      <c r="AO176">
        <v>0</v>
      </c>
      <c r="AP176">
        <v>0</v>
      </c>
      <c r="AQ176">
        <v>0</v>
      </c>
      <c r="AR176">
        <v>0</v>
      </c>
    </row>
    <row r="177" spans="1:44" x14ac:dyDescent="0.2">
      <c r="A177">
        <f>ROW(Source!A258)</f>
        <v>258</v>
      </c>
      <c r="B177">
        <v>60254330</v>
      </c>
      <c r="C177">
        <v>60253204</v>
      </c>
      <c r="D177">
        <v>59063145</v>
      </c>
      <c r="E177">
        <v>1</v>
      </c>
      <c r="F177">
        <v>1</v>
      </c>
      <c r="G177">
        <v>1080</v>
      </c>
      <c r="H177">
        <v>3</v>
      </c>
      <c r="I177" t="s">
        <v>1082</v>
      </c>
      <c r="J177" t="s">
        <v>1083</v>
      </c>
      <c r="K177" t="s">
        <v>1084</v>
      </c>
      <c r="L177">
        <v>1355</v>
      </c>
      <c r="N177">
        <v>1010</v>
      </c>
      <c r="O177" t="s">
        <v>631</v>
      </c>
      <c r="P177" t="s">
        <v>631</v>
      </c>
      <c r="Q177">
        <v>100</v>
      </c>
      <c r="X177">
        <v>0.38</v>
      </c>
      <c r="Y177">
        <v>323.76</v>
      </c>
      <c r="Z177">
        <v>0</v>
      </c>
      <c r="AA177">
        <v>0</v>
      </c>
      <c r="AB177">
        <v>0</v>
      </c>
      <c r="AC177">
        <v>0</v>
      </c>
      <c r="AD177">
        <v>1</v>
      </c>
      <c r="AE177">
        <v>0</v>
      </c>
      <c r="AF177" t="s">
        <v>3</v>
      </c>
      <c r="AG177">
        <v>0.38</v>
      </c>
      <c r="AH177">
        <v>2</v>
      </c>
      <c r="AI177">
        <v>60253208</v>
      </c>
      <c r="AJ177">
        <v>156</v>
      </c>
      <c r="AK177">
        <v>0</v>
      </c>
      <c r="AL177">
        <v>0</v>
      </c>
      <c r="AM177">
        <v>0</v>
      </c>
      <c r="AN177">
        <v>0</v>
      </c>
      <c r="AO177">
        <v>0</v>
      </c>
      <c r="AP177">
        <v>0</v>
      </c>
      <c r="AQ177">
        <v>0</v>
      </c>
      <c r="AR177">
        <v>0</v>
      </c>
    </row>
    <row r="178" spans="1:44" x14ac:dyDescent="0.2">
      <c r="A178">
        <f>ROW(Source!A258)</f>
        <v>258</v>
      </c>
      <c r="B178">
        <v>60254331</v>
      </c>
      <c r="C178">
        <v>60253204</v>
      </c>
      <c r="D178">
        <v>59062395</v>
      </c>
      <c r="E178">
        <v>1</v>
      </c>
      <c r="F178">
        <v>1</v>
      </c>
      <c r="G178">
        <v>1080</v>
      </c>
      <c r="H178">
        <v>3</v>
      </c>
      <c r="I178" t="s">
        <v>1085</v>
      </c>
      <c r="J178" t="s">
        <v>1086</v>
      </c>
      <c r="K178" t="s">
        <v>1087</v>
      </c>
      <c r="L178">
        <v>1301</v>
      </c>
      <c r="N178">
        <v>1003</v>
      </c>
      <c r="O178" t="s">
        <v>983</v>
      </c>
      <c r="P178" t="s">
        <v>983</v>
      </c>
      <c r="Q178">
        <v>1</v>
      </c>
      <c r="X178">
        <v>13</v>
      </c>
      <c r="Y178">
        <v>0.7</v>
      </c>
      <c r="Z178">
        <v>0</v>
      </c>
      <c r="AA178">
        <v>0</v>
      </c>
      <c r="AB178">
        <v>0</v>
      </c>
      <c r="AC178">
        <v>0</v>
      </c>
      <c r="AD178">
        <v>1</v>
      </c>
      <c r="AE178">
        <v>0</v>
      </c>
      <c r="AF178" t="s">
        <v>3</v>
      </c>
      <c r="AG178">
        <v>13</v>
      </c>
      <c r="AH178">
        <v>2</v>
      </c>
      <c r="AI178">
        <v>60253209</v>
      </c>
      <c r="AJ178">
        <v>157</v>
      </c>
      <c r="AK178">
        <v>0</v>
      </c>
      <c r="AL178">
        <v>0</v>
      </c>
      <c r="AM178">
        <v>0</v>
      </c>
      <c r="AN178">
        <v>0</v>
      </c>
      <c r="AO178">
        <v>0</v>
      </c>
      <c r="AP178">
        <v>0</v>
      </c>
      <c r="AQ178">
        <v>0</v>
      </c>
      <c r="AR178">
        <v>0</v>
      </c>
    </row>
    <row r="179" spans="1:44" x14ac:dyDescent="0.2">
      <c r="A179">
        <f>ROW(Source!A258)</f>
        <v>258</v>
      </c>
      <c r="B179">
        <v>60254332</v>
      </c>
      <c r="C179">
        <v>60253204</v>
      </c>
      <c r="D179">
        <v>59062397</v>
      </c>
      <c r="E179">
        <v>1</v>
      </c>
      <c r="F179">
        <v>1</v>
      </c>
      <c r="G179">
        <v>1080</v>
      </c>
      <c r="H179">
        <v>3</v>
      </c>
      <c r="I179" t="s">
        <v>1088</v>
      </c>
      <c r="J179" t="s">
        <v>1089</v>
      </c>
      <c r="K179" t="s">
        <v>1090</v>
      </c>
      <c r="L179">
        <v>1356</v>
      </c>
      <c r="N179">
        <v>1010</v>
      </c>
      <c r="O179" t="s">
        <v>1081</v>
      </c>
      <c r="P179" t="s">
        <v>1081</v>
      </c>
      <c r="Q179">
        <v>1000</v>
      </c>
      <c r="X179">
        <v>0.02</v>
      </c>
      <c r="Y179">
        <v>6.44</v>
      </c>
      <c r="Z179">
        <v>0</v>
      </c>
      <c r="AA179">
        <v>0</v>
      </c>
      <c r="AB179">
        <v>0</v>
      </c>
      <c r="AC179">
        <v>0</v>
      </c>
      <c r="AD179">
        <v>1</v>
      </c>
      <c r="AE179">
        <v>0</v>
      </c>
      <c r="AF179" t="s">
        <v>3</v>
      </c>
      <c r="AG179">
        <v>0.02</v>
      </c>
      <c r="AH179">
        <v>2</v>
      </c>
      <c r="AI179">
        <v>60253210</v>
      </c>
      <c r="AJ179">
        <v>158</v>
      </c>
      <c r="AK179">
        <v>0</v>
      </c>
      <c r="AL179">
        <v>0</v>
      </c>
      <c r="AM179">
        <v>0</v>
      </c>
      <c r="AN179">
        <v>0</v>
      </c>
      <c r="AO179">
        <v>0</v>
      </c>
      <c r="AP179">
        <v>0</v>
      </c>
      <c r="AQ179">
        <v>0</v>
      </c>
      <c r="AR179">
        <v>0</v>
      </c>
    </row>
    <row r="180" spans="1:44" x14ac:dyDescent="0.2">
      <c r="A180">
        <f>ROW(Source!A258)</f>
        <v>258</v>
      </c>
      <c r="B180">
        <v>60254333</v>
      </c>
      <c r="C180">
        <v>60253204</v>
      </c>
      <c r="D180">
        <v>59014724</v>
      </c>
      <c r="E180">
        <v>1080</v>
      </c>
      <c r="F180">
        <v>1</v>
      </c>
      <c r="G180">
        <v>1080</v>
      </c>
      <c r="H180">
        <v>3</v>
      </c>
      <c r="I180" t="s">
        <v>1223</v>
      </c>
      <c r="J180" t="s">
        <v>3</v>
      </c>
      <c r="K180" t="s">
        <v>1224</v>
      </c>
      <c r="L180">
        <v>1303</v>
      </c>
      <c r="N180">
        <v>1003</v>
      </c>
      <c r="O180" t="s">
        <v>375</v>
      </c>
      <c r="P180" t="s">
        <v>375</v>
      </c>
      <c r="Q180">
        <v>1000</v>
      </c>
      <c r="X180">
        <v>0.10199999999999999</v>
      </c>
      <c r="Y180">
        <v>0</v>
      </c>
      <c r="Z180">
        <v>0</v>
      </c>
      <c r="AA180">
        <v>0</v>
      </c>
      <c r="AB180">
        <v>0</v>
      </c>
      <c r="AC180">
        <v>0</v>
      </c>
      <c r="AD180">
        <v>0</v>
      </c>
      <c r="AE180">
        <v>0</v>
      </c>
      <c r="AF180" t="s">
        <v>3</v>
      </c>
      <c r="AG180">
        <v>0.10199999999999999</v>
      </c>
      <c r="AH180">
        <v>3</v>
      </c>
      <c r="AI180">
        <v>-1</v>
      </c>
      <c r="AJ180" t="s">
        <v>3</v>
      </c>
      <c r="AK180">
        <v>0</v>
      </c>
      <c r="AL180">
        <v>0</v>
      </c>
      <c r="AM180">
        <v>0</v>
      </c>
      <c r="AN180">
        <v>0</v>
      </c>
      <c r="AO180">
        <v>0</v>
      </c>
      <c r="AP180">
        <v>0</v>
      </c>
      <c r="AQ180">
        <v>0</v>
      </c>
      <c r="AR180">
        <v>0</v>
      </c>
    </row>
    <row r="181" spans="1:44" x14ac:dyDescent="0.2">
      <c r="A181">
        <f>ROW(Source!A261)</f>
        <v>261</v>
      </c>
      <c r="B181">
        <v>60254334</v>
      </c>
      <c r="C181">
        <v>60253219</v>
      </c>
      <c r="D181">
        <v>58999254</v>
      </c>
      <c r="E181">
        <v>1080</v>
      </c>
      <c r="F181">
        <v>1</v>
      </c>
      <c r="G181">
        <v>1080</v>
      </c>
      <c r="H181">
        <v>1</v>
      </c>
      <c r="I181" t="s">
        <v>1048</v>
      </c>
      <c r="J181" t="s">
        <v>3</v>
      </c>
      <c r="K181" t="s">
        <v>1049</v>
      </c>
      <c r="L181">
        <v>1191</v>
      </c>
      <c r="N181">
        <v>1013</v>
      </c>
      <c r="O181" t="s">
        <v>1050</v>
      </c>
      <c r="P181" t="s">
        <v>1050</v>
      </c>
      <c r="Q181">
        <v>1</v>
      </c>
      <c r="X181">
        <v>42.4</v>
      </c>
      <c r="Y181">
        <v>0</v>
      </c>
      <c r="Z181">
        <v>0</v>
      </c>
      <c r="AA181">
        <v>0</v>
      </c>
      <c r="AB181">
        <v>0</v>
      </c>
      <c r="AC181">
        <v>0</v>
      </c>
      <c r="AD181">
        <v>1</v>
      </c>
      <c r="AE181">
        <v>1</v>
      </c>
      <c r="AF181" t="s">
        <v>24</v>
      </c>
      <c r="AG181">
        <v>46.64</v>
      </c>
      <c r="AH181">
        <v>2</v>
      </c>
      <c r="AI181">
        <v>60253220</v>
      </c>
      <c r="AJ181">
        <v>159</v>
      </c>
      <c r="AK181">
        <v>0</v>
      </c>
      <c r="AL181">
        <v>0</v>
      </c>
      <c r="AM181">
        <v>0</v>
      </c>
      <c r="AN181">
        <v>0</v>
      </c>
      <c r="AO181">
        <v>0</v>
      </c>
      <c r="AP181">
        <v>0</v>
      </c>
      <c r="AQ181">
        <v>0</v>
      </c>
      <c r="AR181">
        <v>0</v>
      </c>
    </row>
    <row r="182" spans="1:44" x14ac:dyDescent="0.2">
      <c r="A182">
        <f>ROW(Source!A261)</f>
        <v>261</v>
      </c>
      <c r="B182">
        <v>60254335</v>
      </c>
      <c r="C182">
        <v>60253219</v>
      </c>
      <c r="D182">
        <v>59070669</v>
      </c>
      <c r="E182">
        <v>1</v>
      </c>
      <c r="F182">
        <v>1</v>
      </c>
      <c r="G182">
        <v>1080</v>
      </c>
      <c r="H182">
        <v>2</v>
      </c>
      <c r="I182" t="s">
        <v>1055</v>
      </c>
      <c r="J182" t="s">
        <v>1056</v>
      </c>
      <c r="K182" t="s">
        <v>1057</v>
      </c>
      <c r="L182">
        <v>1368</v>
      </c>
      <c r="N182">
        <v>1011</v>
      </c>
      <c r="O182" t="s">
        <v>1054</v>
      </c>
      <c r="P182" t="s">
        <v>1054</v>
      </c>
      <c r="Q182">
        <v>1</v>
      </c>
      <c r="X182">
        <v>1.58</v>
      </c>
      <c r="Y182">
        <v>0</v>
      </c>
      <c r="Z182">
        <v>83.1</v>
      </c>
      <c r="AA182">
        <v>12.62</v>
      </c>
      <c r="AB182">
        <v>0</v>
      </c>
      <c r="AC182">
        <v>0</v>
      </c>
      <c r="AD182">
        <v>1</v>
      </c>
      <c r="AE182">
        <v>0</v>
      </c>
      <c r="AF182" t="s">
        <v>24</v>
      </c>
      <c r="AG182">
        <v>1.7380000000000002</v>
      </c>
      <c r="AH182">
        <v>2</v>
      </c>
      <c r="AI182">
        <v>60253221</v>
      </c>
      <c r="AJ182">
        <v>160</v>
      </c>
      <c r="AK182">
        <v>0</v>
      </c>
      <c r="AL182">
        <v>0</v>
      </c>
      <c r="AM182">
        <v>0</v>
      </c>
      <c r="AN182">
        <v>0</v>
      </c>
      <c r="AO182">
        <v>0</v>
      </c>
      <c r="AP182">
        <v>0</v>
      </c>
      <c r="AQ182">
        <v>0</v>
      </c>
      <c r="AR182">
        <v>0</v>
      </c>
    </row>
    <row r="183" spans="1:44" x14ac:dyDescent="0.2">
      <c r="A183">
        <f>ROW(Source!A261)</f>
        <v>261</v>
      </c>
      <c r="B183">
        <v>60254336</v>
      </c>
      <c r="C183">
        <v>60253219</v>
      </c>
      <c r="D183">
        <v>59069998</v>
      </c>
      <c r="E183">
        <v>1</v>
      </c>
      <c r="F183">
        <v>1</v>
      </c>
      <c r="G183">
        <v>1080</v>
      </c>
      <c r="H183">
        <v>2</v>
      </c>
      <c r="I183" t="s">
        <v>1091</v>
      </c>
      <c r="J183" t="s">
        <v>1092</v>
      </c>
      <c r="K183" t="s">
        <v>1093</v>
      </c>
      <c r="L183">
        <v>1368</v>
      </c>
      <c r="N183">
        <v>1011</v>
      </c>
      <c r="O183" t="s">
        <v>1054</v>
      </c>
      <c r="P183" t="s">
        <v>1054</v>
      </c>
      <c r="Q183">
        <v>1</v>
      </c>
      <c r="X183">
        <v>9.83</v>
      </c>
      <c r="Y183">
        <v>0</v>
      </c>
      <c r="Z183">
        <v>0.73</v>
      </c>
      <c r="AA183">
        <v>0</v>
      </c>
      <c r="AB183">
        <v>0</v>
      </c>
      <c r="AC183">
        <v>0</v>
      </c>
      <c r="AD183">
        <v>1</v>
      </c>
      <c r="AE183">
        <v>0</v>
      </c>
      <c r="AF183" t="s">
        <v>24</v>
      </c>
      <c r="AG183">
        <v>10.813000000000001</v>
      </c>
      <c r="AH183">
        <v>2</v>
      </c>
      <c r="AI183">
        <v>60253222</v>
      </c>
      <c r="AJ183">
        <v>161</v>
      </c>
      <c r="AK183">
        <v>0</v>
      </c>
      <c r="AL183">
        <v>0</v>
      </c>
      <c r="AM183">
        <v>0</v>
      </c>
      <c r="AN183">
        <v>0</v>
      </c>
      <c r="AO183">
        <v>0</v>
      </c>
      <c r="AP183">
        <v>0</v>
      </c>
      <c r="AQ183">
        <v>0</v>
      </c>
      <c r="AR183">
        <v>0</v>
      </c>
    </row>
    <row r="184" spans="1:44" x14ac:dyDescent="0.2">
      <c r="A184">
        <f>ROW(Source!A261)</f>
        <v>261</v>
      </c>
      <c r="B184">
        <v>60254337</v>
      </c>
      <c r="C184">
        <v>60253219</v>
      </c>
      <c r="D184">
        <v>59070034</v>
      </c>
      <c r="E184">
        <v>1</v>
      </c>
      <c r="F184">
        <v>1</v>
      </c>
      <c r="G184">
        <v>1080</v>
      </c>
      <c r="H184">
        <v>2</v>
      </c>
      <c r="I184" t="s">
        <v>1094</v>
      </c>
      <c r="J184" t="s">
        <v>1095</v>
      </c>
      <c r="K184" t="s">
        <v>1096</v>
      </c>
      <c r="L184">
        <v>1368</v>
      </c>
      <c r="N184">
        <v>1011</v>
      </c>
      <c r="O184" t="s">
        <v>1054</v>
      </c>
      <c r="P184" t="s">
        <v>1054</v>
      </c>
      <c r="Q184">
        <v>1</v>
      </c>
      <c r="X184">
        <v>9.83</v>
      </c>
      <c r="Y184">
        <v>0</v>
      </c>
      <c r="Z184">
        <v>4</v>
      </c>
      <c r="AA184">
        <v>0</v>
      </c>
      <c r="AB184">
        <v>0</v>
      </c>
      <c r="AC184">
        <v>0</v>
      </c>
      <c r="AD184">
        <v>1</v>
      </c>
      <c r="AE184">
        <v>0</v>
      </c>
      <c r="AF184" t="s">
        <v>24</v>
      </c>
      <c r="AG184">
        <v>10.813000000000001</v>
      </c>
      <c r="AH184">
        <v>2</v>
      </c>
      <c r="AI184">
        <v>60253223</v>
      </c>
      <c r="AJ184">
        <v>162</v>
      </c>
      <c r="AK184">
        <v>0</v>
      </c>
      <c r="AL184">
        <v>0</v>
      </c>
      <c r="AM184">
        <v>0</v>
      </c>
      <c r="AN184">
        <v>0</v>
      </c>
      <c r="AO184">
        <v>0</v>
      </c>
      <c r="AP184">
        <v>0</v>
      </c>
      <c r="AQ184">
        <v>0</v>
      </c>
      <c r="AR184">
        <v>0</v>
      </c>
    </row>
    <row r="185" spans="1:44" x14ac:dyDescent="0.2">
      <c r="A185">
        <f>ROW(Source!A261)</f>
        <v>261</v>
      </c>
      <c r="B185">
        <v>60254338</v>
      </c>
      <c r="C185">
        <v>60253219</v>
      </c>
      <c r="D185">
        <v>59041389</v>
      </c>
      <c r="E185">
        <v>1</v>
      </c>
      <c r="F185">
        <v>1</v>
      </c>
      <c r="G185">
        <v>1080</v>
      </c>
      <c r="H185">
        <v>3</v>
      </c>
      <c r="I185" t="s">
        <v>1097</v>
      </c>
      <c r="J185" t="s">
        <v>1098</v>
      </c>
      <c r="K185" t="s">
        <v>1099</v>
      </c>
      <c r="L185">
        <v>1348</v>
      </c>
      <c r="N185">
        <v>1009</v>
      </c>
      <c r="O185" t="s">
        <v>32</v>
      </c>
      <c r="P185" t="s">
        <v>32</v>
      </c>
      <c r="Q185">
        <v>1000</v>
      </c>
      <c r="X185">
        <v>6.2E-4</v>
      </c>
      <c r="Y185">
        <v>10643.18</v>
      </c>
      <c r="Z185">
        <v>0</v>
      </c>
      <c r="AA185">
        <v>0</v>
      </c>
      <c r="AB185">
        <v>0</v>
      </c>
      <c r="AC185">
        <v>0</v>
      </c>
      <c r="AD185">
        <v>1</v>
      </c>
      <c r="AE185">
        <v>0</v>
      </c>
      <c r="AF185" t="s">
        <v>3</v>
      </c>
      <c r="AG185">
        <v>6.2E-4</v>
      </c>
      <c r="AH185">
        <v>2</v>
      </c>
      <c r="AI185">
        <v>60253224</v>
      </c>
      <c r="AJ185">
        <v>163</v>
      </c>
      <c r="AK185">
        <v>0</v>
      </c>
      <c r="AL185">
        <v>0</v>
      </c>
      <c r="AM185">
        <v>0</v>
      </c>
      <c r="AN185">
        <v>0</v>
      </c>
      <c r="AO185">
        <v>0</v>
      </c>
      <c r="AP185">
        <v>0</v>
      </c>
      <c r="AQ185">
        <v>0</v>
      </c>
      <c r="AR185">
        <v>0</v>
      </c>
    </row>
    <row r="186" spans="1:44" x14ac:dyDescent="0.2">
      <c r="A186">
        <f>ROW(Source!A261)</f>
        <v>261</v>
      </c>
      <c r="B186">
        <v>60254339</v>
      </c>
      <c r="C186">
        <v>60253219</v>
      </c>
      <c r="D186">
        <v>59039182</v>
      </c>
      <c r="E186">
        <v>1</v>
      </c>
      <c r="F186">
        <v>1</v>
      </c>
      <c r="G186">
        <v>1080</v>
      </c>
      <c r="H186">
        <v>3</v>
      </c>
      <c r="I186" t="s">
        <v>1100</v>
      </c>
      <c r="J186" t="s">
        <v>1101</v>
      </c>
      <c r="K186" t="s">
        <v>1102</v>
      </c>
      <c r="L186">
        <v>1348</v>
      </c>
      <c r="N186">
        <v>1009</v>
      </c>
      <c r="O186" t="s">
        <v>32</v>
      </c>
      <c r="P186" t="s">
        <v>32</v>
      </c>
      <c r="Q186">
        <v>1000</v>
      </c>
      <c r="X186">
        <v>7.2000000000000005E-4</v>
      </c>
      <c r="Y186">
        <v>11233.62</v>
      </c>
      <c r="Z186">
        <v>0</v>
      </c>
      <c r="AA186">
        <v>0</v>
      </c>
      <c r="AB186">
        <v>0</v>
      </c>
      <c r="AC186">
        <v>0</v>
      </c>
      <c r="AD186">
        <v>1</v>
      </c>
      <c r="AE186">
        <v>0</v>
      </c>
      <c r="AF186" t="s">
        <v>3</v>
      </c>
      <c r="AG186">
        <v>7.2000000000000005E-4</v>
      </c>
      <c r="AH186">
        <v>2</v>
      </c>
      <c r="AI186">
        <v>60253225</v>
      </c>
      <c r="AJ186">
        <v>164</v>
      </c>
      <c r="AK186">
        <v>0</v>
      </c>
      <c r="AL186">
        <v>0</v>
      </c>
      <c r="AM186">
        <v>0</v>
      </c>
      <c r="AN186">
        <v>0</v>
      </c>
      <c r="AO186">
        <v>0</v>
      </c>
      <c r="AP186">
        <v>0</v>
      </c>
      <c r="AQ186">
        <v>0</v>
      </c>
      <c r="AR186">
        <v>0</v>
      </c>
    </row>
    <row r="187" spans="1:44" x14ac:dyDescent="0.2">
      <c r="A187">
        <f>ROW(Source!A261)</f>
        <v>261</v>
      </c>
      <c r="B187">
        <v>60254340</v>
      </c>
      <c r="C187">
        <v>60253219</v>
      </c>
      <c r="D187">
        <v>59045693</v>
      </c>
      <c r="E187">
        <v>1</v>
      </c>
      <c r="F187">
        <v>1</v>
      </c>
      <c r="G187">
        <v>1080</v>
      </c>
      <c r="H187">
        <v>3</v>
      </c>
      <c r="I187" t="s">
        <v>1103</v>
      </c>
      <c r="J187" t="s">
        <v>1104</v>
      </c>
      <c r="K187" t="s">
        <v>1105</v>
      </c>
      <c r="L187">
        <v>1346</v>
      </c>
      <c r="N187">
        <v>1009</v>
      </c>
      <c r="O187" t="s">
        <v>1065</v>
      </c>
      <c r="P187" t="s">
        <v>1065</v>
      </c>
      <c r="Q187">
        <v>1</v>
      </c>
      <c r="X187">
        <v>0.62</v>
      </c>
      <c r="Y187">
        <v>25.8</v>
      </c>
      <c r="Z187">
        <v>0</v>
      </c>
      <c r="AA187">
        <v>0</v>
      </c>
      <c r="AB187">
        <v>0</v>
      </c>
      <c r="AC187">
        <v>0</v>
      </c>
      <c r="AD187">
        <v>1</v>
      </c>
      <c r="AE187">
        <v>0</v>
      </c>
      <c r="AF187" t="s">
        <v>3</v>
      </c>
      <c r="AG187">
        <v>0.62</v>
      </c>
      <c r="AH187">
        <v>2</v>
      </c>
      <c r="AI187">
        <v>60253226</v>
      </c>
      <c r="AJ187">
        <v>165</v>
      </c>
      <c r="AK187">
        <v>0</v>
      </c>
      <c r="AL187">
        <v>0</v>
      </c>
      <c r="AM187">
        <v>0</v>
      </c>
      <c r="AN187">
        <v>0</v>
      </c>
      <c r="AO187">
        <v>0</v>
      </c>
      <c r="AP187">
        <v>0</v>
      </c>
      <c r="AQ187">
        <v>0</v>
      </c>
      <c r="AR187">
        <v>0</v>
      </c>
    </row>
    <row r="188" spans="1:44" x14ac:dyDescent="0.2">
      <c r="A188">
        <f>ROW(Source!A261)</f>
        <v>261</v>
      </c>
      <c r="B188">
        <v>60254341</v>
      </c>
      <c r="C188">
        <v>60253219</v>
      </c>
      <c r="D188">
        <v>59039461</v>
      </c>
      <c r="E188">
        <v>1</v>
      </c>
      <c r="F188">
        <v>1</v>
      </c>
      <c r="G188">
        <v>1080</v>
      </c>
      <c r="H188">
        <v>3</v>
      </c>
      <c r="I188" t="s">
        <v>1106</v>
      </c>
      <c r="J188" t="s">
        <v>1107</v>
      </c>
      <c r="K188" t="s">
        <v>1108</v>
      </c>
      <c r="L188">
        <v>1348</v>
      </c>
      <c r="N188">
        <v>1009</v>
      </c>
      <c r="O188" t="s">
        <v>32</v>
      </c>
      <c r="P188" t="s">
        <v>32</v>
      </c>
      <c r="Q188">
        <v>1000</v>
      </c>
      <c r="X188">
        <v>2.5000000000000001E-4</v>
      </c>
      <c r="Y188">
        <v>60960.43</v>
      </c>
      <c r="Z188">
        <v>0</v>
      </c>
      <c r="AA188">
        <v>0</v>
      </c>
      <c r="AB188">
        <v>0</v>
      </c>
      <c r="AC188">
        <v>0</v>
      </c>
      <c r="AD188">
        <v>1</v>
      </c>
      <c r="AE188">
        <v>0</v>
      </c>
      <c r="AF188" t="s">
        <v>3</v>
      </c>
      <c r="AG188">
        <v>2.5000000000000001E-4</v>
      </c>
      <c r="AH188">
        <v>2</v>
      </c>
      <c r="AI188">
        <v>60253227</v>
      </c>
      <c r="AJ188">
        <v>166</v>
      </c>
      <c r="AK188">
        <v>0</v>
      </c>
      <c r="AL188">
        <v>0</v>
      </c>
      <c r="AM188">
        <v>0</v>
      </c>
      <c r="AN188">
        <v>0</v>
      </c>
      <c r="AO188">
        <v>0</v>
      </c>
      <c r="AP188">
        <v>0</v>
      </c>
      <c r="AQ188">
        <v>0</v>
      </c>
      <c r="AR188">
        <v>0</v>
      </c>
    </row>
    <row r="189" spans="1:44" x14ac:dyDescent="0.2">
      <c r="A189">
        <f>ROW(Source!A261)</f>
        <v>261</v>
      </c>
      <c r="B189">
        <v>60254342</v>
      </c>
      <c r="C189">
        <v>60253219</v>
      </c>
      <c r="D189">
        <v>59039484</v>
      </c>
      <c r="E189">
        <v>1</v>
      </c>
      <c r="F189">
        <v>1</v>
      </c>
      <c r="G189">
        <v>1080</v>
      </c>
      <c r="H189">
        <v>3</v>
      </c>
      <c r="I189" t="s">
        <v>1109</v>
      </c>
      <c r="J189" t="s">
        <v>1110</v>
      </c>
      <c r="K189" t="s">
        <v>1111</v>
      </c>
      <c r="L189">
        <v>1348</v>
      </c>
      <c r="N189">
        <v>1009</v>
      </c>
      <c r="O189" t="s">
        <v>32</v>
      </c>
      <c r="P189" t="s">
        <v>32</v>
      </c>
      <c r="Q189">
        <v>1000</v>
      </c>
      <c r="X189">
        <v>1E-4</v>
      </c>
      <c r="Y189">
        <v>7973.67</v>
      </c>
      <c r="Z189">
        <v>0</v>
      </c>
      <c r="AA189">
        <v>0</v>
      </c>
      <c r="AB189">
        <v>0</v>
      </c>
      <c r="AC189">
        <v>0</v>
      </c>
      <c r="AD189">
        <v>1</v>
      </c>
      <c r="AE189">
        <v>0</v>
      </c>
      <c r="AF189" t="s">
        <v>3</v>
      </c>
      <c r="AG189">
        <v>1E-4</v>
      </c>
      <c r="AH189">
        <v>2</v>
      </c>
      <c r="AI189">
        <v>60253228</v>
      </c>
      <c r="AJ189">
        <v>167</v>
      </c>
      <c r="AK189">
        <v>0</v>
      </c>
      <c r="AL189">
        <v>0</v>
      </c>
      <c r="AM189">
        <v>0</v>
      </c>
      <c r="AN189">
        <v>0</v>
      </c>
      <c r="AO189">
        <v>0</v>
      </c>
      <c r="AP189">
        <v>0</v>
      </c>
      <c r="AQ189">
        <v>0</v>
      </c>
      <c r="AR189">
        <v>0</v>
      </c>
    </row>
    <row r="190" spans="1:44" x14ac:dyDescent="0.2">
      <c r="A190">
        <f>ROW(Source!A261)</f>
        <v>261</v>
      </c>
      <c r="B190">
        <v>60254343</v>
      </c>
      <c r="C190">
        <v>60253219</v>
      </c>
      <c r="D190">
        <v>59062734</v>
      </c>
      <c r="E190">
        <v>1</v>
      </c>
      <c r="F190">
        <v>1</v>
      </c>
      <c r="G190">
        <v>1080</v>
      </c>
      <c r="H190">
        <v>3</v>
      </c>
      <c r="I190" t="s">
        <v>1078</v>
      </c>
      <c r="J190" t="s">
        <v>1079</v>
      </c>
      <c r="K190" t="s">
        <v>1080</v>
      </c>
      <c r="L190">
        <v>1356</v>
      </c>
      <c r="N190">
        <v>1010</v>
      </c>
      <c r="O190" t="s">
        <v>1081</v>
      </c>
      <c r="P190" t="s">
        <v>1081</v>
      </c>
      <c r="Q190">
        <v>1000</v>
      </c>
      <c r="X190">
        <v>1E-3</v>
      </c>
      <c r="Y190">
        <v>226.66</v>
      </c>
      <c r="Z190">
        <v>0</v>
      </c>
      <c r="AA190">
        <v>0</v>
      </c>
      <c r="AB190">
        <v>0</v>
      </c>
      <c r="AC190">
        <v>0</v>
      </c>
      <c r="AD190">
        <v>1</v>
      </c>
      <c r="AE190">
        <v>0</v>
      </c>
      <c r="AF190" t="s">
        <v>3</v>
      </c>
      <c r="AG190">
        <v>1E-3</v>
      </c>
      <c r="AH190">
        <v>2</v>
      </c>
      <c r="AI190">
        <v>60253229</v>
      </c>
      <c r="AJ190">
        <v>168</v>
      </c>
      <c r="AK190">
        <v>0</v>
      </c>
      <c r="AL190">
        <v>0</v>
      </c>
      <c r="AM190">
        <v>0</v>
      </c>
      <c r="AN190">
        <v>0</v>
      </c>
      <c r="AO190">
        <v>0</v>
      </c>
      <c r="AP190">
        <v>0</v>
      </c>
      <c r="AQ190">
        <v>0</v>
      </c>
      <c r="AR190">
        <v>0</v>
      </c>
    </row>
    <row r="191" spans="1:44" x14ac:dyDescent="0.2">
      <c r="A191">
        <f>ROW(Source!A261)</f>
        <v>261</v>
      </c>
      <c r="B191">
        <v>60254344</v>
      </c>
      <c r="C191">
        <v>60253219</v>
      </c>
      <c r="D191">
        <v>59062395</v>
      </c>
      <c r="E191">
        <v>1</v>
      </c>
      <c r="F191">
        <v>1</v>
      </c>
      <c r="G191">
        <v>1080</v>
      </c>
      <c r="H191">
        <v>3</v>
      </c>
      <c r="I191" t="s">
        <v>1085</v>
      </c>
      <c r="J191" t="s">
        <v>1086</v>
      </c>
      <c r="K191" t="s">
        <v>1087</v>
      </c>
      <c r="L191">
        <v>1301</v>
      </c>
      <c r="N191">
        <v>1003</v>
      </c>
      <c r="O191" t="s">
        <v>983</v>
      </c>
      <c r="P191" t="s">
        <v>983</v>
      </c>
      <c r="Q191">
        <v>1</v>
      </c>
      <c r="X191">
        <v>2.4500000000000002</v>
      </c>
      <c r="Y191">
        <v>0.7</v>
      </c>
      <c r="Z191">
        <v>0</v>
      </c>
      <c r="AA191">
        <v>0</v>
      </c>
      <c r="AB191">
        <v>0</v>
      </c>
      <c r="AC191">
        <v>0</v>
      </c>
      <c r="AD191">
        <v>1</v>
      </c>
      <c r="AE191">
        <v>0</v>
      </c>
      <c r="AF191" t="s">
        <v>3</v>
      </c>
      <c r="AG191">
        <v>2.4500000000000002</v>
      </c>
      <c r="AH191">
        <v>2</v>
      </c>
      <c r="AI191">
        <v>60253230</v>
      </c>
      <c r="AJ191">
        <v>169</v>
      </c>
      <c r="AK191">
        <v>0</v>
      </c>
      <c r="AL191">
        <v>0</v>
      </c>
      <c r="AM191">
        <v>0</v>
      </c>
      <c r="AN191">
        <v>0</v>
      </c>
      <c r="AO191">
        <v>0</v>
      </c>
      <c r="AP191">
        <v>0</v>
      </c>
      <c r="AQ191">
        <v>0</v>
      </c>
      <c r="AR191">
        <v>0</v>
      </c>
    </row>
    <row r="192" spans="1:44" x14ac:dyDescent="0.2">
      <c r="A192">
        <f>ROW(Source!A261)</f>
        <v>261</v>
      </c>
      <c r="B192">
        <v>60254345</v>
      </c>
      <c r="C192">
        <v>60253219</v>
      </c>
      <c r="D192">
        <v>59062397</v>
      </c>
      <c r="E192">
        <v>1</v>
      </c>
      <c r="F192">
        <v>1</v>
      </c>
      <c r="G192">
        <v>1080</v>
      </c>
      <c r="H192">
        <v>3</v>
      </c>
      <c r="I192" t="s">
        <v>1088</v>
      </c>
      <c r="J192" t="s">
        <v>1089</v>
      </c>
      <c r="K192" t="s">
        <v>1090</v>
      </c>
      <c r="L192">
        <v>1356</v>
      </c>
      <c r="N192">
        <v>1010</v>
      </c>
      <c r="O192" t="s">
        <v>1081</v>
      </c>
      <c r="P192" t="s">
        <v>1081</v>
      </c>
      <c r="Q192">
        <v>1000</v>
      </c>
      <c r="X192">
        <v>2.0799999999999999E-2</v>
      </c>
      <c r="Y192">
        <v>6.44</v>
      </c>
      <c r="Z192">
        <v>0</v>
      </c>
      <c r="AA192">
        <v>0</v>
      </c>
      <c r="AB192">
        <v>0</v>
      </c>
      <c r="AC192">
        <v>0</v>
      </c>
      <c r="AD192">
        <v>1</v>
      </c>
      <c r="AE192">
        <v>0</v>
      </c>
      <c r="AF192" t="s">
        <v>3</v>
      </c>
      <c r="AG192">
        <v>2.0799999999999999E-2</v>
      </c>
      <c r="AH192">
        <v>2</v>
      </c>
      <c r="AI192">
        <v>60253231</v>
      </c>
      <c r="AJ192">
        <v>170</v>
      </c>
      <c r="AK192">
        <v>0</v>
      </c>
      <c r="AL192">
        <v>0</v>
      </c>
      <c r="AM192">
        <v>0</v>
      </c>
      <c r="AN192">
        <v>0</v>
      </c>
      <c r="AO192">
        <v>0</v>
      </c>
      <c r="AP192">
        <v>0</v>
      </c>
      <c r="AQ192">
        <v>0</v>
      </c>
      <c r="AR192">
        <v>0</v>
      </c>
    </row>
    <row r="193" spans="1:44" x14ac:dyDescent="0.2">
      <c r="A193">
        <f>ROW(Source!A261)</f>
        <v>261</v>
      </c>
      <c r="B193">
        <v>60254346</v>
      </c>
      <c r="C193">
        <v>60253219</v>
      </c>
      <c r="D193">
        <v>59013710</v>
      </c>
      <c r="E193">
        <v>1080</v>
      </c>
      <c r="F193">
        <v>1</v>
      </c>
      <c r="G193">
        <v>1080</v>
      </c>
      <c r="H193">
        <v>3</v>
      </c>
      <c r="I193" t="s">
        <v>1225</v>
      </c>
      <c r="J193" t="s">
        <v>3</v>
      </c>
      <c r="K193" t="s">
        <v>1226</v>
      </c>
      <c r="L193">
        <v>1356</v>
      </c>
      <c r="N193">
        <v>1010</v>
      </c>
      <c r="O193" t="s">
        <v>1081</v>
      </c>
      <c r="P193" t="s">
        <v>1081</v>
      </c>
      <c r="Q193">
        <v>1000</v>
      </c>
      <c r="X193">
        <v>0</v>
      </c>
      <c r="Y193">
        <v>0</v>
      </c>
      <c r="Z193">
        <v>0</v>
      </c>
      <c r="AA193">
        <v>0</v>
      </c>
      <c r="AB193">
        <v>0</v>
      </c>
      <c r="AC193">
        <v>0</v>
      </c>
      <c r="AD193">
        <v>0</v>
      </c>
      <c r="AE193">
        <v>0</v>
      </c>
      <c r="AF193" t="s">
        <v>3</v>
      </c>
      <c r="AG193">
        <v>0</v>
      </c>
      <c r="AH193">
        <v>3</v>
      </c>
      <c r="AI193">
        <v>-1</v>
      </c>
      <c r="AJ193" t="s">
        <v>3</v>
      </c>
      <c r="AK193">
        <v>0</v>
      </c>
      <c r="AL193">
        <v>0</v>
      </c>
      <c r="AM193">
        <v>0</v>
      </c>
      <c r="AN193">
        <v>0</v>
      </c>
      <c r="AO193">
        <v>0</v>
      </c>
      <c r="AP193">
        <v>0</v>
      </c>
      <c r="AQ193">
        <v>0</v>
      </c>
      <c r="AR193">
        <v>0</v>
      </c>
    </row>
    <row r="194" spans="1:44" x14ac:dyDescent="0.2">
      <c r="A194">
        <f>ROW(Source!A261)</f>
        <v>261</v>
      </c>
      <c r="B194">
        <v>60254347</v>
      </c>
      <c r="C194">
        <v>60253219</v>
      </c>
      <c r="D194">
        <v>59014719</v>
      </c>
      <c r="E194">
        <v>1080</v>
      </c>
      <c r="F194">
        <v>1</v>
      </c>
      <c r="G194">
        <v>1080</v>
      </c>
      <c r="H194">
        <v>3</v>
      </c>
      <c r="I194" t="s">
        <v>1223</v>
      </c>
      <c r="J194" t="s">
        <v>3</v>
      </c>
      <c r="K194" t="s">
        <v>1227</v>
      </c>
      <c r="L194">
        <v>1303</v>
      </c>
      <c r="N194">
        <v>1003</v>
      </c>
      <c r="O194" t="s">
        <v>375</v>
      </c>
      <c r="P194" t="s">
        <v>375</v>
      </c>
      <c r="Q194">
        <v>1000</v>
      </c>
      <c r="X194">
        <v>0.10199999999999999</v>
      </c>
      <c r="Y194">
        <v>0</v>
      </c>
      <c r="Z194">
        <v>0</v>
      </c>
      <c r="AA194">
        <v>0</v>
      </c>
      <c r="AB194">
        <v>0</v>
      </c>
      <c r="AC194">
        <v>0</v>
      </c>
      <c r="AD194">
        <v>0</v>
      </c>
      <c r="AE194">
        <v>0</v>
      </c>
      <c r="AF194" t="s">
        <v>3</v>
      </c>
      <c r="AG194">
        <v>0.10199999999999999</v>
      </c>
      <c r="AH194">
        <v>3</v>
      </c>
      <c r="AI194">
        <v>-1</v>
      </c>
      <c r="AJ194" t="s">
        <v>3</v>
      </c>
      <c r="AK194">
        <v>0</v>
      </c>
      <c r="AL194">
        <v>0</v>
      </c>
      <c r="AM194">
        <v>0</v>
      </c>
      <c r="AN194">
        <v>0</v>
      </c>
      <c r="AO194">
        <v>0</v>
      </c>
      <c r="AP194">
        <v>0</v>
      </c>
      <c r="AQ194">
        <v>0</v>
      </c>
      <c r="AR194">
        <v>0</v>
      </c>
    </row>
    <row r="195" spans="1:44" x14ac:dyDescent="0.2">
      <c r="A195">
        <f>ROW(Source!A261)</f>
        <v>261</v>
      </c>
      <c r="B195">
        <v>60254348</v>
      </c>
      <c r="C195">
        <v>60253219</v>
      </c>
      <c r="D195">
        <v>59019673</v>
      </c>
      <c r="E195">
        <v>1080</v>
      </c>
      <c r="F195">
        <v>1</v>
      </c>
      <c r="G195">
        <v>1080</v>
      </c>
      <c r="H195">
        <v>3</v>
      </c>
      <c r="I195" t="s">
        <v>1228</v>
      </c>
      <c r="J195" t="s">
        <v>3</v>
      </c>
      <c r="K195" t="s">
        <v>1229</v>
      </c>
      <c r="L195">
        <v>1354</v>
      </c>
      <c r="N195">
        <v>1010</v>
      </c>
      <c r="O195" t="s">
        <v>457</v>
      </c>
      <c r="P195" t="s">
        <v>457</v>
      </c>
      <c r="Q195">
        <v>1</v>
      </c>
      <c r="X195">
        <v>0</v>
      </c>
      <c r="Y195">
        <v>0</v>
      </c>
      <c r="Z195">
        <v>0</v>
      </c>
      <c r="AA195">
        <v>0</v>
      </c>
      <c r="AB195">
        <v>0</v>
      </c>
      <c r="AC195">
        <v>0</v>
      </c>
      <c r="AD195">
        <v>0</v>
      </c>
      <c r="AE195">
        <v>0</v>
      </c>
      <c r="AF195" t="s">
        <v>3</v>
      </c>
      <c r="AG195">
        <v>0</v>
      </c>
      <c r="AH195">
        <v>3</v>
      </c>
      <c r="AI195">
        <v>-1</v>
      </c>
      <c r="AJ195" t="s">
        <v>3</v>
      </c>
      <c r="AK195">
        <v>0</v>
      </c>
      <c r="AL195">
        <v>0</v>
      </c>
      <c r="AM195">
        <v>0</v>
      </c>
      <c r="AN195">
        <v>0</v>
      </c>
      <c r="AO195">
        <v>0</v>
      </c>
      <c r="AP195">
        <v>0</v>
      </c>
      <c r="AQ195">
        <v>0</v>
      </c>
      <c r="AR195">
        <v>0</v>
      </c>
    </row>
    <row r="196" spans="1:44" x14ac:dyDescent="0.2">
      <c r="A196">
        <f>ROW(Source!A262)</f>
        <v>262</v>
      </c>
      <c r="B196">
        <v>60254334</v>
      </c>
      <c r="C196">
        <v>60253219</v>
      </c>
      <c r="D196">
        <v>58999254</v>
      </c>
      <c r="E196">
        <v>1080</v>
      </c>
      <c r="F196">
        <v>1</v>
      </c>
      <c r="G196">
        <v>1080</v>
      </c>
      <c r="H196">
        <v>1</v>
      </c>
      <c r="I196" t="s">
        <v>1048</v>
      </c>
      <c r="J196" t="s">
        <v>3</v>
      </c>
      <c r="K196" t="s">
        <v>1049</v>
      </c>
      <c r="L196">
        <v>1191</v>
      </c>
      <c r="N196">
        <v>1013</v>
      </c>
      <c r="O196" t="s">
        <v>1050</v>
      </c>
      <c r="P196" t="s">
        <v>1050</v>
      </c>
      <c r="Q196">
        <v>1</v>
      </c>
      <c r="X196">
        <v>42.4</v>
      </c>
      <c r="Y196">
        <v>0</v>
      </c>
      <c r="Z196">
        <v>0</v>
      </c>
      <c r="AA196">
        <v>0</v>
      </c>
      <c r="AB196">
        <v>0</v>
      </c>
      <c r="AC196">
        <v>0</v>
      </c>
      <c r="AD196">
        <v>1</v>
      </c>
      <c r="AE196">
        <v>1</v>
      </c>
      <c r="AF196" t="s">
        <v>24</v>
      </c>
      <c r="AG196">
        <v>46.64</v>
      </c>
      <c r="AH196">
        <v>2</v>
      </c>
      <c r="AI196">
        <v>60253220</v>
      </c>
      <c r="AJ196">
        <v>171</v>
      </c>
      <c r="AK196">
        <v>0</v>
      </c>
      <c r="AL196">
        <v>0</v>
      </c>
      <c r="AM196">
        <v>0</v>
      </c>
      <c r="AN196">
        <v>0</v>
      </c>
      <c r="AO196">
        <v>0</v>
      </c>
      <c r="AP196">
        <v>0</v>
      </c>
      <c r="AQ196">
        <v>0</v>
      </c>
      <c r="AR196">
        <v>0</v>
      </c>
    </row>
    <row r="197" spans="1:44" x14ac:dyDescent="0.2">
      <c r="A197">
        <f>ROW(Source!A262)</f>
        <v>262</v>
      </c>
      <c r="B197">
        <v>60254335</v>
      </c>
      <c r="C197">
        <v>60253219</v>
      </c>
      <c r="D197">
        <v>59070669</v>
      </c>
      <c r="E197">
        <v>1</v>
      </c>
      <c r="F197">
        <v>1</v>
      </c>
      <c r="G197">
        <v>1080</v>
      </c>
      <c r="H197">
        <v>2</v>
      </c>
      <c r="I197" t="s">
        <v>1055</v>
      </c>
      <c r="J197" t="s">
        <v>1056</v>
      </c>
      <c r="K197" t="s">
        <v>1057</v>
      </c>
      <c r="L197">
        <v>1368</v>
      </c>
      <c r="N197">
        <v>1011</v>
      </c>
      <c r="O197" t="s">
        <v>1054</v>
      </c>
      <c r="P197" t="s">
        <v>1054</v>
      </c>
      <c r="Q197">
        <v>1</v>
      </c>
      <c r="X197">
        <v>1.58</v>
      </c>
      <c r="Y197">
        <v>0</v>
      </c>
      <c r="Z197">
        <v>83.1</v>
      </c>
      <c r="AA197">
        <v>12.62</v>
      </c>
      <c r="AB197">
        <v>0</v>
      </c>
      <c r="AC197">
        <v>0</v>
      </c>
      <c r="AD197">
        <v>1</v>
      </c>
      <c r="AE197">
        <v>0</v>
      </c>
      <c r="AF197" t="s">
        <v>24</v>
      </c>
      <c r="AG197">
        <v>1.7380000000000002</v>
      </c>
      <c r="AH197">
        <v>2</v>
      </c>
      <c r="AI197">
        <v>60253221</v>
      </c>
      <c r="AJ197">
        <v>172</v>
      </c>
      <c r="AK197">
        <v>0</v>
      </c>
      <c r="AL197">
        <v>0</v>
      </c>
      <c r="AM197">
        <v>0</v>
      </c>
      <c r="AN197">
        <v>0</v>
      </c>
      <c r="AO197">
        <v>0</v>
      </c>
      <c r="AP197">
        <v>0</v>
      </c>
      <c r="AQ197">
        <v>0</v>
      </c>
      <c r="AR197">
        <v>0</v>
      </c>
    </row>
    <row r="198" spans="1:44" x14ac:dyDescent="0.2">
      <c r="A198">
        <f>ROW(Source!A262)</f>
        <v>262</v>
      </c>
      <c r="B198">
        <v>60254336</v>
      </c>
      <c r="C198">
        <v>60253219</v>
      </c>
      <c r="D198">
        <v>59069998</v>
      </c>
      <c r="E198">
        <v>1</v>
      </c>
      <c r="F198">
        <v>1</v>
      </c>
      <c r="G198">
        <v>1080</v>
      </c>
      <c r="H198">
        <v>2</v>
      </c>
      <c r="I198" t="s">
        <v>1091</v>
      </c>
      <c r="J198" t="s">
        <v>1092</v>
      </c>
      <c r="K198" t="s">
        <v>1093</v>
      </c>
      <c r="L198">
        <v>1368</v>
      </c>
      <c r="N198">
        <v>1011</v>
      </c>
      <c r="O198" t="s">
        <v>1054</v>
      </c>
      <c r="P198" t="s">
        <v>1054</v>
      </c>
      <c r="Q198">
        <v>1</v>
      </c>
      <c r="X198">
        <v>9.83</v>
      </c>
      <c r="Y198">
        <v>0</v>
      </c>
      <c r="Z198">
        <v>0.73</v>
      </c>
      <c r="AA198">
        <v>0</v>
      </c>
      <c r="AB198">
        <v>0</v>
      </c>
      <c r="AC198">
        <v>0</v>
      </c>
      <c r="AD198">
        <v>1</v>
      </c>
      <c r="AE198">
        <v>0</v>
      </c>
      <c r="AF198" t="s">
        <v>24</v>
      </c>
      <c r="AG198">
        <v>10.813000000000001</v>
      </c>
      <c r="AH198">
        <v>2</v>
      </c>
      <c r="AI198">
        <v>60253222</v>
      </c>
      <c r="AJ198">
        <v>173</v>
      </c>
      <c r="AK198">
        <v>0</v>
      </c>
      <c r="AL198">
        <v>0</v>
      </c>
      <c r="AM198">
        <v>0</v>
      </c>
      <c r="AN198">
        <v>0</v>
      </c>
      <c r="AO198">
        <v>0</v>
      </c>
      <c r="AP198">
        <v>0</v>
      </c>
      <c r="AQ198">
        <v>0</v>
      </c>
      <c r="AR198">
        <v>0</v>
      </c>
    </row>
    <row r="199" spans="1:44" x14ac:dyDescent="0.2">
      <c r="A199">
        <f>ROW(Source!A262)</f>
        <v>262</v>
      </c>
      <c r="B199">
        <v>60254337</v>
      </c>
      <c r="C199">
        <v>60253219</v>
      </c>
      <c r="D199">
        <v>59070034</v>
      </c>
      <c r="E199">
        <v>1</v>
      </c>
      <c r="F199">
        <v>1</v>
      </c>
      <c r="G199">
        <v>1080</v>
      </c>
      <c r="H199">
        <v>2</v>
      </c>
      <c r="I199" t="s">
        <v>1094</v>
      </c>
      <c r="J199" t="s">
        <v>1095</v>
      </c>
      <c r="K199" t="s">
        <v>1096</v>
      </c>
      <c r="L199">
        <v>1368</v>
      </c>
      <c r="N199">
        <v>1011</v>
      </c>
      <c r="O199" t="s">
        <v>1054</v>
      </c>
      <c r="P199" t="s">
        <v>1054</v>
      </c>
      <c r="Q199">
        <v>1</v>
      </c>
      <c r="X199">
        <v>9.83</v>
      </c>
      <c r="Y199">
        <v>0</v>
      </c>
      <c r="Z199">
        <v>4</v>
      </c>
      <c r="AA199">
        <v>0</v>
      </c>
      <c r="AB199">
        <v>0</v>
      </c>
      <c r="AC199">
        <v>0</v>
      </c>
      <c r="AD199">
        <v>1</v>
      </c>
      <c r="AE199">
        <v>0</v>
      </c>
      <c r="AF199" t="s">
        <v>24</v>
      </c>
      <c r="AG199">
        <v>10.813000000000001</v>
      </c>
      <c r="AH199">
        <v>2</v>
      </c>
      <c r="AI199">
        <v>60253223</v>
      </c>
      <c r="AJ199">
        <v>174</v>
      </c>
      <c r="AK199">
        <v>0</v>
      </c>
      <c r="AL199">
        <v>0</v>
      </c>
      <c r="AM199">
        <v>0</v>
      </c>
      <c r="AN199">
        <v>0</v>
      </c>
      <c r="AO199">
        <v>0</v>
      </c>
      <c r="AP199">
        <v>0</v>
      </c>
      <c r="AQ199">
        <v>0</v>
      </c>
      <c r="AR199">
        <v>0</v>
      </c>
    </row>
    <row r="200" spans="1:44" x14ac:dyDescent="0.2">
      <c r="A200">
        <f>ROW(Source!A262)</f>
        <v>262</v>
      </c>
      <c r="B200">
        <v>60254338</v>
      </c>
      <c r="C200">
        <v>60253219</v>
      </c>
      <c r="D200">
        <v>59041389</v>
      </c>
      <c r="E200">
        <v>1</v>
      </c>
      <c r="F200">
        <v>1</v>
      </c>
      <c r="G200">
        <v>1080</v>
      </c>
      <c r="H200">
        <v>3</v>
      </c>
      <c r="I200" t="s">
        <v>1097</v>
      </c>
      <c r="J200" t="s">
        <v>1098</v>
      </c>
      <c r="K200" t="s">
        <v>1099</v>
      </c>
      <c r="L200">
        <v>1348</v>
      </c>
      <c r="N200">
        <v>1009</v>
      </c>
      <c r="O200" t="s">
        <v>32</v>
      </c>
      <c r="P200" t="s">
        <v>32</v>
      </c>
      <c r="Q200">
        <v>1000</v>
      </c>
      <c r="X200">
        <v>6.2E-4</v>
      </c>
      <c r="Y200">
        <v>10643.18</v>
      </c>
      <c r="Z200">
        <v>0</v>
      </c>
      <c r="AA200">
        <v>0</v>
      </c>
      <c r="AB200">
        <v>0</v>
      </c>
      <c r="AC200">
        <v>0</v>
      </c>
      <c r="AD200">
        <v>1</v>
      </c>
      <c r="AE200">
        <v>0</v>
      </c>
      <c r="AF200" t="s">
        <v>3</v>
      </c>
      <c r="AG200">
        <v>6.2E-4</v>
      </c>
      <c r="AH200">
        <v>2</v>
      </c>
      <c r="AI200">
        <v>60253224</v>
      </c>
      <c r="AJ200">
        <v>175</v>
      </c>
      <c r="AK200">
        <v>0</v>
      </c>
      <c r="AL200">
        <v>0</v>
      </c>
      <c r="AM200">
        <v>0</v>
      </c>
      <c r="AN200">
        <v>0</v>
      </c>
      <c r="AO200">
        <v>0</v>
      </c>
      <c r="AP200">
        <v>0</v>
      </c>
      <c r="AQ200">
        <v>0</v>
      </c>
      <c r="AR200">
        <v>0</v>
      </c>
    </row>
    <row r="201" spans="1:44" x14ac:dyDescent="0.2">
      <c r="A201">
        <f>ROW(Source!A262)</f>
        <v>262</v>
      </c>
      <c r="B201">
        <v>60254339</v>
      </c>
      <c r="C201">
        <v>60253219</v>
      </c>
      <c r="D201">
        <v>59039182</v>
      </c>
      <c r="E201">
        <v>1</v>
      </c>
      <c r="F201">
        <v>1</v>
      </c>
      <c r="G201">
        <v>1080</v>
      </c>
      <c r="H201">
        <v>3</v>
      </c>
      <c r="I201" t="s">
        <v>1100</v>
      </c>
      <c r="J201" t="s">
        <v>1101</v>
      </c>
      <c r="K201" t="s">
        <v>1102</v>
      </c>
      <c r="L201">
        <v>1348</v>
      </c>
      <c r="N201">
        <v>1009</v>
      </c>
      <c r="O201" t="s">
        <v>32</v>
      </c>
      <c r="P201" t="s">
        <v>32</v>
      </c>
      <c r="Q201">
        <v>1000</v>
      </c>
      <c r="X201">
        <v>7.2000000000000005E-4</v>
      </c>
      <c r="Y201">
        <v>11233.62</v>
      </c>
      <c r="Z201">
        <v>0</v>
      </c>
      <c r="AA201">
        <v>0</v>
      </c>
      <c r="AB201">
        <v>0</v>
      </c>
      <c r="AC201">
        <v>0</v>
      </c>
      <c r="AD201">
        <v>1</v>
      </c>
      <c r="AE201">
        <v>0</v>
      </c>
      <c r="AF201" t="s">
        <v>3</v>
      </c>
      <c r="AG201">
        <v>7.2000000000000005E-4</v>
      </c>
      <c r="AH201">
        <v>2</v>
      </c>
      <c r="AI201">
        <v>60253225</v>
      </c>
      <c r="AJ201">
        <v>176</v>
      </c>
      <c r="AK201">
        <v>0</v>
      </c>
      <c r="AL201">
        <v>0</v>
      </c>
      <c r="AM201">
        <v>0</v>
      </c>
      <c r="AN201">
        <v>0</v>
      </c>
      <c r="AO201">
        <v>0</v>
      </c>
      <c r="AP201">
        <v>0</v>
      </c>
      <c r="AQ201">
        <v>0</v>
      </c>
      <c r="AR201">
        <v>0</v>
      </c>
    </row>
    <row r="202" spans="1:44" x14ac:dyDescent="0.2">
      <c r="A202">
        <f>ROW(Source!A262)</f>
        <v>262</v>
      </c>
      <c r="B202">
        <v>60254340</v>
      </c>
      <c r="C202">
        <v>60253219</v>
      </c>
      <c r="D202">
        <v>59045693</v>
      </c>
      <c r="E202">
        <v>1</v>
      </c>
      <c r="F202">
        <v>1</v>
      </c>
      <c r="G202">
        <v>1080</v>
      </c>
      <c r="H202">
        <v>3</v>
      </c>
      <c r="I202" t="s">
        <v>1103</v>
      </c>
      <c r="J202" t="s">
        <v>1104</v>
      </c>
      <c r="K202" t="s">
        <v>1105</v>
      </c>
      <c r="L202">
        <v>1346</v>
      </c>
      <c r="N202">
        <v>1009</v>
      </c>
      <c r="O202" t="s">
        <v>1065</v>
      </c>
      <c r="P202" t="s">
        <v>1065</v>
      </c>
      <c r="Q202">
        <v>1</v>
      </c>
      <c r="X202">
        <v>0.62</v>
      </c>
      <c r="Y202">
        <v>25.8</v>
      </c>
      <c r="Z202">
        <v>0</v>
      </c>
      <c r="AA202">
        <v>0</v>
      </c>
      <c r="AB202">
        <v>0</v>
      </c>
      <c r="AC202">
        <v>0</v>
      </c>
      <c r="AD202">
        <v>1</v>
      </c>
      <c r="AE202">
        <v>0</v>
      </c>
      <c r="AF202" t="s">
        <v>3</v>
      </c>
      <c r="AG202">
        <v>0.62</v>
      </c>
      <c r="AH202">
        <v>2</v>
      </c>
      <c r="AI202">
        <v>60253226</v>
      </c>
      <c r="AJ202">
        <v>177</v>
      </c>
      <c r="AK202">
        <v>0</v>
      </c>
      <c r="AL202">
        <v>0</v>
      </c>
      <c r="AM202">
        <v>0</v>
      </c>
      <c r="AN202">
        <v>0</v>
      </c>
      <c r="AO202">
        <v>0</v>
      </c>
      <c r="AP202">
        <v>0</v>
      </c>
      <c r="AQ202">
        <v>0</v>
      </c>
      <c r="AR202">
        <v>0</v>
      </c>
    </row>
    <row r="203" spans="1:44" x14ac:dyDescent="0.2">
      <c r="A203">
        <f>ROW(Source!A262)</f>
        <v>262</v>
      </c>
      <c r="B203">
        <v>60254341</v>
      </c>
      <c r="C203">
        <v>60253219</v>
      </c>
      <c r="D203">
        <v>59039461</v>
      </c>
      <c r="E203">
        <v>1</v>
      </c>
      <c r="F203">
        <v>1</v>
      </c>
      <c r="G203">
        <v>1080</v>
      </c>
      <c r="H203">
        <v>3</v>
      </c>
      <c r="I203" t="s">
        <v>1106</v>
      </c>
      <c r="J203" t="s">
        <v>1107</v>
      </c>
      <c r="K203" t="s">
        <v>1108</v>
      </c>
      <c r="L203">
        <v>1348</v>
      </c>
      <c r="N203">
        <v>1009</v>
      </c>
      <c r="O203" t="s">
        <v>32</v>
      </c>
      <c r="P203" t="s">
        <v>32</v>
      </c>
      <c r="Q203">
        <v>1000</v>
      </c>
      <c r="X203">
        <v>2.5000000000000001E-4</v>
      </c>
      <c r="Y203">
        <v>60960.43</v>
      </c>
      <c r="Z203">
        <v>0</v>
      </c>
      <c r="AA203">
        <v>0</v>
      </c>
      <c r="AB203">
        <v>0</v>
      </c>
      <c r="AC203">
        <v>0</v>
      </c>
      <c r="AD203">
        <v>1</v>
      </c>
      <c r="AE203">
        <v>0</v>
      </c>
      <c r="AF203" t="s">
        <v>3</v>
      </c>
      <c r="AG203">
        <v>2.5000000000000001E-4</v>
      </c>
      <c r="AH203">
        <v>2</v>
      </c>
      <c r="AI203">
        <v>60253227</v>
      </c>
      <c r="AJ203">
        <v>178</v>
      </c>
      <c r="AK203">
        <v>0</v>
      </c>
      <c r="AL203">
        <v>0</v>
      </c>
      <c r="AM203">
        <v>0</v>
      </c>
      <c r="AN203">
        <v>0</v>
      </c>
      <c r="AO203">
        <v>0</v>
      </c>
      <c r="AP203">
        <v>0</v>
      </c>
      <c r="AQ203">
        <v>0</v>
      </c>
      <c r="AR203">
        <v>0</v>
      </c>
    </row>
    <row r="204" spans="1:44" x14ac:dyDescent="0.2">
      <c r="A204">
        <f>ROW(Source!A262)</f>
        <v>262</v>
      </c>
      <c r="B204">
        <v>60254342</v>
      </c>
      <c r="C204">
        <v>60253219</v>
      </c>
      <c r="D204">
        <v>59039484</v>
      </c>
      <c r="E204">
        <v>1</v>
      </c>
      <c r="F204">
        <v>1</v>
      </c>
      <c r="G204">
        <v>1080</v>
      </c>
      <c r="H204">
        <v>3</v>
      </c>
      <c r="I204" t="s">
        <v>1109</v>
      </c>
      <c r="J204" t="s">
        <v>1110</v>
      </c>
      <c r="K204" t="s">
        <v>1111</v>
      </c>
      <c r="L204">
        <v>1348</v>
      </c>
      <c r="N204">
        <v>1009</v>
      </c>
      <c r="O204" t="s">
        <v>32</v>
      </c>
      <c r="P204" t="s">
        <v>32</v>
      </c>
      <c r="Q204">
        <v>1000</v>
      </c>
      <c r="X204">
        <v>1E-4</v>
      </c>
      <c r="Y204">
        <v>7973.67</v>
      </c>
      <c r="Z204">
        <v>0</v>
      </c>
      <c r="AA204">
        <v>0</v>
      </c>
      <c r="AB204">
        <v>0</v>
      </c>
      <c r="AC204">
        <v>0</v>
      </c>
      <c r="AD204">
        <v>1</v>
      </c>
      <c r="AE204">
        <v>0</v>
      </c>
      <c r="AF204" t="s">
        <v>3</v>
      </c>
      <c r="AG204">
        <v>1E-4</v>
      </c>
      <c r="AH204">
        <v>2</v>
      </c>
      <c r="AI204">
        <v>60253228</v>
      </c>
      <c r="AJ204">
        <v>179</v>
      </c>
      <c r="AK204">
        <v>0</v>
      </c>
      <c r="AL204">
        <v>0</v>
      </c>
      <c r="AM204">
        <v>0</v>
      </c>
      <c r="AN204">
        <v>0</v>
      </c>
      <c r="AO204">
        <v>0</v>
      </c>
      <c r="AP204">
        <v>0</v>
      </c>
      <c r="AQ204">
        <v>0</v>
      </c>
      <c r="AR204">
        <v>0</v>
      </c>
    </row>
    <row r="205" spans="1:44" x14ac:dyDescent="0.2">
      <c r="A205">
        <f>ROW(Source!A262)</f>
        <v>262</v>
      </c>
      <c r="B205">
        <v>60254343</v>
      </c>
      <c r="C205">
        <v>60253219</v>
      </c>
      <c r="D205">
        <v>59062734</v>
      </c>
      <c r="E205">
        <v>1</v>
      </c>
      <c r="F205">
        <v>1</v>
      </c>
      <c r="G205">
        <v>1080</v>
      </c>
      <c r="H205">
        <v>3</v>
      </c>
      <c r="I205" t="s">
        <v>1078</v>
      </c>
      <c r="J205" t="s">
        <v>1079</v>
      </c>
      <c r="K205" t="s">
        <v>1080</v>
      </c>
      <c r="L205">
        <v>1356</v>
      </c>
      <c r="N205">
        <v>1010</v>
      </c>
      <c r="O205" t="s">
        <v>1081</v>
      </c>
      <c r="P205" t="s">
        <v>1081</v>
      </c>
      <c r="Q205">
        <v>1000</v>
      </c>
      <c r="X205">
        <v>1E-3</v>
      </c>
      <c r="Y205">
        <v>226.66</v>
      </c>
      <c r="Z205">
        <v>0</v>
      </c>
      <c r="AA205">
        <v>0</v>
      </c>
      <c r="AB205">
        <v>0</v>
      </c>
      <c r="AC205">
        <v>0</v>
      </c>
      <c r="AD205">
        <v>1</v>
      </c>
      <c r="AE205">
        <v>0</v>
      </c>
      <c r="AF205" t="s">
        <v>3</v>
      </c>
      <c r="AG205">
        <v>1E-3</v>
      </c>
      <c r="AH205">
        <v>2</v>
      </c>
      <c r="AI205">
        <v>60253229</v>
      </c>
      <c r="AJ205">
        <v>180</v>
      </c>
      <c r="AK205">
        <v>0</v>
      </c>
      <c r="AL205">
        <v>0</v>
      </c>
      <c r="AM205">
        <v>0</v>
      </c>
      <c r="AN205">
        <v>0</v>
      </c>
      <c r="AO205">
        <v>0</v>
      </c>
      <c r="AP205">
        <v>0</v>
      </c>
      <c r="AQ205">
        <v>0</v>
      </c>
      <c r="AR205">
        <v>0</v>
      </c>
    </row>
    <row r="206" spans="1:44" x14ac:dyDescent="0.2">
      <c r="A206">
        <f>ROW(Source!A262)</f>
        <v>262</v>
      </c>
      <c r="B206">
        <v>60254344</v>
      </c>
      <c r="C206">
        <v>60253219</v>
      </c>
      <c r="D206">
        <v>59062395</v>
      </c>
      <c r="E206">
        <v>1</v>
      </c>
      <c r="F206">
        <v>1</v>
      </c>
      <c r="G206">
        <v>1080</v>
      </c>
      <c r="H206">
        <v>3</v>
      </c>
      <c r="I206" t="s">
        <v>1085</v>
      </c>
      <c r="J206" t="s">
        <v>1086</v>
      </c>
      <c r="K206" t="s">
        <v>1087</v>
      </c>
      <c r="L206">
        <v>1301</v>
      </c>
      <c r="N206">
        <v>1003</v>
      </c>
      <c r="O206" t="s">
        <v>983</v>
      </c>
      <c r="P206" t="s">
        <v>983</v>
      </c>
      <c r="Q206">
        <v>1</v>
      </c>
      <c r="X206">
        <v>2.4500000000000002</v>
      </c>
      <c r="Y206">
        <v>0.7</v>
      </c>
      <c r="Z206">
        <v>0</v>
      </c>
      <c r="AA206">
        <v>0</v>
      </c>
      <c r="AB206">
        <v>0</v>
      </c>
      <c r="AC206">
        <v>0</v>
      </c>
      <c r="AD206">
        <v>1</v>
      </c>
      <c r="AE206">
        <v>0</v>
      </c>
      <c r="AF206" t="s">
        <v>3</v>
      </c>
      <c r="AG206">
        <v>2.4500000000000002</v>
      </c>
      <c r="AH206">
        <v>2</v>
      </c>
      <c r="AI206">
        <v>60253230</v>
      </c>
      <c r="AJ206">
        <v>181</v>
      </c>
      <c r="AK206">
        <v>0</v>
      </c>
      <c r="AL206">
        <v>0</v>
      </c>
      <c r="AM206">
        <v>0</v>
      </c>
      <c r="AN206">
        <v>0</v>
      </c>
      <c r="AO206">
        <v>0</v>
      </c>
      <c r="AP206">
        <v>0</v>
      </c>
      <c r="AQ206">
        <v>0</v>
      </c>
      <c r="AR206">
        <v>0</v>
      </c>
    </row>
    <row r="207" spans="1:44" x14ac:dyDescent="0.2">
      <c r="A207">
        <f>ROW(Source!A262)</f>
        <v>262</v>
      </c>
      <c r="B207">
        <v>60254345</v>
      </c>
      <c r="C207">
        <v>60253219</v>
      </c>
      <c r="D207">
        <v>59062397</v>
      </c>
      <c r="E207">
        <v>1</v>
      </c>
      <c r="F207">
        <v>1</v>
      </c>
      <c r="G207">
        <v>1080</v>
      </c>
      <c r="H207">
        <v>3</v>
      </c>
      <c r="I207" t="s">
        <v>1088</v>
      </c>
      <c r="J207" t="s">
        <v>1089</v>
      </c>
      <c r="K207" t="s">
        <v>1090</v>
      </c>
      <c r="L207">
        <v>1356</v>
      </c>
      <c r="N207">
        <v>1010</v>
      </c>
      <c r="O207" t="s">
        <v>1081</v>
      </c>
      <c r="P207" t="s">
        <v>1081</v>
      </c>
      <c r="Q207">
        <v>1000</v>
      </c>
      <c r="X207">
        <v>2.0799999999999999E-2</v>
      </c>
      <c r="Y207">
        <v>6.44</v>
      </c>
      <c r="Z207">
        <v>0</v>
      </c>
      <c r="AA207">
        <v>0</v>
      </c>
      <c r="AB207">
        <v>0</v>
      </c>
      <c r="AC207">
        <v>0</v>
      </c>
      <c r="AD207">
        <v>1</v>
      </c>
      <c r="AE207">
        <v>0</v>
      </c>
      <c r="AF207" t="s">
        <v>3</v>
      </c>
      <c r="AG207">
        <v>2.0799999999999999E-2</v>
      </c>
      <c r="AH207">
        <v>2</v>
      </c>
      <c r="AI207">
        <v>60253231</v>
      </c>
      <c r="AJ207">
        <v>182</v>
      </c>
      <c r="AK207">
        <v>0</v>
      </c>
      <c r="AL207">
        <v>0</v>
      </c>
      <c r="AM207">
        <v>0</v>
      </c>
      <c r="AN207">
        <v>0</v>
      </c>
      <c r="AO207">
        <v>0</v>
      </c>
      <c r="AP207">
        <v>0</v>
      </c>
      <c r="AQ207">
        <v>0</v>
      </c>
      <c r="AR207">
        <v>0</v>
      </c>
    </row>
    <row r="208" spans="1:44" x14ac:dyDescent="0.2">
      <c r="A208">
        <f>ROW(Source!A262)</f>
        <v>262</v>
      </c>
      <c r="B208">
        <v>60254346</v>
      </c>
      <c r="C208">
        <v>60253219</v>
      </c>
      <c r="D208">
        <v>59013710</v>
      </c>
      <c r="E208">
        <v>1080</v>
      </c>
      <c r="F208">
        <v>1</v>
      </c>
      <c r="G208">
        <v>1080</v>
      </c>
      <c r="H208">
        <v>3</v>
      </c>
      <c r="I208" t="s">
        <v>1225</v>
      </c>
      <c r="J208" t="s">
        <v>3</v>
      </c>
      <c r="K208" t="s">
        <v>1226</v>
      </c>
      <c r="L208">
        <v>1356</v>
      </c>
      <c r="N208">
        <v>1010</v>
      </c>
      <c r="O208" t="s">
        <v>1081</v>
      </c>
      <c r="P208" t="s">
        <v>1081</v>
      </c>
      <c r="Q208">
        <v>1000</v>
      </c>
      <c r="X208">
        <v>0</v>
      </c>
      <c r="Y208">
        <v>0</v>
      </c>
      <c r="Z208">
        <v>0</v>
      </c>
      <c r="AA208">
        <v>0</v>
      </c>
      <c r="AB208">
        <v>0</v>
      </c>
      <c r="AC208">
        <v>0</v>
      </c>
      <c r="AD208">
        <v>0</v>
      </c>
      <c r="AE208">
        <v>0</v>
      </c>
      <c r="AF208" t="s">
        <v>3</v>
      </c>
      <c r="AG208">
        <v>0</v>
      </c>
      <c r="AH208">
        <v>3</v>
      </c>
      <c r="AI208">
        <v>-1</v>
      </c>
      <c r="AJ208" t="s">
        <v>3</v>
      </c>
      <c r="AK208">
        <v>0</v>
      </c>
      <c r="AL208">
        <v>0</v>
      </c>
      <c r="AM208">
        <v>0</v>
      </c>
      <c r="AN208">
        <v>0</v>
      </c>
      <c r="AO208">
        <v>0</v>
      </c>
      <c r="AP208">
        <v>0</v>
      </c>
      <c r="AQ208">
        <v>0</v>
      </c>
      <c r="AR208">
        <v>0</v>
      </c>
    </row>
    <row r="209" spans="1:44" x14ac:dyDescent="0.2">
      <c r="A209">
        <f>ROW(Source!A262)</f>
        <v>262</v>
      </c>
      <c r="B209">
        <v>60254347</v>
      </c>
      <c r="C209">
        <v>60253219</v>
      </c>
      <c r="D209">
        <v>59014719</v>
      </c>
      <c r="E209">
        <v>1080</v>
      </c>
      <c r="F209">
        <v>1</v>
      </c>
      <c r="G209">
        <v>1080</v>
      </c>
      <c r="H209">
        <v>3</v>
      </c>
      <c r="I209" t="s">
        <v>1223</v>
      </c>
      <c r="J209" t="s">
        <v>3</v>
      </c>
      <c r="K209" t="s">
        <v>1227</v>
      </c>
      <c r="L209">
        <v>1303</v>
      </c>
      <c r="N209">
        <v>1003</v>
      </c>
      <c r="O209" t="s">
        <v>375</v>
      </c>
      <c r="P209" t="s">
        <v>375</v>
      </c>
      <c r="Q209">
        <v>1000</v>
      </c>
      <c r="X209">
        <v>0.10199999999999999</v>
      </c>
      <c r="Y209">
        <v>0</v>
      </c>
      <c r="Z209">
        <v>0</v>
      </c>
      <c r="AA209">
        <v>0</v>
      </c>
      <c r="AB209">
        <v>0</v>
      </c>
      <c r="AC209">
        <v>0</v>
      </c>
      <c r="AD209">
        <v>0</v>
      </c>
      <c r="AE209">
        <v>0</v>
      </c>
      <c r="AF209" t="s">
        <v>3</v>
      </c>
      <c r="AG209">
        <v>0.10199999999999999</v>
      </c>
      <c r="AH209">
        <v>3</v>
      </c>
      <c r="AI209">
        <v>-1</v>
      </c>
      <c r="AJ209" t="s">
        <v>3</v>
      </c>
      <c r="AK209">
        <v>0</v>
      </c>
      <c r="AL209">
        <v>0</v>
      </c>
      <c r="AM209">
        <v>0</v>
      </c>
      <c r="AN209">
        <v>0</v>
      </c>
      <c r="AO209">
        <v>0</v>
      </c>
      <c r="AP209">
        <v>0</v>
      </c>
      <c r="AQ209">
        <v>0</v>
      </c>
      <c r="AR209">
        <v>0</v>
      </c>
    </row>
    <row r="210" spans="1:44" x14ac:dyDescent="0.2">
      <c r="A210">
        <f>ROW(Source!A262)</f>
        <v>262</v>
      </c>
      <c r="B210">
        <v>60254348</v>
      </c>
      <c r="C210">
        <v>60253219</v>
      </c>
      <c r="D210">
        <v>59019673</v>
      </c>
      <c r="E210">
        <v>1080</v>
      </c>
      <c r="F210">
        <v>1</v>
      </c>
      <c r="G210">
        <v>1080</v>
      </c>
      <c r="H210">
        <v>3</v>
      </c>
      <c r="I210" t="s">
        <v>1228</v>
      </c>
      <c r="J210" t="s">
        <v>3</v>
      </c>
      <c r="K210" t="s">
        <v>1229</v>
      </c>
      <c r="L210">
        <v>1354</v>
      </c>
      <c r="N210">
        <v>1010</v>
      </c>
      <c r="O210" t="s">
        <v>457</v>
      </c>
      <c r="P210" t="s">
        <v>457</v>
      </c>
      <c r="Q210">
        <v>1</v>
      </c>
      <c r="X210">
        <v>0</v>
      </c>
      <c r="Y210">
        <v>0</v>
      </c>
      <c r="Z210">
        <v>0</v>
      </c>
      <c r="AA210">
        <v>0</v>
      </c>
      <c r="AB210">
        <v>0</v>
      </c>
      <c r="AC210">
        <v>0</v>
      </c>
      <c r="AD210">
        <v>0</v>
      </c>
      <c r="AE210">
        <v>0</v>
      </c>
      <c r="AF210" t="s">
        <v>3</v>
      </c>
      <c r="AG210">
        <v>0</v>
      </c>
      <c r="AH210">
        <v>3</v>
      </c>
      <c r="AI210">
        <v>-1</v>
      </c>
      <c r="AJ210" t="s">
        <v>3</v>
      </c>
      <c r="AK210">
        <v>0</v>
      </c>
      <c r="AL210">
        <v>0</v>
      </c>
      <c r="AM210">
        <v>0</v>
      </c>
      <c r="AN210">
        <v>0</v>
      </c>
      <c r="AO210">
        <v>0</v>
      </c>
      <c r="AP210">
        <v>0</v>
      </c>
      <c r="AQ210">
        <v>0</v>
      </c>
      <c r="AR210">
        <v>0</v>
      </c>
    </row>
    <row r="211" spans="1:44" x14ac:dyDescent="0.2">
      <c r="A211">
        <f>ROW(Source!A300)</f>
        <v>300</v>
      </c>
      <c r="B211">
        <v>60254349</v>
      </c>
      <c r="C211">
        <v>60253304</v>
      </c>
      <c r="D211">
        <v>58999254</v>
      </c>
      <c r="E211">
        <v>1080</v>
      </c>
      <c r="F211">
        <v>1</v>
      </c>
      <c r="G211">
        <v>1080</v>
      </c>
      <c r="H211">
        <v>1</v>
      </c>
      <c r="I211" t="s">
        <v>1048</v>
      </c>
      <c r="J211" t="s">
        <v>3</v>
      </c>
      <c r="K211" t="s">
        <v>1049</v>
      </c>
      <c r="L211">
        <v>1191</v>
      </c>
      <c r="N211">
        <v>1013</v>
      </c>
      <c r="O211" t="s">
        <v>1050</v>
      </c>
      <c r="P211" t="s">
        <v>1050</v>
      </c>
      <c r="Q211">
        <v>1</v>
      </c>
      <c r="X211">
        <v>58.7</v>
      </c>
      <c r="Y211">
        <v>0</v>
      </c>
      <c r="Z211">
        <v>0</v>
      </c>
      <c r="AA211">
        <v>0</v>
      </c>
      <c r="AB211">
        <v>0</v>
      </c>
      <c r="AC211">
        <v>0</v>
      </c>
      <c r="AD211">
        <v>1</v>
      </c>
      <c r="AE211">
        <v>1</v>
      </c>
      <c r="AF211" t="s">
        <v>24</v>
      </c>
      <c r="AG211">
        <v>64.570000000000007</v>
      </c>
      <c r="AH211">
        <v>2</v>
      </c>
      <c r="AI211">
        <v>60253305</v>
      </c>
      <c r="AJ211">
        <v>183</v>
      </c>
      <c r="AK211">
        <v>0</v>
      </c>
      <c r="AL211">
        <v>0</v>
      </c>
      <c r="AM211">
        <v>0</v>
      </c>
      <c r="AN211">
        <v>0</v>
      </c>
      <c r="AO211">
        <v>0</v>
      </c>
      <c r="AP211">
        <v>0</v>
      </c>
      <c r="AQ211">
        <v>0</v>
      </c>
      <c r="AR211">
        <v>0</v>
      </c>
    </row>
    <row r="212" spans="1:44" x14ac:dyDescent="0.2">
      <c r="A212">
        <f>ROW(Source!A300)</f>
        <v>300</v>
      </c>
      <c r="B212">
        <v>60254350</v>
      </c>
      <c r="C212">
        <v>60253304</v>
      </c>
      <c r="D212">
        <v>59070370</v>
      </c>
      <c r="E212">
        <v>1</v>
      </c>
      <c r="F212">
        <v>1</v>
      </c>
      <c r="G212">
        <v>1080</v>
      </c>
      <c r="H212">
        <v>2</v>
      </c>
      <c r="I212" t="s">
        <v>1051</v>
      </c>
      <c r="J212" t="s">
        <v>1052</v>
      </c>
      <c r="K212" t="s">
        <v>1053</v>
      </c>
      <c r="L212">
        <v>1368</v>
      </c>
      <c r="N212">
        <v>1011</v>
      </c>
      <c r="O212" t="s">
        <v>1054</v>
      </c>
      <c r="P212" t="s">
        <v>1054</v>
      </c>
      <c r="Q212">
        <v>1</v>
      </c>
      <c r="X212">
        <v>11.3</v>
      </c>
      <c r="Y212">
        <v>0</v>
      </c>
      <c r="Z212">
        <v>7.11</v>
      </c>
      <c r="AA212">
        <v>0</v>
      </c>
      <c r="AB212">
        <v>0</v>
      </c>
      <c r="AC212">
        <v>0</v>
      </c>
      <c r="AD212">
        <v>1</v>
      </c>
      <c r="AE212">
        <v>0</v>
      </c>
      <c r="AF212" t="s">
        <v>24</v>
      </c>
      <c r="AG212">
        <v>12.430000000000001</v>
      </c>
      <c r="AH212">
        <v>2</v>
      </c>
      <c r="AI212">
        <v>60253306</v>
      </c>
      <c r="AJ212">
        <v>184</v>
      </c>
      <c r="AK212">
        <v>0</v>
      </c>
      <c r="AL212">
        <v>0</v>
      </c>
      <c r="AM212">
        <v>0</v>
      </c>
      <c r="AN212">
        <v>0</v>
      </c>
      <c r="AO212">
        <v>0</v>
      </c>
      <c r="AP212">
        <v>0</v>
      </c>
      <c r="AQ212">
        <v>0</v>
      </c>
      <c r="AR212">
        <v>0</v>
      </c>
    </row>
    <row r="213" spans="1:44" x14ac:dyDescent="0.2">
      <c r="A213">
        <f>ROW(Source!A300)</f>
        <v>300</v>
      </c>
      <c r="B213">
        <v>60254351</v>
      </c>
      <c r="C213">
        <v>60253304</v>
      </c>
      <c r="D213">
        <v>59070669</v>
      </c>
      <c r="E213">
        <v>1</v>
      </c>
      <c r="F213">
        <v>1</v>
      </c>
      <c r="G213">
        <v>1080</v>
      </c>
      <c r="H213">
        <v>2</v>
      </c>
      <c r="I213" t="s">
        <v>1055</v>
      </c>
      <c r="J213" t="s">
        <v>1056</v>
      </c>
      <c r="K213" t="s">
        <v>1057</v>
      </c>
      <c r="L213">
        <v>1368</v>
      </c>
      <c r="N213">
        <v>1011</v>
      </c>
      <c r="O213" t="s">
        <v>1054</v>
      </c>
      <c r="P213" t="s">
        <v>1054</v>
      </c>
      <c r="Q213">
        <v>1</v>
      </c>
      <c r="X213">
        <v>1.43</v>
      </c>
      <c r="Y213">
        <v>0</v>
      </c>
      <c r="Z213">
        <v>83.1</v>
      </c>
      <c r="AA213">
        <v>12.62</v>
      </c>
      <c r="AB213">
        <v>0</v>
      </c>
      <c r="AC213">
        <v>0</v>
      </c>
      <c r="AD213">
        <v>1</v>
      </c>
      <c r="AE213">
        <v>0</v>
      </c>
      <c r="AF213" t="s">
        <v>24</v>
      </c>
      <c r="AG213">
        <v>1.573</v>
      </c>
      <c r="AH213">
        <v>2</v>
      </c>
      <c r="AI213">
        <v>60253307</v>
      </c>
      <c r="AJ213">
        <v>185</v>
      </c>
      <c r="AK213">
        <v>0</v>
      </c>
      <c r="AL213">
        <v>0</v>
      </c>
      <c r="AM213">
        <v>0</v>
      </c>
      <c r="AN213">
        <v>0</v>
      </c>
      <c r="AO213">
        <v>0</v>
      </c>
      <c r="AP213">
        <v>0</v>
      </c>
      <c r="AQ213">
        <v>0</v>
      </c>
      <c r="AR213">
        <v>0</v>
      </c>
    </row>
    <row r="214" spans="1:44" x14ac:dyDescent="0.2">
      <c r="A214">
        <f>ROW(Source!A300)</f>
        <v>300</v>
      </c>
      <c r="B214">
        <v>60254352</v>
      </c>
      <c r="C214">
        <v>60253304</v>
      </c>
      <c r="D214">
        <v>59070045</v>
      </c>
      <c r="E214">
        <v>1</v>
      </c>
      <c r="F214">
        <v>1</v>
      </c>
      <c r="G214">
        <v>1080</v>
      </c>
      <c r="H214">
        <v>2</v>
      </c>
      <c r="I214" t="s">
        <v>1112</v>
      </c>
      <c r="J214" t="s">
        <v>1113</v>
      </c>
      <c r="K214" t="s">
        <v>1114</v>
      </c>
      <c r="L214">
        <v>1368</v>
      </c>
      <c r="N214">
        <v>1011</v>
      </c>
      <c r="O214" t="s">
        <v>1054</v>
      </c>
      <c r="P214" t="s">
        <v>1054</v>
      </c>
      <c r="Q214">
        <v>1</v>
      </c>
      <c r="X214">
        <v>17.399999999999999</v>
      </c>
      <c r="Y214">
        <v>0</v>
      </c>
      <c r="Z214">
        <v>25.58</v>
      </c>
      <c r="AA214">
        <v>12.62</v>
      </c>
      <c r="AB214">
        <v>0</v>
      </c>
      <c r="AC214">
        <v>0</v>
      </c>
      <c r="AD214">
        <v>1</v>
      </c>
      <c r="AE214">
        <v>0</v>
      </c>
      <c r="AF214" t="s">
        <v>24</v>
      </c>
      <c r="AG214">
        <v>19.14</v>
      </c>
      <c r="AH214">
        <v>2</v>
      </c>
      <c r="AI214">
        <v>60253308</v>
      </c>
      <c r="AJ214">
        <v>186</v>
      </c>
      <c r="AK214">
        <v>0</v>
      </c>
      <c r="AL214">
        <v>0</v>
      </c>
      <c r="AM214">
        <v>0</v>
      </c>
      <c r="AN214">
        <v>0</v>
      </c>
      <c r="AO214">
        <v>0</v>
      </c>
      <c r="AP214">
        <v>0</v>
      </c>
      <c r="AQ214">
        <v>0</v>
      </c>
      <c r="AR214">
        <v>0</v>
      </c>
    </row>
    <row r="215" spans="1:44" x14ac:dyDescent="0.2">
      <c r="A215">
        <f>ROW(Source!A300)</f>
        <v>300</v>
      </c>
      <c r="B215">
        <v>60254353</v>
      </c>
      <c r="C215">
        <v>60253304</v>
      </c>
      <c r="D215">
        <v>59040049</v>
      </c>
      <c r="E215">
        <v>1</v>
      </c>
      <c r="F215">
        <v>1</v>
      </c>
      <c r="G215">
        <v>1080</v>
      </c>
      <c r="H215">
        <v>3</v>
      </c>
      <c r="I215" t="s">
        <v>1066</v>
      </c>
      <c r="J215" t="s">
        <v>1067</v>
      </c>
      <c r="K215" t="s">
        <v>1068</v>
      </c>
      <c r="L215">
        <v>1348</v>
      </c>
      <c r="N215">
        <v>1009</v>
      </c>
      <c r="O215" t="s">
        <v>32</v>
      </c>
      <c r="P215" t="s">
        <v>32</v>
      </c>
      <c r="Q215">
        <v>1000</v>
      </c>
      <c r="X215">
        <v>3.3600000000000001E-3</v>
      </c>
      <c r="Y215">
        <v>8590.86</v>
      </c>
      <c r="Z215">
        <v>0</v>
      </c>
      <c r="AA215">
        <v>0</v>
      </c>
      <c r="AB215">
        <v>0</v>
      </c>
      <c r="AC215">
        <v>0</v>
      </c>
      <c r="AD215">
        <v>1</v>
      </c>
      <c r="AE215">
        <v>0</v>
      </c>
      <c r="AF215" t="s">
        <v>3</v>
      </c>
      <c r="AG215">
        <v>3.3600000000000001E-3</v>
      </c>
      <c r="AH215">
        <v>2</v>
      </c>
      <c r="AI215">
        <v>60253309</v>
      </c>
      <c r="AJ215">
        <v>187</v>
      </c>
      <c r="AK215">
        <v>0</v>
      </c>
      <c r="AL215">
        <v>0</v>
      </c>
      <c r="AM215">
        <v>0</v>
      </c>
      <c r="AN215">
        <v>0</v>
      </c>
      <c r="AO215">
        <v>0</v>
      </c>
      <c r="AP215">
        <v>0</v>
      </c>
      <c r="AQ215">
        <v>0</v>
      </c>
      <c r="AR215">
        <v>0</v>
      </c>
    </row>
    <row r="216" spans="1:44" x14ac:dyDescent="0.2">
      <c r="A216">
        <f>ROW(Source!A300)</f>
        <v>300</v>
      </c>
      <c r="B216">
        <v>60254354</v>
      </c>
      <c r="C216">
        <v>60253304</v>
      </c>
      <c r="D216">
        <v>59038856</v>
      </c>
      <c r="E216">
        <v>1</v>
      </c>
      <c r="F216">
        <v>1</v>
      </c>
      <c r="G216">
        <v>1080</v>
      </c>
      <c r="H216">
        <v>3</v>
      </c>
      <c r="I216" t="s">
        <v>1115</v>
      </c>
      <c r="J216" t="s">
        <v>1116</v>
      </c>
      <c r="K216" t="s">
        <v>1117</v>
      </c>
      <c r="L216">
        <v>1348</v>
      </c>
      <c r="N216">
        <v>1009</v>
      </c>
      <c r="O216" t="s">
        <v>32</v>
      </c>
      <c r="P216" t="s">
        <v>32</v>
      </c>
      <c r="Q216">
        <v>1000</v>
      </c>
      <c r="X216">
        <v>2.5400000000000002E-3</v>
      </c>
      <c r="Y216">
        <v>17868.28</v>
      </c>
      <c r="Z216">
        <v>0</v>
      </c>
      <c r="AA216">
        <v>0</v>
      </c>
      <c r="AB216">
        <v>0</v>
      </c>
      <c r="AC216">
        <v>0</v>
      </c>
      <c r="AD216">
        <v>1</v>
      </c>
      <c r="AE216">
        <v>0</v>
      </c>
      <c r="AF216" t="s">
        <v>3</v>
      </c>
      <c r="AG216">
        <v>2.5400000000000002E-3</v>
      </c>
      <c r="AH216">
        <v>2</v>
      </c>
      <c r="AI216">
        <v>60253310</v>
      </c>
      <c r="AJ216">
        <v>188</v>
      </c>
      <c r="AK216">
        <v>0</v>
      </c>
      <c r="AL216">
        <v>0</v>
      </c>
      <c r="AM216">
        <v>0</v>
      </c>
      <c r="AN216">
        <v>0</v>
      </c>
      <c r="AO216">
        <v>0</v>
      </c>
      <c r="AP216">
        <v>0</v>
      </c>
      <c r="AQ216">
        <v>0</v>
      </c>
      <c r="AR216">
        <v>0</v>
      </c>
    </row>
    <row r="217" spans="1:44" x14ac:dyDescent="0.2">
      <c r="A217">
        <f>ROW(Source!A300)</f>
        <v>300</v>
      </c>
      <c r="B217">
        <v>60254355</v>
      </c>
      <c r="C217">
        <v>60253304</v>
      </c>
      <c r="D217">
        <v>59012105</v>
      </c>
      <c r="E217">
        <v>1080</v>
      </c>
      <c r="F217">
        <v>1</v>
      </c>
      <c r="G217">
        <v>1080</v>
      </c>
      <c r="H217">
        <v>3</v>
      </c>
      <c r="I217" t="s">
        <v>1230</v>
      </c>
      <c r="J217" t="s">
        <v>3</v>
      </c>
      <c r="K217" t="s">
        <v>1231</v>
      </c>
      <c r="L217">
        <v>1301</v>
      </c>
      <c r="N217">
        <v>1003</v>
      </c>
      <c r="O217" t="s">
        <v>983</v>
      </c>
      <c r="P217" t="s">
        <v>983</v>
      </c>
      <c r="Q217">
        <v>1</v>
      </c>
      <c r="X217">
        <v>0</v>
      </c>
      <c r="Y217">
        <v>0</v>
      </c>
      <c r="Z217">
        <v>0</v>
      </c>
      <c r="AA217">
        <v>0</v>
      </c>
      <c r="AB217">
        <v>0</v>
      </c>
      <c r="AC217">
        <v>0</v>
      </c>
      <c r="AD217">
        <v>0</v>
      </c>
      <c r="AE217">
        <v>0</v>
      </c>
      <c r="AF217" t="s">
        <v>3</v>
      </c>
      <c r="AG217">
        <v>0</v>
      </c>
      <c r="AH217">
        <v>3</v>
      </c>
      <c r="AI217">
        <v>-1</v>
      </c>
      <c r="AJ217" t="s">
        <v>3</v>
      </c>
      <c r="AK217">
        <v>0</v>
      </c>
      <c r="AL217">
        <v>0</v>
      </c>
      <c r="AM217">
        <v>0</v>
      </c>
      <c r="AN217">
        <v>0</v>
      </c>
      <c r="AO217">
        <v>0</v>
      </c>
      <c r="AP217">
        <v>0</v>
      </c>
      <c r="AQ217">
        <v>0</v>
      </c>
      <c r="AR217">
        <v>0</v>
      </c>
    </row>
    <row r="218" spans="1:44" x14ac:dyDescent="0.2">
      <c r="A218">
        <f>ROW(Source!A300)</f>
        <v>300</v>
      </c>
      <c r="B218">
        <v>60254356</v>
      </c>
      <c r="C218">
        <v>60253304</v>
      </c>
      <c r="D218">
        <v>59012107</v>
      </c>
      <c r="E218">
        <v>1080</v>
      </c>
      <c r="F218">
        <v>1</v>
      </c>
      <c r="G218">
        <v>1080</v>
      </c>
      <c r="H218">
        <v>3</v>
      </c>
      <c r="I218" t="s">
        <v>1230</v>
      </c>
      <c r="J218" t="s">
        <v>3</v>
      </c>
      <c r="K218" t="s">
        <v>1232</v>
      </c>
      <c r="L218">
        <v>1301</v>
      </c>
      <c r="N218">
        <v>1003</v>
      </c>
      <c r="O218" t="s">
        <v>983</v>
      </c>
      <c r="P218" t="s">
        <v>983</v>
      </c>
      <c r="Q218">
        <v>1</v>
      </c>
      <c r="X218">
        <v>0</v>
      </c>
      <c r="Y218">
        <v>0</v>
      </c>
      <c r="Z218">
        <v>0</v>
      </c>
      <c r="AA218">
        <v>0</v>
      </c>
      <c r="AB218">
        <v>0</v>
      </c>
      <c r="AC218">
        <v>0</v>
      </c>
      <c r="AD218">
        <v>0</v>
      </c>
      <c r="AE218">
        <v>0</v>
      </c>
      <c r="AF218" t="s">
        <v>3</v>
      </c>
      <c r="AG218">
        <v>0</v>
      </c>
      <c r="AH218">
        <v>3</v>
      </c>
      <c r="AI218">
        <v>-1</v>
      </c>
      <c r="AJ218" t="s">
        <v>3</v>
      </c>
      <c r="AK218">
        <v>0</v>
      </c>
      <c r="AL218">
        <v>0</v>
      </c>
      <c r="AM218">
        <v>0</v>
      </c>
      <c r="AN218">
        <v>0</v>
      </c>
      <c r="AO218">
        <v>0</v>
      </c>
      <c r="AP218">
        <v>0</v>
      </c>
      <c r="AQ218">
        <v>0</v>
      </c>
      <c r="AR218">
        <v>0</v>
      </c>
    </row>
    <row r="219" spans="1:44" x14ac:dyDescent="0.2">
      <c r="A219">
        <f>ROW(Source!A301)</f>
        <v>301</v>
      </c>
      <c r="B219">
        <v>60254349</v>
      </c>
      <c r="C219">
        <v>60253304</v>
      </c>
      <c r="D219">
        <v>58999254</v>
      </c>
      <c r="E219">
        <v>1080</v>
      </c>
      <c r="F219">
        <v>1</v>
      </c>
      <c r="G219">
        <v>1080</v>
      </c>
      <c r="H219">
        <v>1</v>
      </c>
      <c r="I219" t="s">
        <v>1048</v>
      </c>
      <c r="J219" t="s">
        <v>3</v>
      </c>
      <c r="K219" t="s">
        <v>1049</v>
      </c>
      <c r="L219">
        <v>1191</v>
      </c>
      <c r="N219">
        <v>1013</v>
      </c>
      <c r="O219" t="s">
        <v>1050</v>
      </c>
      <c r="P219" t="s">
        <v>1050</v>
      </c>
      <c r="Q219">
        <v>1</v>
      </c>
      <c r="X219">
        <v>58.7</v>
      </c>
      <c r="Y219">
        <v>0</v>
      </c>
      <c r="Z219">
        <v>0</v>
      </c>
      <c r="AA219">
        <v>0</v>
      </c>
      <c r="AB219">
        <v>0</v>
      </c>
      <c r="AC219">
        <v>0</v>
      </c>
      <c r="AD219">
        <v>1</v>
      </c>
      <c r="AE219">
        <v>1</v>
      </c>
      <c r="AF219" t="s">
        <v>24</v>
      </c>
      <c r="AG219">
        <v>64.570000000000007</v>
      </c>
      <c r="AH219">
        <v>2</v>
      </c>
      <c r="AI219">
        <v>60253305</v>
      </c>
      <c r="AJ219">
        <v>189</v>
      </c>
      <c r="AK219">
        <v>0</v>
      </c>
      <c r="AL219">
        <v>0</v>
      </c>
      <c r="AM219">
        <v>0</v>
      </c>
      <c r="AN219">
        <v>0</v>
      </c>
      <c r="AO219">
        <v>0</v>
      </c>
      <c r="AP219">
        <v>0</v>
      </c>
      <c r="AQ219">
        <v>0</v>
      </c>
      <c r="AR219">
        <v>0</v>
      </c>
    </row>
    <row r="220" spans="1:44" x14ac:dyDescent="0.2">
      <c r="A220">
        <f>ROW(Source!A301)</f>
        <v>301</v>
      </c>
      <c r="B220">
        <v>60254350</v>
      </c>
      <c r="C220">
        <v>60253304</v>
      </c>
      <c r="D220">
        <v>59070370</v>
      </c>
      <c r="E220">
        <v>1</v>
      </c>
      <c r="F220">
        <v>1</v>
      </c>
      <c r="G220">
        <v>1080</v>
      </c>
      <c r="H220">
        <v>2</v>
      </c>
      <c r="I220" t="s">
        <v>1051</v>
      </c>
      <c r="J220" t="s">
        <v>1052</v>
      </c>
      <c r="K220" t="s">
        <v>1053</v>
      </c>
      <c r="L220">
        <v>1368</v>
      </c>
      <c r="N220">
        <v>1011</v>
      </c>
      <c r="O220" t="s">
        <v>1054</v>
      </c>
      <c r="P220" t="s">
        <v>1054</v>
      </c>
      <c r="Q220">
        <v>1</v>
      </c>
      <c r="X220">
        <v>11.3</v>
      </c>
      <c r="Y220">
        <v>0</v>
      </c>
      <c r="Z220">
        <v>7.11</v>
      </c>
      <c r="AA220">
        <v>0</v>
      </c>
      <c r="AB220">
        <v>0</v>
      </c>
      <c r="AC220">
        <v>0</v>
      </c>
      <c r="AD220">
        <v>1</v>
      </c>
      <c r="AE220">
        <v>0</v>
      </c>
      <c r="AF220" t="s">
        <v>24</v>
      </c>
      <c r="AG220">
        <v>12.430000000000001</v>
      </c>
      <c r="AH220">
        <v>2</v>
      </c>
      <c r="AI220">
        <v>60253306</v>
      </c>
      <c r="AJ220">
        <v>190</v>
      </c>
      <c r="AK220">
        <v>0</v>
      </c>
      <c r="AL220">
        <v>0</v>
      </c>
      <c r="AM220">
        <v>0</v>
      </c>
      <c r="AN220">
        <v>0</v>
      </c>
      <c r="AO220">
        <v>0</v>
      </c>
      <c r="AP220">
        <v>0</v>
      </c>
      <c r="AQ220">
        <v>0</v>
      </c>
      <c r="AR220">
        <v>0</v>
      </c>
    </row>
    <row r="221" spans="1:44" x14ac:dyDescent="0.2">
      <c r="A221">
        <f>ROW(Source!A301)</f>
        <v>301</v>
      </c>
      <c r="B221">
        <v>60254351</v>
      </c>
      <c r="C221">
        <v>60253304</v>
      </c>
      <c r="D221">
        <v>59070669</v>
      </c>
      <c r="E221">
        <v>1</v>
      </c>
      <c r="F221">
        <v>1</v>
      </c>
      <c r="G221">
        <v>1080</v>
      </c>
      <c r="H221">
        <v>2</v>
      </c>
      <c r="I221" t="s">
        <v>1055</v>
      </c>
      <c r="J221" t="s">
        <v>1056</v>
      </c>
      <c r="K221" t="s">
        <v>1057</v>
      </c>
      <c r="L221">
        <v>1368</v>
      </c>
      <c r="N221">
        <v>1011</v>
      </c>
      <c r="O221" t="s">
        <v>1054</v>
      </c>
      <c r="P221" t="s">
        <v>1054</v>
      </c>
      <c r="Q221">
        <v>1</v>
      </c>
      <c r="X221">
        <v>1.43</v>
      </c>
      <c r="Y221">
        <v>0</v>
      </c>
      <c r="Z221">
        <v>83.1</v>
      </c>
      <c r="AA221">
        <v>12.62</v>
      </c>
      <c r="AB221">
        <v>0</v>
      </c>
      <c r="AC221">
        <v>0</v>
      </c>
      <c r="AD221">
        <v>1</v>
      </c>
      <c r="AE221">
        <v>0</v>
      </c>
      <c r="AF221" t="s">
        <v>24</v>
      </c>
      <c r="AG221">
        <v>1.573</v>
      </c>
      <c r="AH221">
        <v>2</v>
      </c>
      <c r="AI221">
        <v>60253307</v>
      </c>
      <c r="AJ221">
        <v>191</v>
      </c>
      <c r="AK221">
        <v>0</v>
      </c>
      <c r="AL221">
        <v>0</v>
      </c>
      <c r="AM221">
        <v>0</v>
      </c>
      <c r="AN221">
        <v>0</v>
      </c>
      <c r="AO221">
        <v>0</v>
      </c>
      <c r="AP221">
        <v>0</v>
      </c>
      <c r="AQ221">
        <v>0</v>
      </c>
      <c r="AR221">
        <v>0</v>
      </c>
    </row>
    <row r="222" spans="1:44" x14ac:dyDescent="0.2">
      <c r="A222">
        <f>ROW(Source!A301)</f>
        <v>301</v>
      </c>
      <c r="B222">
        <v>60254352</v>
      </c>
      <c r="C222">
        <v>60253304</v>
      </c>
      <c r="D222">
        <v>59070045</v>
      </c>
      <c r="E222">
        <v>1</v>
      </c>
      <c r="F222">
        <v>1</v>
      </c>
      <c r="G222">
        <v>1080</v>
      </c>
      <c r="H222">
        <v>2</v>
      </c>
      <c r="I222" t="s">
        <v>1112</v>
      </c>
      <c r="J222" t="s">
        <v>1113</v>
      </c>
      <c r="K222" t="s">
        <v>1114</v>
      </c>
      <c r="L222">
        <v>1368</v>
      </c>
      <c r="N222">
        <v>1011</v>
      </c>
      <c r="O222" t="s">
        <v>1054</v>
      </c>
      <c r="P222" t="s">
        <v>1054</v>
      </c>
      <c r="Q222">
        <v>1</v>
      </c>
      <c r="X222">
        <v>17.399999999999999</v>
      </c>
      <c r="Y222">
        <v>0</v>
      </c>
      <c r="Z222">
        <v>25.58</v>
      </c>
      <c r="AA222">
        <v>12.62</v>
      </c>
      <c r="AB222">
        <v>0</v>
      </c>
      <c r="AC222">
        <v>0</v>
      </c>
      <c r="AD222">
        <v>1</v>
      </c>
      <c r="AE222">
        <v>0</v>
      </c>
      <c r="AF222" t="s">
        <v>24</v>
      </c>
      <c r="AG222">
        <v>19.14</v>
      </c>
      <c r="AH222">
        <v>2</v>
      </c>
      <c r="AI222">
        <v>60253308</v>
      </c>
      <c r="AJ222">
        <v>192</v>
      </c>
      <c r="AK222">
        <v>0</v>
      </c>
      <c r="AL222">
        <v>0</v>
      </c>
      <c r="AM222">
        <v>0</v>
      </c>
      <c r="AN222">
        <v>0</v>
      </c>
      <c r="AO222">
        <v>0</v>
      </c>
      <c r="AP222">
        <v>0</v>
      </c>
      <c r="AQ222">
        <v>0</v>
      </c>
      <c r="AR222">
        <v>0</v>
      </c>
    </row>
    <row r="223" spans="1:44" x14ac:dyDescent="0.2">
      <c r="A223">
        <f>ROW(Source!A301)</f>
        <v>301</v>
      </c>
      <c r="B223">
        <v>60254353</v>
      </c>
      <c r="C223">
        <v>60253304</v>
      </c>
      <c r="D223">
        <v>59040049</v>
      </c>
      <c r="E223">
        <v>1</v>
      </c>
      <c r="F223">
        <v>1</v>
      </c>
      <c r="G223">
        <v>1080</v>
      </c>
      <c r="H223">
        <v>3</v>
      </c>
      <c r="I223" t="s">
        <v>1066</v>
      </c>
      <c r="J223" t="s">
        <v>1067</v>
      </c>
      <c r="K223" t="s">
        <v>1068</v>
      </c>
      <c r="L223">
        <v>1348</v>
      </c>
      <c r="N223">
        <v>1009</v>
      </c>
      <c r="O223" t="s">
        <v>32</v>
      </c>
      <c r="P223" t="s">
        <v>32</v>
      </c>
      <c r="Q223">
        <v>1000</v>
      </c>
      <c r="X223">
        <v>3.3600000000000001E-3</v>
      </c>
      <c r="Y223">
        <v>8590.86</v>
      </c>
      <c r="Z223">
        <v>0</v>
      </c>
      <c r="AA223">
        <v>0</v>
      </c>
      <c r="AB223">
        <v>0</v>
      </c>
      <c r="AC223">
        <v>0</v>
      </c>
      <c r="AD223">
        <v>1</v>
      </c>
      <c r="AE223">
        <v>0</v>
      </c>
      <c r="AF223" t="s">
        <v>3</v>
      </c>
      <c r="AG223">
        <v>3.3600000000000001E-3</v>
      </c>
      <c r="AH223">
        <v>2</v>
      </c>
      <c r="AI223">
        <v>60253309</v>
      </c>
      <c r="AJ223">
        <v>193</v>
      </c>
      <c r="AK223">
        <v>0</v>
      </c>
      <c r="AL223">
        <v>0</v>
      </c>
      <c r="AM223">
        <v>0</v>
      </c>
      <c r="AN223">
        <v>0</v>
      </c>
      <c r="AO223">
        <v>0</v>
      </c>
      <c r="AP223">
        <v>0</v>
      </c>
      <c r="AQ223">
        <v>0</v>
      </c>
      <c r="AR223">
        <v>0</v>
      </c>
    </row>
    <row r="224" spans="1:44" x14ac:dyDescent="0.2">
      <c r="A224">
        <f>ROW(Source!A301)</f>
        <v>301</v>
      </c>
      <c r="B224">
        <v>60254354</v>
      </c>
      <c r="C224">
        <v>60253304</v>
      </c>
      <c r="D224">
        <v>59038856</v>
      </c>
      <c r="E224">
        <v>1</v>
      </c>
      <c r="F224">
        <v>1</v>
      </c>
      <c r="G224">
        <v>1080</v>
      </c>
      <c r="H224">
        <v>3</v>
      </c>
      <c r="I224" t="s">
        <v>1115</v>
      </c>
      <c r="J224" t="s">
        <v>1116</v>
      </c>
      <c r="K224" t="s">
        <v>1117</v>
      </c>
      <c r="L224">
        <v>1348</v>
      </c>
      <c r="N224">
        <v>1009</v>
      </c>
      <c r="O224" t="s">
        <v>32</v>
      </c>
      <c r="P224" t="s">
        <v>32</v>
      </c>
      <c r="Q224">
        <v>1000</v>
      </c>
      <c r="X224">
        <v>2.5400000000000002E-3</v>
      </c>
      <c r="Y224">
        <v>17868.28</v>
      </c>
      <c r="Z224">
        <v>0</v>
      </c>
      <c r="AA224">
        <v>0</v>
      </c>
      <c r="AB224">
        <v>0</v>
      </c>
      <c r="AC224">
        <v>0</v>
      </c>
      <c r="AD224">
        <v>1</v>
      </c>
      <c r="AE224">
        <v>0</v>
      </c>
      <c r="AF224" t="s">
        <v>3</v>
      </c>
      <c r="AG224">
        <v>2.5400000000000002E-3</v>
      </c>
      <c r="AH224">
        <v>2</v>
      </c>
      <c r="AI224">
        <v>60253310</v>
      </c>
      <c r="AJ224">
        <v>194</v>
      </c>
      <c r="AK224">
        <v>0</v>
      </c>
      <c r="AL224">
        <v>0</v>
      </c>
      <c r="AM224">
        <v>0</v>
      </c>
      <c r="AN224">
        <v>0</v>
      </c>
      <c r="AO224">
        <v>0</v>
      </c>
      <c r="AP224">
        <v>0</v>
      </c>
      <c r="AQ224">
        <v>0</v>
      </c>
      <c r="AR224">
        <v>0</v>
      </c>
    </row>
    <row r="225" spans="1:44" x14ac:dyDescent="0.2">
      <c r="A225">
        <f>ROW(Source!A301)</f>
        <v>301</v>
      </c>
      <c r="B225">
        <v>60254355</v>
      </c>
      <c r="C225">
        <v>60253304</v>
      </c>
      <c r="D225">
        <v>59012105</v>
      </c>
      <c r="E225">
        <v>1080</v>
      </c>
      <c r="F225">
        <v>1</v>
      </c>
      <c r="G225">
        <v>1080</v>
      </c>
      <c r="H225">
        <v>3</v>
      </c>
      <c r="I225" t="s">
        <v>1230</v>
      </c>
      <c r="J225" t="s">
        <v>3</v>
      </c>
      <c r="K225" t="s">
        <v>1231</v>
      </c>
      <c r="L225">
        <v>1301</v>
      </c>
      <c r="N225">
        <v>1003</v>
      </c>
      <c r="O225" t="s">
        <v>983</v>
      </c>
      <c r="P225" t="s">
        <v>983</v>
      </c>
      <c r="Q225">
        <v>1</v>
      </c>
      <c r="X225">
        <v>0</v>
      </c>
      <c r="Y225">
        <v>0</v>
      </c>
      <c r="Z225">
        <v>0</v>
      </c>
      <c r="AA225">
        <v>0</v>
      </c>
      <c r="AB225">
        <v>0</v>
      </c>
      <c r="AC225">
        <v>0</v>
      </c>
      <c r="AD225">
        <v>0</v>
      </c>
      <c r="AE225">
        <v>0</v>
      </c>
      <c r="AF225" t="s">
        <v>3</v>
      </c>
      <c r="AG225">
        <v>0</v>
      </c>
      <c r="AH225">
        <v>3</v>
      </c>
      <c r="AI225">
        <v>-1</v>
      </c>
      <c r="AJ225" t="s">
        <v>3</v>
      </c>
      <c r="AK225">
        <v>0</v>
      </c>
      <c r="AL225">
        <v>0</v>
      </c>
      <c r="AM225">
        <v>0</v>
      </c>
      <c r="AN225">
        <v>0</v>
      </c>
      <c r="AO225">
        <v>0</v>
      </c>
      <c r="AP225">
        <v>0</v>
      </c>
      <c r="AQ225">
        <v>0</v>
      </c>
      <c r="AR225">
        <v>0</v>
      </c>
    </row>
    <row r="226" spans="1:44" x14ac:dyDescent="0.2">
      <c r="A226">
        <f>ROW(Source!A301)</f>
        <v>301</v>
      </c>
      <c r="B226">
        <v>60254356</v>
      </c>
      <c r="C226">
        <v>60253304</v>
      </c>
      <c r="D226">
        <v>59012107</v>
      </c>
      <c r="E226">
        <v>1080</v>
      </c>
      <c r="F226">
        <v>1</v>
      </c>
      <c r="G226">
        <v>1080</v>
      </c>
      <c r="H226">
        <v>3</v>
      </c>
      <c r="I226" t="s">
        <v>1230</v>
      </c>
      <c r="J226" t="s">
        <v>3</v>
      </c>
      <c r="K226" t="s">
        <v>1232</v>
      </c>
      <c r="L226">
        <v>1301</v>
      </c>
      <c r="N226">
        <v>1003</v>
      </c>
      <c r="O226" t="s">
        <v>983</v>
      </c>
      <c r="P226" t="s">
        <v>983</v>
      </c>
      <c r="Q226">
        <v>1</v>
      </c>
      <c r="X226">
        <v>0</v>
      </c>
      <c r="Y226">
        <v>0</v>
      </c>
      <c r="Z226">
        <v>0</v>
      </c>
      <c r="AA226">
        <v>0</v>
      </c>
      <c r="AB226">
        <v>0</v>
      </c>
      <c r="AC226">
        <v>0</v>
      </c>
      <c r="AD226">
        <v>0</v>
      </c>
      <c r="AE226">
        <v>0</v>
      </c>
      <c r="AF226" t="s">
        <v>3</v>
      </c>
      <c r="AG226">
        <v>0</v>
      </c>
      <c r="AH226">
        <v>3</v>
      </c>
      <c r="AI226">
        <v>-1</v>
      </c>
      <c r="AJ226" t="s">
        <v>3</v>
      </c>
      <c r="AK226">
        <v>0</v>
      </c>
      <c r="AL226">
        <v>0</v>
      </c>
      <c r="AM226">
        <v>0</v>
      </c>
      <c r="AN226">
        <v>0</v>
      </c>
      <c r="AO226">
        <v>0</v>
      </c>
      <c r="AP226">
        <v>0</v>
      </c>
      <c r="AQ226">
        <v>0</v>
      </c>
      <c r="AR226">
        <v>0</v>
      </c>
    </row>
    <row r="227" spans="1:44" x14ac:dyDescent="0.2">
      <c r="A227">
        <f>ROW(Source!A302)</f>
        <v>302</v>
      </c>
      <c r="B227">
        <v>60254357</v>
      </c>
      <c r="C227">
        <v>60253319</v>
      </c>
      <c r="D227">
        <v>58999254</v>
      </c>
      <c r="E227">
        <v>1080</v>
      </c>
      <c r="F227">
        <v>1</v>
      </c>
      <c r="G227">
        <v>1080</v>
      </c>
      <c r="H227">
        <v>1</v>
      </c>
      <c r="I227" t="s">
        <v>1048</v>
      </c>
      <c r="J227" t="s">
        <v>3</v>
      </c>
      <c r="K227" t="s">
        <v>1049</v>
      </c>
      <c r="L227">
        <v>1191</v>
      </c>
      <c r="N227">
        <v>1013</v>
      </c>
      <c r="O227" t="s">
        <v>1050</v>
      </c>
      <c r="P227" t="s">
        <v>1050</v>
      </c>
      <c r="Q227">
        <v>1</v>
      </c>
      <c r="X227">
        <v>50.5</v>
      </c>
      <c r="Y227">
        <v>0</v>
      </c>
      <c r="Z227">
        <v>0</v>
      </c>
      <c r="AA227">
        <v>0</v>
      </c>
      <c r="AB227">
        <v>0</v>
      </c>
      <c r="AC227">
        <v>0</v>
      </c>
      <c r="AD227">
        <v>1</v>
      </c>
      <c r="AE227">
        <v>1</v>
      </c>
      <c r="AF227" t="s">
        <v>24</v>
      </c>
      <c r="AG227">
        <v>55.550000000000004</v>
      </c>
      <c r="AH227">
        <v>2</v>
      </c>
      <c r="AI227">
        <v>60253320</v>
      </c>
      <c r="AJ227">
        <v>195</v>
      </c>
      <c r="AK227">
        <v>0</v>
      </c>
      <c r="AL227">
        <v>0</v>
      </c>
      <c r="AM227">
        <v>0</v>
      </c>
      <c r="AN227">
        <v>0</v>
      </c>
      <c r="AO227">
        <v>0</v>
      </c>
      <c r="AP227">
        <v>0</v>
      </c>
      <c r="AQ227">
        <v>0</v>
      </c>
      <c r="AR227">
        <v>0</v>
      </c>
    </row>
    <row r="228" spans="1:44" x14ac:dyDescent="0.2">
      <c r="A228">
        <f>ROW(Source!A302)</f>
        <v>302</v>
      </c>
      <c r="B228">
        <v>60254358</v>
      </c>
      <c r="C228">
        <v>60253319</v>
      </c>
      <c r="D228">
        <v>59070370</v>
      </c>
      <c r="E228">
        <v>1</v>
      </c>
      <c r="F228">
        <v>1</v>
      </c>
      <c r="G228">
        <v>1080</v>
      </c>
      <c r="H228">
        <v>2</v>
      </c>
      <c r="I228" t="s">
        <v>1051</v>
      </c>
      <c r="J228" t="s">
        <v>1052</v>
      </c>
      <c r="K228" t="s">
        <v>1053</v>
      </c>
      <c r="L228">
        <v>1368</v>
      </c>
      <c r="N228">
        <v>1011</v>
      </c>
      <c r="O228" t="s">
        <v>1054</v>
      </c>
      <c r="P228" t="s">
        <v>1054</v>
      </c>
      <c r="Q228">
        <v>1</v>
      </c>
      <c r="X228">
        <v>9.1199999999999992</v>
      </c>
      <c r="Y228">
        <v>0</v>
      </c>
      <c r="Z228">
        <v>7.11</v>
      </c>
      <c r="AA228">
        <v>0</v>
      </c>
      <c r="AB228">
        <v>0</v>
      </c>
      <c r="AC228">
        <v>0</v>
      </c>
      <c r="AD228">
        <v>1</v>
      </c>
      <c r="AE228">
        <v>0</v>
      </c>
      <c r="AF228" t="s">
        <v>24</v>
      </c>
      <c r="AG228">
        <v>10.032</v>
      </c>
      <c r="AH228">
        <v>2</v>
      </c>
      <c r="AI228">
        <v>60253321</v>
      </c>
      <c r="AJ228">
        <v>196</v>
      </c>
      <c r="AK228">
        <v>0</v>
      </c>
      <c r="AL228">
        <v>0</v>
      </c>
      <c r="AM228">
        <v>0</v>
      </c>
      <c r="AN228">
        <v>0</v>
      </c>
      <c r="AO228">
        <v>0</v>
      </c>
      <c r="AP228">
        <v>0</v>
      </c>
      <c r="AQ228">
        <v>0</v>
      </c>
      <c r="AR228">
        <v>0</v>
      </c>
    </row>
    <row r="229" spans="1:44" x14ac:dyDescent="0.2">
      <c r="A229">
        <f>ROW(Source!A302)</f>
        <v>302</v>
      </c>
      <c r="B229">
        <v>60254359</v>
      </c>
      <c r="C229">
        <v>60253319</v>
      </c>
      <c r="D229">
        <v>59070669</v>
      </c>
      <c r="E229">
        <v>1</v>
      </c>
      <c r="F229">
        <v>1</v>
      </c>
      <c r="G229">
        <v>1080</v>
      </c>
      <c r="H229">
        <v>2</v>
      </c>
      <c r="I229" t="s">
        <v>1055</v>
      </c>
      <c r="J229" t="s">
        <v>1056</v>
      </c>
      <c r="K229" t="s">
        <v>1057</v>
      </c>
      <c r="L229">
        <v>1368</v>
      </c>
      <c r="N229">
        <v>1011</v>
      </c>
      <c r="O229" t="s">
        <v>1054</v>
      </c>
      <c r="P229" t="s">
        <v>1054</v>
      </c>
      <c r="Q229">
        <v>1</v>
      </c>
      <c r="X229">
        <v>1.43</v>
      </c>
      <c r="Y229">
        <v>0</v>
      </c>
      <c r="Z229">
        <v>83.1</v>
      </c>
      <c r="AA229">
        <v>12.62</v>
      </c>
      <c r="AB229">
        <v>0</v>
      </c>
      <c r="AC229">
        <v>0</v>
      </c>
      <c r="AD229">
        <v>1</v>
      </c>
      <c r="AE229">
        <v>0</v>
      </c>
      <c r="AF229" t="s">
        <v>24</v>
      </c>
      <c r="AG229">
        <v>1.573</v>
      </c>
      <c r="AH229">
        <v>2</v>
      </c>
      <c r="AI229">
        <v>60253322</v>
      </c>
      <c r="AJ229">
        <v>197</v>
      </c>
      <c r="AK229">
        <v>0</v>
      </c>
      <c r="AL229">
        <v>0</v>
      </c>
      <c r="AM229">
        <v>0</v>
      </c>
      <c r="AN229">
        <v>0</v>
      </c>
      <c r="AO229">
        <v>0</v>
      </c>
      <c r="AP229">
        <v>0</v>
      </c>
      <c r="AQ229">
        <v>0</v>
      </c>
      <c r="AR229">
        <v>0</v>
      </c>
    </row>
    <row r="230" spans="1:44" x14ac:dyDescent="0.2">
      <c r="A230">
        <f>ROW(Source!A302)</f>
        <v>302</v>
      </c>
      <c r="B230">
        <v>60254360</v>
      </c>
      <c r="C230">
        <v>60253319</v>
      </c>
      <c r="D230">
        <v>59070045</v>
      </c>
      <c r="E230">
        <v>1</v>
      </c>
      <c r="F230">
        <v>1</v>
      </c>
      <c r="G230">
        <v>1080</v>
      </c>
      <c r="H230">
        <v>2</v>
      </c>
      <c r="I230" t="s">
        <v>1112</v>
      </c>
      <c r="J230" t="s">
        <v>1113</v>
      </c>
      <c r="K230" t="s">
        <v>1114</v>
      </c>
      <c r="L230">
        <v>1368</v>
      </c>
      <c r="N230">
        <v>1011</v>
      </c>
      <c r="O230" t="s">
        <v>1054</v>
      </c>
      <c r="P230" t="s">
        <v>1054</v>
      </c>
      <c r="Q230">
        <v>1</v>
      </c>
      <c r="X230">
        <v>14.2</v>
      </c>
      <c r="Y230">
        <v>0</v>
      </c>
      <c r="Z230">
        <v>25.58</v>
      </c>
      <c r="AA230">
        <v>12.62</v>
      </c>
      <c r="AB230">
        <v>0</v>
      </c>
      <c r="AC230">
        <v>0</v>
      </c>
      <c r="AD230">
        <v>1</v>
      </c>
      <c r="AE230">
        <v>0</v>
      </c>
      <c r="AF230" t="s">
        <v>24</v>
      </c>
      <c r="AG230">
        <v>15.620000000000001</v>
      </c>
      <c r="AH230">
        <v>2</v>
      </c>
      <c r="AI230">
        <v>60253323</v>
      </c>
      <c r="AJ230">
        <v>198</v>
      </c>
      <c r="AK230">
        <v>0</v>
      </c>
      <c r="AL230">
        <v>0</v>
      </c>
      <c r="AM230">
        <v>0</v>
      </c>
      <c r="AN230">
        <v>0</v>
      </c>
      <c r="AO230">
        <v>0</v>
      </c>
      <c r="AP230">
        <v>0</v>
      </c>
      <c r="AQ230">
        <v>0</v>
      </c>
      <c r="AR230">
        <v>0</v>
      </c>
    </row>
    <row r="231" spans="1:44" x14ac:dyDescent="0.2">
      <c r="A231">
        <f>ROW(Source!A302)</f>
        <v>302</v>
      </c>
      <c r="B231">
        <v>60254361</v>
      </c>
      <c r="C231">
        <v>60253319</v>
      </c>
      <c r="D231">
        <v>59040049</v>
      </c>
      <c r="E231">
        <v>1</v>
      </c>
      <c r="F231">
        <v>1</v>
      </c>
      <c r="G231">
        <v>1080</v>
      </c>
      <c r="H231">
        <v>3</v>
      </c>
      <c r="I231" t="s">
        <v>1066</v>
      </c>
      <c r="J231" t="s">
        <v>1067</v>
      </c>
      <c r="K231" t="s">
        <v>1068</v>
      </c>
      <c r="L231">
        <v>1348</v>
      </c>
      <c r="N231">
        <v>1009</v>
      </c>
      <c r="O231" t="s">
        <v>32</v>
      </c>
      <c r="P231" t="s">
        <v>32</v>
      </c>
      <c r="Q231">
        <v>1000</v>
      </c>
      <c r="X231">
        <v>2.66E-3</v>
      </c>
      <c r="Y231">
        <v>8590.86</v>
      </c>
      <c r="Z231">
        <v>0</v>
      </c>
      <c r="AA231">
        <v>0</v>
      </c>
      <c r="AB231">
        <v>0</v>
      </c>
      <c r="AC231">
        <v>0</v>
      </c>
      <c r="AD231">
        <v>1</v>
      </c>
      <c r="AE231">
        <v>0</v>
      </c>
      <c r="AF231" t="s">
        <v>3</v>
      </c>
      <c r="AG231">
        <v>2.66E-3</v>
      </c>
      <c r="AH231">
        <v>2</v>
      </c>
      <c r="AI231">
        <v>60253324</v>
      </c>
      <c r="AJ231">
        <v>199</v>
      </c>
      <c r="AK231">
        <v>0</v>
      </c>
      <c r="AL231">
        <v>0</v>
      </c>
      <c r="AM231">
        <v>0</v>
      </c>
      <c r="AN231">
        <v>0</v>
      </c>
      <c r="AO231">
        <v>0</v>
      </c>
      <c r="AP231">
        <v>0</v>
      </c>
      <c r="AQ231">
        <v>0</v>
      </c>
      <c r="AR231">
        <v>0</v>
      </c>
    </row>
    <row r="232" spans="1:44" x14ac:dyDescent="0.2">
      <c r="A232">
        <f>ROW(Source!A302)</f>
        <v>302</v>
      </c>
      <c r="B232">
        <v>60254362</v>
      </c>
      <c r="C232">
        <v>60253319</v>
      </c>
      <c r="D232">
        <v>59038856</v>
      </c>
      <c r="E232">
        <v>1</v>
      </c>
      <c r="F232">
        <v>1</v>
      </c>
      <c r="G232">
        <v>1080</v>
      </c>
      <c r="H232">
        <v>3</v>
      </c>
      <c r="I232" t="s">
        <v>1115</v>
      </c>
      <c r="J232" t="s">
        <v>1116</v>
      </c>
      <c r="K232" t="s">
        <v>1117</v>
      </c>
      <c r="L232">
        <v>1348</v>
      </c>
      <c r="N232">
        <v>1009</v>
      </c>
      <c r="O232" t="s">
        <v>32</v>
      </c>
      <c r="P232" t="s">
        <v>32</v>
      </c>
      <c r="Q232">
        <v>1000</v>
      </c>
      <c r="X232">
        <v>1.7799999999999999E-3</v>
      </c>
      <c r="Y232">
        <v>17868.28</v>
      </c>
      <c r="Z232">
        <v>0</v>
      </c>
      <c r="AA232">
        <v>0</v>
      </c>
      <c r="AB232">
        <v>0</v>
      </c>
      <c r="AC232">
        <v>0</v>
      </c>
      <c r="AD232">
        <v>1</v>
      </c>
      <c r="AE232">
        <v>0</v>
      </c>
      <c r="AF232" t="s">
        <v>3</v>
      </c>
      <c r="AG232">
        <v>1.7799999999999999E-3</v>
      </c>
      <c r="AH232">
        <v>2</v>
      </c>
      <c r="AI232">
        <v>60253325</v>
      </c>
      <c r="AJ232">
        <v>200</v>
      </c>
      <c r="AK232">
        <v>0</v>
      </c>
      <c r="AL232">
        <v>0</v>
      </c>
      <c r="AM232">
        <v>0</v>
      </c>
      <c r="AN232">
        <v>0</v>
      </c>
      <c r="AO232">
        <v>0</v>
      </c>
      <c r="AP232">
        <v>0</v>
      </c>
      <c r="AQ232">
        <v>0</v>
      </c>
      <c r="AR232">
        <v>0</v>
      </c>
    </row>
    <row r="233" spans="1:44" x14ac:dyDescent="0.2">
      <c r="A233">
        <f>ROW(Source!A302)</f>
        <v>302</v>
      </c>
      <c r="B233">
        <v>60254363</v>
      </c>
      <c r="C233">
        <v>60253319</v>
      </c>
      <c r="D233">
        <v>59012105</v>
      </c>
      <c r="E233">
        <v>1080</v>
      </c>
      <c r="F233">
        <v>1</v>
      </c>
      <c r="G233">
        <v>1080</v>
      </c>
      <c r="H233">
        <v>3</v>
      </c>
      <c r="I233" t="s">
        <v>1230</v>
      </c>
      <c r="J233" t="s">
        <v>3</v>
      </c>
      <c r="K233" t="s">
        <v>1231</v>
      </c>
      <c r="L233">
        <v>1301</v>
      </c>
      <c r="N233">
        <v>1003</v>
      </c>
      <c r="O233" t="s">
        <v>983</v>
      </c>
      <c r="P233" t="s">
        <v>983</v>
      </c>
      <c r="Q233">
        <v>1</v>
      </c>
      <c r="X233">
        <v>0</v>
      </c>
      <c r="Y233">
        <v>0</v>
      </c>
      <c r="Z233">
        <v>0</v>
      </c>
      <c r="AA233">
        <v>0</v>
      </c>
      <c r="AB233">
        <v>0</v>
      </c>
      <c r="AC233">
        <v>0</v>
      </c>
      <c r="AD233">
        <v>0</v>
      </c>
      <c r="AE233">
        <v>0</v>
      </c>
      <c r="AF233" t="s">
        <v>3</v>
      </c>
      <c r="AG233">
        <v>0</v>
      </c>
      <c r="AH233">
        <v>3</v>
      </c>
      <c r="AI233">
        <v>-1</v>
      </c>
      <c r="AJ233" t="s">
        <v>3</v>
      </c>
      <c r="AK233">
        <v>0</v>
      </c>
      <c r="AL233">
        <v>0</v>
      </c>
      <c r="AM233">
        <v>0</v>
      </c>
      <c r="AN233">
        <v>0</v>
      </c>
      <c r="AO233">
        <v>0</v>
      </c>
      <c r="AP233">
        <v>0</v>
      </c>
      <c r="AQ233">
        <v>0</v>
      </c>
      <c r="AR233">
        <v>0</v>
      </c>
    </row>
    <row r="234" spans="1:44" x14ac:dyDescent="0.2">
      <c r="A234">
        <f>ROW(Source!A302)</f>
        <v>302</v>
      </c>
      <c r="B234">
        <v>60254364</v>
      </c>
      <c r="C234">
        <v>60253319</v>
      </c>
      <c r="D234">
        <v>59012107</v>
      </c>
      <c r="E234">
        <v>1080</v>
      </c>
      <c r="F234">
        <v>1</v>
      </c>
      <c r="G234">
        <v>1080</v>
      </c>
      <c r="H234">
        <v>3</v>
      </c>
      <c r="I234" t="s">
        <v>1230</v>
      </c>
      <c r="J234" t="s">
        <v>3</v>
      </c>
      <c r="K234" t="s">
        <v>1232</v>
      </c>
      <c r="L234">
        <v>1301</v>
      </c>
      <c r="N234">
        <v>1003</v>
      </c>
      <c r="O234" t="s">
        <v>983</v>
      </c>
      <c r="P234" t="s">
        <v>983</v>
      </c>
      <c r="Q234">
        <v>1</v>
      </c>
      <c r="X234">
        <v>0</v>
      </c>
      <c r="Y234">
        <v>0</v>
      </c>
      <c r="Z234">
        <v>0</v>
      </c>
      <c r="AA234">
        <v>0</v>
      </c>
      <c r="AB234">
        <v>0</v>
      </c>
      <c r="AC234">
        <v>0</v>
      </c>
      <c r="AD234">
        <v>0</v>
      </c>
      <c r="AE234">
        <v>0</v>
      </c>
      <c r="AF234" t="s">
        <v>3</v>
      </c>
      <c r="AG234">
        <v>0</v>
      </c>
      <c r="AH234">
        <v>3</v>
      </c>
      <c r="AI234">
        <v>-1</v>
      </c>
      <c r="AJ234" t="s">
        <v>3</v>
      </c>
      <c r="AK234">
        <v>0</v>
      </c>
      <c r="AL234">
        <v>0</v>
      </c>
      <c r="AM234">
        <v>0</v>
      </c>
      <c r="AN234">
        <v>0</v>
      </c>
      <c r="AO234">
        <v>0</v>
      </c>
      <c r="AP234">
        <v>0</v>
      </c>
      <c r="AQ234">
        <v>0</v>
      </c>
      <c r="AR234">
        <v>0</v>
      </c>
    </row>
    <row r="235" spans="1:44" x14ac:dyDescent="0.2">
      <c r="A235">
        <f>ROW(Source!A303)</f>
        <v>303</v>
      </c>
      <c r="B235">
        <v>60254357</v>
      </c>
      <c r="C235">
        <v>60253319</v>
      </c>
      <c r="D235">
        <v>58999254</v>
      </c>
      <c r="E235">
        <v>1080</v>
      </c>
      <c r="F235">
        <v>1</v>
      </c>
      <c r="G235">
        <v>1080</v>
      </c>
      <c r="H235">
        <v>1</v>
      </c>
      <c r="I235" t="s">
        <v>1048</v>
      </c>
      <c r="J235" t="s">
        <v>3</v>
      </c>
      <c r="K235" t="s">
        <v>1049</v>
      </c>
      <c r="L235">
        <v>1191</v>
      </c>
      <c r="N235">
        <v>1013</v>
      </c>
      <c r="O235" t="s">
        <v>1050</v>
      </c>
      <c r="P235" t="s">
        <v>1050</v>
      </c>
      <c r="Q235">
        <v>1</v>
      </c>
      <c r="X235">
        <v>50.5</v>
      </c>
      <c r="Y235">
        <v>0</v>
      </c>
      <c r="Z235">
        <v>0</v>
      </c>
      <c r="AA235">
        <v>0</v>
      </c>
      <c r="AB235">
        <v>0</v>
      </c>
      <c r="AC235">
        <v>0</v>
      </c>
      <c r="AD235">
        <v>1</v>
      </c>
      <c r="AE235">
        <v>1</v>
      </c>
      <c r="AF235" t="s">
        <v>24</v>
      </c>
      <c r="AG235">
        <v>55.550000000000004</v>
      </c>
      <c r="AH235">
        <v>2</v>
      </c>
      <c r="AI235">
        <v>60253320</v>
      </c>
      <c r="AJ235">
        <v>201</v>
      </c>
      <c r="AK235">
        <v>0</v>
      </c>
      <c r="AL235">
        <v>0</v>
      </c>
      <c r="AM235">
        <v>0</v>
      </c>
      <c r="AN235">
        <v>0</v>
      </c>
      <c r="AO235">
        <v>0</v>
      </c>
      <c r="AP235">
        <v>0</v>
      </c>
      <c r="AQ235">
        <v>0</v>
      </c>
      <c r="AR235">
        <v>0</v>
      </c>
    </row>
    <row r="236" spans="1:44" x14ac:dyDescent="0.2">
      <c r="A236">
        <f>ROW(Source!A303)</f>
        <v>303</v>
      </c>
      <c r="B236">
        <v>60254358</v>
      </c>
      <c r="C236">
        <v>60253319</v>
      </c>
      <c r="D236">
        <v>59070370</v>
      </c>
      <c r="E236">
        <v>1</v>
      </c>
      <c r="F236">
        <v>1</v>
      </c>
      <c r="G236">
        <v>1080</v>
      </c>
      <c r="H236">
        <v>2</v>
      </c>
      <c r="I236" t="s">
        <v>1051</v>
      </c>
      <c r="J236" t="s">
        <v>1052</v>
      </c>
      <c r="K236" t="s">
        <v>1053</v>
      </c>
      <c r="L236">
        <v>1368</v>
      </c>
      <c r="N236">
        <v>1011</v>
      </c>
      <c r="O236" t="s">
        <v>1054</v>
      </c>
      <c r="P236" t="s">
        <v>1054</v>
      </c>
      <c r="Q236">
        <v>1</v>
      </c>
      <c r="X236">
        <v>9.1199999999999992</v>
      </c>
      <c r="Y236">
        <v>0</v>
      </c>
      <c r="Z236">
        <v>7.11</v>
      </c>
      <c r="AA236">
        <v>0</v>
      </c>
      <c r="AB236">
        <v>0</v>
      </c>
      <c r="AC236">
        <v>0</v>
      </c>
      <c r="AD236">
        <v>1</v>
      </c>
      <c r="AE236">
        <v>0</v>
      </c>
      <c r="AF236" t="s">
        <v>24</v>
      </c>
      <c r="AG236">
        <v>10.032</v>
      </c>
      <c r="AH236">
        <v>2</v>
      </c>
      <c r="AI236">
        <v>60253321</v>
      </c>
      <c r="AJ236">
        <v>202</v>
      </c>
      <c r="AK236">
        <v>0</v>
      </c>
      <c r="AL236">
        <v>0</v>
      </c>
      <c r="AM236">
        <v>0</v>
      </c>
      <c r="AN236">
        <v>0</v>
      </c>
      <c r="AO236">
        <v>0</v>
      </c>
      <c r="AP236">
        <v>0</v>
      </c>
      <c r="AQ236">
        <v>0</v>
      </c>
      <c r="AR236">
        <v>0</v>
      </c>
    </row>
    <row r="237" spans="1:44" x14ac:dyDescent="0.2">
      <c r="A237">
        <f>ROW(Source!A303)</f>
        <v>303</v>
      </c>
      <c r="B237">
        <v>60254359</v>
      </c>
      <c r="C237">
        <v>60253319</v>
      </c>
      <c r="D237">
        <v>59070669</v>
      </c>
      <c r="E237">
        <v>1</v>
      </c>
      <c r="F237">
        <v>1</v>
      </c>
      <c r="G237">
        <v>1080</v>
      </c>
      <c r="H237">
        <v>2</v>
      </c>
      <c r="I237" t="s">
        <v>1055</v>
      </c>
      <c r="J237" t="s">
        <v>1056</v>
      </c>
      <c r="K237" t="s">
        <v>1057</v>
      </c>
      <c r="L237">
        <v>1368</v>
      </c>
      <c r="N237">
        <v>1011</v>
      </c>
      <c r="O237" t="s">
        <v>1054</v>
      </c>
      <c r="P237" t="s">
        <v>1054</v>
      </c>
      <c r="Q237">
        <v>1</v>
      </c>
      <c r="X237">
        <v>1.43</v>
      </c>
      <c r="Y237">
        <v>0</v>
      </c>
      <c r="Z237">
        <v>83.1</v>
      </c>
      <c r="AA237">
        <v>12.62</v>
      </c>
      <c r="AB237">
        <v>0</v>
      </c>
      <c r="AC237">
        <v>0</v>
      </c>
      <c r="AD237">
        <v>1</v>
      </c>
      <c r="AE237">
        <v>0</v>
      </c>
      <c r="AF237" t="s">
        <v>24</v>
      </c>
      <c r="AG237">
        <v>1.573</v>
      </c>
      <c r="AH237">
        <v>2</v>
      </c>
      <c r="AI237">
        <v>60253322</v>
      </c>
      <c r="AJ237">
        <v>203</v>
      </c>
      <c r="AK237">
        <v>0</v>
      </c>
      <c r="AL237">
        <v>0</v>
      </c>
      <c r="AM237">
        <v>0</v>
      </c>
      <c r="AN237">
        <v>0</v>
      </c>
      <c r="AO237">
        <v>0</v>
      </c>
      <c r="AP237">
        <v>0</v>
      </c>
      <c r="AQ237">
        <v>0</v>
      </c>
      <c r="AR237">
        <v>0</v>
      </c>
    </row>
    <row r="238" spans="1:44" x14ac:dyDescent="0.2">
      <c r="A238">
        <f>ROW(Source!A303)</f>
        <v>303</v>
      </c>
      <c r="B238">
        <v>60254360</v>
      </c>
      <c r="C238">
        <v>60253319</v>
      </c>
      <c r="D238">
        <v>59070045</v>
      </c>
      <c r="E238">
        <v>1</v>
      </c>
      <c r="F238">
        <v>1</v>
      </c>
      <c r="G238">
        <v>1080</v>
      </c>
      <c r="H238">
        <v>2</v>
      </c>
      <c r="I238" t="s">
        <v>1112</v>
      </c>
      <c r="J238" t="s">
        <v>1113</v>
      </c>
      <c r="K238" t="s">
        <v>1114</v>
      </c>
      <c r="L238">
        <v>1368</v>
      </c>
      <c r="N238">
        <v>1011</v>
      </c>
      <c r="O238" t="s">
        <v>1054</v>
      </c>
      <c r="P238" t="s">
        <v>1054</v>
      </c>
      <c r="Q238">
        <v>1</v>
      </c>
      <c r="X238">
        <v>14.2</v>
      </c>
      <c r="Y238">
        <v>0</v>
      </c>
      <c r="Z238">
        <v>25.58</v>
      </c>
      <c r="AA238">
        <v>12.62</v>
      </c>
      <c r="AB238">
        <v>0</v>
      </c>
      <c r="AC238">
        <v>0</v>
      </c>
      <c r="AD238">
        <v>1</v>
      </c>
      <c r="AE238">
        <v>0</v>
      </c>
      <c r="AF238" t="s">
        <v>24</v>
      </c>
      <c r="AG238">
        <v>15.620000000000001</v>
      </c>
      <c r="AH238">
        <v>2</v>
      </c>
      <c r="AI238">
        <v>60253323</v>
      </c>
      <c r="AJ238">
        <v>204</v>
      </c>
      <c r="AK238">
        <v>0</v>
      </c>
      <c r="AL238">
        <v>0</v>
      </c>
      <c r="AM238">
        <v>0</v>
      </c>
      <c r="AN238">
        <v>0</v>
      </c>
      <c r="AO238">
        <v>0</v>
      </c>
      <c r="AP238">
        <v>0</v>
      </c>
      <c r="AQ238">
        <v>0</v>
      </c>
      <c r="AR238">
        <v>0</v>
      </c>
    </row>
    <row r="239" spans="1:44" x14ac:dyDescent="0.2">
      <c r="A239">
        <f>ROW(Source!A303)</f>
        <v>303</v>
      </c>
      <c r="B239">
        <v>60254361</v>
      </c>
      <c r="C239">
        <v>60253319</v>
      </c>
      <c r="D239">
        <v>59040049</v>
      </c>
      <c r="E239">
        <v>1</v>
      </c>
      <c r="F239">
        <v>1</v>
      </c>
      <c r="G239">
        <v>1080</v>
      </c>
      <c r="H239">
        <v>3</v>
      </c>
      <c r="I239" t="s">
        <v>1066</v>
      </c>
      <c r="J239" t="s">
        <v>1067</v>
      </c>
      <c r="K239" t="s">
        <v>1068</v>
      </c>
      <c r="L239">
        <v>1348</v>
      </c>
      <c r="N239">
        <v>1009</v>
      </c>
      <c r="O239" t="s">
        <v>32</v>
      </c>
      <c r="P239" t="s">
        <v>32</v>
      </c>
      <c r="Q239">
        <v>1000</v>
      </c>
      <c r="X239">
        <v>2.66E-3</v>
      </c>
      <c r="Y239">
        <v>8590.86</v>
      </c>
      <c r="Z239">
        <v>0</v>
      </c>
      <c r="AA239">
        <v>0</v>
      </c>
      <c r="AB239">
        <v>0</v>
      </c>
      <c r="AC239">
        <v>0</v>
      </c>
      <c r="AD239">
        <v>1</v>
      </c>
      <c r="AE239">
        <v>0</v>
      </c>
      <c r="AF239" t="s">
        <v>3</v>
      </c>
      <c r="AG239">
        <v>2.66E-3</v>
      </c>
      <c r="AH239">
        <v>2</v>
      </c>
      <c r="AI239">
        <v>60253324</v>
      </c>
      <c r="AJ239">
        <v>205</v>
      </c>
      <c r="AK239">
        <v>0</v>
      </c>
      <c r="AL239">
        <v>0</v>
      </c>
      <c r="AM239">
        <v>0</v>
      </c>
      <c r="AN239">
        <v>0</v>
      </c>
      <c r="AO239">
        <v>0</v>
      </c>
      <c r="AP239">
        <v>0</v>
      </c>
      <c r="AQ239">
        <v>0</v>
      </c>
      <c r="AR239">
        <v>0</v>
      </c>
    </row>
    <row r="240" spans="1:44" x14ac:dyDescent="0.2">
      <c r="A240">
        <f>ROW(Source!A303)</f>
        <v>303</v>
      </c>
      <c r="B240">
        <v>60254362</v>
      </c>
      <c r="C240">
        <v>60253319</v>
      </c>
      <c r="D240">
        <v>59038856</v>
      </c>
      <c r="E240">
        <v>1</v>
      </c>
      <c r="F240">
        <v>1</v>
      </c>
      <c r="G240">
        <v>1080</v>
      </c>
      <c r="H240">
        <v>3</v>
      </c>
      <c r="I240" t="s">
        <v>1115</v>
      </c>
      <c r="J240" t="s">
        <v>1116</v>
      </c>
      <c r="K240" t="s">
        <v>1117</v>
      </c>
      <c r="L240">
        <v>1348</v>
      </c>
      <c r="N240">
        <v>1009</v>
      </c>
      <c r="O240" t="s">
        <v>32</v>
      </c>
      <c r="P240" t="s">
        <v>32</v>
      </c>
      <c r="Q240">
        <v>1000</v>
      </c>
      <c r="X240">
        <v>1.7799999999999999E-3</v>
      </c>
      <c r="Y240">
        <v>17868.28</v>
      </c>
      <c r="Z240">
        <v>0</v>
      </c>
      <c r="AA240">
        <v>0</v>
      </c>
      <c r="AB240">
        <v>0</v>
      </c>
      <c r="AC240">
        <v>0</v>
      </c>
      <c r="AD240">
        <v>1</v>
      </c>
      <c r="AE240">
        <v>0</v>
      </c>
      <c r="AF240" t="s">
        <v>3</v>
      </c>
      <c r="AG240">
        <v>1.7799999999999999E-3</v>
      </c>
      <c r="AH240">
        <v>2</v>
      </c>
      <c r="AI240">
        <v>60253325</v>
      </c>
      <c r="AJ240">
        <v>206</v>
      </c>
      <c r="AK240">
        <v>0</v>
      </c>
      <c r="AL240">
        <v>0</v>
      </c>
      <c r="AM240">
        <v>0</v>
      </c>
      <c r="AN240">
        <v>0</v>
      </c>
      <c r="AO240">
        <v>0</v>
      </c>
      <c r="AP240">
        <v>0</v>
      </c>
      <c r="AQ240">
        <v>0</v>
      </c>
      <c r="AR240">
        <v>0</v>
      </c>
    </row>
    <row r="241" spans="1:44" x14ac:dyDescent="0.2">
      <c r="A241">
        <f>ROW(Source!A303)</f>
        <v>303</v>
      </c>
      <c r="B241">
        <v>60254363</v>
      </c>
      <c r="C241">
        <v>60253319</v>
      </c>
      <c r="D241">
        <v>59012105</v>
      </c>
      <c r="E241">
        <v>1080</v>
      </c>
      <c r="F241">
        <v>1</v>
      </c>
      <c r="G241">
        <v>1080</v>
      </c>
      <c r="H241">
        <v>3</v>
      </c>
      <c r="I241" t="s">
        <v>1230</v>
      </c>
      <c r="J241" t="s">
        <v>3</v>
      </c>
      <c r="K241" t="s">
        <v>1231</v>
      </c>
      <c r="L241">
        <v>1301</v>
      </c>
      <c r="N241">
        <v>1003</v>
      </c>
      <c r="O241" t="s">
        <v>983</v>
      </c>
      <c r="P241" t="s">
        <v>983</v>
      </c>
      <c r="Q241">
        <v>1</v>
      </c>
      <c r="X241">
        <v>0</v>
      </c>
      <c r="Y241">
        <v>0</v>
      </c>
      <c r="Z241">
        <v>0</v>
      </c>
      <c r="AA241">
        <v>0</v>
      </c>
      <c r="AB241">
        <v>0</v>
      </c>
      <c r="AC241">
        <v>0</v>
      </c>
      <c r="AD241">
        <v>0</v>
      </c>
      <c r="AE241">
        <v>0</v>
      </c>
      <c r="AF241" t="s">
        <v>3</v>
      </c>
      <c r="AG241">
        <v>0</v>
      </c>
      <c r="AH241">
        <v>3</v>
      </c>
      <c r="AI241">
        <v>-1</v>
      </c>
      <c r="AJ241" t="s">
        <v>3</v>
      </c>
      <c r="AK241">
        <v>0</v>
      </c>
      <c r="AL241">
        <v>0</v>
      </c>
      <c r="AM241">
        <v>0</v>
      </c>
      <c r="AN241">
        <v>0</v>
      </c>
      <c r="AO241">
        <v>0</v>
      </c>
      <c r="AP241">
        <v>0</v>
      </c>
      <c r="AQ241">
        <v>0</v>
      </c>
      <c r="AR241">
        <v>0</v>
      </c>
    </row>
    <row r="242" spans="1:44" x14ac:dyDescent="0.2">
      <c r="A242">
        <f>ROW(Source!A303)</f>
        <v>303</v>
      </c>
      <c r="B242">
        <v>60254364</v>
      </c>
      <c r="C242">
        <v>60253319</v>
      </c>
      <c r="D242">
        <v>59012107</v>
      </c>
      <c r="E242">
        <v>1080</v>
      </c>
      <c r="F242">
        <v>1</v>
      </c>
      <c r="G242">
        <v>1080</v>
      </c>
      <c r="H242">
        <v>3</v>
      </c>
      <c r="I242" t="s">
        <v>1230</v>
      </c>
      <c r="J242" t="s">
        <v>3</v>
      </c>
      <c r="K242" t="s">
        <v>1232</v>
      </c>
      <c r="L242">
        <v>1301</v>
      </c>
      <c r="N242">
        <v>1003</v>
      </c>
      <c r="O242" t="s">
        <v>983</v>
      </c>
      <c r="P242" t="s">
        <v>983</v>
      </c>
      <c r="Q242">
        <v>1</v>
      </c>
      <c r="X242">
        <v>0</v>
      </c>
      <c r="Y242">
        <v>0</v>
      </c>
      <c r="Z242">
        <v>0</v>
      </c>
      <c r="AA242">
        <v>0</v>
      </c>
      <c r="AB242">
        <v>0</v>
      </c>
      <c r="AC242">
        <v>0</v>
      </c>
      <c r="AD242">
        <v>0</v>
      </c>
      <c r="AE242">
        <v>0</v>
      </c>
      <c r="AF242" t="s">
        <v>3</v>
      </c>
      <c r="AG242">
        <v>0</v>
      </c>
      <c r="AH242">
        <v>3</v>
      </c>
      <c r="AI242">
        <v>-1</v>
      </c>
      <c r="AJ242" t="s">
        <v>3</v>
      </c>
      <c r="AK242">
        <v>0</v>
      </c>
      <c r="AL242">
        <v>0</v>
      </c>
      <c r="AM242">
        <v>0</v>
      </c>
      <c r="AN242">
        <v>0</v>
      </c>
      <c r="AO242">
        <v>0</v>
      </c>
      <c r="AP242">
        <v>0</v>
      </c>
      <c r="AQ242">
        <v>0</v>
      </c>
      <c r="AR242">
        <v>0</v>
      </c>
    </row>
    <row r="243" spans="1:44" x14ac:dyDescent="0.2">
      <c r="A243">
        <f>ROW(Source!A350)</f>
        <v>350</v>
      </c>
      <c r="B243">
        <v>60254365</v>
      </c>
      <c r="C243">
        <v>60253357</v>
      </c>
      <c r="D243">
        <v>58999254</v>
      </c>
      <c r="E243">
        <v>1080</v>
      </c>
      <c r="F243">
        <v>1</v>
      </c>
      <c r="G243">
        <v>1080</v>
      </c>
      <c r="H243">
        <v>1</v>
      </c>
      <c r="I243" t="s">
        <v>1048</v>
      </c>
      <c r="J243" t="s">
        <v>3</v>
      </c>
      <c r="K243" t="s">
        <v>1049</v>
      </c>
      <c r="L243">
        <v>1191</v>
      </c>
      <c r="N243">
        <v>1013</v>
      </c>
      <c r="O243" t="s">
        <v>1050</v>
      </c>
      <c r="P243" t="s">
        <v>1050</v>
      </c>
      <c r="Q243">
        <v>1</v>
      </c>
      <c r="X243">
        <v>58.7</v>
      </c>
      <c r="Y243">
        <v>0</v>
      </c>
      <c r="Z243">
        <v>0</v>
      </c>
      <c r="AA243">
        <v>0</v>
      </c>
      <c r="AB243">
        <v>0</v>
      </c>
      <c r="AC243">
        <v>0</v>
      </c>
      <c r="AD243">
        <v>1</v>
      </c>
      <c r="AE243">
        <v>1</v>
      </c>
      <c r="AF243" t="s">
        <v>547</v>
      </c>
      <c r="AG243">
        <v>74.255499999999998</v>
      </c>
      <c r="AH243">
        <v>2</v>
      </c>
      <c r="AI243">
        <v>60253358</v>
      </c>
      <c r="AJ243">
        <v>207</v>
      </c>
      <c r="AK243">
        <v>0</v>
      </c>
      <c r="AL243">
        <v>0</v>
      </c>
      <c r="AM243">
        <v>0</v>
      </c>
      <c r="AN243">
        <v>0</v>
      </c>
      <c r="AO243">
        <v>0</v>
      </c>
      <c r="AP243">
        <v>0</v>
      </c>
      <c r="AQ243">
        <v>0</v>
      </c>
      <c r="AR243">
        <v>0</v>
      </c>
    </row>
    <row r="244" spans="1:44" x14ac:dyDescent="0.2">
      <c r="A244">
        <f>ROW(Source!A350)</f>
        <v>350</v>
      </c>
      <c r="B244">
        <v>60254366</v>
      </c>
      <c r="C244">
        <v>60253357</v>
      </c>
      <c r="D244">
        <v>59070370</v>
      </c>
      <c r="E244">
        <v>1</v>
      </c>
      <c r="F244">
        <v>1</v>
      </c>
      <c r="G244">
        <v>1080</v>
      </c>
      <c r="H244">
        <v>2</v>
      </c>
      <c r="I244" t="s">
        <v>1051</v>
      </c>
      <c r="J244" t="s">
        <v>1052</v>
      </c>
      <c r="K244" t="s">
        <v>1053</v>
      </c>
      <c r="L244">
        <v>1368</v>
      </c>
      <c r="N244">
        <v>1011</v>
      </c>
      <c r="O244" t="s">
        <v>1054</v>
      </c>
      <c r="P244" t="s">
        <v>1054</v>
      </c>
      <c r="Q244">
        <v>1</v>
      </c>
      <c r="X244">
        <v>16</v>
      </c>
      <c r="Y244">
        <v>0</v>
      </c>
      <c r="Z244">
        <v>7.11</v>
      </c>
      <c r="AA244">
        <v>0</v>
      </c>
      <c r="AB244">
        <v>0</v>
      </c>
      <c r="AC244">
        <v>0</v>
      </c>
      <c r="AD244">
        <v>1</v>
      </c>
      <c r="AE244">
        <v>0</v>
      </c>
      <c r="AF244" t="s">
        <v>546</v>
      </c>
      <c r="AG244">
        <v>22</v>
      </c>
      <c r="AH244">
        <v>2</v>
      </c>
      <c r="AI244">
        <v>60253359</v>
      </c>
      <c r="AJ244">
        <v>208</v>
      </c>
      <c r="AK244">
        <v>0</v>
      </c>
      <c r="AL244">
        <v>0</v>
      </c>
      <c r="AM244">
        <v>0</v>
      </c>
      <c r="AN244">
        <v>0</v>
      </c>
      <c r="AO244">
        <v>0</v>
      </c>
      <c r="AP244">
        <v>0</v>
      </c>
      <c r="AQ244">
        <v>0</v>
      </c>
      <c r="AR244">
        <v>0</v>
      </c>
    </row>
    <row r="245" spans="1:44" x14ac:dyDescent="0.2">
      <c r="A245">
        <f>ROW(Source!A350)</f>
        <v>350</v>
      </c>
      <c r="B245">
        <v>60254367</v>
      </c>
      <c r="C245">
        <v>60253357</v>
      </c>
      <c r="D245">
        <v>59070669</v>
      </c>
      <c r="E245">
        <v>1</v>
      </c>
      <c r="F245">
        <v>1</v>
      </c>
      <c r="G245">
        <v>1080</v>
      </c>
      <c r="H245">
        <v>2</v>
      </c>
      <c r="I245" t="s">
        <v>1055</v>
      </c>
      <c r="J245" t="s">
        <v>1056</v>
      </c>
      <c r="K245" t="s">
        <v>1057</v>
      </c>
      <c r="L245">
        <v>1368</v>
      </c>
      <c r="N245">
        <v>1011</v>
      </c>
      <c r="O245" t="s">
        <v>1054</v>
      </c>
      <c r="P245" t="s">
        <v>1054</v>
      </c>
      <c r="Q245">
        <v>1</v>
      </c>
      <c r="X245">
        <v>1.87</v>
      </c>
      <c r="Y245">
        <v>0</v>
      </c>
      <c r="Z245">
        <v>83.1</v>
      </c>
      <c r="AA245">
        <v>12.62</v>
      </c>
      <c r="AB245">
        <v>0</v>
      </c>
      <c r="AC245">
        <v>0</v>
      </c>
      <c r="AD245">
        <v>1</v>
      </c>
      <c r="AE245">
        <v>0</v>
      </c>
      <c r="AF245" t="s">
        <v>546</v>
      </c>
      <c r="AG245">
        <v>2.5712500000000005</v>
      </c>
      <c r="AH245">
        <v>2</v>
      </c>
      <c r="AI245">
        <v>60253360</v>
      </c>
      <c r="AJ245">
        <v>209</v>
      </c>
      <c r="AK245">
        <v>0</v>
      </c>
      <c r="AL245">
        <v>0</v>
      </c>
      <c r="AM245">
        <v>0</v>
      </c>
      <c r="AN245">
        <v>0</v>
      </c>
      <c r="AO245">
        <v>0</v>
      </c>
      <c r="AP245">
        <v>0</v>
      </c>
      <c r="AQ245">
        <v>0</v>
      </c>
      <c r="AR245">
        <v>0</v>
      </c>
    </row>
    <row r="246" spans="1:44" x14ac:dyDescent="0.2">
      <c r="A246">
        <f>ROW(Source!A350)</f>
        <v>350</v>
      </c>
      <c r="B246">
        <v>60254368</v>
      </c>
      <c r="C246">
        <v>60253357</v>
      </c>
      <c r="D246">
        <v>59039758</v>
      </c>
      <c r="E246">
        <v>1</v>
      </c>
      <c r="F246">
        <v>1</v>
      </c>
      <c r="G246">
        <v>1080</v>
      </c>
      <c r="H246">
        <v>3</v>
      </c>
      <c r="I246" t="s">
        <v>1119</v>
      </c>
      <c r="J246" t="s">
        <v>1120</v>
      </c>
      <c r="K246" t="s">
        <v>1121</v>
      </c>
      <c r="L246">
        <v>1348</v>
      </c>
      <c r="N246">
        <v>1009</v>
      </c>
      <c r="O246" t="s">
        <v>32</v>
      </c>
      <c r="P246" t="s">
        <v>32</v>
      </c>
      <c r="Q246">
        <v>1000</v>
      </c>
      <c r="X246">
        <v>3.7399999999999998E-3</v>
      </c>
      <c r="Y246">
        <v>331.04</v>
      </c>
      <c r="Z246">
        <v>0</v>
      </c>
      <c r="AA246">
        <v>0</v>
      </c>
      <c r="AB246">
        <v>0</v>
      </c>
      <c r="AC246">
        <v>0</v>
      </c>
      <c r="AD246">
        <v>1</v>
      </c>
      <c r="AE246">
        <v>0</v>
      </c>
      <c r="AF246" t="s">
        <v>3</v>
      </c>
      <c r="AG246">
        <v>3.7399999999999998E-3</v>
      </c>
      <c r="AH246">
        <v>2</v>
      </c>
      <c r="AI246">
        <v>60253361</v>
      </c>
      <c r="AJ246">
        <v>210</v>
      </c>
      <c r="AK246">
        <v>0</v>
      </c>
      <c r="AL246">
        <v>0</v>
      </c>
      <c r="AM246">
        <v>0</v>
      </c>
      <c r="AN246">
        <v>0</v>
      </c>
      <c r="AO246">
        <v>0</v>
      </c>
      <c r="AP246">
        <v>0</v>
      </c>
      <c r="AQ246">
        <v>0</v>
      </c>
      <c r="AR246">
        <v>0</v>
      </c>
    </row>
    <row r="247" spans="1:44" x14ac:dyDescent="0.2">
      <c r="A247">
        <f>ROW(Source!A350)</f>
        <v>350</v>
      </c>
      <c r="B247">
        <v>60254369</v>
      </c>
      <c r="C247">
        <v>60253357</v>
      </c>
      <c r="D247">
        <v>59040049</v>
      </c>
      <c r="E247">
        <v>1</v>
      </c>
      <c r="F247">
        <v>1</v>
      </c>
      <c r="G247">
        <v>1080</v>
      </c>
      <c r="H247">
        <v>3</v>
      </c>
      <c r="I247" t="s">
        <v>1066</v>
      </c>
      <c r="J247" t="s">
        <v>1067</v>
      </c>
      <c r="K247" t="s">
        <v>1068</v>
      </c>
      <c r="L247">
        <v>1348</v>
      </c>
      <c r="N247">
        <v>1009</v>
      </c>
      <c r="O247" t="s">
        <v>32</v>
      </c>
      <c r="P247" t="s">
        <v>32</v>
      </c>
      <c r="Q247">
        <v>1000</v>
      </c>
      <c r="X247">
        <v>1.49E-3</v>
      </c>
      <c r="Y247">
        <v>8590.86</v>
      </c>
      <c r="Z247">
        <v>0</v>
      </c>
      <c r="AA247">
        <v>0</v>
      </c>
      <c r="AB247">
        <v>0</v>
      </c>
      <c r="AC247">
        <v>0</v>
      </c>
      <c r="AD247">
        <v>1</v>
      </c>
      <c r="AE247">
        <v>0</v>
      </c>
      <c r="AF247" t="s">
        <v>3</v>
      </c>
      <c r="AG247">
        <v>1.49E-3</v>
      </c>
      <c r="AH247">
        <v>2</v>
      </c>
      <c r="AI247">
        <v>60253362</v>
      </c>
      <c r="AJ247">
        <v>211</v>
      </c>
      <c r="AK247">
        <v>0</v>
      </c>
      <c r="AL247">
        <v>0</v>
      </c>
      <c r="AM247">
        <v>0</v>
      </c>
      <c r="AN247">
        <v>0</v>
      </c>
      <c r="AO247">
        <v>0</v>
      </c>
      <c r="AP247">
        <v>0</v>
      </c>
      <c r="AQ247">
        <v>0</v>
      </c>
      <c r="AR247">
        <v>0</v>
      </c>
    </row>
    <row r="248" spans="1:44" x14ac:dyDescent="0.2">
      <c r="A248">
        <f>ROW(Source!A350)</f>
        <v>350</v>
      </c>
      <c r="B248">
        <v>60254370</v>
      </c>
      <c r="C248">
        <v>60253357</v>
      </c>
      <c r="D248">
        <v>59039007</v>
      </c>
      <c r="E248">
        <v>1</v>
      </c>
      <c r="F248">
        <v>1</v>
      </c>
      <c r="G248">
        <v>1080</v>
      </c>
      <c r="H248">
        <v>3</v>
      </c>
      <c r="I248" t="s">
        <v>1122</v>
      </c>
      <c r="J248" t="s">
        <v>1123</v>
      </c>
      <c r="K248" t="s">
        <v>1124</v>
      </c>
      <c r="L248">
        <v>1354</v>
      </c>
      <c r="N248">
        <v>1010</v>
      </c>
      <c r="O248" t="s">
        <v>457</v>
      </c>
      <c r="P248" t="s">
        <v>457</v>
      </c>
      <c r="Q248">
        <v>1</v>
      </c>
      <c r="X248">
        <v>528</v>
      </c>
      <c r="Y248">
        <v>3.86</v>
      </c>
      <c r="Z248">
        <v>0</v>
      </c>
      <c r="AA248">
        <v>0</v>
      </c>
      <c r="AB248">
        <v>0</v>
      </c>
      <c r="AC248">
        <v>0</v>
      </c>
      <c r="AD248">
        <v>1</v>
      </c>
      <c r="AE248">
        <v>0</v>
      </c>
      <c r="AF248" t="s">
        <v>3</v>
      </c>
      <c r="AG248">
        <v>528</v>
      </c>
      <c r="AH248">
        <v>2</v>
      </c>
      <c r="AI248">
        <v>60253363</v>
      </c>
      <c r="AJ248">
        <v>212</v>
      </c>
      <c r="AK248">
        <v>0</v>
      </c>
      <c r="AL248">
        <v>0</v>
      </c>
      <c r="AM248">
        <v>0</v>
      </c>
      <c r="AN248">
        <v>0</v>
      </c>
      <c r="AO248">
        <v>0</v>
      </c>
      <c r="AP248">
        <v>0</v>
      </c>
      <c r="AQ248">
        <v>0</v>
      </c>
      <c r="AR248">
        <v>0</v>
      </c>
    </row>
    <row r="249" spans="1:44" x14ac:dyDescent="0.2">
      <c r="A249">
        <f>ROW(Source!A350)</f>
        <v>350</v>
      </c>
      <c r="B249">
        <v>60254371</v>
      </c>
      <c r="C249">
        <v>60253357</v>
      </c>
      <c r="D249">
        <v>59039182</v>
      </c>
      <c r="E249">
        <v>1</v>
      </c>
      <c r="F249">
        <v>1</v>
      </c>
      <c r="G249">
        <v>1080</v>
      </c>
      <c r="H249">
        <v>3</v>
      </c>
      <c r="I249" t="s">
        <v>1100</v>
      </c>
      <c r="J249" t="s">
        <v>1101</v>
      </c>
      <c r="K249" t="s">
        <v>1102</v>
      </c>
      <c r="L249">
        <v>1348</v>
      </c>
      <c r="N249">
        <v>1009</v>
      </c>
      <c r="O249" t="s">
        <v>32</v>
      </c>
      <c r="P249" t="s">
        <v>32</v>
      </c>
      <c r="Q249">
        <v>1000</v>
      </c>
      <c r="X249">
        <v>7.7999999999999996E-3</v>
      </c>
      <c r="Y249">
        <v>11233.62</v>
      </c>
      <c r="Z249">
        <v>0</v>
      </c>
      <c r="AA249">
        <v>0</v>
      </c>
      <c r="AB249">
        <v>0</v>
      </c>
      <c r="AC249">
        <v>0</v>
      </c>
      <c r="AD249">
        <v>1</v>
      </c>
      <c r="AE249">
        <v>0</v>
      </c>
      <c r="AF249" t="s">
        <v>3</v>
      </c>
      <c r="AG249">
        <v>7.7999999999999996E-3</v>
      </c>
      <c r="AH249">
        <v>2</v>
      </c>
      <c r="AI249">
        <v>60253364</v>
      </c>
      <c r="AJ249">
        <v>213</v>
      </c>
      <c r="AK249">
        <v>0</v>
      </c>
      <c r="AL249">
        <v>0</v>
      </c>
      <c r="AM249">
        <v>0</v>
      </c>
      <c r="AN249">
        <v>0</v>
      </c>
      <c r="AO249">
        <v>0</v>
      </c>
      <c r="AP249">
        <v>0</v>
      </c>
      <c r="AQ249">
        <v>0</v>
      </c>
      <c r="AR249">
        <v>0</v>
      </c>
    </row>
    <row r="250" spans="1:44" x14ac:dyDescent="0.2">
      <c r="A250">
        <f>ROW(Source!A350)</f>
        <v>350</v>
      </c>
      <c r="B250">
        <v>60254372</v>
      </c>
      <c r="C250">
        <v>60253357</v>
      </c>
      <c r="D250">
        <v>59012426</v>
      </c>
      <c r="E250">
        <v>1080</v>
      </c>
      <c r="F250">
        <v>1</v>
      </c>
      <c r="G250">
        <v>1080</v>
      </c>
      <c r="H250">
        <v>3</v>
      </c>
      <c r="I250" t="s">
        <v>1233</v>
      </c>
      <c r="J250" t="s">
        <v>3</v>
      </c>
      <c r="K250" t="s">
        <v>1234</v>
      </c>
      <c r="L250">
        <v>1348</v>
      </c>
      <c r="N250">
        <v>1009</v>
      </c>
      <c r="O250" t="s">
        <v>32</v>
      </c>
      <c r="P250" t="s">
        <v>32</v>
      </c>
      <c r="Q250">
        <v>1000</v>
      </c>
      <c r="X250">
        <v>1</v>
      </c>
      <c r="Y250">
        <v>0</v>
      </c>
      <c r="Z250">
        <v>0</v>
      </c>
      <c r="AA250">
        <v>0</v>
      </c>
      <c r="AB250">
        <v>0</v>
      </c>
      <c r="AC250">
        <v>0</v>
      </c>
      <c r="AD250">
        <v>0</v>
      </c>
      <c r="AE250">
        <v>0</v>
      </c>
      <c r="AF250" t="s">
        <v>3</v>
      </c>
      <c r="AG250">
        <v>1</v>
      </c>
      <c r="AH250">
        <v>3</v>
      </c>
      <c r="AI250">
        <v>-1</v>
      </c>
      <c r="AJ250" t="s">
        <v>3</v>
      </c>
      <c r="AK250">
        <v>0</v>
      </c>
      <c r="AL250">
        <v>0</v>
      </c>
      <c r="AM250">
        <v>0</v>
      </c>
      <c r="AN250">
        <v>0</v>
      </c>
      <c r="AO250">
        <v>0</v>
      </c>
      <c r="AP250">
        <v>0</v>
      </c>
      <c r="AQ250">
        <v>0</v>
      </c>
      <c r="AR250">
        <v>0</v>
      </c>
    </row>
    <row r="251" spans="1:44" x14ac:dyDescent="0.2">
      <c r="A251">
        <f>ROW(Source!A351)</f>
        <v>351</v>
      </c>
      <c r="B251">
        <v>60254365</v>
      </c>
      <c r="C251">
        <v>60253357</v>
      </c>
      <c r="D251">
        <v>58999254</v>
      </c>
      <c r="E251">
        <v>1080</v>
      </c>
      <c r="F251">
        <v>1</v>
      </c>
      <c r="G251">
        <v>1080</v>
      </c>
      <c r="H251">
        <v>1</v>
      </c>
      <c r="I251" t="s">
        <v>1048</v>
      </c>
      <c r="J251" t="s">
        <v>3</v>
      </c>
      <c r="K251" t="s">
        <v>1049</v>
      </c>
      <c r="L251">
        <v>1191</v>
      </c>
      <c r="N251">
        <v>1013</v>
      </c>
      <c r="O251" t="s">
        <v>1050</v>
      </c>
      <c r="P251" t="s">
        <v>1050</v>
      </c>
      <c r="Q251">
        <v>1</v>
      </c>
      <c r="X251">
        <v>58.7</v>
      </c>
      <c r="Y251">
        <v>0</v>
      </c>
      <c r="Z251">
        <v>0</v>
      </c>
      <c r="AA251">
        <v>0</v>
      </c>
      <c r="AB251">
        <v>0</v>
      </c>
      <c r="AC251">
        <v>0</v>
      </c>
      <c r="AD251">
        <v>1</v>
      </c>
      <c r="AE251">
        <v>1</v>
      </c>
      <c r="AF251" t="s">
        <v>547</v>
      </c>
      <c r="AG251">
        <v>74.255499999999998</v>
      </c>
      <c r="AH251">
        <v>2</v>
      </c>
      <c r="AI251">
        <v>60253358</v>
      </c>
      <c r="AJ251">
        <v>214</v>
      </c>
      <c r="AK251">
        <v>0</v>
      </c>
      <c r="AL251">
        <v>0</v>
      </c>
      <c r="AM251">
        <v>0</v>
      </c>
      <c r="AN251">
        <v>0</v>
      </c>
      <c r="AO251">
        <v>0</v>
      </c>
      <c r="AP251">
        <v>0</v>
      </c>
      <c r="AQ251">
        <v>0</v>
      </c>
      <c r="AR251">
        <v>0</v>
      </c>
    </row>
    <row r="252" spans="1:44" x14ac:dyDescent="0.2">
      <c r="A252">
        <f>ROW(Source!A351)</f>
        <v>351</v>
      </c>
      <c r="B252">
        <v>60254366</v>
      </c>
      <c r="C252">
        <v>60253357</v>
      </c>
      <c r="D252">
        <v>59070370</v>
      </c>
      <c r="E252">
        <v>1</v>
      </c>
      <c r="F252">
        <v>1</v>
      </c>
      <c r="G252">
        <v>1080</v>
      </c>
      <c r="H252">
        <v>2</v>
      </c>
      <c r="I252" t="s">
        <v>1051</v>
      </c>
      <c r="J252" t="s">
        <v>1052</v>
      </c>
      <c r="K252" t="s">
        <v>1053</v>
      </c>
      <c r="L252">
        <v>1368</v>
      </c>
      <c r="N252">
        <v>1011</v>
      </c>
      <c r="O252" t="s">
        <v>1054</v>
      </c>
      <c r="P252" t="s">
        <v>1054</v>
      </c>
      <c r="Q252">
        <v>1</v>
      </c>
      <c r="X252">
        <v>16</v>
      </c>
      <c r="Y252">
        <v>0</v>
      </c>
      <c r="Z252">
        <v>7.11</v>
      </c>
      <c r="AA252">
        <v>0</v>
      </c>
      <c r="AB252">
        <v>0</v>
      </c>
      <c r="AC252">
        <v>0</v>
      </c>
      <c r="AD252">
        <v>1</v>
      </c>
      <c r="AE252">
        <v>0</v>
      </c>
      <c r="AF252" t="s">
        <v>546</v>
      </c>
      <c r="AG252">
        <v>22</v>
      </c>
      <c r="AH252">
        <v>2</v>
      </c>
      <c r="AI252">
        <v>60253359</v>
      </c>
      <c r="AJ252">
        <v>215</v>
      </c>
      <c r="AK252">
        <v>0</v>
      </c>
      <c r="AL252">
        <v>0</v>
      </c>
      <c r="AM252">
        <v>0</v>
      </c>
      <c r="AN252">
        <v>0</v>
      </c>
      <c r="AO252">
        <v>0</v>
      </c>
      <c r="AP252">
        <v>0</v>
      </c>
      <c r="AQ252">
        <v>0</v>
      </c>
      <c r="AR252">
        <v>0</v>
      </c>
    </row>
    <row r="253" spans="1:44" x14ac:dyDescent="0.2">
      <c r="A253">
        <f>ROW(Source!A351)</f>
        <v>351</v>
      </c>
      <c r="B253">
        <v>60254367</v>
      </c>
      <c r="C253">
        <v>60253357</v>
      </c>
      <c r="D253">
        <v>59070669</v>
      </c>
      <c r="E253">
        <v>1</v>
      </c>
      <c r="F253">
        <v>1</v>
      </c>
      <c r="G253">
        <v>1080</v>
      </c>
      <c r="H253">
        <v>2</v>
      </c>
      <c r="I253" t="s">
        <v>1055</v>
      </c>
      <c r="J253" t="s">
        <v>1056</v>
      </c>
      <c r="K253" t="s">
        <v>1057</v>
      </c>
      <c r="L253">
        <v>1368</v>
      </c>
      <c r="N253">
        <v>1011</v>
      </c>
      <c r="O253" t="s">
        <v>1054</v>
      </c>
      <c r="P253" t="s">
        <v>1054</v>
      </c>
      <c r="Q253">
        <v>1</v>
      </c>
      <c r="X253">
        <v>1.87</v>
      </c>
      <c r="Y253">
        <v>0</v>
      </c>
      <c r="Z253">
        <v>83.1</v>
      </c>
      <c r="AA253">
        <v>12.62</v>
      </c>
      <c r="AB253">
        <v>0</v>
      </c>
      <c r="AC253">
        <v>0</v>
      </c>
      <c r="AD253">
        <v>1</v>
      </c>
      <c r="AE253">
        <v>0</v>
      </c>
      <c r="AF253" t="s">
        <v>546</v>
      </c>
      <c r="AG253">
        <v>2.5712500000000005</v>
      </c>
      <c r="AH253">
        <v>2</v>
      </c>
      <c r="AI253">
        <v>60253360</v>
      </c>
      <c r="AJ253">
        <v>216</v>
      </c>
      <c r="AK253">
        <v>0</v>
      </c>
      <c r="AL253">
        <v>0</v>
      </c>
      <c r="AM253">
        <v>0</v>
      </c>
      <c r="AN253">
        <v>0</v>
      </c>
      <c r="AO253">
        <v>0</v>
      </c>
      <c r="AP253">
        <v>0</v>
      </c>
      <c r="AQ253">
        <v>0</v>
      </c>
      <c r="AR253">
        <v>0</v>
      </c>
    </row>
    <row r="254" spans="1:44" x14ac:dyDescent="0.2">
      <c r="A254">
        <f>ROW(Source!A351)</f>
        <v>351</v>
      </c>
      <c r="B254">
        <v>60254368</v>
      </c>
      <c r="C254">
        <v>60253357</v>
      </c>
      <c r="D254">
        <v>59039758</v>
      </c>
      <c r="E254">
        <v>1</v>
      </c>
      <c r="F254">
        <v>1</v>
      </c>
      <c r="G254">
        <v>1080</v>
      </c>
      <c r="H254">
        <v>3</v>
      </c>
      <c r="I254" t="s">
        <v>1119</v>
      </c>
      <c r="J254" t="s">
        <v>1120</v>
      </c>
      <c r="K254" t="s">
        <v>1121</v>
      </c>
      <c r="L254">
        <v>1348</v>
      </c>
      <c r="N254">
        <v>1009</v>
      </c>
      <c r="O254" t="s">
        <v>32</v>
      </c>
      <c r="P254" t="s">
        <v>32</v>
      </c>
      <c r="Q254">
        <v>1000</v>
      </c>
      <c r="X254">
        <v>3.7399999999999998E-3</v>
      </c>
      <c r="Y254">
        <v>331.04</v>
      </c>
      <c r="Z254">
        <v>0</v>
      </c>
      <c r="AA254">
        <v>0</v>
      </c>
      <c r="AB254">
        <v>0</v>
      </c>
      <c r="AC254">
        <v>0</v>
      </c>
      <c r="AD254">
        <v>1</v>
      </c>
      <c r="AE254">
        <v>0</v>
      </c>
      <c r="AF254" t="s">
        <v>3</v>
      </c>
      <c r="AG254">
        <v>3.7399999999999998E-3</v>
      </c>
      <c r="AH254">
        <v>2</v>
      </c>
      <c r="AI254">
        <v>60253361</v>
      </c>
      <c r="AJ254">
        <v>217</v>
      </c>
      <c r="AK254">
        <v>0</v>
      </c>
      <c r="AL254">
        <v>0</v>
      </c>
      <c r="AM254">
        <v>0</v>
      </c>
      <c r="AN254">
        <v>0</v>
      </c>
      <c r="AO254">
        <v>0</v>
      </c>
      <c r="AP254">
        <v>0</v>
      </c>
      <c r="AQ254">
        <v>0</v>
      </c>
      <c r="AR254">
        <v>0</v>
      </c>
    </row>
    <row r="255" spans="1:44" x14ac:dyDescent="0.2">
      <c r="A255">
        <f>ROW(Source!A351)</f>
        <v>351</v>
      </c>
      <c r="B255">
        <v>60254369</v>
      </c>
      <c r="C255">
        <v>60253357</v>
      </c>
      <c r="D255">
        <v>59040049</v>
      </c>
      <c r="E255">
        <v>1</v>
      </c>
      <c r="F255">
        <v>1</v>
      </c>
      <c r="G255">
        <v>1080</v>
      </c>
      <c r="H255">
        <v>3</v>
      </c>
      <c r="I255" t="s">
        <v>1066</v>
      </c>
      <c r="J255" t="s">
        <v>1067</v>
      </c>
      <c r="K255" t="s">
        <v>1068</v>
      </c>
      <c r="L255">
        <v>1348</v>
      </c>
      <c r="N255">
        <v>1009</v>
      </c>
      <c r="O255" t="s">
        <v>32</v>
      </c>
      <c r="P255" t="s">
        <v>32</v>
      </c>
      <c r="Q255">
        <v>1000</v>
      </c>
      <c r="X255">
        <v>1.49E-3</v>
      </c>
      <c r="Y255">
        <v>8590.86</v>
      </c>
      <c r="Z255">
        <v>0</v>
      </c>
      <c r="AA255">
        <v>0</v>
      </c>
      <c r="AB255">
        <v>0</v>
      </c>
      <c r="AC255">
        <v>0</v>
      </c>
      <c r="AD255">
        <v>1</v>
      </c>
      <c r="AE255">
        <v>0</v>
      </c>
      <c r="AF255" t="s">
        <v>3</v>
      </c>
      <c r="AG255">
        <v>1.49E-3</v>
      </c>
      <c r="AH255">
        <v>2</v>
      </c>
      <c r="AI255">
        <v>60253362</v>
      </c>
      <c r="AJ255">
        <v>218</v>
      </c>
      <c r="AK255">
        <v>0</v>
      </c>
      <c r="AL255">
        <v>0</v>
      </c>
      <c r="AM255">
        <v>0</v>
      </c>
      <c r="AN255">
        <v>0</v>
      </c>
      <c r="AO255">
        <v>0</v>
      </c>
      <c r="AP255">
        <v>0</v>
      </c>
      <c r="AQ255">
        <v>0</v>
      </c>
      <c r="AR255">
        <v>0</v>
      </c>
    </row>
    <row r="256" spans="1:44" x14ac:dyDescent="0.2">
      <c r="A256">
        <f>ROW(Source!A351)</f>
        <v>351</v>
      </c>
      <c r="B256">
        <v>60254370</v>
      </c>
      <c r="C256">
        <v>60253357</v>
      </c>
      <c r="D256">
        <v>59039007</v>
      </c>
      <c r="E256">
        <v>1</v>
      </c>
      <c r="F256">
        <v>1</v>
      </c>
      <c r="G256">
        <v>1080</v>
      </c>
      <c r="H256">
        <v>3</v>
      </c>
      <c r="I256" t="s">
        <v>1122</v>
      </c>
      <c r="J256" t="s">
        <v>1123</v>
      </c>
      <c r="K256" t="s">
        <v>1124</v>
      </c>
      <c r="L256">
        <v>1354</v>
      </c>
      <c r="N256">
        <v>1010</v>
      </c>
      <c r="O256" t="s">
        <v>457</v>
      </c>
      <c r="P256" t="s">
        <v>457</v>
      </c>
      <c r="Q256">
        <v>1</v>
      </c>
      <c r="X256">
        <v>528</v>
      </c>
      <c r="Y256">
        <v>3.86</v>
      </c>
      <c r="Z256">
        <v>0</v>
      </c>
      <c r="AA256">
        <v>0</v>
      </c>
      <c r="AB256">
        <v>0</v>
      </c>
      <c r="AC256">
        <v>0</v>
      </c>
      <c r="AD256">
        <v>1</v>
      </c>
      <c r="AE256">
        <v>0</v>
      </c>
      <c r="AF256" t="s">
        <v>3</v>
      </c>
      <c r="AG256">
        <v>528</v>
      </c>
      <c r="AH256">
        <v>2</v>
      </c>
      <c r="AI256">
        <v>60253363</v>
      </c>
      <c r="AJ256">
        <v>219</v>
      </c>
      <c r="AK256">
        <v>0</v>
      </c>
      <c r="AL256">
        <v>0</v>
      </c>
      <c r="AM256">
        <v>0</v>
      </c>
      <c r="AN256">
        <v>0</v>
      </c>
      <c r="AO256">
        <v>0</v>
      </c>
      <c r="AP256">
        <v>0</v>
      </c>
      <c r="AQ256">
        <v>0</v>
      </c>
      <c r="AR256">
        <v>0</v>
      </c>
    </row>
    <row r="257" spans="1:44" x14ac:dyDescent="0.2">
      <c r="A257">
        <f>ROW(Source!A351)</f>
        <v>351</v>
      </c>
      <c r="B257">
        <v>60254371</v>
      </c>
      <c r="C257">
        <v>60253357</v>
      </c>
      <c r="D257">
        <v>59039182</v>
      </c>
      <c r="E257">
        <v>1</v>
      </c>
      <c r="F257">
        <v>1</v>
      </c>
      <c r="G257">
        <v>1080</v>
      </c>
      <c r="H257">
        <v>3</v>
      </c>
      <c r="I257" t="s">
        <v>1100</v>
      </c>
      <c r="J257" t="s">
        <v>1101</v>
      </c>
      <c r="K257" t="s">
        <v>1102</v>
      </c>
      <c r="L257">
        <v>1348</v>
      </c>
      <c r="N257">
        <v>1009</v>
      </c>
      <c r="O257" t="s">
        <v>32</v>
      </c>
      <c r="P257" t="s">
        <v>32</v>
      </c>
      <c r="Q257">
        <v>1000</v>
      </c>
      <c r="X257">
        <v>7.7999999999999996E-3</v>
      </c>
      <c r="Y257">
        <v>11233.62</v>
      </c>
      <c r="Z257">
        <v>0</v>
      </c>
      <c r="AA257">
        <v>0</v>
      </c>
      <c r="AB257">
        <v>0</v>
      </c>
      <c r="AC257">
        <v>0</v>
      </c>
      <c r="AD257">
        <v>1</v>
      </c>
      <c r="AE257">
        <v>0</v>
      </c>
      <c r="AF257" t="s">
        <v>3</v>
      </c>
      <c r="AG257">
        <v>7.7999999999999996E-3</v>
      </c>
      <c r="AH257">
        <v>2</v>
      </c>
      <c r="AI257">
        <v>60253364</v>
      </c>
      <c r="AJ257">
        <v>220</v>
      </c>
      <c r="AK257">
        <v>0</v>
      </c>
      <c r="AL257">
        <v>0</v>
      </c>
      <c r="AM257">
        <v>0</v>
      </c>
      <c r="AN257">
        <v>0</v>
      </c>
      <c r="AO257">
        <v>0</v>
      </c>
      <c r="AP257">
        <v>0</v>
      </c>
      <c r="AQ257">
        <v>0</v>
      </c>
      <c r="AR257">
        <v>0</v>
      </c>
    </row>
    <row r="258" spans="1:44" x14ac:dyDescent="0.2">
      <c r="A258">
        <f>ROW(Source!A351)</f>
        <v>351</v>
      </c>
      <c r="B258">
        <v>60254372</v>
      </c>
      <c r="C258">
        <v>60253357</v>
      </c>
      <c r="D258">
        <v>59012426</v>
      </c>
      <c r="E258">
        <v>1080</v>
      </c>
      <c r="F258">
        <v>1</v>
      </c>
      <c r="G258">
        <v>1080</v>
      </c>
      <c r="H258">
        <v>3</v>
      </c>
      <c r="I258" t="s">
        <v>1233</v>
      </c>
      <c r="J258" t="s">
        <v>3</v>
      </c>
      <c r="K258" t="s">
        <v>1234</v>
      </c>
      <c r="L258">
        <v>1348</v>
      </c>
      <c r="N258">
        <v>1009</v>
      </c>
      <c r="O258" t="s">
        <v>32</v>
      </c>
      <c r="P258" t="s">
        <v>32</v>
      </c>
      <c r="Q258">
        <v>1000</v>
      </c>
      <c r="X258">
        <v>1</v>
      </c>
      <c r="Y258">
        <v>0</v>
      </c>
      <c r="Z258">
        <v>0</v>
      </c>
      <c r="AA258">
        <v>0</v>
      </c>
      <c r="AB258">
        <v>0</v>
      </c>
      <c r="AC258">
        <v>0</v>
      </c>
      <c r="AD258">
        <v>0</v>
      </c>
      <c r="AE258">
        <v>0</v>
      </c>
      <c r="AF258" t="s">
        <v>3</v>
      </c>
      <c r="AG258">
        <v>1</v>
      </c>
      <c r="AH258">
        <v>3</v>
      </c>
      <c r="AI258">
        <v>-1</v>
      </c>
      <c r="AJ258" t="s">
        <v>3</v>
      </c>
      <c r="AK258">
        <v>0</v>
      </c>
      <c r="AL258">
        <v>0</v>
      </c>
      <c r="AM258">
        <v>0</v>
      </c>
      <c r="AN258">
        <v>0</v>
      </c>
      <c r="AO258">
        <v>0</v>
      </c>
      <c r="AP258">
        <v>0</v>
      </c>
      <c r="AQ258">
        <v>0</v>
      </c>
      <c r="AR258">
        <v>0</v>
      </c>
    </row>
    <row r="259" spans="1:44" x14ac:dyDescent="0.2">
      <c r="A259">
        <f>ROW(Source!A445)</f>
        <v>445</v>
      </c>
      <c r="B259">
        <v>60254373</v>
      </c>
      <c r="C259">
        <v>60253458</v>
      </c>
      <c r="D259">
        <v>58999254</v>
      </c>
      <c r="E259">
        <v>1080</v>
      </c>
      <c r="F259">
        <v>1</v>
      </c>
      <c r="G259">
        <v>1080</v>
      </c>
      <c r="H259">
        <v>1</v>
      </c>
      <c r="I259" t="s">
        <v>1048</v>
      </c>
      <c r="J259" t="s">
        <v>3</v>
      </c>
      <c r="K259" t="s">
        <v>1049</v>
      </c>
      <c r="L259">
        <v>1191</v>
      </c>
      <c r="N259">
        <v>1013</v>
      </c>
      <c r="O259" t="s">
        <v>1050</v>
      </c>
      <c r="P259" t="s">
        <v>1050</v>
      </c>
      <c r="Q259">
        <v>1</v>
      </c>
      <c r="X259">
        <v>95.52</v>
      </c>
      <c r="Y259">
        <v>0</v>
      </c>
      <c r="Z259">
        <v>0</v>
      </c>
      <c r="AA259">
        <v>0</v>
      </c>
      <c r="AB259">
        <v>0</v>
      </c>
      <c r="AC259">
        <v>0</v>
      </c>
      <c r="AD259">
        <v>1</v>
      </c>
      <c r="AE259">
        <v>1</v>
      </c>
      <c r="AF259" t="s">
        <v>24</v>
      </c>
      <c r="AG259">
        <v>105.072</v>
      </c>
      <c r="AH259">
        <v>2</v>
      </c>
      <c r="AI259">
        <v>60253459</v>
      </c>
      <c r="AJ259">
        <v>221</v>
      </c>
      <c r="AK259">
        <v>0</v>
      </c>
      <c r="AL259">
        <v>0</v>
      </c>
      <c r="AM259">
        <v>0</v>
      </c>
      <c r="AN259">
        <v>0</v>
      </c>
      <c r="AO259">
        <v>0</v>
      </c>
      <c r="AP259">
        <v>0</v>
      </c>
      <c r="AQ259">
        <v>0</v>
      </c>
      <c r="AR259">
        <v>0</v>
      </c>
    </row>
    <row r="260" spans="1:44" x14ac:dyDescent="0.2">
      <c r="A260">
        <f>ROW(Source!A445)</f>
        <v>445</v>
      </c>
      <c r="B260">
        <v>60254374</v>
      </c>
      <c r="C260">
        <v>60253458</v>
      </c>
      <c r="D260">
        <v>59070669</v>
      </c>
      <c r="E260">
        <v>1</v>
      </c>
      <c r="F260">
        <v>1</v>
      </c>
      <c r="G260">
        <v>1080</v>
      </c>
      <c r="H260">
        <v>2</v>
      </c>
      <c r="I260" t="s">
        <v>1055</v>
      </c>
      <c r="J260" t="s">
        <v>1056</v>
      </c>
      <c r="K260" t="s">
        <v>1057</v>
      </c>
      <c r="L260">
        <v>1368</v>
      </c>
      <c r="N260">
        <v>1011</v>
      </c>
      <c r="O260" t="s">
        <v>1054</v>
      </c>
      <c r="P260" t="s">
        <v>1054</v>
      </c>
      <c r="Q260">
        <v>1</v>
      </c>
      <c r="X260">
        <v>0.43</v>
      </c>
      <c r="Y260">
        <v>0</v>
      </c>
      <c r="Z260">
        <v>83.1</v>
      </c>
      <c r="AA260">
        <v>12.62</v>
      </c>
      <c r="AB260">
        <v>0</v>
      </c>
      <c r="AC260">
        <v>0</v>
      </c>
      <c r="AD260">
        <v>1</v>
      </c>
      <c r="AE260">
        <v>0</v>
      </c>
      <c r="AF260" t="s">
        <v>24</v>
      </c>
      <c r="AG260">
        <v>0.47300000000000003</v>
      </c>
      <c r="AH260">
        <v>2</v>
      </c>
      <c r="AI260">
        <v>60253460</v>
      </c>
      <c r="AJ260">
        <v>222</v>
      </c>
      <c r="AK260">
        <v>0</v>
      </c>
      <c r="AL260">
        <v>0</v>
      </c>
      <c r="AM260">
        <v>0</v>
      </c>
      <c r="AN260">
        <v>0</v>
      </c>
      <c r="AO260">
        <v>0</v>
      </c>
      <c r="AP260">
        <v>0</v>
      </c>
      <c r="AQ260">
        <v>0</v>
      </c>
      <c r="AR260">
        <v>0</v>
      </c>
    </row>
    <row r="261" spans="1:44" x14ac:dyDescent="0.2">
      <c r="A261">
        <f>ROW(Source!A445)</f>
        <v>445</v>
      </c>
      <c r="B261">
        <v>60254375</v>
      </c>
      <c r="C261">
        <v>60253458</v>
      </c>
      <c r="D261">
        <v>59070721</v>
      </c>
      <c r="E261">
        <v>1</v>
      </c>
      <c r="F261">
        <v>1</v>
      </c>
      <c r="G261">
        <v>1080</v>
      </c>
      <c r="H261">
        <v>2</v>
      </c>
      <c r="I261" t="s">
        <v>1125</v>
      </c>
      <c r="J261" t="s">
        <v>1126</v>
      </c>
      <c r="K261" t="s">
        <v>1127</v>
      </c>
      <c r="L261">
        <v>1368</v>
      </c>
      <c r="N261">
        <v>1011</v>
      </c>
      <c r="O261" t="s">
        <v>1054</v>
      </c>
      <c r="P261" t="s">
        <v>1054</v>
      </c>
      <c r="Q261">
        <v>1</v>
      </c>
      <c r="X261">
        <v>2.02</v>
      </c>
      <c r="Y261">
        <v>0</v>
      </c>
      <c r="Z261">
        <v>0.77</v>
      </c>
      <c r="AA261">
        <v>0</v>
      </c>
      <c r="AB261">
        <v>0</v>
      </c>
      <c r="AC261">
        <v>0</v>
      </c>
      <c r="AD261">
        <v>1</v>
      </c>
      <c r="AE261">
        <v>0</v>
      </c>
      <c r="AF261" t="s">
        <v>24</v>
      </c>
      <c r="AG261">
        <v>2.2220000000000004</v>
      </c>
      <c r="AH261">
        <v>2</v>
      </c>
      <c r="AI261">
        <v>60253461</v>
      </c>
      <c r="AJ261">
        <v>223</v>
      </c>
      <c r="AK261">
        <v>0</v>
      </c>
      <c r="AL261">
        <v>0</v>
      </c>
      <c r="AM261">
        <v>0</v>
      </c>
      <c r="AN261">
        <v>0</v>
      </c>
      <c r="AO261">
        <v>0</v>
      </c>
      <c r="AP261">
        <v>0</v>
      </c>
      <c r="AQ261">
        <v>0</v>
      </c>
      <c r="AR261">
        <v>0</v>
      </c>
    </row>
    <row r="262" spans="1:44" x14ac:dyDescent="0.2">
      <c r="A262">
        <f>ROW(Source!A445)</f>
        <v>445</v>
      </c>
      <c r="B262">
        <v>60254376</v>
      </c>
      <c r="C262">
        <v>60253458</v>
      </c>
      <c r="D262">
        <v>59070754</v>
      </c>
      <c r="E262">
        <v>1</v>
      </c>
      <c r="F262">
        <v>1</v>
      </c>
      <c r="G262">
        <v>1080</v>
      </c>
      <c r="H262">
        <v>2</v>
      </c>
      <c r="I262" t="s">
        <v>1128</v>
      </c>
      <c r="J262" t="s">
        <v>1129</v>
      </c>
      <c r="K262" t="s">
        <v>1130</v>
      </c>
      <c r="L262">
        <v>1368</v>
      </c>
      <c r="N262">
        <v>1011</v>
      </c>
      <c r="O262" t="s">
        <v>1054</v>
      </c>
      <c r="P262" t="s">
        <v>1054</v>
      </c>
      <c r="Q262">
        <v>1</v>
      </c>
      <c r="X262">
        <v>9.67</v>
      </c>
      <c r="Y262">
        <v>0</v>
      </c>
      <c r="Z262">
        <v>0.47</v>
      </c>
      <c r="AA262">
        <v>0</v>
      </c>
      <c r="AB262">
        <v>0</v>
      </c>
      <c r="AC262">
        <v>0</v>
      </c>
      <c r="AD262">
        <v>1</v>
      </c>
      <c r="AE262">
        <v>0</v>
      </c>
      <c r="AF262" t="s">
        <v>24</v>
      </c>
      <c r="AG262">
        <v>10.637</v>
      </c>
      <c r="AH262">
        <v>2</v>
      </c>
      <c r="AI262">
        <v>60253462</v>
      </c>
      <c r="AJ262">
        <v>224</v>
      </c>
      <c r="AK262">
        <v>0</v>
      </c>
      <c r="AL262">
        <v>0</v>
      </c>
      <c r="AM262">
        <v>0</v>
      </c>
      <c r="AN262">
        <v>0</v>
      </c>
      <c r="AO262">
        <v>0</v>
      </c>
      <c r="AP262">
        <v>0</v>
      </c>
      <c r="AQ262">
        <v>0</v>
      </c>
      <c r="AR262">
        <v>0</v>
      </c>
    </row>
    <row r="263" spans="1:44" x14ac:dyDescent="0.2">
      <c r="A263">
        <f>ROW(Source!A445)</f>
        <v>445</v>
      </c>
      <c r="B263">
        <v>60254377</v>
      </c>
      <c r="C263">
        <v>60253458</v>
      </c>
      <c r="D263">
        <v>59040629</v>
      </c>
      <c r="E263">
        <v>1</v>
      </c>
      <c r="F263">
        <v>1</v>
      </c>
      <c r="G263">
        <v>1080</v>
      </c>
      <c r="H263">
        <v>3</v>
      </c>
      <c r="I263" t="s">
        <v>1131</v>
      </c>
      <c r="J263" t="s">
        <v>1132</v>
      </c>
      <c r="K263" t="s">
        <v>1133</v>
      </c>
      <c r="L263">
        <v>1348</v>
      </c>
      <c r="N263">
        <v>1009</v>
      </c>
      <c r="O263" t="s">
        <v>32</v>
      </c>
      <c r="P263" t="s">
        <v>32</v>
      </c>
      <c r="Q263">
        <v>1000</v>
      </c>
      <c r="X263">
        <v>5.9999999999999995E-4</v>
      </c>
      <c r="Y263">
        <v>58463.58</v>
      </c>
      <c r="Z263">
        <v>0</v>
      </c>
      <c r="AA263">
        <v>0</v>
      </c>
      <c r="AB263">
        <v>0</v>
      </c>
      <c r="AC263">
        <v>0</v>
      </c>
      <c r="AD263">
        <v>1</v>
      </c>
      <c r="AE263">
        <v>0</v>
      </c>
      <c r="AF263" t="s">
        <v>3</v>
      </c>
      <c r="AG263">
        <v>5.9999999999999995E-4</v>
      </c>
      <c r="AH263">
        <v>2</v>
      </c>
      <c r="AI263">
        <v>60253463</v>
      </c>
      <c r="AJ263">
        <v>225</v>
      </c>
      <c r="AK263">
        <v>0</v>
      </c>
      <c r="AL263">
        <v>0</v>
      </c>
      <c r="AM263">
        <v>0</v>
      </c>
      <c r="AN263">
        <v>0</v>
      </c>
      <c r="AO263">
        <v>0</v>
      </c>
      <c r="AP263">
        <v>0</v>
      </c>
      <c r="AQ263">
        <v>0</v>
      </c>
      <c r="AR263">
        <v>0</v>
      </c>
    </row>
    <row r="264" spans="1:44" x14ac:dyDescent="0.2">
      <c r="A264">
        <f>ROW(Source!A445)</f>
        <v>445</v>
      </c>
      <c r="B264">
        <v>60254378</v>
      </c>
      <c r="C264">
        <v>60253458</v>
      </c>
      <c r="D264">
        <v>59063634</v>
      </c>
      <c r="E264">
        <v>1</v>
      </c>
      <c r="F264">
        <v>1</v>
      </c>
      <c r="G264">
        <v>1080</v>
      </c>
      <c r="H264">
        <v>3</v>
      </c>
      <c r="I264" t="s">
        <v>1134</v>
      </c>
      <c r="J264" t="s">
        <v>1135</v>
      </c>
      <c r="K264" t="s">
        <v>1136</v>
      </c>
      <c r="L264">
        <v>1355</v>
      </c>
      <c r="N264">
        <v>1010</v>
      </c>
      <c r="O264" t="s">
        <v>631</v>
      </c>
      <c r="P264" t="s">
        <v>631</v>
      </c>
      <c r="Q264">
        <v>100</v>
      </c>
      <c r="X264">
        <v>1</v>
      </c>
      <c r="Y264">
        <v>115.76</v>
      </c>
      <c r="Z264">
        <v>0</v>
      </c>
      <c r="AA264">
        <v>0</v>
      </c>
      <c r="AB264">
        <v>0</v>
      </c>
      <c r="AC264">
        <v>0</v>
      </c>
      <c r="AD264">
        <v>1</v>
      </c>
      <c r="AE264">
        <v>0</v>
      </c>
      <c r="AF264" t="s">
        <v>3</v>
      </c>
      <c r="AG264">
        <v>1</v>
      </c>
      <c r="AH264">
        <v>2</v>
      </c>
      <c r="AI264">
        <v>60253464</v>
      </c>
      <c r="AJ264">
        <v>226</v>
      </c>
      <c r="AK264">
        <v>0</v>
      </c>
      <c r="AL264">
        <v>0</v>
      </c>
      <c r="AM264">
        <v>0</v>
      </c>
      <c r="AN264">
        <v>0</v>
      </c>
      <c r="AO264">
        <v>0</v>
      </c>
      <c r="AP264">
        <v>0</v>
      </c>
      <c r="AQ264">
        <v>0</v>
      </c>
      <c r="AR264">
        <v>0</v>
      </c>
    </row>
    <row r="265" spans="1:44" x14ac:dyDescent="0.2">
      <c r="A265">
        <f>ROW(Source!A445)</f>
        <v>445</v>
      </c>
      <c r="B265">
        <v>60254379</v>
      </c>
      <c r="C265">
        <v>60253458</v>
      </c>
      <c r="D265">
        <v>59049360</v>
      </c>
      <c r="E265">
        <v>1</v>
      </c>
      <c r="F265">
        <v>1</v>
      </c>
      <c r="G265">
        <v>1080</v>
      </c>
      <c r="H265">
        <v>3</v>
      </c>
      <c r="I265" t="s">
        <v>1137</v>
      </c>
      <c r="J265" t="s">
        <v>1138</v>
      </c>
      <c r="K265" t="s">
        <v>1139</v>
      </c>
      <c r="L265">
        <v>1354</v>
      </c>
      <c r="N265">
        <v>1010</v>
      </c>
      <c r="O265" t="s">
        <v>457</v>
      </c>
      <c r="P265" t="s">
        <v>457</v>
      </c>
      <c r="Q265">
        <v>1</v>
      </c>
      <c r="X265">
        <v>0.5</v>
      </c>
      <c r="Y265">
        <v>66.349999999999994</v>
      </c>
      <c r="Z265">
        <v>0</v>
      </c>
      <c r="AA265">
        <v>0</v>
      </c>
      <c r="AB265">
        <v>0</v>
      </c>
      <c r="AC265">
        <v>0</v>
      </c>
      <c r="AD265">
        <v>1</v>
      </c>
      <c r="AE265">
        <v>0</v>
      </c>
      <c r="AF265" t="s">
        <v>3</v>
      </c>
      <c r="AG265">
        <v>0.5</v>
      </c>
      <c r="AH265">
        <v>2</v>
      </c>
      <c r="AI265">
        <v>60253465</v>
      </c>
      <c r="AJ265">
        <v>227</v>
      </c>
      <c r="AK265">
        <v>0</v>
      </c>
      <c r="AL265">
        <v>0</v>
      </c>
      <c r="AM265">
        <v>0</v>
      </c>
      <c r="AN265">
        <v>0</v>
      </c>
      <c r="AO265">
        <v>0</v>
      </c>
      <c r="AP265">
        <v>0</v>
      </c>
      <c r="AQ265">
        <v>0</v>
      </c>
      <c r="AR265">
        <v>0</v>
      </c>
    </row>
    <row r="266" spans="1:44" x14ac:dyDescent="0.2">
      <c r="A266">
        <f>ROW(Source!A445)</f>
        <v>445</v>
      </c>
      <c r="B266">
        <v>60254380</v>
      </c>
      <c r="C266">
        <v>60253458</v>
      </c>
      <c r="D266">
        <v>59049372</v>
      </c>
      <c r="E266">
        <v>1</v>
      </c>
      <c r="F266">
        <v>1</v>
      </c>
      <c r="G266">
        <v>1080</v>
      </c>
      <c r="H266">
        <v>3</v>
      </c>
      <c r="I266" t="s">
        <v>1140</v>
      </c>
      <c r="J266" t="s">
        <v>1141</v>
      </c>
      <c r="K266" t="s">
        <v>1142</v>
      </c>
      <c r="L266">
        <v>1354</v>
      </c>
      <c r="N266">
        <v>1010</v>
      </c>
      <c r="O266" t="s">
        <v>457</v>
      </c>
      <c r="P266" t="s">
        <v>457</v>
      </c>
      <c r="Q266">
        <v>1</v>
      </c>
      <c r="X266">
        <v>1</v>
      </c>
      <c r="Y266">
        <v>14.56</v>
      </c>
      <c r="Z266">
        <v>0</v>
      </c>
      <c r="AA266">
        <v>0</v>
      </c>
      <c r="AB266">
        <v>0</v>
      </c>
      <c r="AC266">
        <v>0</v>
      </c>
      <c r="AD266">
        <v>1</v>
      </c>
      <c r="AE266">
        <v>0</v>
      </c>
      <c r="AF266" t="s">
        <v>3</v>
      </c>
      <c r="AG266">
        <v>1</v>
      </c>
      <c r="AH266">
        <v>2</v>
      </c>
      <c r="AI266">
        <v>60253466</v>
      </c>
      <c r="AJ266">
        <v>228</v>
      </c>
      <c r="AK266">
        <v>0</v>
      </c>
      <c r="AL266">
        <v>0</v>
      </c>
      <c r="AM266">
        <v>0</v>
      </c>
      <c r="AN266">
        <v>0</v>
      </c>
      <c r="AO266">
        <v>0</v>
      </c>
      <c r="AP266">
        <v>0</v>
      </c>
      <c r="AQ266">
        <v>0</v>
      </c>
      <c r="AR266">
        <v>0</v>
      </c>
    </row>
    <row r="267" spans="1:44" x14ac:dyDescent="0.2">
      <c r="A267">
        <f>ROW(Source!A445)</f>
        <v>445</v>
      </c>
      <c r="B267">
        <v>60254381</v>
      </c>
      <c r="C267">
        <v>60253458</v>
      </c>
      <c r="D267">
        <v>59049658</v>
      </c>
      <c r="E267">
        <v>1</v>
      </c>
      <c r="F267">
        <v>1</v>
      </c>
      <c r="G267">
        <v>1080</v>
      </c>
      <c r="H267">
        <v>3</v>
      </c>
      <c r="I267" t="s">
        <v>1143</v>
      </c>
      <c r="J267" t="s">
        <v>1144</v>
      </c>
      <c r="K267" t="s">
        <v>1145</v>
      </c>
      <c r="L267">
        <v>1355</v>
      </c>
      <c r="N267">
        <v>1010</v>
      </c>
      <c r="O267" t="s">
        <v>631</v>
      </c>
      <c r="P267" t="s">
        <v>631</v>
      </c>
      <c r="Q267">
        <v>100</v>
      </c>
      <c r="X267">
        <v>2.02</v>
      </c>
      <c r="Y267">
        <v>11.6</v>
      </c>
      <c r="Z267">
        <v>0</v>
      </c>
      <c r="AA267">
        <v>0</v>
      </c>
      <c r="AB267">
        <v>0</v>
      </c>
      <c r="AC267">
        <v>0</v>
      </c>
      <c r="AD267">
        <v>1</v>
      </c>
      <c r="AE267">
        <v>0</v>
      </c>
      <c r="AF267" t="s">
        <v>3</v>
      </c>
      <c r="AG267">
        <v>2.02</v>
      </c>
      <c r="AH267">
        <v>2</v>
      </c>
      <c r="AI267">
        <v>60253467</v>
      </c>
      <c r="AJ267">
        <v>229</v>
      </c>
      <c r="AK267">
        <v>0</v>
      </c>
      <c r="AL267">
        <v>0</v>
      </c>
      <c r="AM267">
        <v>0</v>
      </c>
      <c r="AN267">
        <v>0</v>
      </c>
      <c r="AO267">
        <v>0</v>
      </c>
      <c r="AP267">
        <v>0</v>
      </c>
      <c r="AQ267">
        <v>0</v>
      </c>
      <c r="AR267">
        <v>0</v>
      </c>
    </row>
    <row r="268" spans="1:44" x14ac:dyDescent="0.2">
      <c r="A268">
        <f>ROW(Source!A445)</f>
        <v>445</v>
      </c>
      <c r="B268">
        <v>60254382</v>
      </c>
      <c r="C268">
        <v>60253458</v>
      </c>
      <c r="D268">
        <v>59013867</v>
      </c>
      <c r="E268">
        <v>1080</v>
      </c>
      <c r="F268">
        <v>1</v>
      </c>
      <c r="G268">
        <v>1080</v>
      </c>
      <c r="H268">
        <v>3</v>
      </c>
      <c r="I268" t="s">
        <v>1235</v>
      </c>
      <c r="J268" t="s">
        <v>3</v>
      </c>
      <c r="K268" t="s">
        <v>1236</v>
      </c>
      <c r="L268">
        <v>1391</v>
      </c>
      <c r="N268">
        <v>1013</v>
      </c>
      <c r="O268" t="s">
        <v>1022</v>
      </c>
      <c r="P268" t="s">
        <v>1022</v>
      </c>
      <c r="Q268">
        <v>1</v>
      </c>
      <c r="X268">
        <v>100</v>
      </c>
      <c r="Y268">
        <v>0</v>
      </c>
      <c r="Z268">
        <v>0</v>
      </c>
      <c r="AA268">
        <v>0</v>
      </c>
      <c r="AB268">
        <v>0</v>
      </c>
      <c r="AC268">
        <v>0</v>
      </c>
      <c r="AD268">
        <v>0</v>
      </c>
      <c r="AE268">
        <v>0</v>
      </c>
      <c r="AF268" t="s">
        <v>3</v>
      </c>
      <c r="AG268">
        <v>100</v>
      </c>
      <c r="AH268">
        <v>3</v>
      </c>
      <c r="AI268">
        <v>-1</v>
      </c>
      <c r="AJ268" t="s">
        <v>3</v>
      </c>
      <c r="AK268">
        <v>0</v>
      </c>
      <c r="AL268">
        <v>0</v>
      </c>
      <c r="AM268">
        <v>0</v>
      </c>
      <c r="AN268">
        <v>0</v>
      </c>
      <c r="AO268">
        <v>0</v>
      </c>
      <c r="AP268">
        <v>0</v>
      </c>
      <c r="AQ268">
        <v>0</v>
      </c>
      <c r="AR268">
        <v>0</v>
      </c>
    </row>
    <row r="269" spans="1:44" x14ac:dyDescent="0.2">
      <c r="A269">
        <f>ROW(Source!A446)</f>
        <v>446</v>
      </c>
      <c r="B269">
        <v>60254373</v>
      </c>
      <c r="C269">
        <v>60253458</v>
      </c>
      <c r="D269">
        <v>58999254</v>
      </c>
      <c r="E269">
        <v>1080</v>
      </c>
      <c r="F269">
        <v>1</v>
      </c>
      <c r="G269">
        <v>1080</v>
      </c>
      <c r="H269">
        <v>1</v>
      </c>
      <c r="I269" t="s">
        <v>1048</v>
      </c>
      <c r="J269" t="s">
        <v>3</v>
      </c>
      <c r="K269" t="s">
        <v>1049</v>
      </c>
      <c r="L269">
        <v>1191</v>
      </c>
      <c r="N269">
        <v>1013</v>
      </c>
      <c r="O269" t="s">
        <v>1050</v>
      </c>
      <c r="P269" t="s">
        <v>1050</v>
      </c>
      <c r="Q269">
        <v>1</v>
      </c>
      <c r="X269">
        <v>95.52</v>
      </c>
      <c r="Y269">
        <v>0</v>
      </c>
      <c r="Z269">
        <v>0</v>
      </c>
      <c r="AA269">
        <v>0</v>
      </c>
      <c r="AB269">
        <v>0</v>
      </c>
      <c r="AC269">
        <v>0</v>
      </c>
      <c r="AD269">
        <v>1</v>
      </c>
      <c r="AE269">
        <v>1</v>
      </c>
      <c r="AF269" t="s">
        <v>24</v>
      </c>
      <c r="AG269">
        <v>105.072</v>
      </c>
      <c r="AH269">
        <v>2</v>
      </c>
      <c r="AI269">
        <v>60253459</v>
      </c>
      <c r="AJ269">
        <v>230</v>
      </c>
      <c r="AK269">
        <v>0</v>
      </c>
      <c r="AL269">
        <v>0</v>
      </c>
      <c r="AM269">
        <v>0</v>
      </c>
      <c r="AN269">
        <v>0</v>
      </c>
      <c r="AO269">
        <v>0</v>
      </c>
      <c r="AP269">
        <v>0</v>
      </c>
      <c r="AQ269">
        <v>0</v>
      </c>
      <c r="AR269">
        <v>0</v>
      </c>
    </row>
    <row r="270" spans="1:44" x14ac:dyDescent="0.2">
      <c r="A270">
        <f>ROW(Source!A446)</f>
        <v>446</v>
      </c>
      <c r="B270">
        <v>60254374</v>
      </c>
      <c r="C270">
        <v>60253458</v>
      </c>
      <c r="D270">
        <v>59070669</v>
      </c>
      <c r="E270">
        <v>1</v>
      </c>
      <c r="F270">
        <v>1</v>
      </c>
      <c r="G270">
        <v>1080</v>
      </c>
      <c r="H270">
        <v>2</v>
      </c>
      <c r="I270" t="s">
        <v>1055</v>
      </c>
      <c r="J270" t="s">
        <v>1056</v>
      </c>
      <c r="K270" t="s">
        <v>1057</v>
      </c>
      <c r="L270">
        <v>1368</v>
      </c>
      <c r="N270">
        <v>1011</v>
      </c>
      <c r="O270" t="s">
        <v>1054</v>
      </c>
      <c r="P270" t="s">
        <v>1054</v>
      </c>
      <c r="Q270">
        <v>1</v>
      </c>
      <c r="X270">
        <v>0.43</v>
      </c>
      <c r="Y270">
        <v>0</v>
      </c>
      <c r="Z270">
        <v>83.1</v>
      </c>
      <c r="AA270">
        <v>12.62</v>
      </c>
      <c r="AB270">
        <v>0</v>
      </c>
      <c r="AC270">
        <v>0</v>
      </c>
      <c r="AD270">
        <v>1</v>
      </c>
      <c r="AE270">
        <v>0</v>
      </c>
      <c r="AF270" t="s">
        <v>24</v>
      </c>
      <c r="AG270">
        <v>0.47300000000000003</v>
      </c>
      <c r="AH270">
        <v>2</v>
      </c>
      <c r="AI270">
        <v>60253460</v>
      </c>
      <c r="AJ270">
        <v>231</v>
      </c>
      <c r="AK270">
        <v>0</v>
      </c>
      <c r="AL270">
        <v>0</v>
      </c>
      <c r="AM270">
        <v>0</v>
      </c>
      <c r="AN270">
        <v>0</v>
      </c>
      <c r="AO270">
        <v>0</v>
      </c>
      <c r="AP270">
        <v>0</v>
      </c>
      <c r="AQ270">
        <v>0</v>
      </c>
      <c r="AR270">
        <v>0</v>
      </c>
    </row>
    <row r="271" spans="1:44" x14ac:dyDescent="0.2">
      <c r="A271">
        <f>ROW(Source!A446)</f>
        <v>446</v>
      </c>
      <c r="B271">
        <v>60254375</v>
      </c>
      <c r="C271">
        <v>60253458</v>
      </c>
      <c r="D271">
        <v>59070721</v>
      </c>
      <c r="E271">
        <v>1</v>
      </c>
      <c r="F271">
        <v>1</v>
      </c>
      <c r="G271">
        <v>1080</v>
      </c>
      <c r="H271">
        <v>2</v>
      </c>
      <c r="I271" t="s">
        <v>1125</v>
      </c>
      <c r="J271" t="s">
        <v>1126</v>
      </c>
      <c r="K271" t="s">
        <v>1127</v>
      </c>
      <c r="L271">
        <v>1368</v>
      </c>
      <c r="N271">
        <v>1011</v>
      </c>
      <c r="O271" t="s">
        <v>1054</v>
      </c>
      <c r="P271" t="s">
        <v>1054</v>
      </c>
      <c r="Q271">
        <v>1</v>
      </c>
      <c r="X271">
        <v>2.02</v>
      </c>
      <c r="Y271">
        <v>0</v>
      </c>
      <c r="Z271">
        <v>0.77</v>
      </c>
      <c r="AA271">
        <v>0</v>
      </c>
      <c r="AB271">
        <v>0</v>
      </c>
      <c r="AC271">
        <v>0</v>
      </c>
      <c r="AD271">
        <v>1</v>
      </c>
      <c r="AE271">
        <v>0</v>
      </c>
      <c r="AF271" t="s">
        <v>24</v>
      </c>
      <c r="AG271">
        <v>2.2220000000000004</v>
      </c>
      <c r="AH271">
        <v>2</v>
      </c>
      <c r="AI271">
        <v>60253461</v>
      </c>
      <c r="AJ271">
        <v>232</v>
      </c>
      <c r="AK271">
        <v>0</v>
      </c>
      <c r="AL271">
        <v>0</v>
      </c>
      <c r="AM271">
        <v>0</v>
      </c>
      <c r="AN271">
        <v>0</v>
      </c>
      <c r="AO271">
        <v>0</v>
      </c>
      <c r="AP271">
        <v>0</v>
      </c>
      <c r="AQ271">
        <v>0</v>
      </c>
      <c r="AR271">
        <v>0</v>
      </c>
    </row>
    <row r="272" spans="1:44" x14ac:dyDescent="0.2">
      <c r="A272">
        <f>ROW(Source!A446)</f>
        <v>446</v>
      </c>
      <c r="B272">
        <v>60254376</v>
      </c>
      <c r="C272">
        <v>60253458</v>
      </c>
      <c r="D272">
        <v>59070754</v>
      </c>
      <c r="E272">
        <v>1</v>
      </c>
      <c r="F272">
        <v>1</v>
      </c>
      <c r="G272">
        <v>1080</v>
      </c>
      <c r="H272">
        <v>2</v>
      </c>
      <c r="I272" t="s">
        <v>1128</v>
      </c>
      <c r="J272" t="s">
        <v>1129</v>
      </c>
      <c r="K272" t="s">
        <v>1130</v>
      </c>
      <c r="L272">
        <v>1368</v>
      </c>
      <c r="N272">
        <v>1011</v>
      </c>
      <c r="O272" t="s">
        <v>1054</v>
      </c>
      <c r="P272" t="s">
        <v>1054</v>
      </c>
      <c r="Q272">
        <v>1</v>
      </c>
      <c r="X272">
        <v>9.67</v>
      </c>
      <c r="Y272">
        <v>0</v>
      </c>
      <c r="Z272">
        <v>0.47</v>
      </c>
      <c r="AA272">
        <v>0</v>
      </c>
      <c r="AB272">
        <v>0</v>
      </c>
      <c r="AC272">
        <v>0</v>
      </c>
      <c r="AD272">
        <v>1</v>
      </c>
      <c r="AE272">
        <v>0</v>
      </c>
      <c r="AF272" t="s">
        <v>24</v>
      </c>
      <c r="AG272">
        <v>10.637</v>
      </c>
      <c r="AH272">
        <v>2</v>
      </c>
      <c r="AI272">
        <v>60253462</v>
      </c>
      <c r="AJ272">
        <v>233</v>
      </c>
      <c r="AK272">
        <v>0</v>
      </c>
      <c r="AL272">
        <v>0</v>
      </c>
      <c r="AM272">
        <v>0</v>
      </c>
      <c r="AN272">
        <v>0</v>
      </c>
      <c r="AO272">
        <v>0</v>
      </c>
      <c r="AP272">
        <v>0</v>
      </c>
      <c r="AQ272">
        <v>0</v>
      </c>
      <c r="AR272">
        <v>0</v>
      </c>
    </row>
    <row r="273" spans="1:44" x14ac:dyDescent="0.2">
      <c r="A273">
        <f>ROW(Source!A446)</f>
        <v>446</v>
      </c>
      <c r="B273">
        <v>60254377</v>
      </c>
      <c r="C273">
        <v>60253458</v>
      </c>
      <c r="D273">
        <v>59040629</v>
      </c>
      <c r="E273">
        <v>1</v>
      </c>
      <c r="F273">
        <v>1</v>
      </c>
      <c r="G273">
        <v>1080</v>
      </c>
      <c r="H273">
        <v>3</v>
      </c>
      <c r="I273" t="s">
        <v>1131</v>
      </c>
      <c r="J273" t="s">
        <v>1132</v>
      </c>
      <c r="K273" t="s">
        <v>1133</v>
      </c>
      <c r="L273">
        <v>1348</v>
      </c>
      <c r="N273">
        <v>1009</v>
      </c>
      <c r="O273" t="s">
        <v>32</v>
      </c>
      <c r="P273" t="s">
        <v>32</v>
      </c>
      <c r="Q273">
        <v>1000</v>
      </c>
      <c r="X273">
        <v>5.9999999999999995E-4</v>
      </c>
      <c r="Y273">
        <v>58463.58</v>
      </c>
      <c r="Z273">
        <v>0</v>
      </c>
      <c r="AA273">
        <v>0</v>
      </c>
      <c r="AB273">
        <v>0</v>
      </c>
      <c r="AC273">
        <v>0</v>
      </c>
      <c r="AD273">
        <v>1</v>
      </c>
      <c r="AE273">
        <v>0</v>
      </c>
      <c r="AF273" t="s">
        <v>3</v>
      </c>
      <c r="AG273">
        <v>5.9999999999999995E-4</v>
      </c>
      <c r="AH273">
        <v>2</v>
      </c>
      <c r="AI273">
        <v>60253463</v>
      </c>
      <c r="AJ273">
        <v>234</v>
      </c>
      <c r="AK273">
        <v>0</v>
      </c>
      <c r="AL273">
        <v>0</v>
      </c>
      <c r="AM273">
        <v>0</v>
      </c>
      <c r="AN273">
        <v>0</v>
      </c>
      <c r="AO273">
        <v>0</v>
      </c>
      <c r="AP273">
        <v>0</v>
      </c>
      <c r="AQ273">
        <v>0</v>
      </c>
      <c r="AR273">
        <v>0</v>
      </c>
    </row>
    <row r="274" spans="1:44" x14ac:dyDescent="0.2">
      <c r="A274">
        <f>ROW(Source!A446)</f>
        <v>446</v>
      </c>
      <c r="B274">
        <v>60254378</v>
      </c>
      <c r="C274">
        <v>60253458</v>
      </c>
      <c r="D274">
        <v>59063634</v>
      </c>
      <c r="E274">
        <v>1</v>
      </c>
      <c r="F274">
        <v>1</v>
      </c>
      <c r="G274">
        <v>1080</v>
      </c>
      <c r="H274">
        <v>3</v>
      </c>
      <c r="I274" t="s">
        <v>1134</v>
      </c>
      <c r="J274" t="s">
        <v>1135</v>
      </c>
      <c r="K274" t="s">
        <v>1136</v>
      </c>
      <c r="L274">
        <v>1355</v>
      </c>
      <c r="N274">
        <v>1010</v>
      </c>
      <c r="O274" t="s">
        <v>631</v>
      </c>
      <c r="P274" t="s">
        <v>631</v>
      </c>
      <c r="Q274">
        <v>100</v>
      </c>
      <c r="X274">
        <v>1</v>
      </c>
      <c r="Y274">
        <v>115.76</v>
      </c>
      <c r="Z274">
        <v>0</v>
      </c>
      <c r="AA274">
        <v>0</v>
      </c>
      <c r="AB274">
        <v>0</v>
      </c>
      <c r="AC274">
        <v>0</v>
      </c>
      <c r="AD274">
        <v>1</v>
      </c>
      <c r="AE274">
        <v>0</v>
      </c>
      <c r="AF274" t="s">
        <v>3</v>
      </c>
      <c r="AG274">
        <v>1</v>
      </c>
      <c r="AH274">
        <v>2</v>
      </c>
      <c r="AI274">
        <v>60253464</v>
      </c>
      <c r="AJ274">
        <v>235</v>
      </c>
      <c r="AK274">
        <v>0</v>
      </c>
      <c r="AL274">
        <v>0</v>
      </c>
      <c r="AM274">
        <v>0</v>
      </c>
      <c r="AN274">
        <v>0</v>
      </c>
      <c r="AO274">
        <v>0</v>
      </c>
      <c r="AP274">
        <v>0</v>
      </c>
      <c r="AQ274">
        <v>0</v>
      </c>
      <c r="AR274">
        <v>0</v>
      </c>
    </row>
    <row r="275" spans="1:44" x14ac:dyDescent="0.2">
      <c r="A275">
        <f>ROW(Source!A446)</f>
        <v>446</v>
      </c>
      <c r="B275">
        <v>60254379</v>
      </c>
      <c r="C275">
        <v>60253458</v>
      </c>
      <c r="D275">
        <v>59049360</v>
      </c>
      <c r="E275">
        <v>1</v>
      </c>
      <c r="F275">
        <v>1</v>
      </c>
      <c r="G275">
        <v>1080</v>
      </c>
      <c r="H275">
        <v>3</v>
      </c>
      <c r="I275" t="s">
        <v>1137</v>
      </c>
      <c r="J275" t="s">
        <v>1138</v>
      </c>
      <c r="K275" t="s">
        <v>1139</v>
      </c>
      <c r="L275">
        <v>1354</v>
      </c>
      <c r="N275">
        <v>1010</v>
      </c>
      <c r="O275" t="s">
        <v>457</v>
      </c>
      <c r="P275" t="s">
        <v>457</v>
      </c>
      <c r="Q275">
        <v>1</v>
      </c>
      <c r="X275">
        <v>0.5</v>
      </c>
      <c r="Y275">
        <v>66.349999999999994</v>
      </c>
      <c r="Z275">
        <v>0</v>
      </c>
      <c r="AA275">
        <v>0</v>
      </c>
      <c r="AB275">
        <v>0</v>
      </c>
      <c r="AC275">
        <v>0</v>
      </c>
      <c r="AD275">
        <v>1</v>
      </c>
      <c r="AE275">
        <v>0</v>
      </c>
      <c r="AF275" t="s">
        <v>3</v>
      </c>
      <c r="AG275">
        <v>0.5</v>
      </c>
      <c r="AH275">
        <v>2</v>
      </c>
      <c r="AI275">
        <v>60253465</v>
      </c>
      <c r="AJ275">
        <v>236</v>
      </c>
      <c r="AK275">
        <v>0</v>
      </c>
      <c r="AL275">
        <v>0</v>
      </c>
      <c r="AM275">
        <v>0</v>
      </c>
      <c r="AN275">
        <v>0</v>
      </c>
      <c r="AO275">
        <v>0</v>
      </c>
      <c r="AP275">
        <v>0</v>
      </c>
      <c r="AQ275">
        <v>0</v>
      </c>
      <c r="AR275">
        <v>0</v>
      </c>
    </row>
    <row r="276" spans="1:44" x14ac:dyDescent="0.2">
      <c r="A276">
        <f>ROW(Source!A446)</f>
        <v>446</v>
      </c>
      <c r="B276">
        <v>60254380</v>
      </c>
      <c r="C276">
        <v>60253458</v>
      </c>
      <c r="D276">
        <v>59049372</v>
      </c>
      <c r="E276">
        <v>1</v>
      </c>
      <c r="F276">
        <v>1</v>
      </c>
      <c r="G276">
        <v>1080</v>
      </c>
      <c r="H276">
        <v>3</v>
      </c>
      <c r="I276" t="s">
        <v>1140</v>
      </c>
      <c r="J276" t="s">
        <v>1141</v>
      </c>
      <c r="K276" t="s">
        <v>1142</v>
      </c>
      <c r="L276">
        <v>1354</v>
      </c>
      <c r="N276">
        <v>1010</v>
      </c>
      <c r="O276" t="s">
        <v>457</v>
      </c>
      <c r="P276" t="s">
        <v>457</v>
      </c>
      <c r="Q276">
        <v>1</v>
      </c>
      <c r="X276">
        <v>1</v>
      </c>
      <c r="Y276">
        <v>14.56</v>
      </c>
      <c r="Z276">
        <v>0</v>
      </c>
      <c r="AA276">
        <v>0</v>
      </c>
      <c r="AB276">
        <v>0</v>
      </c>
      <c r="AC276">
        <v>0</v>
      </c>
      <c r="AD276">
        <v>1</v>
      </c>
      <c r="AE276">
        <v>0</v>
      </c>
      <c r="AF276" t="s">
        <v>3</v>
      </c>
      <c r="AG276">
        <v>1</v>
      </c>
      <c r="AH276">
        <v>2</v>
      </c>
      <c r="AI276">
        <v>60253466</v>
      </c>
      <c r="AJ276">
        <v>237</v>
      </c>
      <c r="AK276">
        <v>0</v>
      </c>
      <c r="AL276">
        <v>0</v>
      </c>
      <c r="AM276">
        <v>0</v>
      </c>
      <c r="AN276">
        <v>0</v>
      </c>
      <c r="AO276">
        <v>0</v>
      </c>
      <c r="AP276">
        <v>0</v>
      </c>
      <c r="AQ276">
        <v>0</v>
      </c>
      <c r="AR276">
        <v>0</v>
      </c>
    </row>
    <row r="277" spans="1:44" x14ac:dyDescent="0.2">
      <c r="A277">
        <f>ROW(Source!A446)</f>
        <v>446</v>
      </c>
      <c r="B277">
        <v>60254381</v>
      </c>
      <c r="C277">
        <v>60253458</v>
      </c>
      <c r="D277">
        <v>59049658</v>
      </c>
      <c r="E277">
        <v>1</v>
      </c>
      <c r="F277">
        <v>1</v>
      </c>
      <c r="G277">
        <v>1080</v>
      </c>
      <c r="H277">
        <v>3</v>
      </c>
      <c r="I277" t="s">
        <v>1143</v>
      </c>
      <c r="J277" t="s">
        <v>1144</v>
      </c>
      <c r="K277" t="s">
        <v>1145</v>
      </c>
      <c r="L277">
        <v>1355</v>
      </c>
      <c r="N277">
        <v>1010</v>
      </c>
      <c r="O277" t="s">
        <v>631</v>
      </c>
      <c r="P277" t="s">
        <v>631</v>
      </c>
      <c r="Q277">
        <v>100</v>
      </c>
      <c r="X277">
        <v>2.02</v>
      </c>
      <c r="Y277">
        <v>11.6</v>
      </c>
      <c r="Z277">
        <v>0</v>
      </c>
      <c r="AA277">
        <v>0</v>
      </c>
      <c r="AB277">
        <v>0</v>
      </c>
      <c r="AC277">
        <v>0</v>
      </c>
      <c r="AD277">
        <v>1</v>
      </c>
      <c r="AE277">
        <v>0</v>
      </c>
      <c r="AF277" t="s">
        <v>3</v>
      </c>
      <c r="AG277">
        <v>2.02</v>
      </c>
      <c r="AH277">
        <v>2</v>
      </c>
      <c r="AI277">
        <v>60253467</v>
      </c>
      <c r="AJ277">
        <v>238</v>
      </c>
      <c r="AK277">
        <v>0</v>
      </c>
      <c r="AL277">
        <v>0</v>
      </c>
      <c r="AM277">
        <v>0</v>
      </c>
      <c r="AN277">
        <v>0</v>
      </c>
      <c r="AO277">
        <v>0</v>
      </c>
      <c r="AP277">
        <v>0</v>
      </c>
      <c r="AQ277">
        <v>0</v>
      </c>
      <c r="AR277">
        <v>0</v>
      </c>
    </row>
    <row r="278" spans="1:44" x14ac:dyDescent="0.2">
      <c r="A278">
        <f>ROW(Source!A446)</f>
        <v>446</v>
      </c>
      <c r="B278">
        <v>60254382</v>
      </c>
      <c r="C278">
        <v>60253458</v>
      </c>
      <c r="D278">
        <v>59013867</v>
      </c>
      <c r="E278">
        <v>1080</v>
      </c>
      <c r="F278">
        <v>1</v>
      </c>
      <c r="G278">
        <v>1080</v>
      </c>
      <c r="H278">
        <v>3</v>
      </c>
      <c r="I278" t="s">
        <v>1235</v>
      </c>
      <c r="J278" t="s">
        <v>3</v>
      </c>
      <c r="K278" t="s">
        <v>1236</v>
      </c>
      <c r="L278">
        <v>1391</v>
      </c>
      <c r="N278">
        <v>1013</v>
      </c>
      <c r="O278" t="s">
        <v>1022</v>
      </c>
      <c r="P278" t="s">
        <v>1022</v>
      </c>
      <c r="Q278">
        <v>1</v>
      </c>
      <c r="X278">
        <v>100</v>
      </c>
      <c r="Y278">
        <v>0</v>
      </c>
      <c r="Z278">
        <v>0</v>
      </c>
      <c r="AA278">
        <v>0</v>
      </c>
      <c r="AB278">
        <v>0</v>
      </c>
      <c r="AC278">
        <v>0</v>
      </c>
      <c r="AD278">
        <v>0</v>
      </c>
      <c r="AE278">
        <v>0</v>
      </c>
      <c r="AF278" t="s">
        <v>3</v>
      </c>
      <c r="AG278">
        <v>100</v>
      </c>
      <c r="AH278">
        <v>3</v>
      </c>
      <c r="AI278">
        <v>-1</v>
      </c>
      <c r="AJ278" t="s">
        <v>3</v>
      </c>
      <c r="AK278">
        <v>0</v>
      </c>
      <c r="AL278">
        <v>0</v>
      </c>
      <c r="AM278">
        <v>0</v>
      </c>
      <c r="AN278">
        <v>0</v>
      </c>
      <c r="AO278">
        <v>0</v>
      </c>
      <c r="AP278">
        <v>0</v>
      </c>
      <c r="AQ278">
        <v>0</v>
      </c>
      <c r="AR278">
        <v>0</v>
      </c>
    </row>
    <row r="279" spans="1:44" x14ac:dyDescent="0.2">
      <c r="A279">
        <f>ROW(Source!A459)</f>
        <v>459</v>
      </c>
      <c r="B279">
        <v>60254383</v>
      </c>
      <c r="C279">
        <v>60253484</v>
      </c>
      <c r="D279">
        <v>58999254</v>
      </c>
      <c r="E279">
        <v>1080</v>
      </c>
      <c r="F279">
        <v>1</v>
      </c>
      <c r="G279">
        <v>1080</v>
      </c>
      <c r="H279">
        <v>1</v>
      </c>
      <c r="I279" t="s">
        <v>1048</v>
      </c>
      <c r="J279" t="s">
        <v>3</v>
      </c>
      <c r="K279" t="s">
        <v>1049</v>
      </c>
      <c r="L279">
        <v>1191</v>
      </c>
      <c r="N279">
        <v>1013</v>
      </c>
      <c r="O279" t="s">
        <v>1050</v>
      </c>
      <c r="P279" t="s">
        <v>1050</v>
      </c>
      <c r="Q279">
        <v>1</v>
      </c>
      <c r="X279">
        <v>54.34</v>
      </c>
      <c r="Y279">
        <v>0</v>
      </c>
      <c r="Z279">
        <v>0</v>
      </c>
      <c r="AA279">
        <v>0</v>
      </c>
      <c r="AB279">
        <v>0</v>
      </c>
      <c r="AC279">
        <v>0</v>
      </c>
      <c r="AD279">
        <v>1</v>
      </c>
      <c r="AE279">
        <v>1</v>
      </c>
      <c r="AF279" t="s">
        <v>24</v>
      </c>
      <c r="AG279">
        <v>59.774000000000008</v>
      </c>
      <c r="AH279">
        <v>2</v>
      </c>
      <c r="AI279">
        <v>60253485</v>
      </c>
      <c r="AJ279">
        <v>239</v>
      </c>
      <c r="AK279">
        <v>0</v>
      </c>
      <c r="AL279">
        <v>0</v>
      </c>
      <c r="AM279">
        <v>0</v>
      </c>
      <c r="AN279">
        <v>0</v>
      </c>
      <c r="AO279">
        <v>0</v>
      </c>
      <c r="AP279">
        <v>0</v>
      </c>
      <c r="AQ279">
        <v>0</v>
      </c>
      <c r="AR279">
        <v>0</v>
      </c>
    </row>
    <row r="280" spans="1:44" x14ac:dyDescent="0.2">
      <c r="A280">
        <f>ROW(Source!A459)</f>
        <v>459</v>
      </c>
      <c r="B280">
        <v>60254384</v>
      </c>
      <c r="C280">
        <v>60253484</v>
      </c>
      <c r="D280">
        <v>59070669</v>
      </c>
      <c r="E280">
        <v>1</v>
      </c>
      <c r="F280">
        <v>1</v>
      </c>
      <c r="G280">
        <v>1080</v>
      </c>
      <c r="H280">
        <v>2</v>
      </c>
      <c r="I280" t="s">
        <v>1055</v>
      </c>
      <c r="J280" t="s">
        <v>1056</v>
      </c>
      <c r="K280" t="s">
        <v>1057</v>
      </c>
      <c r="L280">
        <v>1368</v>
      </c>
      <c r="N280">
        <v>1011</v>
      </c>
      <c r="O280" t="s">
        <v>1054</v>
      </c>
      <c r="P280" t="s">
        <v>1054</v>
      </c>
      <c r="Q280">
        <v>1</v>
      </c>
      <c r="X280">
        <v>0.33</v>
      </c>
      <c r="Y280">
        <v>0</v>
      </c>
      <c r="Z280">
        <v>83.1</v>
      </c>
      <c r="AA280">
        <v>12.62</v>
      </c>
      <c r="AB280">
        <v>0</v>
      </c>
      <c r="AC280">
        <v>0</v>
      </c>
      <c r="AD280">
        <v>1</v>
      </c>
      <c r="AE280">
        <v>0</v>
      </c>
      <c r="AF280" t="s">
        <v>24</v>
      </c>
      <c r="AG280">
        <v>0.36300000000000004</v>
      </c>
      <c r="AH280">
        <v>2</v>
      </c>
      <c r="AI280">
        <v>60253486</v>
      </c>
      <c r="AJ280">
        <v>240</v>
      </c>
      <c r="AK280">
        <v>0</v>
      </c>
      <c r="AL280">
        <v>0</v>
      </c>
      <c r="AM280">
        <v>0</v>
      </c>
      <c r="AN280">
        <v>0</v>
      </c>
      <c r="AO280">
        <v>0</v>
      </c>
      <c r="AP280">
        <v>0</v>
      </c>
      <c r="AQ280">
        <v>0</v>
      </c>
      <c r="AR280">
        <v>0</v>
      </c>
    </row>
    <row r="281" spans="1:44" x14ac:dyDescent="0.2">
      <c r="A281">
        <f>ROW(Source!A459)</f>
        <v>459</v>
      </c>
      <c r="B281">
        <v>60254385</v>
      </c>
      <c r="C281">
        <v>60253484</v>
      </c>
      <c r="D281">
        <v>59039576</v>
      </c>
      <c r="E281">
        <v>1</v>
      </c>
      <c r="F281">
        <v>1</v>
      </c>
      <c r="G281">
        <v>1080</v>
      </c>
      <c r="H281">
        <v>3</v>
      </c>
      <c r="I281" t="s">
        <v>1059</v>
      </c>
      <c r="J281" t="s">
        <v>1060</v>
      </c>
      <c r="K281" t="s">
        <v>1061</v>
      </c>
      <c r="L281">
        <v>1348</v>
      </c>
      <c r="N281">
        <v>1009</v>
      </c>
      <c r="O281" t="s">
        <v>32</v>
      </c>
      <c r="P281" t="s">
        <v>32</v>
      </c>
      <c r="Q281">
        <v>1000</v>
      </c>
      <c r="X281">
        <v>8.5000000000000006E-2</v>
      </c>
      <c r="Y281">
        <v>7246.05</v>
      </c>
      <c r="Z281">
        <v>0</v>
      </c>
      <c r="AA281">
        <v>0</v>
      </c>
      <c r="AB281">
        <v>0</v>
      </c>
      <c r="AC281">
        <v>0</v>
      </c>
      <c r="AD281">
        <v>1</v>
      </c>
      <c r="AE281">
        <v>0</v>
      </c>
      <c r="AF281" t="s">
        <v>3</v>
      </c>
      <c r="AG281">
        <v>8.5000000000000006E-2</v>
      </c>
      <c r="AH281">
        <v>2</v>
      </c>
      <c r="AI281">
        <v>60253487</v>
      </c>
      <c r="AJ281">
        <v>241</v>
      </c>
      <c r="AK281">
        <v>0</v>
      </c>
      <c r="AL281">
        <v>0</v>
      </c>
      <c r="AM281">
        <v>0</v>
      </c>
      <c r="AN281">
        <v>0</v>
      </c>
      <c r="AO281">
        <v>0</v>
      </c>
      <c r="AP281">
        <v>0</v>
      </c>
      <c r="AQ281">
        <v>0</v>
      </c>
      <c r="AR281">
        <v>0</v>
      </c>
    </row>
    <row r="282" spans="1:44" x14ac:dyDescent="0.2">
      <c r="A282">
        <f>ROW(Source!A459)</f>
        <v>459</v>
      </c>
      <c r="B282">
        <v>60254386</v>
      </c>
      <c r="C282">
        <v>60253484</v>
      </c>
      <c r="D282">
        <v>59039985</v>
      </c>
      <c r="E282">
        <v>1</v>
      </c>
      <c r="F282">
        <v>1</v>
      </c>
      <c r="G282">
        <v>1080</v>
      </c>
      <c r="H282">
        <v>3</v>
      </c>
      <c r="I282" t="s">
        <v>1146</v>
      </c>
      <c r="J282" t="s">
        <v>1147</v>
      </c>
      <c r="K282" t="s">
        <v>1148</v>
      </c>
      <c r="L282">
        <v>1346</v>
      </c>
      <c r="N282">
        <v>1009</v>
      </c>
      <c r="O282" t="s">
        <v>1065</v>
      </c>
      <c r="P282" t="s">
        <v>1065</v>
      </c>
      <c r="Q282">
        <v>1</v>
      </c>
      <c r="X282">
        <v>10</v>
      </c>
      <c r="Y282">
        <v>104.63</v>
      </c>
      <c r="Z282">
        <v>0</v>
      </c>
      <c r="AA282">
        <v>0</v>
      </c>
      <c r="AB282">
        <v>0</v>
      </c>
      <c r="AC282">
        <v>0</v>
      </c>
      <c r="AD282">
        <v>1</v>
      </c>
      <c r="AE282">
        <v>0</v>
      </c>
      <c r="AF282" t="s">
        <v>3</v>
      </c>
      <c r="AG282">
        <v>10</v>
      </c>
      <c r="AH282">
        <v>2</v>
      </c>
      <c r="AI282">
        <v>60253488</v>
      </c>
      <c r="AJ282">
        <v>242</v>
      </c>
      <c r="AK282">
        <v>0</v>
      </c>
      <c r="AL282">
        <v>0</v>
      </c>
      <c r="AM282">
        <v>0</v>
      </c>
      <c r="AN282">
        <v>0</v>
      </c>
      <c r="AO282">
        <v>0</v>
      </c>
      <c r="AP282">
        <v>0</v>
      </c>
      <c r="AQ282">
        <v>0</v>
      </c>
      <c r="AR282">
        <v>0</v>
      </c>
    </row>
    <row r="283" spans="1:44" x14ac:dyDescent="0.2">
      <c r="A283">
        <f>ROW(Source!A459)</f>
        <v>459</v>
      </c>
      <c r="B283">
        <v>60254387</v>
      </c>
      <c r="C283">
        <v>60253484</v>
      </c>
      <c r="D283">
        <v>59062058</v>
      </c>
      <c r="E283">
        <v>1</v>
      </c>
      <c r="F283">
        <v>1</v>
      </c>
      <c r="G283">
        <v>1080</v>
      </c>
      <c r="H283">
        <v>3</v>
      </c>
      <c r="I283" t="s">
        <v>1149</v>
      </c>
      <c r="J283" t="s">
        <v>1150</v>
      </c>
      <c r="K283" t="s">
        <v>1151</v>
      </c>
      <c r="L283">
        <v>1356</v>
      </c>
      <c r="N283">
        <v>1010</v>
      </c>
      <c r="O283" t="s">
        <v>1081</v>
      </c>
      <c r="P283" t="s">
        <v>1081</v>
      </c>
      <c r="Q283">
        <v>1000</v>
      </c>
      <c r="X283">
        <v>0.10199999999999999</v>
      </c>
      <c r="Y283">
        <v>987.31</v>
      </c>
      <c r="Z283">
        <v>0</v>
      </c>
      <c r="AA283">
        <v>0</v>
      </c>
      <c r="AB283">
        <v>0</v>
      </c>
      <c r="AC283">
        <v>0</v>
      </c>
      <c r="AD283">
        <v>1</v>
      </c>
      <c r="AE283">
        <v>0</v>
      </c>
      <c r="AF283" t="s">
        <v>3</v>
      </c>
      <c r="AG283">
        <v>0.10199999999999999</v>
      </c>
      <c r="AH283">
        <v>2</v>
      </c>
      <c r="AI283">
        <v>60253489</v>
      </c>
      <c r="AJ283">
        <v>243</v>
      </c>
      <c r="AK283">
        <v>0</v>
      </c>
      <c r="AL283">
        <v>0</v>
      </c>
      <c r="AM283">
        <v>0</v>
      </c>
      <c r="AN283">
        <v>0</v>
      </c>
      <c r="AO283">
        <v>0</v>
      </c>
      <c r="AP283">
        <v>0</v>
      </c>
      <c r="AQ283">
        <v>0</v>
      </c>
      <c r="AR283">
        <v>0</v>
      </c>
    </row>
    <row r="284" spans="1:44" x14ac:dyDescent="0.2">
      <c r="A284">
        <f>ROW(Source!A459)</f>
        <v>459</v>
      </c>
      <c r="B284">
        <v>60254388</v>
      </c>
      <c r="C284">
        <v>60253484</v>
      </c>
      <c r="D284">
        <v>59062171</v>
      </c>
      <c r="E284">
        <v>1</v>
      </c>
      <c r="F284">
        <v>1</v>
      </c>
      <c r="G284">
        <v>1080</v>
      </c>
      <c r="H284">
        <v>3</v>
      </c>
      <c r="I284" t="s">
        <v>1152</v>
      </c>
      <c r="J284" t="s">
        <v>1153</v>
      </c>
      <c r="K284" t="s">
        <v>1154</v>
      </c>
      <c r="L284">
        <v>1301</v>
      </c>
      <c r="N284">
        <v>1003</v>
      </c>
      <c r="O284" t="s">
        <v>983</v>
      </c>
      <c r="P284" t="s">
        <v>983</v>
      </c>
      <c r="Q284">
        <v>1</v>
      </c>
      <c r="X284">
        <v>1</v>
      </c>
      <c r="Y284">
        <v>18.59</v>
      </c>
      <c r="Z284">
        <v>0</v>
      </c>
      <c r="AA284">
        <v>0</v>
      </c>
      <c r="AB284">
        <v>0</v>
      </c>
      <c r="AC284">
        <v>0</v>
      </c>
      <c r="AD284">
        <v>1</v>
      </c>
      <c r="AE284">
        <v>0</v>
      </c>
      <c r="AF284" t="s">
        <v>3</v>
      </c>
      <c r="AG284">
        <v>1</v>
      </c>
      <c r="AH284">
        <v>2</v>
      </c>
      <c r="AI284">
        <v>60253490</v>
      </c>
      <c r="AJ284">
        <v>244</v>
      </c>
      <c r="AK284">
        <v>0</v>
      </c>
      <c r="AL284">
        <v>0</v>
      </c>
      <c r="AM284">
        <v>0</v>
      </c>
      <c r="AN284">
        <v>0</v>
      </c>
      <c r="AO284">
        <v>0</v>
      </c>
      <c r="AP284">
        <v>0</v>
      </c>
      <c r="AQ284">
        <v>0</v>
      </c>
      <c r="AR284">
        <v>0</v>
      </c>
    </row>
    <row r="285" spans="1:44" x14ac:dyDescent="0.2">
      <c r="A285">
        <f>ROW(Source!A459)</f>
        <v>459</v>
      </c>
      <c r="B285">
        <v>60254389</v>
      </c>
      <c r="C285">
        <v>60253484</v>
      </c>
      <c r="D285">
        <v>59062380</v>
      </c>
      <c r="E285">
        <v>1</v>
      </c>
      <c r="F285">
        <v>1</v>
      </c>
      <c r="G285">
        <v>1080</v>
      </c>
      <c r="H285">
        <v>3</v>
      </c>
      <c r="I285" t="s">
        <v>1155</v>
      </c>
      <c r="J285" t="s">
        <v>1156</v>
      </c>
      <c r="K285" t="s">
        <v>1157</v>
      </c>
      <c r="L285">
        <v>1356</v>
      </c>
      <c r="N285">
        <v>1010</v>
      </c>
      <c r="O285" t="s">
        <v>1081</v>
      </c>
      <c r="P285" t="s">
        <v>1081</v>
      </c>
      <c r="Q285">
        <v>1000</v>
      </c>
      <c r="X285">
        <v>0.10199999999999999</v>
      </c>
      <c r="Y285">
        <v>614.09</v>
      </c>
      <c r="Z285">
        <v>0</v>
      </c>
      <c r="AA285">
        <v>0</v>
      </c>
      <c r="AB285">
        <v>0</v>
      </c>
      <c r="AC285">
        <v>0</v>
      </c>
      <c r="AD285">
        <v>1</v>
      </c>
      <c r="AE285">
        <v>0</v>
      </c>
      <c r="AF285" t="s">
        <v>3</v>
      </c>
      <c r="AG285">
        <v>0.10199999999999999</v>
      </c>
      <c r="AH285">
        <v>2</v>
      </c>
      <c r="AI285">
        <v>60253491</v>
      </c>
      <c r="AJ285">
        <v>245</v>
      </c>
      <c r="AK285">
        <v>0</v>
      </c>
      <c r="AL285">
        <v>0</v>
      </c>
      <c r="AM285">
        <v>0</v>
      </c>
      <c r="AN285">
        <v>0</v>
      </c>
      <c r="AO285">
        <v>0</v>
      </c>
      <c r="AP285">
        <v>0</v>
      </c>
      <c r="AQ285">
        <v>0</v>
      </c>
      <c r="AR285">
        <v>0</v>
      </c>
    </row>
    <row r="286" spans="1:44" x14ac:dyDescent="0.2">
      <c r="A286">
        <f>ROW(Source!A459)</f>
        <v>459</v>
      </c>
      <c r="B286">
        <v>60254390</v>
      </c>
      <c r="C286">
        <v>60253484</v>
      </c>
      <c r="D286">
        <v>59012139</v>
      </c>
      <c r="E286">
        <v>1080</v>
      </c>
      <c r="F286">
        <v>1</v>
      </c>
      <c r="G286">
        <v>1080</v>
      </c>
      <c r="H286">
        <v>3</v>
      </c>
      <c r="I286" t="s">
        <v>1237</v>
      </c>
      <c r="J286" t="s">
        <v>3</v>
      </c>
      <c r="K286" t="s">
        <v>1238</v>
      </c>
      <c r="L286">
        <v>1354</v>
      </c>
      <c r="N286">
        <v>1010</v>
      </c>
      <c r="O286" t="s">
        <v>457</v>
      </c>
      <c r="P286" t="s">
        <v>457</v>
      </c>
      <c r="Q286">
        <v>1</v>
      </c>
      <c r="X286">
        <v>1</v>
      </c>
      <c r="Y286">
        <v>0</v>
      </c>
      <c r="Z286">
        <v>0</v>
      </c>
      <c r="AA286">
        <v>0</v>
      </c>
      <c r="AB286">
        <v>0</v>
      </c>
      <c r="AC286">
        <v>0</v>
      </c>
      <c r="AD286">
        <v>0</v>
      </c>
      <c r="AE286">
        <v>0</v>
      </c>
      <c r="AF286" t="s">
        <v>3</v>
      </c>
      <c r="AG286">
        <v>1</v>
      </c>
      <c r="AH286">
        <v>3</v>
      </c>
      <c r="AI286">
        <v>-1</v>
      </c>
      <c r="AJ286" t="s">
        <v>3</v>
      </c>
      <c r="AK286">
        <v>0</v>
      </c>
      <c r="AL286">
        <v>0</v>
      </c>
      <c r="AM286">
        <v>0</v>
      </c>
      <c r="AN286">
        <v>0</v>
      </c>
      <c r="AO286">
        <v>0</v>
      </c>
      <c r="AP286">
        <v>0</v>
      </c>
      <c r="AQ286">
        <v>0</v>
      </c>
      <c r="AR286">
        <v>0</v>
      </c>
    </row>
    <row r="287" spans="1:44" x14ac:dyDescent="0.2">
      <c r="A287">
        <f>ROW(Source!A459)</f>
        <v>459</v>
      </c>
      <c r="B287">
        <v>60254391</v>
      </c>
      <c r="C287">
        <v>60253484</v>
      </c>
      <c r="D287">
        <v>59012391</v>
      </c>
      <c r="E287">
        <v>1080</v>
      </c>
      <c r="F287">
        <v>1</v>
      </c>
      <c r="G287">
        <v>1080</v>
      </c>
      <c r="H287">
        <v>3</v>
      </c>
      <c r="I287" t="s">
        <v>1239</v>
      </c>
      <c r="J287" t="s">
        <v>3</v>
      </c>
      <c r="K287" t="s">
        <v>1240</v>
      </c>
      <c r="L287">
        <v>1354</v>
      </c>
      <c r="N287">
        <v>1010</v>
      </c>
      <c r="O287" t="s">
        <v>457</v>
      </c>
      <c r="P287" t="s">
        <v>457</v>
      </c>
      <c r="Q287">
        <v>1</v>
      </c>
      <c r="X287">
        <v>102</v>
      </c>
      <c r="Y287">
        <v>0</v>
      </c>
      <c r="Z287">
        <v>0</v>
      </c>
      <c r="AA287">
        <v>0</v>
      </c>
      <c r="AB287">
        <v>0</v>
      </c>
      <c r="AC287">
        <v>0</v>
      </c>
      <c r="AD287">
        <v>0</v>
      </c>
      <c r="AE287">
        <v>0</v>
      </c>
      <c r="AF287" t="s">
        <v>3</v>
      </c>
      <c r="AG287">
        <v>102</v>
      </c>
      <c r="AH287">
        <v>3</v>
      </c>
      <c r="AI287">
        <v>-1</v>
      </c>
      <c r="AJ287" t="s">
        <v>3</v>
      </c>
      <c r="AK287">
        <v>0</v>
      </c>
      <c r="AL287">
        <v>0</v>
      </c>
      <c r="AM287">
        <v>0</v>
      </c>
      <c r="AN287">
        <v>0</v>
      </c>
      <c r="AO287">
        <v>0</v>
      </c>
      <c r="AP287">
        <v>0</v>
      </c>
      <c r="AQ287">
        <v>0</v>
      </c>
      <c r="AR287">
        <v>0</v>
      </c>
    </row>
    <row r="288" spans="1:44" x14ac:dyDescent="0.2">
      <c r="A288">
        <f>ROW(Source!A459)</f>
        <v>459</v>
      </c>
      <c r="B288">
        <v>60254392</v>
      </c>
      <c r="C288">
        <v>60253484</v>
      </c>
      <c r="D288">
        <v>59013859</v>
      </c>
      <c r="E288">
        <v>1080</v>
      </c>
      <c r="F288">
        <v>1</v>
      </c>
      <c r="G288">
        <v>1080</v>
      </c>
      <c r="H288">
        <v>3</v>
      </c>
      <c r="I288" t="s">
        <v>1241</v>
      </c>
      <c r="J288" t="s">
        <v>3</v>
      </c>
      <c r="K288" t="s">
        <v>1242</v>
      </c>
      <c r="L288">
        <v>1354</v>
      </c>
      <c r="N288">
        <v>1010</v>
      </c>
      <c r="O288" t="s">
        <v>457</v>
      </c>
      <c r="P288" t="s">
        <v>457</v>
      </c>
      <c r="Q288">
        <v>1</v>
      </c>
      <c r="X288">
        <v>100</v>
      </c>
      <c r="Y288">
        <v>0</v>
      </c>
      <c r="Z288">
        <v>0</v>
      </c>
      <c r="AA288">
        <v>0</v>
      </c>
      <c r="AB288">
        <v>0</v>
      </c>
      <c r="AC288">
        <v>0</v>
      </c>
      <c r="AD288">
        <v>0</v>
      </c>
      <c r="AE288">
        <v>0</v>
      </c>
      <c r="AF288" t="s">
        <v>3</v>
      </c>
      <c r="AG288">
        <v>100</v>
      </c>
      <c r="AH288">
        <v>3</v>
      </c>
      <c r="AI288">
        <v>-1</v>
      </c>
      <c r="AJ288" t="s">
        <v>3</v>
      </c>
      <c r="AK288">
        <v>0</v>
      </c>
      <c r="AL288">
        <v>0</v>
      </c>
      <c r="AM288">
        <v>0</v>
      </c>
      <c r="AN288">
        <v>0</v>
      </c>
      <c r="AO288">
        <v>0</v>
      </c>
      <c r="AP288">
        <v>0</v>
      </c>
      <c r="AQ288">
        <v>0</v>
      </c>
      <c r="AR288">
        <v>0</v>
      </c>
    </row>
    <row r="289" spans="1:44" x14ac:dyDescent="0.2">
      <c r="A289">
        <f>ROW(Source!A459)</f>
        <v>459</v>
      </c>
      <c r="B289">
        <v>60254393</v>
      </c>
      <c r="C289">
        <v>60253484</v>
      </c>
      <c r="D289">
        <v>59014108</v>
      </c>
      <c r="E289">
        <v>1080</v>
      </c>
      <c r="F289">
        <v>1</v>
      </c>
      <c r="G289">
        <v>1080</v>
      </c>
      <c r="H289">
        <v>3</v>
      </c>
      <c r="I289" t="s">
        <v>1243</v>
      </c>
      <c r="J289" t="s">
        <v>3</v>
      </c>
      <c r="K289" t="s">
        <v>1244</v>
      </c>
      <c r="L289">
        <v>1354</v>
      </c>
      <c r="N289">
        <v>1010</v>
      </c>
      <c r="O289" t="s">
        <v>457</v>
      </c>
      <c r="P289" t="s">
        <v>457</v>
      </c>
      <c r="Q289">
        <v>1</v>
      </c>
      <c r="X289">
        <v>102</v>
      </c>
      <c r="Y289">
        <v>0</v>
      </c>
      <c r="Z289">
        <v>0</v>
      </c>
      <c r="AA289">
        <v>0</v>
      </c>
      <c r="AB289">
        <v>0</v>
      </c>
      <c r="AC289">
        <v>0</v>
      </c>
      <c r="AD289">
        <v>0</v>
      </c>
      <c r="AE289">
        <v>0</v>
      </c>
      <c r="AF289" t="s">
        <v>3</v>
      </c>
      <c r="AG289">
        <v>102</v>
      </c>
      <c r="AH289">
        <v>3</v>
      </c>
      <c r="AI289">
        <v>-1</v>
      </c>
      <c r="AJ289" t="s">
        <v>3</v>
      </c>
      <c r="AK289">
        <v>0</v>
      </c>
      <c r="AL289">
        <v>0</v>
      </c>
      <c r="AM289">
        <v>0</v>
      </c>
      <c r="AN289">
        <v>0</v>
      </c>
      <c r="AO289">
        <v>0</v>
      </c>
      <c r="AP289">
        <v>0</v>
      </c>
      <c r="AQ289">
        <v>0</v>
      </c>
      <c r="AR289">
        <v>0</v>
      </c>
    </row>
    <row r="290" spans="1:44" x14ac:dyDescent="0.2">
      <c r="A290">
        <f>ROW(Source!A459)</f>
        <v>459</v>
      </c>
      <c r="B290">
        <v>60254394</v>
      </c>
      <c r="C290">
        <v>60253484</v>
      </c>
      <c r="D290">
        <v>59014482</v>
      </c>
      <c r="E290">
        <v>1080</v>
      </c>
      <c r="F290">
        <v>1</v>
      </c>
      <c r="G290">
        <v>1080</v>
      </c>
      <c r="H290">
        <v>3</v>
      </c>
      <c r="I290" t="s">
        <v>1245</v>
      </c>
      <c r="J290" t="s">
        <v>3</v>
      </c>
      <c r="K290" t="s">
        <v>1246</v>
      </c>
      <c r="L290">
        <v>1358</v>
      </c>
      <c r="N290">
        <v>1010</v>
      </c>
      <c r="O290" t="s">
        <v>939</v>
      </c>
      <c r="P290" t="s">
        <v>939</v>
      </c>
      <c r="Q290">
        <v>10</v>
      </c>
      <c r="X290">
        <v>102</v>
      </c>
      <c r="Y290">
        <v>0</v>
      </c>
      <c r="Z290">
        <v>0</v>
      </c>
      <c r="AA290">
        <v>0</v>
      </c>
      <c r="AB290">
        <v>0</v>
      </c>
      <c r="AC290">
        <v>0</v>
      </c>
      <c r="AD290">
        <v>0</v>
      </c>
      <c r="AE290">
        <v>0</v>
      </c>
      <c r="AF290" t="s">
        <v>3</v>
      </c>
      <c r="AG290">
        <v>102</v>
      </c>
      <c r="AH290">
        <v>3</v>
      </c>
      <c r="AI290">
        <v>-1</v>
      </c>
      <c r="AJ290" t="s">
        <v>3</v>
      </c>
      <c r="AK290">
        <v>0</v>
      </c>
      <c r="AL290">
        <v>0</v>
      </c>
      <c r="AM290">
        <v>0</v>
      </c>
      <c r="AN290">
        <v>0</v>
      </c>
      <c r="AO290">
        <v>0</v>
      </c>
      <c r="AP290">
        <v>0</v>
      </c>
      <c r="AQ290">
        <v>0</v>
      </c>
      <c r="AR290">
        <v>0</v>
      </c>
    </row>
    <row r="291" spans="1:44" x14ac:dyDescent="0.2">
      <c r="A291">
        <f>ROW(Source!A459)</f>
        <v>459</v>
      </c>
      <c r="B291">
        <v>60254395</v>
      </c>
      <c r="C291">
        <v>60253484</v>
      </c>
      <c r="D291">
        <v>59014726</v>
      </c>
      <c r="E291">
        <v>1080</v>
      </c>
      <c r="F291">
        <v>1</v>
      </c>
      <c r="G291">
        <v>1080</v>
      </c>
      <c r="H291">
        <v>3</v>
      </c>
      <c r="I291" t="s">
        <v>1223</v>
      </c>
      <c r="J291" t="s">
        <v>3</v>
      </c>
      <c r="K291" t="s">
        <v>1247</v>
      </c>
      <c r="L291">
        <v>1301</v>
      </c>
      <c r="N291">
        <v>1003</v>
      </c>
      <c r="O291" t="s">
        <v>983</v>
      </c>
      <c r="P291" t="s">
        <v>983</v>
      </c>
      <c r="Q291">
        <v>1</v>
      </c>
      <c r="X291">
        <v>1</v>
      </c>
      <c r="Y291">
        <v>0</v>
      </c>
      <c r="Z291">
        <v>0</v>
      </c>
      <c r="AA291">
        <v>0</v>
      </c>
      <c r="AB291">
        <v>0</v>
      </c>
      <c r="AC291">
        <v>0</v>
      </c>
      <c r="AD291">
        <v>0</v>
      </c>
      <c r="AE291">
        <v>0</v>
      </c>
      <c r="AF291" t="s">
        <v>3</v>
      </c>
      <c r="AG291">
        <v>1</v>
      </c>
      <c r="AH291">
        <v>3</v>
      </c>
      <c r="AI291">
        <v>-1</v>
      </c>
      <c r="AJ291" t="s">
        <v>3</v>
      </c>
      <c r="AK291">
        <v>0</v>
      </c>
      <c r="AL291">
        <v>0</v>
      </c>
      <c r="AM291">
        <v>0</v>
      </c>
      <c r="AN291">
        <v>0</v>
      </c>
      <c r="AO291">
        <v>0</v>
      </c>
      <c r="AP291">
        <v>0</v>
      </c>
      <c r="AQ291">
        <v>0</v>
      </c>
      <c r="AR291">
        <v>0</v>
      </c>
    </row>
    <row r="292" spans="1:44" x14ac:dyDescent="0.2">
      <c r="A292">
        <f>ROW(Source!A460)</f>
        <v>460</v>
      </c>
      <c r="B292">
        <v>60254383</v>
      </c>
      <c r="C292">
        <v>60253484</v>
      </c>
      <c r="D292">
        <v>58999254</v>
      </c>
      <c r="E292">
        <v>1080</v>
      </c>
      <c r="F292">
        <v>1</v>
      </c>
      <c r="G292">
        <v>1080</v>
      </c>
      <c r="H292">
        <v>1</v>
      </c>
      <c r="I292" t="s">
        <v>1048</v>
      </c>
      <c r="J292" t="s">
        <v>3</v>
      </c>
      <c r="K292" t="s">
        <v>1049</v>
      </c>
      <c r="L292">
        <v>1191</v>
      </c>
      <c r="N292">
        <v>1013</v>
      </c>
      <c r="O292" t="s">
        <v>1050</v>
      </c>
      <c r="P292" t="s">
        <v>1050</v>
      </c>
      <c r="Q292">
        <v>1</v>
      </c>
      <c r="X292">
        <v>54.34</v>
      </c>
      <c r="Y292">
        <v>0</v>
      </c>
      <c r="Z292">
        <v>0</v>
      </c>
      <c r="AA292">
        <v>0</v>
      </c>
      <c r="AB292">
        <v>0</v>
      </c>
      <c r="AC292">
        <v>0</v>
      </c>
      <c r="AD292">
        <v>1</v>
      </c>
      <c r="AE292">
        <v>1</v>
      </c>
      <c r="AF292" t="s">
        <v>24</v>
      </c>
      <c r="AG292">
        <v>59.774000000000008</v>
      </c>
      <c r="AH292">
        <v>2</v>
      </c>
      <c r="AI292">
        <v>60253485</v>
      </c>
      <c r="AJ292">
        <v>246</v>
      </c>
      <c r="AK292">
        <v>0</v>
      </c>
      <c r="AL292">
        <v>0</v>
      </c>
      <c r="AM292">
        <v>0</v>
      </c>
      <c r="AN292">
        <v>0</v>
      </c>
      <c r="AO292">
        <v>0</v>
      </c>
      <c r="AP292">
        <v>0</v>
      </c>
      <c r="AQ292">
        <v>0</v>
      </c>
      <c r="AR292">
        <v>0</v>
      </c>
    </row>
    <row r="293" spans="1:44" x14ac:dyDescent="0.2">
      <c r="A293">
        <f>ROW(Source!A460)</f>
        <v>460</v>
      </c>
      <c r="B293">
        <v>60254384</v>
      </c>
      <c r="C293">
        <v>60253484</v>
      </c>
      <c r="D293">
        <v>59070669</v>
      </c>
      <c r="E293">
        <v>1</v>
      </c>
      <c r="F293">
        <v>1</v>
      </c>
      <c r="G293">
        <v>1080</v>
      </c>
      <c r="H293">
        <v>2</v>
      </c>
      <c r="I293" t="s">
        <v>1055</v>
      </c>
      <c r="J293" t="s">
        <v>1056</v>
      </c>
      <c r="K293" t="s">
        <v>1057</v>
      </c>
      <c r="L293">
        <v>1368</v>
      </c>
      <c r="N293">
        <v>1011</v>
      </c>
      <c r="O293" t="s">
        <v>1054</v>
      </c>
      <c r="P293" t="s">
        <v>1054</v>
      </c>
      <c r="Q293">
        <v>1</v>
      </c>
      <c r="X293">
        <v>0.33</v>
      </c>
      <c r="Y293">
        <v>0</v>
      </c>
      <c r="Z293">
        <v>83.1</v>
      </c>
      <c r="AA293">
        <v>12.62</v>
      </c>
      <c r="AB293">
        <v>0</v>
      </c>
      <c r="AC293">
        <v>0</v>
      </c>
      <c r="AD293">
        <v>1</v>
      </c>
      <c r="AE293">
        <v>0</v>
      </c>
      <c r="AF293" t="s">
        <v>24</v>
      </c>
      <c r="AG293">
        <v>0.36300000000000004</v>
      </c>
      <c r="AH293">
        <v>2</v>
      </c>
      <c r="AI293">
        <v>60253486</v>
      </c>
      <c r="AJ293">
        <v>247</v>
      </c>
      <c r="AK293">
        <v>0</v>
      </c>
      <c r="AL293">
        <v>0</v>
      </c>
      <c r="AM293">
        <v>0</v>
      </c>
      <c r="AN293">
        <v>0</v>
      </c>
      <c r="AO293">
        <v>0</v>
      </c>
      <c r="AP293">
        <v>0</v>
      </c>
      <c r="AQ293">
        <v>0</v>
      </c>
      <c r="AR293">
        <v>0</v>
      </c>
    </row>
    <row r="294" spans="1:44" x14ac:dyDescent="0.2">
      <c r="A294">
        <f>ROW(Source!A460)</f>
        <v>460</v>
      </c>
      <c r="B294">
        <v>60254385</v>
      </c>
      <c r="C294">
        <v>60253484</v>
      </c>
      <c r="D294">
        <v>59039576</v>
      </c>
      <c r="E294">
        <v>1</v>
      </c>
      <c r="F294">
        <v>1</v>
      </c>
      <c r="G294">
        <v>1080</v>
      </c>
      <c r="H294">
        <v>3</v>
      </c>
      <c r="I294" t="s">
        <v>1059</v>
      </c>
      <c r="J294" t="s">
        <v>1060</v>
      </c>
      <c r="K294" t="s">
        <v>1061</v>
      </c>
      <c r="L294">
        <v>1348</v>
      </c>
      <c r="N294">
        <v>1009</v>
      </c>
      <c r="O294" t="s">
        <v>32</v>
      </c>
      <c r="P294" t="s">
        <v>32</v>
      </c>
      <c r="Q294">
        <v>1000</v>
      </c>
      <c r="X294">
        <v>8.5000000000000006E-2</v>
      </c>
      <c r="Y294">
        <v>7246.05</v>
      </c>
      <c r="Z294">
        <v>0</v>
      </c>
      <c r="AA294">
        <v>0</v>
      </c>
      <c r="AB294">
        <v>0</v>
      </c>
      <c r="AC294">
        <v>0</v>
      </c>
      <c r="AD294">
        <v>1</v>
      </c>
      <c r="AE294">
        <v>0</v>
      </c>
      <c r="AF294" t="s">
        <v>3</v>
      </c>
      <c r="AG294">
        <v>8.5000000000000006E-2</v>
      </c>
      <c r="AH294">
        <v>2</v>
      </c>
      <c r="AI294">
        <v>60253487</v>
      </c>
      <c r="AJ294">
        <v>248</v>
      </c>
      <c r="AK294">
        <v>0</v>
      </c>
      <c r="AL294">
        <v>0</v>
      </c>
      <c r="AM294">
        <v>0</v>
      </c>
      <c r="AN294">
        <v>0</v>
      </c>
      <c r="AO294">
        <v>0</v>
      </c>
      <c r="AP294">
        <v>0</v>
      </c>
      <c r="AQ294">
        <v>0</v>
      </c>
      <c r="AR294">
        <v>0</v>
      </c>
    </row>
    <row r="295" spans="1:44" x14ac:dyDescent="0.2">
      <c r="A295">
        <f>ROW(Source!A460)</f>
        <v>460</v>
      </c>
      <c r="B295">
        <v>60254386</v>
      </c>
      <c r="C295">
        <v>60253484</v>
      </c>
      <c r="D295">
        <v>59039985</v>
      </c>
      <c r="E295">
        <v>1</v>
      </c>
      <c r="F295">
        <v>1</v>
      </c>
      <c r="G295">
        <v>1080</v>
      </c>
      <c r="H295">
        <v>3</v>
      </c>
      <c r="I295" t="s">
        <v>1146</v>
      </c>
      <c r="J295" t="s">
        <v>1147</v>
      </c>
      <c r="K295" t="s">
        <v>1148</v>
      </c>
      <c r="L295">
        <v>1346</v>
      </c>
      <c r="N295">
        <v>1009</v>
      </c>
      <c r="O295" t="s">
        <v>1065</v>
      </c>
      <c r="P295" t="s">
        <v>1065</v>
      </c>
      <c r="Q295">
        <v>1</v>
      </c>
      <c r="X295">
        <v>10</v>
      </c>
      <c r="Y295">
        <v>104.63</v>
      </c>
      <c r="Z295">
        <v>0</v>
      </c>
      <c r="AA295">
        <v>0</v>
      </c>
      <c r="AB295">
        <v>0</v>
      </c>
      <c r="AC295">
        <v>0</v>
      </c>
      <c r="AD295">
        <v>1</v>
      </c>
      <c r="AE295">
        <v>0</v>
      </c>
      <c r="AF295" t="s">
        <v>3</v>
      </c>
      <c r="AG295">
        <v>10</v>
      </c>
      <c r="AH295">
        <v>2</v>
      </c>
      <c r="AI295">
        <v>60253488</v>
      </c>
      <c r="AJ295">
        <v>249</v>
      </c>
      <c r="AK295">
        <v>0</v>
      </c>
      <c r="AL295">
        <v>0</v>
      </c>
      <c r="AM295">
        <v>0</v>
      </c>
      <c r="AN295">
        <v>0</v>
      </c>
      <c r="AO295">
        <v>0</v>
      </c>
      <c r="AP295">
        <v>0</v>
      </c>
      <c r="AQ295">
        <v>0</v>
      </c>
      <c r="AR295">
        <v>0</v>
      </c>
    </row>
    <row r="296" spans="1:44" x14ac:dyDescent="0.2">
      <c r="A296">
        <f>ROW(Source!A460)</f>
        <v>460</v>
      </c>
      <c r="B296">
        <v>60254387</v>
      </c>
      <c r="C296">
        <v>60253484</v>
      </c>
      <c r="D296">
        <v>59062058</v>
      </c>
      <c r="E296">
        <v>1</v>
      </c>
      <c r="F296">
        <v>1</v>
      </c>
      <c r="G296">
        <v>1080</v>
      </c>
      <c r="H296">
        <v>3</v>
      </c>
      <c r="I296" t="s">
        <v>1149</v>
      </c>
      <c r="J296" t="s">
        <v>1150</v>
      </c>
      <c r="K296" t="s">
        <v>1151</v>
      </c>
      <c r="L296">
        <v>1356</v>
      </c>
      <c r="N296">
        <v>1010</v>
      </c>
      <c r="O296" t="s">
        <v>1081</v>
      </c>
      <c r="P296" t="s">
        <v>1081</v>
      </c>
      <c r="Q296">
        <v>1000</v>
      </c>
      <c r="X296">
        <v>0.10199999999999999</v>
      </c>
      <c r="Y296">
        <v>987.31</v>
      </c>
      <c r="Z296">
        <v>0</v>
      </c>
      <c r="AA296">
        <v>0</v>
      </c>
      <c r="AB296">
        <v>0</v>
      </c>
      <c r="AC296">
        <v>0</v>
      </c>
      <c r="AD296">
        <v>1</v>
      </c>
      <c r="AE296">
        <v>0</v>
      </c>
      <c r="AF296" t="s">
        <v>3</v>
      </c>
      <c r="AG296">
        <v>0.10199999999999999</v>
      </c>
      <c r="AH296">
        <v>2</v>
      </c>
      <c r="AI296">
        <v>60253489</v>
      </c>
      <c r="AJ296">
        <v>250</v>
      </c>
      <c r="AK296">
        <v>0</v>
      </c>
      <c r="AL296">
        <v>0</v>
      </c>
      <c r="AM296">
        <v>0</v>
      </c>
      <c r="AN296">
        <v>0</v>
      </c>
      <c r="AO296">
        <v>0</v>
      </c>
      <c r="AP296">
        <v>0</v>
      </c>
      <c r="AQ296">
        <v>0</v>
      </c>
      <c r="AR296">
        <v>0</v>
      </c>
    </row>
    <row r="297" spans="1:44" x14ac:dyDescent="0.2">
      <c r="A297">
        <f>ROW(Source!A460)</f>
        <v>460</v>
      </c>
      <c r="B297">
        <v>60254388</v>
      </c>
      <c r="C297">
        <v>60253484</v>
      </c>
      <c r="D297">
        <v>59062171</v>
      </c>
      <c r="E297">
        <v>1</v>
      </c>
      <c r="F297">
        <v>1</v>
      </c>
      <c r="G297">
        <v>1080</v>
      </c>
      <c r="H297">
        <v>3</v>
      </c>
      <c r="I297" t="s">
        <v>1152</v>
      </c>
      <c r="J297" t="s">
        <v>1153</v>
      </c>
      <c r="K297" t="s">
        <v>1154</v>
      </c>
      <c r="L297">
        <v>1301</v>
      </c>
      <c r="N297">
        <v>1003</v>
      </c>
      <c r="O297" t="s">
        <v>983</v>
      </c>
      <c r="P297" t="s">
        <v>983</v>
      </c>
      <c r="Q297">
        <v>1</v>
      </c>
      <c r="X297">
        <v>1</v>
      </c>
      <c r="Y297">
        <v>18.59</v>
      </c>
      <c r="Z297">
        <v>0</v>
      </c>
      <c r="AA297">
        <v>0</v>
      </c>
      <c r="AB297">
        <v>0</v>
      </c>
      <c r="AC297">
        <v>0</v>
      </c>
      <c r="AD297">
        <v>1</v>
      </c>
      <c r="AE297">
        <v>0</v>
      </c>
      <c r="AF297" t="s">
        <v>3</v>
      </c>
      <c r="AG297">
        <v>1</v>
      </c>
      <c r="AH297">
        <v>2</v>
      </c>
      <c r="AI297">
        <v>60253490</v>
      </c>
      <c r="AJ297">
        <v>251</v>
      </c>
      <c r="AK297">
        <v>0</v>
      </c>
      <c r="AL297">
        <v>0</v>
      </c>
      <c r="AM297">
        <v>0</v>
      </c>
      <c r="AN297">
        <v>0</v>
      </c>
      <c r="AO297">
        <v>0</v>
      </c>
      <c r="AP297">
        <v>0</v>
      </c>
      <c r="AQ297">
        <v>0</v>
      </c>
      <c r="AR297">
        <v>0</v>
      </c>
    </row>
    <row r="298" spans="1:44" x14ac:dyDescent="0.2">
      <c r="A298">
        <f>ROW(Source!A460)</f>
        <v>460</v>
      </c>
      <c r="B298">
        <v>60254389</v>
      </c>
      <c r="C298">
        <v>60253484</v>
      </c>
      <c r="D298">
        <v>59062380</v>
      </c>
      <c r="E298">
        <v>1</v>
      </c>
      <c r="F298">
        <v>1</v>
      </c>
      <c r="G298">
        <v>1080</v>
      </c>
      <c r="H298">
        <v>3</v>
      </c>
      <c r="I298" t="s">
        <v>1155</v>
      </c>
      <c r="J298" t="s">
        <v>1156</v>
      </c>
      <c r="K298" t="s">
        <v>1157</v>
      </c>
      <c r="L298">
        <v>1356</v>
      </c>
      <c r="N298">
        <v>1010</v>
      </c>
      <c r="O298" t="s">
        <v>1081</v>
      </c>
      <c r="P298" t="s">
        <v>1081</v>
      </c>
      <c r="Q298">
        <v>1000</v>
      </c>
      <c r="X298">
        <v>0.10199999999999999</v>
      </c>
      <c r="Y298">
        <v>614.09</v>
      </c>
      <c r="Z298">
        <v>0</v>
      </c>
      <c r="AA298">
        <v>0</v>
      </c>
      <c r="AB298">
        <v>0</v>
      </c>
      <c r="AC298">
        <v>0</v>
      </c>
      <c r="AD298">
        <v>1</v>
      </c>
      <c r="AE298">
        <v>0</v>
      </c>
      <c r="AF298" t="s">
        <v>3</v>
      </c>
      <c r="AG298">
        <v>0.10199999999999999</v>
      </c>
      <c r="AH298">
        <v>2</v>
      </c>
      <c r="AI298">
        <v>60253491</v>
      </c>
      <c r="AJ298">
        <v>252</v>
      </c>
      <c r="AK298">
        <v>0</v>
      </c>
      <c r="AL298">
        <v>0</v>
      </c>
      <c r="AM298">
        <v>0</v>
      </c>
      <c r="AN298">
        <v>0</v>
      </c>
      <c r="AO298">
        <v>0</v>
      </c>
      <c r="AP298">
        <v>0</v>
      </c>
      <c r="AQ298">
        <v>0</v>
      </c>
      <c r="AR298">
        <v>0</v>
      </c>
    </row>
    <row r="299" spans="1:44" x14ac:dyDescent="0.2">
      <c r="A299">
        <f>ROW(Source!A460)</f>
        <v>460</v>
      </c>
      <c r="B299">
        <v>60254390</v>
      </c>
      <c r="C299">
        <v>60253484</v>
      </c>
      <c r="D299">
        <v>59012139</v>
      </c>
      <c r="E299">
        <v>1080</v>
      </c>
      <c r="F299">
        <v>1</v>
      </c>
      <c r="G299">
        <v>1080</v>
      </c>
      <c r="H299">
        <v>3</v>
      </c>
      <c r="I299" t="s">
        <v>1237</v>
      </c>
      <c r="J299" t="s">
        <v>3</v>
      </c>
      <c r="K299" t="s">
        <v>1238</v>
      </c>
      <c r="L299">
        <v>1354</v>
      </c>
      <c r="N299">
        <v>1010</v>
      </c>
      <c r="O299" t="s">
        <v>457</v>
      </c>
      <c r="P299" t="s">
        <v>457</v>
      </c>
      <c r="Q299">
        <v>1</v>
      </c>
      <c r="X299">
        <v>1</v>
      </c>
      <c r="Y299">
        <v>0</v>
      </c>
      <c r="Z299">
        <v>0</v>
      </c>
      <c r="AA299">
        <v>0</v>
      </c>
      <c r="AB299">
        <v>0</v>
      </c>
      <c r="AC299">
        <v>0</v>
      </c>
      <c r="AD299">
        <v>0</v>
      </c>
      <c r="AE299">
        <v>0</v>
      </c>
      <c r="AF299" t="s">
        <v>3</v>
      </c>
      <c r="AG299">
        <v>1</v>
      </c>
      <c r="AH299">
        <v>3</v>
      </c>
      <c r="AI299">
        <v>-1</v>
      </c>
      <c r="AJ299" t="s">
        <v>3</v>
      </c>
      <c r="AK299">
        <v>0</v>
      </c>
      <c r="AL299">
        <v>0</v>
      </c>
      <c r="AM299">
        <v>0</v>
      </c>
      <c r="AN299">
        <v>0</v>
      </c>
      <c r="AO299">
        <v>0</v>
      </c>
      <c r="AP299">
        <v>0</v>
      </c>
      <c r="AQ299">
        <v>0</v>
      </c>
      <c r="AR299">
        <v>0</v>
      </c>
    </row>
    <row r="300" spans="1:44" x14ac:dyDescent="0.2">
      <c r="A300">
        <f>ROW(Source!A460)</f>
        <v>460</v>
      </c>
      <c r="B300">
        <v>60254391</v>
      </c>
      <c r="C300">
        <v>60253484</v>
      </c>
      <c r="D300">
        <v>59012391</v>
      </c>
      <c r="E300">
        <v>1080</v>
      </c>
      <c r="F300">
        <v>1</v>
      </c>
      <c r="G300">
        <v>1080</v>
      </c>
      <c r="H300">
        <v>3</v>
      </c>
      <c r="I300" t="s">
        <v>1239</v>
      </c>
      <c r="J300" t="s">
        <v>3</v>
      </c>
      <c r="K300" t="s">
        <v>1240</v>
      </c>
      <c r="L300">
        <v>1354</v>
      </c>
      <c r="N300">
        <v>1010</v>
      </c>
      <c r="O300" t="s">
        <v>457</v>
      </c>
      <c r="P300" t="s">
        <v>457</v>
      </c>
      <c r="Q300">
        <v>1</v>
      </c>
      <c r="X300">
        <v>102</v>
      </c>
      <c r="Y300">
        <v>0</v>
      </c>
      <c r="Z300">
        <v>0</v>
      </c>
      <c r="AA300">
        <v>0</v>
      </c>
      <c r="AB300">
        <v>0</v>
      </c>
      <c r="AC300">
        <v>0</v>
      </c>
      <c r="AD300">
        <v>0</v>
      </c>
      <c r="AE300">
        <v>0</v>
      </c>
      <c r="AF300" t="s">
        <v>3</v>
      </c>
      <c r="AG300">
        <v>102</v>
      </c>
      <c r="AH300">
        <v>3</v>
      </c>
      <c r="AI300">
        <v>-1</v>
      </c>
      <c r="AJ300" t="s">
        <v>3</v>
      </c>
      <c r="AK300">
        <v>0</v>
      </c>
      <c r="AL300">
        <v>0</v>
      </c>
      <c r="AM300">
        <v>0</v>
      </c>
      <c r="AN300">
        <v>0</v>
      </c>
      <c r="AO300">
        <v>0</v>
      </c>
      <c r="AP300">
        <v>0</v>
      </c>
      <c r="AQ300">
        <v>0</v>
      </c>
      <c r="AR300">
        <v>0</v>
      </c>
    </row>
    <row r="301" spans="1:44" x14ac:dyDescent="0.2">
      <c r="A301">
        <f>ROW(Source!A460)</f>
        <v>460</v>
      </c>
      <c r="B301">
        <v>60254392</v>
      </c>
      <c r="C301">
        <v>60253484</v>
      </c>
      <c r="D301">
        <v>59013859</v>
      </c>
      <c r="E301">
        <v>1080</v>
      </c>
      <c r="F301">
        <v>1</v>
      </c>
      <c r="G301">
        <v>1080</v>
      </c>
      <c r="H301">
        <v>3</v>
      </c>
      <c r="I301" t="s">
        <v>1241</v>
      </c>
      <c r="J301" t="s">
        <v>3</v>
      </c>
      <c r="K301" t="s">
        <v>1242</v>
      </c>
      <c r="L301">
        <v>1354</v>
      </c>
      <c r="N301">
        <v>1010</v>
      </c>
      <c r="O301" t="s">
        <v>457</v>
      </c>
      <c r="P301" t="s">
        <v>457</v>
      </c>
      <c r="Q301">
        <v>1</v>
      </c>
      <c r="X301">
        <v>100</v>
      </c>
      <c r="Y301">
        <v>0</v>
      </c>
      <c r="Z301">
        <v>0</v>
      </c>
      <c r="AA301">
        <v>0</v>
      </c>
      <c r="AB301">
        <v>0</v>
      </c>
      <c r="AC301">
        <v>0</v>
      </c>
      <c r="AD301">
        <v>0</v>
      </c>
      <c r="AE301">
        <v>0</v>
      </c>
      <c r="AF301" t="s">
        <v>3</v>
      </c>
      <c r="AG301">
        <v>100</v>
      </c>
      <c r="AH301">
        <v>3</v>
      </c>
      <c r="AI301">
        <v>-1</v>
      </c>
      <c r="AJ301" t="s">
        <v>3</v>
      </c>
      <c r="AK301">
        <v>0</v>
      </c>
      <c r="AL301">
        <v>0</v>
      </c>
      <c r="AM301">
        <v>0</v>
      </c>
      <c r="AN301">
        <v>0</v>
      </c>
      <c r="AO301">
        <v>0</v>
      </c>
      <c r="AP301">
        <v>0</v>
      </c>
      <c r="AQ301">
        <v>0</v>
      </c>
      <c r="AR301">
        <v>0</v>
      </c>
    </row>
    <row r="302" spans="1:44" x14ac:dyDescent="0.2">
      <c r="A302">
        <f>ROW(Source!A460)</f>
        <v>460</v>
      </c>
      <c r="B302">
        <v>60254393</v>
      </c>
      <c r="C302">
        <v>60253484</v>
      </c>
      <c r="D302">
        <v>59014108</v>
      </c>
      <c r="E302">
        <v>1080</v>
      </c>
      <c r="F302">
        <v>1</v>
      </c>
      <c r="G302">
        <v>1080</v>
      </c>
      <c r="H302">
        <v>3</v>
      </c>
      <c r="I302" t="s">
        <v>1243</v>
      </c>
      <c r="J302" t="s">
        <v>3</v>
      </c>
      <c r="K302" t="s">
        <v>1244</v>
      </c>
      <c r="L302">
        <v>1354</v>
      </c>
      <c r="N302">
        <v>1010</v>
      </c>
      <c r="O302" t="s">
        <v>457</v>
      </c>
      <c r="P302" t="s">
        <v>457</v>
      </c>
      <c r="Q302">
        <v>1</v>
      </c>
      <c r="X302">
        <v>102</v>
      </c>
      <c r="Y302">
        <v>0</v>
      </c>
      <c r="Z302">
        <v>0</v>
      </c>
      <c r="AA302">
        <v>0</v>
      </c>
      <c r="AB302">
        <v>0</v>
      </c>
      <c r="AC302">
        <v>0</v>
      </c>
      <c r="AD302">
        <v>0</v>
      </c>
      <c r="AE302">
        <v>0</v>
      </c>
      <c r="AF302" t="s">
        <v>3</v>
      </c>
      <c r="AG302">
        <v>102</v>
      </c>
      <c r="AH302">
        <v>3</v>
      </c>
      <c r="AI302">
        <v>-1</v>
      </c>
      <c r="AJ302" t="s">
        <v>3</v>
      </c>
      <c r="AK302">
        <v>0</v>
      </c>
      <c r="AL302">
        <v>0</v>
      </c>
      <c r="AM302">
        <v>0</v>
      </c>
      <c r="AN302">
        <v>0</v>
      </c>
      <c r="AO302">
        <v>0</v>
      </c>
      <c r="AP302">
        <v>0</v>
      </c>
      <c r="AQ302">
        <v>0</v>
      </c>
      <c r="AR302">
        <v>0</v>
      </c>
    </row>
    <row r="303" spans="1:44" x14ac:dyDescent="0.2">
      <c r="A303">
        <f>ROW(Source!A460)</f>
        <v>460</v>
      </c>
      <c r="B303">
        <v>60254394</v>
      </c>
      <c r="C303">
        <v>60253484</v>
      </c>
      <c r="D303">
        <v>59014482</v>
      </c>
      <c r="E303">
        <v>1080</v>
      </c>
      <c r="F303">
        <v>1</v>
      </c>
      <c r="G303">
        <v>1080</v>
      </c>
      <c r="H303">
        <v>3</v>
      </c>
      <c r="I303" t="s">
        <v>1245</v>
      </c>
      <c r="J303" t="s">
        <v>3</v>
      </c>
      <c r="K303" t="s">
        <v>1246</v>
      </c>
      <c r="L303">
        <v>1358</v>
      </c>
      <c r="N303">
        <v>1010</v>
      </c>
      <c r="O303" t="s">
        <v>939</v>
      </c>
      <c r="P303" t="s">
        <v>939</v>
      </c>
      <c r="Q303">
        <v>10</v>
      </c>
      <c r="X303">
        <v>102</v>
      </c>
      <c r="Y303">
        <v>0</v>
      </c>
      <c r="Z303">
        <v>0</v>
      </c>
      <c r="AA303">
        <v>0</v>
      </c>
      <c r="AB303">
        <v>0</v>
      </c>
      <c r="AC303">
        <v>0</v>
      </c>
      <c r="AD303">
        <v>0</v>
      </c>
      <c r="AE303">
        <v>0</v>
      </c>
      <c r="AF303" t="s">
        <v>3</v>
      </c>
      <c r="AG303">
        <v>102</v>
      </c>
      <c r="AH303">
        <v>3</v>
      </c>
      <c r="AI303">
        <v>-1</v>
      </c>
      <c r="AJ303" t="s">
        <v>3</v>
      </c>
      <c r="AK303">
        <v>0</v>
      </c>
      <c r="AL303">
        <v>0</v>
      </c>
      <c r="AM303">
        <v>0</v>
      </c>
      <c r="AN303">
        <v>0</v>
      </c>
      <c r="AO303">
        <v>0</v>
      </c>
      <c r="AP303">
        <v>0</v>
      </c>
      <c r="AQ303">
        <v>0</v>
      </c>
      <c r="AR303">
        <v>0</v>
      </c>
    </row>
    <row r="304" spans="1:44" x14ac:dyDescent="0.2">
      <c r="A304">
        <f>ROW(Source!A460)</f>
        <v>460</v>
      </c>
      <c r="B304">
        <v>60254395</v>
      </c>
      <c r="C304">
        <v>60253484</v>
      </c>
      <c r="D304">
        <v>59014726</v>
      </c>
      <c r="E304">
        <v>1080</v>
      </c>
      <c r="F304">
        <v>1</v>
      </c>
      <c r="G304">
        <v>1080</v>
      </c>
      <c r="H304">
        <v>3</v>
      </c>
      <c r="I304" t="s">
        <v>1223</v>
      </c>
      <c r="J304" t="s">
        <v>3</v>
      </c>
      <c r="K304" t="s">
        <v>1247</v>
      </c>
      <c r="L304">
        <v>1301</v>
      </c>
      <c r="N304">
        <v>1003</v>
      </c>
      <c r="O304" t="s">
        <v>983</v>
      </c>
      <c r="P304" t="s">
        <v>983</v>
      </c>
      <c r="Q304">
        <v>1</v>
      </c>
      <c r="X304">
        <v>1</v>
      </c>
      <c r="Y304">
        <v>0</v>
      </c>
      <c r="Z304">
        <v>0</v>
      </c>
      <c r="AA304">
        <v>0</v>
      </c>
      <c r="AB304">
        <v>0</v>
      </c>
      <c r="AC304">
        <v>0</v>
      </c>
      <c r="AD304">
        <v>0</v>
      </c>
      <c r="AE304">
        <v>0</v>
      </c>
      <c r="AF304" t="s">
        <v>3</v>
      </c>
      <c r="AG304">
        <v>1</v>
      </c>
      <c r="AH304">
        <v>3</v>
      </c>
      <c r="AI304">
        <v>-1</v>
      </c>
      <c r="AJ304" t="s">
        <v>3</v>
      </c>
      <c r="AK304">
        <v>0</v>
      </c>
      <c r="AL304">
        <v>0</v>
      </c>
      <c r="AM304">
        <v>0</v>
      </c>
      <c r="AN304">
        <v>0</v>
      </c>
      <c r="AO304">
        <v>0</v>
      </c>
      <c r="AP304">
        <v>0</v>
      </c>
      <c r="AQ304">
        <v>0</v>
      </c>
      <c r="AR304">
        <v>0</v>
      </c>
    </row>
    <row r="305" spans="1:44" x14ac:dyDescent="0.2">
      <c r="A305">
        <f>ROW(Source!A465)</f>
        <v>465</v>
      </c>
      <c r="B305">
        <v>60254396</v>
      </c>
      <c r="C305">
        <v>60253507</v>
      </c>
      <c r="D305">
        <v>58999254</v>
      </c>
      <c r="E305">
        <v>1080</v>
      </c>
      <c r="F305">
        <v>1</v>
      </c>
      <c r="G305">
        <v>1080</v>
      </c>
      <c r="H305">
        <v>1</v>
      </c>
      <c r="I305" t="s">
        <v>1048</v>
      </c>
      <c r="J305" t="s">
        <v>3</v>
      </c>
      <c r="K305" t="s">
        <v>1049</v>
      </c>
      <c r="L305">
        <v>1191</v>
      </c>
      <c r="N305">
        <v>1013</v>
      </c>
      <c r="O305" t="s">
        <v>1050</v>
      </c>
      <c r="P305" t="s">
        <v>1050</v>
      </c>
      <c r="Q305">
        <v>1</v>
      </c>
      <c r="X305">
        <v>112.96</v>
      </c>
      <c r="Y305">
        <v>0</v>
      </c>
      <c r="Z305">
        <v>0</v>
      </c>
      <c r="AA305">
        <v>0</v>
      </c>
      <c r="AB305">
        <v>0</v>
      </c>
      <c r="AC305">
        <v>0</v>
      </c>
      <c r="AD305">
        <v>1</v>
      </c>
      <c r="AE305">
        <v>1</v>
      </c>
      <c r="AF305" t="s">
        <v>24</v>
      </c>
      <c r="AG305">
        <v>124.256</v>
      </c>
      <c r="AH305">
        <v>2</v>
      </c>
      <c r="AI305">
        <v>60253508</v>
      </c>
      <c r="AJ305">
        <v>253</v>
      </c>
      <c r="AK305">
        <v>0</v>
      </c>
      <c r="AL305">
        <v>0</v>
      </c>
      <c r="AM305">
        <v>0</v>
      </c>
      <c r="AN305">
        <v>0</v>
      </c>
      <c r="AO305">
        <v>0</v>
      </c>
      <c r="AP305">
        <v>0</v>
      </c>
      <c r="AQ305">
        <v>0</v>
      </c>
      <c r="AR305">
        <v>0</v>
      </c>
    </row>
    <row r="306" spans="1:44" x14ac:dyDescent="0.2">
      <c r="A306">
        <f>ROW(Source!A465)</f>
        <v>465</v>
      </c>
      <c r="B306">
        <v>60254397</v>
      </c>
      <c r="C306">
        <v>60253507</v>
      </c>
      <c r="D306">
        <v>59070669</v>
      </c>
      <c r="E306">
        <v>1</v>
      </c>
      <c r="F306">
        <v>1</v>
      </c>
      <c r="G306">
        <v>1080</v>
      </c>
      <c r="H306">
        <v>2</v>
      </c>
      <c r="I306" t="s">
        <v>1055</v>
      </c>
      <c r="J306" t="s">
        <v>1056</v>
      </c>
      <c r="K306" t="s">
        <v>1057</v>
      </c>
      <c r="L306">
        <v>1368</v>
      </c>
      <c r="N306">
        <v>1011</v>
      </c>
      <c r="O306" t="s">
        <v>1054</v>
      </c>
      <c r="P306" t="s">
        <v>1054</v>
      </c>
      <c r="Q306">
        <v>1</v>
      </c>
      <c r="X306">
        <v>1.59</v>
      </c>
      <c r="Y306">
        <v>0</v>
      </c>
      <c r="Z306">
        <v>83.1</v>
      </c>
      <c r="AA306">
        <v>12.62</v>
      </c>
      <c r="AB306">
        <v>0</v>
      </c>
      <c r="AC306">
        <v>0</v>
      </c>
      <c r="AD306">
        <v>1</v>
      </c>
      <c r="AE306">
        <v>0</v>
      </c>
      <c r="AF306" t="s">
        <v>24</v>
      </c>
      <c r="AG306">
        <v>1.7490000000000003</v>
      </c>
      <c r="AH306">
        <v>2</v>
      </c>
      <c r="AI306">
        <v>60253509</v>
      </c>
      <c r="AJ306">
        <v>254</v>
      </c>
      <c r="AK306">
        <v>0</v>
      </c>
      <c r="AL306">
        <v>0</v>
      </c>
      <c r="AM306">
        <v>0</v>
      </c>
      <c r="AN306">
        <v>0</v>
      </c>
      <c r="AO306">
        <v>0</v>
      </c>
      <c r="AP306">
        <v>0</v>
      </c>
      <c r="AQ306">
        <v>0</v>
      </c>
      <c r="AR306">
        <v>0</v>
      </c>
    </row>
    <row r="307" spans="1:44" x14ac:dyDescent="0.2">
      <c r="A307">
        <f>ROW(Source!A465)</f>
        <v>465</v>
      </c>
      <c r="B307">
        <v>60254398</v>
      </c>
      <c r="C307">
        <v>60253507</v>
      </c>
      <c r="D307">
        <v>59070721</v>
      </c>
      <c r="E307">
        <v>1</v>
      </c>
      <c r="F307">
        <v>1</v>
      </c>
      <c r="G307">
        <v>1080</v>
      </c>
      <c r="H307">
        <v>2</v>
      </c>
      <c r="I307" t="s">
        <v>1125</v>
      </c>
      <c r="J307" t="s">
        <v>1126</v>
      </c>
      <c r="K307" t="s">
        <v>1127</v>
      </c>
      <c r="L307">
        <v>1368</v>
      </c>
      <c r="N307">
        <v>1011</v>
      </c>
      <c r="O307" t="s">
        <v>1054</v>
      </c>
      <c r="P307" t="s">
        <v>1054</v>
      </c>
      <c r="Q307">
        <v>1</v>
      </c>
      <c r="X307">
        <v>8.4</v>
      </c>
      <c r="Y307">
        <v>0</v>
      </c>
      <c r="Z307">
        <v>0.77</v>
      </c>
      <c r="AA307">
        <v>0</v>
      </c>
      <c r="AB307">
        <v>0</v>
      </c>
      <c r="AC307">
        <v>0</v>
      </c>
      <c r="AD307">
        <v>1</v>
      </c>
      <c r="AE307">
        <v>0</v>
      </c>
      <c r="AF307" t="s">
        <v>24</v>
      </c>
      <c r="AG307">
        <v>9.240000000000002</v>
      </c>
      <c r="AH307">
        <v>2</v>
      </c>
      <c r="AI307">
        <v>60253510</v>
      </c>
      <c r="AJ307">
        <v>255</v>
      </c>
      <c r="AK307">
        <v>0</v>
      </c>
      <c r="AL307">
        <v>0</v>
      </c>
      <c r="AM307">
        <v>0</v>
      </c>
      <c r="AN307">
        <v>0</v>
      </c>
      <c r="AO307">
        <v>0</v>
      </c>
      <c r="AP307">
        <v>0</v>
      </c>
      <c r="AQ307">
        <v>0</v>
      </c>
      <c r="AR307">
        <v>0</v>
      </c>
    </row>
    <row r="308" spans="1:44" x14ac:dyDescent="0.2">
      <c r="A308">
        <f>ROW(Source!A465)</f>
        <v>465</v>
      </c>
      <c r="B308">
        <v>60254399</v>
      </c>
      <c r="C308">
        <v>60253507</v>
      </c>
      <c r="D308">
        <v>59070754</v>
      </c>
      <c r="E308">
        <v>1</v>
      </c>
      <c r="F308">
        <v>1</v>
      </c>
      <c r="G308">
        <v>1080</v>
      </c>
      <c r="H308">
        <v>2</v>
      </c>
      <c r="I308" t="s">
        <v>1128</v>
      </c>
      <c r="J308" t="s">
        <v>1129</v>
      </c>
      <c r="K308" t="s">
        <v>1130</v>
      </c>
      <c r="L308">
        <v>1368</v>
      </c>
      <c r="N308">
        <v>1011</v>
      </c>
      <c r="O308" t="s">
        <v>1054</v>
      </c>
      <c r="P308" t="s">
        <v>1054</v>
      </c>
      <c r="Q308">
        <v>1</v>
      </c>
      <c r="X308">
        <v>3</v>
      </c>
      <c r="Y308">
        <v>0</v>
      </c>
      <c r="Z308">
        <v>0.47</v>
      </c>
      <c r="AA308">
        <v>0</v>
      </c>
      <c r="AB308">
        <v>0</v>
      </c>
      <c r="AC308">
        <v>0</v>
      </c>
      <c r="AD308">
        <v>1</v>
      </c>
      <c r="AE308">
        <v>0</v>
      </c>
      <c r="AF308" t="s">
        <v>24</v>
      </c>
      <c r="AG308">
        <v>3.3000000000000003</v>
      </c>
      <c r="AH308">
        <v>2</v>
      </c>
      <c r="AI308">
        <v>60253511</v>
      </c>
      <c r="AJ308">
        <v>256</v>
      </c>
      <c r="AK308">
        <v>0</v>
      </c>
      <c r="AL308">
        <v>0</v>
      </c>
      <c r="AM308">
        <v>0</v>
      </c>
      <c r="AN308">
        <v>0</v>
      </c>
      <c r="AO308">
        <v>0</v>
      </c>
      <c r="AP308">
        <v>0</v>
      </c>
      <c r="AQ308">
        <v>0</v>
      </c>
      <c r="AR308">
        <v>0</v>
      </c>
    </row>
    <row r="309" spans="1:44" x14ac:dyDescent="0.2">
      <c r="A309">
        <f>ROW(Source!A465)</f>
        <v>465</v>
      </c>
      <c r="B309">
        <v>60254400</v>
      </c>
      <c r="C309">
        <v>60253507</v>
      </c>
      <c r="D309">
        <v>59049363</v>
      </c>
      <c r="E309">
        <v>1</v>
      </c>
      <c r="F309">
        <v>1</v>
      </c>
      <c r="G309">
        <v>1080</v>
      </c>
      <c r="H309">
        <v>3</v>
      </c>
      <c r="I309" t="s">
        <v>1158</v>
      </c>
      <c r="J309" t="s">
        <v>1159</v>
      </c>
      <c r="K309" t="s">
        <v>1160</v>
      </c>
      <c r="L309">
        <v>1354</v>
      </c>
      <c r="N309">
        <v>1010</v>
      </c>
      <c r="O309" t="s">
        <v>457</v>
      </c>
      <c r="P309" t="s">
        <v>457</v>
      </c>
      <c r="Q309">
        <v>1</v>
      </c>
      <c r="X309">
        <v>1.5</v>
      </c>
      <c r="Y309">
        <v>10.53</v>
      </c>
      <c r="Z309">
        <v>0</v>
      </c>
      <c r="AA309">
        <v>0</v>
      </c>
      <c r="AB309">
        <v>0</v>
      </c>
      <c r="AC309">
        <v>0</v>
      </c>
      <c r="AD309">
        <v>1</v>
      </c>
      <c r="AE309">
        <v>0</v>
      </c>
      <c r="AF309" t="s">
        <v>3</v>
      </c>
      <c r="AG309">
        <v>1.5</v>
      </c>
      <c r="AH309">
        <v>2</v>
      </c>
      <c r="AI309">
        <v>60253512</v>
      </c>
      <c r="AJ309">
        <v>257</v>
      </c>
      <c r="AK309">
        <v>0</v>
      </c>
      <c r="AL309">
        <v>0</v>
      </c>
      <c r="AM309">
        <v>0</v>
      </c>
      <c r="AN309">
        <v>0</v>
      </c>
      <c r="AO309">
        <v>0</v>
      </c>
      <c r="AP309">
        <v>0</v>
      </c>
      <c r="AQ309">
        <v>0</v>
      </c>
      <c r="AR309">
        <v>0</v>
      </c>
    </row>
    <row r="310" spans="1:44" x14ac:dyDescent="0.2">
      <c r="A310">
        <f>ROW(Source!A465)</f>
        <v>465</v>
      </c>
      <c r="B310">
        <v>60254401</v>
      </c>
      <c r="C310">
        <v>60253507</v>
      </c>
      <c r="D310">
        <v>59013866</v>
      </c>
      <c r="E310">
        <v>1080</v>
      </c>
      <c r="F310">
        <v>1</v>
      </c>
      <c r="G310">
        <v>1080</v>
      </c>
      <c r="H310">
        <v>3</v>
      </c>
      <c r="I310" t="s">
        <v>1248</v>
      </c>
      <c r="J310" t="s">
        <v>3</v>
      </c>
      <c r="K310" t="s">
        <v>1249</v>
      </c>
      <c r="L310">
        <v>1354</v>
      </c>
      <c r="N310">
        <v>1010</v>
      </c>
      <c r="O310" t="s">
        <v>457</v>
      </c>
      <c r="P310" t="s">
        <v>457</v>
      </c>
      <c r="Q310">
        <v>1</v>
      </c>
      <c r="X310">
        <v>100</v>
      </c>
      <c r="Y310">
        <v>0</v>
      </c>
      <c r="Z310">
        <v>0</v>
      </c>
      <c r="AA310">
        <v>0</v>
      </c>
      <c r="AB310">
        <v>0</v>
      </c>
      <c r="AC310">
        <v>0</v>
      </c>
      <c r="AD310">
        <v>0</v>
      </c>
      <c r="AE310">
        <v>0</v>
      </c>
      <c r="AF310" t="s">
        <v>3</v>
      </c>
      <c r="AG310">
        <v>100</v>
      </c>
      <c r="AH310">
        <v>3</v>
      </c>
      <c r="AI310">
        <v>-1</v>
      </c>
      <c r="AJ310" t="s">
        <v>3</v>
      </c>
      <c r="AK310">
        <v>0</v>
      </c>
      <c r="AL310">
        <v>0</v>
      </c>
      <c r="AM310">
        <v>0</v>
      </c>
      <c r="AN310">
        <v>0</v>
      </c>
      <c r="AO310">
        <v>0</v>
      </c>
      <c r="AP310">
        <v>0</v>
      </c>
      <c r="AQ310">
        <v>0</v>
      </c>
      <c r="AR310">
        <v>0</v>
      </c>
    </row>
    <row r="311" spans="1:44" x14ac:dyDescent="0.2">
      <c r="A311">
        <f>ROW(Source!A466)</f>
        <v>466</v>
      </c>
      <c r="B311">
        <v>60254396</v>
      </c>
      <c r="C311">
        <v>60253507</v>
      </c>
      <c r="D311">
        <v>58999254</v>
      </c>
      <c r="E311">
        <v>1080</v>
      </c>
      <c r="F311">
        <v>1</v>
      </c>
      <c r="G311">
        <v>1080</v>
      </c>
      <c r="H311">
        <v>1</v>
      </c>
      <c r="I311" t="s">
        <v>1048</v>
      </c>
      <c r="J311" t="s">
        <v>3</v>
      </c>
      <c r="K311" t="s">
        <v>1049</v>
      </c>
      <c r="L311">
        <v>1191</v>
      </c>
      <c r="N311">
        <v>1013</v>
      </c>
      <c r="O311" t="s">
        <v>1050</v>
      </c>
      <c r="P311" t="s">
        <v>1050</v>
      </c>
      <c r="Q311">
        <v>1</v>
      </c>
      <c r="X311">
        <v>112.96</v>
      </c>
      <c r="Y311">
        <v>0</v>
      </c>
      <c r="Z311">
        <v>0</v>
      </c>
      <c r="AA311">
        <v>0</v>
      </c>
      <c r="AB311">
        <v>0</v>
      </c>
      <c r="AC311">
        <v>0</v>
      </c>
      <c r="AD311">
        <v>1</v>
      </c>
      <c r="AE311">
        <v>1</v>
      </c>
      <c r="AF311" t="s">
        <v>24</v>
      </c>
      <c r="AG311">
        <v>124.256</v>
      </c>
      <c r="AH311">
        <v>2</v>
      </c>
      <c r="AI311">
        <v>60253508</v>
      </c>
      <c r="AJ311">
        <v>258</v>
      </c>
      <c r="AK311">
        <v>0</v>
      </c>
      <c r="AL311">
        <v>0</v>
      </c>
      <c r="AM311">
        <v>0</v>
      </c>
      <c r="AN311">
        <v>0</v>
      </c>
      <c r="AO311">
        <v>0</v>
      </c>
      <c r="AP311">
        <v>0</v>
      </c>
      <c r="AQ311">
        <v>0</v>
      </c>
      <c r="AR311">
        <v>0</v>
      </c>
    </row>
    <row r="312" spans="1:44" x14ac:dyDescent="0.2">
      <c r="A312">
        <f>ROW(Source!A466)</f>
        <v>466</v>
      </c>
      <c r="B312">
        <v>60254397</v>
      </c>
      <c r="C312">
        <v>60253507</v>
      </c>
      <c r="D312">
        <v>59070669</v>
      </c>
      <c r="E312">
        <v>1</v>
      </c>
      <c r="F312">
        <v>1</v>
      </c>
      <c r="G312">
        <v>1080</v>
      </c>
      <c r="H312">
        <v>2</v>
      </c>
      <c r="I312" t="s">
        <v>1055</v>
      </c>
      <c r="J312" t="s">
        <v>1056</v>
      </c>
      <c r="K312" t="s">
        <v>1057</v>
      </c>
      <c r="L312">
        <v>1368</v>
      </c>
      <c r="N312">
        <v>1011</v>
      </c>
      <c r="O312" t="s">
        <v>1054</v>
      </c>
      <c r="P312" t="s">
        <v>1054</v>
      </c>
      <c r="Q312">
        <v>1</v>
      </c>
      <c r="X312">
        <v>1.59</v>
      </c>
      <c r="Y312">
        <v>0</v>
      </c>
      <c r="Z312">
        <v>83.1</v>
      </c>
      <c r="AA312">
        <v>12.62</v>
      </c>
      <c r="AB312">
        <v>0</v>
      </c>
      <c r="AC312">
        <v>0</v>
      </c>
      <c r="AD312">
        <v>1</v>
      </c>
      <c r="AE312">
        <v>0</v>
      </c>
      <c r="AF312" t="s">
        <v>24</v>
      </c>
      <c r="AG312">
        <v>1.7490000000000003</v>
      </c>
      <c r="AH312">
        <v>2</v>
      </c>
      <c r="AI312">
        <v>60253509</v>
      </c>
      <c r="AJ312">
        <v>259</v>
      </c>
      <c r="AK312">
        <v>0</v>
      </c>
      <c r="AL312">
        <v>0</v>
      </c>
      <c r="AM312">
        <v>0</v>
      </c>
      <c r="AN312">
        <v>0</v>
      </c>
      <c r="AO312">
        <v>0</v>
      </c>
      <c r="AP312">
        <v>0</v>
      </c>
      <c r="AQ312">
        <v>0</v>
      </c>
      <c r="AR312">
        <v>0</v>
      </c>
    </row>
    <row r="313" spans="1:44" x14ac:dyDescent="0.2">
      <c r="A313">
        <f>ROW(Source!A466)</f>
        <v>466</v>
      </c>
      <c r="B313">
        <v>60254398</v>
      </c>
      <c r="C313">
        <v>60253507</v>
      </c>
      <c r="D313">
        <v>59070721</v>
      </c>
      <c r="E313">
        <v>1</v>
      </c>
      <c r="F313">
        <v>1</v>
      </c>
      <c r="G313">
        <v>1080</v>
      </c>
      <c r="H313">
        <v>2</v>
      </c>
      <c r="I313" t="s">
        <v>1125</v>
      </c>
      <c r="J313" t="s">
        <v>1126</v>
      </c>
      <c r="K313" t="s">
        <v>1127</v>
      </c>
      <c r="L313">
        <v>1368</v>
      </c>
      <c r="N313">
        <v>1011</v>
      </c>
      <c r="O313" t="s">
        <v>1054</v>
      </c>
      <c r="P313" t="s">
        <v>1054</v>
      </c>
      <c r="Q313">
        <v>1</v>
      </c>
      <c r="X313">
        <v>8.4</v>
      </c>
      <c r="Y313">
        <v>0</v>
      </c>
      <c r="Z313">
        <v>0.77</v>
      </c>
      <c r="AA313">
        <v>0</v>
      </c>
      <c r="AB313">
        <v>0</v>
      </c>
      <c r="AC313">
        <v>0</v>
      </c>
      <c r="AD313">
        <v>1</v>
      </c>
      <c r="AE313">
        <v>0</v>
      </c>
      <c r="AF313" t="s">
        <v>24</v>
      </c>
      <c r="AG313">
        <v>9.240000000000002</v>
      </c>
      <c r="AH313">
        <v>2</v>
      </c>
      <c r="AI313">
        <v>60253510</v>
      </c>
      <c r="AJ313">
        <v>260</v>
      </c>
      <c r="AK313">
        <v>0</v>
      </c>
      <c r="AL313">
        <v>0</v>
      </c>
      <c r="AM313">
        <v>0</v>
      </c>
      <c r="AN313">
        <v>0</v>
      </c>
      <c r="AO313">
        <v>0</v>
      </c>
      <c r="AP313">
        <v>0</v>
      </c>
      <c r="AQ313">
        <v>0</v>
      </c>
      <c r="AR313">
        <v>0</v>
      </c>
    </row>
    <row r="314" spans="1:44" x14ac:dyDescent="0.2">
      <c r="A314">
        <f>ROW(Source!A466)</f>
        <v>466</v>
      </c>
      <c r="B314">
        <v>60254399</v>
      </c>
      <c r="C314">
        <v>60253507</v>
      </c>
      <c r="D314">
        <v>59070754</v>
      </c>
      <c r="E314">
        <v>1</v>
      </c>
      <c r="F314">
        <v>1</v>
      </c>
      <c r="G314">
        <v>1080</v>
      </c>
      <c r="H314">
        <v>2</v>
      </c>
      <c r="I314" t="s">
        <v>1128</v>
      </c>
      <c r="J314" t="s">
        <v>1129</v>
      </c>
      <c r="K314" t="s">
        <v>1130</v>
      </c>
      <c r="L314">
        <v>1368</v>
      </c>
      <c r="N314">
        <v>1011</v>
      </c>
      <c r="O314" t="s">
        <v>1054</v>
      </c>
      <c r="P314" t="s">
        <v>1054</v>
      </c>
      <c r="Q314">
        <v>1</v>
      </c>
      <c r="X314">
        <v>3</v>
      </c>
      <c r="Y314">
        <v>0</v>
      </c>
      <c r="Z314">
        <v>0.47</v>
      </c>
      <c r="AA314">
        <v>0</v>
      </c>
      <c r="AB314">
        <v>0</v>
      </c>
      <c r="AC314">
        <v>0</v>
      </c>
      <c r="AD314">
        <v>1</v>
      </c>
      <c r="AE314">
        <v>0</v>
      </c>
      <c r="AF314" t="s">
        <v>24</v>
      </c>
      <c r="AG314">
        <v>3.3000000000000003</v>
      </c>
      <c r="AH314">
        <v>2</v>
      </c>
      <c r="AI314">
        <v>60253511</v>
      </c>
      <c r="AJ314">
        <v>261</v>
      </c>
      <c r="AK314">
        <v>0</v>
      </c>
      <c r="AL314">
        <v>0</v>
      </c>
      <c r="AM314">
        <v>0</v>
      </c>
      <c r="AN314">
        <v>0</v>
      </c>
      <c r="AO314">
        <v>0</v>
      </c>
      <c r="AP314">
        <v>0</v>
      </c>
      <c r="AQ314">
        <v>0</v>
      </c>
      <c r="AR314">
        <v>0</v>
      </c>
    </row>
    <row r="315" spans="1:44" x14ac:dyDescent="0.2">
      <c r="A315">
        <f>ROW(Source!A466)</f>
        <v>466</v>
      </c>
      <c r="B315">
        <v>60254400</v>
      </c>
      <c r="C315">
        <v>60253507</v>
      </c>
      <c r="D315">
        <v>59049363</v>
      </c>
      <c r="E315">
        <v>1</v>
      </c>
      <c r="F315">
        <v>1</v>
      </c>
      <c r="G315">
        <v>1080</v>
      </c>
      <c r="H315">
        <v>3</v>
      </c>
      <c r="I315" t="s">
        <v>1158</v>
      </c>
      <c r="J315" t="s">
        <v>1159</v>
      </c>
      <c r="K315" t="s">
        <v>1160</v>
      </c>
      <c r="L315">
        <v>1354</v>
      </c>
      <c r="N315">
        <v>1010</v>
      </c>
      <c r="O315" t="s">
        <v>457</v>
      </c>
      <c r="P315" t="s">
        <v>457</v>
      </c>
      <c r="Q315">
        <v>1</v>
      </c>
      <c r="X315">
        <v>1.5</v>
      </c>
      <c r="Y315">
        <v>10.53</v>
      </c>
      <c r="Z315">
        <v>0</v>
      </c>
      <c r="AA315">
        <v>0</v>
      </c>
      <c r="AB315">
        <v>0</v>
      </c>
      <c r="AC315">
        <v>0</v>
      </c>
      <c r="AD315">
        <v>1</v>
      </c>
      <c r="AE315">
        <v>0</v>
      </c>
      <c r="AF315" t="s">
        <v>3</v>
      </c>
      <c r="AG315">
        <v>1.5</v>
      </c>
      <c r="AH315">
        <v>2</v>
      </c>
      <c r="AI315">
        <v>60253512</v>
      </c>
      <c r="AJ315">
        <v>262</v>
      </c>
      <c r="AK315">
        <v>0</v>
      </c>
      <c r="AL315">
        <v>0</v>
      </c>
      <c r="AM315">
        <v>0</v>
      </c>
      <c r="AN315">
        <v>0</v>
      </c>
      <c r="AO315">
        <v>0</v>
      </c>
      <c r="AP315">
        <v>0</v>
      </c>
      <c r="AQ315">
        <v>0</v>
      </c>
      <c r="AR315">
        <v>0</v>
      </c>
    </row>
    <row r="316" spans="1:44" x14ac:dyDescent="0.2">
      <c r="A316">
        <f>ROW(Source!A466)</f>
        <v>466</v>
      </c>
      <c r="B316">
        <v>60254401</v>
      </c>
      <c r="C316">
        <v>60253507</v>
      </c>
      <c r="D316">
        <v>59013866</v>
      </c>
      <c r="E316">
        <v>1080</v>
      </c>
      <c r="F316">
        <v>1</v>
      </c>
      <c r="G316">
        <v>1080</v>
      </c>
      <c r="H316">
        <v>3</v>
      </c>
      <c r="I316" t="s">
        <v>1248</v>
      </c>
      <c r="J316" t="s">
        <v>3</v>
      </c>
      <c r="K316" t="s">
        <v>1249</v>
      </c>
      <c r="L316">
        <v>1354</v>
      </c>
      <c r="N316">
        <v>1010</v>
      </c>
      <c r="O316" t="s">
        <v>457</v>
      </c>
      <c r="P316" t="s">
        <v>457</v>
      </c>
      <c r="Q316">
        <v>1</v>
      </c>
      <c r="X316">
        <v>100</v>
      </c>
      <c r="Y316">
        <v>0</v>
      </c>
      <c r="Z316">
        <v>0</v>
      </c>
      <c r="AA316">
        <v>0</v>
      </c>
      <c r="AB316">
        <v>0</v>
      </c>
      <c r="AC316">
        <v>0</v>
      </c>
      <c r="AD316">
        <v>0</v>
      </c>
      <c r="AE316">
        <v>0</v>
      </c>
      <c r="AF316" t="s">
        <v>3</v>
      </c>
      <c r="AG316">
        <v>100</v>
      </c>
      <c r="AH316">
        <v>3</v>
      </c>
      <c r="AI316">
        <v>-1</v>
      </c>
      <c r="AJ316" t="s">
        <v>3</v>
      </c>
      <c r="AK316">
        <v>0</v>
      </c>
      <c r="AL316">
        <v>0</v>
      </c>
      <c r="AM316">
        <v>0</v>
      </c>
      <c r="AN316">
        <v>0</v>
      </c>
      <c r="AO316">
        <v>0</v>
      </c>
      <c r="AP316">
        <v>0</v>
      </c>
      <c r="AQ316">
        <v>0</v>
      </c>
      <c r="AR316">
        <v>0</v>
      </c>
    </row>
    <row r="317" spans="1:44" x14ac:dyDescent="0.2">
      <c r="A317">
        <f>ROW(Source!A471)</f>
        <v>471</v>
      </c>
      <c r="B317">
        <v>60254402</v>
      </c>
      <c r="C317">
        <v>60253521</v>
      </c>
      <c r="D317">
        <v>58999254</v>
      </c>
      <c r="E317">
        <v>1080</v>
      </c>
      <c r="F317">
        <v>1</v>
      </c>
      <c r="G317">
        <v>1080</v>
      </c>
      <c r="H317">
        <v>1</v>
      </c>
      <c r="I317" t="s">
        <v>1048</v>
      </c>
      <c r="J317" t="s">
        <v>3</v>
      </c>
      <c r="K317" t="s">
        <v>1049</v>
      </c>
      <c r="L317">
        <v>1191</v>
      </c>
      <c r="N317">
        <v>1013</v>
      </c>
      <c r="O317" t="s">
        <v>1050</v>
      </c>
      <c r="P317" t="s">
        <v>1050</v>
      </c>
      <c r="Q317">
        <v>1</v>
      </c>
      <c r="X317">
        <v>30.74</v>
      </c>
      <c r="Y317">
        <v>0</v>
      </c>
      <c r="Z317">
        <v>0</v>
      </c>
      <c r="AA317">
        <v>0</v>
      </c>
      <c r="AB317">
        <v>0</v>
      </c>
      <c r="AC317">
        <v>0</v>
      </c>
      <c r="AD317">
        <v>1</v>
      </c>
      <c r="AE317">
        <v>1</v>
      </c>
      <c r="AF317" t="s">
        <v>24</v>
      </c>
      <c r="AG317">
        <v>33.814</v>
      </c>
      <c r="AH317">
        <v>2</v>
      </c>
      <c r="AI317">
        <v>60253522</v>
      </c>
      <c r="AJ317">
        <v>263</v>
      </c>
      <c r="AK317">
        <v>0</v>
      </c>
      <c r="AL317">
        <v>0</v>
      </c>
      <c r="AM317">
        <v>0</v>
      </c>
      <c r="AN317">
        <v>0</v>
      </c>
      <c r="AO317">
        <v>0</v>
      </c>
      <c r="AP317">
        <v>0</v>
      </c>
      <c r="AQ317">
        <v>0</v>
      </c>
      <c r="AR317">
        <v>0</v>
      </c>
    </row>
    <row r="318" spans="1:44" x14ac:dyDescent="0.2">
      <c r="A318">
        <f>ROW(Source!A471)</f>
        <v>471</v>
      </c>
      <c r="B318">
        <v>60254403</v>
      </c>
      <c r="C318">
        <v>60253521</v>
      </c>
      <c r="D318">
        <v>59070669</v>
      </c>
      <c r="E318">
        <v>1</v>
      </c>
      <c r="F318">
        <v>1</v>
      </c>
      <c r="G318">
        <v>1080</v>
      </c>
      <c r="H318">
        <v>2</v>
      </c>
      <c r="I318" t="s">
        <v>1055</v>
      </c>
      <c r="J318" t="s">
        <v>1056</v>
      </c>
      <c r="K318" t="s">
        <v>1057</v>
      </c>
      <c r="L318">
        <v>1368</v>
      </c>
      <c r="N318">
        <v>1011</v>
      </c>
      <c r="O318" t="s">
        <v>1054</v>
      </c>
      <c r="P318" t="s">
        <v>1054</v>
      </c>
      <c r="Q318">
        <v>1</v>
      </c>
      <c r="X318">
        <v>0.04</v>
      </c>
      <c r="Y318">
        <v>0</v>
      </c>
      <c r="Z318">
        <v>83.1</v>
      </c>
      <c r="AA318">
        <v>12.62</v>
      </c>
      <c r="AB318">
        <v>0</v>
      </c>
      <c r="AC318">
        <v>0</v>
      </c>
      <c r="AD318">
        <v>1</v>
      </c>
      <c r="AE318">
        <v>0</v>
      </c>
      <c r="AF318" t="s">
        <v>24</v>
      </c>
      <c r="AG318">
        <v>4.4000000000000004E-2</v>
      </c>
      <c r="AH318">
        <v>2</v>
      </c>
      <c r="AI318">
        <v>60253523</v>
      </c>
      <c r="AJ318">
        <v>264</v>
      </c>
      <c r="AK318">
        <v>0</v>
      </c>
      <c r="AL318">
        <v>0</v>
      </c>
      <c r="AM318">
        <v>0</v>
      </c>
      <c r="AN318">
        <v>0</v>
      </c>
      <c r="AO318">
        <v>0</v>
      </c>
      <c r="AP318">
        <v>0</v>
      </c>
      <c r="AQ318">
        <v>0</v>
      </c>
      <c r="AR318">
        <v>0</v>
      </c>
    </row>
    <row r="319" spans="1:44" x14ac:dyDescent="0.2">
      <c r="A319">
        <f>ROW(Source!A471)</f>
        <v>471</v>
      </c>
      <c r="B319">
        <v>60254404</v>
      </c>
      <c r="C319">
        <v>60253521</v>
      </c>
      <c r="D319">
        <v>59070728</v>
      </c>
      <c r="E319">
        <v>1</v>
      </c>
      <c r="F319">
        <v>1</v>
      </c>
      <c r="G319">
        <v>1080</v>
      </c>
      <c r="H319">
        <v>2</v>
      </c>
      <c r="I319" t="s">
        <v>1161</v>
      </c>
      <c r="J319" t="s">
        <v>1162</v>
      </c>
      <c r="K319" t="s">
        <v>1163</v>
      </c>
      <c r="L319">
        <v>1368</v>
      </c>
      <c r="N319">
        <v>1011</v>
      </c>
      <c r="O319" t="s">
        <v>1054</v>
      </c>
      <c r="P319" t="s">
        <v>1054</v>
      </c>
      <c r="Q319">
        <v>1</v>
      </c>
      <c r="X319">
        <v>2.1</v>
      </c>
      <c r="Y319">
        <v>0</v>
      </c>
      <c r="Z319">
        <v>0.42</v>
      </c>
      <c r="AA319">
        <v>0</v>
      </c>
      <c r="AB319">
        <v>0</v>
      </c>
      <c r="AC319">
        <v>0</v>
      </c>
      <c r="AD319">
        <v>1</v>
      </c>
      <c r="AE319">
        <v>0</v>
      </c>
      <c r="AF319" t="s">
        <v>24</v>
      </c>
      <c r="AG319">
        <v>2.3100000000000005</v>
      </c>
      <c r="AH319">
        <v>2</v>
      </c>
      <c r="AI319">
        <v>60253524</v>
      </c>
      <c r="AJ319">
        <v>265</v>
      </c>
      <c r="AK319">
        <v>0</v>
      </c>
      <c r="AL319">
        <v>0</v>
      </c>
      <c r="AM319">
        <v>0</v>
      </c>
      <c r="AN319">
        <v>0</v>
      </c>
      <c r="AO319">
        <v>0</v>
      </c>
      <c r="AP319">
        <v>0</v>
      </c>
      <c r="AQ319">
        <v>0</v>
      </c>
      <c r="AR319">
        <v>0</v>
      </c>
    </row>
    <row r="320" spans="1:44" x14ac:dyDescent="0.2">
      <c r="A320">
        <f>ROW(Source!A471)</f>
        <v>471</v>
      </c>
      <c r="B320">
        <v>60254405</v>
      </c>
      <c r="C320">
        <v>60253521</v>
      </c>
      <c r="D320">
        <v>59049323</v>
      </c>
      <c r="E320">
        <v>1</v>
      </c>
      <c r="F320">
        <v>1</v>
      </c>
      <c r="G320">
        <v>1080</v>
      </c>
      <c r="H320">
        <v>3</v>
      </c>
      <c r="I320" t="s">
        <v>1164</v>
      </c>
      <c r="J320" t="s">
        <v>1165</v>
      </c>
      <c r="K320" t="s">
        <v>1166</v>
      </c>
      <c r="L320">
        <v>1354</v>
      </c>
      <c r="N320">
        <v>1010</v>
      </c>
      <c r="O320" t="s">
        <v>457</v>
      </c>
      <c r="P320" t="s">
        <v>457</v>
      </c>
      <c r="Q320">
        <v>1</v>
      </c>
      <c r="X320">
        <v>0.83330000000000004</v>
      </c>
      <c r="Y320">
        <v>4.3600000000000003</v>
      </c>
      <c r="Z320">
        <v>0</v>
      </c>
      <c r="AA320">
        <v>0</v>
      </c>
      <c r="AB320">
        <v>0</v>
      </c>
      <c r="AC320">
        <v>0</v>
      </c>
      <c r="AD320">
        <v>1</v>
      </c>
      <c r="AE320">
        <v>0</v>
      </c>
      <c r="AF320" t="s">
        <v>3</v>
      </c>
      <c r="AG320">
        <v>0.83330000000000004</v>
      </c>
      <c r="AH320">
        <v>2</v>
      </c>
      <c r="AI320">
        <v>60253525</v>
      </c>
      <c r="AJ320">
        <v>266</v>
      </c>
      <c r="AK320">
        <v>0</v>
      </c>
      <c r="AL320">
        <v>0</v>
      </c>
      <c r="AM320">
        <v>0</v>
      </c>
      <c r="AN320">
        <v>0</v>
      </c>
      <c r="AO320">
        <v>0</v>
      </c>
      <c r="AP320">
        <v>0</v>
      </c>
      <c r="AQ320">
        <v>0</v>
      </c>
      <c r="AR320">
        <v>0</v>
      </c>
    </row>
    <row r="321" spans="1:44" x14ac:dyDescent="0.2">
      <c r="A321">
        <f>ROW(Source!A471)</f>
        <v>471</v>
      </c>
      <c r="B321">
        <v>60254406</v>
      </c>
      <c r="C321">
        <v>60253521</v>
      </c>
      <c r="D321">
        <v>59013864</v>
      </c>
      <c r="E321">
        <v>1080</v>
      </c>
      <c r="F321">
        <v>1</v>
      </c>
      <c r="G321">
        <v>1080</v>
      </c>
      <c r="H321">
        <v>3</v>
      </c>
      <c r="I321" t="s">
        <v>1248</v>
      </c>
      <c r="J321" t="s">
        <v>3</v>
      </c>
      <c r="K321" t="s">
        <v>1250</v>
      </c>
      <c r="L321">
        <v>1354</v>
      </c>
      <c r="N321">
        <v>1010</v>
      </c>
      <c r="O321" t="s">
        <v>457</v>
      </c>
      <c r="P321" t="s">
        <v>457</v>
      </c>
      <c r="Q321">
        <v>1</v>
      </c>
      <c r="X321">
        <v>100</v>
      </c>
      <c r="Y321">
        <v>0</v>
      </c>
      <c r="Z321">
        <v>0</v>
      </c>
      <c r="AA321">
        <v>0</v>
      </c>
      <c r="AB321">
        <v>0</v>
      </c>
      <c r="AC321">
        <v>0</v>
      </c>
      <c r="AD321">
        <v>0</v>
      </c>
      <c r="AE321">
        <v>0</v>
      </c>
      <c r="AF321" t="s">
        <v>3</v>
      </c>
      <c r="AG321">
        <v>100</v>
      </c>
      <c r="AH321">
        <v>3</v>
      </c>
      <c r="AI321">
        <v>-1</v>
      </c>
      <c r="AJ321" t="s">
        <v>3</v>
      </c>
      <c r="AK321">
        <v>0</v>
      </c>
      <c r="AL321">
        <v>0</v>
      </c>
      <c r="AM321">
        <v>0</v>
      </c>
      <c r="AN321">
        <v>0</v>
      </c>
      <c r="AO321">
        <v>0</v>
      </c>
      <c r="AP321">
        <v>0</v>
      </c>
      <c r="AQ321">
        <v>0</v>
      </c>
      <c r="AR321">
        <v>0</v>
      </c>
    </row>
    <row r="322" spans="1:44" x14ac:dyDescent="0.2">
      <c r="A322">
        <f>ROW(Source!A472)</f>
        <v>472</v>
      </c>
      <c r="B322">
        <v>60254402</v>
      </c>
      <c r="C322">
        <v>60253521</v>
      </c>
      <c r="D322">
        <v>58999254</v>
      </c>
      <c r="E322">
        <v>1080</v>
      </c>
      <c r="F322">
        <v>1</v>
      </c>
      <c r="G322">
        <v>1080</v>
      </c>
      <c r="H322">
        <v>1</v>
      </c>
      <c r="I322" t="s">
        <v>1048</v>
      </c>
      <c r="J322" t="s">
        <v>3</v>
      </c>
      <c r="K322" t="s">
        <v>1049</v>
      </c>
      <c r="L322">
        <v>1191</v>
      </c>
      <c r="N322">
        <v>1013</v>
      </c>
      <c r="O322" t="s">
        <v>1050</v>
      </c>
      <c r="P322" t="s">
        <v>1050</v>
      </c>
      <c r="Q322">
        <v>1</v>
      </c>
      <c r="X322">
        <v>30.74</v>
      </c>
      <c r="Y322">
        <v>0</v>
      </c>
      <c r="Z322">
        <v>0</v>
      </c>
      <c r="AA322">
        <v>0</v>
      </c>
      <c r="AB322">
        <v>0</v>
      </c>
      <c r="AC322">
        <v>0</v>
      </c>
      <c r="AD322">
        <v>1</v>
      </c>
      <c r="AE322">
        <v>1</v>
      </c>
      <c r="AF322" t="s">
        <v>24</v>
      </c>
      <c r="AG322">
        <v>33.814</v>
      </c>
      <c r="AH322">
        <v>2</v>
      </c>
      <c r="AI322">
        <v>60253522</v>
      </c>
      <c r="AJ322">
        <v>267</v>
      </c>
      <c r="AK322">
        <v>0</v>
      </c>
      <c r="AL322">
        <v>0</v>
      </c>
      <c r="AM322">
        <v>0</v>
      </c>
      <c r="AN322">
        <v>0</v>
      </c>
      <c r="AO322">
        <v>0</v>
      </c>
      <c r="AP322">
        <v>0</v>
      </c>
      <c r="AQ322">
        <v>0</v>
      </c>
      <c r="AR322">
        <v>0</v>
      </c>
    </row>
    <row r="323" spans="1:44" x14ac:dyDescent="0.2">
      <c r="A323">
        <f>ROW(Source!A472)</f>
        <v>472</v>
      </c>
      <c r="B323">
        <v>60254403</v>
      </c>
      <c r="C323">
        <v>60253521</v>
      </c>
      <c r="D323">
        <v>59070669</v>
      </c>
      <c r="E323">
        <v>1</v>
      </c>
      <c r="F323">
        <v>1</v>
      </c>
      <c r="G323">
        <v>1080</v>
      </c>
      <c r="H323">
        <v>2</v>
      </c>
      <c r="I323" t="s">
        <v>1055</v>
      </c>
      <c r="J323" t="s">
        <v>1056</v>
      </c>
      <c r="K323" t="s">
        <v>1057</v>
      </c>
      <c r="L323">
        <v>1368</v>
      </c>
      <c r="N323">
        <v>1011</v>
      </c>
      <c r="O323" t="s">
        <v>1054</v>
      </c>
      <c r="P323" t="s">
        <v>1054</v>
      </c>
      <c r="Q323">
        <v>1</v>
      </c>
      <c r="X323">
        <v>0.04</v>
      </c>
      <c r="Y323">
        <v>0</v>
      </c>
      <c r="Z323">
        <v>83.1</v>
      </c>
      <c r="AA323">
        <v>12.62</v>
      </c>
      <c r="AB323">
        <v>0</v>
      </c>
      <c r="AC323">
        <v>0</v>
      </c>
      <c r="AD323">
        <v>1</v>
      </c>
      <c r="AE323">
        <v>0</v>
      </c>
      <c r="AF323" t="s">
        <v>24</v>
      </c>
      <c r="AG323">
        <v>4.4000000000000004E-2</v>
      </c>
      <c r="AH323">
        <v>2</v>
      </c>
      <c r="AI323">
        <v>60253523</v>
      </c>
      <c r="AJ323">
        <v>268</v>
      </c>
      <c r="AK323">
        <v>0</v>
      </c>
      <c r="AL323">
        <v>0</v>
      </c>
      <c r="AM323">
        <v>0</v>
      </c>
      <c r="AN323">
        <v>0</v>
      </c>
      <c r="AO323">
        <v>0</v>
      </c>
      <c r="AP323">
        <v>0</v>
      </c>
      <c r="AQ323">
        <v>0</v>
      </c>
      <c r="AR323">
        <v>0</v>
      </c>
    </row>
    <row r="324" spans="1:44" x14ac:dyDescent="0.2">
      <c r="A324">
        <f>ROW(Source!A472)</f>
        <v>472</v>
      </c>
      <c r="B324">
        <v>60254404</v>
      </c>
      <c r="C324">
        <v>60253521</v>
      </c>
      <c r="D324">
        <v>59070728</v>
      </c>
      <c r="E324">
        <v>1</v>
      </c>
      <c r="F324">
        <v>1</v>
      </c>
      <c r="G324">
        <v>1080</v>
      </c>
      <c r="H324">
        <v>2</v>
      </c>
      <c r="I324" t="s">
        <v>1161</v>
      </c>
      <c r="J324" t="s">
        <v>1162</v>
      </c>
      <c r="K324" t="s">
        <v>1163</v>
      </c>
      <c r="L324">
        <v>1368</v>
      </c>
      <c r="N324">
        <v>1011</v>
      </c>
      <c r="O324" t="s">
        <v>1054</v>
      </c>
      <c r="P324" t="s">
        <v>1054</v>
      </c>
      <c r="Q324">
        <v>1</v>
      </c>
      <c r="X324">
        <v>2.1</v>
      </c>
      <c r="Y324">
        <v>0</v>
      </c>
      <c r="Z324">
        <v>0.42</v>
      </c>
      <c r="AA324">
        <v>0</v>
      </c>
      <c r="AB324">
        <v>0</v>
      </c>
      <c r="AC324">
        <v>0</v>
      </c>
      <c r="AD324">
        <v>1</v>
      </c>
      <c r="AE324">
        <v>0</v>
      </c>
      <c r="AF324" t="s">
        <v>24</v>
      </c>
      <c r="AG324">
        <v>2.3100000000000005</v>
      </c>
      <c r="AH324">
        <v>2</v>
      </c>
      <c r="AI324">
        <v>60253524</v>
      </c>
      <c r="AJ324">
        <v>269</v>
      </c>
      <c r="AK324">
        <v>0</v>
      </c>
      <c r="AL324">
        <v>0</v>
      </c>
      <c r="AM324">
        <v>0</v>
      </c>
      <c r="AN324">
        <v>0</v>
      </c>
      <c r="AO324">
        <v>0</v>
      </c>
      <c r="AP324">
        <v>0</v>
      </c>
      <c r="AQ324">
        <v>0</v>
      </c>
      <c r="AR324">
        <v>0</v>
      </c>
    </row>
    <row r="325" spans="1:44" x14ac:dyDescent="0.2">
      <c r="A325">
        <f>ROW(Source!A472)</f>
        <v>472</v>
      </c>
      <c r="B325">
        <v>60254405</v>
      </c>
      <c r="C325">
        <v>60253521</v>
      </c>
      <c r="D325">
        <v>59049323</v>
      </c>
      <c r="E325">
        <v>1</v>
      </c>
      <c r="F325">
        <v>1</v>
      </c>
      <c r="G325">
        <v>1080</v>
      </c>
      <c r="H325">
        <v>3</v>
      </c>
      <c r="I325" t="s">
        <v>1164</v>
      </c>
      <c r="J325" t="s">
        <v>1165</v>
      </c>
      <c r="K325" t="s">
        <v>1166</v>
      </c>
      <c r="L325">
        <v>1354</v>
      </c>
      <c r="N325">
        <v>1010</v>
      </c>
      <c r="O325" t="s">
        <v>457</v>
      </c>
      <c r="P325" t="s">
        <v>457</v>
      </c>
      <c r="Q325">
        <v>1</v>
      </c>
      <c r="X325">
        <v>0.83330000000000004</v>
      </c>
      <c r="Y325">
        <v>4.3600000000000003</v>
      </c>
      <c r="Z325">
        <v>0</v>
      </c>
      <c r="AA325">
        <v>0</v>
      </c>
      <c r="AB325">
        <v>0</v>
      </c>
      <c r="AC325">
        <v>0</v>
      </c>
      <c r="AD325">
        <v>1</v>
      </c>
      <c r="AE325">
        <v>0</v>
      </c>
      <c r="AF325" t="s">
        <v>3</v>
      </c>
      <c r="AG325">
        <v>0.83330000000000004</v>
      </c>
      <c r="AH325">
        <v>2</v>
      </c>
      <c r="AI325">
        <v>60253525</v>
      </c>
      <c r="AJ325">
        <v>270</v>
      </c>
      <c r="AK325">
        <v>0</v>
      </c>
      <c r="AL325">
        <v>0</v>
      </c>
      <c r="AM325">
        <v>0</v>
      </c>
      <c r="AN325">
        <v>0</v>
      </c>
      <c r="AO325">
        <v>0</v>
      </c>
      <c r="AP325">
        <v>0</v>
      </c>
      <c r="AQ325">
        <v>0</v>
      </c>
      <c r="AR325">
        <v>0</v>
      </c>
    </row>
    <row r="326" spans="1:44" x14ac:dyDescent="0.2">
      <c r="A326">
        <f>ROW(Source!A472)</f>
        <v>472</v>
      </c>
      <c r="B326">
        <v>60254406</v>
      </c>
      <c r="C326">
        <v>60253521</v>
      </c>
      <c r="D326">
        <v>59013864</v>
      </c>
      <c r="E326">
        <v>1080</v>
      </c>
      <c r="F326">
        <v>1</v>
      </c>
      <c r="G326">
        <v>1080</v>
      </c>
      <c r="H326">
        <v>3</v>
      </c>
      <c r="I326" t="s">
        <v>1248</v>
      </c>
      <c r="J326" t="s">
        <v>3</v>
      </c>
      <c r="K326" t="s">
        <v>1250</v>
      </c>
      <c r="L326">
        <v>1354</v>
      </c>
      <c r="N326">
        <v>1010</v>
      </c>
      <c r="O326" t="s">
        <v>457</v>
      </c>
      <c r="P326" t="s">
        <v>457</v>
      </c>
      <c r="Q326">
        <v>1</v>
      </c>
      <c r="X326">
        <v>100</v>
      </c>
      <c r="Y326">
        <v>0</v>
      </c>
      <c r="Z326">
        <v>0</v>
      </c>
      <c r="AA326">
        <v>0</v>
      </c>
      <c r="AB326">
        <v>0</v>
      </c>
      <c r="AC326">
        <v>0</v>
      </c>
      <c r="AD326">
        <v>0</v>
      </c>
      <c r="AE326">
        <v>0</v>
      </c>
      <c r="AF326" t="s">
        <v>3</v>
      </c>
      <c r="AG326">
        <v>100</v>
      </c>
      <c r="AH326">
        <v>3</v>
      </c>
      <c r="AI326">
        <v>-1</v>
      </c>
      <c r="AJ326" t="s">
        <v>3</v>
      </c>
      <c r="AK326">
        <v>0</v>
      </c>
      <c r="AL326">
        <v>0</v>
      </c>
      <c r="AM326">
        <v>0</v>
      </c>
      <c r="AN326">
        <v>0</v>
      </c>
      <c r="AO326">
        <v>0</v>
      </c>
      <c r="AP326">
        <v>0</v>
      </c>
      <c r="AQ326">
        <v>0</v>
      </c>
      <c r="AR326">
        <v>0</v>
      </c>
    </row>
    <row r="327" spans="1:44" x14ac:dyDescent="0.2">
      <c r="A327">
        <f>ROW(Source!A477)</f>
        <v>477</v>
      </c>
      <c r="B327">
        <v>60254407</v>
      </c>
      <c r="C327">
        <v>60253533</v>
      </c>
      <c r="D327">
        <v>58999254</v>
      </c>
      <c r="E327">
        <v>1080</v>
      </c>
      <c r="F327">
        <v>1</v>
      </c>
      <c r="G327">
        <v>1080</v>
      </c>
      <c r="H327">
        <v>1</v>
      </c>
      <c r="I327" t="s">
        <v>1048</v>
      </c>
      <c r="J327" t="s">
        <v>3</v>
      </c>
      <c r="K327" t="s">
        <v>1049</v>
      </c>
      <c r="L327">
        <v>1191</v>
      </c>
      <c r="N327">
        <v>1013</v>
      </c>
      <c r="O327" t="s">
        <v>1050</v>
      </c>
      <c r="P327" t="s">
        <v>1050</v>
      </c>
      <c r="Q327">
        <v>1</v>
      </c>
      <c r="X327">
        <v>54.34</v>
      </c>
      <c r="Y327">
        <v>0</v>
      </c>
      <c r="Z327">
        <v>0</v>
      </c>
      <c r="AA327">
        <v>0</v>
      </c>
      <c r="AB327">
        <v>0</v>
      </c>
      <c r="AC327">
        <v>0</v>
      </c>
      <c r="AD327">
        <v>1</v>
      </c>
      <c r="AE327">
        <v>1</v>
      </c>
      <c r="AF327" t="s">
        <v>547</v>
      </c>
      <c r="AG327">
        <v>68.740099999999998</v>
      </c>
      <c r="AH327">
        <v>2</v>
      </c>
      <c r="AI327">
        <v>60253534</v>
      </c>
      <c r="AJ327">
        <v>271</v>
      </c>
      <c r="AK327">
        <v>0</v>
      </c>
      <c r="AL327">
        <v>0</v>
      </c>
      <c r="AM327">
        <v>0</v>
      </c>
      <c r="AN327">
        <v>0</v>
      </c>
      <c r="AO327">
        <v>0</v>
      </c>
      <c r="AP327">
        <v>0</v>
      </c>
      <c r="AQ327">
        <v>0</v>
      </c>
      <c r="AR327">
        <v>0</v>
      </c>
    </row>
    <row r="328" spans="1:44" x14ac:dyDescent="0.2">
      <c r="A328">
        <f>ROW(Source!A477)</f>
        <v>477</v>
      </c>
      <c r="B328">
        <v>60254408</v>
      </c>
      <c r="C328">
        <v>60253533</v>
      </c>
      <c r="D328">
        <v>59070669</v>
      </c>
      <c r="E328">
        <v>1</v>
      </c>
      <c r="F328">
        <v>1</v>
      </c>
      <c r="G328">
        <v>1080</v>
      </c>
      <c r="H328">
        <v>2</v>
      </c>
      <c r="I328" t="s">
        <v>1055</v>
      </c>
      <c r="J328" t="s">
        <v>1056</v>
      </c>
      <c r="K328" t="s">
        <v>1057</v>
      </c>
      <c r="L328">
        <v>1368</v>
      </c>
      <c r="N328">
        <v>1011</v>
      </c>
      <c r="O328" t="s">
        <v>1054</v>
      </c>
      <c r="P328" t="s">
        <v>1054</v>
      </c>
      <c r="Q328">
        <v>1</v>
      </c>
      <c r="X328">
        <v>0.33</v>
      </c>
      <c r="Y328">
        <v>0</v>
      </c>
      <c r="Z328">
        <v>83.1</v>
      </c>
      <c r="AA328">
        <v>12.62</v>
      </c>
      <c r="AB328">
        <v>0</v>
      </c>
      <c r="AC328">
        <v>0</v>
      </c>
      <c r="AD328">
        <v>1</v>
      </c>
      <c r="AE328">
        <v>0</v>
      </c>
      <c r="AF328" t="s">
        <v>546</v>
      </c>
      <c r="AG328">
        <v>0.4537500000000001</v>
      </c>
      <c r="AH328">
        <v>2</v>
      </c>
      <c r="AI328">
        <v>60253535</v>
      </c>
      <c r="AJ328">
        <v>272</v>
      </c>
      <c r="AK328">
        <v>0</v>
      </c>
      <c r="AL328">
        <v>0</v>
      </c>
      <c r="AM328">
        <v>0</v>
      </c>
      <c r="AN328">
        <v>0</v>
      </c>
      <c r="AO328">
        <v>0</v>
      </c>
      <c r="AP328">
        <v>0</v>
      </c>
      <c r="AQ328">
        <v>0</v>
      </c>
      <c r="AR328">
        <v>0</v>
      </c>
    </row>
    <row r="329" spans="1:44" x14ac:dyDescent="0.2">
      <c r="A329">
        <f>ROW(Source!A477)</f>
        <v>477</v>
      </c>
      <c r="B329">
        <v>60254409</v>
      </c>
      <c r="C329">
        <v>60253533</v>
      </c>
      <c r="D329">
        <v>59039576</v>
      </c>
      <c r="E329">
        <v>1</v>
      </c>
      <c r="F329">
        <v>1</v>
      </c>
      <c r="G329">
        <v>1080</v>
      </c>
      <c r="H329">
        <v>3</v>
      </c>
      <c r="I329" t="s">
        <v>1059</v>
      </c>
      <c r="J329" t="s">
        <v>1060</v>
      </c>
      <c r="K329" t="s">
        <v>1061</v>
      </c>
      <c r="L329">
        <v>1348</v>
      </c>
      <c r="N329">
        <v>1009</v>
      </c>
      <c r="O329" t="s">
        <v>32</v>
      </c>
      <c r="P329" t="s">
        <v>32</v>
      </c>
      <c r="Q329">
        <v>1000</v>
      </c>
      <c r="X329">
        <v>8.5000000000000006E-2</v>
      </c>
      <c r="Y329">
        <v>7246.05</v>
      </c>
      <c r="Z329">
        <v>0</v>
      </c>
      <c r="AA329">
        <v>0</v>
      </c>
      <c r="AB329">
        <v>0</v>
      </c>
      <c r="AC329">
        <v>0</v>
      </c>
      <c r="AD329">
        <v>1</v>
      </c>
      <c r="AE329">
        <v>0</v>
      </c>
      <c r="AF329" t="s">
        <v>3</v>
      </c>
      <c r="AG329">
        <v>8.5000000000000006E-2</v>
      </c>
      <c r="AH329">
        <v>2</v>
      </c>
      <c r="AI329">
        <v>60253536</v>
      </c>
      <c r="AJ329">
        <v>273</v>
      </c>
      <c r="AK329">
        <v>0</v>
      </c>
      <c r="AL329">
        <v>0</v>
      </c>
      <c r="AM329">
        <v>0</v>
      </c>
      <c r="AN329">
        <v>0</v>
      </c>
      <c r="AO329">
        <v>0</v>
      </c>
      <c r="AP329">
        <v>0</v>
      </c>
      <c r="AQ329">
        <v>0</v>
      </c>
      <c r="AR329">
        <v>0</v>
      </c>
    </row>
    <row r="330" spans="1:44" x14ac:dyDescent="0.2">
      <c r="A330">
        <f>ROW(Source!A477)</f>
        <v>477</v>
      </c>
      <c r="B330">
        <v>60254410</v>
      </c>
      <c r="C330">
        <v>60253533</v>
      </c>
      <c r="D330">
        <v>59039985</v>
      </c>
      <c r="E330">
        <v>1</v>
      </c>
      <c r="F330">
        <v>1</v>
      </c>
      <c r="G330">
        <v>1080</v>
      </c>
      <c r="H330">
        <v>3</v>
      </c>
      <c r="I330" t="s">
        <v>1146</v>
      </c>
      <c r="J330" t="s">
        <v>1147</v>
      </c>
      <c r="K330" t="s">
        <v>1148</v>
      </c>
      <c r="L330">
        <v>1346</v>
      </c>
      <c r="N330">
        <v>1009</v>
      </c>
      <c r="O330" t="s">
        <v>1065</v>
      </c>
      <c r="P330" t="s">
        <v>1065</v>
      </c>
      <c r="Q330">
        <v>1</v>
      </c>
      <c r="X330">
        <v>10</v>
      </c>
      <c r="Y330">
        <v>104.63</v>
      </c>
      <c r="Z330">
        <v>0</v>
      </c>
      <c r="AA330">
        <v>0</v>
      </c>
      <c r="AB330">
        <v>0</v>
      </c>
      <c r="AC330">
        <v>0</v>
      </c>
      <c r="AD330">
        <v>1</v>
      </c>
      <c r="AE330">
        <v>0</v>
      </c>
      <c r="AF330" t="s">
        <v>3</v>
      </c>
      <c r="AG330">
        <v>10</v>
      </c>
      <c r="AH330">
        <v>2</v>
      </c>
      <c r="AI330">
        <v>60253537</v>
      </c>
      <c r="AJ330">
        <v>274</v>
      </c>
      <c r="AK330">
        <v>0</v>
      </c>
      <c r="AL330">
        <v>0</v>
      </c>
      <c r="AM330">
        <v>0</v>
      </c>
      <c r="AN330">
        <v>0</v>
      </c>
      <c r="AO330">
        <v>0</v>
      </c>
      <c r="AP330">
        <v>0</v>
      </c>
      <c r="AQ330">
        <v>0</v>
      </c>
      <c r="AR330">
        <v>0</v>
      </c>
    </row>
    <row r="331" spans="1:44" x14ac:dyDescent="0.2">
      <c r="A331">
        <f>ROW(Source!A477)</f>
        <v>477</v>
      </c>
      <c r="B331">
        <v>60254411</v>
      </c>
      <c r="C331">
        <v>60253533</v>
      </c>
      <c r="D331">
        <v>59062058</v>
      </c>
      <c r="E331">
        <v>1</v>
      </c>
      <c r="F331">
        <v>1</v>
      </c>
      <c r="G331">
        <v>1080</v>
      </c>
      <c r="H331">
        <v>3</v>
      </c>
      <c r="I331" t="s">
        <v>1149</v>
      </c>
      <c r="J331" t="s">
        <v>1150</v>
      </c>
      <c r="K331" t="s">
        <v>1151</v>
      </c>
      <c r="L331">
        <v>1356</v>
      </c>
      <c r="N331">
        <v>1010</v>
      </c>
      <c r="O331" t="s">
        <v>1081</v>
      </c>
      <c r="P331" t="s">
        <v>1081</v>
      </c>
      <c r="Q331">
        <v>1000</v>
      </c>
      <c r="X331">
        <v>0.10199999999999999</v>
      </c>
      <c r="Y331">
        <v>987.31</v>
      </c>
      <c r="Z331">
        <v>0</v>
      </c>
      <c r="AA331">
        <v>0</v>
      </c>
      <c r="AB331">
        <v>0</v>
      </c>
      <c r="AC331">
        <v>0</v>
      </c>
      <c r="AD331">
        <v>1</v>
      </c>
      <c r="AE331">
        <v>0</v>
      </c>
      <c r="AF331" t="s">
        <v>3</v>
      </c>
      <c r="AG331">
        <v>0.10199999999999999</v>
      </c>
      <c r="AH331">
        <v>2</v>
      </c>
      <c r="AI331">
        <v>60253538</v>
      </c>
      <c r="AJ331">
        <v>275</v>
      </c>
      <c r="AK331">
        <v>0</v>
      </c>
      <c r="AL331">
        <v>0</v>
      </c>
      <c r="AM331">
        <v>0</v>
      </c>
      <c r="AN331">
        <v>0</v>
      </c>
      <c r="AO331">
        <v>0</v>
      </c>
      <c r="AP331">
        <v>0</v>
      </c>
      <c r="AQ331">
        <v>0</v>
      </c>
      <c r="AR331">
        <v>0</v>
      </c>
    </row>
    <row r="332" spans="1:44" x14ac:dyDescent="0.2">
      <c r="A332">
        <f>ROW(Source!A477)</f>
        <v>477</v>
      </c>
      <c r="B332">
        <v>60254412</v>
      </c>
      <c r="C332">
        <v>60253533</v>
      </c>
      <c r="D332">
        <v>59062171</v>
      </c>
      <c r="E332">
        <v>1</v>
      </c>
      <c r="F332">
        <v>1</v>
      </c>
      <c r="G332">
        <v>1080</v>
      </c>
      <c r="H332">
        <v>3</v>
      </c>
      <c r="I332" t="s">
        <v>1152</v>
      </c>
      <c r="J332" t="s">
        <v>1153</v>
      </c>
      <c r="K332" t="s">
        <v>1154</v>
      </c>
      <c r="L332">
        <v>1301</v>
      </c>
      <c r="N332">
        <v>1003</v>
      </c>
      <c r="O332" t="s">
        <v>983</v>
      </c>
      <c r="P332" t="s">
        <v>983</v>
      </c>
      <c r="Q332">
        <v>1</v>
      </c>
      <c r="X332">
        <v>1</v>
      </c>
      <c r="Y332">
        <v>18.59</v>
      </c>
      <c r="Z332">
        <v>0</v>
      </c>
      <c r="AA332">
        <v>0</v>
      </c>
      <c r="AB332">
        <v>0</v>
      </c>
      <c r="AC332">
        <v>0</v>
      </c>
      <c r="AD332">
        <v>1</v>
      </c>
      <c r="AE332">
        <v>0</v>
      </c>
      <c r="AF332" t="s">
        <v>3</v>
      </c>
      <c r="AG332">
        <v>1</v>
      </c>
      <c r="AH332">
        <v>2</v>
      </c>
      <c r="AI332">
        <v>60253539</v>
      </c>
      <c r="AJ332">
        <v>276</v>
      </c>
      <c r="AK332">
        <v>0</v>
      </c>
      <c r="AL332">
        <v>0</v>
      </c>
      <c r="AM332">
        <v>0</v>
      </c>
      <c r="AN332">
        <v>0</v>
      </c>
      <c r="AO332">
        <v>0</v>
      </c>
      <c r="AP332">
        <v>0</v>
      </c>
      <c r="AQ332">
        <v>0</v>
      </c>
      <c r="AR332">
        <v>0</v>
      </c>
    </row>
    <row r="333" spans="1:44" x14ac:dyDescent="0.2">
      <c r="A333">
        <f>ROW(Source!A477)</f>
        <v>477</v>
      </c>
      <c r="B333">
        <v>60254413</v>
      </c>
      <c r="C333">
        <v>60253533</v>
      </c>
      <c r="D333">
        <v>59062380</v>
      </c>
      <c r="E333">
        <v>1</v>
      </c>
      <c r="F333">
        <v>1</v>
      </c>
      <c r="G333">
        <v>1080</v>
      </c>
      <c r="H333">
        <v>3</v>
      </c>
      <c r="I333" t="s">
        <v>1155</v>
      </c>
      <c r="J333" t="s">
        <v>1156</v>
      </c>
      <c r="K333" t="s">
        <v>1157</v>
      </c>
      <c r="L333">
        <v>1356</v>
      </c>
      <c r="N333">
        <v>1010</v>
      </c>
      <c r="O333" t="s">
        <v>1081</v>
      </c>
      <c r="P333" t="s">
        <v>1081</v>
      </c>
      <c r="Q333">
        <v>1000</v>
      </c>
      <c r="X333">
        <v>0.10199999999999999</v>
      </c>
      <c r="Y333">
        <v>614.09</v>
      </c>
      <c r="Z333">
        <v>0</v>
      </c>
      <c r="AA333">
        <v>0</v>
      </c>
      <c r="AB333">
        <v>0</v>
      </c>
      <c r="AC333">
        <v>0</v>
      </c>
      <c r="AD333">
        <v>1</v>
      </c>
      <c r="AE333">
        <v>0</v>
      </c>
      <c r="AF333" t="s">
        <v>3</v>
      </c>
      <c r="AG333">
        <v>0.10199999999999999</v>
      </c>
      <c r="AH333">
        <v>2</v>
      </c>
      <c r="AI333">
        <v>60253540</v>
      </c>
      <c r="AJ333">
        <v>277</v>
      </c>
      <c r="AK333">
        <v>0</v>
      </c>
      <c r="AL333">
        <v>0</v>
      </c>
      <c r="AM333">
        <v>0</v>
      </c>
      <c r="AN333">
        <v>0</v>
      </c>
      <c r="AO333">
        <v>0</v>
      </c>
      <c r="AP333">
        <v>0</v>
      </c>
      <c r="AQ333">
        <v>0</v>
      </c>
      <c r="AR333">
        <v>0</v>
      </c>
    </row>
    <row r="334" spans="1:44" x14ac:dyDescent="0.2">
      <c r="A334">
        <f>ROW(Source!A477)</f>
        <v>477</v>
      </c>
      <c r="B334">
        <v>60254414</v>
      </c>
      <c r="C334">
        <v>60253533</v>
      </c>
      <c r="D334">
        <v>59012139</v>
      </c>
      <c r="E334">
        <v>1080</v>
      </c>
      <c r="F334">
        <v>1</v>
      </c>
      <c r="G334">
        <v>1080</v>
      </c>
      <c r="H334">
        <v>3</v>
      </c>
      <c r="I334" t="s">
        <v>1237</v>
      </c>
      <c r="J334" t="s">
        <v>3</v>
      </c>
      <c r="K334" t="s">
        <v>1238</v>
      </c>
      <c r="L334">
        <v>1354</v>
      </c>
      <c r="N334">
        <v>1010</v>
      </c>
      <c r="O334" t="s">
        <v>457</v>
      </c>
      <c r="P334" t="s">
        <v>457</v>
      </c>
      <c r="Q334">
        <v>1</v>
      </c>
      <c r="X334">
        <v>1</v>
      </c>
      <c r="Y334">
        <v>0</v>
      </c>
      <c r="Z334">
        <v>0</v>
      </c>
      <c r="AA334">
        <v>0</v>
      </c>
      <c r="AB334">
        <v>0</v>
      </c>
      <c r="AC334">
        <v>0</v>
      </c>
      <c r="AD334">
        <v>0</v>
      </c>
      <c r="AE334">
        <v>0</v>
      </c>
      <c r="AF334" t="s">
        <v>3</v>
      </c>
      <c r="AG334">
        <v>1</v>
      </c>
      <c r="AH334">
        <v>3</v>
      </c>
      <c r="AI334">
        <v>-1</v>
      </c>
      <c r="AJ334" t="s">
        <v>3</v>
      </c>
      <c r="AK334">
        <v>0</v>
      </c>
      <c r="AL334">
        <v>0</v>
      </c>
      <c r="AM334">
        <v>0</v>
      </c>
      <c r="AN334">
        <v>0</v>
      </c>
      <c r="AO334">
        <v>0</v>
      </c>
      <c r="AP334">
        <v>0</v>
      </c>
      <c r="AQ334">
        <v>0</v>
      </c>
      <c r="AR334">
        <v>0</v>
      </c>
    </row>
    <row r="335" spans="1:44" x14ac:dyDescent="0.2">
      <c r="A335">
        <f>ROW(Source!A477)</f>
        <v>477</v>
      </c>
      <c r="B335">
        <v>60254415</v>
      </c>
      <c r="C335">
        <v>60253533</v>
      </c>
      <c r="D335">
        <v>59012391</v>
      </c>
      <c r="E335">
        <v>1080</v>
      </c>
      <c r="F335">
        <v>1</v>
      </c>
      <c r="G335">
        <v>1080</v>
      </c>
      <c r="H335">
        <v>3</v>
      </c>
      <c r="I335" t="s">
        <v>1239</v>
      </c>
      <c r="J335" t="s">
        <v>3</v>
      </c>
      <c r="K335" t="s">
        <v>1240</v>
      </c>
      <c r="L335">
        <v>1354</v>
      </c>
      <c r="N335">
        <v>1010</v>
      </c>
      <c r="O335" t="s">
        <v>457</v>
      </c>
      <c r="P335" t="s">
        <v>457</v>
      </c>
      <c r="Q335">
        <v>1</v>
      </c>
      <c r="X335">
        <v>102</v>
      </c>
      <c r="Y335">
        <v>0</v>
      </c>
      <c r="Z335">
        <v>0</v>
      </c>
      <c r="AA335">
        <v>0</v>
      </c>
      <c r="AB335">
        <v>0</v>
      </c>
      <c r="AC335">
        <v>0</v>
      </c>
      <c r="AD335">
        <v>0</v>
      </c>
      <c r="AE335">
        <v>0</v>
      </c>
      <c r="AF335" t="s">
        <v>3</v>
      </c>
      <c r="AG335">
        <v>102</v>
      </c>
      <c r="AH335">
        <v>3</v>
      </c>
      <c r="AI335">
        <v>-1</v>
      </c>
      <c r="AJ335" t="s">
        <v>3</v>
      </c>
      <c r="AK335">
        <v>0</v>
      </c>
      <c r="AL335">
        <v>0</v>
      </c>
      <c r="AM335">
        <v>0</v>
      </c>
      <c r="AN335">
        <v>0</v>
      </c>
      <c r="AO335">
        <v>0</v>
      </c>
      <c r="AP335">
        <v>0</v>
      </c>
      <c r="AQ335">
        <v>0</v>
      </c>
      <c r="AR335">
        <v>0</v>
      </c>
    </row>
    <row r="336" spans="1:44" x14ac:dyDescent="0.2">
      <c r="A336">
        <f>ROW(Source!A477)</f>
        <v>477</v>
      </c>
      <c r="B336">
        <v>60254416</v>
      </c>
      <c r="C336">
        <v>60253533</v>
      </c>
      <c r="D336">
        <v>59013859</v>
      </c>
      <c r="E336">
        <v>1080</v>
      </c>
      <c r="F336">
        <v>1</v>
      </c>
      <c r="G336">
        <v>1080</v>
      </c>
      <c r="H336">
        <v>3</v>
      </c>
      <c r="I336" t="s">
        <v>1241</v>
      </c>
      <c r="J336" t="s">
        <v>3</v>
      </c>
      <c r="K336" t="s">
        <v>1242</v>
      </c>
      <c r="L336">
        <v>1354</v>
      </c>
      <c r="N336">
        <v>1010</v>
      </c>
      <c r="O336" t="s">
        <v>457</v>
      </c>
      <c r="P336" t="s">
        <v>457</v>
      </c>
      <c r="Q336">
        <v>1</v>
      </c>
      <c r="X336">
        <v>100</v>
      </c>
      <c r="Y336">
        <v>0</v>
      </c>
      <c r="Z336">
        <v>0</v>
      </c>
      <c r="AA336">
        <v>0</v>
      </c>
      <c r="AB336">
        <v>0</v>
      </c>
      <c r="AC336">
        <v>0</v>
      </c>
      <c r="AD336">
        <v>0</v>
      </c>
      <c r="AE336">
        <v>0</v>
      </c>
      <c r="AF336" t="s">
        <v>3</v>
      </c>
      <c r="AG336">
        <v>100</v>
      </c>
      <c r="AH336">
        <v>3</v>
      </c>
      <c r="AI336">
        <v>-1</v>
      </c>
      <c r="AJ336" t="s">
        <v>3</v>
      </c>
      <c r="AK336">
        <v>0</v>
      </c>
      <c r="AL336">
        <v>0</v>
      </c>
      <c r="AM336">
        <v>0</v>
      </c>
      <c r="AN336">
        <v>0</v>
      </c>
      <c r="AO336">
        <v>0</v>
      </c>
      <c r="AP336">
        <v>0</v>
      </c>
      <c r="AQ336">
        <v>0</v>
      </c>
      <c r="AR336">
        <v>0</v>
      </c>
    </row>
    <row r="337" spans="1:44" x14ac:dyDescent="0.2">
      <c r="A337">
        <f>ROW(Source!A477)</f>
        <v>477</v>
      </c>
      <c r="B337">
        <v>60254417</v>
      </c>
      <c r="C337">
        <v>60253533</v>
      </c>
      <c r="D337">
        <v>59014108</v>
      </c>
      <c r="E337">
        <v>1080</v>
      </c>
      <c r="F337">
        <v>1</v>
      </c>
      <c r="G337">
        <v>1080</v>
      </c>
      <c r="H337">
        <v>3</v>
      </c>
      <c r="I337" t="s">
        <v>1243</v>
      </c>
      <c r="J337" t="s">
        <v>3</v>
      </c>
      <c r="K337" t="s">
        <v>1244</v>
      </c>
      <c r="L337">
        <v>1354</v>
      </c>
      <c r="N337">
        <v>1010</v>
      </c>
      <c r="O337" t="s">
        <v>457</v>
      </c>
      <c r="P337" t="s">
        <v>457</v>
      </c>
      <c r="Q337">
        <v>1</v>
      </c>
      <c r="X337">
        <v>102</v>
      </c>
      <c r="Y337">
        <v>0</v>
      </c>
      <c r="Z337">
        <v>0</v>
      </c>
      <c r="AA337">
        <v>0</v>
      </c>
      <c r="AB337">
        <v>0</v>
      </c>
      <c r="AC337">
        <v>0</v>
      </c>
      <c r="AD337">
        <v>0</v>
      </c>
      <c r="AE337">
        <v>0</v>
      </c>
      <c r="AF337" t="s">
        <v>3</v>
      </c>
      <c r="AG337">
        <v>102</v>
      </c>
      <c r="AH337">
        <v>3</v>
      </c>
      <c r="AI337">
        <v>-1</v>
      </c>
      <c r="AJ337" t="s">
        <v>3</v>
      </c>
      <c r="AK337">
        <v>0</v>
      </c>
      <c r="AL337">
        <v>0</v>
      </c>
      <c r="AM337">
        <v>0</v>
      </c>
      <c r="AN337">
        <v>0</v>
      </c>
      <c r="AO337">
        <v>0</v>
      </c>
      <c r="AP337">
        <v>0</v>
      </c>
      <c r="AQ337">
        <v>0</v>
      </c>
      <c r="AR337">
        <v>0</v>
      </c>
    </row>
    <row r="338" spans="1:44" x14ac:dyDescent="0.2">
      <c r="A338">
        <f>ROW(Source!A477)</f>
        <v>477</v>
      </c>
      <c r="B338">
        <v>60254418</v>
      </c>
      <c r="C338">
        <v>60253533</v>
      </c>
      <c r="D338">
        <v>59014482</v>
      </c>
      <c r="E338">
        <v>1080</v>
      </c>
      <c r="F338">
        <v>1</v>
      </c>
      <c r="G338">
        <v>1080</v>
      </c>
      <c r="H338">
        <v>3</v>
      </c>
      <c r="I338" t="s">
        <v>1245</v>
      </c>
      <c r="J338" t="s">
        <v>3</v>
      </c>
      <c r="K338" t="s">
        <v>1246</v>
      </c>
      <c r="L338">
        <v>1358</v>
      </c>
      <c r="N338">
        <v>1010</v>
      </c>
      <c r="O338" t="s">
        <v>939</v>
      </c>
      <c r="P338" t="s">
        <v>939</v>
      </c>
      <c r="Q338">
        <v>10</v>
      </c>
      <c r="X338">
        <v>102</v>
      </c>
      <c r="Y338">
        <v>0</v>
      </c>
      <c r="Z338">
        <v>0</v>
      </c>
      <c r="AA338">
        <v>0</v>
      </c>
      <c r="AB338">
        <v>0</v>
      </c>
      <c r="AC338">
        <v>0</v>
      </c>
      <c r="AD338">
        <v>0</v>
      </c>
      <c r="AE338">
        <v>0</v>
      </c>
      <c r="AF338" t="s">
        <v>3</v>
      </c>
      <c r="AG338">
        <v>102</v>
      </c>
      <c r="AH338">
        <v>3</v>
      </c>
      <c r="AI338">
        <v>-1</v>
      </c>
      <c r="AJ338" t="s">
        <v>3</v>
      </c>
      <c r="AK338">
        <v>0</v>
      </c>
      <c r="AL338">
        <v>0</v>
      </c>
      <c r="AM338">
        <v>0</v>
      </c>
      <c r="AN338">
        <v>0</v>
      </c>
      <c r="AO338">
        <v>0</v>
      </c>
      <c r="AP338">
        <v>0</v>
      </c>
      <c r="AQ338">
        <v>0</v>
      </c>
      <c r="AR338">
        <v>0</v>
      </c>
    </row>
    <row r="339" spans="1:44" x14ac:dyDescent="0.2">
      <c r="A339">
        <f>ROW(Source!A477)</f>
        <v>477</v>
      </c>
      <c r="B339">
        <v>60254419</v>
      </c>
      <c r="C339">
        <v>60253533</v>
      </c>
      <c r="D339">
        <v>59014726</v>
      </c>
      <c r="E339">
        <v>1080</v>
      </c>
      <c r="F339">
        <v>1</v>
      </c>
      <c r="G339">
        <v>1080</v>
      </c>
      <c r="H339">
        <v>3</v>
      </c>
      <c r="I339" t="s">
        <v>1223</v>
      </c>
      <c r="J339" t="s">
        <v>3</v>
      </c>
      <c r="K339" t="s">
        <v>1247</v>
      </c>
      <c r="L339">
        <v>1301</v>
      </c>
      <c r="N339">
        <v>1003</v>
      </c>
      <c r="O339" t="s">
        <v>983</v>
      </c>
      <c r="P339" t="s">
        <v>983</v>
      </c>
      <c r="Q339">
        <v>1</v>
      </c>
      <c r="X339">
        <v>1</v>
      </c>
      <c r="Y339">
        <v>0</v>
      </c>
      <c r="Z339">
        <v>0</v>
      </c>
      <c r="AA339">
        <v>0</v>
      </c>
      <c r="AB339">
        <v>0</v>
      </c>
      <c r="AC339">
        <v>0</v>
      </c>
      <c r="AD339">
        <v>0</v>
      </c>
      <c r="AE339">
        <v>0</v>
      </c>
      <c r="AF339" t="s">
        <v>3</v>
      </c>
      <c r="AG339">
        <v>1</v>
      </c>
      <c r="AH339">
        <v>3</v>
      </c>
      <c r="AI339">
        <v>-1</v>
      </c>
      <c r="AJ339" t="s">
        <v>3</v>
      </c>
      <c r="AK339">
        <v>0</v>
      </c>
      <c r="AL339">
        <v>0</v>
      </c>
      <c r="AM339">
        <v>0</v>
      </c>
      <c r="AN339">
        <v>0</v>
      </c>
      <c r="AO339">
        <v>0</v>
      </c>
      <c r="AP339">
        <v>0</v>
      </c>
      <c r="AQ339">
        <v>0</v>
      </c>
      <c r="AR339">
        <v>0</v>
      </c>
    </row>
    <row r="340" spans="1:44" x14ac:dyDescent="0.2">
      <c r="A340">
        <f>ROW(Source!A478)</f>
        <v>478</v>
      </c>
      <c r="B340">
        <v>60254407</v>
      </c>
      <c r="C340">
        <v>60253533</v>
      </c>
      <c r="D340">
        <v>58999254</v>
      </c>
      <c r="E340">
        <v>1080</v>
      </c>
      <c r="F340">
        <v>1</v>
      </c>
      <c r="G340">
        <v>1080</v>
      </c>
      <c r="H340">
        <v>1</v>
      </c>
      <c r="I340" t="s">
        <v>1048</v>
      </c>
      <c r="J340" t="s">
        <v>3</v>
      </c>
      <c r="K340" t="s">
        <v>1049</v>
      </c>
      <c r="L340">
        <v>1191</v>
      </c>
      <c r="N340">
        <v>1013</v>
      </c>
      <c r="O340" t="s">
        <v>1050</v>
      </c>
      <c r="P340" t="s">
        <v>1050</v>
      </c>
      <c r="Q340">
        <v>1</v>
      </c>
      <c r="X340">
        <v>54.34</v>
      </c>
      <c r="Y340">
        <v>0</v>
      </c>
      <c r="Z340">
        <v>0</v>
      </c>
      <c r="AA340">
        <v>0</v>
      </c>
      <c r="AB340">
        <v>0</v>
      </c>
      <c r="AC340">
        <v>0</v>
      </c>
      <c r="AD340">
        <v>1</v>
      </c>
      <c r="AE340">
        <v>1</v>
      </c>
      <c r="AF340" t="s">
        <v>547</v>
      </c>
      <c r="AG340">
        <v>68.740099999999998</v>
      </c>
      <c r="AH340">
        <v>2</v>
      </c>
      <c r="AI340">
        <v>60253534</v>
      </c>
      <c r="AJ340">
        <v>278</v>
      </c>
      <c r="AK340">
        <v>0</v>
      </c>
      <c r="AL340">
        <v>0</v>
      </c>
      <c r="AM340">
        <v>0</v>
      </c>
      <c r="AN340">
        <v>0</v>
      </c>
      <c r="AO340">
        <v>0</v>
      </c>
      <c r="AP340">
        <v>0</v>
      </c>
      <c r="AQ340">
        <v>0</v>
      </c>
      <c r="AR340">
        <v>0</v>
      </c>
    </row>
    <row r="341" spans="1:44" x14ac:dyDescent="0.2">
      <c r="A341">
        <f>ROW(Source!A478)</f>
        <v>478</v>
      </c>
      <c r="B341">
        <v>60254408</v>
      </c>
      <c r="C341">
        <v>60253533</v>
      </c>
      <c r="D341">
        <v>59070669</v>
      </c>
      <c r="E341">
        <v>1</v>
      </c>
      <c r="F341">
        <v>1</v>
      </c>
      <c r="G341">
        <v>1080</v>
      </c>
      <c r="H341">
        <v>2</v>
      </c>
      <c r="I341" t="s">
        <v>1055</v>
      </c>
      <c r="J341" t="s">
        <v>1056</v>
      </c>
      <c r="K341" t="s">
        <v>1057</v>
      </c>
      <c r="L341">
        <v>1368</v>
      </c>
      <c r="N341">
        <v>1011</v>
      </c>
      <c r="O341" t="s">
        <v>1054</v>
      </c>
      <c r="P341" t="s">
        <v>1054</v>
      </c>
      <c r="Q341">
        <v>1</v>
      </c>
      <c r="X341">
        <v>0.33</v>
      </c>
      <c r="Y341">
        <v>0</v>
      </c>
      <c r="Z341">
        <v>83.1</v>
      </c>
      <c r="AA341">
        <v>12.62</v>
      </c>
      <c r="AB341">
        <v>0</v>
      </c>
      <c r="AC341">
        <v>0</v>
      </c>
      <c r="AD341">
        <v>1</v>
      </c>
      <c r="AE341">
        <v>0</v>
      </c>
      <c r="AF341" t="s">
        <v>546</v>
      </c>
      <c r="AG341">
        <v>0.4537500000000001</v>
      </c>
      <c r="AH341">
        <v>2</v>
      </c>
      <c r="AI341">
        <v>60253535</v>
      </c>
      <c r="AJ341">
        <v>279</v>
      </c>
      <c r="AK341">
        <v>0</v>
      </c>
      <c r="AL341">
        <v>0</v>
      </c>
      <c r="AM341">
        <v>0</v>
      </c>
      <c r="AN341">
        <v>0</v>
      </c>
      <c r="AO341">
        <v>0</v>
      </c>
      <c r="AP341">
        <v>0</v>
      </c>
      <c r="AQ341">
        <v>0</v>
      </c>
      <c r="AR341">
        <v>0</v>
      </c>
    </row>
    <row r="342" spans="1:44" x14ac:dyDescent="0.2">
      <c r="A342">
        <f>ROW(Source!A478)</f>
        <v>478</v>
      </c>
      <c r="B342">
        <v>60254409</v>
      </c>
      <c r="C342">
        <v>60253533</v>
      </c>
      <c r="D342">
        <v>59039576</v>
      </c>
      <c r="E342">
        <v>1</v>
      </c>
      <c r="F342">
        <v>1</v>
      </c>
      <c r="G342">
        <v>1080</v>
      </c>
      <c r="H342">
        <v>3</v>
      </c>
      <c r="I342" t="s">
        <v>1059</v>
      </c>
      <c r="J342" t="s">
        <v>1060</v>
      </c>
      <c r="K342" t="s">
        <v>1061</v>
      </c>
      <c r="L342">
        <v>1348</v>
      </c>
      <c r="N342">
        <v>1009</v>
      </c>
      <c r="O342" t="s">
        <v>32</v>
      </c>
      <c r="P342" t="s">
        <v>32</v>
      </c>
      <c r="Q342">
        <v>1000</v>
      </c>
      <c r="X342">
        <v>8.5000000000000006E-2</v>
      </c>
      <c r="Y342">
        <v>7246.05</v>
      </c>
      <c r="Z342">
        <v>0</v>
      </c>
      <c r="AA342">
        <v>0</v>
      </c>
      <c r="AB342">
        <v>0</v>
      </c>
      <c r="AC342">
        <v>0</v>
      </c>
      <c r="AD342">
        <v>1</v>
      </c>
      <c r="AE342">
        <v>0</v>
      </c>
      <c r="AF342" t="s">
        <v>3</v>
      </c>
      <c r="AG342">
        <v>8.5000000000000006E-2</v>
      </c>
      <c r="AH342">
        <v>2</v>
      </c>
      <c r="AI342">
        <v>60253536</v>
      </c>
      <c r="AJ342">
        <v>280</v>
      </c>
      <c r="AK342">
        <v>0</v>
      </c>
      <c r="AL342">
        <v>0</v>
      </c>
      <c r="AM342">
        <v>0</v>
      </c>
      <c r="AN342">
        <v>0</v>
      </c>
      <c r="AO342">
        <v>0</v>
      </c>
      <c r="AP342">
        <v>0</v>
      </c>
      <c r="AQ342">
        <v>0</v>
      </c>
      <c r="AR342">
        <v>0</v>
      </c>
    </row>
    <row r="343" spans="1:44" x14ac:dyDescent="0.2">
      <c r="A343">
        <f>ROW(Source!A478)</f>
        <v>478</v>
      </c>
      <c r="B343">
        <v>60254410</v>
      </c>
      <c r="C343">
        <v>60253533</v>
      </c>
      <c r="D343">
        <v>59039985</v>
      </c>
      <c r="E343">
        <v>1</v>
      </c>
      <c r="F343">
        <v>1</v>
      </c>
      <c r="G343">
        <v>1080</v>
      </c>
      <c r="H343">
        <v>3</v>
      </c>
      <c r="I343" t="s">
        <v>1146</v>
      </c>
      <c r="J343" t="s">
        <v>1147</v>
      </c>
      <c r="K343" t="s">
        <v>1148</v>
      </c>
      <c r="L343">
        <v>1346</v>
      </c>
      <c r="N343">
        <v>1009</v>
      </c>
      <c r="O343" t="s">
        <v>1065</v>
      </c>
      <c r="P343" t="s">
        <v>1065</v>
      </c>
      <c r="Q343">
        <v>1</v>
      </c>
      <c r="X343">
        <v>10</v>
      </c>
      <c r="Y343">
        <v>104.63</v>
      </c>
      <c r="Z343">
        <v>0</v>
      </c>
      <c r="AA343">
        <v>0</v>
      </c>
      <c r="AB343">
        <v>0</v>
      </c>
      <c r="AC343">
        <v>0</v>
      </c>
      <c r="AD343">
        <v>1</v>
      </c>
      <c r="AE343">
        <v>0</v>
      </c>
      <c r="AF343" t="s">
        <v>3</v>
      </c>
      <c r="AG343">
        <v>10</v>
      </c>
      <c r="AH343">
        <v>2</v>
      </c>
      <c r="AI343">
        <v>60253537</v>
      </c>
      <c r="AJ343">
        <v>281</v>
      </c>
      <c r="AK343">
        <v>0</v>
      </c>
      <c r="AL343">
        <v>0</v>
      </c>
      <c r="AM343">
        <v>0</v>
      </c>
      <c r="AN343">
        <v>0</v>
      </c>
      <c r="AO343">
        <v>0</v>
      </c>
      <c r="AP343">
        <v>0</v>
      </c>
      <c r="AQ343">
        <v>0</v>
      </c>
      <c r="AR343">
        <v>0</v>
      </c>
    </row>
    <row r="344" spans="1:44" x14ac:dyDescent="0.2">
      <c r="A344">
        <f>ROW(Source!A478)</f>
        <v>478</v>
      </c>
      <c r="B344">
        <v>60254411</v>
      </c>
      <c r="C344">
        <v>60253533</v>
      </c>
      <c r="D344">
        <v>59062058</v>
      </c>
      <c r="E344">
        <v>1</v>
      </c>
      <c r="F344">
        <v>1</v>
      </c>
      <c r="G344">
        <v>1080</v>
      </c>
      <c r="H344">
        <v>3</v>
      </c>
      <c r="I344" t="s">
        <v>1149</v>
      </c>
      <c r="J344" t="s">
        <v>1150</v>
      </c>
      <c r="K344" t="s">
        <v>1151</v>
      </c>
      <c r="L344">
        <v>1356</v>
      </c>
      <c r="N344">
        <v>1010</v>
      </c>
      <c r="O344" t="s">
        <v>1081</v>
      </c>
      <c r="P344" t="s">
        <v>1081</v>
      </c>
      <c r="Q344">
        <v>1000</v>
      </c>
      <c r="X344">
        <v>0.10199999999999999</v>
      </c>
      <c r="Y344">
        <v>987.31</v>
      </c>
      <c r="Z344">
        <v>0</v>
      </c>
      <c r="AA344">
        <v>0</v>
      </c>
      <c r="AB344">
        <v>0</v>
      </c>
      <c r="AC344">
        <v>0</v>
      </c>
      <c r="AD344">
        <v>1</v>
      </c>
      <c r="AE344">
        <v>0</v>
      </c>
      <c r="AF344" t="s">
        <v>3</v>
      </c>
      <c r="AG344">
        <v>0.10199999999999999</v>
      </c>
      <c r="AH344">
        <v>2</v>
      </c>
      <c r="AI344">
        <v>60253538</v>
      </c>
      <c r="AJ344">
        <v>282</v>
      </c>
      <c r="AK344">
        <v>0</v>
      </c>
      <c r="AL344">
        <v>0</v>
      </c>
      <c r="AM344">
        <v>0</v>
      </c>
      <c r="AN344">
        <v>0</v>
      </c>
      <c r="AO344">
        <v>0</v>
      </c>
      <c r="AP344">
        <v>0</v>
      </c>
      <c r="AQ344">
        <v>0</v>
      </c>
      <c r="AR344">
        <v>0</v>
      </c>
    </row>
    <row r="345" spans="1:44" x14ac:dyDescent="0.2">
      <c r="A345">
        <f>ROW(Source!A478)</f>
        <v>478</v>
      </c>
      <c r="B345">
        <v>60254412</v>
      </c>
      <c r="C345">
        <v>60253533</v>
      </c>
      <c r="D345">
        <v>59062171</v>
      </c>
      <c r="E345">
        <v>1</v>
      </c>
      <c r="F345">
        <v>1</v>
      </c>
      <c r="G345">
        <v>1080</v>
      </c>
      <c r="H345">
        <v>3</v>
      </c>
      <c r="I345" t="s">
        <v>1152</v>
      </c>
      <c r="J345" t="s">
        <v>1153</v>
      </c>
      <c r="K345" t="s">
        <v>1154</v>
      </c>
      <c r="L345">
        <v>1301</v>
      </c>
      <c r="N345">
        <v>1003</v>
      </c>
      <c r="O345" t="s">
        <v>983</v>
      </c>
      <c r="P345" t="s">
        <v>983</v>
      </c>
      <c r="Q345">
        <v>1</v>
      </c>
      <c r="X345">
        <v>1</v>
      </c>
      <c r="Y345">
        <v>18.59</v>
      </c>
      <c r="Z345">
        <v>0</v>
      </c>
      <c r="AA345">
        <v>0</v>
      </c>
      <c r="AB345">
        <v>0</v>
      </c>
      <c r="AC345">
        <v>0</v>
      </c>
      <c r="AD345">
        <v>1</v>
      </c>
      <c r="AE345">
        <v>0</v>
      </c>
      <c r="AF345" t="s">
        <v>3</v>
      </c>
      <c r="AG345">
        <v>1</v>
      </c>
      <c r="AH345">
        <v>2</v>
      </c>
      <c r="AI345">
        <v>60253539</v>
      </c>
      <c r="AJ345">
        <v>283</v>
      </c>
      <c r="AK345">
        <v>0</v>
      </c>
      <c r="AL345">
        <v>0</v>
      </c>
      <c r="AM345">
        <v>0</v>
      </c>
      <c r="AN345">
        <v>0</v>
      </c>
      <c r="AO345">
        <v>0</v>
      </c>
      <c r="AP345">
        <v>0</v>
      </c>
      <c r="AQ345">
        <v>0</v>
      </c>
      <c r="AR345">
        <v>0</v>
      </c>
    </row>
    <row r="346" spans="1:44" x14ac:dyDescent="0.2">
      <c r="A346">
        <f>ROW(Source!A478)</f>
        <v>478</v>
      </c>
      <c r="B346">
        <v>60254413</v>
      </c>
      <c r="C346">
        <v>60253533</v>
      </c>
      <c r="D346">
        <v>59062380</v>
      </c>
      <c r="E346">
        <v>1</v>
      </c>
      <c r="F346">
        <v>1</v>
      </c>
      <c r="G346">
        <v>1080</v>
      </c>
      <c r="H346">
        <v>3</v>
      </c>
      <c r="I346" t="s">
        <v>1155</v>
      </c>
      <c r="J346" t="s">
        <v>1156</v>
      </c>
      <c r="K346" t="s">
        <v>1157</v>
      </c>
      <c r="L346">
        <v>1356</v>
      </c>
      <c r="N346">
        <v>1010</v>
      </c>
      <c r="O346" t="s">
        <v>1081</v>
      </c>
      <c r="P346" t="s">
        <v>1081</v>
      </c>
      <c r="Q346">
        <v>1000</v>
      </c>
      <c r="X346">
        <v>0.10199999999999999</v>
      </c>
      <c r="Y346">
        <v>614.09</v>
      </c>
      <c r="Z346">
        <v>0</v>
      </c>
      <c r="AA346">
        <v>0</v>
      </c>
      <c r="AB346">
        <v>0</v>
      </c>
      <c r="AC346">
        <v>0</v>
      </c>
      <c r="AD346">
        <v>1</v>
      </c>
      <c r="AE346">
        <v>0</v>
      </c>
      <c r="AF346" t="s">
        <v>3</v>
      </c>
      <c r="AG346">
        <v>0.10199999999999999</v>
      </c>
      <c r="AH346">
        <v>2</v>
      </c>
      <c r="AI346">
        <v>60253540</v>
      </c>
      <c r="AJ346">
        <v>284</v>
      </c>
      <c r="AK346">
        <v>0</v>
      </c>
      <c r="AL346">
        <v>0</v>
      </c>
      <c r="AM346">
        <v>0</v>
      </c>
      <c r="AN346">
        <v>0</v>
      </c>
      <c r="AO346">
        <v>0</v>
      </c>
      <c r="AP346">
        <v>0</v>
      </c>
      <c r="AQ346">
        <v>0</v>
      </c>
      <c r="AR346">
        <v>0</v>
      </c>
    </row>
    <row r="347" spans="1:44" x14ac:dyDescent="0.2">
      <c r="A347">
        <f>ROW(Source!A478)</f>
        <v>478</v>
      </c>
      <c r="B347">
        <v>60254414</v>
      </c>
      <c r="C347">
        <v>60253533</v>
      </c>
      <c r="D347">
        <v>59012139</v>
      </c>
      <c r="E347">
        <v>1080</v>
      </c>
      <c r="F347">
        <v>1</v>
      </c>
      <c r="G347">
        <v>1080</v>
      </c>
      <c r="H347">
        <v>3</v>
      </c>
      <c r="I347" t="s">
        <v>1237</v>
      </c>
      <c r="J347" t="s">
        <v>3</v>
      </c>
      <c r="K347" t="s">
        <v>1238</v>
      </c>
      <c r="L347">
        <v>1354</v>
      </c>
      <c r="N347">
        <v>1010</v>
      </c>
      <c r="O347" t="s">
        <v>457</v>
      </c>
      <c r="P347" t="s">
        <v>457</v>
      </c>
      <c r="Q347">
        <v>1</v>
      </c>
      <c r="X347">
        <v>1</v>
      </c>
      <c r="Y347">
        <v>0</v>
      </c>
      <c r="Z347">
        <v>0</v>
      </c>
      <c r="AA347">
        <v>0</v>
      </c>
      <c r="AB347">
        <v>0</v>
      </c>
      <c r="AC347">
        <v>0</v>
      </c>
      <c r="AD347">
        <v>0</v>
      </c>
      <c r="AE347">
        <v>0</v>
      </c>
      <c r="AF347" t="s">
        <v>3</v>
      </c>
      <c r="AG347">
        <v>1</v>
      </c>
      <c r="AH347">
        <v>3</v>
      </c>
      <c r="AI347">
        <v>-1</v>
      </c>
      <c r="AJ347" t="s">
        <v>3</v>
      </c>
      <c r="AK347">
        <v>0</v>
      </c>
      <c r="AL347">
        <v>0</v>
      </c>
      <c r="AM347">
        <v>0</v>
      </c>
      <c r="AN347">
        <v>0</v>
      </c>
      <c r="AO347">
        <v>0</v>
      </c>
      <c r="AP347">
        <v>0</v>
      </c>
      <c r="AQ347">
        <v>0</v>
      </c>
      <c r="AR347">
        <v>0</v>
      </c>
    </row>
    <row r="348" spans="1:44" x14ac:dyDescent="0.2">
      <c r="A348">
        <f>ROW(Source!A478)</f>
        <v>478</v>
      </c>
      <c r="B348">
        <v>60254415</v>
      </c>
      <c r="C348">
        <v>60253533</v>
      </c>
      <c r="D348">
        <v>59012391</v>
      </c>
      <c r="E348">
        <v>1080</v>
      </c>
      <c r="F348">
        <v>1</v>
      </c>
      <c r="G348">
        <v>1080</v>
      </c>
      <c r="H348">
        <v>3</v>
      </c>
      <c r="I348" t="s">
        <v>1239</v>
      </c>
      <c r="J348" t="s">
        <v>3</v>
      </c>
      <c r="K348" t="s">
        <v>1240</v>
      </c>
      <c r="L348">
        <v>1354</v>
      </c>
      <c r="N348">
        <v>1010</v>
      </c>
      <c r="O348" t="s">
        <v>457</v>
      </c>
      <c r="P348" t="s">
        <v>457</v>
      </c>
      <c r="Q348">
        <v>1</v>
      </c>
      <c r="X348">
        <v>102</v>
      </c>
      <c r="Y348">
        <v>0</v>
      </c>
      <c r="Z348">
        <v>0</v>
      </c>
      <c r="AA348">
        <v>0</v>
      </c>
      <c r="AB348">
        <v>0</v>
      </c>
      <c r="AC348">
        <v>0</v>
      </c>
      <c r="AD348">
        <v>0</v>
      </c>
      <c r="AE348">
        <v>0</v>
      </c>
      <c r="AF348" t="s">
        <v>3</v>
      </c>
      <c r="AG348">
        <v>102</v>
      </c>
      <c r="AH348">
        <v>3</v>
      </c>
      <c r="AI348">
        <v>-1</v>
      </c>
      <c r="AJ348" t="s">
        <v>3</v>
      </c>
      <c r="AK348">
        <v>0</v>
      </c>
      <c r="AL348">
        <v>0</v>
      </c>
      <c r="AM348">
        <v>0</v>
      </c>
      <c r="AN348">
        <v>0</v>
      </c>
      <c r="AO348">
        <v>0</v>
      </c>
      <c r="AP348">
        <v>0</v>
      </c>
      <c r="AQ348">
        <v>0</v>
      </c>
      <c r="AR348">
        <v>0</v>
      </c>
    </row>
    <row r="349" spans="1:44" x14ac:dyDescent="0.2">
      <c r="A349">
        <f>ROW(Source!A478)</f>
        <v>478</v>
      </c>
      <c r="B349">
        <v>60254416</v>
      </c>
      <c r="C349">
        <v>60253533</v>
      </c>
      <c r="D349">
        <v>59013859</v>
      </c>
      <c r="E349">
        <v>1080</v>
      </c>
      <c r="F349">
        <v>1</v>
      </c>
      <c r="G349">
        <v>1080</v>
      </c>
      <c r="H349">
        <v>3</v>
      </c>
      <c r="I349" t="s">
        <v>1241</v>
      </c>
      <c r="J349" t="s">
        <v>3</v>
      </c>
      <c r="K349" t="s">
        <v>1242</v>
      </c>
      <c r="L349">
        <v>1354</v>
      </c>
      <c r="N349">
        <v>1010</v>
      </c>
      <c r="O349" t="s">
        <v>457</v>
      </c>
      <c r="P349" t="s">
        <v>457</v>
      </c>
      <c r="Q349">
        <v>1</v>
      </c>
      <c r="X349">
        <v>100</v>
      </c>
      <c r="Y349">
        <v>0</v>
      </c>
      <c r="Z349">
        <v>0</v>
      </c>
      <c r="AA349">
        <v>0</v>
      </c>
      <c r="AB349">
        <v>0</v>
      </c>
      <c r="AC349">
        <v>0</v>
      </c>
      <c r="AD349">
        <v>0</v>
      </c>
      <c r="AE349">
        <v>0</v>
      </c>
      <c r="AF349" t="s">
        <v>3</v>
      </c>
      <c r="AG349">
        <v>100</v>
      </c>
      <c r="AH349">
        <v>3</v>
      </c>
      <c r="AI349">
        <v>-1</v>
      </c>
      <c r="AJ349" t="s">
        <v>3</v>
      </c>
      <c r="AK349">
        <v>0</v>
      </c>
      <c r="AL349">
        <v>0</v>
      </c>
      <c r="AM349">
        <v>0</v>
      </c>
      <c r="AN349">
        <v>0</v>
      </c>
      <c r="AO349">
        <v>0</v>
      </c>
      <c r="AP349">
        <v>0</v>
      </c>
      <c r="AQ349">
        <v>0</v>
      </c>
      <c r="AR349">
        <v>0</v>
      </c>
    </row>
    <row r="350" spans="1:44" x14ac:dyDescent="0.2">
      <c r="A350">
        <f>ROW(Source!A478)</f>
        <v>478</v>
      </c>
      <c r="B350">
        <v>60254417</v>
      </c>
      <c r="C350">
        <v>60253533</v>
      </c>
      <c r="D350">
        <v>59014108</v>
      </c>
      <c r="E350">
        <v>1080</v>
      </c>
      <c r="F350">
        <v>1</v>
      </c>
      <c r="G350">
        <v>1080</v>
      </c>
      <c r="H350">
        <v>3</v>
      </c>
      <c r="I350" t="s">
        <v>1243</v>
      </c>
      <c r="J350" t="s">
        <v>3</v>
      </c>
      <c r="K350" t="s">
        <v>1244</v>
      </c>
      <c r="L350">
        <v>1354</v>
      </c>
      <c r="N350">
        <v>1010</v>
      </c>
      <c r="O350" t="s">
        <v>457</v>
      </c>
      <c r="P350" t="s">
        <v>457</v>
      </c>
      <c r="Q350">
        <v>1</v>
      </c>
      <c r="X350">
        <v>102</v>
      </c>
      <c r="Y350">
        <v>0</v>
      </c>
      <c r="Z350">
        <v>0</v>
      </c>
      <c r="AA350">
        <v>0</v>
      </c>
      <c r="AB350">
        <v>0</v>
      </c>
      <c r="AC350">
        <v>0</v>
      </c>
      <c r="AD350">
        <v>0</v>
      </c>
      <c r="AE350">
        <v>0</v>
      </c>
      <c r="AF350" t="s">
        <v>3</v>
      </c>
      <c r="AG350">
        <v>102</v>
      </c>
      <c r="AH350">
        <v>3</v>
      </c>
      <c r="AI350">
        <v>-1</v>
      </c>
      <c r="AJ350" t="s">
        <v>3</v>
      </c>
      <c r="AK350">
        <v>0</v>
      </c>
      <c r="AL350">
        <v>0</v>
      </c>
      <c r="AM350">
        <v>0</v>
      </c>
      <c r="AN350">
        <v>0</v>
      </c>
      <c r="AO350">
        <v>0</v>
      </c>
      <c r="AP350">
        <v>0</v>
      </c>
      <c r="AQ350">
        <v>0</v>
      </c>
      <c r="AR350">
        <v>0</v>
      </c>
    </row>
    <row r="351" spans="1:44" x14ac:dyDescent="0.2">
      <c r="A351">
        <f>ROW(Source!A478)</f>
        <v>478</v>
      </c>
      <c r="B351">
        <v>60254418</v>
      </c>
      <c r="C351">
        <v>60253533</v>
      </c>
      <c r="D351">
        <v>59014482</v>
      </c>
      <c r="E351">
        <v>1080</v>
      </c>
      <c r="F351">
        <v>1</v>
      </c>
      <c r="G351">
        <v>1080</v>
      </c>
      <c r="H351">
        <v>3</v>
      </c>
      <c r="I351" t="s">
        <v>1245</v>
      </c>
      <c r="J351" t="s">
        <v>3</v>
      </c>
      <c r="K351" t="s">
        <v>1246</v>
      </c>
      <c r="L351">
        <v>1358</v>
      </c>
      <c r="N351">
        <v>1010</v>
      </c>
      <c r="O351" t="s">
        <v>939</v>
      </c>
      <c r="P351" t="s">
        <v>939</v>
      </c>
      <c r="Q351">
        <v>10</v>
      </c>
      <c r="X351">
        <v>102</v>
      </c>
      <c r="Y351">
        <v>0</v>
      </c>
      <c r="Z351">
        <v>0</v>
      </c>
      <c r="AA351">
        <v>0</v>
      </c>
      <c r="AB351">
        <v>0</v>
      </c>
      <c r="AC351">
        <v>0</v>
      </c>
      <c r="AD351">
        <v>0</v>
      </c>
      <c r="AE351">
        <v>0</v>
      </c>
      <c r="AF351" t="s">
        <v>3</v>
      </c>
      <c r="AG351">
        <v>102</v>
      </c>
      <c r="AH351">
        <v>3</v>
      </c>
      <c r="AI351">
        <v>-1</v>
      </c>
      <c r="AJ351" t="s">
        <v>3</v>
      </c>
      <c r="AK351">
        <v>0</v>
      </c>
      <c r="AL351">
        <v>0</v>
      </c>
      <c r="AM351">
        <v>0</v>
      </c>
      <c r="AN351">
        <v>0</v>
      </c>
      <c r="AO351">
        <v>0</v>
      </c>
      <c r="AP351">
        <v>0</v>
      </c>
      <c r="AQ351">
        <v>0</v>
      </c>
      <c r="AR351">
        <v>0</v>
      </c>
    </row>
    <row r="352" spans="1:44" x14ac:dyDescent="0.2">
      <c r="A352">
        <f>ROW(Source!A478)</f>
        <v>478</v>
      </c>
      <c r="B352">
        <v>60254419</v>
      </c>
      <c r="C352">
        <v>60253533</v>
      </c>
      <c r="D352">
        <v>59014726</v>
      </c>
      <c r="E352">
        <v>1080</v>
      </c>
      <c r="F352">
        <v>1</v>
      </c>
      <c r="G352">
        <v>1080</v>
      </c>
      <c r="H352">
        <v>3</v>
      </c>
      <c r="I352" t="s">
        <v>1223</v>
      </c>
      <c r="J352" t="s">
        <v>3</v>
      </c>
      <c r="K352" t="s">
        <v>1247</v>
      </c>
      <c r="L352">
        <v>1301</v>
      </c>
      <c r="N352">
        <v>1003</v>
      </c>
      <c r="O352" t="s">
        <v>983</v>
      </c>
      <c r="P352" t="s">
        <v>983</v>
      </c>
      <c r="Q352">
        <v>1</v>
      </c>
      <c r="X352">
        <v>1</v>
      </c>
      <c r="Y352">
        <v>0</v>
      </c>
      <c r="Z352">
        <v>0</v>
      </c>
      <c r="AA352">
        <v>0</v>
      </c>
      <c r="AB352">
        <v>0</v>
      </c>
      <c r="AC352">
        <v>0</v>
      </c>
      <c r="AD352">
        <v>0</v>
      </c>
      <c r="AE352">
        <v>0</v>
      </c>
      <c r="AF352" t="s">
        <v>3</v>
      </c>
      <c r="AG352">
        <v>1</v>
      </c>
      <c r="AH352">
        <v>3</v>
      </c>
      <c r="AI352">
        <v>-1</v>
      </c>
      <c r="AJ352" t="s">
        <v>3</v>
      </c>
      <c r="AK352">
        <v>0</v>
      </c>
      <c r="AL352">
        <v>0</v>
      </c>
      <c r="AM352">
        <v>0</v>
      </c>
      <c r="AN352">
        <v>0</v>
      </c>
      <c r="AO352">
        <v>0</v>
      </c>
      <c r="AP352">
        <v>0</v>
      </c>
      <c r="AQ352">
        <v>0</v>
      </c>
      <c r="AR352">
        <v>0</v>
      </c>
    </row>
    <row r="353" spans="1:44" x14ac:dyDescent="0.2">
      <c r="A353">
        <f>ROW(Source!A483)</f>
        <v>483</v>
      </c>
      <c r="B353">
        <v>60254420</v>
      </c>
      <c r="C353">
        <v>60253556</v>
      </c>
      <c r="D353">
        <v>58999254</v>
      </c>
      <c r="E353">
        <v>1080</v>
      </c>
      <c r="F353">
        <v>1</v>
      </c>
      <c r="G353">
        <v>1080</v>
      </c>
      <c r="H353">
        <v>1</v>
      </c>
      <c r="I353" t="s">
        <v>1048</v>
      </c>
      <c r="J353" t="s">
        <v>3</v>
      </c>
      <c r="K353" t="s">
        <v>1049</v>
      </c>
      <c r="L353">
        <v>1191</v>
      </c>
      <c r="N353">
        <v>1013</v>
      </c>
      <c r="O353" t="s">
        <v>1050</v>
      </c>
      <c r="P353" t="s">
        <v>1050</v>
      </c>
      <c r="Q353">
        <v>1</v>
      </c>
      <c r="X353">
        <v>30.74</v>
      </c>
      <c r="Y353">
        <v>0</v>
      </c>
      <c r="Z353">
        <v>0</v>
      </c>
      <c r="AA353">
        <v>0</v>
      </c>
      <c r="AB353">
        <v>0</v>
      </c>
      <c r="AC353">
        <v>0</v>
      </c>
      <c r="AD353">
        <v>1</v>
      </c>
      <c r="AE353">
        <v>1</v>
      </c>
      <c r="AF353" t="s">
        <v>24</v>
      </c>
      <c r="AG353">
        <v>33.814</v>
      </c>
      <c r="AH353">
        <v>2</v>
      </c>
      <c r="AI353">
        <v>60253557</v>
      </c>
      <c r="AJ353">
        <v>285</v>
      </c>
      <c r="AK353">
        <v>0</v>
      </c>
      <c r="AL353">
        <v>0</v>
      </c>
      <c r="AM353">
        <v>0</v>
      </c>
      <c r="AN353">
        <v>0</v>
      </c>
      <c r="AO353">
        <v>0</v>
      </c>
      <c r="AP353">
        <v>0</v>
      </c>
      <c r="AQ353">
        <v>0</v>
      </c>
      <c r="AR353">
        <v>0</v>
      </c>
    </row>
    <row r="354" spans="1:44" x14ac:dyDescent="0.2">
      <c r="A354">
        <f>ROW(Source!A483)</f>
        <v>483</v>
      </c>
      <c r="B354">
        <v>60254421</v>
      </c>
      <c r="C354">
        <v>60253556</v>
      </c>
      <c r="D354">
        <v>59070669</v>
      </c>
      <c r="E354">
        <v>1</v>
      </c>
      <c r="F354">
        <v>1</v>
      </c>
      <c r="G354">
        <v>1080</v>
      </c>
      <c r="H354">
        <v>2</v>
      </c>
      <c r="I354" t="s">
        <v>1055</v>
      </c>
      <c r="J354" t="s">
        <v>1056</v>
      </c>
      <c r="K354" t="s">
        <v>1057</v>
      </c>
      <c r="L354">
        <v>1368</v>
      </c>
      <c r="N354">
        <v>1011</v>
      </c>
      <c r="O354" t="s">
        <v>1054</v>
      </c>
      <c r="P354" t="s">
        <v>1054</v>
      </c>
      <c r="Q354">
        <v>1</v>
      </c>
      <c r="X354">
        <v>0.04</v>
      </c>
      <c r="Y354">
        <v>0</v>
      </c>
      <c r="Z354">
        <v>83.1</v>
      </c>
      <c r="AA354">
        <v>12.62</v>
      </c>
      <c r="AB354">
        <v>0</v>
      </c>
      <c r="AC354">
        <v>0</v>
      </c>
      <c r="AD354">
        <v>1</v>
      </c>
      <c r="AE354">
        <v>0</v>
      </c>
      <c r="AF354" t="s">
        <v>24</v>
      </c>
      <c r="AG354">
        <v>4.4000000000000004E-2</v>
      </c>
      <c r="AH354">
        <v>2</v>
      </c>
      <c r="AI354">
        <v>60253558</v>
      </c>
      <c r="AJ354">
        <v>286</v>
      </c>
      <c r="AK354">
        <v>0</v>
      </c>
      <c r="AL354">
        <v>0</v>
      </c>
      <c r="AM354">
        <v>0</v>
      </c>
      <c r="AN354">
        <v>0</v>
      </c>
      <c r="AO354">
        <v>0</v>
      </c>
      <c r="AP354">
        <v>0</v>
      </c>
      <c r="AQ354">
        <v>0</v>
      </c>
      <c r="AR354">
        <v>0</v>
      </c>
    </row>
    <row r="355" spans="1:44" x14ac:dyDescent="0.2">
      <c r="A355">
        <f>ROW(Source!A483)</f>
        <v>483</v>
      </c>
      <c r="B355">
        <v>60254422</v>
      </c>
      <c r="C355">
        <v>60253556</v>
      </c>
      <c r="D355">
        <v>59070728</v>
      </c>
      <c r="E355">
        <v>1</v>
      </c>
      <c r="F355">
        <v>1</v>
      </c>
      <c r="G355">
        <v>1080</v>
      </c>
      <c r="H355">
        <v>2</v>
      </c>
      <c r="I355" t="s">
        <v>1161</v>
      </c>
      <c r="J355" t="s">
        <v>1162</v>
      </c>
      <c r="K355" t="s">
        <v>1163</v>
      </c>
      <c r="L355">
        <v>1368</v>
      </c>
      <c r="N355">
        <v>1011</v>
      </c>
      <c r="O355" t="s">
        <v>1054</v>
      </c>
      <c r="P355" t="s">
        <v>1054</v>
      </c>
      <c r="Q355">
        <v>1</v>
      </c>
      <c r="X355">
        <v>2.1</v>
      </c>
      <c r="Y355">
        <v>0</v>
      </c>
      <c r="Z355">
        <v>0.42</v>
      </c>
      <c r="AA355">
        <v>0</v>
      </c>
      <c r="AB355">
        <v>0</v>
      </c>
      <c r="AC355">
        <v>0</v>
      </c>
      <c r="AD355">
        <v>1</v>
      </c>
      <c r="AE355">
        <v>0</v>
      </c>
      <c r="AF355" t="s">
        <v>24</v>
      </c>
      <c r="AG355">
        <v>2.3100000000000005</v>
      </c>
      <c r="AH355">
        <v>2</v>
      </c>
      <c r="AI355">
        <v>60253559</v>
      </c>
      <c r="AJ355">
        <v>287</v>
      </c>
      <c r="AK355">
        <v>0</v>
      </c>
      <c r="AL355">
        <v>0</v>
      </c>
      <c r="AM355">
        <v>0</v>
      </c>
      <c r="AN355">
        <v>0</v>
      </c>
      <c r="AO355">
        <v>0</v>
      </c>
      <c r="AP355">
        <v>0</v>
      </c>
      <c r="AQ355">
        <v>0</v>
      </c>
      <c r="AR355">
        <v>0</v>
      </c>
    </row>
    <row r="356" spans="1:44" x14ac:dyDescent="0.2">
      <c r="A356">
        <f>ROW(Source!A483)</f>
        <v>483</v>
      </c>
      <c r="B356">
        <v>60254423</v>
      </c>
      <c r="C356">
        <v>60253556</v>
      </c>
      <c r="D356">
        <v>59049323</v>
      </c>
      <c r="E356">
        <v>1</v>
      </c>
      <c r="F356">
        <v>1</v>
      </c>
      <c r="G356">
        <v>1080</v>
      </c>
      <c r="H356">
        <v>3</v>
      </c>
      <c r="I356" t="s">
        <v>1164</v>
      </c>
      <c r="J356" t="s">
        <v>1165</v>
      </c>
      <c r="K356" t="s">
        <v>1166</v>
      </c>
      <c r="L356">
        <v>1354</v>
      </c>
      <c r="N356">
        <v>1010</v>
      </c>
      <c r="O356" t="s">
        <v>457</v>
      </c>
      <c r="P356" t="s">
        <v>457</v>
      </c>
      <c r="Q356">
        <v>1</v>
      </c>
      <c r="X356">
        <v>0.83330000000000004</v>
      </c>
      <c r="Y356">
        <v>4.3600000000000003</v>
      </c>
      <c r="Z356">
        <v>0</v>
      </c>
      <c r="AA356">
        <v>0</v>
      </c>
      <c r="AB356">
        <v>0</v>
      </c>
      <c r="AC356">
        <v>0</v>
      </c>
      <c r="AD356">
        <v>1</v>
      </c>
      <c r="AE356">
        <v>0</v>
      </c>
      <c r="AF356" t="s">
        <v>3</v>
      </c>
      <c r="AG356">
        <v>0.83330000000000004</v>
      </c>
      <c r="AH356">
        <v>2</v>
      </c>
      <c r="AI356">
        <v>60253560</v>
      </c>
      <c r="AJ356">
        <v>288</v>
      </c>
      <c r="AK356">
        <v>0</v>
      </c>
      <c r="AL356">
        <v>0</v>
      </c>
      <c r="AM356">
        <v>0</v>
      </c>
      <c r="AN356">
        <v>0</v>
      </c>
      <c r="AO356">
        <v>0</v>
      </c>
      <c r="AP356">
        <v>0</v>
      </c>
      <c r="AQ356">
        <v>0</v>
      </c>
      <c r="AR356">
        <v>0</v>
      </c>
    </row>
    <row r="357" spans="1:44" x14ac:dyDescent="0.2">
      <c r="A357">
        <f>ROW(Source!A483)</f>
        <v>483</v>
      </c>
      <c r="B357">
        <v>60254424</v>
      </c>
      <c r="C357">
        <v>60253556</v>
      </c>
      <c r="D357">
        <v>59013864</v>
      </c>
      <c r="E357">
        <v>1080</v>
      </c>
      <c r="F357">
        <v>1</v>
      </c>
      <c r="G357">
        <v>1080</v>
      </c>
      <c r="H357">
        <v>3</v>
      </c>
      <c r="I357" t="s">
        <v>1248</v>
      </c>
      <c r="J357" t="s">
        <v>3</v>
      </c>
      <c r="K357" t="s">
        <v>1250</v>
      </c>
      <c r="L357">
        <v>1354</v>
      </c>
      <c r="N357">
        <v>1010</v>
      </c>
      <c r="O357" t="s">
        <v>457</v>
      </c>
      <c r="P357" t="s">
        <v>457</v>
      </c>
      <c r="Q357">
        <v>1</v>
      </c>
      <c r="X357">
        <v>100</v>
      </c>
      <c r="Y357">
        <v>0</v>
      </c>
      <c r="Z357">
        <v>0</v>
      </c>
      <c r="AA357">
        <v>0</v>
      </c>
      <c r="AB357">
        <v>0</v>
      </c>
      <c r="AC357">
        <v>0</v>
      </c>
      <c r="AD357">
        <v>0</v>
      </c>
      <c r="AE357">
        <v>0</v>
      </c>
      <c r="AF357" t="s">
        <v>3</v>
      </c>
      <c r="AG357">
        <v>100</v>
      </c>
      <c r="AH357">
        <v>3</v>
      </c>
      <c r="AI357">
        <v>-1</v>
      </c>
      <c r="AJ357" t="s">
        <v>3</v>
      </c>
      <c r="AK357">
        <v>0</v>
      </c>
      <c r="AL357">
        <v>0</v>
      </c>
      <c r="AM357">
        <v>0</v>
      </c>
      <c r="AN357">
        <v>0</v>
      </c>
      <c r="AO357">
        <v>0</v>
      </c>
      <c r="AP357">
        <v>0</v>
      </c>
      <c r="AQ357">
        <v>0</v>
      </c>
      <c r="AR357">
        <v>0</v>
      </c>
    </row>
    <row r="358" spans="1:44" x14ac:dyDescent="0.2">
      <c r="A358">
        <f>ROW(Source!A484)</f>
        <v>484</v>
      </c>
      <c r="B358">
        <v>60254420</v>
      </c>
      <c r="C358">
        <v>60253556</v>
      </c>
      <c r="D358">
        <v>58999254</v>
      </c>
      <c r="E358">
        <v>1080</v>
      </c>
      <c r="F358">
        <v>1</v>
      </c>
      <c r="G358">
        <v>1080</v>
      </c>
      <c r="H358">
        <v>1</v>
      </c>
      <c r="I358" t="s">
        <v>1048</v>
      </c>
      <c r="J358" t="s">
        <v>3</v>
      </c>
      <c r="K358" t="s">
        <v>1049</v>
      </c>
      <c r="L358">
        <v>1191</v>
      </c>
      <c r="N358">
        <v>1013</v>
      </c>
      <c r="O358" t="s">
        <v>1050</v>
      </c>
      <c r="P358" t="s">
        <v>1050</v>
      </c>
      <c r="Q358">
        <v>1</v>
      </c>
      <c r="X358">
        <v>30.74</v>
      </c>
      <c r="Y358">
        <v>0</v>
      </c>
      <c r="Z358">
        <v>0</v>
      </c>
      <c r="AA358">
        <v>0</v>
      </c>
      <c r="AB358">
        <v>0</v>
      </c>
      <c r="AC358">
        <v>0</v>
      </c>
      <c r="AD358">
        <v>1</v>
      </c>
      <c r="AE358">
        <v>1</v>
      </c>
      <c r="AF358" t="s">
        <v>24</v>
      </c>
      <c r="AG358">
        <v>33.814</v>
      </c>
      <c r="AH358">
        <v>2</v>
      </c>
      <c r="AI358">
        <v>60253557</v>
      </c>
      <c r="AJ358">
        <v>290</v>
      </c>
      <c r="AK358">
        <v>0</v>
      </c>
      <c r="AL358">
        <v>0</v>
      </c>
      <c r="AM358">
        <v>0</v>
      </c>
      <c r="AN358">
        <v>0</v>
      </c>
      <c r="AO358">
        <v>0</v>
      </c>
      <c r="AP358">
        <v>0</v>
      </c>
      <c r="AQ358">
        <v>0</v>
      </c>
      <c r="AR358">
        <v>0</v>
      </c>
    </row>
    <row r="359" spans="1:44" x14ac:dyDescent="0.2">
      <c r="A359">
        <f>ROW(Source!A484)</f>
        <v>484</v>
      </c>
      <c r="B359">
        <v>60254421</v>
      </c>
      <c r="C359">
        <v>60253556</v>
      </c>
      <c r="D359">
        <v>59070669</v>
      </c>
      <c r="E359">
        <v>1</v>
      </c>
      <c r="F359">
        <v>1</v>
      </c>
      <c r="G359">
        <v>1080</v>
      </c>
      <c r="H359">
        <v>2</v>
      </c>
      <c r="I359" t="s">
        <v>1055</v>
      </c>
      <c r="J359" t="s">
        <v>1056</v>
      </c>
      <c r="K359" t="s">
        <v>1057</v>
      </c>
      <c r="L359">
        <v>1368</v>
      </c>
      <c r="N359">
        <v>1011</v>
      </c>
      <c r="O359" t="s">
        <v>1054</v>
      </c>
      <c r="P359" t="s">
        <v>1054</v>
      </c>
      <c r="Q359">
        <v>1</v>
      </c>
      <c r="X359">
        <v>0.04</v>
      </c>
      <c r="Y359">
        <v>0</v>
      </c>
      <c r="Z359">
        <v>83.1</v>
      </c>
      <c r="AA359">
        <v>12.62</v>
      </c>
      <c r="AB359">
        <v>0</v>
      </c>
      <c r="AC359">
        <v>0</v>
      </c>
      <c r="AD359">
        <v>1</v>
      </c>
      <c r="AE359">
        <v>0</v>
      </c>
      <c r="AF359" t="s">
        <v>24</v>
      </c>
      <c r="AG359">
        <v>4.4000000000000004E-2</v>
      </c>
      <c r="AH359">
        <v>2</v>
      </c>
      <c r="AI359">
        <v>60253558</v>
      </c>
      <c r="AJ359">
        <v>291</v>
      </c>
      <c r="AK359">
        <v>0</v>
      </c>
      <c r="AL359">
        <v>0</v>
      </c>
      <c r="AM359">
        <v>0</v>
      </c>
      <c r="AN359">
        <v>0</v>
      </c>
      <c r="AO359">
        <v>0</v>
      </c>
      <c r="AP359">
        <v>0</v>
      </c>
      <c r="AQ359">
        <v>0</v>
      </c>
      <c r="AR359">
        <v>0</v>
      </c>
    </row>
    <row r="360" spans="1:44" x14ac:dyDescent="0.2">
      <c r="A360">
        <f>ROW(Source!A484)</f>
        <v>484</v>
      </c>
      <c r="B360">
        <v>60254422</v>
      </c>
      <c r="C360">
        <v>60253556</v>
      </c>
      <c r="D360">
        <v>59070728</v>
      </c>
      <c r="E360">
        <v>1</v>
      </c>
      <c r="F360">
        <v>1</v>
      </c>
      <c r="G360">
        <v>1080</v>
      </c>
      <c r="H360">
        <v>2</v>
      </c>
      <c r="I360" t="s">
        <v>1161</v>
      </c>
      <c r="J360" t="s">
        <v>1162</v>
      </c>
      <c r="K360" t="s">
        <v>1163</v>
      </c>
      <c r="L360">
        <v>1368</v>
      </c>
      <c r="N360">
        <v>1011</v>
      </c>
      <c r="O360" t="s">
        <v>1054</v>
      </c>
      <c r="P360" t="s">
        <v>1054</v>
      </c>
      <c r="Q360">
        <v>1</v>
      </c>
      <c r="X360">
        <v>2.1</v>
      </c>
      <c r="Y360">
        <v>0</v>
      </c>
      <c r="Z360">
        <v>0.42</v>
      </c>
      <c r="AA360">
        <v>0</v>
      </c>
      <c r="AB360">
        <v>0</v>
      </c>
      <c r="AC360">
        <v>0</v>
      </c>
      <c r="AD360">
        <v>1</v>
      </c>
      <c r="AE360">
        <v>0</v>
      </c>
      <c r="AF360" t="s">
        <v>24</v>
      </c>
      <c r="AG360">
        <v>2.3100000000000005</v>
      </c>
      <c r="AH360">
        <v>2</v>
      </c>
      <c r="AI360">
        <v>60253559</v>
      </c>
      <c r="AJ360">
        <v>292</v>
      </c>
      <c r="AK360">
        <v>0</v>
      </c>
      <c r="AL360">
        <v>0</v>
      </c>
      <c r="AM360">
        <v>0</v>
      </c>
      <c r="AN360">
        <v>0</v>
      </c>
      <c r="AO360">
        <v>0</v>
      </c>
      <c r="AP360">
        <v>0</v>
      </c>
      <c r="AQ360">
        <v>0</v>
      </c>
      <c r="AR360">
        <v>0</v>
      </c>
    </row>
    <row r="361" spans="1:44" x14ac:dyDescent="0.2">
      <c r="A361">
        <f>ROW(Source!A484)</f>
        <v>484</v>
      </c>
      <c r="B361">
        <v>60254423</v>
      </c>
      <c r="C361">
        <v>60253556</v>
      </c>
      <c r="D361">
        <v>59049323</v>
      </c>
      <c r="E361">
        <v>1</v>
      </c>
      <c r="F361">
        <v>1</v>
      </c>
      <c r="G361">
        <v>1080</v>
      </c>
      <c r="H361">
        <v>3</v>
      </c>
      <c r="I361" t="s">
        <v>1164</v>
      </c>
      <c r="J361" t="s">
        <v>1165</v>
      </c>
      <c r="K361" t="s">
        <v>1166</v>
      </c>
      <c r="L361">
        <v>1354</v>
      </c>
      <c r="N361">
        <v>1010</v>
      </c>
      <c r="O361" t="s">
        <v>457</v>
      </c>
      <c r="P361" t="s">
        <v>457</v>
      </c>
      <c r="Q361">
        <v>1</v>
      </c>
      <c r="X361">
        <v>0.83330000000000004</v>
      </c>
      <c r="Y361">
        <v>4.3600000000000003</v>
      </c>
      <c r="Z361">
        <v>0</v>
      </c>
      <c r="AA361">
        <v>0</v>
      </c>
      <c r="AB361">
        <v>0</v>
      </c>
      <c r="AC361">
        <v>0</v>
      </c>
      <c r="AD361">
        <v>1</v>
      </c>
      <c r="AE361">
        <v>0</v>
      </c>
      <c r="AF361" t="s">
        <v>3</v>
      </c>
      <c r="AG361">
        <v>0.83330000000000004</v>
      </c>
      <c r="AH361">
        <v>2</v>
      </c>
      <c r="AI361">
        <v>60253560</v>
      </c>
      <c r="AJ361">
        <v>293</v>
      </c>
      <c r="AK361">
        <v>0</v>
      </c>
      <c r="AL361">
        <v>0</v>
      </c>
      <c r="AM361">
        <v>0</v>
      </c>
      <c r="AN361">
        <v>0</v>
      </c>
      <c r="AO361">
        <v>0</v>
      </c>
      <c r="AP361">
        <v>0</v>
      </c>
      <c r="AQ361">
        <v>0</v>
      </c>
      <c r="AR361">
        <v>0</v>
      </c>
    </row>
    <row r="362" spans="1:44" x14ac:dyDescent="0.2">
      <c r="A362">
        <f>ROW(Source!A484)</f>
        <v>484</v>
      </c>
      <c r="B362">
        <v>60254424</v>
      </c>
      <c r="C362">
        <v>60253556</v>
      </c>
      <c r="D362">
        <v>59013864</v>
      </c>
      <c r="E362">
        <v>1080</v>
      </c>
      <c r="F362">
        <v>1</v>
      </c>
      <c r="G362">
        <v>1080</v>
      </c>
      <c r="H362">
        <v>3</v>
      </c>
      <c r="I362" t="s">
        <v>1248</v>
      </c>
      <c r="J362" t="s">
        <v>3</v>
      </c>
      <c r="K362" t="s">
        <v>1250</v>
      </c>
      <c r="L362">
        <v>1354</v>
      </c>
      <c r="N362">
        <v>1010</v>
      </c>
      <c r="O362" t="s">
        <v>457</v>
      </c>
      <c r="P362" t="s">
        <v>457</v>
      </c>
      <c r="Q362">
        <v>1</v>
      </c>
      <c r="X362">
        <v>100</v>
      </c>
      <c r="Y362">
        <v>0</v>
      </c>
      <c r="Z362">
        <v>0</v>
      </c>
      <c r="AA362">
        <v>0</v>
      </c>
      <c r="AB362">
        <v>0</v>
      </c>
      <c r="AC362">
        <v>0</v>
      </c>
      <c r="AD362">
        <v>0</v>
      </c>
      <c r="AE362">
        <v>0</v>
      </c>
      <c r="AF362" t="s">
        <v>3</v>
      </c>
      <c r="AG362">
        <v>100</v>
      </c>
      <c r="AH362">
        <v>3</v>
      </c>
      <c r="AI362">
        <v>-1</v>
      </c>
      <c r="AJ362" t="s">
        <v>3</v>
      </c>
      <c r="AK362">
        <v>0</v>
      </c>
      <c r="AL362">
        <v>0</v>
      </c>
      <c r="AM362">
        <v>0</v>
      </c>
      <c r="AN362">
        <v>0</v>
      </c>
      <c r="AO362">
        <v>0</v>
      </c>
      <c r="AP362">
        <v>0</v>
      </c>
      <c r="AQ362">
        <v>0</v>
      </c>
      <c r="AR362">
        <v>0</v>
      </c>
    </row>
    <row r="363" spans="1:44" x14ac:dyDescent="0.2">
      <c r="A363">
        <f>ROW(Source!A491)</f>
        <v>491</v>
      </c>
      <c r="B363">
        <v>60254425</v>
      </c>
      <c r="C363">
        <v>60253570</v>
      </c>
      <c r="D363">
        <v>58999254</v>
      </c>
      <c r="E363">
        <v>1080</v>
      </c>
      <c r="F363">
        <v>1</v>
      </c>
      <c r="G363">
        <v>1080</v>
      </c>
      <c r="H363">
        <v>1</v>
      </c>
      <c r="I363" t="s">
        <v>1048</v>
      </c>
      <c r="J363" t="s">
        <v>3</v>
      </c>
      <c r="K363" t="s">
        <v>1049</v>
      </c>
      <c r="L363">
        <v>1191</v>
      </c>
      <c r="N363">
        <v>1013</v>
      </c>
      <c r="O363" t="s">
        <v>1050</v>
      </c>
      <c r="P363" t="s">
        <v>1050</v>
      </c>
      <c r="Q363">
        <v>1</v>
      </c>
      <c r="X363">
        <v>84.74</v>
      </c>
      <c r="Y363">
        <v>0</v>
      </c>
      <c r="Z363">
        <v>0</v>
      </c>
      <c r="AA363">
        <v>0</v>
      </c>
      <c r="AB363">
        <v>0</v>
      </c>
      <c r="AC363">
        <v>0</v>
      </c>
      <c r="AD363">
        <v>1</v>
      </c>
      <c r="AE363">
        <v>1</v>
      </c>
      <c r="AF363" t="s">
        <v>24</v>
      </c>
      <c r="AG363">
        <v>93.213999999999999</v>
      </c>
      <c r="AH363">
        <v>2</v>
      </c>
      <c r="AI363">
        <v>60253571</v>
      </c>
      <c r="AJ363">
        <v>295</v>
      </c>
      <c r="AK363">
        <v>0</v>
      </c>
      <c r="AL363">
        <v>0</v>
      </c>
      <c r="AM363">
        <v>0</v>
      </c>
      <c r="AN363">
        <v>0</v>
      </c>
      <c r="AO363">
        <v>0</v>
      </c>
      <c r="AP363">
        <v>0</v>
      </c>
      <c r="AQ363">
        <v>0</v>
      </c>
      <c r="AR363">
        <v>0</v>
      </c>
    </row>
    <row r="364" spans="1:44" x14ac:dyDescent="0.2">
      <c r="A364">
        <f>ROW(Source!A491)</f>
        <v>491</v>
      </c>
      <c r="B364">
        <v>60254426</v>
      </c>
      <c r="C364">
        <v>60253570</v>
      </c>
      <c r="D364">
        <v>59070669</v>
      </c>
      <c r="E364">
        <v>1</v>
      </c>
      <c r="F364">
        <v>1</v>
      </c>
      <c r="G364">
        <v>1080</v>
      </c>
      <c r="H364">
        <v>2</v>
      </c>
      <c r="I364" t="s">
        <v>1055</v>
      </c>
      <c r="J364" t="s">
        <v>1056</v>
      </c>
      <c r="K364" t="s">
        <v>1057</v>
      </c>
      <c r="L364">
        <v>1368</v>
      </c>
      <c r="N364">
        <v>1011</v>
      </c>
      <c r="O364" t="s">
        <v>1054</v>
      </c>
      <c r="P364" t="s">
        <v>1054</v>
      </c>
      <c r="Q364">
        <v>1</v>
      </c>
      <c r="X364">
        <v>0.56000000000000005</v>
      </c>
      <c r="Y364">
        <v>0</v>
      </c>
      <c r="Z364">
        <v>83.1</v>
      </c>
      <c r="AA364">
        <v>12.62</v>
      </c>
      <c r="AB364">
        <v>0</v>
      </c>
      <c r="AC364">
        <v>0</v>
      </c>
      <c r="AD364">
        <v>1</v>
      </c>
      <c r="AE364">
        <v>0</v>
      </c>
      <c r="AF364" t="s">
        <v>24</v>
      </c>
      <c r="AG364">
        <v>0.6160000000000001</v>
      </c>
      <c r="AH364">
        <v>2</v>
      </c>
      <c r="AI364">
        <v>60253572</v>
      </c>
      <c r="AJ364">
        <v>296</v>
      </c>
      <c r="AK364">
        <v>0</v>
      </c>
      <c r="AL364">
        <v>0</v>
      </c>
      <c r="AM364">
        <v>0</v>
      </c>
      <c r="AN364">
        <v>0</v>
      </c>
      <c r="AO364">
        <v>0</v>
      </c>
      <c r="AP364">
        <v>0</v>
      </c>
      <c r="AQ364">
        <v>0</v>
      </c>
      <c r="AR364">
        <v>0</v>
      </c>
    </row>
    <row r="365" spans="1:44" x14ac:dyDescent="0.2">
      <c r="A365">
        <f>ROW(Source!A491)</f>
        <v>491</v>
      </c>
      <c r="B365">
        <v>60254427</v>
      </c>
      <c r="C365">
        <v>60253570</v>
      </c>
      <c r="D365">
        <v>59070788</v>
      </c>
      <c r="E365">
        <v>1</v>
      </c>
      <c r="F365">
        <v>1</v>
      </c>
      <c r="G365">
        <v>1080</v>
      </c>
      <c r="H365">
        <v>2</v>
      </c>
      <c r="I365" t="s">
        <v>1167</v>
      </c>
      <c r="J365" t="s">
        <v>1168</v>
      </c>
      <c r="K365" t="s">
        <v>1169</v>
      </c>
      <c r="L365">
        <v>1368</v>
      </c>
      <c r="N365">
        <v>1011</v>
      </c>
      <c r="O365" t="s">
        <v>1054</v>
      </c>
      <c r="P365" t="s">
        <v>1054</v>
      </c>
      <c r="Q365">
        <v>1</v>
      </c>
      <c r="X365">
        <v>3.25</v>
      </c>
      <c r="Y365">
        <v>0</v>
      </c>
      <c r="Z365">
        <v>0.8</v>
      </c>
      <c r="AA365">
        <v>0</v>
      </c>
      <c r="AB365">
        <v>0</v>
      </c>
      <c r="AC365">
        <v>0</v>
      </c>
      <c r="AD365">
        <v>1</v>
      </c>
      <c r="AE365">
        <v>0</v>
      </c>
      <c r="AF365" t="s">
        <v>24</v>
      </c>
      <c r="AG365">
        <v>3.5750000000000002</v>
      </c>
      <c r="AH365">
        <v>2</v>
      </c>
      <c r="AI365">
        <v>60253573</v>
      </c>
      <c r="AJ365">
        <v>297</v>
      </c>
      <c r="AK365">
        <v>0</v>
      </c>
      <c r="AL365">
        <v>0</v>
      </c>
      <c r="AM365">
        <v>0</v>
      </c>
      <c r="AN365">
        <v>0</v>
      </c>
      <c r="AO365">
        <v>0</v>
      </c>
      <c r="AP365">
        <v>0</v>
      </c>
      <c r="AQ365">
        <v>0</v>
      </c>
      <c r="AR365">
        <v>0</v>
      </c>
    </row>
    <row r="366" spans="1:44" x14ac:dyDescent="0.2">
      <c r="A366">
        <f>ROW(Source!A491)</f>
        <v>491</v>
      </c>
      <c r="B366">
        <v>60254428</v>
      </c>
      <c r="C366">
        <v>60253570</v>
      </c>
      <c r="D366">
        <v>59070754</v>
      </c>
      <c r="E366">
        <v>1</v>
      </c>
      <c r="F366">
        <v>1</v>
      </c>
      <c r="G366">
        <v>1080</v>
      </c>
      <c r="H366">
        <v>2</v>
      </c>
      <c r="I366" t="s">
        <v>1128</v>
      </c>
      <c r="J366" t="s">
        <v>1129</v>
      </c>
      <c r="K366" t="s">
        <v>1130</v>
      </c>
      <c r="L366">
        <v>1368</v>
      </c>
      <c r="N366">
        <v>1011</v>
      </c>
      <c r="O366" t="s">
        <v>1054</v>
      </c>
      <c r="P366" t="s">
        <v>1054</v>
      </c>
      <c r="Q366">
        <v>1</v>
      </c>
      <c r="X366">
        <v>6.3</v>
      </c>
      <c r="Y366">
        <v>0</v>
      </c>
      <c r="Z366">
        <v>0.47</v>
      </c>
      <c r="AA366">
        <v>0</v>
      </c>
      <c r="AB366">
        <v>0</v>
      </c>
      <c r="AC366">
        <v>0</v>
      </c>
      <c r="AD366">
        <v>1</v>
      </c>
      <c r="AE366">
        <v>0</v>
      </c>
      <c r="AF366" t="s">
        <v>24</v>
      </c>
      <c r="AG366">
        <v>6.9300000000000006</v>
      </c>
      <c r="AH366">
        <v>2</v>
      </c>
      <c r="AI366">
        <v>60253574</v>
      </c>
      <c r="AJ366">
        <v>298</v>
      </c>
      <c r="AK366">
        <v>0</v>
      </c>
      <c r="AL366">
        <v>0</v>
      </c>
      <c r="AM366">
        <v>0</v>
      </c>
      <c r="AN366">
        <v>0</v>
      </c>
      <c r="AO366">
        <v>0</v>
      </c>
      <c r="AP366">
        <v>0</v>
      </c>
      <c r="AQ366">
        <v>0</v>
      </c>
      <c r="AR366">
        <v>0</v>
      </c>
    </row>
    <row r="367" spans="1:44" x14ac:dyDescent="0.2">
      <c r="A367">
        <f>ROW(Source!A491)</f>
        <v>491</v>
      </c>
      <c r="B367">
        <v>60254429</v>
      </c>
      <c r="C367">
        <v>60253570</v>
      </c>
      <c r="D367">
        <v>59041519</v>
      </c>
      <c r="E367">
        <v>1</v>
      </c>
      <c r="F367">
        <v>1</v>
      </c>
      <c r="G367">
        <v>1080</v>
      </c>
      <c r="H367">
        <v>3</v>
      </c>
      <c r="I367" t="s">
        <v>1170</v>
      </c>
      <c r="J367" t="s">
        <v>1171</v>
      </c>
      <c r="K367" t="s">
        <v>1172</v>
      </c>
      <c r="L367">
        <v>1355</v>
      </c>
      <c r="N367">
        <v>1010</v>
      </c>
      <c r="O367" t="s">
        <v>631</v>
      </c>
      <c r="P367" t="s">
        <v>631</v>
      </c>
      <c r="Q367">
        <v>100</v>
      </c>
      <c r="X367">
        <v>3.03</v>
      </c>
      <c r="Y367">
        <v>16.16</v>
      </c>
      <c r="Z367">
        <v>0</v>
      </c>
      <c r="AA367">
        <v>0</v>
      </c>
      <c r="AB367">
        <v>0</v>
      </c>
      <c r="AC367">
        <v>0</v>
      </c>
      <c r="AD367">
        <v>1</v>
      </c>
      <c r="AE367">
        <v>0</v>
      </c>
      <c r="AF367" t="s">
        <v>3</v>
      </c>
      <c r="AG367">
        <v>3.03</v>
      </c>
      <c r="AH367">
        <v>2</v>
      </c>
      <c r="AI367">
        <v>60253575</v>
      </c>
      <c r="AJ367">
        <v>299</v>
      </c>
      <c r="AK367">
        <v>0</v>
      </c>
      <c r="AL367">
        <v>0</v>
      </c>
      <c r="AM367">
        <v>0</v>
      </c>
      <c r="AN367">
        <v>0</v>
      </c>
      <c r="AO367">
        <v>0</v>
      </c>
      <c r="AP367">
        <v>0</v>
      </c>
      <c r="AQ367">
        <v>0</v>
      </c>
      <c r="AR367">
        <v>0</v>
      </c>
    </row>
    <row r="368" spans="1:44" x14ac:dyDescent="0.2">
      <c r="A368">
        <f>ROW(Source!A491)</f>
        <v>491</v>
      </c>
      <c r="B368">
        <v>60254430</v>
      </c>
      <c r="C368">
        <v>60253570</v>
      </c>
      <c r="D368">
        <v>59049361</v>
      </c>
      <c r="E368">
        <v>1</v>
      </c>
      <c r="F368">
        <v>1</v>
      </c>
      <c r="G368">
        <v>1080</v>
      </c>
      <c r="H368">
        <v>3</v>
      </c>
      <c r="I368" t="s">
        <v>1173</v>
      </c>
      <c r="J368" t="s">
        <v>1174</v>
      </c>
      <c r="K368" t="s">
        <v>1175</v>
      </c>
      <c r="L368">
        <v>1354</v>
      </c>
      <c r="N368">
        <v>1010</v>
      </c>
      <c r="O368" t="s">
        <v>457</v>
      </c>
      <c r="P368" t="s">
        <v>457</v>
      </c>
      <c r="Q368">
        <v>1</v>
      </c>
      <c r="X368">
        <v>0.7</v>
      </c>
      <c r="Y368">
        <v>86.6</v>
      </c>
      <c r="Z368">
        <v>0</v>
      </c>
      <c r="AA368">
        <v>0</v>
      </c>
      <c r="AB368">
        <v>0</v>
      </c>
      <c r="AC368">
        <v>0</v>
      </c>
      <c r="AD368">
        <v>1</v>
      </c>
      <c r="AE368">
        <v>0</v>
      </c>
      <c r="AF368" t="s">
        <v>3</v>
      </c>
      <c r="AG368">
        <v>0.7</v>
      </c>
      <c r="AH368">
        <v>2</v>
      </c>
      <c r="AI368">
        <v>60253576</v>
      </c>
      <c r="AJ368">
        <v>300</v>
      </c>
      <c r="AK368">
        <v>0</v>
      </c>
      <c r="AL368">
        <v>0</v>
      </c>
      <c r="AM368">
        <v>0</v>
      </c>
      <c r="AN368">
        <v>0</v>
      </c>
      <c r="AO368">
        <v>0</v>
      </c>
      <c r="AP368">
        <v>0</v>
      </c>
      <c r="AQ368">
        <v>0</v>
      </c>
      <c r="AR368">
        <v>0</v>
      </c>
    </row>
    <row r="369" spans="1:44" x14ac:dyDescent="0.2">
      <c r="A369">
        <f>ROW(Source!A491)</f>
        <v>491</v>
      </c>
      <c r="B369">
        <v>60254431</v>
      </c>
      <c r="C369">
        <v>60253570</v>
      </c>
      <c r="D369">
        <v>59013865</v>
      </c>
      <c r="E369">
        <v>1080</v>
      </c>
      <c r="F369">
        <v>1</v>
      </c>
      <c r="G369">
        <v>1080</v>
      </c>
      <c r="H369">
        <v>3</v>
      </c>
      <c r="I369" t="s">
        <v>1248</v>
      </c>
      <c r="J369" t="s">
        <v>3</v>
      </c>
      <c r="K369" t="s">
        <v>1251</v>
      </c>
      <c r="L369">
        <v>1354</v>
      </c>
      <c r="N369">
        <v>1010</v>
      </c>
      <c r="O369" t="s">
        <v>457</v>
      </c>
      <c r="P369" t="s">
        <v>457</v>
      </c>
      <c r="Q369">
        <v>1</v>
      </c>
      <c r="X369">
        <v>100</v>
      </c>
      <c r="Y369">
        <v>0</v>
      </c>
      <c r="Z369">
        <v>0</v>
      </c>
      <c r="AA369">
        <v>0</v>
      </c>
      <c r="AB369">
        <v>0</v>
      </c>
      <c r="AC369">
        <v>0</v>
      </c>
      <c r="AD369">
        <v>0</v>
      </c>
      <c r="AE369">
        <v>0</v>
      </c>
      <c r="AF369" t="s">
        <v>3</v>
      </c>
      <c r="AG369">
        <v>100</v>
      </c>
      <c r="AH369">
        <v>3</v>
      </c>
      <c r="AI369">
        <v>-1</v>
      </c>
      <c r="AJ369" t="s">
        <v>3</v>
      </c>
      <c r="AK369">
        <v>0</v>
      </c>
      <c r="AL369">
        <v>0</v>
      </c>
      <c r="AM369">
        <v>0</v>
      </c>
      <c r="AN369">
        <v>0</v>
      </c>
      <c r="AO369">
        <v>0</v>
      </c>
      <c r="AP369">
        <v>0</v>
      </c>
      <c r="AQ369">
        <v>0</v>
      </c>
      <c r="AR369">
        <v>0</v>
      </c>
    </row>
    <row r="370" spans="1:44" x14ac:dyDescent="0.2">
      <c r="A370">
        <f>ROW(Source!A492)</f>
        <v>492</v>
      </c>
      <c r="B370">
        <v>60254425</v>
      </c>
      <c r="C370">
        <v>60253570</v>
      </c>
      <c r="D370">
        <v>58999254</v>
      </c>
      <c r="E370">
        <v>1080</v>
      </c>
      <c r="F370">
        <v>1</v>
      </c>
      <c r="G370">
        <v>1080</v>
      </c>
      <c r="H370">
        <v>1</v>
      </c>
      <c r="I370" t="s">
        <v>1048</v>
      </c>
      <c r="J370" t="s">
        <v>3</v>
      </c>
      <c r="K370" t="s">
        <v>1049</v>
      </c>
      <c r="L370">
        <v>1191</v>
      </c>
      <c r="N370">
        <v>1013</v>
      </c>
      <c r="O370" t="s">
        <v>1050</v>
      </c>
      <c r="P370" t="s">
        <v>1050</v>
      </c>
      <c r="Q370">
        <v>1</v>
      </c>
      <c r="X370">
        <v>84.74</v>
      </c>
      <c r="Y370">
        <v>0</v>
      </c>
      <c r="Z370">
        <v>0</v>
      </c>
      <c r="AA370">
        <v>0</v>
      </c>
      <c r="AB370">
        <v>0</v>
      </c>
      <c r="AC370">
        <v>0</v>
      </c>
      <c r="AD370">
        <v>1</v>
      </c>
      <c r="AE370">
        <v>1</v>
      </c>
      <c r="AF370" t="s">
        <v>24</v>
      </c>
      <c r="AG370">
        <v>93.213999999999999</v>
      </c>
      <c r="AH370">
        <v>2</v>
      </c>
      <c r="AI370">
        <v>60253571</v>
      </c>
      <c r="AJ370">
        <v>301</v>
      </c>
      <c r="AK370">
        <v>0</v>
      </c>
      <c r="AL370">
        <v>0</v>
      </c>
      <c r="AM370">
        <v>0</v>
      </c>
      <c r="AN370">
        <v>0</v>
      </c>
      <c r="AO370">
        <v>0</v>
      </c>
      <c r="AP370">
        <v>0</v>
      </c>
      <c r="AQ370">
        <v>0</v>
      </c>
      <c r="AR370">
        <v>0</v>
      </c>
    </row>
    <row r="371" spans="1:44" x14ac:dyDescent="0.2">
      <c r="A371">
        <f>ROW(Source!A492)</f>
        <v>492</v>
      </c>
      <c r="B371">
        <v>60254426</v>
      </c>
      <c r="C371">
        <v>60253570</v>
      </c>
      <c r="D371">
        <v>59070669</v>
      </c>
      <c r="E371">
        <v>1</v>
      </c>
      <c r="F371">
        <v>1</v>
      </c>
      <c r="G371">
        <v>1080</v>
      </c>
      <c r="H371">
        <v>2</v>
      </c>
      <c r="I371" t="s">
        <v>1055</v>
      </c>
      <c r="J371" t="s">
        <v>1056</v>
      </c>
      <c r="K371" t="s">
        <v>1057</v>
      </c>
      <c r="L371">
        <v>1368</v>
      </c>
      <c r="N371">
        <v>1011</v>
      </c>
      <c r="O371" t="s">
        <v>1054</v>
      </c>
      <c r="P371" t="s">
        <v>1054</v>
      </c>
      <c r="Q371">
        <v>1</v>
      </c>
      <c r="X371">
        <v>0.56000000000000005</v>
      </c>
      <c r="Y371">
        <v>0</v>
      </c>
      <c r="Z371">
        <v>83.1</v>
      </c>
      <c r="AA371">
        <v>12.62</v>
      </c>
      <c r="AB371">
        <v>0</v>
      </c>
      <c r="AC371">
        <v>0</v>
      </c>
      <c r="AD371">
        <v>1</v>
      </c>
      <c r="AE371">
        <v>0</v>
      </c>
      <c r="AF371" t="s">
        <v>24</v>
      </c>
      <c r="AG371">
        <v>0.6160000000000001</v>
      </c>
      <c r="AH371">
        <v>2</v>
      </c>
      <c r="AI371">
        <v>60253572</v>
      </c>
      <c r="AJ371">
        <v>302</v>
      </c>
      <c r="AK371">
        <v>0</v>
      </c>
      <c r="AL371">
        <v>0</v>
      </c>
      <c r="AM371">
        <v>0</v>
      </c>
      <c r="AN371">
        <v>0</v>
      </c>
      <c r="AO371">
        <v>0</v>
      </c>
      <c r="AP371">
        <v>0</v>
      </c>
      <c r="AQ371">
        <v>0</v>
      </c>
      <c r="AR371">
        <v>0</v>
      </c>
    </row>
    <row r="372" spans="1:44" x14ac:dyDescent="0.2">
      <c r="A372">
        <f>ROW(Source!A492)</f>
        <v>492</v>
      </c>
      <c r="B372">
        <v>60254427</v>
      </c>
      <c r="C372">
        <v>60253570</v>
      </c>
      <c r="D372">
        <v>59070788</v>
      </c>
      <c r="E372">
        <v>1</v>
      </c>
      <c r="F372">
        <v>1</v>
      </c>
      <c r="G372">
        <v>1080</v>
      </c>
      <c r="H372">
        <v>2</v>
      </c>
      <c r="I372" t="s">
        <v>1167</v>
      </c>
      <c r="J372" t="s">
        <v>1168</v>
      </c>
      <c r="K372" t="s">
        <v>1169</v>
      </c>
      <c r="L372">
        <v>1368</v>
      </c>
      <c r="N372">
        <v>1011</v>
      </c>
      <c r="O372" t="s">
        <v>1054</v>
      </c>
      <c r="P372" t="s">
        <v>1054</v>
      </c>
      <c r="Q372">
        <v>1</v>
      </c>
      <c r="X372">
        <v>3.25</v>
      </c>
      <c r="Y372">
        <v>0</v>
      </c>
      <c r="Z372">
        <v>0.8</v>
      </c>
      <c r="AA372">
        <v>0</v>
      </c>
      <c r="AB372">
        <v>0</v>
      </c>
      <c r="AC372">
        <v>0</v>
      </c>
      <c r="AD372">
        <v>1</v>
      </c>
      <c r="AE372">
        <v>0</v>
      </c>
      <c r="AF372" t="s">
        <v>24</v>
      </c>
      <c r="AG372">
        <v>3.5750000000000002</v>
      </c>
      <c r="AH372">
        <v>2</v>
      </c>
      <c r="AI372">
        <v>60253573</v>
      </c>
      <c r="AJ372">
        <v>303</v>
      </c>
      <c r="AK372">
        <v>0</v>
      </c>
      <c r="AL372">
        <v>0</v>
      </c>
      <c r="AM372">
        <v>0</v>
      </c>
      <c r="AN372">
        <v>0</v>
      </c>
      <c r="AO372">
        <v>0</v>
      </c>
      <c r="AP372">
        <v>0</v>
      </c>
      <c r="AQ372">
        <v>0</v>
      </c>
      <c r="AR372">
        <v>0</v>
      </c>
    </row>
    <row r="373" spans="1:44" x14ac:dyDescent="0.2">
      <c r="A373">
        <f>ROW(Source!A492)</f>
        <v>492</v>
      </c>
      <c r="B373">
        <v>60254428</v>
      </c>
      <c r="C373">
        <v>60253570</v>
      </c>
      <c r="D373">
        <v>59070754</v>
      </c>
      <c r="E373">
        <v>1</v>
      </c>
      <c r="F373">
        <v>1</v>
      </c>
      <c r="G373">
        <v>1080</v>
      </c>
      <c r="H373">
        <v>2</v>
      </c>
      <c r="I373" t="s">
        <v>1128</v>
      </c>
      <c r="J373" t="s">
        <v>1129</v>
      </c>
      <c r="K373" t="s">
        <v>1130</v>
      </c>
      <c r="L373">
        <v>1368</v>
      </c>
      <c r="N373">
        <v>1011</v>
      </c>
      <c r="O373" t="s">
        <v>1054</v>
      </c>
      <c r="P373" t="s">
        <v>1054</v>
      </c>
      <c r="Q373">
        <v>1</v>
      </c>
      <c r="X373">
        <v>6.3</v>
      </c>
      <c r="Y373">
        <v>0</v>
      </c>
      <c r="Z373">
        <v>0.47</v>
      </c>
      <c r="AA373">
        <v>0</v>
      </c>
      <c r="AB373">
        <v>0</v>
      </c>
      <c r="AC373">
        <v>0</v>
      </c>
      <c r="AD373">
        <v>1</v>
      </c>
      <c r="AE373">
        <v>0</v>
      </c>
      <c r="AF373" t="s">
        <v>24</v>
      </c>
      <c r="AG373">
        <v>6.9300000000000006</v>
      </c>
      <c r="AH373">
        <v>2</v>
      </c>
      <c r="AI373">
        <v>60253574</v>
      </c>
      <c r="AJ373">
        <v>304</v>
      </c>
      <c r="AK373">
        <v>0</v>
      </c>
      <c r="AL373">
        <v>0</v>
      </c>
      <c r="AM373">
        <v>0</v>
      </c>
      <c r="AN373">
        <v>0</v>
      </c>
      <c r="AO373">
        <v>0</v>
      </c>
      <c r="AP373">
        <v>0</v>
      </c>
      <c r="AQ373">
        <v>0</v>
      </c>
      <c r="AR373">
        <v>0</v>
      </c>
    </row>
    <row r="374" spans="1:44" x14ac:dyDescent="0.2">
      <c r="A374">
        <f>ROW(Source!A492)</f>
        <v>492</v>
      </c>
      <c r="B374">
        <v>60254429</v>
      </c>
      <c r="C374">
        <v>60253570</v>
      </c>
      <c r="D374">
        <v>59041519</v>
      </c>
      <c r="E374">
        <v>1</v>
      </c>
      <c r="F374">
        <v>1</v>
      </c>
      <c r="G374">
        <v>1080</v>
      </c>
      <c r="H374">
        <v>3</v>
      </c>
      <c r="I374" t="s">
        <v>1170</v>
      </c>
      <c r="J374" t="s">
        <v>1171</v>
      </c>
      <c r="K374" t="s">
        <v>1172</v>
      </c>
      <c r="L374">
        <v>1355</v>
      </c>
      <c r="N374">
        <v>1010</v>
      </c>
      <c r="O374" t="s">
        <v>631</v>
      </c>
      <c r="P374" t="s">
        <v>631</v>
      </c>
      <c r="Q374">
        <v>100</v>
      </c>
      <c r="X374">
        <v>3.03</v>
      </c>
      <c r="Y374">
        <v>16.16</v>
      </c>
      <c r="Z374">
        <v>0</v>
      </c>
      <c r="AA374">
        <v>0</v>
      </c>
      <c r="AB374">
        <v>0</v>
      </c>
      <c r="AC374">
        <v>0</v>
      </c>
      <c r="AD374">
        <v>1</v>
      </c>
      <c r="AE374">
        <v>0</v>
      </c>
      <c r="AF374" t="s">
        <v>3</v>
      </c>
      <c r="AG374">
        <v>3.03</v>
      </c>
      <c r="AH374">
        <v>2</v>
      </c>
      <c r="AI374">
        <v>60253575</v>
      </c>
      <c r="AJ374">
        <v>305</v>
      </c>
      <c r="AK374">
        <v>0</v>
      </c>
      <c r="AL374">
        <v>0</v>
      </c>
      <c r="AM374">
        <v>0</v>
      </c>
      <c r="AN374">
        <v>0</v>
      </c>
      <c r="AO374">
        <v>0</v>
      </c>
      <c r="AP374">
        <v>0</v>
      </c>
      <c r="AQ374">
        <v>0</v>
      </c>
      <c r="AR374">
        <v>0</v>
      </c>
    </row>
    <row r="375" spans="1:44" x14ac:dyDescent="0.2">
      <c r="A375">
        <f>ROW(Source!A492)</f>
        <v>492</v>
      </c>
      <c r="B375">
        <v>60254430</v>
      </c>
      <c r="C375">
        <v>60253570</v>
      </c>
      <c r="D375">
        <v>59049361</v>
      </c>
      <c r="E375">
        <v>1</v>
      </c>
      <c r="F375">
        <v>1</v>
      </c>
      <c r="G375">
        <v>1080</v>
      </c>
      <c r="H375">
        <v>3</v>
      </c>
      <c r="I375" t="s">
        <v>1173</v>
      </c>
      <c r="J375" t="s">
        <v>1174</v>
      </c>
      <c r="K375" t="s">
        <v>1175</v>
      </c>
      <c r="L375">
        <v>1354</v>
      </c>
      <c r="N375">
        <v>1010</v>
      </c>
      <c r="O375" t="s">
        <v>457</v>
      </c>
      <c r="P375" t="s">
        <v>457</v>
      </c>
      <c r="Q375">
        <v>1</v>
      </c>
      <c r="X375">
        <v>0.7</v>
      </c>
      <c r="Y375">
        <v>86.6</v>
      </c>
      <c r="Z375">
        <v>0</v>
      </c>
      <c r="AA375">
        <v>0</v>
      </c>
      <c r="AB375">
        <v>0</v>
      </c>
      <c r="AC375">
        <v>0</v>
      </c>
      <c r="AD375">
        <v>1</v>
      </c>
      <c r="AE375">
        <v>0</v>
      </c>
      <c r="AF375" t="s">
        <v>3</v>
      </c>
      <c r="AG375">
        <v>0.7</v>
      </c>
      <c r="AH375">
        <v>2</v>
      </c>
      <c r="AI375">
        <v>60253576</v>
      </c>
      <c r="AJ375">
        <v>306</v>
      </c>
      <c r="AK375">
        <v>0</v>
      </c>
      <c r="AL375">
        <v>0</v>
      </c>
      <c r="AM375">
        <v>0</v>
      </c>
      <c r="AN375">
        <v>0</v>
      </c>
      <c r="AO375">
        <v>0</v>
      </c>
      <c r="AP375">
        <v>0</v>
      </c>
      <c r="AQ375">
        <v>0</v>
      </c>
      <c r="AR375">
        <v>0</v>
      </c>
    </row>
    <row r="376" spans="1:44" x14ac:dyDescent="0.2">
      <c r="A376">
        <f>ROW(Source!A492)</f>
        <v>492</v>
      </c>
      <c r="B376">
        <v>60254431</v>
      </c>
      <c r="C376">
        <v>60253570</v>
      </c>
      <c r="D376">
        <v>59013865</v>
      </c>
      <c r="E376">
        <v>1080</v>
      </c>
      <c r="F376">
        <v>1</v>
      </c>
      <c r="G376">
        <v>1080</v>
      </c>
      <c r="H376">
        <v>3</v>
      </c>
      <c r="I376" t="s">
        <v>1248</v>
      </c>
      <c r="J376" t="s">
        <v>3</v>
      </c>
      <c r="K376" t="s">
        <v>1251</v>
      </c>
      <c r="L376">
        <v>1354</v>
      </c>
      <c r="N376">
        <v>1010</v>
      </c>
      <c r="O376" t="s">
        <v>457</v>
      </c>
      <c r="P376" t="s">
        <v>457</v>
      </c>
      <c r="Q376">
        <v>1</v>
      </c>
      <c r="X376">
        <v>100</v>
      </c>
      <c r="Y376">
        <v>0</v>
      </c>
      <c r="Z376">
        <v>0</v>
      </c>
      <c r="AA376">
        <v>0</v>
      </c>
      <c r="AB376">
        <v>0</v>
      </c>
      <c r="AC376">
        <v>0</v>
      </c>
      <c r="AD376">
        <v>0</v>
      </c>
      <c r="AE376">
        <v>0</v>
      </c>
      <c r="AF376" t="s">
        <v>3</v>
      </c>
      <c r="AG376">
        <v>100</v>
      </c>
      <c r="AH376">
        <v>3</v>
      </c>
      <c r="AI376">
        <v>-1</v>
      </c>
      <c r="AJ376" t="s">
        <v>3</v>
      </c>
      <c r="AK376">
        <v>0</v>
      </c>
      <c r="AL376">
        <v>0</v>
      </c>
      <c r="AM376">
        <v>0</v>
      </c>
      <c r="AN376">
        <v>0</v>
      </c>
      <c r="AO376">
        <v>0</v>
      </c>
      <c r="AP376">
        <v>0</v>
      </c>
      <c r="AQ376">
        <v>0</v>
      </c>
      <c r="AR376">
        <v>0</v>
      </c>
    </row>
    <row r="377" spans="1:44" x14ac:dyDescent="0.2">
      <c r="A377">
        <f>ROW(Source!A499)</f>
        <v>499</v>
      </c>
      <c r="B377">
        <v>60254432</v>
      </c>
      <c r="C377">
        <v>60253587</v>
      </c>
      <c r="D377">
        <v>58999254</v>
      </c>
      <c r="E377">
        <v>1080</v>
      </c>
      <c r="F377">
        <v>1</v>
      </c>
      <c r="G377">
        <v>1080</v>
      </c>
      <c r="H377">
        <v>1</v>
      </c>
      <c r="I377" t="s">
        <v>1048</v>
      </c>
      <c r="J377" t="s">
        <v>3</v>
      </c>
      <c r="K377" t="s">
        <v>1049</v>
      </c>
      <c r="L377">
        <v>1191</v>
      </c>
      <c r="N377">
        <v>1013</v>
      </c>
      <c r="O377" t="s">
        <v>1050</v>
      </c>
      <c r="P377" t="s">
        <v>1050</v>
      </c>
      <c r="Q377">
        <v>1</v>
      </c>
      <c r="X377">
        <v>51.35</v>
      </c>
      <c r="Y377">
        <v>0</v>
      </c>
      <c r="Z377">
        <v>0</v>
      </c>
      <c r="AA377">
        <v>0</v>
      </c>
      <c r="AB377">
        <v>0</v>
      </c>
      <c r="AC377">
        <v>0</v>
      </c>
      <c r="AD377">
        <v>1</v>
      </c>
      <c r="AE377">
        <v>1</v>
      </c>
      <c r="AF377" t="s">
        <v>24</v>
      </c>
      <c r="AG377">
        <v>56.485000000000007</v>
      </c>
      <c r="AH377">
        <v>2</v>
      </c>
      <c r="AI377">
        <v>60253588</v>
      </c>
      <c r="AJ377">
        <v>307</v>
      </c>
      <c r="AK377">
        <v>0</v>
      </c>
      <c r="AL377">
        <v>0</v>
      </c>
      <c r="AM377">
        <v>0</v>
      </c>
      <c r="AN377">
        <v>0</v>
      </c>
      <c r="AO377">
        <v>0</v>
      </c>
      <c r="AP377">
        <v>0</v>
      </c>
      <c r="AQ377">
        <v>0</v>
      </c>
      <c r="AR377">
        <v>0</v>
      </c>
    </row>
    <row r="378" spans="1:44" x14ac:dyDescent="0.2">
      <c r="A378">
        <f>ROW(Source!A499)</f>
        <v>499</v>
      </c>
      <c r="B378">
        <v>60254433</v>
      </c>
      <c r="C378">
        <v>60253587</v>
      </c>
      <c r="D378">
        <v>59070669</v>
      </c>
      <c r="E378">
        <v>1</v>
      </c>
      <c r="F378">
        <v>1</v>
      </c>
      <c r="G378">
        <v>1080</v>
      </c>
      <c r="H378">
        <v>2</v>
      </c>
      <c r="I378" t="s">
        <v>1055</v>
      </c>
      <c r="J378" t="s">
        <v>1056</v>
      </c>
      <c r="K378" t="s">
        <v>1057</v>
      </c>
      <c r="L378">
        <v>1368</v>
      </c>
      <c r="N378">
        <v>1011</v>
      </c>
      <c r="O378" t="s">
        <v>1054</v>
      </c>
      <c r="P378" t="s">
        <v>1054</v>
      </c>
      <c r="Q378">
        <v>1</v>
      </c>
      <c r="X378">
        <v>0.05</v>
      </c>
      <c r="Y378">
        <v>0</v>
      </c>
      <c r="Z378">
        <v>83.1</v>
      </c>
      <c r="AA378">
        <v>12.62</v>
      </c>
      <c r="AB378">
        <v>0</v>
      </c>
      <c r="AC378">
        <v>0</v>
      </c>
      <c r="AD378">
        <v>1</v>
      </c>
      <c r="AE378">
        <v>0</v>
      </c>
      <c r="AF378" t="s">
        <v>24</v>
      </c>
      <c r="AG378">
        <v>5.5000000000000007E-2</v>
      </c>
      <c r="AH378">
        <v>2</v>
      </c>
      <c r="AI378">
        <v>60253589</v>
      </c>
      <c r="AJ378">
        <v>308</v>
      </c>
      <c r="AK378">
        <v>0</v>
      </c>
      <c r="AL378">
        <v>0</v>
      </c>
      <c r="AM378">
        <v>0</v>
      </c>
      <c r="AN378">
        <v>0</v>
      </c>
      <c r="AO378">
        <v>0</v>
      </c>
      <c r="AP378">
        <v>0</v>
      </c>
      <c r="AQ378">
        <v>0</v>
      </c>
      <c r="AR378">
        <v>0</v>
      </c>
    </row>
    <row r="379" spans="1:44" x14ac:dyDescent="0.2">
      <c r="A379">
        <f>ROW(Source!A499)</f>
        <v>499</v>
      </c>
      <c r="B379">
        <v>60254434</v>
      </c>
      <c r="C379">
        <v>60253587</v>
      </c>
      <c r="D379">
        <v>59070782</v>
      </c>
      <c r="E379">
        <v>1</v>
      </c>
      <c r="F379">
        <v>1</v>
      </c>
      <c r="G379">
        <v>1080</v>
      </c>
      <c r="H379">
        <v>2</v>
      </c>
      <c r="I379" t="s">
        <v>1176</v>
      </c>
      <c r="J379" t="s">
        <v>1177</v>
      </c>
      <c r="K379" t="s">
        <v>1178</v>
      </c>
      <c r="L379">
        <v>1368</v>
      </c>
      <c r="N379">
        <v>1011</v>
      </c>
      <c r="O379" t="s">
        <v>1054</v>
      </c>
      <c r="P379" t="s">
        <v>1054</v>
      </c>
      <c r="Q379">
        <v>1</v>
      </c>
      <c r="X379">
        <v>7</v>
      </c>
      <c r="Y379">
        <v>0</v>
      </c>
      <c r="Z379">
        <v>0.35</v>
      </c>
      <c r="AA379">
        <v>0</v>
      </c>
      <c r="AB379">
        <v>0</v>
      </c>
      <c r="AC379">
        <v>0</v>
      </c>
      <c r="AD379">
        <v>1</v>
      </c>
      <c r="AE379">
        <v>0</v>
      </c>
      <c r="AF379" t="s">
        <v>24</v>
      </c>
      <c r="AG379">
        <v>7.7000000000000011</v>
      </c>
      <c r="AH379">
        <v>2</v>
      </c>
      <c r="AI379">
        <v>60253590</v>
      </c>
      <c r="AJ379">
        <v>309</v>
      </c>
      <c r="AK379">
        <v>0</v>
      </c>
      <c r="AL379">
        <v>0</v>
      </c>
      <c r="AM379">
        <v>0</v>
      </c>
      <c r="AN379">
        <v>0</v>
      </c>
      <c r="AO379">
        <v>0</v>
      </c>
      <c r="AP379">
        <v>0</v>
      </c>
      <c r="AQ379">
        <v>0</v>
      </c>
      <c r="AR379">
        <v>0</v>
      </c>
    </row>
    <row r="380" spans="1:44" x14ac:dyDescent="0.2">
      <c r="A380">
        <f>ROW(Source!A499)</f>
        <v>499</v>
      </c>
      <c r="B380">
        <v>60254435</v>
      </c>
      <c r="C380">
        <v>60253587</v>
      </c>
      <c r="D380">
        <v>59062012</v>
      </c>
      <c r="E380">
        <v>1</v>
      </c>
      <c r="F380">
        <v>1</v>
      </c>
      <c r="G380">
        <v>1080</v>
      </c>
      <c r="H380">
        <v>3</v>
      </c>
      <c r="I380" t="s">
        <v>1179</v>
      </c>
      <c r="J380" t="s">
        <v>1180</v>
      </c>
      <c r="K380" t="s">
        <v>1181</v>
      </c>
      <c r="L380">
        <v>1356</v>
      </c>
      <c r="N380">
        <v>1010</v>
      </c>
      <c r="O380" t="s">
        <v>1081</v>
      </c>
      <c r="P380" t="s">
        <v>1081</v>
      </c>
      <c r="Q380">
        <v>1000</v>
      </c>
      <c r="X380">
        <v>0.3</v>
      </c>
      <c r="Y380">
        <v>9343.75</v>
      </c>
      <c r="Z380">
        <v>0</v>
      </c>
      <c r="AA380">
        <v>0</v>
      </c>
      <c r="AB380">
        <v>0</v>
      </c>
      <c r="AC380">
        <v>0</v>
      </c>
      <c r="AD380">
        <v>1</v>
      </c>
      <c r="AE380">
        <v>0</v>
      </c>
      <c r="AF380" t="s">
        <v>3</v>
      </c>
      <c r="AG380">
        <v>0.3</v>
      </c>
      <c r="AH380">
        <v>2</v>
      </c>
      <c r="AI380">
        <v>60253591</v>
      </c>
      <c r="AJ380">
        <v>310</v>
      </c>
      <c r="AK380">
        <v>0</v>
      </c>
      <c r="AL380">
        <v>0</v>
      </c>
      <c r="AM380">
        <v>0</v>
      </c>
      <c r="AN380">
        <v>0</v>
      </c>
      <c r="AO380">
        <v>0</v>
      </c>
      <c r="AP380">
        <v>0</v>
      </c>
      <c r="AQ380">
        <v>0</v>
      </c>
      <c r="AR380">
        <v>0</v>
      </c>
    </row>
    <row r="381" spans="1:44" x14ac:dyDescent="0.2">
      <c r="A381">
        <f>ROW(Source!A499)</f>
        <v>499</v>
      </c>
      <c r="B381">
        <v>60254436</v>
      </c>
      <c r="C381">
        <v>60253587</v>
      </c>
      <c r="D381">
        <v>59049361</v>
      </c>
      <c r="E381">
        <v>1</v>
      </c>
      <c r="F381">
        <v>1</v>
      </c>
      <c r="G381">
        <v>1080</v>
      </c>
      <c r="H381">
        <v>3</v>
      </c>
      <c r="I381" t="s">
        <v>1173</v>
      </c>
      <c r="J381" t="s">
        <v>1174</v>
      </c>
      <c r="K381" t="s">
        <v>1175</v>
      </c>
      <c r="L381">
        <v>1354</v>
      </c>
      <c r="N381">
        <v>1010</v>
      </c>
      <c r="O381" t="s">
        <v>457</v>
      </c>
      <c r="P381" t="s">
        <v>457</v>
      </c>
      <c r="Q381">
        <v>1</v>
      </c>
      <c r="X381">
        <v>0.7</v>
      </c>
      <c r="Y381">
        <v>86.6</v>
      </c>
      <c r="Z381">
        <v>0</v>
      </c>
      <c r="AA381">
        <v>0</v>
      </c>
      <c r="AB381">
        <v>0</v>
      </c>
      <c r="AC381">
        <v>0</v>
      </c>
      <c r="AD381">
        <v>1</v>
      </c>
      <c r="AE381">
        <v>0</v>
      </c>
      <c r="AF381" t="s">
        <v>3</v>
      </c>
      <c r="AG381">
        <v>0.7</v>
      </c>
      <c r="AH381">
        <v>2</v>
      </c>
      <c r="AI381">
        <v>60253592</v>
      </c>
      <c r="AJ381">
        <v>311</v>
      </c>
      <c r="AK381">
        <v>0</v>
      </c>
      <c r="AL381">
        <v>0</v>
      </c>
      <c r="AM381">
        <v>0</v>
      </c>
      <c r="AN381">
        <v>0</v>
      </c>
      <c r="AO381">
        <v>0</v>
      </c>
      <c r="AP381">
        <v>0</v>
      </c>
      <c r="AQ381">
        <v>0</v>
      </c>
      <c r="AR381">
        <v>0</v>
      </c>
    </row>
    <row r="382" spans="1:44" x14ac:dyDescent="0.2">
      <c r="A382">
        <f>ROW(Source!A499)</f>
        <v>499</v>
      </c>
      <c r="B382">
        <v>60254437</v>
      </c>
      <c r="C382">
        <v>60253587</v>
      </c>
      <c r="D382">
        <v>59011822</v>
      </c>
      <c r="E382">
        <v>1080</v>
      </c>
      <c r="F382">
        <v>1</v>
      </c>
      <c r="G382">
        <v>1080</v>
      </c>
      <c r="H382">
        <v>3</v>
      </c>
      <c r="I382" t="s">
        <v>1252</v>
      </c>
      <c r="J382" t="s">
        <v>3</v>
      </c>
      <c r="K382" t="s">
        <v>1253</v>
      </c>
      <c r="L382">
        <v>1354</v>
      </c>
      <c r="N382">
        <v>1010</v>
      </c>
      <c r="O382" t="s">
        <v>457</v>
      </c>
      <c r="P382" t="s">
        <v>457</v>
      </c>
      <c r="Q382">
        <v>1</v>
      </c>
      <c r="X382">
        <v>102</v>
      </c>
      <c r="Y382">
        <v>0</v>
      </c>
      <c r="Z382">
        <v>0</v>
      </c>
      <c r="AA382">
        <v>0</v>
      </c>
      <c r="AB382">
        <v>0</v>
      </c>
      <c r="AC382">
        <v>0</v>
      </c>
      <c r="AD382">
        <v>0</v>
      </c>
      <c r="AE382">
        <v>0</v>
      </c>
      <c r="AF382" t="s">
        <v>3</v>
      </c>
      <c r="AG382">
        <v>102</v>
      </c>
      <c r="AH382">
        <v>3</v>
      </c>
      <c r="AI382">
        <v>-1</v>
      </c>
      <c r="AJ382" t="s">
        <v>3</v>
      </c>
      <c r="AK382">
        <v>0</v>
      </c>
      <c r="AL382">
        <v>0</v>
      </c>
      <c r="AM382">
        <v>0</v>
      </c>
      <c r="AN382">
        <v>0</v>
      </c>
      <c r="AO382">
        <v>0</v>
      </c>
      <c r="AP382">
        <v>0</v>
      </c>
      <c r="AQ382">
        <v>0</v>
      </c>
      <c r="AR382">
        <v>0</v>
      </c>
    </row>
    <row r="383" spans="1:44" x14ac:dyDescent="0.2">
      <c r="A383">
        <f>ROW(Source!A499)</f>
        <v>499</v>
      </c>
      <c r="B383">
        <v>60254438</v>
      </c>
      <c r="C383">
        <v>60253587</v>
      </c>
      <c r="D383">
        <v>59013864</v>
      </c>
      <c r="E383">
        <v>1080</v>
      </c>
      <c r="F383">
        <v>1</v>
      </c>
      <c r="G383">
        <v>1080</v>
      </c>
      <c r="H383">
        <v>3</v>
      </c>
      <c r="I383" t="s">
        <v>1248</v>
      </c>
      <c r="J383" t="s">
        <v>3</v>
      </c>
      <c r="K383" t="s">
        <v>1250</v>
      </c>
      <c r="L383">
        <v>1354</v>
      </c>
      <c r="N383">
        <v>1010</v>
      </c>
      <c r="O383" t="s">
        <v>457</v>
      </c>
      <c r="P383" t="s">
        <v>457</v>
      </c>
      <c r="Q383">
        <v>1</v>
      </c>
      <c r="X383">
        <v>100</v>
      </c>
      <c r="Y383">
        <v>0</v>
      </c>
      <c r="Z383">
        <v>0</v>
      </c>
      <c r="AA383">
        <v>0</v>
      </c>
      <c r="AB383">
        <v>0</v>
      </c>
      <c r="AC383">
        <v>0</v>
      </c>
      <c r="AD383">
        <v>0</v>
      </c>
      <c r="AE383">
        <v>0</v>
      </c>
      <c r="AF383" t="s">
        <v>3</v>
      </c>
      <c r="AG383">
        <v>100</v>
      </c>
      <c r="AH383">
        <v>3</v>
      </c>
      <c r="AI383">
        <v>-1</v>
      </c>
      <c r="AJ383" t="s">
        <v>3</v>
      </c>
      <c r="AK383">
        <v>0</v>
      </c>
      <c r="AL383">
        <v>0</v>
      </c>
      <c r="AM383">
        <v>0</v>
      </c>
      <c r="AN383">
        <v>0</v>
      </c>
      <c r="AO383">
        <v>0</v>
      </c>
      <c r="AP383">
        <v>0</v>
      </c>
      <c r="AQ383">
        <v>0</v>
      </c>
      <c r="AR383">
        <v>0</v>
      </c>
    </row>
    <row r="384" spans="1:44" x14ac:dyDescent="0.2">
      <c r="A384">
        <f>ROW(Source!A500)</f>
        <v>500</v>
      </c>
      <c r="B384">
        <v>60254432</v>
      </c>
      <c r="C384">
        <v>60253587</v>
      </c>
      <c r="D384">
        <v>58999254</v>
      </c>
      <c r="E384">
        <v>1080</v>
      </c>
      <c r="F384">
        <v>1</v>
      </c>
      <c r="G384">
        <v>1080</v>
      </c>
      <c r="H384">
        <v>1</v>
      </c>
      <c r="I384" t="s">
        <v>1048</v>
      </c>
      <c r="J384" t="s">
        <v>3</v>
      </c>
      <c r="K384" t="s">
        <v>1049</v>
      </c>
      <c r="L384">
        <v>1191</v>
      </c>
      <c r="N384">
        <v>1013</v>
      </c>
      <c r="O384" t="s">
        <v>1050</v>
      </c>
      <c r="P384" t="s">
        <v>1050</v>
      </c>
      <c r="Q384">
        <v>1</v>
      </c>
      <c r="X384">
        <v>51.35</v>
      </c>
      <c r="Y384">
        <v>0</v>
      </c>
      <c r="Z384">
        <v>0</v>
      </c>
      <c r="AA384">
        <v>0</v>
      </c>
      <c r="AB384">
        <v>0</v>
      </c>
      <c r="AC384">
        <v>0</v>
      </c>
      <c r="AD384">
        <v>1</v>
      </c>
      <c r="AE384">
        <v>1</v>
      </c>
      <c r="AF384" t="s">
        <v>24</v>
      </c>
      <c r="AG384">
        <v>56.485000000000007</v>
      </c>
      <c r="AH384">
        <v>2</v>
      </c>
      <c r="AI384">
        <v>60253588</v>
      </c>
      <c r="AJ384">
        <v>312</v>
      </c>
      <c r="AK384">
        <v>0</v>
      </c>
      <c r="AL384">
        <v>0</v>
      </c>
      <c r="AM384">
        <v>0</v>
      </c>
      <c r="AN384">
        <v>0</v>
      </c>
      <c r="AO384">
        <v>0</v>
      </c>
      <c r="AP384">
        <v>0</v>
      </c>
      <c r="AQ384">
        <v>0</v>
      </c>
      <c r="AR384">
        <v>0</v>
      </c>
    </row>
    <row r="385" spans="1:44" x14ac:dyDescent="0.2">
      <c r="A385">
        <f>ROW(Source!A500)</f>
        <v>500</v>
      </c>
      <c r="B385">
        <v>60254433</v>
      </c>
      <c r="C385">
        <v>60253587</v>
      </c>
      <c r="D385">
        <v>59070669</v>
      </c>
      <c r="E385">
        <v>1</v>
      </c>
      <c r="F385">
        <v>1</v>
      </c>
      <c r="G385">
        <v>1080</v>
      </c>
      <c r="H385">
        <v>2</v>
      </c>
      <c r="I385" t="s">
        <v>1055</v>
      </c>
      <c r="J385" t="s">
        <v>1056</v>
      </c>
      <c r="K385" t="s">
        <v>1057</v>
      </c>
      <c r="L385">
        <v>1368</v>
      </c>
      <c r="N385">
        <v>1011</v>
      </c>
      <c r="O385" t="s">
        <v>1054</v>
      </c>
      <c r="P385" t="s">
        <v>1054</v>
      </c>
      <c r="Q385">
        <v>1</v>
      </c>
      <c r="X385">
        <v>0.05</v>
      </c>
      <c r="Y385">
        <v>0</v>
      </c>
      <c r="Z385">
        <v>83.1</v>
      </c>
      <c r="AA385">
        <v>12.62</v>
      </c>
      <c r="AB385">
        <v>0</v>
      </c>
      <c r="AC385">
        <v>0</v>
      </c>
      <c r="AD385">
        <v>1</v>
      </c>
      <c r="AE385">
        <v>0</v>
      </c>
      <c r="AF385" t="s">
        <v>24</v>
      </c>
      <c r="AG385">
        <v>5.5000000000000007E-2</v>
      </c>
      <c r="AH385">
        <v>2</v>
      </c>
      <c r="AI385">
        <v>60253589</v>
      </c>
      <c r="AJ385">
        <v>313</v>
      </c>
      <c r="AK385">
        <v>0</v>
      </c>
      <c r="AL385">
        <v>0</v>
      </c>
      <c r="AM385">
        <v>0</v>
      </c>
      <c r="AN385">
        <v>0</v>
      </c>
      <c r="AO385">
        <v>0</v>
      </c>
      <c r="AP385">
        <v>0</v>
      </c>
      <c r="AQ385">
        <v>0</v>
      </c>
      <c r="AR385">
        <v>0</v>
      </c>
    </row>
    <row r="386" spans="1:44" x14ac:dyDescent="0.2">
      <c r="A386">
        <f>ROW(Source!A500)</f>
        <v>500</v>
      </c>
      <c r="B386">
        <v>60254434</v>
      </c>
      <c r="C386">
        <v>60253587</v>
      </c>
      <c r="D386">
        <v>59070782</v>
      </c>
      <c r="E386">
        <v>1</v>
      </c>
      <c r="F386">
        <v>1</v>
      </c>
      <c r="G386">
        <v>1080</v>
      </c>
      <c r="H386">
        <v>2</v>
      </c>
      <c r="I386" t="s">
        <v>1176</v>
      </c>
      <c r="J386" t="s">
        <v>1177</v>
      </c>
      <c r="K386" t="s">
        <v>1178</v>
      </c>
      <c r="L386">
        <v>1368</v>
      </c>
      <c r="N386">
        <v>1011</v>
      </c>
      <c r="O386" t="s">
        <v>1054</v>
      </c>
      <c r="P386" t="s">
        <v>1054</v>
      </c>
      <c r="Q386">
        <v>1</v>
      </c>
      <c r="X386">
        <v>7</v>
      </c>
      <c r="Y386">
        <v>0</v>
      </c>
      <c r="Z386">
        <v>0.35</v>
      </c>
      <c r="AA386">
        <v>0</v>
      </c>
      <c r="AB386">
        <v>0</v>
      </c>
      <c r="AC386">
        <v>0</v>
      </c>
      <c r="AD386">
        <v>1</v>
      </c>
      <c r="AE386">
        <v>0</v>
      </c>
      <c r="AF386" t="s">
        <v>24</v>
      </c>
      <c r="AG386">
        <v>7.7000000000000011</v>
      </c>
      <c r="AH386">
        <v>2</v>
      </c>
      <c r="AI386">
        <v>60253590</v>
      </c>
      <c r="AJ386">
        <v>314</v>
      </c>
      <c r="AK386">
        <v>0</v>
      </c>
      <c r="AL386">
        <v>0</v>
      </c>
      <c r="AM386">
        <v>0</v>
      </c>
      <c r="AN386">
        <v>0</v>
      </c>
      <c r="AO386">
        <v>0</v>
      </c>
      <c r="AP386">
        <v>0</v>
      </c>
      <c r="AQ386">
        <v>0</v>
      </c>
      <c r="AR386">
        <v>0</v>
      </c>
    </row>
    <row r="387" spans="1:44" x14ac:dyDescent="0.2">
      <c r="A387">
        <f>ROW(Source!A500)</f>
        <v>500</v>
      </c>
      <c r="B387">
        <v>60254435</v>
      </c>
      <c r="C387">
        <v>60253587</v>
      </c>
      <c r="D387">
        <v>59062012</v>
      </c>
      <c r="E387">
        <v>1</v>
      </c>
      <c r="F387">
        <v>1</v>
      </c>
      <c r="G387">
        <v>1080</v>
      </c>
      <c r="H387">
        <v>3</v>
      </c>
      <c r="I387" t="s">
        <v>1179</v>
      </c>
      <c r="J387" t="s">
        <v>1180</v>
      </c>
      <c r="K387" t="s">
        <v>1181</v>
      </c>
      <c r="L387">
        <v>1356</v>
      </c>
      <c r="N387">
        <v>1010</v>
      </c>
      <c r="O387" t="s">
        <v>1081</v>
      </c>
      <c r="P387" t="s">
        <v>1081</v>
      </c>
      <c r="Q387">
        <v>1000</v>
      </c>
      <c r="X387">
        <v>0.3</v>
      </c>
      <c r="Y387">
        <v>9343.75</v>
      </c>
      <c r="Z387">
        <v>0</v>
      </c>
      <c r="AA387">
        <v>0</v>
      </c>
      <c r="AB387">
        <v>0</v>
      </c>
      <c r="AC387">
        <v>0</v>
      </c>
      <c r="AD387">
        <v>1</v>
      </c>
      <c r="AE387">
        <v>0</v>
      </c>
      <c r="AF387" t="s">
        <v>3</v>
      </c>
      <c r="AG387">
        <v>0.3</v>
      </c>
      <c r="AH387">
        <v>2</v>
      </c>
      <c r="AI387">
        <v>60253591</v>
      </c>
      <c r="AJ387">
        <v>315</v>
      </c>
      <c r="AK387">
        <v>0</v>
      </c>
      <c r="AL387">
        <v>0</v>
      </c>
      <c r="AM387">
        <v>0</v>
      </c>
      <c r="AN387">
        <v>0</v>
      </c>
      <c r="AO387">
        <v>0</v>
      </c>
      <c r="AP387">
        <v>0</v>
      </c>
      <c r="AQ387">
        <v>0</v>
      </c>
      <c r="AR387">
        <v>0</v>
      </c>
    </row>
    <row r="388" spans="1:44" x14ac:dyDescent="0.2">
      <c r="A388">
        <f>ROW(Source!A500)</f>
        <v>500</v>
      </c>
      <c r="B388">
        <v>60254436</v>
      </c>
      <c r="C388">
        <v>60253587</v>
      </c>
      <c r="D388">
        <v>59049361</v>
      </c>
      <c r="E388">
        <v>1</v>
      </c>
      <c r="F388">
        <v>1</v>
      </c>
      <c r="G388">
        <v>1080</v>
      </c>
      <c r="H388">
        <v>3</v>
      </c>
      <c r="I388" t="s">
        <v>1173</v>
      </c>
      <c r="J388" t="s">
        <v>1174</v>
      </c>
      <c r="K388" t="s">
        <v>1175</v>
      </c>
      <c r="L388">
        <v>1354</v>
      </c>
      <c r="N388">
        <v>1010</v>
      </c>
      <c r="O388" t="s">
        <v>457</v>
      </c>
      <c r="P388" t="s">
        <v>457</v>
      </c>
      <c r="Q388">
        <v>1</v>
      </c>
      <c r="X388">
        <v>0.7</v>
      </c>
      <c r="Y388">
        <v>86.6</v>
      </c>
      <c r="Z388">
        <v>0</v>
      </c>
      <c r="AA388">
        <v>0</v>
      </c>
      <c r="AB388">
        <v>0</v>
      </c>
      <c r="AC388">
        <v>0</v>
      </c>
      <c r="AD388">
        <v>1</v>
      </c>
      <c r="AE388">
        <v>0</v>
      </c>
      <c r="AF388" t="s">
        <v>3</v>
      </c>
      <c r="AG388">
        <v>0.7</v>
      </c>
      <c r="AH388">
        <v>2</v>
      </c>
      <c r="AI388">
        <v>60253592</v>
      </c>
      <c r="AJ388">
        <v>316</v>
      </c>
      <c r="AK388">
        <v>0</v>
      </c>
      <c r="AL388">
        <v>0</v>
      </c>
      <c r="AM388">
        <v>0</v>
      </c>
      <c r="AN388">
        <v>0</v>
      </c>
      <c r="AO388">
        <v>0</v>
      </c>
      <c r="AP388">
        <v>0</v>
      </c>
      <c r="AQ388">
        <v>0</v>
      </c>
      <c r="AR388">
        <v>0</v>
      </c>
    </row>
    <row r="389" spans="1:44" x14ac:dyDescent="0.2">
      <c r="A389">
        <f>ROW(Source!A500)</f>
        <v>500</v>
      </c>
      <c r="B389">
        <v>60254437</v>
      </c>
      <c r="C389">
        <v>60253587</v>
      </c>
      <c r="D389">
        <v>59011822</v>
      </c>
      <c r="E389">
        <v>1080</v>
      </c>
      <c r="F389">
        <v>1</v>
      </c>
      <c r="G389">
        <v>1080</v>
      </c>
      <c r="H389">
        <v>3</v>
      </c>
      <c r="I389" t="s">
        <v>1252</v>
      </c>
      <c r="J389" t="s">
        <v>3</v>
      </c>
      <c r="K389" t="s">
        <v>1253</v>
      </c>
      <c r="L389">
        <v>1354</v>
      </c>
      <c r="N389">
        <v>1010</v>
      </c>
      <c r="O389" t="s">
        <v>457</v>
      </c>
      <c r="P389" t="s">
        <v>457</v>
      </c>
      <c r="Q389">
        <v>1</v>
      </c>
      <c r="X389">
        <v>102</v>
      </c>
      <c r="Y389">
        <v>0</v>
      </c>
      <c r="Z389">
        <v>0</v>
      </c>
      <c r="AA389">
        <v>0</v>
      </c>
      <c r="AB389">
        <v>0</v>
      </c>
      <c r="AC389">
        <v>0</v>
      </c>
      <c r="AD389">
        <v>0</v>
      </c>
      <c r="AE389">
        <v>0</v>
      </c>
      <c r="AF389" t="s">
        <v>3</v>
      </c>
      <c r="AG389">
        <v>102</v>
      </c>
      <c r="AH389">
        <v>3</v>
      </c>
      <c r="AI389">
        <v>-1</v>
      </c>
      <c r="AJ389" t="s">
        <v>3</v>
      </c>
      <c r="AK389">
        <v>0</v>
      </c>
      <c r="AL389">
        <v>0</v>
      </c>
      <c r="AM389">
        <v>0</v>
      </c>
      <c r="AN389">
        <v>0</v>
      </c>
      <c r="AO389">
        <v>0</v>
      </c>
      <c r="AP389">
        <v>0</v>
      </c>
      <c r="AQ389">
        <v>0</v>
      </c>
      <c r="AR389">
        <v>0</v>
      </c>
    </row>
    <row r="390" spans="1:44" x14ac:dyDescent="0.2">
      <c r="A390">
        <f>ROW(Source!A500)</f>
        <v>500</v>
      </c>
      <c r="B390">
        <v>60254438</v>
      </c>
      <c r="C390">
        <v>60253587</v>
      </c>
      <c r="D390">
        <v>59013864</v>
      </c>
      <c r="E390">
        <v>1080</v>
      </c>
      <c r="F390">
        <v>1</v>
      </c>
      <c r="G390">
        <v>1080</v>
      </c>
      <c r="H390">
        <v>3</v>
      </c>
      <c r="I390" t="s">
        <v>1248</v>
      </c>
      <c r="J390" t="s">
        <v>3</v>
      </c>
      <c r="K390" t="s">
        <v>1250</v>
      </c>
      <c r="L390">
        <v>1354</v>
      </c>
      <c r="N390">
        <v>1010</v>
      </c>
      <c r="O390" t="s">
        <v>457</v>
      </c>
      <c r="P390" t="s">
        <v>457</v>
      </c>
      <c r="Q390">
        <v>1</v>
      </c>
      <c r="X390">
        <v>100</v>
      </c>
      <c r="Y390">
        <v>0</v>
      </c>
      <c r="Z390">
        <v>0</v>
      </c>
      <c r="AA390">
        <v>0</v>
      </c>
      <c r="AB390">
        <v>0</v>
      </c>
      <c r="AC390">
        <v>0</v>
      </c>
      <c r="AD390">
        <v>0</v>
      </c>
      <c r="AE390">
        <v>0</v>
      </c>
      <c r="AF390" t="s">
        <v>3</v>
      </c>
      <c r="AG390">
        <v>100</v>
      </c>
      <c r="AH390">
        <v>3</v>
      </c>
      <c r="AI390">
        <v>-1</v>
      </c>
      <c r="AJ390" t="s">
        <v>3</v>
      </c>
      <c r="AK390">
        <v>0</v>
      </c>
      <c r="AL390">
        <v>0</v>
      </c>
      <c r="AM390">
        <v>0</v>
      </c>
      <c r="AN390">
        <v>0</v>
      </c>
      <c r="AO390">
        <v>0</v>
      </c>
      <c r="AP390">
        <v>0</v>
      </c>
      <c r="AQ390">
        <v>0</v>
      </c>
      <c r="AR390">
        <v>0</v>
      </c>
    </row>
    <row r="391" spans="1:44" x14ac:dyDescent="0.2">
      <c r="A391">
        <f>ROW(Source!A503)</f>
        <v>503</v>
      </c>
      <c r="B391">
        <v>60254439</v>
      </c>
      <c r="C391">
        <v>60253601</v>
      </c>
      <c r="D391">
        <v>58999254</v>
      </c>
      <c r="E391">
        <v>1080</v>
      </c>
      <c r="F391">
        <v>1</v>
      </c>
      <c r="G391">
        <v>1080</v>
      </c>
      <c r="H391">
        <v>1</v>
      </c>
      <c r="I391" t="s">
        <v>1048</v>
      </c>
      <c r="J391" t="s">
        <v>3</v>
      </c>
      <c r="K391" t="s">
        <v>1049</v>
      </c>
      <c r="L391">
        <v>1191</v>
      </c>
      <c r="N391">
        <v>1013</v>
      </c>
      <c r="O391" t="s">
        <v>1050</v>
      </c>
      <c r="P391" t="s">
        <v>1050</v>
      </c>
      <c r="Q391">
        <v>1</v>
      </c>
      <c r="X391">
        <v>99.78</v>
      </c>
      <c r="Y391">
        <v>0</v>
      </c>
      <c r="Z391">
        <v>0</v>
      </c>
      <c r="AA391">
        <v>0</v>
      </c>
      <c r="AB391">
        <v>0</v>
      </c>
      <c r="AC391">
        <v>0</v>
      </c>
      <c r="AD391">
        <v>1</v>
      </c>
      <c r="AE391">
        <v>1</v>
      </c>
      <c r="AF391" t="s">
        <v>24</v>
      </c>
      <c r="AG391">
        <v>109.75800000000001</v>
      </c>
      <c r="AH391">
        <v>2</v>
      </c>
      <c r="AI391">
        <v>60253602</v>
      </c>
      <c r="AJ391">
        <v>317</v>
      </c>
      <c r="AK391">
        <v>0</v>
      </c>
      <c r="AL391">
        <v>0</v>
      </c>
      <c r="AM391">
        <v>0</v>
      </c>
      <c r="AN391">
        <v>0</v>
      </c>
      <c r="AO391">
        <v>0</v>
      </c>
      <c r="AP391">
        <v>0</v>
      </c>
      <c r="AQ391">
        <v>0</v>
      </c>
      <c r="AR391">
        <v>0</v>
      </c>
    </row>
    <row r="392" spans="1:44" x14ac:dyDescent="0.2">
      <c r="A392">
        <f>ROW(Source!A503)</f>
        <v>503</v>
      </c>
      <c r="B392">
        <v>60254440</v>
      </c>
      <c r="C392">
        <v>60253601</v>
      </c>
      <c r="D392">
        <v>59070370</v>
      </c>
      <c r="E392">
        <v>1</v>
      </c>
      <c r="F392">
        <v>1</v>
      </c>
      <c r="G392">
        <v>1080</v>
      </c>
      <c r="H392">
        <v>2</v>
      </c>
      <c r="I392" t="s">
        <v>1051</v>
      </c>
      <c r="J392" t="s">
        <v>1052</v>
      </c>
      <c r="K392" t="s">
        <v>1053</v>
      </c>
      <c r="L392">
        <v>1368</v>
      </c>
      <c r="N392">
        <v>1011</v>
      </c>
      <c r="O392" t="s">
        <v>1054</v>
      </c>
      <c r="P392" t="s">
        <v>1054</v>
      </c>
      <c r="Q392">
        <v>1</v>
      </c>
      <c r="X392">
        <v>5.4</v>
      </c>
      <c r="Y392">
        <v>0</v>
      </c>
      <c r="Z392">
        <v>7.11</v>
      </c>
      <c r="AA392">
        <v>0</v>
      </c>
      <c r="AB392">
        <v>0</v>
      </c>
      <c r="AC392">
        <v>0</v>
      </c>
      <c r="AD392">
        <v>1</v>
      </c>
      <c r="AE392">
        <v>0</v>
      </c>
      <c r="AF392" t="s">
        <v>24</v>
      </c>
      <c r="AG392">
        <v>5.9400000000000013</v>
      </c>
      <c r="AH392">
        <v>2</v>
      </c>
      <c r="AI392">
        <v>60253603</v>
      </c>
      <c r="AJ392">
        <v>318</v>
      </c>
      <c r="AK392">
        <v>0</v>
      </c>
      <c r="AL392">
        <v>0</v>
      </c>
      <c r="AM392">
        <v>0</v>
      </c>
      <c r="AN392">
        <v>0</v>
      </c>
      <c r="AO392">
        <v>0</v>
      </c>
      <c r="AP392">
        <v>0</v>
      </c>
      <c r="AQ392">
        <v>0</v>
      </c>
      <c r="AR392">
        <v>0</v>
      </c>
    </row>
    <row r="393" spans="1:44" x14ac:dyDescent="0.2">
      <c r="A393">
        <f>ROW(Source!A503)</f>
        <v>503</v>
      </c>
      <c r="B393">
        <v>60254441</v>
      </c>
      <c r="C393">
        <v>60253601</v>
      </c>
      <c r="D393">
        <v>59070669</v>
      </c>
      <c r="E393">
        <v>1</v>
      </c>
      <c r="F393">
        <v>1</v>
      </c>
      <c r="G393">
        <v>1080</v>
      </c>
      <c r="H393">
        <v>2</v>
      </c>
      <c r="I393" t="s">
        <v>1055</v>
      </c>
      <c r="J393" t="s">
        <v>1056</v>
      </c>
      <c r="K393" t="s">
        <v>1057</v>
      </c>
      <c r="L393">
        <v>1368</v>
      </c>
      <c r="N393">
        <v>1011</v>
      </c>
      <c r="O393" t="s">
        <v>1054</v>
      </c>
      <c r="P393" t="s">
        <v>1054</v>
      </c>
      <c r="Q393">
        <v>1</v>
      </c>
      <c r="X393">
        <v>0.54</v>
      </c>
      <c r="Y393">
        <v>0</v>
      </c>
      <c r="Z393">
        <v>83.1</v>
      </c>
      <c r="AA393">
        <v>12.62</v>
      </c>
      <c r="AB393">
        <v>0</v>
      </c>
      <c r="AC393">
        <v>0</v>
      </c>
      <c r="AD393">
        <v>1</v>
      </c>
      <c r="AE393">
        <v>0</v>
      </c>
      <c r="AF393" t="s">
        <v>24</v>
      </c>
      <c r="AG393">
        <v>0.59400000000000008</v>
      </c>
      <c r="AH393">
        <v>2</v>
      </c>
      <c r="AI393">
        <v>60253604</v>
      </c>
      <c r="AJ393">
        <v>319</v>
      </c>
      <c r="AK393">
        <v>0</v>
      </c>
      <c r="AL393">
        <v>0</v>
      </c>
      <c r="AM393">
        <v>0</v>
      </c>
      <c r="AN393">
        <v>0</v>
      </c>
      <c r="AO393">
        <v>0</v>
      </c>
      <c r="AP393">
        <v>0</v>
      </c>
      <c r="AQ393">
        <v>0</v>
      </c>
      <c r="AR393">
        <v>0</v>
      </c>
    </row>
    <row r="394" spans="1:44" x14ac:dyDescent="0.2">
      <c r="A394">
        <f>ROW(Source!A503)</f>
        <v>503</v>
      </c>
      <c r="B394">
        <v>60254442</v>
      </c>
      <c r="C394">
        <v>60253601</v>
      </c>
      <c r="D394">
        <v>59040049</v>
      </c>
      <c r="E394">
        <v>1</v>
      </c>
      <c r="F394">
        <v>1</v>
      </c>
      <c r="G394">
        <v>1080</v>
      </c>
      <c r="H394">
        <v>3</v>
      </c>
      <c r="I394" t="s">
        <v>1066</v>
      </c>
      <c r="J394" t="s">
        <v>1067</v>
      </c>
      <c r="K394" t="s">
        <v>1068</v>
      </c>
      <c r="L394">
        <v>1348</v>
      </c>
      <c r="N394">
        <v>1009</v>
      </c>
      <c r="O394" t="s">
        <v>32</v>
      </c>
      <c r="P394" t="s">
        <v>32</v>
      </c>
      <c r="Q394">
        <v>1000</v>
      </c>
      <c r="X394">
        <v>2.9999999999999997E-4</v>
      </c>
      <c r="Y394">
        <v>8590.86</v>
      </c>
      <c r="Z394">
        <v>0</v>
      </c>
      <c r="AA394">
        <v>0</v>
      </c>
      <c r="AB394">
        <v>0</v>
      </c>
      <c r="AC394">
        <v>0</v>
      </c>
      <c r="AD394">
        <v>1</v>
      </c>
      <c r="AE394">
        <v>0</v>
      </c>
      <c r="AF394" t="s">
        <v>3</v>
      </c>
      <c r="AG394">
        <v>2.9999999999999997E-4</v>
      </c>
      <c r="AH394">
        <v>2</v>
      </c>
      <c r="AI394">
        <v>60253605</v>
      </c>
      <c r="AJ394">
        <v>320</v>
      </c>
      <c r="AK394">
        <v>0</v>
      </c>
      <c r="AL394">
        <v>0</v>
      </c>
      <c r="AM394">
        <v>0</v>
      </c>
      <c r="AN394">
        <v>0</v>
      </c>
      <c r="AO394">
        <v>0</v>
      </c>
      <c r="AP394">
        <v>0</v>
      </c>
      <c r="AQ394">
        <v>0</v>
      </c>
      <c r="AR394">
        <v>0</v>
      </c>
    </row>
    <row r="395" spans="1:44" x14ac:dyDescent="0.2">
      <c r="A395">
        <f>ROW(Source!A503)</f>
        <v>503</v>
      </c>
      <c r="B395">
        <v>60254443</v>
      </c>
      <c r="C395">
        <v>60253601</v>
      </c>
      <c r="D395">
        <v>59039007</v>
      </c>
      <c r="E395">
        <v>1</v>
      </c>
      <c r="F395">
        <v>1</v>
      </c>
      <c r="G395">
        <v>1080</v>
      </c>
      <c r="H395">
        <v>3</v>
      </c>
      <c r="I395" t="s">
        <v>1122</v>
      </c>
      <c r="J395" t="s">
        <v>1123</v>
      </c>
      <c r="K395" t="s">
        <v>1124</v>
      </c>
      <c r="L395">
        <v>1354</v>
      </c>
      <c r="N395">
        <v>1010</v>
      </c>
      <c r="O395" t="s">
        <v>457</v>
      </c>
      <c r="P395" t="s">
        <v>457</v>
      </c>
      <c r="Q395">
        <v>1</v>
      </c>
      <c r="X395">
        <v>195</v>
      </c>
      <c r="Y395">
        <v>3.86</v>
      </c>
      <c r="Z395">
        <v>0</v>
      </c>
      <c r="AA395">
        <v>0</v>
      </c>
      <c r="AB395">
        <v>0</v>
      </c>
      <c r="AC395">
        <v>0</v>
      </c>
      <c r="AD395">
        <v>1</v>
      </c>
      <c r="AE395">
        <v>0</v>
      </c>
      <c r="AF395" t="s">
        <v>3</v>
      </c>
      <c r="AG395">
        <v>195</v>
      </c>
      <c r="AH395">
        <v>2</v>
      </c>
      <c r="AI395">
        <v>60253606</v>
      </c>
      <c r="AJ395">
        <v>321</v>
      </c>
      <c r="AK395">
        <v>0</v>
      </c>
      <c r="AL395">
        <v>0</v>
      </c>
      <c r="AM395">
        <v>0</v>
      </c>
      <c r="AN395">
        <v>0</v>
      </c>
      <c r="AO395">
        <v>0</v>
      </c>
      <c r="AP395">
        <v>0</v>
      </c>
      <c r="AQ395">
        <v>0</v>
      </c>
      <c r="AR395">
        <v>0</v>
      </c>
    </row>
    <row r="396" spans="1:44" x14ac:dyDescent="0.2">
      <c r="A396">
        <f>ROW(Source!A503)</f>
        <v>503</v>
      </c>
      <c r="B396">
        <v>60254444</v>
      </c>
      <c r="C396">
        <v>60253601</v>
      </c>
      <c r="D396">
        <v>59039008</v>
      </c>
      <c r="E396">
        <v>1</v>
      </c>
      <c r="F396">
        <v>1</v>
      </c>
      <c r="G396">
        <v>1080</v>
      </c>
      <c r="H396">
        <v>3</v>
      </c>
      <c r="I396" t="s">
        <v>1182</v>
      </c>
      <c r="J396" t="s">
        <v>1183</v>
      </c>
      <c r="K396" t="s">
        <v>1184</v>
      </c>
      <c r="L396">
        <v>1354</v>
      </c>
      <c r="N396">
        <v>1010</v>
      </c>
      <c r="O396" t="s">
        <v>457</v>
      </c>
      <c r="P396" t="s">
        <v>457</v>
      </c>
      <c r="Q396">
        <v>1</v>
      </c>
      <c r="X396">
        <v>1.22</v>
      </c>
      <c r="Y396">
        <v>0.89</v>
      </c>
      <c r="Z396">
        <v>0</v>
      </c>
      <c r="AA396">
        <v>0</v>
      </c>
      <c r="AB396">
        <v>0</v>
      </c>
      <c r="AC396">
        <v>0</v>
      </c>
      <c r="AD396">
        <v>1</v>
      </c>
      <c r="AE396">
        <v>0</v>
      </c>
      <c r="AF396" t="s">
        <v>3</v>
      </c>
      <c r="AG396">
        <v>1.22</v>
      </c>
      <c r="AH396">
        <v>2</v>
      </c>
      <c r="AI396">
        <v>60253607</v>
      </c>
      <c r="AJ396">
        <v>322</v>
      </c>
      <c r="AK396">
        <v>0</v>
      </c>
      <c r="AL396">
        <v>0</v>
      </c>
      <c r="AM396">
        <v>0</v>
      </c>
      <c r="AN396">
        <v>0</v>
      </c>
      <c r="AO396">
        <v>0</v>
      </c>
      <c r="AP396">
        <v>0</v>
      </c>
      <c r="AQ396">
        <v>0</v>
      </c>
      <c r="AR396">
        <v>0</v>
      </c>
    </row>
    <row r="397" spans="1:44" x14ac:dyDescent="0.2">
      <c r="A397">
        <f>ROW(Source!A503)</f>
        <v>503</v>
      </c>
      <c r="B397">
        <v>60254445</v>
      </c>
      <c r="C397">
        <v>60253601</v>
      </c>
      <c r="D397">
        <v>59041488</v>
      </c>
      <c r="E397">
        <v>1</v>
      </c>
      <c r="F397">
        <v>1</v>
      </c>
      <c r="G397">
        <v>1080</v>
      </c>
      <c r="H397">
        <v>3</v>
      </c>
      <c r="I397" t="s">
        <v>1185</v>
      </c>
      <c r="J397" t="s">
        <v>1186</v>
      </c>
      <c r="K397" t="s">
        <v>1187</v>
      </c>
      <c r="L397">
        <v>1355</v>
      </c>
      <c r="N397">
        <v>1010</v>
      </c>
      <c r="O397" t="s">
        <v>631</v>
      </c>
      <c r="P397" t="s">
        <v>631</v>
      </c>
      <c r="Q397">
        <v>100</v>
      </c>
      <c r="X397">
        <v>1.22</v>
      </c>
      <c r="Y397">
        <v>4.93</v>
      </c>
      <c r="Z397">
        <v>0</v>
      </c>
      <c r="AA397">
        <v>0</v>
      </c>
      <c r="AB397">
        <v>0</v>
      </c>
      <c r="AC397">
        <v>0</v>
      </c>
      <c r="AD397">
        <v>1</v>
      </c>
      <c r="AE397">
        <v>0</v>
      </c>
      <c r="AF397" t="s">
        <v>3</v>
      </c>
      <c r="AG397">
        <v>1.22</v>
      </c>
      <c r="AH397">
        <v>2</v>
      </c>
      <c r="AI397">
        <v>60253608</v>
      </c>
      <c r="AJ397">
        <v>323</v>
      </c>
      <c r="AK397">
        <v>0</v>
      </c>
      <c r="AL397">
        <v>0</v>
      </c>
      <c r="AM397">
        <v>0</v>
      </c>
      <c r="AN397">
        <v>0</v>
      </c>
      <c r="AO397">
        <v>0</v>
      </c>
      <c r="AP397">
        <v>0</v>
      </c>
      <c r="AQ397">
        <v>0</v>
      </c>
      <c r="AR397">
        <v>0</v>
      </c>
    </row>
    <row r="398" spans="1:44" x14ac:dyDescent="0.2">
      <c r="A398">
        <f>ROW(Source!A503)</f>
        <v>503</v>
      </c>
      <c r="B398">
        <v>60254446</v>
      </c>
      <c r="C398">
        <v>60253601</v>
      </c>
      <c r="D398">
        <v>59014405</v>
      </c>
      <c r="E398">
        <v>1080</v>
      </c>
      <c r="F398">
        <v>1</v>
      </c>
      <c r="G398">
        <v>1080</v>
      </c>
      <c r="H398">
        <v>3</v>
      </c>
      <c r="I398" t="s">
        <v>1254</v>
      </c>
      <c r="J398" t="s">
        <v>3</v>
      </c>
      <c r="K398" t="s">
        <v>1255</v>
      </c>
      <c r="L398">
        <v>1354</v>
      </c>
      <c r="N398">
        <v>1010</v>
      </c>
      <c r="O398" t="s">
        <v>457</v>
      </c>
      <c r="P398" t="s">
        <v>457</v>
      </c>
      <c r="Q398">
        <v>1</v>
      </c>
      <c r="X398">
        <v>102</v>
      </c>
      <c r="Y398">
        <v>0</v>
      </c>
      <c r="Z398">
        <v>0</v>
      </c>
      <c r="AA398">
        <v>0</v>
      </c>
      <c r="AB398">
        <v>0</v>
      </c>
      <c r="AC398">
        <v>0</v>
      </c>
      <c r="AD398">
        <v>0</v>
      </c>
      <c r="AE398">
        <v>0</v>
      </c>
      <c r="AF398" t="s">
        <v>3</v>
      </c>
      <c r="AG398">
        <v>102</v>
      </c>
      <c r="AH398">
        <v>3</v>
      </c>
      <c r="AI398">
        <v>-1</v>
      </c>
      <c r="AJ398" t="s">
        <v>3</v>
      </c>
      <c r="AK398">
        <v>0</v>
      </c>
      <c r="AL398">
        <v>0</v>
      </c>
      <c r="AM398">
        <v>0</v>
      </c>
      <c r="AN398">
        <v>0</v>
      </c>
      <c r="AO398">
        <v>0</v>
      </c>
      <c r="AP398">
        <v>0</v>
      </c>
      <c r="AQ398">
        <v>0</v>
      </c>
      <c r="AR398">
        <v>0</v>
      </c>
    </row>
    <row r="399" spans="1:44" x14ac:dyDescent="0.2">
      <c r="A399">
        <f>ROW(Source!A503)</f>
        <v>503</v>
      </c>
      <c r="B399">
        <v>60254447</v>
      </c>
      <c r="C399">
        <v>60253601</v>
      </c>
      <c r="D399">
        <v>59014412</v>
      </c>
      <c r="E399">
        <v>1080</v>
      </c>
      <c r="F399">
        <v>1</v>
      </c>
      <c r="G399">
        <v>1080</v>
      </c>
      <c r="H399">
        <v>3</v>
      </c>
      <c r="I399" t="s">
        <v>1254</v>
      </c>
      <c r="J399" t="s">
        <v>3</v>
      </c>
      <c r="K399" t="s">
        <v>1256</v>
      </c>
      <c r="L399">
        <v>1354</v>
      </c>
      <c r="N399">
        <v>1010</v>
      </c>
      <c r="O399" t="s">
        <v>457</v>
      </c>
      <c r="P399" t="s">
        <v>457</v>
      </c>
      <c r="Q399">
        <v>1</v>
      </c>
      <c r="X399">
        <v>100</v>
      </c>
      <c r="Y399">
        <v>0</v>
      </c>
      <c r="Z399">
        <v>0</v>
      </c>
      <c r="AA399">
        <v>0</v>
      </c>
      <c r="AB399">
        <v>0</v>
      </c>
      <c r="AC399">
        <v>0</v>
      </c>
      <c r="AD399">
        <v>0</v>
      </c>
      <c r="AE399">
        <v>0</v>
      </c>
      <c r="AF399" t="s">
        <v>3</v>
      </c>
      <c r="AG399">
        <v>100</v>
      </c>
      <c r="AH399">
        <v>3</v>
      </c>
      <c r="AI399">
        <v>-1</v>
      </c>
      <c r="AJ399" t="s">
        <v>3</v>
      </c>
      <c r="AK399">
        <v>0</v>
      </c>
      <c r="AL399">
        <v>0</v>
      </c>
      <c r="AM399">
        <v>0</v>
      </c>
      <c r="AN399">
        <v>0</v>
      </c>
      <c r="AO399">
        <v>0</v>
      </c>
      <c r="AP399">
        <v>0</v>
      </c>
      <c r="AQ399">
        <v>0</v>
      </c>
      <c r="AR399">
        <v>0</v>
      </c>
    </row>
    <row r="400" spans="1:44" x14ac:dyDescent="0.2">
      <c r="A400">
        <f>ROW(Source!A503)</f>
        <v>503</v>
      </c>
      <c r="B400">
        <v>60254448</v>
      </c>
      <c r="C400">
        <v>60253601</v>
      </c>
      <c r="D400">
        <v>59014482</v>
      </c>
      <c r="E400">
        <v>1080</v>
      </c>
      <c r="F400">
        <v>1</v>
      </c>
      <c r="G400">
        <v>1080</v>
      </c>
      <c r="H400">
        <v>3</v>
      </c>
      <c r="I400" t="s">
        <v>1245</v>
      </c>
      <c r="J400" t="s">
        <v>3</v>
      </c>
      <c r="K400" t="s">
        <v>1246</v>
      </c>
      <c r="L400">
        <v>1358</v>
      </c>
      <c r="N400">
        <v>1010</v>
      </c>
      <c r="O400" t="s">
        <v>939</v>
      </c>
      <c r="P400" t="s">
        <v>939</v>
      </c>
      <c r="Q400">
        <v>10</v>
      </c>
      <c r="X400">
        <v>10.199999999999999</v>
      </c>
      <c r="Y400">
        <v>0</v>
      </c>
      <c r="Z400">
        <v>0</v>
      </c>
      <c r="AA400">
        <v>0</v>
      </c>
      <c r="AB400">
        <v>0</v>
      </c>
      <c r="AC400">
        <v>0</v>
      </c>
      <c r="AD400">
        <v>0</v>
      </c>
      <c r="AE400">
        <v>0</v>
      </c>
      <c r="AF400" t="s">
        <v>3</v>
      </c>
      <c r="AG400">
        <v>10.199999999999999</v>
      </c>
      <c r="AH400">
        <v>3</v>
      </c>
      <c r="AI400">
        <v>-1</v>
      </c>
      <c r="AJ400" t="s">
        <v>3</v>
      </c>
      <c r="AK400">
        <v>0</v>
      </c>
      <c r="AL400">
        <v>0</v>
      </c>
      <c r="AM400">
        <v>0</v>
      </c>
      <c r="AN400">
        <v>0</v>
      </c>
      <c r="AO400">
        <v>0</v>
      </c>
      <c r="AP400">
        <v>0</v>
      </c>
      <c r="AQ400">
        <v>0</v>
      </c>
      <c r="AR400">
        <v>0</v>
      </c>
    </row>
    <row r="401" spans="1:44" x14ac:dyDescent="0.2">
      <c r="A401">
        <f>ROW(Source!A503)</f>
        <v>503</v>
      </c>
      <c r="B401">
        <v>60254449</v>
      </c>
      <c r="C401">
        <v>60253601</v>
      </c>
      <c r="D401">
        <v>59014726</v>
      </c>
      <c r="E401">
        <v>1080</v>
      </c>
      <c r="F401">
        <v>1</v>
      </c>
      <c r="G401">
        <v>1080</v>
      </c>
      <c r="H401">
        <v>3</v>
      </c>
      <c r="I401" t="s">
        <v>1223</v>
      </c>
      <c r="J401" t="s">
        <v>3</v>
      </c>
      <c r="K401" t="s">
        <v>1247</v>
      </c>
      <c r="L401">
        <v>1301</v>
      </c>
      <c r="N401">
        <v>1003</v>
      </c>
      <c r="O401" t="s">
        <v>983</v>
      </c>
      <c r="P401" t="s">
        <v>983</v>
      </c>
      <c r="Q401">
        <v>1</v>
      </c>
      <c r="X401">
        <v>0</v>
      </c>
      <c r="Y401">
        <v>0</v>
      </c>
      <c r="Z401">
        <v>0</v>
      </c>
      <c r="AA401">
        <v>0</v>
      </c>
      <c r="AB401">
        <v>0</v>
      </c>
      <c r="AC401">
        <v>0</v>
      </c>
      <c r="AD401">
        <v>0</v>
      </c>
      <c r="AE401">
        <v>0</v>
      </c>
      <c r="AF401" t="s">
        <v>3</v>
      </c>
      <c r="AG401">
        <v>0</v>
      </c>
      <c r="AH401">
        <v>3</v>
      </c>
      <c r="AI401">
        <v>-1</v>
      </c>
      <c r="AJ401" t="s">
        <v>3</v>
      </c>
      <c r="AK401">
        <v>0</v>
      </c>
      <c r="AL401">
        <v>0</v>
      </c>
      <c r="AM401">
        <v>0</v>
      </c>
      <c r="AN401">
        <v>0</v>
      </c>
      <c r="AO401">
        <v>0</v>
      </c>
      <c r="AP401">
        <v>0</v>
      </c>
      <c r="AQ401">
        <v>0</v>
      </c>
      <c r="AR401">
        <v>0</v>
      </c>
    </row>
    <row r="402" spans="1:44" x14ac:dyDescent="0.2">
      <c r="A402">
        <f>ROW(Source!A504)</f>
        <v>504</v>
      </c>
      <c r="B402">
        <v>60254439</v>
      </c>
      <c r="C402">
        <v>60253601</v>
      </c>
      <c r="D402">
        <v>58999254</v>
      </c>
      <c r="E402">
        <v>1080</v>
      </c>
      <c r="F402">
        <v>1</v>
      </c>
      <c r="G402">
        <v>1080</v>
      </c>
      <c r="H402">
        <v>1</v>
      </c>
      <c r="I402" t="s">
        <v>1048</v>
      </c>
      <c r="J402" t="s">
        <v>3</v>
      </c>
      <c r="K402" t="s">
        <v>1049</v>
      </c>
      <c r="L402">
        <v>1191</v>
      </c>
      <c r="N402">
        <v>1013</v>
      </c>
      <c r="O402" t="s">
        <v>1050</v>
      </c>
      <c r="P402" t="s">
        <v>1050</v>
      </c>
      <c r="Q402">
        <v>1</v>
      </c>
      <c r="X402">
        <v>99.78</v>
      </c>
      <c r="Y402">
        <v>0</v>
      </c>
      <c r="Z402">
        <v>0</v>
      </c>
      <c r="AA402">
        <v>0</v>
      </c>
      <c r="AB402">
        <v>0</v>
      </c>
      <c r="AC402">
        <v>0</v>
      </c>
      <c r="AD402">
        <v>1</v>
      </c>
      <c r="AE402">
        <v>1</v>
      </c>
      <c r="AF402" t="s">
        <v>24</v>
      </c>
      <c r="AG402">
        <v>109.75800000000001</v>
      </c>
      <c r="AH402">
        <v>2</v>
      </c>
      <c r="AI402">
        <v>60253602</v>
      </c>
      <c r="AJ402">
        <v>324</v>
      </c>
      <c r="AK402">
        <v>0</v>
      </c>
      <c r="AL402">
        <v>0</v>
      </c>
      <c r="AM402">
        <v>0</v>
      </c>
      <c r="AN402">
        <v>0</v>
      </c>
      <c r="AO402">
        <v>0</v>
      </c>
      <c r="AP402">
        <v>0</v>
      </c>
      <c r="AQ402">
        <v>0</v>
      </c>
      <c r="AR402">
        <v>0</v>
      </c>
    </row>
    <row r="403" spans="1:44" x14ac:dyDescent="0.2">
      <c r="A403">
        <f>ROW(Source!A504)</f>
        <v>504</v>
      </c>
      <c r="B403">
        <v>60254440</v>
      </c>
      <c r="C403">
        <v>60253601</v>
      </c>
      <c r="D403">
        <v>59070370</v>
      </c>
      <c r="E403">
        <v>1</v>
      </c>
      <c r="F403">
        <v>1</v>
      </c>
      <c r="G403">
        <v>1080</v>
      </c>
      <c r="H403">
        <v>2</v>
      </c>
      <c r="I403" t="s">
        <v>1051</v>
      </c>
      <c r="J403" t="s">
        <v>1052</v>
      </c>
      <c r="K403" t="s">
        <v>1053</v>
      </c>
      <c r="L403">
        <v>1368</v>
      </c>
      <c r="N403">
        <v>1011</v>
      </c>
      <c r="O403" t="s">
        <v>1054</v>
      </c>
      <c r="P403" t="s">
        <v>1054</v>
      </c>
      <c r="Q403">
        <v>1</v>
      </c>
      <c r="X403">
        <v>5.4</v>
      </c>
      <c r="Y403">
        <v>0</v>
      </c>
      <c r="Z403">
        <v>7.11</v>
      </c>
      <c r="AA403">
        <v>0</v>
      </c>
      <c r="AB403">
        <v>0</v>
      </c>
      <c r="AC403">
        <v>0</v>
      </c>
      <c r="AD403">
        <v>1</v>
      </c>
      <c r="AE403">
        <v>0</v>
      </c>
      <c r="AF403" t="s">
        <v>24</v>
      </c>
      <c r="AG403">
        <v>5.9400000000000013</v>
      </c>
      <c r="AH403">
        <v>2</v>
      </c>
      <c r="AI403">
        <v>60253603</v>
      </c>
      <c r="AJ403">
        <v>325</v>
      </c>
      <c r="AK403">
        <v>0</v>
      </c>
      <c r="AL403">
        <v>0</v>
      </c>
      <c r="AM403">
        <v>0</v>
      </c>
      <c r="AN403">
        <v>0</v>
      </c>
      <c r="AO403">
        <v>0</v>
      </c>
      <c r="AP403">
        <v>0</v>
      </c>
      <c r="AQ403">
        <v>0</v>
      </c>
      <c r="AR403">
        <v>0</v>
      </c>
    </row>
    <row r="404" spans="1:44" x14ac:dyDescent="0.2">
      <c r="A404">
        <f>ROW(Source!A504)</f>
        <v>504</v>
      </c>
      <c r="B404">
        <v>60254441</v>
      </c>
      <c r="C404">
        <v>60253601</v>
      </c>
      <c r="D404">
        <v>59070669</v>
      </c>
      <c r="E404">
        <v>1</v>
      </c>
      <c r="F404">
        <v>1</v>
      </c>
      <c r="G404">
        <v>1080</v>
      </c>
      <c r="H404">
        <v>2</v>
      </c>
      <c r="I404" t="s">
        <v>1055</v>
      </c>
      <c r="J404" t="s">
        <v>1056</v>
      </c>
      <c r="K404" t="s">
        <v>1057</v>
      </c>
      <c r="L404">
        <v>1368</v>
      </c>
      <c r="N404">
        <v>1011</v>
      </c>
      <c r="O404" t="s">
        <v>1054</v>
      </c>
      <c r="P404" t="s">
        <v>1054</v>
      </c>
      <c r="Q404">
        <v>1</v>
      </c>
      <c r="X404">
        <v>0.54</v>
      </c>
      <c r="Y404">
        <v>0</v>
      </c>
      <c r="Z404">
        <v>83.1</v>
      </c>
      <c r="AA404">
        <v>12.62</v>
      </c>
      <c r="AB404">
        <v>0</v>
      </c>
      <c r="AC404">
        <v>0</v>
      </c>
      <c r="AD404">
        <v>1</v>
      </c>
      <c r="AE404">
        <v>0</v>
      </c>
      <c r="AF404" t="s">
        <v>24</v>
      </c>
      <c r="AG404">
        <v>0.59400000000000008</v>
      </c>
      <c r="AH404">
        <v>2</v>
      </c>
      <c r="AI404">
        <v>60253604</v>
      </c>
      <c r="AJ404">
        <v>326</v>
      </c>
      <c r="AK404">
        <v>0</v>
      </c>
      <c r="AL404">
        <v>0</v>
      </c>
      <c r="AM404">
        <v>0</v>
      </c>
      <c r="AN404">
        <v>0</v>
      </c>
      <c r="AO404">
        <v>0</v>
      </c>
      <c r="AP404">
        <v>0</v>
      </c>
      <c r="AQ404">
        <v>0</v>
      </c>
      <c r="AR404">
        <v>0</v>
      </c>
    </row>
    <row r="405" spans="1:44" x14ac:dyDescent="0.2">
      <c r="A405">
        <f>ROW(Source!A504)</f>
        <v>504</v>
      </c>
      <c r="B405">
        <v>60254442</v>
      </c>
      <c r="C405">
        <v>60253601</v>
      </c>
      <c r="D405">
        <v>59040049</v>
      </c>
      <c r="E405">
        <v>1</v>
      </c>
      <c r="F405">
        <v>1</v>
      </c>
      <c r="G405">
        <v>1080</v>
      </c>
      <c r="H405">
        <v>3</v>
      </c>
      <c r="I405" t="s">
        <v>1066</v>
      </c>
      <c r="J405" t="s">
        <v>1067</v>
      </c>
      <c r="K405" t="s">
        <v>1068</v>
      </c>
      <c r="L405">
        <v>1348</v>
      </c>
      <c r="N405">
        <v>1009</v>
      </c>
      <c r="O405" t="s">
        <v>32</v>
      </c>
      <c r="P405" t="s">
        <v>32</v>
      </c>
      <c r="Q405">
        <v>1000</v>
      </c>
      <c r="X405">
        <v>2.9999999999999997E-4</v>
      </c>
      <c r="Y405">
        <v>8590.86</v>
      </c>
      <c r="Z405">
        <v>0</v>
      </c>
      <c r="AA405">
        <v>0</v>
      </c>
      <c r="AB405">
        <v>0</v>
      </c>
      <c r="AC405">
        <v>0</v>
      </c>
      <c r="AD405">
        <v>1</v>
      </c>
      <c r="AE405">
        <v>0</v>
      </c>
      <c r="AF405" t="s">
        <v>3</v>
      </c>
      <c r="AG405">
        <v>2.9999999999999997E-4</v>
      </c>
      <c r="AH405">
        <v>2</v>
      </c>
      <c r="AI405">
        <v>60253605</v>
      </c>
      <c r="AJ405">
        <v>327</v>
      </c>
      <c r="AK405">
        <v>0</v>
      </c>
      <c r="AL405">
        <v>0</v>
      </c>
      <c r="AM405">
        <v>0</v>
      </c>
      <c r="AN405">
        <v>0</v>
      </c>
      <c r="AO405">
        <v>0</v>
      </c>
      <c r="AP405">
        <v>0</v>
      </c>
      <c r="AQ405">
        <v>0</v>
      </c>
      <c r="AR405">
        <v>0</v>
      </c>
    </row>
    <row r="406" spans="1:44" x14ac:dyDescent="0.2">
      <c r="A406">
        <f>ROW(Source!A504)</f>
        <v>504</v>
      </c>
      <c r="B406">
        <v>60254443</v>
      </c>
      <c r="C406">
        <v>60253601</v>
      </c>
      <c r="D406">
        <v>59039007</v>
      </c>
      <c r="E406">
        <v>1</v>
      </c>
      <c r="F406">
        <v>1</v>
      </c>
      <c r="G406">
        <v>1080</v>
      </c>
      <c r="H406">
        <v>3</v>
      </c>
      <c r="I406" t="s">
        <v>1122</v>
      </c>
      <c r="J406" t="s">
        <v>1123</v>
      </c>
      <c r="K406" t="s">
        <v>1124</v>
      </c>
      <c r="L406">
        <v>1354</v>
      </c>
      <c r="N406">
        <v>1010</v>
      </c>
      <c r="O406" t="s">
        <v>457</v>
      </c>
      <c r="P406" t="s">
        <v>457</v>
      </c>
      <c r="Q406">
        <v>1</v>
      </c>
      <c r="X406">
        <v>195</v>
      </c>
      <c r="Y406">
        <v>3.86</v>
      </c>
      <c r="Z406">
        <v>0</v>
      </c>
      <c r="AA406">
        <v>0</v>
      </c>
      <c r="AB406">
        <v>0</v>
      </c>
      <c r="AC406">
        <v>0</v>
      </c>
      <c r="AD406">
        <v>1</v>
      </c>
      <c r="AE406">
        <v>0</v>
      </c>
      <c r="AF406" t="s">
        <v>3</v>
      </c>
      <c r="AG406">
        <v>195</v>
      </c>
      <c r="AH406">
        <v>2</v>
      </c>
      <c r="AI406">
        <v>60253606</v>
      </c>
      <c r="AJ406">
        <v>328</v>
      </c>
      <c r="AK406">
        <v>0</v>
      </c>
      <c r="AL406">
        <v>0</v>
      </c>
      <c r="AM406">
        <v>0</v>
      </c>
      <c r="AN406">
        <v>0</v>
      </c>
      <c r="AO406">
        <v>0</v>
      </c>
      <c r="AP406">
        <v>0</v>
      </c>
      <c r="AQ406">
        <v>0</v>
      </c>
      <c r="AR406">
        <v>0</v>
      </c>
    </row>
    <row r="407" spans="1:44" x14ac:dyDescent="0.2">
      <c r="A407">
        <f>ROW(Source!A504)</f>
        <v>504</v>
      </c>
      <c r="B407">
        <v>60254444</v>
      </c>
      <c r="C407">
        <v>60253601</v>
      </c>
      <c r="D407">
        <v>59039008</v>
      </c>
      <c r="E407">
        <v>1</v>
      </c>
      <c r="F407">
        <v>1</v>
      </c>
      <c r="G407">
        <v>1080</v>
      </c>
      <c r="H407">
        <v>3</v>
      </c>
      <c r="I407" t="s">
        <v>1182</v>
      </c>
      <c r="J407" t="s">
        <v>1183</v>
      </c>
      <c r="K407" t="s">
        <v>1184</v>
      </c>
      <c r="L407">
        <v>1354</v>
      </c>
      <c r="N407">
        <v>1010</v>
      </c>
      <c r="O407" t="s">
        <v>457</v>
      </c>
      <c r="P407" t="s">
        <v>457</v>
      </c>
      <c r="Q407">
        <v>1</v>
      </c>
      <c r="X407">
        <v>1.22</v>
      </c>
      <c r="Y407">
        <v>0.89</v>
      </c>
      <c r="Z407">
        <v>0</v>
      </c>
      <c r="AA407">
        <v>0</v>
      </c>
      <c r="AB407">
        <v>0</v>
      </c>
      <c r="AC407">
        <v>0</v>
      </c>
      <c r="AD407">
        <v>1</v>
      </c>
      <c r="AE407">
        <v>0</v>
      </c>
      <c r="AF407" t="s">
        <v>3</v>
      </c>
      <c r="AG407">
        <v>1.22</v>
      </c>
      <c r="AH407">
        <v>2</v>
      </c>
      <c r="AI407">
        <v>60253607</v>
      </c>
      <c r="AJ407">
        <v>329</v>
      </c>
      <c r="AK407">
        <v>0</v>
      </c>
      <c r="AL407">
        <v>0</v>
      </c>
      <c r="AM407">
        <v>0</v>
      </c>
      <c r="AN407">
        <v>0</v>
      </c>
      <c r="AO407">
        <v>0</v>
      </c>
      <c r="AP407">
        <v>0</v>
      </c>
      <c r="AQ407">
        <v>0</v>
      </c>
      <c r="AR407">
        <v>0</v>
      </c>
    </row>
    <row r="408" spans="1:44" x14ac:dyDescent="0.2">
      <c r="A408">
        <f>ROW(Source!A504)</f>
        <v>504</v>
      </c>
      <c r="B408">
        <v>60254445</v>
      </c>
      <c r="C408">
        <v>60253601</v>
      </c>
      <c r="D408">
        <v>59041488</v>
      </c>
      <c r="E408">
        <v>1</v>
      </c>
      <c r="F408">
        <v>1</v>
      </c>
      <c r="G408">
        <v>1080</v>
      </c>
      <c r="H408">
        <v>3</v>
      </c>
      <c r="I408" t="s">
        <v>1185</v>
      </c>
      <c r="J408" t="s">
        <v>1186</v>
      </c>
      <c r="K408" t="s">
        <v>1187</v>
      </c>
      <c r="L408">
        <v>1355</v>
      </c>
      <c r="N408">
        <v>1010</v>
      </c>
      <c r="O408" t="s">
        <v>631</v>
      </c>
      <c r="P408" t="s">
        <v>631</v>
      </c>
      <c r="Q408">
        <v>100</v>
      </c>
      <c r="X408">
        <v>1.22</v>
      </c>
      <c r="Y408">
        <v>4.93</v>
      </c>
      <c r="Z408">
        <v>0</v>
      </c>
      <c r="AA408">
        <v>0</v>
      </c>
      <c r="AB408">
        <v>0</v>
      </c>
      <c r="AC408">
        <v>0</v>
      </c>
      <c r="AD408">
        <v>1</v>
      </c>
      <c r="AE408">
        <v>0</v>
      </c>
      <c r="AF408" t="s">
        <v>3</v>
      </c>
      <c r="AG408">
        <v>1.22</v>
      </c>
      <c r="AH408">
        <v>2</v>
      </c>
      <c r="AI408">
        <v>60253608</v>
      </c>
      <c r="AJ408">
        <v>330</v>
      </c>
      <c r="AK408">
        <v>0</v>
      </c>
      <c r="AL408">
        <v>0</v>
      </c>
      <c r="AM408">
        <v>0</v>
      </c>
      <c r="AN408">
        <v>0</v>
      </c>
      <c r="AO408">
        <v>0</v>
      </c>
      <c r="AP408">
        <v>0</v>
      </c>
      <c r="AQ408">
        <v>0</v>
      </c>
      <c r="AR408">
        <v>0</v>
      </c>
    </row>
    <row r="409" spans="1:44" x14ac:dyDescent="0.2">
      <c r="A409">
        <f>ROW(Source!A504)</f>
        <v>504</v>
      </c>
      <c r="B409">
        <v>60254446</v>
      </c>
      <c r="C409">
        <v>60253601</v>
      </c>
      <c r="D409">
        <v>59014405</v>
      </c>
      <c r="E409">
        <v>1080</v>
      </c>
      <c r="F409">
        <v>1</v>
      </c>
      <c r="G409">
        <v>1080</v>
      </c>
      <c r="H409">
        <v>3</v>
      </c>
      <c r="I409" t="s">
        <v>1254</v>
      </c>
      <c r="J409" t="s">
        <v>3</v>
      </c>
      <c r="K409" t="s">
        <v>1255</v>
      </c>
      <c r="L409">
        <v>1354</v>
      </c>
      <c r="N409">
        <v>1010</v>
      </c>
      <c r="O409" t="s">
        <v>457</v>
      </c>
      <c r="P409" t="s">
        <v>457</v>
      </c>
      <c r="Q409">
        <v>1</v>
      </c>
      <c r="X409">
        <v>102</v>
      </c>
      <c r="Y409">
        <v>0</v>
      </c>
      <c r="Z409">
        <v>0</v>
      </c>
      <c r="AA409">
        <v>0</v>
      </c>
      <c r="AB409">
        <v>0</v>
      </c>
      <c r="AC409">
        <v>0</v>
      </c>
      <c r="AD409">
        <v>0</v>
      </c>
      <c r="AE409">
        <v>0</v>
      </c>
      <c r="AF409" t="s">
        <v>3</v>
      </c>
      <c r="AG409">
        <v>102</v>
      </c>
      <c r="AH409">
        <v>3</v>
      </c>
      <c r="AI409">
        <v>-1</v>
      </c>
      <c r="AJ409" t="s">
        <v>3</v>
      </c>
      <c r="AK409">
        <v>0</v>
      </c>
      <c r="AL409">
        <v>0</v>
      </c>
      <c r="AM409">
        <v>0</v>
      </c>
      <c r="AN409">
        <v>0</v>
      </c>
      <c r="AO409">
        <v>0</v>
      </c>
      <c r="AP409">
        <v>0</v>
      </c>
      <c r="AQ409">
        <v>0</v>
      </c>
      <c r="AR409">
        <v>0</v>
      </c>
    </row>
    <row r="410" spans="1:44" x14ac:dyDescent="0.2">
      <c r="A410">
        <f>ROW(Source!A504)</f>
        <v>504</v>
      </c>
      <c r="B410">
        <v>60254447</v>
      </c>
      <c r="C410">
        <v>60253601</v>
      </c>
      <c r="D410">
        <v>59014412</v>
      </c>
      <c r="E410">
        <v>1080</v>
      </c>
      <c r="F410">
        <v>1</v>
      </c>
      <c r="G410">
        <v>1080</v>
      </c>
      <c r="H410">
        <v>3</v>
      </c>
      <c r="I410" t="s">
        <v>1254</v>
      </c>
      <c r="J410" t="s">
        <v>3</v>
      </c>
      <c r="K410" t="s">
        <v>1256</v>
      </c>
      <c r="L410">
        <v>1354</v>
      </c>
      <c r="N410">
        <v>1010</v>
      </c>
      <c r="O410" t="s">
        <v>457</v>
      </c>
      <c r="P410" t="s">
        <v>457</v>
      </c>
      <c r="Q410">
        <v>1</v>
      </c>
      <c r="X410">
        <v>100</v>
      </c>
      <c r="Y410">
        <v>0</v>
      </c>
      <c r="Z410">
        <v>0</v>
      </c>
      <c r="AA410">
        <v>0</v>
      </c>
      <c r="AB410">
        <v>0</v>
      </c>
      <c r="AC410">
        <v>0</v>
      </c>
      <c r="AD410">
        <v>0</v>
      </c>
      <c r="AE410">
        <v>0</v>
      </c>
      <c r="AF410" t="s">
        <v>3</v>
      </c>
      <c r="AG410">
        <v>100</v>
      </c>
      <c r="AH410">
        <v>3</v>
      </c>
      <c r="AI410">
        <v>-1</v>
      </c>
      <c r="AJ410" t="s">
        <v>3</v>
      </c>
      <c r="AK410">
        <v>0</v>
      </c>
      <c r="AL410">
        <v>0</v>
      </c>
      <c r="AM410">
        <v>0</v>
      </c>
      <c r="AN410">
        <v>0</v>
      </c>
      <c r="AO410">
        <v>0</v>
      </c>
      <c r="AP410">
        <v>0</v>
      </c>
      <c r="AQ410">
        <v>0</v>
      </c>
      <c r="AR410">
        <v>0</v>
      </c>
    </row>
    <row r="411" spans="1:44" x14ac:dyDescent="0.2">
      <c r="A411">
        <f>ROW(Source!A504)</f>
        <v>504</v>
      </c>
      <c r="B411">
        <v>60254448</v>
      </c>
      <c r="C411">
        <v>60253601</v>
      </c>
      <c r="D411">
        <v>59014482</v>
      </c>
      <c r="E411">
        <v>1080</v>
      </c>
      <c r="F411">
        <v>1</v>
      </c>
      <c r="G411">
        <v>1080</v>
      </c>
      <c r="H411">
        <v>3</v>
      </c>
      <c r="I411" t="s">
        <v>1245</v>
      </c>
      <c r="J411" t="s">
        <v>3</v>
      </c>
      <c r="K411" t="s">
        <v>1246</v>
      </c>
      <c r="L411">
        <v>1358</v>
      </c>
      <c r="N411">
        <v>1010</v>
      </c>
      <c r="O411" t="s">
        <v>939</v>
      </c>
      <c r="P411" t="s">
        <v>939</v>
      </c>
      <c r="Q411">
        <v>10</v>
      </c>
      <c r="X411">
        <v>10.199999999999999</v>
      </c>
      <c r="Y411">
        <v>0</v>
      </c>
      <c r="Z411">
        <v>0</v>
      </c>
      <c r="AA411">
        <v>0</v>
      </c>
      <c r="AB411">
        <v>0</v>
      </c>
      <c r="AC411">
        <v>0</v>
      </c>
      <c r="AD411">
        <v>0</v>
      </c>
      <c r="AE411">
        <v>0</v>
      </c>
      <c r="AF411" t="s">
        <v>3</v>
      </c>
      <c r="AG411">
        <v>10.199999999999999</v>
      </c>
      <c r="AH411">
        <v>3</v>
      </c>
      <c r="AI411">
        <v>-1</v>
      </c>
      <c r="AJ411" t="s">
        <v>3</v>
      </c>
      <c r="AK411">
        <v>0</v>
      </c>
      <c r="AL411">
        <v>0</v>
      </c>
      <c r="AM411">
        <v>0</v>
      </c>
      <c r="AN411">
        <v>0</v>
      </c>
      <c r="AO411">
        <v>0</v>
      </c>
      <c r="AP411">
        <v>0</v>
      </c>
      <c r="AQ411">
        <v>0</v>
      </c>
      <c r="AR411">
        <v>0</v>
      </c>
    </row>
    <row r="412" spans="1:44" x14ac:dyDescent="0.2">
      <c r="A412">
        <f>ROW(Source!A504)</f>
        <v>504</v>
      </c>
      <c r="B412">
        <v>60254449</v>
      </c>
      <c r="C412">
        <v>60253601</v>
      </c>
      <c r="D412">
        <v>59014726</v>
      </c>
      <c r="E412">
        <v>1080</v>
      </c>
      <c r="F412">
        <v>1</v>
      </c>
      <c r="G412">
        <v>1080</v>
      </c>
      <c r="H412">
        <v>3</v>
      </c>
      <c r="I412" t="s">
        <v>1223</v>
      </c>
      <c r="J412" t="s">
        <v>3</v>
      </c>
      <c r="K412" t="s">
        <v>1247</v>
      </c>
      <c r="L412">
        <v>1301</v>
      </c>
      <c r="N412">
        <v>1003</v>
      </c>
      <c r="O412" t="s">
        <v>983</v>
      </c>
      <c r="P412" t="s">
        <v>983</v>
      </c>
      <c r="Q412">
        <v>1</v>
      </c>
      <c r="X412">
        <v>0</v>
      </c>
      <c r="Y412">
        <v>0</v>
      </c>
      <c r="Z412">
        <v>0</v>
      </c>
      <c r="AA412">
        <v>0</v>
      </c>
      <c r="AB412">
        <v>0</v>
      </c>
      <c r="AC412">
        <v>0</v>
      </c>
      <c r="AD412">
        <v>0</v>
      </c>
      <c r="AE412">
        <v>0</v>
      </c>
      <c r="AF412" t="s">
        <v>3</v>
      </c>
      <c r="AG412">
        <v>0</v>
      </c>
      <c r="AH412">
        <v>3</v>
      </c>
      <c r="AI412">
        <v>-1</v>
      </c>
      <c r="AJ412" t="s">
        <v>3</v>
      </c>
      <c r="AK412">
        <v>0</v>
      </c>
      <c r="AL412">
        <v>0</v>
      </c>
      <c r="AM412">
        <v>0</v>
      </c>
      <c r="AN412">
        <v>0</v>
      </c>
      <c r="AO412">
        <v>0</v>
      </c>
      <c r="AP412">
        <v>0</v>
      </c>
      <c r="AQ412">
        <v>0</v>
      </c>
      <c r="AR412">
        <v>0</v>
      </c>
    </row>
    <row r="413" spans="1:44" x14ac:dyDescent="0.2">
      <c r="A413">
        <f>ROW(Source!A542)</f>
        <v>542</v>
      </c>
      <c r="B413">
        <v>60254668</v>
      </c>
      <c r="C413">
        <v>60254554</v>
      </c>
      <c r="D413">
        <v>58999254</v>
      </c>
      <c r="E413">
        <v>1080</v>
      </c>
      <c r="F413">
        <v>1</v>
      </c>
      <c r="G413">
        <v>1080</v>
      </c>
      <c r="H413">
        <v>1</v>
      </c>
      <c r="I413" t="s">
        <v>1048</v>
      </c>
      <c r="J413" t="s">
        <v>3</v>
      </c>
      <c r="K413" t="s">
        <v>1049</v>
      </c>
      <c r="L413">
        <v>1191</v>
      </c>
      <c r="N413">
        <v>1013</v>
      </c>
      <c r="O413" t="s">
        <v>1050</v>
      </c>
      <c r="P413" t="s">
        <v>1050</v>
      </c>
      <c r="Q413">
        <v>1</v>
      </c>
      <c r="X413">
        <v>18.399999999999999</v>
      </c>
      <c r="Y413">
        <v>0</v>
      </c>
      <c r="Z413">
        <v>0</v>
      </c>
      <c r="AA413">
        <v>0</v>
      </c>
      <c r="AB413">
        <v>0</v>
      </c>
      <c r="AC413">
        <v>0</v>
      </c>
      <c r="AD413">
        <v>1</v>
      </c>
      <c r="AE413">
        <v>1</v>
      </c>
      <c r="AF413" t="s">
        <v>24</v>
      </c>
      <c r="AG413">
        <v>20.239999999999998</v>
      </c>
      <c r="AH413">
        <v>2</v>
      </c>
      <c r="AI413">
        <v>60254668</v>
      </c>
      <c r="AJ413">
        <v>331</v>
      </c>
      <c r="AK413">
        <v>0</v>
      </c>
      <c r="AL413">
        <v>0</v>
      </c>
      <c r="AM413">
        <v>0</v>
      </c>
      <c r="AN413">
        <v>0</v>
      </c>
      <c r="AO413">
        <v>0</v>
      </c>
      <c r="AP413">
        <v>0</v>
      </c>
      <c r="AQ413">
        <v>0</v>
      </c>
      <c r="AR413">
        <v>0</v>
      </c>
    </row>
    <row r="414" spans="1:44" x14ac:dyDescent="0.2">
      <c r="A414">
        <f>ROW(Source!A542)</f>
        <v>542</v>
      </c>
      <c r="B414">
        <v>60254669</v>
      </c>
      <c r="C414">
        <v>60254554</v>
      </c>
      <c r="D414">
        <v>59070669</v>
      </c>
      <c r="E414">
        <v>1</v>
      </c>
      <c r="F414">
        <v>1</v>
      </c>
      <c r="G414">
        <v>1080</v>
      </c>
      <c r="H414">
        <v>2</v>
      </c>
      <c r="I414" t="s">
        <v>1055</v>
      </c>
      <c r="J414" t="s">
        <v>1056</v>
      </c>
      <c r="K414" t="s">
        <v>1057</v>
      </c>
      <c r="L414">
        <v>1368</v>
      </c>
      <c r="N414">
        <v>1011</v>
      </c>
      <c r="O414" t="s">
        <v>1054</v>
      </c>
      <c r="P414" t="s">
        <v>1054</v>
      </c>
      <c r="Q414">
        <v>1</v>
      </c>
      <c r="X414">
        <v>0.01</v>
      </c>
      <c r="Y414">
        <v>0</v>
      </c>
      <c r="Z414">
        <v>83.1</v>
      </c>
      <c r="AA414">
        <v>12.62</v>
      </c>
      <c r="AB414">
        <v>0</v>
      </c>
      <c r="AC414">
        <v>0</v>
      </c>
      <c r="AD414">
        <v>1</v>
      </c>
      <c r="AE414">
        <v>0</v>
      </c>
      <c r="AF414" t="s">
        <v>24</v>
      </c>
      <c r="AG414">
        <v>1.1000000000000001E-2</v>
      </c>
      <c r="AH414">
        <v>2</v>
      </c>
      <c r="AI414">
        <v>60254669</v>
      </c>
      <c r="AJ414">
        <v>332</v>
      </c>
      <c r="AK414">
        <v>0</v>
      </c>
      <c r="AL414">
        <v>0</v>
      </c>
      <c r="AM414">
        <v>0</v>
      </c>
      <c r="AN414">
        <v>0</v>
      </c>
      <c r="AO414">
        <v>0</v>
      </c>
      <c r="AP414">
        <v>0</v>
      </c>
      <c r="AQ414">
        <v>0</v>
      </c>
      <c r="AR414">
        <v>0</v>
      </c>
    </row>
    <row r="415" spans="1:44" x14ac:dyDescent="0.2">
      <c r="A415">
        <f>ROW(Source!A542)</f>
        <v>542</v>
      </c>
      <c r="B415">
        <v>60254670</v>
      </c>
      <c r="C415">
        <v>60254554</v>
      </c>
      <c r="D415">
        <v>59014241</v>
      </c>
      <c r="E415">
        <v>1080</v>
      </c>
      <c r="F415">
        <v>1</v>
      </c>
      <c r="G415">
        <v>1080</v>
      </c>
      <c r="H415">
        <v>3</v>
      </c>
      <c r="I415" t="s">
        <v>1257</v>
      </c>
      <c r="J415" t="s">
        <v>3</v>
      </c>
      <c r="K415" t="s">
        <v>1258</v>
      </c>
      <c r="L415">
        <v>1354</v>
      </c>
      <c r="N415">
        <v>1010</v>
      </c>
      <c r="O415" t="s">
        <v>457</v>
      </c>
      <c r="P415" t="s">
        <v>457</v>
      </c>
      <c r="Q415">
        <v>1</v>
      </c>
      <c r="X415">
        <v>102</v>
      </c>
      <c r="Y415">
        <v>0</v>
      </c>
      <c r="Z415">
        <v>0</v>
      </c>
      <c r="AA415">
        <v>0</v>
      </c>
      <c r="AB415">
        <v>0</v>
      </c>
      <c r="AC415">
        <v>0</v>
      </c>
      <c r="AD415">
        <v>0</v>
      </c>
      <c r="AE415">
        <v>0</v>
      </c>
      <c r="AF415" t="s">
        <v>3</v>
      </c>
      <c r="AG415">
        <v>102</v>
      </c>
      <c r="AH415">
        <v>3</v>
      </c>
      <c r="AI415">
        <v>-1</v>
      </c>
      <c r="AJ415" t="s">
        <v>3</v>
      </c>
      <c r="AK415">
        <v>0</v>
      </c>
      <c r="AL415">
        <v>0</v>
      </c>
      <c r="AM415">
        <v>0</v>
      </c>
      <c r="AN415">
        <v>0</v>
      </c>
      <c r="AO415">
        <v>0</v>
      </c>
      <c r="AP415">
        <v>0</v>
      </c>
      <c r="AQ415">
        <v>0</v>
      </c>
      <c r="AR415">
        <v>0</v>
      </c>
    </row>
    <row r="416" spans="1:44" x14ac:dyDescent="0.2">
      <c r="A416">
        <f>ROW(Source!A543)</f>
        <v>543</v>
      </c>
      <c r="B416">
        <v>60254668</v>
      </c>
      <c r="C416">
        <v>60254554</v>
      </c>
      <c r="D416">
        <v>58999254</v>
      </c>
      <c r="E416">
        <v>1080</v>
      </c>
      <c r="F416">
        <v>1</v>
      </c>
      <c r="G416">
        <v>1080</v>
      </c>
      <c r="H416">
        <v>1</v>
      </c>
      <c r="I416" t="s">
        <v>1048</v>
      </c>
      <c r="J416" t="s">
        <v>3</v>
      </c>
      <c r="K416" t="s">
        <v>1049</v>
      </c>
      <c r="L416">
        <v>1191</v>
      </c>
      <c r="N416">
        <v>1013</v>
      </c>
      <c r="O416" t="s">
        <v>1050</v>
      </c>
      <c r="P416" t="s">
        <v>1050</v>
      </c>
      <c r="Q416">
        <v>1</v>
      </c>
      <c r="X416">
        <v>18.399999999999999</v>
      </c>
      <c r="Y416">
        <v>0</v>
      </c>
      <c r="Z416">
        <v>0</v>
      </c>
      <c r="AA416">
        <v>0</v>
      </c>
      <c r="AB416">
        <v>0</v>
      </c>
      <c r="AC416">
        <v>0</v>
      </c>
      <c r="AD416">
        <v>1</v>
      </c>
      <c r="AE416">
        <v>1</v>
      </c>
      <c r="AF416" t="s">
        <v>24</v>
      </c>
      <c r="AG416">
        <v>20.239999999999998</v>
      </c>
      <c r="AH416">
        <v>2</v>
      </c>
      <c r="AI416">
        <v>60254668</v>
      </c>
      <c r="AJ416">
        <v>334</v>
      </c>
      <c r="AK416">
        <v>0</v>
      </c>
      <c r="AL416">
        <v>0</v>
      </c>
      <c r="AM416">
        <v>0</v>
      </c>
      <c r="AN416">
        <v>0</v>
      </c>
      <c r="AO416">
        <v>0</v>
      </c>
      <c r="AP416">
        <v>0</v>
      </c>
      <c r="AQ416">
        <v>0</v>
      </c>
      <c r="AR416">
        <v>0</v>
      </c>
    </row>
    <row r="417" spans="1:44" x14ac:dyDescent="0.2">
      <c r="A417">
        <f>ROW(Source!A543)</f>
        <v>543</v>
      </c>
      <c r="B417">
        <v>60254669</v>
      </c>
      <c r="C417">
        <v>60254554</v>
      </c>
      <c r="D417">
        <v>59070669</v>
      </c>
      <c r="E417">
        <v>1</v>
      </c>
      <c r="F417">
        <v>1</v>
      </c>
      <c r="G417">
        <v>1080</v>
      </c>
      <c r="H417">
        <v>2</v>
      </c>
      <c r="I417" t="s">
        <v>1055</v>
      </c>
      <c r="J417" t="s">
        <v>1056</v>
      </c>
      <c r="K417" t="s">
        <v>1057</v>
      </c>
      <c r="L417">
        <v>1368</v>
      </c>
      <c r="N417">
        <v>1011</v>
      </c>
      <c r="O417" t="s">
        <v>1054</v>
      </c>
      <c r="P417" t="s">
        <v>1054</v>
      </c>
      <c r="Q417">
        <v>1</v>
      </c>
      <c r="X417">
        <v>0.01</v>
      </c>
      <c r="Y417">
        <v>0</v>
      </c>
      <c r="Z417">
        <v>83.1</v>
      </c>
      <c r="AA417">
        <v>12.62</v>
      </c>
      <c r="AB417">
        <v>0</v>
      </c>
      <c r="AC417">
        <v>0</v>
      </c>
      <c r="AD417">
        <v>1</v>
      </c>
      <c r="AE417">
        <v>0</v>
      </c>
      <c r="AF417" t="s">
        <v>24</v>
      </c>
      <c r="AG417">
        <v>1.1000000000000001E-2</v>
      </c>
      <c r="AH417">
        <v>2</v>
      </c>
      <c r="AI417">
        <v>60254669</v>
      </c>
      <c r="AJ417">
        <v>335</v>
      </c>
      <c r="AK417">
        <v>0</v>
      </c>
      <c r="AL417">
        <v>0</v>
      </c>
      <c r="AM417">
        <v>0</v>
      </c>
      <c r="AN417">
        <v>0</v>
      </c>
      <c r="AO417">
        <v>0</v>
      </c>
      <c r="AP417">
        <v>0</v>
      </c>
      <c r="AQ417">
        <v>0</v>
      </c>
      <c r="AR417">
        <v>0</v>
      </c>
    </row>
    <row r="418" spans="1:44" x14ac:dyDescent="0.2">
      <c r="A418">
        <f>ROW(Source!A543)</f>
        <v>543</v>
      </c>
      <c r="B418">
        <v>60254670</v>
      </c>
      <c r="C418">
        <v>60254554</v>
      </c>
      <c r="D418">
        <v>59014241</v>
      </c>
      <c r="E418">
        <v>1080</v>
      </c>
      <c r="F418">
        <v>1</v>
      </c>
      <c r="G418">
        <v>1080</v>
      </c>
      <c r="H418">
        <v>3</v>
      </c>
      <c r="I418" t="s">
        <v>1257</v>
      </c>
      <c r="J418" t="s">
        <v>3</v>
      </c>
      <c r="K418" t="s">
        <v>1258</v>
      </c>
      <c r="L418">
        <v>1354</v>
      </c>
      <c r="N418">
        <v>1010</v>
      </c>
      <c r="O418" t="s">
        <v>457</v>
      </c>
      <c r="P418" t="s">
        <v>457</v>
      </c>
      <c r="Q418">
        <v>1</v>
      </c>
      <c r="X418">
        <v>102</v>
      </c>
      <c r="Y418">
        <v>0</v>
      </c>
      <c r="Z418">
        <v>0</v>
      </c>
      <c r="AA418">
        <v>0</v>
      </c>
      <c r="AB418">
        <v>0</v>
      </c>
      <c r="AC418">
        <v>0</v>
      </c>
      <c r="AD418">
        <v>0</v>
      </c>
      <c r="AE418">
        <v>0</v>
      </c>
      <c r="AF418" t="s">
        <v>3</v>
      </c>
      <c r="AG418">
        <v>102</v>
      </c>
      <c r="AH418">
        <v>3</v>
      </c>
      <c r="AI418">
        <v>-1</v>
      </c>
      <c r="AJ418" t="s">
        <v>3</v>
      </c>
      <c r="AK418">
        <v>0</v>
      </c>
      <c r="AL418">
        <v>0</v>
      </c>
      <c r="AM418">
        <v>0</v>
      </c>
      <c r="AN418">
        <v>0</v>
      </c>
      <c r="AO418">
        <v>0</v>
      </c>
      <c r="AP418">
        <v>0</v>
      </c>
      <c r="AQ418">
        <v>0</v>
      </c>
      <c r="AR418">
        <v>0</v>
      </c>
    </row>
    <row r="419" spans="1:44" x14ac:dyDescent="0.2">
      <c r="A419">
        <f>ROW(Source!A546)</f>
        <v>546</v>
      </c>
      <c r="B419">
        <v>60254911</v>
      </c>
      <c r="C419">
        <v>60254910</v>
      </c>
      <c r="D419">
        <v>58999254</v>
      </c>
      <c r="E419">
        <v>1080</v>
      </c>
      <c r="F419">
        <v>1</v>
      </c>
      <c r="G419">
        <v>1080</v>
      </c>
      <c r="H419">
        <v>1</v>
      </c>
      <c r="I419" t="s">
        <v>1048</v>
      </c>
      <c r="J419" t="s">
        <v>3</v>
      </c>
      <c r="K419" t="s">
        <v>1049</v>
      </c>
      <c r="L419">
        <v>1191</v>
      </c>
      <c r="N419">
        <v>1013</v>
      </c>
      <c r="O419" t="s">
        <v>1050</v>
      </c>
      <c r="P419" t="s">
        <v>1050</v>
      </c>
      <c r="Q419">
        <v>1</v>
      </c>
      <c r="X419">
        <v>18.399999999999999</v>
      </c>
      <c r="Y419">
        <v>0</v>
      </c>
      <c r="Z419">
        <v>0</v>
      </c>
      <c r="AA419">
        <v>0</v>
      </c>
      <c r="AB419">
        <v>0</v>
      </c>
      <c r="AC419">
        <v>0</v>
      </c>
      <c r="AD419">
        <v>1</v>
      </c>
      <c r="AE419">
        <v>1</v>
      </c>
      <c r="AF419" t="s">
        <v>24</v>
      </c>
      <c r="AG419">
        <v>20.239999999999998</v>
      </c>
      <c r="AH419">
        <v>2</v>
      </c>
      <c r="AI419">
        <v>60254911</v>
      </c>
      <c r="AJ419">
        <v>337</v>
      </c>
      <c r="AK419">
        <v>0</v>
      </c>
      <c r="AL419">
        <v>0</v>
      </c>
      <c r="AM419">
        <v>0</v>
      </c>
      <c r="AN419">
        <v>0</v>
      </c>
      <c r="AO419">
        <v>0</v>
      </c>
      <c r="AP419">
        <v>0</v>
      </c>
      <c r="AQ419">
        <v>0</v>
      </c>
      <c r="AR419">
        <v>0</v>
      </c>
    </row>
    <row r="420" spans="1:44" x14ac:dyDescent="0.2">
      <c r="A420">
        <f>ROW(Source!A546)</f>
        <v>546</v>
      </c>
      <c r="B420">
        <v>60254912</v>
      </c>
      <c r="C420">
        <v>60254910</v>
      </c>
      <c r="D420">
        <v>59070669</v>
      </c>
      <c r="E420">
        <v>1</v>
      </c>
      <c r="F420">
        <v>1</v>
      </c>
      <c r="G420">
        <v>1080</v>
      </c>
      <c r="H420">
        <v>2</v>
      </c>
      <c r="I420" t="s">
        <v>1055</v>
      </c>
      <c r="J420" t="s">
        <v>1056</v>
      </c>
      <c r="K420" t="s">
        <v>1057</v>
      </c>
      <c r="L420">
        <v>1368</v>
      </c>
      <c r="N420">
        <v>1011</v>
      </c>
      <c r="O420" t="s">
        <v>1054</v>
      </c>
      <c r="P420" t="s">
        <v>1054</v>
      </c>
      <c r="Q420">
        <v>1</v>
      </c>
      <c r="X420">
        <v>0.01</v>
      </c>
      <c r="Y420">
        <v>0</v>
      </c>
      <c r="Z420">
        <v>83.1</v>
      </c>
      <c r="AA420">
        <v>12.62</v>
      </c>
      <c r="AB420">
        <v>0</v>
      </c>
      <c r="AC420">
        <v>0</v>
      </c>
      <c r="AD420">
        <v>1</v>
      </c>
      <c r="AE420">
        <v>0</v>
      </c>
      <c r="AF420" t="s">
        <v>24</v>
      </c>
      <c r="AG420">
        <v>1.1000000000000001E-2</v>
      </c>
      <c r="AH420">
        <v>2</v>
      </c>
      <c r="AI420">
        <v>60254912</v>
      </c>
      <c r="AJ420">
        <v>338</v>
      </c>
      <c r="AK420">
        <v>0</v>
      </c>
      <c r="AL420">
        <v>0</v>
      </c>
      <c r="AM420">
        <v>0</v>
      </c>
      <c r="AN420">
        <v>0</v>
      </c>
      <c r="AO420">
        <v>0</v>
      </c>
      <c r="AP420">
        <v>0</v>
      </c>
      <c r="AQ420">
        <v>0</v>
      </c>
      <c r="AR420">
        <v>0</v>
      </c>
    </row>
    <row r="421" spans="1:44" x14ac:dyDescent="0.2">
      <c r="A421">
        <f>ROW(Source!A546)</f>
        <v>546</v>
      </c>
      <c r="B421">
        <v>60254913</v>
      </c>
      <c r="C421">
        <v>60254910</v>
      </c>
      <c r="D421">
        <v>59014241</v>
      </c>
      <c r="E421">
        <v>1080</v>
      </c>
      <c r="F421">
        <v>1</v>
      </c>
      <c r="G421">
        <v>1080</v>
      </c>
      <c r="H421">
        <v>3</v>
      </c>
      <c r="I421" t="s">
        <v>1257</v>
      </c>
      <c r="J421" t="s">
        <v>3</v>
      </c>
      <c r="K421" t="s">
        <v>1258</v>
      </c>
      <c r="L421">
        <v>1354</v>
      </c>
      <c r="N421">
        <v>1010</v>
      </c>
      <c r="O421" t="s">
        <v>457</v>
      </c>
      <c r="P421" t="s">
        <v>457</v>
      </c>
      <c r="Q421">
        <v>1</v>
      </c>
      <c r="X421">
        <v>102</v>
      </c>
      <c r="Y421">
        <v>0</v>
      </c>
      <c r="Z421">
        <v>0</v>
      </c>
      <c r="AA421">
        <v>0</v>
      </c>
      <c r="AB421">
        <v>0</v>
      </c>
      <c r="AC421">
        <v>0</v>
      </c>
      <c r="AD421">
        <v>0</v>
      </c>
      <c r="AE421">
        <v>0</v>
      </c>
      <c r="AF421" t="s">
        <v>3</v>
      </c>
      <c r="AG421">
        <v>102</v>
      </c>
      <c r="AH421">
        <v>3</v>
      </c>
      <c r="AI421">
        <v>-1</v>
      </c>
      <c r="AJ421" t="s">
        <v>3</v>
      </c>
      <c r="AK421">
        <v>0</v>
      </c>
      <c r="AL421">
        <v>0</v>
      </c>
      <c r="AM421">
        <v>0</v>
      </c>
      <c r="AN421">
        <v>0</v>
      </c>
      <c r="AO421">
        <v>0</v>
      </c>
      <c r="AP421">
        <v>0</v>
      </c>
      <c r="AQ421">
        <v>0</v>
      </c>
      <c r="AR421">
        <v>0</v>
      </c>
    </row>
    <row r="422" spans="1:44" x14ac:dyDescent="0.2">
      <c r="A422">
        <f>ROW(Source!A547)</f>
        <v>547</v>
      </c>
      <c r="B422">
        <v>60254911</v>
      </c>
      <c r="C422">
        <v>60254910</v>
      </c>
      <c r="D422">
        <v>58999254</v>
      </c>
      <c r="E422">
        <v>1080</v>
      </c>
      <c r="F422">
        <v>1</v>
      </c>
      <c r="G422">
        <v>1080</v>
      </c>
      <c r="H422">
        <v>1</v>
      </c>
      <c r="I422" t="s">
        <v>1048</v>
      </c>
      <c r="J422" t="s">
        <v>3</v>
      </c>
      <c r="K422" t="s">
        <v>1049</v>
      </c>
      <c r="L422">
        <v>1191</v>
      </c>
      <c r="N422">
        <v>1013</v>
      </c>
      <c r="O422" t="s">
        <v>1050</v>
      </c>
      <c r="P422" t="s">
        <v>1050</v>
      </c>
      <c r="Q422">
        <v>1</v>
      </c>
      <c r="X422">
        <v>18.399999999999999</v>
      </c>
      <c r="Y422">
        <v>0</v>
      </c>
      <c r="Z422">
        <v>0</v>
      </c>
      <c r="AA422">
        <v>0</v>
      </c>
      <c r="AB422">
        <v>0</v>
      </c>
      <c r="AC422">
        <v>0</v>
      </c>
      <c r="AD422">
        <v>1</v>
      </c>
      <c r="AE422">
        <v>1</v>
      </c>
      <c r="AF422" t="s">
        <v>24</v>
      </c>
      <c r="AG422">
        <v>20.239999999999998</v>
      </c>
      <c r="AH422">
        <v>2</v>
      </c>
      <c r="AI422">
        <v>60254911</v>
      </c>
      <c r="AJ422">
        <v>340</v>
      </c>
      <c r="AK422">
        <v>0</v>
      </c>
      <c r="AL422">
        <v>0</v>
      </c>
      <c r="AM422">
        <v>0</v>
      </c>
      <c r="AN422">
        <v>0</v>
      </c>
      <c r="AO422">
        <v>0</v>
      </c>
      <c r="AP422">
        <v>0</v>
      </c>
      <c r="AQ422">
        <v>0</v>
      </c>
      <c r="AR422">
        <v>0</v>
      </c>
    </row>
    <row r="423" spans="1:44" x14ac:dyDescent="0.2">
      <c r="A423">
        <f>ROW(Source!A547)</f>
        <v>547</v>
      </c>
      <c r="B423">
        <v>60254912</v>
      </c>
      <c r="C423">
        <v>60254910</v>
      </c>
      <c r="D423">
        <v>59070669</v>
      </c>
      <c r="E423">
        <v>1</v>
      </c>
      <c r="F423">
        <v>1</v>
      </c>
      <c r="G423">
        <v>1080</v>
      </c>
      <c r="H423">
        <v>2</v>
      </c>
      <c r="I423" t="s">
        <v>1055</v>
      </c>
      <c r="J423" t="s">
        <v>1056</v>
      </c>
      <c r="K423" t="s">
        <v>1057</v>
      </c>
      <c r="L423">
        <v>1368</v>
      </c>
      <c r="N423">
        <v>1011</v>
      </c>
      <c r="O423" t="s">
        <v>1054</v>
      </c>
      <c r="P423" t="s">
        <v>1054</v>
      </c>
      <c r="Q423">
        <v>1</v>
      </c>
      <c r="X423">
        <v>0.01</v>
      </c>
      <c r="Y423">
        <v>0</v>
      </c>
      <c r="Z423">
        <v>83.1</v>
      </c>
      <c r="AA423">
        <v>12.62</v>
      </c>
      <c r="AB423">
        <v>0</v>
      </c>
      <c r="AC423">
        <v>0</v>
      </c>
      <c r="AD423">
        <v>1</v>
      </c>
      <c r="AE423">
        <v>0</v>
      </c>
      <c r="AF423" t="s">
        <v>24</v>
      </c>
      <c r="AG423">
        <v>1.1000000000000001E-2</v>
      </c>
      <c r="AH423">
        <v>2</v>
      </c>
      <c r="AI423">
        <v>60254912</v>
      </c>
      <c r="AJ423">
        <v>341</v>
      </c>
      <c r="AK423">
        <v>0</v>
      </c>
      <c r="AL423">
        <v>0</v>
      </c>
      <c r="AM423">
        <v>0</v>
      </c>
      <c r="AN423">
        <v>0</v>
      </c>
      <c r="AO423">
        <v>0</v>
      </c>
      <c r="AP423">
        <v>0</v>
      </c>
      <c r="AQ423">
        <v>0</v>
      </c>
      <c r="AR423">
        <v>0</v>
      </c>
    </row>
    <row r="424" spans="1:44" x14ac:dyDescent="0.2">
      <c r="A424">
        <f>ROW(Source!A547)</f>
        <v>547</v>
      </c>
      <c r="B424">
        <v>60254913</v>
      </c>
      <c r="C424">
        <v>60254910</v>
      </c>
      <c r="D424">
        <v>59014241</v>
      </c>
      <c r="E424">
        <v>1080</v>
      </c>
      <c r="F424">
        <v>1</v>
      </c>
      <c r="G424">
        <v>1080</v>
      </c>
      <c r="H424">
        <v>3</v>
      </c>
      <c r="I424" t="s">
        <v>1257</v>
      </c>
      <c r="J424" t="s">
        <v>3</v>
      </c>
      <c r="K424" t="s">
        <v>1258</v>
      </c>
      <c r="L424">
        <v>1354</v>
      </c>
      <c r="N424">
        <v>1010</v>
      </c>
      <c r="O424" t="s">
        <v>457</v>
      </c>
      <c r="P424" t="s">
        <v>457</v>
      </c>
      <c r="Q424">
        <v>1</v>
      </c>
      <c r="X424">
        <v>102</v>
      </c>
      <c r="Y424">
        <v>0</v>
      </c>
      <c r="Z424">
        <v>0</v>
      </c>
      <c r="AA424">
        <v>0</v>
      </c>
      <c r="AB424">
        <v>0</v>
      </c>
      <c r="AC424">
        <v>0</v>
      </c>
      <c r="AD424">
        <v>0</v>
      </c>
      <c r="AE424">
        <v>0</v>
      </c>
      <c r="AF424" t="s">
        <v>3</v>
      </c>
      <c r="AG424">
        <v>102</v>
      </c>
      <c r="AH424">
        <v>3</v>
      </c>
      <c r="AI424">
        <v>-1</v>
      </c>
      <c r="AJ424" t="s">
        <v>3</v>
      </c>
      <c r="AK424">
        <v>0</v>
      </c>
      <c r="AL424">
        <v>0</v>
      </c>
      <c r="AM424">
        <v>0</v>
      </c>
      <c r="AN424">
        <v>0</v>
      </c>
      <c r="AO424">
        <v>0</v>
      </c>
      <c r="AP424">
        <v>0</v>
      </c>
      <c r="AQ424">
        <v>0</v>
      </c>
      <c r="AR424">
        <v>0</v>
      </c>
    </row>
    <row r="425" spans="1:44" x14ac:dyDescent="0.2">
      <c r="A425">
        <f>ROW(Source!A556)</f>
        <v>556</v>
      </c>
      <c r="B425">
        <v>60254450</v>
      </c>
      <c r="C425">
        <v>60253706</v>
      </c>
      <c r="D425">
        <v>58999254</v>
      </c>
      <c r="E425">
        <v>1080</v>
      </c>
      <c r="F425">
        <v>1</v>
      </c>
      <c r="G425">
        <v>1080</v>
      </c>
      <c r="H425">
        <v>1</v>
      </c>
      <c r="I425" t="s">
        <v>1048</v>
      </c>
      <c r="J425" t="s">
        <v>3</v>
      </c>
      <c r="K425" t="s">
        <v>1049</v>
      </c>
      <c r="L425">
        <v>1191</v>
      </c>
      <c r="N425">
        <v>1013</v>
      </c>
      <c r="O425" t="s">
        <v>1050</v>
      </c>
      <c r="P425" t="s">
        <v>1050</v>
      </c>
      <c r="Q425">
        <v>1</v>
      </c>
      <c r="X425">
        <v>0.5</v>
      </c>
      <c r="Y425">
        <v>0</v>
      </c>
      <c r="Z425">
        <v>0</v>
      </c>
      <c r="AA425">
        <v>0</v>
      </c>
      <c r="AB425">
        <v>0</v>
      </c>
      <c r="AC425">
        <v>0</v>
      </c>
      <c r="AD425">
        <v>1</v>
      </c>
      <c r="AE425">
        <v>1</v>
      </c>
      <c r="AF425" t="s">
        <v>24</v>
      </c>
      <c r="AG425">
        <v>0.55000000000000004</v>
      </c>
      <c r="AH425">
        <v>2</v>
      </c>
      <c r="AI425">
        <v>60253707</v>
      </c>
      <c r="AJ425">
        <v>343</v>
      </c>
      <c r="AK425">
        <v>0</v>
      </c>
      <c r="AL425">
        <v>0</v>
      </c>
      <c r="AM425">
        <v>0</v>
      </c>
      <c r="AN425">
        <v>0</v>
      </c>
      <c r="AO425">
        <v>0</v>
      </c>
      <c r="AP425">
        <v>0</v>
      </c>
      <c r="AQ425">
        <v>0</v>
      </c>
      <c r="AR425">
        <v>0</v>
      </c>
    </row>
    <row r="426" spans="1:44" x14ac:dyDescent="0.2">
      <c r="A426">
        <f>ROW(Source!A556)</f>
        <v>556</v>
      </c>
      <c r="B426">
        <v>60254451</v>
      </c>
      <c r="C426">
        <v>60253706</v>
      </c>
      <c r="D426">
        <v>59037427</v>
      </c>
      <c r="E426">
        <v>1080</v>
      </c>
      <c r="F426">
        <v>1</v>
      </c>
      <c r="G426">
        <v>1080</v>
      </c>
      <c r="H426">
        <v>3</v>
      </c>
      <c r="I426" t="s">
        <v>1259</v>
      </c>
      <c r="J426" t="s">
        <v>3</v>
      </c>
      <c r="K426" t="s">
        <v>1260</v>
      </c>
      <c r="L426">
        <v>1354</v>
      </c>
      <c r="N426">
        <v>1010</v>
      </c>
      <c r="O426" t="s">
        <v>457</v>
      </c>
      <c r="P426" t="s">
        <v>457</v>
      </c>
      <c r="Q426">
        <v>1</v>
      </c>
      <c r="X426">
        <v>1</v>
      </c>
      <c r="Y426">
        <v>0</v>
      </c>
      <c r="Z426">
        <v>0</v>
      </c>
      <c r="AA426">
        <v>0</v>
      </c>
      <c r="AB426">
        <v>0</v>
      </c>
      <c r="AC426">
        <v>0</v>
      </c>
      <c r="AD426">
        <v>0</v>
      </c>
      <c r="AE426">
        <v>0</v>
      </c>
      <c r="AF426" t="s">
        <v>3</v>
      </c>
      <c r="AG426">
        <v>1</v>
      </c>
      <c r="AH426">
        <v>3</v>
      </c>
      <c r="AI426">
        <v>-1</v>
      </c>
      <c r="AJ426" t="s">
        <v>3</v>
      </c>
      <c r="AK426">
        <v>0</v>
      </c>
      <c r="AL426">
        <v>0</v>
      </c>
      <c r="AM426">
        <v>0</v>
      </c>
      <c r="AN426">
        <v>0</v>
      </c>
      <c r="AO426">
        <v>0</v>
      </c>
      <c r="AP426">
        <v>0</v>
      </c>
      <c r="AQ426">
        <v>0</v>
      </c>
      <c r="AR426">
        <v>0</v>
      </c>
    </row>
    <row r="427" spans="1:44" x14ac:dyDescent="0.2">
      <c r="A427">
        <f>ROW(Source!A556)</f>
        <v>556</v>
      </c>
      <c r="B427">
        <v>60254452</v>
      </c>
      <c r="C427">
        <v>60253706</v>
      </c>
      <c r="D427">
        <v>59004256</v>
      </c>
      <c r="E427">
        <v>1080</v>
      </c>
      <c r="F427">
        <v>1</v>
      </c>
      <c r="G427">
        <v>1080</v>
      </c>
      <c r="H427">
        <v>3</v>
      </c>
      <c r="I427" t="s">
        <v>1188</v>
      </c>
      <c r="J427" t="s">
        <v>3</v>
      </c>
      <c r="K427" t="s">
        <v>1189</v>
      </c>
      <c r="L427">
        <v>1348</v>
      </c>
      <c r="N427">
        <v>1009</v>
      </c>
      <c r="O427" t="s">
        <v>32</v>
      </c>
      <c r="P427" t="s">
        <v>32</v>
      </c>
      <c r="Q427">
        <v>1000</v>
      </c>
      <c r="X427">
        <v>1E-3</v>
      </c>
      <c r="Y427">
        <v>0</v>
      </c>
      <c r="Z427">
        <v>0</v>
      </c>
      <c r="AA427">
        <v>0</v>
      </c>
      <c r="AB427">
        <v>0</v>
      </c>
      <c r="AC427">
        <v>0</v>
      </c>
      <c r="AD427">
        <v>1</v>
      </c>
      <c r="AE427">
        <v>0</v>
      </c>
      <c r="AF427" t="s">
        <v>3</v>
      </c>
      <c r="AG427">
        <v>1E-3</v>
      </c>
      <c r="AH427">
        <v>2</v>
      </c>
      <c r="AI427">
        <v>60253708</v>
      </c>
      <c r="AJ427">
        <v>345</v>
      </c>
      <c r="AK427">
        <v>0</v>
      </c>
      <c r="AL427">
        <v>0</v>
      </c>
      <c r="AM427">
        <v>0</v>
      </c>
      <c r="AN427">
        <v>0</v>
      </c>
      <c r="AO427">
        <v>0</v>
      </c>
      <c r="AP427">
        <v>0</v>
      </c>
      <c r="AQ427">
        <v>0</v>
      </c>
      <c r="AR427">
        <v>0</v>
      </c>
    </row>
    <row r="428" spans="1:44" x14ac:dyDescent="0.2">
      <c r="A428">
        <f>ROW(Source!A557)</f>
        <v>557</v>
      </c>
      <c r="B428">
        <v>60254450</v>
      </c>
      <c r="C428">
        <v>60253706</v>
      </c>
      <c r="D428">
        <v>58999254</v>
      </c>
      <c r="E428">
        <v>1080</v>
      </c>
      <c r="F428">
        <v>1</v>
      </c>
      <c r="G428">
        <v>1080</v>
      </c>
      <c r="H428">
        <v>1</v>
      </c>
      <c r="I428" t="s">
        <v>1048</v>
      </c>
      <c r="J428" t="s">
        <v>3</v>
      </c>
      <c r="K428" t="s">
        <v>1049</v>
      </c>
      <c r="L428">
        <v>1191</v>
      </c>
      <c r="N428">
        <v>1013</v>
      </c>
      <c r="O428" t="s">
        <v>1050</v>
      </c>
      <c r="P428" t="s">
        <v>1050</v>
      </c>
      <c r="Q428">
        <v>1</v>
      </c>
      <c r="X428">
        <v>0.5</v>
      </c>
      <c r="Y428">
        <v>0</v>
      </c>
      <c r="Z428">
        <v>0</v>
      </c>
      <c r="AA428">
        <v>0</v>
      </c>
      <c r="AB428">
        <v>0</v>
      </c>
      <c r="AC428">
        <v>0</v>
      </c>
      <c r="AD428">
        <v>1</v>
      </c>
      <c r="AE428">
        <v>1</v>
      </c>
      <c r="AF428" t="s">
        <v>24</v>
      </c>
      <c r="AG428">
        <v>0.55000000000000004</v>
      </c>
      <c r="AH428">
        <v>2</v>
      </c>
      <c r="AI428">
        <v>60253707</v>
      </c>
      <c r="AJ428">
        <v>346</v>
      </c>
      <c r="AK428">
        <v>0</v>
      </c>
      <c r="AL428">
        <v>0</v>
      </c>
      <c r="AM428">
        <v>0</v>
      </c>
      <c r="AN428">
        <v>0</v>
      </c>
      <c r="AO428">
        <v>0</v>
      </c>
      <c r="AP428">
        <v>0</v>
      </c>
      <c r="AQ428">
        <v>0</v>
      </c>
      <c r="AR428">
        <v>0</v>
      </c>
    </row>
    <row r="429" spans="1:44" x14ac:dyDescent="0.2">
      <c r="A429">
        <f>ROW(Source!A557)</f>
        <v>557</v>
      </c>
      <c r="B429">
        <v>60254451</v>
      </c>
      <c r="C429">
        <v>60253706</v>
      </c>
      <c r="D429">
        <v>59037427</v>
      </c>
      <c r="E429">
        <v>1080</v>
      </c>
      <c r="F429">
        <v>1</v>
      </c>
      <c r="G429">
        <v>1080</v>
      </c>
      <c r="H429">
        <v>3</v>
      </c>
      <c r="I429" t="s">
        <v>1259</v>
      </c>
      <c r="J429" t="s">
        <v>3</v>
      </c>
      <c r="K429" t="s">
        <v>1260</v>
      </c>
      <c r="L429">
        <v>1354</v>
      </c>
      <c r="N429">
        <v>1010</v>
      </c>
      <c r="O429" t="s">
        <v>457</v>
      </c>
      <c r="P429" t="s">
        <v>457</v>
      </c>
      <c r="Q429">
        <v>1</v>
      </c>
      <c r="X429">
        <v>1</v>
      </c>
      <c r="Y429">
        <v>0</v>
      </c>
      <c r="Z429">
        <v>0</v>
      </c>
      <c r="AA429">
        <v>0</v>
      </c>
      <c r="AB429">
        <v>0</v>
      </c>
      <c r="AC429">
        <v>0</v>
      </c>
      <c r="AD429">
        <v>0</v>
      </c>
      <c r="AE429">
        <v>0</v>
      </c>
      <c r="AF429" t="s">
        <v>3</v>
      </c>
      <c r="AG429">
        <v>1</v>
      </c>
      <c r="AH429">
        <v>3</v>
      </c>
      <c r="AI429">
        <v>-1</v>
      </c>
      <c r="AJ429" t="s">
        <v>3</v>
      </c>
      <c r="AK429">
        <v>0</v>
      </c>
      <c r="AL429">
        <v>0</v>
      </c>
      <c r="AM429">
        <v>0</v>
      </c>
      <c r="AN429">
        <v>0</v>
      </c>
      <c r="AO429">
        <v>0</v>
      </c>
      <c r="AP429">
        <v>0</v>
      </c>
      <c r="AQ429">
        <v>0</v>
      </c>
      <c r="AR429">
        <v>0</v>
      </c>
    </row>
    <row r="430" spans="1:44" x14ac:dyDescent="0.2">
      <c r="A430">
        <f>ROW(Source!A557)</f>
        <v>557</v>
      </c>
      <c r="B430">
        <v>60254452</v>
      </c>
      <c r="C430">
        <v>60253706</v>
      </c>
      <c r="D430">
        <v>59004256</v>
      </c>
      <c r="E430">
        <v>1080</v>
      </c>
      <c r="F430">
        <v>1</v>
      </c>
      <c r="G430">
        <v>1080</v>
      </c>
      <c r="H430">
        <v>3</v>
      </c>
      <c r="I430" t="s">
        <v>1188</v>
      </c>
      <c r="J430" t="s">
        <v>3</v>
      </c>
      <c r="K430" t="s">
        <v>1189</v>
      </c>
      <c r="L430">
        <v>1348</v>
      </c>
      <c r="N430">
        <v>1009</v>
      </c>
      <c r="O430" t="s">
        <v>32</v>
      </c>
      <c r="P430" t="s">
        <v>32</v>
      </c>
      <c r="Q430">
        <v>1000</v>
      </c>
      <c r="X430">
        <v>1E-3</v>
      </c>
      <c r="Y430">
        <v>0</v>
      </c>
      <c r="Z430">
        <v>0</v>
      </c>
      <c r="AA430">
        <v>0</v>
      </c>
      <c r="AB430">
        <v>0</v>
      </c>
      <c r="AC430">
        <v>0</v>
      </c>
      <c r="AD430">
        <v>1</v>
      </c>
      <c r="AE430">
        <v>0</v>
      </c>
      <c r="AF430" t="s">
        <v>3</v>
      </c>
      <c r="AG430">
        <v>1E-3</v>
      </c>
      <c r="AH430">
        <v>2</v>
      </c>
      <c r="AI430">
        <v>60253708</v>
      </c>
      <c r="AJ430">
        <v>348</v>
      </c>
      <c r="AK430">
        <v>0</v>
      </c>
      <c r="AL430">
        <v>0</v>
      </c>
      <c r="AM430">
        <v>0</v>
      </c>
      <c r="AN430">
        <v>0</v>
      </c>
      <c r="AO430">
        <v>0</v>
      </c>
      <c r="AP430">
        <v>0</v>
      </c>
      <c r="AQ430">
        <v>0</v>
      </c>
      <c r="AR430">
        <v>0</v>
      </c>
    </row>
    <row r="431" spans="1:44" x14ac:dyDescent="0.2">
      <c r="A431">
        <f>ROW(Source!A560)</f>
        <v>560</v>
      </c>
      <c r="B431">
        <v>60254453</v>
      </c>
      <c r="C431">
        <v>60253714</v>
      </c>
      <c r="D431">
        <v>58999254</v>
      </c>
      <c r="E431">
        <v>1080</v>
      </c>
      <c r="F431">
        <v>1</v>
      </c>
      <c r="G431">
        <v>1080</v>
      </c>
      <c r="H431">
        <v>1</v>
      </c>
      <c r="I431" t="s">
        <v>1048</v>
      </c>
      <c r="J431" t="s">
        <v>3</v>
      </c>
      <c r="K431" t="s">
        <v>1049</v>
      </c>
      <c r="L431">
        <v>1191</v>
      </c>
      <c r="N431">
        <v>1013</v>
      </c>
      <c r="O431" t="s">
        <v>1050</v>
      </c>
      <c r="P431" t="s">
        <v>1050</v>
      </c>
      <c r="Q431">
        <v>1</v>
      </c>
      <c r="X431">
        <v>1.68</v>
      </c>
      <c r="Y431">
        <v>0</v>
      </c>
      <c r="Z431">
        <v>0</v>
      </c>
      <c r="AA431">
        <v>0</v>
      </c>
      <c r="AB431">
        <v>0</v>
      </c>
      <c r="AC431">
        <v>0</v>
      </c>
      <c r="AD431">
        <v>1</v>
      </c>
      <c r="AE431">
        <v>1</v>
      </c>
      <c r="AF431" t="s">
        <v>24</v>
      </c>
      <c r="AG431">
        <v>1.8480000000000001</v>
      </c>
      <c r="AH431">
        <v>2</v>
      </c>
      <c r="AI431">
        <v>60253715</v>
      </c>
      <c r="AJ431">
        <v>349</v>
      </c>
      <c r="AK431">
        <v>0</v>
      </c>
      <c r="AL431">
        <v>0</v>
      </c>
      <c r="AM431">
        <v>0</v>
      </c>
      <c r="AN431">
        <v>0</v>
      </c>
      <c r="AO431">
        <v>0</v>
      </c>
      <c r="AP431">
        <v>0</v>
      </c>
      <c r="AQ431">
        <v>0</v>
      </c>
      <c r="AR431">
        <v>0</v>
      </c>
    </row>
    <row r="432" spans="1:44" x14ac:dyDescent="0.2">
      <c r="A432">
        <f>ROW(Source!A561)</f>
        <v>561</v>
      </c>
      <c r="B432">
        <v>60254453</v>
      </c>
      <c r="C432">
        <v>60253714</v>
      </c>
      <c r="D432">
        <v>58999254</v>
      </c>
      <c r="E432">
        <v>1080</v>
      </c>
      <c r="F432">
        <v>1</v>
      </c>
      <c r="G432">
        <v>1080</v>
      </c>
      <c r="H432">
        <v>1</v>
      </c>
      <c r="I432" t="s">
        <v>1048</v>
      </c>
      <c r="J432" t="s">
        <v>3</v>
      </c>
      <c r="K432" t="s">
        <v>1049</v>
      </c>
      <c r="L432">
        <v>1191</v>
      </c>
      <c r="N432">
        <v>1013</v>
      </c>
      <c r="O432" t="s">
        <v>1050</v>
      </c>
      <c r="P432" t="s">
        <v>1050</v>
      </c>
      <c r="Q432">
        <v>1</v>
      </c>
      <c r="X432">
        <v>1.68</v>
      </c>
      <c r="Y432">
        <v>0</v>
      </c>
      <c r="Z432">
        <v>0</v>
      </c>
      <c r="AA432">
        <v>0</v>
      </c>
      <c r="AB432">
        <v>0</v>
      </c>
      <c r="AC432">
        <v>0</v>
      </c>
      <c r="AD432">
        <v>1</v>
      </c>
      <c r="AE432">
        <v>1</v>
      </c>
      <c r="AF432" t="s">
        <v>24</v>
      </c>
      <c r="AG432">
        <v>1.8480000000000001</v>
      </c>
      <c r="AH432">
        <v>2</v>
      </c>
      <c r="AI432">
        <v>60253715</v>
      </c>
      <c r="AJ432">
        <v>350</v>
      </c>
      <c r="AK432">
        <v>0</v>
      </c>
      <c r="AL432">
        <v>0</v>
      </c>
      <c r="AM432">
        <v>0</v>
      </c>
      <c r="AN432">
        <v>0</v>
      </c>
      <c r="AO432">
        <v>0</v>
      </c>
      <c r="AP432">
        <v>0</v>
      </c>
      <c r="AQ432">
        <v>0</v>
      </c>
      <c r="AR432">
        <v>0</v>
      </c>
    </row>
    <row r="433" spans="1:44" x14ac:dyDescent="0.2">
      <c r="A433">
        <f>ROW(Source!A564)</f>
        <v>564</v>
      </c>
      <c r="B433">
        <v>60254454</v>
      </c>
      <c r="C433">
        <v>60253718</v>
      </c>
      <c r="D433">
        <v>58999254</v>
      </c>
      <c r="E433">
        <v>1080</v>
      </c>
      <c r="F433">
        <v>1</v>
      </c>
      <c r="G433">
        <v>1080</v>
      </c>
      <c r="H433">
        <v>1</v>
      </c>
      <c r="I433" t="s">
        <v>1048</v>
      </c>
      <c r="J433" t="s">
        <v>3</v>
      </c>
      <c r="K433" t="s">
        <v>1049</v>
      </c>
      <c r="L433">
        <v>1191</v>
      </c>
      <c r="N433">
        <v>1013</v>
      </c>
      <c r="O433" t="s">
        <v>1050</v>
      </c>
      <c r="P433" t="s">
        <v>1050</v>
      </c>
      <c r="Q433">
        <v>1</v>
      </c>
      <c r="X433">
        <v>84.67</v>
      </c>
      <c r="Y433">
        <v>0</v>
      </c>
      <c r="Z433">
        <v>0</v>
      </c>
      <c r="AA433">
        <v>0</v>
      </c>
      <c r="AB433">
        <v>0</v>
      </c>
      <c r="AC433">
        <v>0</v>
      </c>
      <c r="AD433">
        <v>1</v>
      </c>
      <c r="AE433">
        <v>1</v>
      </c>
      <c r="AF433" t="s">
        <v>24</v>
      </c>
      <c r="AG433">
        <v>93.137000000000015</v>
      </c>
      <c r="AH433">
        <v>2</v>
      </c>
      <c r="AI433">
        <v>60253719</v>
      </c>
      <c r="AJ433">
        <v>351</v>
      </c>
      <c r="AK433">
        <v>0</v>
      </c>
      <c r="AL433">
        <v>0</v>
      </c>
      <c r="AM433">
        <v>0</v>
      </c>
      <c r="AN433">
        <v>0</v>
      </c>
      <c r="AO433">
        <v>0</v>
      </c>
      <c r="AP433">
        <v>0</v>
      </c>
      <c r="AQ433">
        <v>0</v>
      </c>
      <c r="AR433">
        <v>0</v>
      </c>
    </row>
    <row r="434" spans="1:44" x14ac:dyDescent="0.2">
      <c r="A434">
        <f>ROW(Source!A564)</f>
        <v>564</v>
      </c>
      <c r="B434">
        <v>60254455</v>
      </c>
      <c r="C434">
        <v>60253718</v>
      </c>
      <c r="D434">
        <v>59070669</v>
      </c>
      <c r="E434">
        <v>1</v>
      </c>
      <c r="F434">
        <v>1</v>
      </c>
      <c r="G434">
        <v>1080</v>
      </c>
      <c r="H434">
        <v>2</v>
      </c>
      <c r="I434" t="s">
        <v>1055</v>
      </c>
      <c r="J434" t="s">
        <v>1056</v>
      </c>
      <c r="K434" t="s">
        <v>1057</v>
      </c>
      <c r="L434">
        <v>1368</v>
      </c>
      <c r="N434">
        <v>1011</v>
      </c>
      <c r="O434" t="s">
        <v>1054</v>
      </c>
      <c r="P434" t="s">
        <v>1054</v>
      </c>
      <c r="Q434">
        <v>1</v>
      </c>
      <c r="X434">
        <v>1.03</v>
      </c>
      <c r="Y434">
        <v>0</v>
      </c>
      <c r="Z434">
        <v>83.1</v>
      </c>
      <c r="AA434">
        <v>12.62</v>
      </c>
      <c r="AB434">
        <v>0</v>
      </c>
      <c r="AC434">
        <v>0</v>
      </c>
      <c r="AD434">
        <v>1</v>
      </c>
      <c r="AE434">
        <v>0</v>
      </c>
      <c r="AF434" t="s">
        <v>24</v>
      </c>
      <c r="AG434">
        <v>1.1330000000000002</v>
      </c>
      <c r="AH434">
        <v>2</v>
      </c>
      <c r="AI434">
        <v>60253720</v>
      </c>
      <c r="AJ434">
        <v>352</v>
      </c>
      <c r="AK434">
        <v>0</v>
      </c>
      <c r="AL434">
        <v>0</v>
      </c>
      <c r="AM434">
        <v>0</v>
      </c>
      <c r="AN434">
        <v>0</v>
      </c>
      <c r="AO434">
        <v>0</v>
      </c>
      <c r="AP434">
        <v>0</v>
      </c>
      <c r="AQ434">
        <v>0</v>
      </c>
      <c r="AR434">
        <v>0</v>
      </c>
    </row>
    <row r="435" spans="1:44" x14ac:dyDescent="0.2">
      <c r="A435">
        <f>ROW(Source!A564)</f>
        <v>564</v>
      </c>
      <c r="B435">
        <v>60254456</v>
      </c>
      <c r="C435">
        <v>60253718</v>
      </c>
      <c r="D435">
        <v>59070782</v>
      </c>
      <c r="E435">
        <v>1</v>
      </c>
      <c r="F435">
        <v>1</v>
      </c>
      <c r="G435">
        <v>1080</v>
      </c>
      <c r="H435">
        <v>2</v>
      </c>
      <c r="I435" t="s">
        <v>1176</v>
      </c>
      <c r="J435" t="s">
        <v>1177</v>
      </c>
      <c r="K435" t="s">
        <v>1178</v>
      </c>
      <c r="L435">
        <v>1368</v>
      </c>
      <c r="N435">
        <v>1011</v>
      </c>
      <c r="O435" t="s">
        <v>1054</v>
      </c>
      <c r="P435" t="s">
        <v>1054</v>
      </c>
      <c r="Q435">
        <v>1</v>
      </c>
      <c r="X435">
        <v>22.08</v>
      </c>
      <c r="Y435">
        <v>0</v>
      </c>
      <c r="Z435">
        <v>0.35</v>
      </c>
      <c r="AA435">
        <v>0</v>
      </c>
      <c r="AB435">
        <v>0</v>
      </c>
      <c r="AC435">
        <v>0</v>
      </c>
      <c r="AD435">
        <v>1</v>
      </c>
      <c r="AE435">
        <v>0</v>
      </c>
      <c r="AF435" t="s">
        <v>24</v>
      </c>
      <c r="AG435">
        <v>24.288</v>
      </c>
      <c r="AH435">
        <v>2</v>
      </c>
      <c r="AI435">
        <v>60253721</v>
      </c>
      <c r="AJ435">
        <v>353</v>
      </c>
      <c r="AK435">
        <v>0</v>
      </c>
      <c r="AL435">
        <v>0</v>
      </c>
      <c r="AM435">
        <v>0</v>
      </c>
      <c r="AN435">
        <v>0</v>
      </c>
      <c r="AO435">
        <v>0</v>
      </c>
      <c r="AP435">
        <v>0</v>
      </c>
      <c r="AQ435">
        <v>0</v>
      </c>
      <c r="AR435">
        <v>0</v>
      </c>
    </row>
    <row r="436" spans="1:44" x14ac:dyDescent="0.2">
      <c r="A436">
        <f>ROW(Source!A564)</f>
        <v>564</v>
      </c>
      <c r="B436">
        <v>60254457</v>
      </c>
      <c r="C436">
        <v>60253718</v>
      </c>
      <c r="D436">
        <v>59040093</v>
      </c>
      <c r="E436">
        <v>1</v>
      </c>
      <c r="F436">
        <v>1</v>
      </c>
      <c r="G436">
        <v>1080</v>
      </c>
      <c r="H436">
        <v>3</v>
      </c>
      <c r="I436" t="s">
        <v>1190</v>
      </c>
      <c r="J436" t="s">
        <v>1191</v>
      </c>
      <c r="K436" t="s">
        <v>1192</v>
      </c>
      <c r="L436">
        <v>1346</v>
      </c>
      <c r="N436">
        <v>1009</v>
      </c>
      <c r="O436" t="s">
        <v>1065</v>
      </c>
      <c r="P436" t="s">
        <v>1065</v>
      </c>
      <c r="Q436">
        <v>1</v>
      </c>
      <c r="X436">
        <v>0.21</v>
      </c>
      <c r="Y436">
        <v>159.06</v>
      </c>
      <c r="Z436">
        <v>0</v>
      </c>
      <c r="AA436">
        <v>0</v>
      </c>
      <c r="AB436">
        <v>0</v>
      </c>
      <c r="AC436">
        <v>0</v>
      </c>
      <c r="AD436">
        <v>1</v>
      </c>
      <c r="AE436">
        <v>0</v>
      </c>
      <c r="AF436" t="s">
        <v>3</v>
      </c>
      <c r="AG436">
        <v>0.21</v>
      </c>
      <c r="AH436">
        <v>2</v>
      </c>
      <c r="AI436">
        <v>60253722</v>
      </c>
      <c r="AJ436">
        <v>354</v>
      </c>
      <c r="AK436">
        <v>0</v>
      </c>
      <c r="AL436">
        <v>0</v>
      </c>
      <c r="AM436">
        <v>0</v>
      </c>
      <c r="AN436">
        <v>0</v>
      </c>
      <c r="AO436">
        <v>0</v>
      </c>
      <c r="AP436">
        <v>0</v>
      </c>
      <c r="AQ436">
        <v>0</v>
      </c>
      <c r="AR436">
        <v>0</v>
      </c>
    </row>
    <row r="437" spans="1:44" x14ac:dyDescent="0.2">
      <c r="A437">
        <f>ROW(Source!A564)</f>
        <v>564</v>
      </c>
      <c r="B437">
        <v>60254458</v>
      </c>
      <c r="C437">
        <v>60253718</v>
      </c>
      <c r="D437">
        <v>59039008</v>
      </c>
      <c r="E437">
        <v>1</v>
      </c>
      <c r="F437">
        <v>1</v>
      </c>
      <c r="G437">
        <v>1080</v>
      </c>
      <c r="H437">
        <v>3</v>
      </c>
      <c r="I437" t="s">
        <v>1182</v>
      </c>
      <c r="J437" t="s">
        <v>1183</v>
      </c>
      <c r="K437" t="s">
        <v>1184</v>
      </c>
      <c r="L437">
        <v>1354</v>
      </c>
      <c r="N437">
        <v>1010</v>
      </c>
      <c r="O437" t="s">
        <v>457</v>
      </c>
      <c r="P437" t="s">
        <v>457</v>
      </c>
      <c r="Q437">
        <v>1</v>
      </c>
      <c r="X437">
        <v>4.08</v>
      </c>
      <c r="Y437">
        <v>0.89</v>
      </c>
      <c r="Z437">
        <v>0</v>
      </c>
      <c r="AA437">
        <v>0</v>
      </c>
      <c r="AB437">
        <v>0</v>
      </c>
      <c r="AC437">
        <v>0</v>
      </c>
      <c r="AD437">
        <v>1</v>
      </c>
      <c r="AE437">
        <v>0</v>
      </c>
      <c r="AF437" t="s">
        <v>3</v>
      </c>
      <c r="AG437">
        <v>4.08</v>
      </c>
      <c r="AH437">
        <v>2</v>
      </c>
      <c r="AI437">
        <v>60253723</v>
      </c>
      <c r="AJ437">
        <v>355</v>
      </c>
      <c r="AK437">
        <v>0</v>
      </c>
      <c r="AL437">
        <v>0</v>
      </c>
      <c r="AM437">
        <v>0</v>
      </c>
      <c r="AN437">
        <v>0</v>
      </c>
      <c r="AO437">
        <v>0</v>
      </c>
      <c r="AP437">
        <v>0</v>
      </c>
      <c r="AQ437">
        <v>0</v>
      </c>
      <c r="AR437">
        <v>0</v>
      </c>
    </row>
    <row r="438" spans="1:44" x14ac:dyDescent="0.2">
      <c r="A438">
        <f>ROW(Source!A564)</f>
        <v>564</v>
      </c>
      <c r="B438">
        <v>60254459</v>
      </c>
      <c r="C438">
        <v>60253718</v>
      </c>
      <c r="D438">
        <v>59068333</v>
      </c>
      <c r="E438">
        <v>1</v>
      </c>
      <c r="F438">
        <v>1</v>
      </c>
      <c r="G438">
        <v>1080</v>
      </c>
      <c r="H438">
        <v>3</v>
      </c>
      <c r="I438" t="s">
        <v>1193</v>
      </c>
      <c r="J438" t="s">
        <v>1194</v>
      </c>
      <c r="K438" t="s">
        <v>1195</v>
      </c>
      <c r="L438">
        <v>1303</v>
      </c>
      <c r="N438">
        <v>1003</v>
      </c>
      <c r="O438" t="s">
        <v>375</v>
      </c>
      <c r="P438" t="s">
        <v>375</v>
      </c>
      <c r="Q438">
        <v>1000</v>
      </c>
      <c r="X438">
        <v>1.5299999999999999E-2</v>
      </c>
      <c r="Y438">
        <v>2897.31</v>
      </c>
      <c r="Z438">
        <v>0</v>
      </c>
      <c r="AA438">
        <v>0</v>
      </c>
      <c r="AB438">
        <v>0</v>
      </c>
      <c r="AC438">
        <v>0</v>
      </c>
      <c r="AD438">
        <v>1</v>
      </c>
      <c r="AE438">
        <v>0</v>
      </c>
      <c r="AF438" t="s">
        <v>3</v>
      </c>
      <c r="AG438">
        <v>1.5299999999999999E-2</v>
      </c>
      <c r="AH438">
        <v>2</v>
      </c>
      <c r="AI438">
        <v>60253724</v>
      </c>
      <c r="AJ438">
        <v>358</v>
      </c>
      <c r="AK438">
        <v>0</v>
      </c>
      <c r="AL438">
        <v>0</v>
      </c>
      <c r="AM438">
        <v>0</v>
      </c>
      <c r="AN438">
        <v>0</v>
      </c>
      <c r="AO438">
        <v>0</v>
      </c>
      <c r="AP438">
        <v>0</v>
      </c>
      <c r="AQ438">
        <v>0</v>
      </c>
      <c r="AR438">
        <v>0</v>
      </c>
    </row>
    <row r="439" spans="1:44" x14ac:dyDescent="0.2">
      <c r="A439">
        <f>ROW(Source!A564)</f>
        <v>564</v>
      </c>
      <c r="B439">
        <v>60254460</v>
      </c>
      <c r="C439">
        <v>60253718</v>
      </c>
      <c r="D439">
        <v>59013951</v>
      </c>
      <c r="E439">
        <v>1080</v>
      </c>
      <c r="F439">
        <v>1</v>
      </c>
      <c r="G439">
        <v>1080</v>
      </c>
      <c r="H439">
        <v>3</v>
      </c>
      <c r="I439" t="s">
        <v>1261</v>
      </c>
      <c r="J439" t="s">
        <v>3</v>
      </c>
      <c r="K439" t="s">
        <v>1262</v>
      </c>
      <c r="L439">
        <v>1354</v>
      </c>
      <c r="N439">
        <v>1010</v>
      </c>
      <c r="O439" t="s">
        <v>457</v>
      </c>
      <c r="P439" t="s">
        <v>457</v>
      </c>
      <c r="Q439">
        <v>1</v>
      </c>
      <c r="X439">
        <v>100</v>
      </c>
      <c r="Y439">
        <v>0</v>
      </c>
      <c r="Z439">
        <v>0</v>
      </c>
      <c r="AA439">
        <v>0</v>
      </c>
      <c r="AB439">
        <v>0</v>
      </c>
      <c r="AC439">
        <v>0</v>
      </c>
      <c r="AD439">
        <v>0</v>
      </c>
      <c r="AE439">
        <v>0</v>
      </c>
      <c r="AF439" t="s">
        <v>3</v>
      </c>
      <c r="AG439">
        <v>100</v>
      </c>
      <c r="AH439">
        <v>3</v>
      </c>
      <c r="AI439">
        <v>-1</v>
      </c>
      <c r="AJ439" t="s">
        <v>3</v>
      </c>
      <c r="AK439">
        <v>0</v>
      </c>
      <c r="AL439">
        <v>0</v>
      </c>
      <c r="AM439">
        <v>0</v>
      </c>
      <c r="AN439">
        <v>0</v>
      </c>
      <c r="AO439">
        <v>0</v>
      </c>
      <c r="AP439">
        <v>0</v>
      </c>
      <c r="AQ439">
        <v>0</v>
      </c>
      <c r="AR439">
        <v>0</v>
      </c>
    </row>
    <row r="440" spans="1:44" x14ac:dyDescent="0.2">
      <c r="A440">
        <f>ROW(Source!A564)</f>
        <v>564</v>
      </c>
      <c r="B440">
        <v>60254461</v>
      </c>
      <c r="C440">
        <v>60253718</v>
      </c>
      <c r="D440">
        <v>59014482</v>
      </c>
      <c r="E440">
        <v>1080</v>
      </c>
      <c r="F440">
        <v>1</v>
      </c>
      <c r="G440">
        <v>1080</v>
      </c>
      <c r="H440">
        <v>3</v>
      </c>
      <c r="I440" t="s">
        <v>1245</v>
      </c>
      <c r="J440" t="s">
        <v>3</v>
      </c>
      <c r="K440" t="s">
        <v>1246</v>
      </c>
      <c r="L440">
        <v>1358</v>
      </c>
      <c r="N440">
        <v>1010</v>
      </c>
      <c r="O440" t="s">
        <v>939</v>
      </c>
      <c r="P440" t="s">
        <v>939</v>
      </c>
      <c r="Q440">
        <v>10</v>
      </c>
      <c r="X440">
        <v>10.199999999999999</v>
      </c>
      <c r="Y440">
        <v>0</v>
      </c>
      <c r="Z440">
        <v>0</v>
      </c>
      <c r="AA440">
        <v>0</v>
      </c>
      <c r="AB440">
        <v>0</v>
      </c>
      <c r="AC440">
        <v>0</v>
      </c>
      <c r="AD440">
        <v>0</v>
      </c>
      <c r="AE440">
        <v>0</v>
      </c>
      <c r="AF440" t="s">
        <v>3</v>
      </c>
      <c r="AG440">
        <v>10.199999999999999</v>
      </c>
      <c r="AH440">
        <v>3</v>
      </c>
      <c r="AI440">
        <v>-1</v>
      </c>
      <c r="AJ440" t="s">
        <v>3</v>
      </c>
      <c r="AK440">
        <v>0</v>
      </c>
      <c r="AL440">
        <v>0</v>
      </c>
      <c r="AM440">
        <v>0</v>
      </c>
      <c r="AN440">
        <v>0</v>
      </c>
      <c r="AO440">
        <v>0</v>
      </c>
      <c r="AP440">
        <v>0</v>
      </c>
      <c r="AQ440">
        <v>0</v>
      </c>
      <c r="AR440">
        <v>0</v>
      </c>
    </row>
    <row r="441" spans="1:44" x14ac:dyDescent="0.2">
      <c r="A441">
        <f>ROW(Source!A565)</f>
        <v>565</v>
      </c>
      <c r="B441">
        <v>60254454</v>
      </c>
      <c r="C441">
        <v>60253718</v>
      </c>
      <c r="D441">
        <v>58999254</v>
      </c>
      <c r="E441">
        <v>1080</v>
      </c>
      <c r="F441">
        <v>1</v>
      </c>
      <c r="G441">
        <v>1080</v>
      </c>
      <c r="H441">
        <v>1</v>
      </c>
      <c r="I441" t="s">
        <v>1048</v>
      </c>
      <c r="J441" t="s">
        <v>3</v>
      </c>
      <c r="K441" t="s">
        <v>1049</v>
      </c>
      <c r="L441">
        <v>1191</v>
      </c>
      <c r="N441">
        <v>1013</v>
      </c>
      <c r="O441" t="s">
        <v>1050</v>
      </c>
      <c r="P441" t="s">
        <v>1050</v>
      </c>
      <c r="Q441">
        <v>1</v>
      </c>
      <c r="X441">
        <v>84.67</v>
      </c>
      <c r="Y441">
        <v>0</v>
      </c>
      <c r="Z441">
        <v>0</v>
      </c>
      <c r="AA441">
        <v>0</v>
      </c>
      <c r="AB441">
        <v>0</v>
      </c>
      <c r="AC441">
        <v>0</v>
      </c>
      <c r="AD441">
        <v>1</v>
      </c>
      <c r="AE441">
        <v>1</v>
      </c>
      <c r="AF441" t="s">
        <v>24</v>
      </c>
      <c r="AG441">
        <v>93.137000000000015</v>
      </c>
      <c r="AH441">
        <v>2</v>
      </c>
      <c r="AI441">
        <v>60253719</v>
      </c>
      <c r="AJ441">
        <v>359</v>
      </c>
      <c r="AK441">
        <v>0</v>
      </c>
      <c r="AL441">
        <v>0</v>
      </c>
      <c r="AM441">
        <v>0</v>
      </c>
      <c r="AN441">
        <v>0</v>
      </c>
      <c r="AO441">
        <v>0</v>
      </c>
      <c r="AP441">
        <v>0</v>
      </c>
      <c r="AQ441">
        <v>0</v>
      </c>
      <c r="AR441">
        <v>0</v>
      </c>
    </row>
    <row r="442" spans="1:44" x14ac:dyDescent="0.2">
      <c r="A442">
        <f>ROW(Source!A565)</f>
        <v>565</v>
      </c>
      <c r="B442">
        <v>60254455</v>
      </c>
      <c r="C442">
        <v>60253718</v>
      </c>
      <c r="D442">
        <v>59070669</v>
      </c>
      <c r="E442">
        <v>1</v>
      </c>
      <c r="F442">
        <v>1</v>
      </c>
      <c r="G442">
        <v>1080</v>
      </c>
      <c r="H442">
        <v>2</v>
      </c>
      <c r="I442" t="s">
        <v>1055</v>
      </c>
      <c r="J442" t="s">
        <v>1056</v>
      </c>
      <c r="K442" t="s">
        <v>1057</v>
      </c>
      <c r="L442">
        <v>1368</v>
      </c>
      <c r="N442">
        <v>1011</v>
      </c>
      <c r="O442" t="s">
        <v>1054</v>
      </c>
      <c r="P442" t="s">
        <v>1054</v>
      </c>
      <c r="Q442">
        <v>1</v>
      </c>
      <c r="X442">
        <v>1.03</v>
      </c>
      <c r="Y442">
        <v>0</v>
      </c>
      <c r="Z442">
        <v>83.1</v>
      </c>
      <c r="AA442">
        <v>12.62</v>
      </c>
      <c r="AB442">
        <v>0</v>
      </c>
      <c r="AC442">
        <v>0</v>
      </c>
      <c r="AD442">
        <v>1</v>
      </c>
      <c r="AE442">
        <v>0</v>
      </c>
      <c r="AF442" t="s">
        <v>24</v>
      </c>
      <c r="AG442">
        <v>1.1330000000000002</v>
      </c>
      <c r="AH442">
        <v>2</v>
      </c>
      <c r="AI442">
        <v>60253720</v>
      </c>
      <c r="AJ442">
        <v>360</v>
      </c>
      <c r="AK442">
        <v>0</v>
      </c>
      <c r="AL442">
        <v>0</v>
      </c>
      <c r="AM442">
        <v>0</v>
      </c>
      <c r="AN442">
        <v>0</v>
      </c>
      <c r="AO442">
        <v>0</v>
      </c>
      <c r="AP442">
        <v>0</v>
      </c>
      <c r="AQ442">
        <v>0</v>
      </c>
      <c r="AR442">
        <v>0</v>
      </c>
    </row>
    <row r="443" spans="1:44" x14ac:dyDescent="0.2">
      <c r="A443">
        <f>ROW(Source!A565)</f>
        <v>565</v>
      </c>
      <c r="B443">
        <v>60254456</v>
      </c>
      <c r="C443">
        <v>60253718</v>
      </c>
      <c r="D443">
        <v>59070782</v>
      </c>
      <c r="E443">
        <v>1</v>
      </c>
      <c r="F443">
        <v>1</v>
      </c>
      <c r="G443">
        <v>1080</v>
      </c>
      <c r="H443">
        <v>2</v>
      </c>
      <c r="I443" t="s">
        <v>1176</v>
      </c>
      <c r="J443" t="s">
        <v>1177</v>
      </c>
      <c r="K443" t="s">
        <v>1178</v>
      </c>
      <c r="L443">
        <v>1368</v>
      </c>
      <c r="N443">
        <v>1011</v>
      </c>
      <c r="O443" t="s">
        <v>1054</v>
      </c>
      <c r="P443" t="s">
        <v>1054</v>
      </c>
      <c r="Q443">
        <v>1</v>
      </c>
      <c r="X443">
        <v>22.08</v>
      </c>
      <c r="Y443">
        <v>0</v>
      </c>
      <c r="Z443">
        <v>0.35</v>
      </c>
      <c r="AA443">
        <v>0</v>
      </c>
      <c r="AB443">
        <v>0</v>
      </c>
      <c r="AC443">
        <v>0</v>
      </c>
      <c r="AD443">
        <v>1</v>
      </c>
      <c r="AE443">
        <v>0</v>
      </c>
      <c r="AF443" t="s">
        <v>24</v>
      </c>
      <c r="AG443">
        <v>24.288</v>
      </c>
      <c r="AH443">
        <v>2</v>
      </c>
      <c r="AI443">
        <v>60253721</v>
      </c>
      <c r="AJ443">
        <v>361</v>
      </c>
      <c r="AK443">
        <v>0</v>
      </c>
      <c r="AL443">
        <v>0</v>
      </c>
      <c r="AM443">
        <v>0</v>
      </c>
      <c r="AN443">
        <v>0</v>
      </c>
      <c r="AO443">
        <v>0</v>
      </c>
      <c r="AP443">
        <v>0</v>
      </c>
      <c r="AQ443">
        <v>0</v>
      </c>
      <c r="AR443">
        <v>0</v>
      </c>
    </row>
    <row r="444" spans="1:44" x14ac:dyDescent="0.2">
      <c r="A444">
        <f>ROW(Source!A565)</f>
        <v>565</v>
      </c>
      <c r="B444">
        <v>60254457</v>
      </c>
      <c r="C444">
        <v>60253718</v>
      </c>
      <c r="D444">
        <v>59040093</v>
      </c>
      <c r="E444">
        <v>1</v>
      </c>
      <c r="F444">
        <v>1</v>
      </c>
      <c r="G444">
        <v>1080</v>
      </c>
      <c r="H444">
        <v>3</v>
      </c>
      <c r="I444" t="s">
        <v>1190</v>
      </c>
      <c r="J444" t="s">
        <v>1191</v>
      </c>
      <c r="K444" t="s">
        <v>1192</v>
      </c>
      <c r="L444">
        <v>1346</v>
      </c>
      <c r="N444">
        <v>1009</v>
      </c>
      <c r="O444" t="s">
        <v>1065</v>
      </c>
      <c r="P444" t="s">
        <v>1065</v>
      </c>
      <c r="Q444">
        <v>1</v>
      </c>
      <c r="X444">
        <v>0.21</v>
      </c>
      <c r="Y444">
        <v>159.06</v>
      </c>
      <c r="Z444">
        <v>0</v>
      </c>
      <c r="AA444">
        <v>0</v>
      </c>
      <c r="AB444">
        <v>0</v>
      </c>
      <c r="AC444">
        <v>0</v>
      </c>
      <c r="AD444">
        <v>1</v>
      </c>
      <c r="AE444">
        <v>0</v>
      </c>
      <c r="AF444" t="s">
        <v>3</v>
      </c>
      <c r="AG444">
        <v>0.21</v>
      </c>
      <c r="AH444">
        <v>2</v>
      </c>
      <c r="AI444">
        <v>60253722</v>
      </c>
      <c r="AJ444">
        <v>362</v>
      </c>
      <c r="AK444">
        <v>0</v>
      </c>
      <c r="AL444">
        <v>0</v>
      </c>
      <c r="AM444">
        <v>0</v>
      </c>
      <c r="AN444">
        <v>0</v>
      </c>
      <c r="AO444">
        <v>0</v>
      </c>
      <c r="AP444">
        <v>0</v>
      </c>
      <c r="AQ444">
        <v>0</v>
      </c>
      <c r="AR444">
        <v>0</v>
      </c>
    </row>
    <row r="445" spans="1:44" x14ac:dyDescent="0.2">
      <c r="A445">
        <f>ROW(Source!A565)</f>
        <v>565</v>
      </c>
      <c r="B445">
        <v>60254458</v>
      </c>
      <c r="C445">
        <v>60253718</v>
      </c>
      <c r="D445">
        <v>59039008</v>
      </c>
      <c r="E445">
        <v>1</v>
      </c>
      <c r="F445">
        <v>1</v>
      </c>
      <c r="G445">
        <v>1080</v>
      </c>
      <c r="H445">
        <v>3</v>
      </c>
      <c r="I445" t="s">
        <v>1182</v>
      </c>
      <c r="J445" t="s">
        <v>1183</v>
      </c>
      <c r="K445" t="s">
        <v>1184</v>
      </c>
      <c r="L445">
        <v>1354</v>
      </c>
      <c r="N445">
        <v>1010</v>
      </c>
      <c r="O445" t="s">
        <v>457</v>
      </c>
      <c r="P445" t="s">
        <v>457</v>
      </c>
      <c r="Q445">
        <v>1</v>
      </c>
      <c r="X445">
        <v>4.08</v>
      </c>
      <c r="Y445">
        <v>0.89</v>
      </c>
      <c r="Z445">
        <v>0</v>
      </c>
      <c r="AA445">
        <v>0</v>
      </c>
      <c r="AB445">
        <v>0</v>
      </c>
      <c r="AC445">
        <v>0</v>
      </c>
      <c r="AD445">
        <v>1</v>
      </c>
      <c r="AE445">
        <v>0</v>
      </c>
      <c r="AF445" t="s">
        <v>3</v>
      </c>
      <c r="AG445">
        <v>4.08</v>
      </c>
      <c r="AH445">
        <v>2</v>
      </c>
      <c r="AI445">
        <v>60253723</v>
      </c>
      <c r="AJ445">
        <v>363</v>
      </c>
      <c r="AK445">
        <v>0</v>
      </c>
      <c r="AL445">
        <v>0</v>
      </c>
      <c r="AM445">
        <v>0</v>
      </c>
      <c r="AN445">
        <v>0</v>
      </c>
      <c r="AO445">
        <v>0</v>
      </c>
      <c r="AP445">
        <v>0</v>
      </c>
      <c r="AQ445">
        <v>0</v>
      </c>
      <c r="AR445">
        <v>0</v>
      </c>
    </row>
    <row r="446" spans="1:44" x14ac:dyDescent="0.2">
      <c r="A446">
        <f>ROW(Source!A565)</f>
        <v>565</v>
      </c>
      <c r="B446">
        <v>60254459</v>
      </c>
      <c r="C446">
        <v>60253718</v>
      </c>
      <c r="D446">
        <v>59068333</v>
      </c>
      <c r="E446">
        <v>1</v>
      </c>
      <c r="F446">
        <v>1</v>
      </c>
      <c r="G446">
        <v>1080</v>
      </c>
      <c r="H446">
        <v>3</v>
      </c>
      <c r="I446" t="s">
        <v>1193</v>
      </c>
      <c r="J446" t="s">
        <v>1194</v>
      </c>
      <c r="K446" t="s">
        <v>1195</v>
      </c>
      <c r="L446">
        <v>1303</v>
      </c>
      <c r="N446">
        <v>1003</v>
      </c>
      <c r="O446" t="s">
        <v>375</v>
      </c>
      <c r="P446" t="s">
        <v>375</v>
      </c>
      <c r="Q446">
        <v>1000</v>
      </c>
      <c r="X446">
        <v>1.5299999999999999E-2</v>
      </c>
      <c r="Y446">
        <v>2897.31</v>
      </c>
      <c r="Z446">
        <v>0</v>
      </c>
      <c r="AA446">
        <v>0</v>
      </c>
      <c r="AB446">
        <v>0</v>
      </c>
      <c r="AC446">
        <v>0</v>
      </c>
      <c r="AD446">
        <v>1</v>
      </c>
      <c r="AE446">
        <v>0</v>
      </c>
      <c r="AF446" t="s">
        <v>3</v>
      </c>
      <c r="AG446">
        <v>1.5299999999999999E-2</v>
      </c>
      <c r="AH446">
        <v>2</v>
      </c>
      <c r="AI446">
        <v>60253724</v>
      </c>
      <c r="AJ446">
        <v>366</v>
      </c>
      <c r="AK446">
        <v>0</v>
      </c>
      <c r="AL446">
        <v>0</v>
      </c>
      <c r="AM446">
        <v>0</v>
      </c>
      <c r="AN446">
        <v>0</v>
      </c>
      <c r="AO446">
        <v>0</v>
      </c>
      <c r="AP446">
        <v>0</v>
      </c>
      <c r="AQ446">
        <v>0</v>
      </c>
      <c r="AR446">
        <v>0</v>
      </c>
    </row>
    <row r="447" spans="1:44" x14ac:dyDescent="0.2">
      <c r="A447">
        <f>ROW(Source!A565)</f>
        <v>565</v>
      </c>
      <c r="B447">
        <v>60254460</v>
      </c>
      <c r="C447">
        <v>60253718</v>
      </c>
      <c r="D447">
        <v>59013951</v>
      </c>
      <c r="E447">
        <v>1080</v>
      </c>
      <c r="F447">
        <v>1</v>
      </c>
      <c r="G447">
        <v>1080</v>
      </c>
      <c r="H447">
        <v>3</v>
      </c>
      <c r="I447" t="s">
        <v>1261</v>
      </c>
      <c r="J447" t="s">
        <v>3</v>
      </c>
      <c r="K447" t="s">
        <v>1262</v>
      </c>
      <c r="L447">
        <v>1354</v>
      </c>
      <c r="N447">
        <v>1010</v>
      </c>
      <c r="O447" t="s">
        <v>457</v>
      </c>
      <c r="P447" t="s">
        <v>457</v>
      </c>
      <c r="Q447">
        <v>1</v>
      </c>
      <c r="X447">
        <v>100</v>
      </c>
      <c r="Y447">
        <v>0</v>
      </c>
      <c r="Z447">
        <v>0</v>
      </c>
      <c r="AA447">
        <v>0</v>
      </c>
      <c r="AB447">
        <v>0</v>
      </c>
      <c r="AC447">
        <v>0</v>
      </c>
      <c r="AD447">
        <v>0</v>
      </c>
      <c r="AE447">
        <v>0</v>
      </c>
      <c r="AF447" t="s">
        <v>3</v>
      </c>
      <c r="AG447">
        <v>100</v>
      </c>
      <c r="AH447">
        <v>3</v>
      </c>
      <c r="AI447">
        <v>-1</v>
      </c>
      <c r="AJ447" t="s">
        <v>3</v>
      </c>
      <c r="AK447">
        <v>0</v>
      </c>
      <c r="AL447">
        <v>0</v>
      </c>
      <c r="AM447">
        <v>0</v>
      </c>
      <c r="AN447">
        <v>0</v>
      </c>
      <c r="AO447">
        <v>0</v>
      </c>
      <c r="AP447">
        <v>0</v>
      </c>
      <c r="AQ447">
        <v>0</v>
      </c>
      <c r="AR447">
        <v>0</v>
      </c>
    </row>
    <row r="448" spans="1:44" x14ac:dyDescent="0.2">
      <c r="A448">
        <f>ROW(Source!A565)</f>
        <v>565</v>
      </c>
      <c r="B448">
        <v>60254461</v>
      </c>
      <c r="C448">
        <v>60253718</v>
      </c>
      <c r="D448">
        <v>59014482</v>
      </c>
      <c r="E448">
        <v>1080</v>
      </c>
      <c r="F448">
        <v>1</v>
      </c>
      <c r="G448">
        <v>1080</v>
      </c>
      <c r="H448">
        <v>3</v>
      </c>
      <c r="I448" t="s">
        <v>1245</v>
      </c>
      <c r="J448" t="s">
        <v>3</v>
      </c>
      <c r="K448" t="s">
        <v>1246</v>
      </c>
      <c r="L448">
        <v>1358</v>
      </c>
      <c r="N448">
        <v>1010</v>
      </c>
      <c r="O448" t="s">
        <v>939</v>
      </c>
      <c r="P448" t="s">
        <v>939</v>
      </c>
      <c r="Q448">
        <v>10</v>
      </c>
      <c r="X448">
        <v>10.199999999999999</v>
      </c>
      <c r="Y448">
        <v>0</v>
      </c>
      <c r="Z448">
        <v>0</v>
      </c>
      <c r="AA448">
        <v>0</v>
      </c>
      <c r="AB448">
        <v>0</v>
      </c>
      <c r="AC448">
        <v>0</v>
      </c>
      <c r="AD448">
        <v>0</v>
      </c>
      <c r="AE448">
        <v>0</v>
      </c>
      <c r="AF448" t="s">
        <v>3</v>
      </c>
      <c r="AG448">
        <v>10.199999999999999</v>
      </c>
      <c r="AH448">
        <v>3</v>
      </c>
      <c r="AI448">
        <v>-1</v>
      </c>
      <c r="AJ448" t="s">
        <v>3</v>
      </c>
      <c r="AK448">
        <v>0</v>
      </c>
      <c r="AL448">
        <v>0</v>
      </c>
      <c r="AM448">
        <v>0</v>
      </c>
      <c r="AN448">
        <v>0</v>
      </c>
      <c r="AO448">
        <v>0</v>
      </c>
      <c r="AP448">
        <v>0</v>
      </c>
      <c r="AQ448">
        <v>0</v>
      </c>
      <c r="AR448">
        <v>0</v>
      </c>
    </row>
    <row r="449" spans="1:44" x14ac:dyDescent="0.2">
      <c r="A449">
        <f>ROW(Source!A572)</f>
        <v>572</v>
      </c>
      <c r="B449">
        <v>60254462</v>
      </c>
      <c r="C449">
        <v>60253738</v>
      </c>
      <c r="D449">
        <v>58999254</v>
      </c>
      <c r="E449">
        <v>1080</v>
      </c>
      <c r="F449">
        <v>1</v>
      </c>
      <c r="G449">
        <v>1080</v>
      </c>
      <c r="H449">
        <v>1</v>
      </c>
      <c r="I449" t="s">
        <v>1048</v>
      </c>
      <c r="J449" t="s">
        <v>3</v>
      </c>
      <c r="K449" t="s">
        <v>1049</v>
      </c>
      <c r="L449">
        <v>1191</v>
      </c>
      <c r="N449">
        <v>1013</v>
      </c>
      <c r="O449" t="s">
        <v>1050</v>
      </c>
      <c r="P449" t="s">
        <v>1050</v>
      </c>
      <c r="Q449">
        <v>1</v>
      </c>
      <c r="X449">
        <v>3.18</v>
      </c>
      <c r="Y449">
        <v>0</v>
      </c>
      <c r="Z449">
        <v>0</v>
      </c>
      <c r="AA449">
        <v>0</v>
      </c>
      <c r="AB449">
        <v>0</v>
      </c>
      <c r="AC449">
        <v>0</v>
      </c>
      <c r="AD449">
        <v>1</v>
      </c>
      <c r="AE449">
        <v>1</v>
      </c>
      <c r="AF449" t="s">
        <v>24</v>
      </c>
      <c r="AG449">
        <v>3.4980000000000007</v>
      </c>
      <c r="AH449">
        <v>2</v>
      </c>
      <c r="AI449">
        <v>60253739</v>
      </c>
      <c r="AJ449">
        <v>367</v>
      </c>
      <c r="AK449">
        <v>0</v>
      </c>
      <c r="AL449">
        <v>0</v>
      </c>
      <c r="AM449">
        <v>0</v>
      </c>
      <c r="AN449">
        <v>0</v>
      </c>
      <c r="AO449">
        <v>0</v>
      </c>
      <c r="AP449">
        <v>0</v>
      </c>
      <c r="AQ449">
        <v>0</v>
      </c>
      <c r="AR449">
        <v>0</v>
      </c>
    </row>
    <row r="450" spans="1:44" x14ac:dyDescent="0.2">
      <c r="A450">
        <f>ROW(Source!A572)</f>
        <v>572</v>
      </c>
      <c r="B450">
        <v>60254463</v>
      </c>
      <c r="C450">
        <v>60253738</v>
      </c>
      <c r="D450">
        <v>59040743</v>
      </c>
      <c r="E450">
        <v>1</v>
      </c>
      <c r="F450">
        <v>1</v>
      </c>
      <c r="G450">
        <v>1080</v>
      </c>
      <c r="H450">
        <v>3</v>
      </c>
      <c r="I450" t="s">
        <v>1196</v>
      </c>
      <c r="J450" t="s">
        <v>1197</v>
      </c>
      <c r="K450" t="s">
        <v>1198</v>
      </c>
      <c r="L450">
        <v>1346</v>
      </c>
      <c r="N450">
        <v>1009</v>
      </c>
      <c r="O450" t="s">
        <v>1065</v>
      </c>
      <c r="P450" t="s">
        <v>1065</v>
      </c>
      <c r="Q450">
        <v>1</v>
      </c>
      <c r="X450">
        <v>6.2700000000000004E-3</v>
      </c>
      <c r="Y450">
        <v>27.62</v>
      </c>
      <c r="Z450">
        <v>0</v>
      </c>
      <c r="AA450">
        <v>0</v>
      </c>
      <c r="AB450">
        <v>0</v>
      </c>
      <c r="AC450">
        <v>0</v>
      </c>
      <c r="AD450">
        <v>1</v>
      </c>
      <c r="AE450">
        <v>0</v>
      </c>
      <c r="AF450" t="s">
        <v>3</v>
      </c>
      <c r="AG450">
        <v>6.2700000000000004E-3</v>
      </c>
      <c r="AH450">
        <v>2</v>
      </c>
      <c r="AI450">
        <v>60253740</v>
      </c>
      <c r="AJ450">
        <v>368</v>
      </c>
      <c r="AK450">
        <v>0</v>
      </c>
      <c r="AL450">
        <v>0</v>
      </c>
      <c r="AM450">
        <v>0</v>
      </c>
      <c r="AN450">
        <v>0</v>
      </c>
      <c r="AO450">
        <v>0</v>
      </c>
      <c r="AP450">
        <v>0</v>
      </c>
      <c r="AQ450">
        <v>0</v>
      </c>
      <c r="AR450">
        <v>0</v>
      </c>
    </row>
    <row r="451" spans="1:44" x14ac:dyDescent="0.2">
      <c r="A451">
        <f>ROW(Source!A572)</f>
        <v>572</v>
      </c>
      <c r="B451">
        <v>60254464</v>
      </c>
      <c r="C451">
        <v>60253738</v>
      </c>
      <c r="D451">
        <v>59039462</v>
      </c>
      <c r="E451">
        <v>1</v>
      </c>
      <c r="F451">
        <v>1</v>
      </c>
      <c r="G451">
        <v>1080</v>
      </c>
      <c r="H451">
        <v>3</v>
      </c>
      <c r="I451" t="s">
        <v>1199</v>
      </c>
      <c r="J451" t="s">
        <v>1200</v>
      </c>
      <c r="K451" t="s">
        <v>1201</v>
      </c>
      <c r="L451">
        <v>1348</v>
      </c>
      <c r="N451">
        <v>1009</v>
      </c>
      <c r="O451" t="s">
        <v>32</v>
      </c>
      <c r="P451" t="s">
        <v>32</v>
      </c>
      <c r="Q451">
        <v>1000</v>
      </c>
      <c r="X451">
        <v>1.0000000000000001E-5</v>
      </c>
      <c r="Y451">
        <v>64123.05</v>
      </c>
      <c r="Z451">
        <v>0</v>
      </c>
      <c r="AA451">
        <v>0</v>
      </c>
      <c r="AB451">
        <v>0</v>
      </c>
      <c r="AC451">
        <v>0</v>
      </c>
      <c r="AD451">
        <v>1</v>
      </c>
      <c r="AE451">
        <v>0</v>
      </c>
      <c r="AF451" t="s">
        <v>3</v>
      </c>
      <c r="AG451">
        <v>1.0000000000000001E-5</v>
      </c>
      <c r="AH451">
        <v>2</v>
      </c>
      <c r="AI451">
        <v>60253741</v>
      </c>
      <c r="AJ451">
        <v>369</v>
      </c>
      <c r="AK451">
        <v>0</v>
      </c>
      <c r="AL451">
        <v>0</v>
      </c>
      <c r="AM451">
        <v>0</v>
      </c>
      <c r="AN451">
        <v>0</v>
      </c>
      <c r="AO451">
        <v>0</v>
      </c>
      <c r="AP451">
        <v>0</v>
      </c>
      <c r="AQ451">
        <v>0</v>
      </c>
      <c r="AR451">
        <v>0</v>
      </c>
    </row>
    <row r="452" spans="1:44" x14ac:dyDescent="0.2">
      <c r="A452">
        <f>ROW(Source!A572)</f>
        <v>572</v>
      </c>
      <c r="B452">
        <v>60254465</v>
      </c>
      <c r="C452">
        <v>60253738</v>
      </c>
      <c r="D452">
        <v>59049354</v>
      </c>
      <c r="E452">
        <v>1</v>
      </c>
      <c r="F452">
        <v>1</v>
      </c>
      <c r="G452">
        <v>1080</v>
      </c>
      <c r="H452">
        <v>3</v>
      </c>
      <c r="I452" t="s">
        <v>1202</v>
      </c>
      <c r="J452" t="s">
        <v>1203</v>
      </c>
      <c r="K452" t="s">
        <v>1204</v>
      </c>
      <c r="L452">
        <v>1354</v>
      </c>
      <c r="N452">
        <v>1010</v>
      </c>
      <c r="O452" t="s">
        <v>457</v>
      </c>
      <c r="P452" t="s">
        <v>457</v>
      </c>
      <c r="Q452">
        <v>1</v>
      </c>
      <c r="X452">
        <v>0.1</v>
      </c>
      <c r="Y452">
        <v>15.25</v>
      </c>
      <c r="Z452">
        <v>0</v>
      </c>
      <c r="AA452">
        <v>0</v>
      </c>
      <c r="AB452">
        <v>0</v>
      </c>
      <c r="AC452">
        <v>0</v>
      </c>
      <c r="AD452">
        <v>1</v>
      </c>
      <c r="AE452">
        <v>0</v>
      </c>
      <c r="AF452" t="s">
        <v>3</v>
      </c>
      <c r="AG452">
        <v>0.1</v>
      </c>
      <c r="AH452">
        <v>2</v>
      </c>
      <c r="AI452">
        <v>60253742</v>
      </c>
      <c r="AJ452">
        <v>370</v>
      </c>
      <c r="AK452">
        <v>0</v>
      </c>
      <c r="AL452">
        <v>0</v>
      </c>
      <c r="AM452">
        <v>0</v>
      </c>
      <c r="AN452">
        <v>0</v>
      </c>
      <c r="AO452">
        <v>0</v>
      </c>
      <c r="AP452">
        <v>0</v>
      </c>
      <c r="AQ452">
        <v>0</v>
      </c>
      <c r="AR452">
        <v>0</v>
      </c>
    </row>
    <row r="453" spans="1:44" x14ac:dyDescent="0.2">
      <c r="A453">
        <f>ROW(Source!A572)</f>
        <v>572</v>
      </c>
      <c r="B453">
        <v>60254466</v>
      </c>
      <c r="C453">
        <v>60253738</v>
      </c>
      <c r="D453">
        <v>59021314</v>
      </c>
      <c r="E453">
        <v>1080</v>
      </c>
      <c r="F453">
        <v>1</v>
      </c>
      <c r="G453">
        <v>1080</v>
      </c>
      <c r="H453">
        <v>3</v>
      </c>
      <c r="I453" t="s">
        <v>1263</v>
      </c>
      <c r="J453" t="s">
        <v>3</v>
      </c>
      <c r="K453" t="s">
        <v>1264</v>
      </c>
      <c r="L453">
        <v>1354</v>
      </c>
      <c r="N453">
        <v>1010</v>
      </c>
      <c r="O453" t="s">
        <v>457</v>
      </c>
      <c r="P453" t="s">
        <v>457</v>
      </c>
      <c r="Q453">
        <v>1</v>
      </c>
      <c r="X453">
        <v>1</v>
      </c>
      <c r="Y453">
        <v>0</v>
      </c>
      <c r="Z453">
        <v>0</v>
      </c>
      <c r="AA453">
        <v>0</v>
      </c>
      <c r="AB453">
        <v>0</v>
      </c>
      <c r="AC453">
        <v>0</v>
      </c>
      <c r="AD453">
        <v>0</v>
      </c>
      <c r="AE453">
        <v>0</v>
      </c>
      <c r="AF453" t="s">
        <v>3</v>
      </c>
      <c r="AG453">
        <v>1</v>
      </c>
      <c r="AH453">
        <v>3</v>
      </c>
      <c r="AI453">
        <v>-1</v>
      </c>
      <c r="AJ453" t="s">
        <v>3</v>
      </c>
      <c r="AK453">
        <v>0</v>
      </c>
      <c r="AL453">
        <v>0</v>
      </c>
      <c r="AM453">
        <v>0</v>
      </c>
      <c r="AN453">
        <v>0</v>
      </c>
      <c r="AO453">
        <v>0</v>
      </c>
      <c r="AP453">
        <v>0</v>
      </c>
      <c r="AQ453">
        <v>0</v>
      </c>
      <c r="AR453">
        <v>0</v>
      </c>
    </row>
    <row r="454" spans="1:44" x14ac:dyDescent="0.2">
      <c r="A454">
        <f>ROW(Source!A573)</f>
        <v>573</v>
      </c>
      <c r="B454">
        <v>60254462</v>
      </c>
      <c r="C454">
        <v>60253738</v>
      </c>
      <c r="D454">
        <v>58999254</v>
      </c>
      <c r="E454">
        <v>1080</v>
      </c>
      <c r="F454">
        <v>1</v>
      </c>
      <c r="G454">
        <v>1080</v>
      </c>
      <c r="H454">
        <v>1</v>
      </c>
      <c r="I454" t="s">
        <v>1048</v>
      </c>
      <c r="J454" t="s">
        <v>3</v>
      </c>
      <c r="K454" t="s">
        <v>1049</v>
      </c>
      <c r="L454">
        <v>1191</v>
      </c>
      <c r="N454">
        <v>1013</v>
      </c>
      <c r="O454" t="s">
        <v>1050</v>
      </c>
      <c r="P454" t="s">
        <v>1050</v>
      </c>
      <c r="Q454">
        <v>1</v>
      </c>
      <c r="X454">
        <v>3.18</v>
      </c>
      <c r="Y454">
        <v>0</v>
      </c>
      <c r="Z454">
        <v>0</v>
      </c>
      <c r="AA454">
        <v>0</v>
      </c>
      <c r="AB454">
        <v>0</v>
      </c>
      <c r="AC454">
        <v>0</v>
      </c>
      <c r="AD454">
        <v>1</v>
      </c>
      <c r="AE454">
        <v>1</v>
      </c>
      <c r="AF454" t="s">
        <v>24</v>
      </c>
      <c r="AG454">
        <v>3.4980000000000007</v>
      </c>
      <c r="AH454">
        <v>2</v>
      </c>
      <c r="AI454">
        <v>60253739</v>
      </c>
      <c r="AJ454">
        <v>372</v>
      </c>
      <c r="AK454">
        <v>0</v>
      </c>
      <c r="AL454">
        <v>0</v>
      </c>
      <c r="AM454">
        <v>0</v>
      </c>
      <c r="AN454">
        <v>0</v>
      </c>
      <c r="AO454">
        <v>0</v>
      </c>
      <c r="AP454">
        <v>0</v>
      </c>
      <c r="AQ454">
        <v>0</v>
      </c>
      <c r="AR454">
        <v>0</v>
      </c>
    </row>
    <row r="455" spans="1:44" x14ac:dyDescent="0.2">
      <c r="A455">
        <f>ROW(Source!A573)</f>
        <v>573</v>
      </c>
      <c r="B455">
        <v>60254463</v>
      </c>
      <c r="C455">
        <v>60253738</v>
      </c>
      <c r="D455">
        <v>59040743</v>
      </c>
      <c r="E455">
        <v>1</v>
      </c>
      <c r="F455">
        <v>1</v>
      </c>
      <c r="G455">
        <v>1080</v>
      </c>
      <c r="H455">
        <v>3</v>
      </c>
      <c r="I455" t="s">
        <v>1196</v>
      </c>
      <c r="J455" t="s">
        <v>1197</v>
      </c>
      <c r="K455" t="s">
        <v>1198</v>
      </c>
      <c r="L455">
        <v>1346</v>
      </c>
      <c r="N455">
        <v>1009</v>
      </c>
      <c r="O455" t="s">
        <v>1065</v>
      </c>
      <c r="P455" t="s">
        <v>1065</v>
      </c>
      <c r="Q455">
        <v>1</v>
      </c>
      <c r="X455">
        <v>6.2700000000000004E-3</v>
      </c>
      <c r="Y455">
        <v>27.62</v>
      </c>
      <c r="Z455">
        <v>0</v>
      </c>
      <c r="AA455">
        <v>0</v>
      </c>
      <c r="AB455">
        <v>0</v>
      </c>
      <c r="AC455">
        <v>0</v>
      </c>
      <c r="AD455">
        <v>1</v>
      </c>
      <c r="AE455">
        <v>0</v>
      </c>
      <c r="AF455" t="s">
        <v>3</v>
      </c>
      <c r="AG455">
        <v>6.2700000000000004E-3</v>
      </c>
      <c r="AH455">
        <v>2</v>
      </c>
      <c r="AI455">
        <v>60253740</v>
      </c>
      <c r="AJ455">
        <v>373</v>
      </c>
      <c r="AK455">
        <v>0</v>
      </c>
      <c r="AL455">
        <v>0</v>
      </c>
      <c r="AM455">
        <v>0</v>
      </c>
      <c r="AN455">
        <v>0</v>
      </c>
      <c r="AO455">
        <v>0</v>
      </c>
      <c r="AP455">
        <v>0</v>
      </c>
      <c r="AQ455">
        <v>0</v>
      </c>
      <c r="AR455">
        <v>0</v>
      </c>
    </row>
    <row r="456" spans="1:44" x14ac:dyDescent="0.2">
      <c r="A456">
        <f>ROW(Source!A573)</f>
        <v>573</v>
      </c>
      <c r="B456">
        <v>60254464</v>
      </c>
      <c r="C456">
        <v>60253738</v>
      </c>
      <c r="D456">
        <v>59039462</v>
      </c>
      <c r="E456">
        <v>1</v>
      </c>
      <c r="F456">
        <v>1</v>
      </c>
      <c r="G456">
        <v>1080</v>
      </c>
      <c r="H456">
        <v>3</v>
      </c>
      <c r="I456" t="s">
        <v>1199</v>
      </c>
      <c r="J456" t="s">
        <v>1200</v>
      </c>
      <c r="K456" t="s">
        <v>1201</v>
      </c>
      <c r="L456">
        <v>1348</v>
      </c>
      <c r="N456">
        <v>1009</v>
      </c>
      <c r="O456" t="s">
        <v>32</v>
      </c>
      <c r="P456" t="s">
        <v>32</v>
      </c>
      <c r="Q456">
        <v>1000</v>
      </c>
      <c r="X456">
        <v>1.0000000000000001E-5</v>
      </c>
      <c r="Y456">
        <v>64123.05</v>
      </c>
      <c r="Z456">
        <v>0</v>
      </c>
      <c r="AA456">
        <v>0</v>
      </c>
      <c r="AB456">
        <v>0</v>
      </c>
      <c r="AC456">
        <v>0</v>
      </c>
      <c r="AD456">
        <v>1</v>
      </c>
      <c r="AE456">
        <v>0</v>
      </c>
      <c r="AF456" t="s">
        <v>3</v>
      </c>
      <c r="AG456">
        <v>1.0000000000000001E-5</v>
      </c>
      <c r="AH456">
        <v>2</v>
      </c>
      <c r="AI456">
        <v>60253741</v>
      </c>
      <c r="AJ456">
        <v>374</v>
      </c>
      <c r="AK456">
        <v>0</v>
      </c>
      <c r="AL456">
        <v>0</v>
      </c>
      <c r="AM456">
        <v>0</v>
      </c>
      <c r="AN456">
        <v>0</v>
      </c>
      <c r="AO456">
        <v>0</v>
      </c>
      <c r="AP456">
        <v>0</v>
      </c>
      <c r="AQ456">
        <v>0</v>
      </c>
      <c r="AR456">
        <v>0</v>
      </c>
    </row>
    <row r="457" spans="1:44" x14ac:dyDescent="0.2">
      <c r="A457">
        <f>ROW(Source!A573)</f>
        <v>573</v>
      </c>
      <c r="B457">
        <v>60254465</v>
      </c>
      <c r="C457">
        <v>60253738</v>
      </c>
      <c r="D457">
        <v>59049354</v>
      </c>
      <c r="E457">
        <v>1</v>
      </c>
      <c r="F457">
        <v>1</v>
      </c>
      <c r="G457">
        <v>1080</v>
      </c>
      <c r="H457">
        <v>3</v>
      </c>
      <c r="I457" t="s">
        <v>1202</v>
      </c>
      <c r="J457" t="s">
        <v>1203</v>
      </c>
      <c r="K457" t="s">
        <v>1204</v>
      </c>
      <c r="L457">
        <v>1354</v>
      </c>
      <c r="N457">
        <v>1010</v>
      </c>
      <c r="O457" t="s">
        <v>457</v>
      </c>
      <c r="P457" t="s">
        <v>457</v>
      </c>
      <c r="Q457">
        <v>1</v>
      </c>
      <c r="X457">
        <v>0.1</v>
      </c>
      <c r="Y457">
        <v>15.25</v>
      </c>
      <c r="Z457">
        <v>0</v>
      </c>
      <c r="AA457">
        <v>0</v>
      </c>
      <c r="AB457">
        <v>0</v>
      </c>
      <c r="AC457">
        <v>0</v>
      </c>
      <c r="AD457">
        <v>1</v>
      </c>
      <c r="AE457">
        <v>0</v>
      </c>
      <c r="AF457" t="s">
        <v>3</v>
      </c>
      <c r="AG457">
        <v>0.1</v>
      </c>
      <c r="AH457">
        <v>2</v>
      </c>
      <c r="AI457">
        <v>60253742</v>
      </c>
      <c r="AJ457">
        <v>375</v>
      </c>
      <c r="AK457">
        <v>0</v>
      </c>
      <c r="AL457">
        <v>0</v>
      </c>
      <c r="AM457">
        <v>0</v>
      </c>
      <c r="AN457">
        <v>0</v>
      </c>
      <c r="AO457">
        <v>0</v>
      </c>
      <c r="AP457">
        <v>0</v>
      </c>
      <c r="AQ457">
        <v>0</v>
      </c>
      <c r="AR457">
        <v>0</v>
      </c>
    </row>
    <row r="458" spans="1:44" x14ac:dyDescent="0.2">
      <c r="A458">
        <f>ROW(Source!A573)</f>
        <v>573</v>
      </c>
      <c r="B458">
        <v>60254466</v>
      </c>
      <c r="C458">
        <v>60253738</v>
      </c>
      <c r="D458">
        <v>59021314</v>
      </c>
      <c r="E458">
        <v>1080</v>
      </c>
      <c r="F458">
        <v>1</v>
      </c>
      <c r="G458">
        <v>1080</v>
      </c>
      <c r="H458">
        <v>3</v>
      </c>
      <c r="I458" t="s">
        <v>1263</v>
      </c>
      <c r="J458" t="s">
        <v>3</v>
      </c>
      <c r="K458" t="s">
        <v>1264</v>
      </c>
      <c r="L458">
        <v>1354</v>
      </c>
      <c r="N458">
        <v>1010</v>
      </c>
      <c r="O458" t="s">
        <v>457</v>
      </c>
      <c r="P458" t="s">
        <v>457</v>
      </c>
      <c r="Q458">
        <v>1</v>
      </c>
      <c r="X458">
        <v>1</v>
      </c>
      <c r="Y458">
        <v>0</v>
      </c>
      <c r="Z458">
        <v>0</v>
      </c>
      <c r="AA458">
        <v>0</v>
      </c>
      <c r="AB458">
        <v>0</v>
      </c>
      <c r="AC458">
        <v>0</v>
      </c>
      <c r="AD458">
        <v>0</v>
      </c>
      <c r="AE458">
        <v>0</v>
      </c>
      <c r="AF458" t="s">
        <v>3</v>
      </c>
      <c r="AG458">
        <v>1</v>
      </c>
      <c r="AH458">
        <v>3</v>
      </c>
      <c r="AI458">
        <v>-1</v>
      </c>
      <c r="AJ458" t="s">
        <v>3</v>
      </c>
      <c r="AK458">
        <v>0</v>
      </c>
      <c r="AL458">
        <v>0</v>
      </c>
      <c r="AM458">
        <v>0</v>
      </c>
      <c r="AN458">
        <v>0</v>
      </c>
      <c r="AO458">
        <v>0</v>
      </c>
      <c r="AP458">
        <v>0</v>
      </c>
      <c r="AQ458">
        <v>0</v>
      </c>
      <c r="AR458">
        <v>0</v>
      </c>
    </row>
    <row r="459" spans="1:44" x14ac:dyDescent="0.2">
      <c r="A459">
        <f>ROW(Source!A611)</f>
        <v>611</v>
      </c>
      <c r="B459">
        <v>60254752</v>
      </c>
      <c r="C459">
        <v>60254751</v>
      </c>
      <c r="D459">
        <v>58999254</v>
      </c>
      <c r="E459">
        <v>1080</v>
      </c>
      <c r="F459">
        <v>1</v>
      </c>
      <c r="G459">
        <v>1080</v>
      </c>
      <c r="H459">
        <v>1</v>
      </c>
      <c r="I459" t="s">
        <v>1048</v>
      </c>
      <c r="J459" t="s">
        <v>3</v>
      </c>
      <c r="K459" t="s">
        <v>1049</v>
      </c>
      <c r="L459">
        <v>1191</v>
      </c>
      <c r="N459">
        <v>1013</v>
      </c>
      <c r="O459" t="s">
        <v>1050</v>
      </c>
      <c r="P459" t="s">
        <v>1050</v>
      </c>
      <c r="Q459">
        <v>1</v>
      </c>
      <c r="X459">
        <v>18.84</v>
      </c>
      <c r="Y459">
        <v>0</v>
      </c>
      <c r="Z459">
        <v>0</v>
      </c>
      <c r="AA459">
        <v>0</v>
      </c>
      <c r="AB459">
        <v>0</v>
      </c>
      <c r="AC459">
        <v>0</v>
      </c>
      <c r="AD459">
        <v>1</v>
      </c>
      <c r="AE459">
        <v>1</v>
      </c>
      <c r="AF459" t="s">
        <v>24</v>
      </c>
      <c r="AG459">
        <v>20.724</v>
      </c>
      <c r="AH459">
        <v>2</v>
      </c>
      <c r="AI459">
        <v>60254752</v>
      </c>
      <c r="AJ459">
        <v>377</v>
      </c>
      <c r="AK459">
        <v>0</v>
      </c>
      <c r="AL459">
        <v>0</v>
      </c>
      <c r="AM459">
        <v>0</v>
      </c>
      <c r="AN459">
        <v>0</v>
      </c>
      <c r="AO459">
        <v>0</v>
      </c>
      <c r="AP459">
        <v>0</v>
      </c>
      <c r="AQ459">
        <v>0</v>
      </c>
      <c r="AR459">
        <v>0</v>
      </c>
    </row>
    <row r="460" spans="1:44" x14ac:dyDescent="0.2">
      <c r="A460">
        <f>ROW(Source!A611)</f>
        <v>611</v>
      </c>
      <c r="B460">
        <v>60254753</v>
      </c>
      <c r="C460">
        <v>60254751</v>
      </c>
      <c r="D460">
        <v>59070669</v>
      </c>
      <c r="E460">
        <v>1</v>
      </c>
      <c r="F460">
        <v>1</v>
      </c>
      <c r="G460">
        <v>1080</v>
      </c>
      <c r="H460">
        <v>2</v>
      </c>
      <c r="I460" t="s">
        <v>1055</v>
      </c>
      <c r="J460" t="s">
        <v>1056</v>
      </c>
      <c r="K460" t="s">
        <v>1057</v>
      </c>
      <c r="L460">
        <v>1368</v>
      </c>
      <c r="N460">
        <v>1011</v>
      </c>
      <c r="O460" t="s">
        <v>1054</v>
      </c>
      <c r="P460" t="s">
        <v>1054</v>
      </c>
      <c r="Q460">
        <v>1</v>
      </c>
      <c r="X460">
        <v>0.01</v>
      </c>
      <c r="Y460">
        <v>0</v>
      </c>
      <c r="Z460">
        <v>83.1</v>
      </c>
      <c r="AA460">
        <v>12.62</v>
      </c>
      <c r="AB460">
        <v>0</v>
      </c>
      <c r="AC460">
        <v>0</v>
      </c>
      <c r="AD460">
        <v>1</v>
      </c>
      <c r="AE460">
        <v>0</v>
      </c>
      <c r="AF460" t="s">
        <v>24</v>
      </c>
      <c r="AG460">
        <v>1.1000000000000001E-2</v>
      </c>
      <c r="AH460">
        <v>2</v>
      </c>
      <c r="AI460">
        <v>60254753</v>
      </c>
      <c r="AJ460">
        <v>378</v>
      </c>
      <c r="AK460">
        <v>0</v>
      </c>
      <c r="AL460">
        <v>0</v>
      </c>
      <c r="AM460">
        <v>0</v>
      </c>
      <c r="AN460">
        <v>0</v>
      </c>
      <c r="AO460">
        <v>0</v>
      </c>
      <c r="AP460">
        <v>0</v>
      </c>
      <c r="AQ460">
        <v>0</v>
      </c>
      <c r="AR460">
        <v>0</v>
      </c>
    </row>
    <row r="461" spans="1:44" x14ac:dyDescent="0.2">
      <c r="A461">
        <f>ROW(Source!A611)</f>
        <v>611</v>
      </c>
      <c r="B461">
        <v>60254754</v>
      </c>
      <c r="C461">
        <v>60254751</v>
      </c>
      <c r="D461">
        <v>59014300</v>
      </c>
      <c r="E461">
        <v>1080</v>
      </c>
      <c r="F461">
        <v>1</v>
      </c>
      <c r="G461">
        <v>1080</v>
      </c>
      <c r="H461">
        <v>3</v>
      </c>
      <c r="I461" t="s">
        <v>1265</v>
      </c>
      <c r="J461" t="s">
        <v>3</v>
      </c>
      <c r="K461" t="s">
        <v>1266</v>
      </c>
      <c r="L461">
        <v>1354</v>
      </c>
      <c r="N461">
        <v>1010</v>
      </c>
      <c r="O461" t="s">
        <v>457</v>
      </c>
      <c r="P461" t="s">
        <v>457</v>
      </c>
      <c r="Q461">
        <v>1</v>
      </c>
      <c r="X461">
        <v>102</v>
      </c>
      <c r="Y461">
        <v>0</v>
      </c>
      <c r="Z461">
        <v>0</v>
      </c>
      <c r="AA461">
        <v>0</v>
      </c>
      <c r="AB461">
        <v>0</v>
      </c>
      <c r="AC461">
        <v>0</v>
      </c>
      <c r="AD461">
        <v>0</v>
      </c>
      <c r="AE461">
        <v>0</v>
      </c>
      <c r="AF461" t="s">
        <v>3</v>
      </c>
      <c r="AG461">
        <v>102</v>
      </c>
      <c r="AH461">
        <v>3</v>
      </c>
      <c r="AI461">
        <v>-1</v>
      </c>
      <c r="AJ461" t="s">
        <v>3</v>
      </c>
      <c r="AK461">
        <v>0</v>
      </c>
      <c r="AL461">
        <v>0</v>
      </c>
      <c r="AM461">
        <v>0</v>
      </c>
      <c r="AN461">
        <v>0</v>
      </c>
      <c r="AO461">
        <v>0</v>
      </c>
      <c r="AP461">
        <v>0</v>
      </c>
      <c r="AQ461">
        <v>0</v>
      </c>
      <c r="AR461">
        <v>0</v>
      </c>
    </row>
    <row r="462" spans="1:44" x14ac:dyDescent="0.2">
      <c r="A462">
        <f>ROW(Source!A612)</f>
        <v>612</v>
      </c>
      <c r="B462">
        <v>60254752</v>
      </c>
      <c r="C462">
        <v>60254751</v>
      </c>
      <c r="D462">
        <v>58999254</v>
      </c>
      <c r="E462">
        <v>1080</v>
      </c>
      <c r="F462">
        <v>1</v>
      </c>
      <c r="G462">
        <v>1080</v>
      </c>
      <c r="H462">
        <v>1</v>
      </c>
      <c r="I462" t="s">
        <v>1048</v>
      </c>
      <c r="J462" t="s">
        <v>3</v>
      </c>
      <c r="K462" t="s">
        <v>1049</v>
      </c>
      <c r="L462">
        <v>1191</v>
      </c>
      <c r="N462">
        <v>1013</v>
      </c>
      <c r="O462" t="s">
        <v>1050</v>
      </c>
      <c r="P462" t="s">
        <v>1050</v>
      </c>
      <c r="Q462">
        <v>1</v>
      </c>
      <c r="X462">
        <v>18.84</v>
      </c>
      <c r="Y462">
        <v>0</v>
      </c>
      <c r="Z462">
        <v>0</v>
      </c>
      <c r="AA462">
        <v>0</v>
      </c>
      <c r="AB462">
        <v>0</v>
      </c>
      <c r="AC462">
        <v>0</v>
      </c>
      <c r="AD462">
        <v>1</v>
      </c>
      <c r="AE462">
        <v>1</v>
      </c>
      <c r="AF462" t="s">
        <v>24</v>
      </c>
      <c r="AG462">
        <v>20.724</v>
      </c>
      <c r="AH462">
        <v>2</v>
      </c>
      <c r="AI462">
        <v>60254752</v>
      </c>
      <c r="AJ462">
        <v>380</v>
      </c>
      <c r="AK462">
        <v>0</v>
      </c>
      <c r="AL462">
        <v>0</v>
      </c>
      <c r="AM462">
        <v>0</v>
      </c>
      <c r="AN462">
        <v>0</v>
      </c>
      <c r="AO462">
        <v>0</v>
      </c>
      <c r="AP462">
        <v>0</v>
      </c>
      <c r="AQ462">
        <v>0</v>
      </c>
      <c r="AR462">
        <v>0</v>
      </c>
    </row>
    <row r="463" spans="1:44" x14ac:dyDescent="0.2">
      <c r="A463">
        <f>ROW(Source!A612)</f>
        <v>612</v>
      </c>
      <c r="B463">
        <v>60254753</v>
      </c>
      <c r="C463">
        <v>60254751</v>
      </c>
      <c r="D463">
        <v>59070669</v>
      </c>
      <c r="E463">
        <v>1</v>
      </c>
      <c r="F463">
        <v>1</v>
      </c>
      <c r="G463">
        <v>1080</v>
      </c>
      <c r="H463">
        <v>2</v>
      </c>
      <c r="I463" t="s">
        <v>1055</v>
      </c>
      <c r="J463" t="s">
        <v>1056</v>
      </c>
      <c r="K463" t="s">
        <v>1057</v>
      </c>
      <c r="L463">
        <v>1368</v>
      </c>
      <c r="N463">
        <v>1011</v>
      </c>
      <c r="O463" t="s">
        <v>1054</v>
      </c>
      <c r="P463" t="s">
        <v>1054</v>
      </c>
      <c r="Q463">
        <v>1</v>
      </c>
      <c r="X463">
        <v>0.01</v>
      </c>
      <c r="Y463">
        <v>0</v>
      </c>
      <c r="Z463">
        <v>83.1</v>
      </c>
      <c r="AA463">
        <v>12.62</v>
      </c>
      <c r="AB463">
        <v>0</v>
      </c>
      <c r="AC463">
        <v>0</v>
      </c>
      <c r="AD463">
        <v>1</v>
      </c>
      <c r="AE463">
        <v>0</v>
      </c>
      <c r="AF463" t="s">
        <v>24</v>
      </c>
      <c r="AG463">
        <v>1.1000000000000001E-2</v>
      </c>
      <c r="AH463">
        <v>2</v>
      </c>
      <c r="AI463">
        <v>60254753</v>
      </c>
      <c r="AJ463">
        <v>381</v>
      </c>
      <c r="AK463">
        <v>0</v>
      </c>
      <c r="AL463">
        <v>0</v>
      </c>
      <c r="AM463">
        <v>0</v>
      </c>
      <c r="AN463">
        <v>0</v>
      </c>
      <c r="AO463">
        <v>0</v>
      </c>
      <c r="AP463">
        <v>0</v>
      </c>
      <c r="AQ463">
        <v>0</v>
      </c>
      <c r="AR463">
        <v>0</v>
      </c>
    </row>
    <row r="464" spans="1:44" x14ac:dyDescent="0.2">
      <c r="A464">
        <f>ROW(Source!A612)</f>
        <v>612</v>
      </c>
      <c r="B464">
        <v>60254754</v>
      </c>
      <c r="C464">
        <v>60254751</v>
      </c>
      <c r="D464">
        <v>59014300</v>
      </c>
      <c r="E464">
        <v>1080</v>
      </c>
      <c r="F464">
        <v>1</v>
      </c>
      <c r="G464">
        <v>1080</v>
      </c>
      <c r="H464">
        <v>3</v>
      </c>
      <c r="I464" t="s">
        <v>1265</v>
      </c>
      <c r="J464" t="s">
        <v>3</v>
      </c>
      <c r="K464" t="s">
        <v>1266</v>
      </c>
      <c r="L464">
        <v>1354</v>
      </c>
      <c r="N464">
        <v>1010</v>
      </c>
      <c r="O464" t="s">
        <v>457</v>
      </c>
      <c r="P464" t="s">
        <v>457</v>
      </c>
      <c r="Q464">
        <v>1</v>
      </c>
      <c r="X464">
        <v>102</v>
      </c>
      <c r="Y464">
        <v>0</v>
      </c>
      <c r="Z464">
        <v>0</v>
      </c>
      <c r="AA464">
        <v>0</v>
      </c>
      <c r="AB464">
        <v>0</v>
      </c>
      <c r="AC464">
        <v>0</v>
      </c>
      <c r="AD464">
        <v>0</v>
      </c>
      <c r="AE464">
        <v>0</v>
      </c>
      <c r="AF464" t="s">
        <v>3</v>
      </c>
      <c r="AG464">
        <v>102</v>
      </c>
      <c r="AH464">
        <v>3</v>
      </c>
      <c r="AI464">
        <v>-1</v>
      </c>
      <c r="AJ464" t="s">
        <v>3</v>
      </c>
      <c r="AK464">
        <v>0</v>
      </c>
      <c r="AL464">
        <v>0</v>
      </c>
      <c r="AM464">
        <v>0</v>
      </c>
      <c r="AN464">
        <v>0</v>
      </c>
      <c r="AO464">
        <v>0</v>
      </c>
      <c r="AP464">
        <v>0</v>
      </c>
      <c r="AQ464">
        <v>0</v>
      </c>
      <c r="AR464">
        <v>0</v>
      </c>
    </row>
    <row r="465" spans="1:44" x14ac:dyDescent="0.2">
      <c r="A465">
        <f>ROW(Source!A615)</f>
        <v>615</v>
      </c>
      <c r="B465">
        <v>60254762</v>
      </c>
      <c r="C465">
        <v>60254758</v>
      </c>
      <c r="D465">
        <v>58999254</v>
      </c>
      <c r="E465">
        <v>1080</v>
      </c>
      <c r="F465">
        <v>1</v>
      </c>
      <c r="G465">
        <v>1080</v>
      </c>
      <c r="H465">
        <v>1</v>
      </c>
      <c r="I465" t="s">
        <v>1048</v>
      </c>
      <c r="J465" t="s">
        <v>3</v>
      </c>
      <c r="K465" t="s">
        <v>1049</v>
      </c>
      <c r="L465">
        <v>1191</v>
      </c>
      <c r="N465">
        <v>1013</v>
      </c>
      <c r="O465" t="s">
        <v>1050</v>
      </c>
      <c r="P465" t="s">
        <v>1050</v>
      </c>
      <c r="Q465">
        <v>1</v>
      </c>
      <c r="X465">
        <v>18.84</v>
      </c>
      <c r="Y465">
        <v>0</v>
      </c>
      <c r="Z465">
        <v>0</v>
      </c>
      <c r="AA465">
        <v>0</v>
      </c>
      <c r="AB465">
        <v>0</v>
      </c>
      <c r="AC465">
        <v>0</v>
      </c>
      <c r="AD465">
        <v>1</v>
      </c>
      <c r="AE465">
        <v>1</v>
      </c>
      <c r="AF465" t="s">
        <v>24</v>
      </c>
      <c r="AG465">
        <v>20.724</v>
      </c>
      <c r="AH465">
        <v>2</v>
      </c>
      <c r="AI465">
        <v>60254759</v>
      </c>
      <c r="AJ465">
        <v>383</v>
      </c>
      <c r="AK465">
        <v>0</v>
      </c>
      <c r="AL465">
        <v>0</v>
      </c>
      <c r="AM465">
        <v>0</v>
      </c>
      <c r="AN465">
        <v>0</v>
      </c>
      <c r="AO465">
        <v>0</v>
      </c>
      <c r="AP465">
        <v>0</v>
      </c>
      <c r="AQ465">
        <v>0</v>
      </c>
      <c r="AR465">
        <v>0</v>
      </c>
    </row>
    <row r="466" spans="1:44" x14ac:dyDescent="0.2">
      <c r="A466">
        <f>ROW(Source!A615)</f>
        <v>615</v>
      </c>
      <c r="B466">
        <v>60254763</v>
      </c>
      <c r="C466">
        <v>60254758</v>
      </c>
      <c r="D466">
        <v>59070669</v>
      </c>
      <c r="E466">
        <v>1</v>
      </c>
      <c r="F466">
        <v>1</v>
      </c>
      <c r="G466">
        <v>1080</v>
      </c>
      <c r="H466">
        <v>2</v>
      </c>
      <c r="I466" t="s">
        <v>1055</v>
      </c>
      <c r="J466" t="s">
        <v>1056</v>
      </c>
      <c r="K466" t="s">
        <v>1057</v>
      </c>
      <c r="L466">
        <v>1368</v>
      </c>
      <c r="N466">
        <v>1011</v>
      </c>
      <c r="O466" t="s">
        <v>1054</v>
      </c>
      <c r="P466" t="s">
        <v>1054</v>
      </c>
      <c r="Q466">
        <v>1</v>
      </c>
      <c r="X466">
        <v>0.01</v>
      </c>
      <c r="Y466">
        <v>0</v>
      </c>
      <c r="Z466">
        <v>83.1</v>
      </c>
      <c r="AA466">
        <v>12.62</v>
      </c>
      <c r="AB466">
        <v>0</v>
      </c>
      <c r="AC466">
        <v>0</v>
      </c>
      <c r="AD466">
        <v>1</v>
      </c>
      <c r="AE466">
        <v>0</v>
      </c>
      <c r="AF466" t="s">
        <v>24</v>
      </c>
      <c r="AG466">
        <v>1.1000000000000001E-2</v>
      </c>
      <c r="AH466">
        <v>2</v>
      </c>
      <c r="AI466">
        <v>60254760</v>
      </c>
      <c r="AJ466">
        <v>384</v>
      </c>
      <c r="AK466">
        <v>0</v>
      </c>
      <c r="AL466">
        <v>0</v>
      </c>
      <c r="AM466">
        <v>0</v>
      </c>
      <c r="AN466">
        <v>0</v>
      </c>
      <c r="AO466">
        <v>0</v>
      </c>
      <c r="AP466">
        <v>0</v>
      </c>
      <c r="AQ466">
        <v>0</v>
      </c>
      <c r="AR466">
        <v>0</v>
      </c>
    </row>
    <row r="467" spans="1:44" x14ac:dyDescent="0.2">
      <c r="A467">
        <f>ROW(Source!A615)</f>
        <v>615</v>
      </c>
      <c r="B467">
        <v>60254764</v>
      </c>
      <c r="C467">
        <v>60254758</v>
      </c>
      <c r="D467">
        <v>59014298</v>
      </c>
      <c r="E467">
        <v>1080</v>
      </c>
      <c r="F467">
        <v>1</v>
      </c>
      <c r="G467">
        <v>1080</v>
      </c>
      <c r="H467">
        <v>3</v>
      </c>
      <c r="I467" t="s">
        <v>1265</v>
      </c>
      <c r="J467" t="s">
        <v>3</v>
      </c>
      <c r="K467" t="s">
        <v>1266</v>
      </c>
      <c r="L467">
        <v>1354</v>
      </c>
      <c r="N467">
        <v>1010</v>
      </c>
      <c r="O467" t="s">
        <v>457</v>
      </c>
      <c r="P467" t="s">
        <v>457</v>
      </c>
      <c r="Q467">
        <v>1</v>
      </c>
      <c r="X467">
        <v>102</v>
      </c>
      <c r="Y467">
        <v>0</v>
      </c>
      <c r="Z467">
        <v>0</v>
      </c>
      <c r="AA467">
        <v>0</v>
      </c>
      <c r="AB467">
        <v>0</v>
      </c>
      <c r="AC467">
        <v>0</v>
      </c>
      <c r="AD467">
        <v>0</v>
      </c>
      <c r="AE467">
        <v>0</v>
      </c>
      <c r="AF467" t="s">
        <v>3</v>
      </c>
      <c r="AG467">
        <v>102</v>
      </c>
      <c r="AH467">
        <v>3</v>
      </c>
      <c r="AI467">
        <v>-1</v>
      </c>
      <c r="AJ467" t="s">
        <v>3</v>
      </c>
      <c r="AK467">
        <v>0</v>
      </c>
      <c r="AL467">
        <v>0</v>
      </c>
      <c r="AM467">
        <v>0</v>
      </c>
      <c r="AN467">
        <v>0</v>
      </c>
      <c r="AO467">
        <v>0</v>
      </c>
      <c r="AP467">
        <v>0</v>
      </c>
      <c r="AQ467">
        <v>0</v>
      </c>
      <c r="AR467">
        <v>0</v>
      </c>
    </row>
    <row r="468" spans="1:44" x14ac:dyDescent="0.2">
      <c r="A468">
        <f>ROW(Source!A616)</f>
        <v>616</v>
      </c>
      <c r="B468">
        <v>60254762</v>
      </c>
      <c r="C468">
        <v>60254758</v>
      </c>
      <c r="D468">
        <v>58999254</v>
      </c>
      <c r="E468">
        <v>1080</v>
      </c>
      <c r="F468">
        <v>1</v>
      </c>
      <c r="G468">
        <v>1080</v>
      </c>
      <c r="H468">
        <v>1</v>
      </c>
      <c r="I468" t="s">
        <v>1048</v>
      </c>
      <c r="J468" t="s">
        <v>3</v>
      </c>
      <c r="K468" t="s">
        <v>1049</v>
      </c>
      <c r="L468">
        <v>1191</v>
      </c>
      <c r="N468">
        <v>1013</v>
      </c>
      <c r="O468" t="s">
        <v>1050</v>
      </c>
      <c r="P468" t="s">
        <v>1050</v>
      </c>
      <c r="Q468">
        <v>1</v>
      </c>
      <c r="X468">
        <v>18.84</v>
      </c>
      <c r="Y468">
        <v>0</v>
      </c>
      <c r="Z468">
        <v>0</v>
      </c>
      <c r="AA468">
        <v>0</v>
      </c>
      <c r="AB468">
        <v>0</v>
      </c>
      <c r="AC468">
        <v>0</v>
      </c>
      <c r="AD468">
        <v>1</v>
      </c>
      <c r="AE468">
        <v>1</v>
      </c>
      <c r="AF468" t="s">
        <v>24</v>
      </c>
      <c r="AG468">
        <v>20.724</v>
      </c>
      <c r="AH468">
        <v>2</v>
      </c>
      <c r="AI468">
        <v>60254759</v>
      </c>
      <c r="AJ468">
        <v>386</v>
      </c>
      <c r="AK468">
        <v>0</v>
      </c>
      <c r="AL468">
        <v>0</v>
      </c>
      <c r="AM468">
        <v>0</v>
      </c>
      <c r="AN468">
        <v>0</v>
      </c>
      <c r="AO468">
        <v>0</v>
      </c>
      <c r="AP468">
        <v>0</v>
      </c>
      <c r="AQ468">
        <v>0</v>
      </c>
      <c r="AR468">
        <v>0</v>
      </c>
    </row>
    <row r="469" spans="1:44" x14ac:dyDescent="0.2">
      <c r="A469">
        <f>ROW(Source!A616)</f>
        <v>616</v>
      </c>
      <c r="B469">
        <v>60254763</v>
      </c>
      <c r="C469">
        <v>60254758</v>
      </c>
      <c r="D469">
        <v>59070669</v>
      </c>
      <c r="E469">
        <v>1</v>
      </c>
      <c r="F469">
        <v>1</v>
      </c>
      <c r="G469">
        <v>1080</v>
      </c>
      <c r="H469">
        <v>2</v>
      </c>
      <c r="I469" t="s">
        <v>1055</v>
      </c>
      <c r="J469" t="s">
        <v>1056</v>
      </c>
      <c r="K469" t="s">
        <v>1057</v>
      </c>
      <c r="L469">
        <v>1368</v>
      </c>
      <c r="N469">
        <v>1011</v>
      </c>
      <c r="O469" t="s">
        <v>1054</v>
      </c>
      <c r="P469" t="s">
        <v>1054</v>
      </c>
      <c r="Q469">
        <v>1</v>
      </c>
      <c r="X469">
        <v>0.01</v>
      </c>
      <c r="Y469">
        <v>0</v>
      </c>
      <c r="Z469">
        <v>83.1</v>
      </c>
      <c r="AA469">
        <v>12.62</v>
      </c>
      <c r="AB469">
        <v>0</v>
      </c>
      <c r="AC469">
        <v>0</v>
      </c>
      <c r="AD469">
        <v>1</v>
      </c>
      <c r="AE469">
        <v>0</v>
      </c>
      <c r="AF469" t="s">
        <v>24</v>
      </c>
      <c r="AG469">
        <v>1.1000000000000001E-2</v>
      </c>
      <c r="AH469">
        <v>2</v>
      </c>
      <c r="AI469">
        <v>60254760</v>
      </c>
      <c r="AJ469">
        <v>387</v>
      </c>
      <c r="AK469">
        <v>0</v>
      </c>
      <c r="AL469">
        <v>0</v>
      </c>
      <c r="AM469">
        <v>0</v>
      </c>
      <c r="AN469">
        <v>0</v>
      </c>
      <c r="AO469">
        <v>0</v>
      </c>
      <c r="AP469">
        <v>0</v>
      </c>
      <c r="AQ469">
        <v>0</v>
      </c>
      <c r="AR469">
        <v>0</v>
      </c>
    </row>
    <row r="470" spans="1:44" x14ac:dyDescent="0.2">
      <c r="A470">
        <f>ROW(Source!A616)</f>
        <v>616</v>
      </c>
      <c r="B470">
        <v>60254764</v>
      </c>
      <c r="C470">
        <v>60254758</v>
      </c>
      <c r="D470">
        <v>59014298</v>
      </c>
      <c r="E470">
        <v>1080</v>
      </c>
      <c r="F470">
        <v>1</v>
      </c>
      <c r="G470">
        <v>1080</v>
      </c>
      <c r="H470">
        <v>3</v>
      </c>
      <c r="I470" t="s">
        <v>1265</v>
      </c>
      <c r="J470" t="s">
        <v>3</v>
      </c>
      <c r="K470" t="s">
        <v>1266</v>
      </c>
      <c r="L470">
        <v>1354</v>
      </c>
      <c r="N470">
        <v>1010</v>
      </c>
      <c r="O470" t="s">
        <v>457</v>
      </c>
      <c r="P470" t="s">
        <v>457</v>
      </c>
      <c r="Q470">
        <v>1</v>
      </c>
      <c r="X470">
        <v>102</v>
      </c>
      <c r="Y470">
        <v>0</v>
      </c>
      <c r="Z470">
        <v>0</v>
      </c>
      <c r="AA470">
        <v>0</v>
      </c>
      <c r="AB470">
        <v>0</v>
      </c>
      <c r="AC470">
        <v>0</v>
      </c>
      <c r="AD470">
        <v>0</v>
      </c>
      <c r="AE470">
        <v>0</v>
      </c>
      <c r="AF470" t="s">
        <v>3</v>
      </c>
      <c r="AG470">
        <v>102</v>
      </c>
      <c r="AH470">
        <v>3</v>
      </c>
      <c r="AI470">
        <v>-1</v>
      </c>
      <c r="AJ470" t="s">
        <v>3</v>
      </c>
      <c r="AK470">
        <v>0</v>
      </c>
      <c r="AL470">
        <v>0</v>
      </c>
      <c r="AM470">
        <v>0</v>
      </c>
      <c r="AN470">
        <v>0</v>
      </c>
      <c r="AO470">
        <v>0</v>
      </c>
      <c r="AP470">
        <v>0</v>
      </c>
      <c r="AQ470">
        <v>0</v>
      </c>
      <c r="AR470">
        <v>0</v>
      </c>
    </row>
    <row r="471" spans="1:44" x14ac:dyDescent="0.2">
      <c r="A471">
        <f>ROW(Source!A619)</f>
        <v>619</v>
      </c>
      <c r="B471">
        <v>60254772</v>
      </c>
      <c r="C471">
        <v>60254768</v>
      </c>
      <c r="D471">
        <v>58999254</v>
      </c>
      <c r="E471">
        <v>1080</v>
      </c>
      <c r="F471">
        <v>1</v>
      </c>
      <c r="G471">
        <v>1080</v>
      </c>
      <c r="H471">
        <v>1</v>
      </c>
      <c r="I471" t="s">
        <v>1048</v>
      </c>
      <c r="J471" t="s">
        <v>3</v>
      </c>
      <c r="K471" t="s">
        <v>1049</v>
      </c>
      <c r="L471">
        <v>1191</v>
      </c>
      <c r="N471">
        <v>1013</v>
      </c>
      <c r="O471" t="s">
        <v>1050</v>
      </c>
      <c r="P471" t="s">
        <v>1050</v>
      </c>
      <c r="Q471">
        <v>1</v>
      </c>
      <c r="X471">
        <v>18.84</v>
      </c>
      <c r="Y471">
        <v>0</v>
      </c>
      <c r="Z471">
        <v>0</v>
      </c>
      <c r="AA471">
        <v>0</v>
      </c>
      <c r="AB471">
        <v>0</v>
      </c>
      <c r="AC471">
        <v>0</v>
      </c>
      <c r="AD471">
        <v>1</v>
      </c>
      <c r="AE471">
        <v>1</v>
      </c>
      <c r="AF471" t="s">
        <v>24</v>
      </c>
      <c r="AG471">
        <v>20.724</v>
      </c>
      <c r="AH471">
        <v>2</v>
      </c>
      <c r="AI471">
        <v>60254769</v>
      </c>
      <c r="AJ471">
        <v>389</v>
      </c>
      <c r="AK471">
        <v>0</v>
      </c>
      <c r="AL471">
        <v>0</v>
      </c>
      <c r="AM471">
        <v>0</v>
      </c>
      <c r="AN471">
        <v>0</v>
      </c>
      <c r="AO471">
        <v>0</v>
      </c>
      <c r="AP471">
        <v>0</v>
      </c>
      <c r="AQ471">
        <v>0</v>
      </c>
      <c r="AR471">
        <v>0</v>
      </c>
    </row>
    <row r="472" spans="1:44" x14ac:dyDescent="0.2">
      <c r="A472">
        <f>ROW(Source!A619)</f>
        <v>619</v>
      </c>
      <c r="B472">
        <v>60254773</v>
      </c>
      <c r="C472">
        <v>60254768</v>
      </c>
      <c r="D472">
        <v>59070669</v>
      </c>
      <c r="E472">
        <v>1</v>
      </c>
      <c r="F472">
        <v>1</v>
      </c>
      <c r="G472">
        <v>1080</v>
      </c>
      <c r="H472">
        <v>2</v>
      </c>
      <c r="I472" t="s">
        <v>1055</v>
      </c>
      <c r="J472" t="s">
        <v>1056</v>
      </c>
      <c r="K472" t="s">
        <v>1057</v>
      </c>
      <c r="L472">
        <v>1368</v>
      </c>
      <c r="N472">
        <v>1011</v>
      </c>
      <c r="O472" t="s">
        <v>1054</v>
      </c>
      <c r="P472" t="s">
        <v>1054</v>
      </c>
      <c r="Q472">
        <v>1</v>
      </c>
      <c r="X472">
        <v>0.01</v>
      </c>
      <c r="Y472">
        <v>0</v>
      </c>
      <c r="Z472">
        <v>83.1</v>
      </c>
      <c r="AA472">
        <v>12.62</v>
      </c>
      <c r="AB472">
        <v>0</v>
      </c>
      <c r="AC472">
        <v>0</v>
      </c>
      <c r="AD472">
        <v>1</v>
      </c>
      <c r="AE472">
        <v>0</v>
      </c>
      <c r="AF472" t="s">
        <v>24</v>
      </c>
      <c r="AG472">
        <v>1.1000000000000001E-2</v>
      </c>
      <c r="AH472">
        <v>2</v>
      </c>
      <c r="AI472">
        <v>60254770</v>
      </c>
      <c r="AJ472">
        <v>390</v>
      </c>
      <c r="AK472">
        <v>0</v>
      </c>
      <c r="AL472">
        <v>0</v>
      </c>
      <c r="AM472">
        <v>0</v>
      </c>
      <c r="AN472">
        <v>0</v>
      </c>
      <c r="AO472">
        <v>0</v>
      </c>
      <c r="AP472">
        <v>0</v>
      </c>
      <c r="AQ472">
        <v>0</v>
      </c>
      <c r="AR472">
        <v>0</v>
      </c>
    </row>
    <row r="473" spans="1:44" x14ac:dyDescent="0.2">
      <c r="A473">
        <f>ROW(Source!A619)</f>
        <v>619</v>
      </c>
      <c r="B473">
        <v>60254774</v>
      </c>
      <c r="C473">
        <v>60254768</v>
      </c>
      <c r="D473">
        <v>59014298</v>
      </c>
      <c r="E473">
        <v>1080</v>
      </c>
      <c r="F473">
        <v>1</v>
      </c>
      <c r="G473">
        <v>1080</v>
      </c>
      <c r="H473">
        <v>3</v>
      </c>
      <c r="I473" t="s">
        <v>1265</v>
      </c>
      <c r="J473" t="s">
        <v>3</v>
      </c>
      <c r="K473" t="s">
        <v>1266</v>
      </c>
      <c r="L473">
        <v>1354</v>
      </c>
      <c r="N473">
        <v>1010</v>
      </c>
      <c r="O473" t="s">
        <v>457</v>
      </c>
      <c r="P473" t="s">
        <v>457</v>
      </c>
      <c r="Q473">
        <v>1</v>
      </c>
      <c r="X473">
        <v>102</v>
      </c>
      <c r="Y473">
        <v>0</v>
      </c>
      <c r="Z473">
        <v>0</v>
      </c>
      <c r="AA473">
        <v>0</v>
      </c>
      <c r="AB473">
        <v>0</v>
      </c>
      <c r="AC473">
        <v>0</v>
      </c>
      <c r="AD473">
        <v>0</v>
      </c>
      <c r="AE473">
        <v>0</v>
      </c>
      <c r="AF473" t="s">
        <v>3</v>
      </c>
      <c r="AG473">
        <v>102</v>
      </c>
      <c r="AH473">
        <v>3</v>
      </c>
      <c r="AI473">
        <v>-1</v>
      </c>
      <c r="AJ473" t="s">
        <v>3</v>
      </c>
      <c r="AK473">
        <v>0</v>
      </c>
      <c r="AL473">
        <v>0</v>
      </c>
      <c r="AM473">
        <v>0</v>
      </c>
      <c r="AN473">
        <v>0</v>
      </c>
      <c r="AO473">
        <v>0</v>
      </c>
      <c r="AP473">
        <v>0</v>
      </c>
      <c r="AQ473">
        <v>0</v>
      </c>
      <c r="AR473">
        <v>0</v>
      </c>
    </row>
    <row r="474" spans="1:44" x14ac:dyDescent="0.2">
      <c r="A474">
        <f>ROW(Source!A620)</f>
        <v>620</v>
      </c>
      <c r="B474">
        <v>60254772</v>
      </c>
      <c r="C474">
        <v>60254768</v>
      </c>
      <c r="D474">
        <v>58999254</v>
      </c>
      <c r="E474">
        <v>1080</v>
      </c>
      <c r="F474">
        <v>1</v>
      </c>
      <c r="G474">
        <v>1080</v>
      </c>
      <c r="H474">
        <v>1</v>
      </c>
      <c r="I474" t="s">
        <v>1048</v>
      </c>
      <c r="J474" t="s">
        <v>3</v>
      </c>
      <c r="K474" t="s">
        <v>1049</v>
      </c>
      <c r="L474">
        <v>1191</v>
      </c>
      <c r="N474">
        <v>1013</v>
      </c>
      <c r="O474" t="s">
        <v>1050</v>
      </c>
      <c r="P474" t="s">
        <v>1050</v>
      </c>
      <c r="Q474">
        <v>1</v>
      </c>
      <c r="X474">
        <v>18.84</v>
      </c>
      <c r="Y474">
        <v>0</v>
      </c>
      <c r="Z474">
        <v>0</v>
      </c>
      <c r="AA474">
        <v>0</v>
      </c>
      <c r="AB474">
        <v>0</v>
      </c>
      <c r="AC474">
        <v>0</v>
      </c>
      <c r="AD474">
        <v>1</v>
      </c>
      <c r="AE474">
        <v>1</v>
      </c>
      <c r="AF474" t="s">
        <v>24</v>
      </c>
      <c r="AG474">
        <v>20.724</v>
      </c>
      <c r="AH474">
        <v>2</v>
      </c>
      <c r="AI474">
        <v>60254769</v>
      </c>
      <c r="AJ474">
        <v>392</v>
      </c>
      <c r="AK474">
        <v>0</v>
      </c>
      <c r="AL474">
        <v>0</v>
      </c>
      <c r="AM474">
        <v>0</v>
      </c>
      <c r="AN474">
        <v>0</v>
      </c>
      <c r="AO474">
        <v>0</v>
      </c>
      <c r="AP474">
        <v>0</v>
      </c>
      <c r="AQ474">
        <v>0</v>
      </c>
      <c r="AR474">
        <v>0</v>
      </c>
    </row>
    <row r="475" spans="1:44" x14ac:dyDescent="0.2">
      <c r="A475">
        <f>ROW(Source!A620)</f>
        <v>620</v>
      </c>
      <c r="B475">
        <v>60254773</v>
      </c>
      <c r="C475">
        <v>60254768</v>
      </c>
      <c r="D475">
        <v>59070669</v>
      </c>
      <c r="E475">
        <v>1</v>
      </c>
      <c r="F475">
        <v>1</v>
      </c>
      <c r="G475">
        <v>1080</v>
      </c>
      <c r="H475">
        <v>2</v>
      </c>
      <c r="I475" t="s">
        <v>1055</v>
      </c>
      <c r="J475" t="s">
        <v>1056</v>
      </c>
      <c r="K475" t="s">
        <v>1057</v>
      </c>
      <c r="L475">
        <v>1368</v>
      </c>
      <c r="N475">
        <v>1011</v>
      </c>
      <c r="O475" t="s">
        <v>1054</v>
      </c>
      <c r="P475" t="s">
        <v>1054</v>
      </c>
      <c r="Q475">
        <v>1</v>
      </c>
      <c r="X475">
        <v>0.01</v>
      </c>
      <c r="Y475">
        <v>0</v>
      </c>
      <c r="Z475">
        <v>83.1</v>
      </c>
      <c r="AA475">
        <v>12.62</v>
      </c>
      <c r="AB475">
        <v>0</v>
      </c>
      <c r="AC475">
        <v>0</v>
      </c>
      <c r="AD475">
        <v>1</v>
      </c>
      <c r="AE475">
        <v>0</v>
      </c>
      <c r="AF475" t="s">
        <v>24</v>
      </c>
      <c r="AG475">
        <v>1.1000000000000001E-2</v>
      </c>
      <c r="AH475">
        <v>2</v>
      </c>
      <c r="AI475">
        <v>60254770</v>
      </c>
      <c r="AJ475">
        <v>393</v>
      </c>
      <c r="AK475">
        <v>0</v>
      </c>
      <c r="AL475">
        <v>0</v>
      </c>
      <c r="AM475">
        <v>0</v>
      </c>
      <c r="AN475">
        <v>0</v>
      </c>
      <c r="AO475">
        <v>0</v>
      </c>
      <c r="AP475">
        <v>0</v>
      </c>
      <c r="AQ475">
        <v>0</v>
      </c>
      <c r="AR475">
        <v>0</v>
      </c>
    </row>
    <row r="476" spans="1:44" x14ac:dyDescent="0.2">
      <c r="A476">
        <f>ROW(Source!A620)</f>
        <v>620</v>
      </c>
      <c r="B476">
        <v>60254774</v>
      </c>
      <c r="C476">
        <v>60254768</v>
      </c>
      <c r="D476">
        <v>59014298</v>
      </c>
      <c r="E476">
        <v>1080</v>
      </c>
      <c r="F476">
        <v>1</v>
      </c>
      <c r="G476">
        <v>1080</v>
      </c>
      <c r="H476">
        <v>3</v>
      </c>
      <c r="I476" t="s">
        <v>1265</v>
      </c>
      <c r="J476" t="s">
        <v>3</v>
      </c>
      <c r="K476" t="s">
        <v>1266</v>
      </c>
      <c r="L476">
        <v>1354</v>
      </c>
      <c r="N476">
        <v>1010</v>
      </c>
      <c r="O476" t="s">
        <v>457</v>
      </c>
      <c r="P476" t="s">
        <v>457</v>
      </c>
      <c r="Q476">
        <v>1</v>
      </c>
      <c r="X476">
        <v>102</v>
      </c>
      <c r="Y476">
        <v>0</v>
      </c>
      <c r="Z476">
        <v>0</v>
      </c>
      <c r="AA476">
        <v>0</v>
      </c>
      <c r="AB476">
        <v>0</v>
      </c>
      <c r="AC476">
        <v>0</v>
      </c>
      <c r="AD476">
        <v>0</v>
      </c>
      <c r="AE476">
        <v>0</v>
      </c>
      <c r="AF476" t="s">
        <v>3</v>
      </c>
      <c r="AG476">
        <v>102</v>
      </c>
      <c r="AH476">
        <v>3</v>
      </c>
      <c r="AI476">
        <v>-1</v>
      </c>
      <c r="AJ476" t="s">
        <v>3</v>
      </c>
      <c r="AK476">
        <v>0</v>
      </c>
      <c r="AL476">
        <v>0</v>
      </c>
      <c r="AM476">
        <v>0</v>
      </c>
      <c r="AN476">
        <v>0</v>
      </c>
      <c r="AO476">
        <v>0</v>
      </c>
      <c r="AP476">
        <v>0</v>
      </c>
      <c r="AQ476">
        <v>0</v>
      </c>
      <c r="AR476">
        <v>0</v>
      </c>
    </row>
    <row r="477" spans="1:44" x14ac:dyDescent="0.2">
      <c r="A477">
        <f>ROW(Source!A623)</f>
        <v>623</v>
      </c>
      <c r="B477">
        <v>60254467</v>
      </c>
      <c r="C477">
        <v>60253860</v>
      </c>
      <c r="D477">
        <v>58999254</v>
      </c>
      <c r="E477">
        <v>1080</v>
      </c>
      <c r="F477">
        <v>1</v>
      </c>
      <c r="G477">
        <v>1080</v>
      </c>
      <c r="H477">
        <v>1</v>
      </c>
      <c r="I477" t="s">
        <v>1048</v>
      </c>
      <c r="J477" t="s">
        <v>3</v>
      </c>
      <c r="K477" t="s">
        <v>1049</v>
      </c>
      <c r="L477">
        <v>1191</v>
      </c>
      <c r="N477">
        <v>1013</v>
      </c>
      <c r="O477" t="s">
        <v>1050</v>
      </c>
      <c r="P477" t="s">
        <v>1050</v>
      </c>
      <c r="Q477">
        <v>1</v>
      </c>
      <c r="X477">
        <v>1.03</v>
      </c>
      <c r="Y477">
        <v>0</v>
      </c>
      <c r="Z477">
        <v>0</v>
      </c>
      <c r="AA477">
        <v>0</v>
      </c>
      <c r="AB477">
        <v>0</v>
      </c>
      <c r="AC477">
        <v>0</v>
      </c>
      <c r="AD477">
        <v>1</v>
      </c>
      <c r="AE477">
        <v>1</v>
      </c>
      <c r="AF477" t="s">
        <v>24</v>
      </c>
      <c r="AG477">
        <v>1.1330000000000002</v>
      </c>
      <c r="AH477">
        <v>2</v>
      </c>
      <c r="AI477">
        <v>60253861</v>
      </c>
      <c r="AJ477">
        <v>395</v>
      </c>
      <c r="AK477">
        <v>0</v>
      </c>
      <c r="AL477">
        <v>0</v>
      </c>
      <c r="AM477">
        <v>0</v>
      </c>
      <c r="AN477">
        <v>0</v>
      </c>
      <c r="AO477">
        <v>0</v>
      </c>
      <c r="AP477">
        <v>0</v>
      </c>
      <c r="AQ477">
        <v>0</v>
      </c>
      <c r="AR477">
        <v>0</v>
      </c>
    </row>
    <row r="478" spans="1:44" x14ac:dyDescent="0.2">
      <c r="A478">
        <f>ROW(Source!A623)</f>
        <v>623</v>
      </c>
      <c r="B478">
        <v>60254468</v>
      </c>
      <c r="C478">
        <v>60253860</v>
      </c>
      <c r="D478">
        <v>59070370</v>
      </c>
      <c r="E478">
        <v>1</v>
      </c>
      <c r="F478">
        <v>1</v>
      </c>
      <c r="G478">
        <v>1080</v>
      </c>
      <c r="H478">
        <v>2</v>
      </c>
      <c r="I478" t="s">
        <v>1051</v>
      </c>
      <c r="J478" t="s">
        <v>1052</v>
      </c>
      <c r="K478" t="s">
        <v>1053</v>
      </c>
      <c r="L478">
        <v>1368</v>
      </c>
      <c r="N478">
        <v>1011</v>
      </c>
      <c r="O478" t="s">
        <v>1054</v>
      </c>
      <c r="P478" t="s">
        <v>1054</v>
      </c>
      <c r="Q478">
        <v>1</v>
      </c>
      <c r="X478">
        <v>0.11</v>
      </c>
      <c r="Y478">
        <v>0</v>
      </c>
      <c r="Z478">
        <v>7.11</v>
      </c>
      <c r="AA478">
        <v>0</v>
      </c>
      <c r="AB478">
        <v>0</v>
      </c>
      <c r="AC478">
        <v>0</v>
      </c>
      <c r="AD478">
        <v>1</v>
      </c>
      <c r="AE478">
        <v>0</v>
      </c>
      <c r="AF478" t="s">
        <v>24</v>
      </c>
      <c r="AG478">
        <v>0.12100000000000001</v>
      </c>
      <c r="AH478">
        <v>2</v>
      </c>
      <c r="AI478">
        <v>60253862</v>
      </c>
      <c r="AJ478">
        <v>396</v>
      </c>
      <c r="AK478">
        <v>0</v>
      </c>
      <c r="AL478">
        <v>0</v>
      </c>
      <c r="AM478">
        <v>0</v>
      </c>
      <c r="AN478">
        <v>0</v>
      </c>
      <c r="AO478">
        <v>0</v>
      </c>
      <c r="AP478">
        <v>0</v>
      </c>
      <c r="AQ478">
        <v>0</v>
      </c>
      <c r="AR478">
        <v>0</v>
      </c>
    </row>
    <row r="479" spans="1:44" x14ac:dyDescent="0.2">
      <c r="A479">
        <f>ROW(Source!A623)</f>
        <v>623</v>
      </c>
      <c r="B479">
        <v>60254469</v>
      </c>
      <c r="C479">
        <v>60253860</v>
      </c>
      <c r="D479">
        <v>59039593</v>
      </c>
      <c r="E479">
        <v>1</v>
      </c>
      <c r="F479">
        <v>1</v>
      </c>
      <c r="G479">
        <v>1080</v>
      </c>
      <c r="H479">
        <v>3</v>
      </c>
      <c r="I479" t="s">
        <v>1205</v>
      </c>
      <c r="J479" t="s">
        <v>1206</v>
      </c>
      <c r="K479" t="s">
        <v>1207</v>
      </c>
      <c r="L479">
        <v>1348</v>
      </c>
      <c r="N479">
        <v>1009</v>
      </c>
      <c r="O479" t="s">
        <v>32</v>
      </c>
      <c r="P479" t="s">
        <v>32</v>
      </c>
      <c r="Q479">
        <v>1000</v>
      </c>
      <c r="X479">
        <v>0.02</v>
      </c>
      <c r="Y479">
        <v>9844.31</v>
      </c>
      <c r="Z479">
        <v>0</v>
      </c>
      <c r="AA479">
        <v>0</v>
      </c>
      <c r="AB479">
        <v>0</v>
      </c>
      <c r="AC479">
        <v>0</v>
      </c>
      <c r="AD479">
        <v>1</v>
      </c>
      <c r="AE479">
        <v>0</v>
      </c>
      <c r="AF479" t="s">
        <v>3</v>
      </c>
      <c r="AG479">
        <v>0.02</v>
      </c>
      <c r="AH479">
        <v>2</v>
      </c>
      <c r="AI479">
        <v>60253863</v>
      </c>
      <c r="AJ479">
        <v>397</v>
      </c>
      <c r="AK479">
        <v>0</v>
      </c>
      <c r="AL479">
        <v>0</v>
      </c>
      <c r="AM479">
        <v>0</v>
      </c>
      <c r="AN479">
        <v>0</v>
      </c>
      <c r="AO479">
        <v>0</v>
      </c>
      <c r="AP479">
        <v>0</v>
      </c>
      <c r="AQ479">
        <v>0</v>
      </c>
      <c r="AR479">
        <v>0</v>
      </c>
    </row>
    <row r="480" spans="1:44" x14ac:dyDescent="0.2">
      <c r="A480">
        <f>ROW(Source!A623)</f>
        <v>623</v>
      </c>
      <c r="B480">
        <v>60254470</v>
      </c>
      <c r="C480">
        <v>60253860</v>
      </c>
      <c r="D480">
        <v>59039758</v>
      </c>
      <c r="E480">
        <v>1</v>
      </c>
      <c r="F480">
        <v>1</v>
      </c>
      <c r="G480">
        <v>1080</v>
      </c>
      <c r="H480">
        <v>3</v>
      </c>
      <c r="I480" t="s">
        <v>1119</v>
      </c>
      <c r="J480" t="s">
        <v>1120</v>
      </c>
      <c r="K480" t="s">
        <v>1121</v>
      </c>
      <c r="L480">
        <v>1348</v>
      </c>
      <c r="N480">
        <v>1009</v>
      </c>
      <c r="O480" t="s">
        <v>32</v>
      </c>
      <c r="P480" t="s">
        <v>32</v>
      </c>
      <c r="Q480">
        <v>1000</v>
      </c>
      <c r="X480">
        <v>6.0000000000000002E-5</v>
      </c>
      <c r="Y480">
        <v>331.04</v>
      </c>
      <c r="Z480">
        <v>0</v>
      </c>
      <c r="AA480">
        <v>0</v>
      </c>
      <c r="AB480">
        <v>0</v>
      </c>
      <c r="AC480">
        <v>0</v>
      </c>
      <c r="AD480">
        <v>1</v>
      </c>
      <c r="AE480">
        <v>0</v>
      </c>
      <c r="AF480" t="s">
        <v>3</v>
      </c>
      <c r="AG480">
        <v>6.0000000000000002E-5</v>
      </c>
      <c r="AH480">
        <v>2</v>
      </c>
      <c r="AI480">
        <v>60253864</v>
      </c>
      <c r="AJ480">
        <v>398</v>
      </c>
      <c r="AK480">
        <v>0</v>
      </c>
      <c r="AL480">
        <v>0</v>
      </c>
      <c r="AM480">
        <v>0</v>
      </c>
      <c r="AN480">
        <v>0</v>
      </c>
      <c r="AO480">
        <v>0</v>
      </c>
      <c r="AP480">
        <v>0</v>
      </c>
      <c r="AQ480">
        <v>0</v>
      </c>
      <c r="AR480">
        <v>0</v>
      </c>
    </row>
    <row r="481" spans="1:44" x14ac:dyDescent="0.2">
      <c r="A481">
        <f>ROW(Source!A623)</f>
        <v>623</v>
      </c>
      <c r="B481">
        <v>60254471</v>
      </c>
      <c r="C481">
        <v>60253860</v>
      </c>
      <c r="D481">
        <v>59040049</v>
      </c>
      <c r="E481">
        <v>1</v>
      </c>
      <c r="F481">
        <v>1</v>
      </c>
      <c r="G481">
        <v>1080</v>
      </c>
      <c r="H481">
        <v>3</v>
      </c>
      <c r="I481" t="s">
        <v>1066</v>
      </c>
      <c r="J481" t="s">
        <v>1067</v>
      </c>
      <c r="K481" t="s">
        <v>1068</v>
      </c>
      <c r="L481">
        <v>1348</v>
      </c>
      <c r="N481">
        <v>1009</v>
      </c>
      <c r="O481" t="s">
        <v>32</v>
      </c>
      <c r="P481" t="s">
        <v>32</v>
      </c>
      <c r="Q481">
        <v>1000</v>
      </c>
      <c r="X481">
        <v>2.9999999999999997E-4</v>
      </c>
      <c r="Y481">
        <v>8590.86</v>
      </c>
      <c r="Z481">
        <v>0</v>
      </c>
      <c r="AA481">
        <v>0</v>
      </c>
      <c r="AB481">
        <v>0</v>
      </c>
      <c r="AC481">
        <v>0</v>
      </c>
      <c r="AD481">
        <v>1</v>
      </c>
      <c r="AE481">
        <v>0</v>
      </c>
      <c r="AF481" t="s">
        <v>3</v>
      </c>
      <c r="AG481">
        <v>2.9999999999999997E-4</v>
      </c>
      <c r="AH481">
        <v>2</v>
      </c>
      <c r="AI481">
        <v>60253865</v>
      </c>
      <c r="AJ481">
        <v>399</v>
      </c>
      <c r="AK481">
        <v>0</v>
      </c>
      <c r="AL481">
        <v>0</v>
      </c>
      <c r="AM481">
        <v>0</v>
      </c>
      <c r="AN481">
        <v>0</v>
      </c>
      <c r="AO481">
        <v>0</v>
      </c>
      <c r="AP481">
        <v>0</v>
      </c>
      <c r="AQ481">
        <v>0</v>
      </c>
      <c r="AR481">
        <v>0</v>
      </c>
    </row>
    <row r="482" spans="1:44" x14ac:dyDescent="0.2">
      <c r="A482">
        <f>ROW(Source!A623)</f>
        <v>623</v>
      </c>
      <c r="B482">
        <v>60254472</v>
      </c>
      <c r="C482">
        <v>60253860</v>
      </c>
      <c r="D482">
        <v>58996482</v>
      </c>
      <c r="E482">
        <v>1080</v>
      </c>
      <c r="F482">
        <v>1</v>
      </c>
      <c r="G482">
        <v>1080</v>
      </c>
      <c r="H482">
        <v>3</v>
      </c>
      <c r="I482" t="s">
        <v>1217</v>
      </c>
      <c r="J482" t="s">
        <v>3</v>
      </c>
      <c r="K482" t="s">
        <v>1218</v>
      </c>
      <c r="L482">
        <v>1346</v>
      </c>
      <c r="N482">
        <v>1009</v>
      </c>
      <c r="O482" t="s">
        <v>1065</v>
      </c>
      <c r="P482" t="s">
        <v>1065</v>
      </c>
      <c r="Q482">
        <v>1</v>
      </c>
      <c r="X482">
        <v>1.8</v>
      </c>
      <c r="Y482">
        <v>0</v>
      </c>
      <c r="Z482">
        <v>0</v>
      </c>
      <c r="AA482">
        <v>0</v>
      </c>
      <c r="AB482">
        <v>0</v>
      </c>
      <c r="AC482">
        <v>0</v>
      </c>
      <c r="AD482">
        <v>0</v>
      </c>
      <c r="AE482">
        <v>0</v>
      </c>
      <c r="AF482" t="s">
        <v>3</v>
      </c>
      <c r="AG482">
        <v>1.8</v>
      </c>
      <c r="AH482">
        <v>3</v>
      </c>
      <c r="AI482">
        <v>-1</v>
      </c>
      <c r="AJ482" t="s">
        <v>3</v>
      </c>
      <c r="AK482">
        <v>0</v>
      </c>
      <c r="AL482">
        <v>0</v>
      </c>
      <c r="AM482">
        <v>0</v>
      </c>
      <c r="AN482">
        <v>0</v>
      </c>
      <c r="AO482">
        <v>0</v>
      </c>
      <c r="AP482">
        <v>0</v>
      </c>
      <c r="AQ482">
        <v>0</v>
      </c>
      <c r="AR482">
        <v>0</v>
      </c>
    </row>
    <row r="483" spans="1:44" x14ac:dyDescent="0.2">
      <c r="A483">
        <f>ROW(Source!A623)</f>
        <v>623</v>
      </c>
      <c r="B483">
        <v>60254473</v>
      </c>
      <c r="C483">
        <v>60253860</v>
      </c>
      <c r="D483">
        <v>59037809</v>
      </c>
      <c r="E483">
        <v>1080</v>
      </c>
      <c r="F483">
        <v>1</v>
      </c>
      <c r="G483">
        <v>1080</v>
      </c>
      <c r="H483">
        <v>3</v>
      </c>
      <c r="I483" t="s">
        <v>1267</v>
      </c>
      <c r="J483" t="s">
        <v>3</v>
      </c>
      <c r="K483" t="s">
        <v>1268</v>
      </c>
      <c r="L483">
        <v>1354</v>
      </c>
      <c r="N483">
        <v>1010</v>
      </c>
      <c r="O483" t="s">
        <v>457</v>
      </c>
      <c r="P483" t="s">
        <v>457</v>
      </c>
      <c r="Q483">
        <v>1</v>
      </c>
      <c r="X483">
        <v>1</v>
      </c>
      <c r="Y483">
        <v>0</v>
      </c>
      <c r="Z483">
        <v>0</v>
      </c>
      <c r="AA483">
        <v>0</v>
      </c>
      <c r="AB483">
        <v>0</v>
      </c>
      <c r="AC483">
        <v>0</v>
      </c>
      <c r="AD483">
        <v>0</v>
      </c>
      <c r="AE483">
        <v>0</v>
      </c>
      <c r="AF483" t="s">
        <v>3</v>
      </c>
      <c r="AG483">
        <v>1</v>
      </c>
      <c r="AH483">
        <v>3</v>
      </c>
      <c r="AI483">
        <v>-1</v>
      </c>
      <c r="AJ483" t="s">
        <v>3</v>
      </c>
      <c r="AK483">
        <v>0</v>
      </c>
      <c r="AL483">
        <v>0</v>
      </c>
      <c r="AM483">
        <v>0</v>
      </c>
      <c r="AN483">
        <v>0</v>
      </c>
      <c r="AO483">
        <v>0</v>
      </c>
      <c r="AP483">
        <v>0</v>
      </c>
      <c r="AQ483">
        <v>0</v>
      </c>
      <c r="AR483">
        <v>0</v>
      </c>
    </row>
    <row r="484" spans="1:44" x14ac:dyDescent="0.2">
      <c r="A484">
        <f>ROW(Source!A624)</f>
        <v>624</v>
      </c>
      <c r="B484">
        <v>60254467</v>
      </c>
      <c r="C484">
        <v>60253860</v>
      </c>
      <c r="D484">
        <v>58999254</v>
      </c>
      <c r="E484">
        <v>1080</v>
      </c>
      <c r="F484">
        <v>1</v>
      </c>
      <c r="G484">
        <v>1080</v>
      </c>
      <c r="H484">
        <v>1</v>
      </c>
      <c r="I484" t="s">
        <v>1048</v>
      </c>
      <c r="J484" t="s">
        <v>3</v>
      </c>
      <c r="K484" t="s">
        <v>1049</v>
      </c>
      <c r="L484">
        <v>1191</v>
      </c>
      <c r="N484">
        <v>1013</v>
      </c>
      <c r="O484" t="s">
        <v>1050</v>
      </c>
      <c r="P484" t="s">
        <v>1050</v>
      </c>
      <c r="Q484">
        <v>1</v>
      </c>
      <c r="X484">
        <v>1.03</v>
      </c>
      <c r="Y484">
        <v>0</v>
      </c>
      <c r="Z484">
        <v>0</v>
      </c>
      <c r="AA484">
        <v>0</v>
      </c>
      <c r="AB484">
        <v>0</v>
      </c>
      <c r="AC484">
        <v>0</v>
      </c>
      <c r="AD484">
        <v>1</v>
      </c>
      <c r="AE484">
        <v>1</v>
      </c>
      <c r="AF484" t="s">
        <v>24</v>
      </c>
      <c r="AG484">
        <v>1.1330000000000002</v>
      </c>
      <c r="AH484">
        <v>2</v>
      </c>
      <c r="AI484">
        <v>60253861</v>
      </c>
      <c r="AJ484">
        <v>402</v>
      </c>
      <c r="AK484">
        <v>0</v>
      </c>
      <c r="AL484">
        <v>0</v>
      </c>
      <c r="AM484">
        <v>0</v>
      </c>
      <c r="AN484">
        <v>0</v>
      </c>
      <c r="AO484">
        <v>0</v>
      </c>
      <c r="AP484">
        <v>0</v>
      </c>
      <c r="AQ484">
        <v>0</v>
      </c>
      <c r="AR484">
        <v>0</v>
      </c>
    </row>
    <row r="485" spans="1:44" x14ac:dyDescent="0.2">
      <c r="A485">
        <f>ROW(Source!A624)</f>
        <v>624</v>
      </c>
      <c r="B485">
        <v>60254468</v>
      </c>
      <c r="C485">
        <v>60253860</v>
      </c>
      <c r="D485">
        <v>59070370</v>
      </c>
      <c r="E485">
        <v>1</v>
      </c>
      <c r="F485">
        <v>1</v>
      </c>
      <c r="G485">
        <v>1080</v>
      </c>
      <c r="H485">
        <v>2</v>
      </c>
      <c r="I485" t="s">
        <v>1051</v>
      </c>
      <c r="J485" t="s">
        <v>1052</v>
      </c>
      <c r="K485" t="s">
        <v>1053</v>
      </c>
      <c r="L485">
        <v>1368</v>
      </c>
      <c r="N485">
        <v>1011</v>
      </c>
      <c r="O485" t="s">
        <v>1054</v>
      </c>
      <c r="P485" t="s">
        <v>1054</v>
      </c>
      <c r="Q485">
        <v>1</v>
      </c>
      <c r="X485">
        <v>0.11</v>
      </c>
      <c r="Y485">
        <v>0</v>
      </c>
      <c r="Z485">
        <v>7.11</v>
      </c>
      <c r="AA485">
        <v>0</v>
      </c>
      <c r="AB485">
        <v>0</v>
      </c>
      <c r="AC485">
        <v>0</v>
      </c>
      <c r="AD485">
        <v>1</v>
      </c>
      <c r="AE485">
        <v>0</v>
      </c>
      <c r="AF485" t="s">
        <v>24</v>
      </c>
      <c r="AG485">
        <v>0.12100000000000001</v>
      </c>
      <c r="AH485">
        <v>2</v>
      </c>
      <c r="AI485">
        <v>60253862</v>
      </c>
      <c r="AJ485">
        <v>403</v>
      </c>
      <c r="AK485">
        <v>0</v>
      </c>
      <c r="AL485">
        <v>0</v>
      </c>
      <c r="AM485">
        <v>0</v>
      </c>
      <c r="AN485">
        <v>0</v>
      </c>
      <c r="AO485">
        <v>0</v>
      </c>
      <c r="AP485">
        <v>0</v>
      </c>
      <c r="AQ485">
        <v>0</v>
      </c>
      <c r="AR485">
        <v>0</v>
      </c>
    </row>
    <row r="486" spans="1:44" x14ac:dyDescent="0.2">
      <c r="A486">
        <f>ROW(Source!A624)</f>
        <v>624</v>
      </c>
      <c r="B486">
        <v>60254469</v>
      </c>
      <c r="C486">
        <v>60253860</v>
      </c>
      <c r="D486">
        <v>59039593</v>
      </c>
      <c r="E486">
        <v>1</v>
      </c>
      <c r="F486">
        <v>1</v>
      </c>
      <c r="G486">
        <v>1080</v>
      </c>
      <c r="H486">
        <v>3</v>
      </c>
      <c r="I486" t="s">
        <v>1205</v>
      </c>
      <c r="J486" t="s">
        <v>1206</v>
      </c>
      <c r="K486" t="s">
        <v>1207</v>
      </c>
      <c r="L486">
        <v>1348</v>
      </c>
      <c r="N486">
        <v>1009</v>
      </c>
      <c r="O486" t="s">
        <v>32</v>
      </c>
      <c r="P486" t="s">
        <v>32</v>
      </c>
      <c r="Q486">
        <v>1000</v>
      </c>
      <c r="X486">
        <v>0.02</v>
      </c>
      <c r="Y486">
        <v>9844.31</v>
      </c>
      <c r="Z486">
        <v>0</v>
      </c>
      <c r="AA486">
        <v>0</v>
      </c>
      <c r="AB486">
        <v>0</v>
      </c>
      <c r="AC486">
        <v>0</v>
      </c>
      <c r="AD486">
        <v>1</v>
      </c>
      <c r="AE486">
        <v>0</v>
      </c>
      <c r="AF486" t="s">
        <v>3</v>
      </c>
      <c r="AG486">
        <v>0.02</v>
      </c>
      <c r="AH486">
        <v>2</v>
      </c>
      <c r="AI486">
        <v>60253863</v>
      </c>
      <c r="AJ486">
        <v>404</v>
      </c>
      <c r="AK486">
        <v>0</v>
      </c>
      <c r="AL486">
        <v>0</v>
      </c>
      <c r="AM486">
        <v>0</v>
      </c>
      <c r="AN486">
        <v>0</v>
      </c>
      <c r="AO486">
        <v>0</v>
      </c>
      <c r="AP486">
        <v>0</v>
      </c>
      <c r="AQ486">
        <v>0</v>
      </c>
      <c r="AR486">
        <v>0</v>
      </c>
    </row>
    <row r="487" spans="1:44" x14ac:dyDescent="0.2">
      <c r="A487">
        <f>ROW(Source!A624)</f>
        <v>624</v>
      </c>
      <c r="B487">
        <v>60254470</v>
      </c>
      <c r="C487">
        <v>60253860</v>
      </c>
      <c r="D487">
        <v>59039758</v>
      </c>
      <c r="E487">
        <v>1</v>
      </c>
      <c r="F487">
        <v>1</v>
      </c>
      <c r="G487">
        <v>1080</v>
      </c>
      <c r="H487">
        <v>3</v>
      </c>
      <c r="I487" t="s">
        <v>1119</v>
      </c>
      <c r="J487" t="s">
        <v>1120</v>
      </c>
      <c r="K487" t="s">
        <v>1121</v>
      </c>
      <c r="L487">
        <v>1348</v>
      </c>
      <c r="N487">
        <v>1009</v>
      </c>
      <c r="O487" t="s">
        <v>32</v>
      </c>
      <c r="P487" t="s">
        <v>32</v>
      </c>
      <c r="Q487">
        <v>1000</v>
      </c>
      <c r="X487">
        <v>6.0000000000000002E-5</v>
      </c>
      <c r="Y487">
        <v>331.04</v>
      </c>
      <c r="Z487">
        <v>0</v>
      </c>
      <c r="AA487">
        <v>0</v>
      </c>
      <c r="AB487">
        <v>0</v>
      </c>
      <c r="AC487">
        <v>0</v>
      </c>
      <c r="AD487">
        <v>1</v>
      </c>
      <c r="AE487">
        <v>0</v>
      </c>
      <c r="AF487" t="s">
        <v>3</v>
      </c>
      <c r="AG487">
        <v>6.0000000000000002E-5</v>
      </c>
      <c r="AH487">
        <v>2</v>
      </c>
      <c r="AI487">
        <v>60253864</v>
      </c>
      <c r="AJ487">
        <v>405</v>
      </c>
      <c r="AK487">
        <v>0</v>
      </c>
      <c r="AL487">
        <v>0</v>
      </c>
      <c r="AM487">
        <v>0</v>
      </c>
      <c r="AN487">
        <v>0</v>
      </c>
      <c r="AO487">
        <v>0</v>
      </c>
      <c r="AP487">
        <v>0</v>
      </c>
      <c r="AQ487">
        <v>0</v>
      </c>
      <c r="AR487">
        <v>0</v>
      </c>
    </row>
    <row r="488" spans="1:44" x14ac:dyDescent="0.2">
      <c r="A488">
        <f>ROW(Source!A624)</f>
        <v>624</v>
      </c>
      <c r="B488">
        <v>60254471</v>
      </c>
      <c r="C488">
        <v>60253860</v>
      </c>
      <c r="D488">
        <v>59040049</v>
      </c>
      <c r="E488">
        <v>1</v>
      </c>
      <c r="F488">
        <v>1</v>
      </c>
      <c r="G488">
        <v>1080</v>
      </c>
      <c r="H488">
        <v>3</v>
      </c>
      <c r="I488" t="s">
        <v>1066</v>
      </c>
      <c r="J488" t="s">
        <v>1067</v>
      </c>
      <c r="K488" t="s">
        <v>1068</v>
      </c>
      <c r="L488">
        <v>1348</v>
      </c>
      <c r="N488">
        <v>1009</v>
      </c>
      <c r="O488" t="s">
        <v>32</v>
      </c>
      <c r="P488" t="s">
        <v>32</v>
      </c>
      <c r="Q488">
        <v>1000</v>
      </c>
      <c r="X488">
        <v>2.9999999999999997E-4</v>
      </c>
      <c r="Y488">
        <v>8590.86</v>
      </c>
      <c r="Z488">
        <v>0</v>
      </c>
      <c r="AA488">
        <v>0</v>
      </c>
      <c r="AB488">
        <v>0</v>
      </c>
      <c r="AC488">
        <v>0</v>
      </c>
      <c r="AD488">
        <v>1</v>
      </c>
      <c r="AE488">
        <v>0</v>
      </c>
      <c r="AF488" t="s">
        <v>3</v>
      </c>
      <c r="AG488">
        <v>2.9999999999999997E-4</v>
      </c>
      <c r="AH488">
        <v>2</v>
      </c>
      <c r="AI488">
        <v>60253865</v>
      </c>
      <c r="AJ488">
        <v>406</v>
      </c>
      <c r="AK488">
        <v>0</v>
      </c>
      <c r="AL488">
        <v>0</v>
      </c>
      <c r="AM488">
        <v>0</v>
      </c>
      <c r="AN488">
        <v>0</v>
      </c>
      <c r="AO488">
        <v>0</v>
      </c>
      <c r="AP488">
        <v>0</v>
      </c>
      <c r="AQ488">
        <v>0</v>
      </c>
      <c r="AR488">
        <v>0</v>
      </c>
    </row>
    <row r="489" spans="1:44" x14ac:dyDescent="0.2">
      <c r="A489">
        <f>ROW(Source!A624)</f>
        <v>624</v>
      </c>
      <c r="B489">
        <v>60254472</v>
      </c>
      <c r="C489">
        <v>60253860</v>
      </c>
      <c r="D489">
        <v>58996482</v>
      </c>
      <c r="E489">
        <v>1080</v>
      </c>
      <c r="F489">
        <v>1</v>
      </c>
      <c r="G489">
        <v>1080</v>
      </c>
      <c r="H489">
        <v>3</v>
      </c>
      <c r="I489" t="s">
        <v>1217</v>
      </c>
      <c r="J489" t="s">
        <v>3</v>
      </c>
      <c r="K489" t="s">
        <v>1218</v>
      </c>
      <c r="L489">
        <v>1346</v>
      </c>
      <c r="N489">
        <v>1009</v>
      </c>
      <c r="O489" t="s">
        <v>1065</v>
      </c>
      <c r="P489" t="s">
        <v>1065</v>
      </c>
      <c r="Q489">
        <v>1</v>
      </c>
      <c r="X489">
        <v>1.8</v>
      </c>
      <c r="Y489">
        <v>0</v>
      </c>
      <c r="Z489">
        <v>0</v>
      </c>
      <c r="AA489">
        <v>0</v>
      </c>
      <c r="AB489">
        <v>0</v>
      </c>
      <c r="AC489">
        <v>0</v>
      </c>
      <c r="AD489">
        <v>0</v>
      </c>
      <c r="AE489">
        <v>0</v>
      </c>
      <c r="AF489" t="s">
        <v>3</v>
      </c>
      <c r="AG489">
        <v>1.8</v>
      </c>
      <c r="AH489">
        <v>3</v>
      </c>
      <c r="AI489">
        <v>-1</v>
      </c>
      <c r="AJ489" t="s">
        <v>3</v>
      </c>
      <c r="AK489">
        <v>0</v>
      </c>
      <c r="AL489">
        <v>0</v>
      </c>
      <c r="AM489">
        <v>0</v>
      </c>
      <c r="AN489">
        <v>0</v>
      </c>
      <c r="AO489">
        <v>0</v>
      </c>
      <c r="AP489">
        <v>0</v>
      </c>
      <c r="AQ489">
        <v>0</v>
      </c>
      <c r="AR489">
        <v>0</v>
      </c>
    </row>
    <row r="490" spans="1:44" x14ac:dyDescent="0.2">
      <c r="A490">
        <f>ROW(Source!A624)</f>
        <v>624</v>
      </c>
      <c r="B490">
        <v>60254473</v>
      </c>
      <c r="C490">
        <v>60253860</v>
      </c>
      <c r="D490">
        <v>59037809</v>
      </c>
      <c r="E490">
        <v>1080</v>
      </c>
      <c r="F490">
        <v>1</v>
      </c>
      <c r="G490">
        <v>1080</v>
      </c>
      <c r="H490">
        <v>3</v>
      </c>
      <c r="I490" t="s">
        <v>1267</v>
      </c>
      <c r="J490" t="s">
        <v>3</v>
      </c>
      <c r="K490" t="s">
        <v>1268</v>
      </c>
      <c r="L490">
        <v>1354</v>
      </c>
      <c r="N490">
        <v>1010</v>
      </c>
      <c r="O490" t="s">
        <v>457</v>
      </c>
      <c r="P490" t="s">
        <v>457</v>
      </c>
      <c r="Q490">
        <v>1</v>
      </c>
      <c r="X490">
        <v>1</v>
      </c>
      <c r="Y490">
        <v>0</v>
      </c>
      <c r="Z490">
        <v>0</v>
      </c>
      <c r="AA490">
        <v>0</v>
      </c>
      <c r="AB490">
        <v>0</v>
      </c>
      <c r="AC490">
        <v>0</v>
      </c>
      <c r="AD490">
        <v>0</v>
      </c>
      <c r="AE490">
        <v>0</v>
      </c>
      <c r="AF490" t="s">
        <v>3</v>
      </c>
      <c r="AG490">
        <v>1</v>
      </c>
      <c r="AH490">
        <v>3</v>
      </c>
      <c r="AI490">
        <v>-1</v>
      </c>
      <c r="AJ490" t="s">
        <v>3</v>
      </c>
      <c r="AK490">
        <v>0</v>
      </c>
      <c r="AL490">
        <v>0</v>
      </c>
      <c r="AM490">
        <v>0</v>
      </c>
      <c r="AN490">
        <v>0</v>
      </c>
      <c r="AO490">
        <v>0</v>
      </c>
      <c r="AP490">
        <v>0</v>
      </c>
      <c r="AQ490">
        <v>0</v>
      </c>
      <c r="AR490">
        <v>0</v>
      </c>
    </row>
    <row r="491" spans="1:44" x14ac:dyDescent="0.2">
      <c r="A491">
        <f>ROW(Source!A629)</f>
        <v>629</v>
      </c>
      <c r="B491">
        <v>60254784</v>
      </c>
      <c r="C491">
        <v>60254780</v>
      </c>
      <c r="D491">
        <v>58999254</v>
      </c>
      <c r="E491">
        <v>1080</v>
      </c>
      <c r="F491">
        <v>1</v>
      </c>
      <c r="G491">
        <v>1080</v>
      </c>
      <c r="H491">
        <v>1</v>
      </c>
      <c r="I491" t="s">
        <v>1048</v>
      </c>
      <c r="J491" t="s">
        <v>3</v>
      </c>
      <c r="K491" t="s">
        <v>1049</v>
      </c>
      <c r="L491">
        <v>1191</v>
      </c>
      <c r="N491">
        <v>1013</v>
      </c>
      <c r="O491" t="s">
        <v>1050</v>
      </c>
      <c r="P491" t="s">
        <v>1050</v>
      </c>
      <c r="Q491">
        <v>1</v>
      </c>
      <c r="X491">
        <v>18.84</v>
      </c>
      <c r="Y491">
        <v>0</v>
      </c>
      <c r="Z491">
        <v>0</v>
      </c>
      <c r="AA491">
        <v>0</v>
      </c>
      <c r="AB491">
        <v>0</v>
      </c>
      <c r="AC491">
        <v>0</v>
      </c>
      <c r="AD491">
        <v>1</v>
      </c>
      <c r="AE491">
        <v>1</v>
      </c>
      <c r="AF491" t="s">
        <v>24</v>
      </c>
      <c r="AG491">
        <v>20.724</v>
      </c>
      <c r="AH491">
        <v>2</v>
      </c>
      <c r="AI491">
        <v>60254781</v>
      </c>
      <c r="AJ491">
        <v>409</v>
      </c>
      <c r="AK491">
        <v>0</v>
      </c>
      <c r="AL491">
        <v>0</v>
      </c>
      <c r="AM491">
        <v>0</v>
      </c>
      <c r="AN491">
        <v>0</v>
      </c>
      <c r="AO491">
        <v>0</v>
      </c>
      <c r="AP491">
        <v>0</v>
      </c>
      <c r="AQ491">
        <v>0</v>
      </c>
      <c r="AR491">
        <v>0</v>
      </c>
    </row>
    <row r="492" spans="1:44" x14ac:dyDescent="0.2">
      <c r="A492">
        <f>ROW(Source!A629)</f>
        <v>629</v>
      </c>
      <c r="B492">
        <v>60254785</v>
      </c>
      <c r="C492">
        <v>60254780</v>
      </c>
      <c r="D492">
        <v>59070669</v>
      </c>
      <c r="E492">
        <v>1</v>
      </c>
      <c r="F492">
        <v>1</v>
      </c>
      <c r="G492">
        <v>1080</v>
      </c>
      <c r="H492">
        <v>2</v>
      </c>
      <c r="I492" t="s">
        <v>1055</v>
      </c>
      <c r="J492" t="s">
        <v>1056</v>
      </c>
      <c r="K492" t="s">
        <v>1057</v>
      </c>
      <c r="L492">
        <v>1368</v>
      </c>
      <c r="N492">
        <v>1011</v>
      </c>
      <c r="O492" t="s">
        <v>1054</v>
      </c>
      <c r="P492" t="s">
        <v>1054</v>
      </c>
      <c r="Q492">
        <v>1</v>
      </c>
      <c r="X492">
        <v>0.01</v>
      </c>
      <c r="Y492">
        <v>0</v>
      </c>
      <c r="Z492">
        <v>83.1</v>
      </c>
      <c r="AA492">
        <v>12.62</v>
      </c>
      <c r="AB492">
        <v>0</v>
      </c>
      <c r="AC492">
        <v>0</v>
      </c>
      <c r="AD492">
        <v>1</v>
      </c>
      <c r="AE492">
        <v>0</v>
      </c>
      <c r="AF492" t="s">
        <v>24</v>
      </c>
      <c r="AG492">
        <v>1.1000000000000001E-2</v>
      </c>
      <c r="AH492">
        <v>2</v>
      </c>
      <c r="AI492">
        <v>60254782</v>
      </c>
      <c r="AJ492">
        <v>410</v>
      </c>
      <c r="AK492">
        <v>0</v>
      </c>
      <c r="AL492">
        <v>0</v>
      </c>
      <c r="AM492">
        <v>0</v>
      </c>
      <c r="AN492">
        <v>0</v>
      </c>
      <c r="AO492">
        <v>0</v>
      </c>
      <c r="AP492">
        <v>0</v>
      </c>
      <c r="AQ492">
        <v>0</v>
      </c>
      <c r="AR492">
        <v>0</v>
      </c>
    </row>
    <row r="493" spans="1:44" x14ac:dyDescent="0.2">
      <c r="A493">
        <f>ROW(Source!A629)</f>
        <v>629</v>
      </c>
      <c r="B493">
        <v>60254786</v>
      </c>
      <c r="C493">
        <v>60254780</v>
      </c>
      <c r="D493">
        <v>59014298</v>
      </c>
      <c r="E493">
        <v>1080</v>
      </c>
      <c r="F493">
        <v>1</v>
      </c>
      <c r="G493">
        <v>1080</v>
      </c>
      <c r="H493">
        <v>3</v>
      </c>
      <c r="I493" t="s">
        <v>1265</v>
      </c>
      <c r="J493" t="s">
        <v>3</v>
      </c>
      <c r="K493" t="s">
        <v>1266</v>
      </c>
      <c r="L493">
        <v>1354</v>
      </c>
      <c r="N493">
        <v>1010</v>
      </c>
      <c r="O493" t="s">
        <v>457</v>
      </c>
      <c r="P493" t="s">
        <v>457</v>
      </c>
      <c r="Q493">
        <v>1</v>
      </c>
      <c r="X493">
        <v>102</v>
      </c>
      <c r="Y493">
        <v>0</v>
      </c>
      <c r="Z493">
        <v>0</v>
      </c>
      <c r="AA493">
        <v>0</v>
      </c>
      <c r="AB493">
        <v>0</v>
      </c>
      <c r="AC493">
        <v>0</v>
      </c>
      <c r="AD493">
        <v>0</v>
      </c>
      <c r="AE493">
        <v>0</v>
      </c>
      <c r="AF493" t="s">
        <v>3</v>
      </c>
      <c r="AG493">
        <v>102</v>
      </c>
      <c r="AH493">
        <v>3</v>
      </c>
      <c r="AI493">
        <v>-1</v>
      </c>
      <c r="AJ493" t="s">
        <v>3</v>
      </c>
      <c r="AK493">
        <v>0</v>
      </c>
      <c r="AL493">
        <v>0</v>
      </c>
      <c r="AM493">
        <v>0</v>
      </c>
      <c r="AN493">
        <v>0</v>
      </c>
      <c r="AO493">
        <v>0</v>
      </c>
      <c r="AP493">
        <v>0</v>
      </c>
      <c r="AQ493">
        <v>0</v>
      </c>
      <c r="AR493">
        <v>0</v>
      </c>
    </row>
    <row r="494" spans="1:44" x14ac:dyDescent="0.2">
      <c r="A494">
        <f>ROW(Source!A630)</f>
        <v>630</v>
      </c>
      <c r="B494">
        <v>60254784</v>
      </c>
      <c r="C494">
        <v>60254780</v>
      </c>
      <c r="D494">
        <v>58999254</v>
      </c>
      <c r="E494">
        <v>1080</v>
      </c>
      <c r="F494">
        <v>1</v>
      </c>
      <c r="G494">
        <v>1080</v>
      </c>
      <c r="H494">
        <v>1</v>
      </c>
      <c r="I494" t="s">
        <v>1048</v>
      </c>
      <c r="J494" t="s">
        <v>3</v>
      </c>
      <c r="K494" t="s">
        <v>1049</v>
      </c>
      <c r="L494">
        <v>1191</v>
      </c>
      <c r="N494">
        <v>1013</v>
      </c>
      <c r="O494" t="s">
        <v>1050</v>
      </c>
      <c r="P494" t="s">
        <v>1050</v>
      </c>
      <c r="Q494">
        <v>1</v>
      </c>
      <c r="X494">
        <v>18.84</v>
      </c>
      <c r="Y494">
        <v>0</v>
      </c>
      <c r="Z494">
        <v>0</v>
      </c>
      <c r="AA494">
        <v>0</v>
      </c>
      <c r="AB494">
        <v>0</v>
      </c>
      <c r="AC494">
        <v>0</v>
      </c>
      <c r="AD494">
        <v>1</v>
      </c>
      <c r="AE494">
        <v>1</v>
      </c>
      <c r="AF494" t="s">
        <v>24</v>
      </c>
      <c r="AG494">
        <v>20.724</v>
      </c>
      <c r="AH494">
        <v>2</v>
      </c>
      <c r="AI494">
        <v>60254781</v>
      </c>
      <c r="AJ494">
        <v>413</v>
      </c>
      <c r="AK494">
        <v>0</v>
      </c>
      <c r="AL494">
        <v>0</v>
      </c>
      <c r="AM494">
        <v>0</v>
      </c>
      <c r="AN494">
        <v>0</v>
      </c>
      <c r="AO494">
        <v>0</v>
      </c>
      <c r="AP494">
        <v>0</v>
      </c>
      <c r="AQ494">
        <v>0</v>
      </c>
      <c r="AR494">
        <v>0</v>
      </c>
    </row>
    <row r="495" spans="1:44" x14ac:dyDescent="0.2">
      <c r="A495">
        <f>ROW(Source!A630)</f>
        <v>630</v>
      </c>
      <c r="B495">
        <v>60254785</v>
      </c>
      <c r="C495">
        <v>60254780</v>
      </c>
      <c r="D495">
        <v>59070669</v>
      </c>
      <c r="E495">
        <v>1</v>
      </c>
      <c r="F495">
        <v>1</v>
      </c>
      <c r="G495">
        <v>1080</v>
      </c>
      <c r="H495">
        <v>2</v>
      </c>
      <c r="I495" t="s">
        <v>1055</v>
      </c>
      <c r="J495" t="s">
        <v>1056</v>
      </c>
      <c r="K495" t="s">
        <v>1057</v>
      </c>
      <c r="L495">
        <v>1368</v>
      </c>
      <c r="N495">
        <v>1011</v>
      </c>
      <c r="O495" t="s">
        <v>1054</v>
      </c>
      <c r="P495" t="s">
        <v>1054</v>
      </c>
      <c r="Q495">
        <v>1</v>
      </c>
      <c r="X495">
        <v>0.01</v>
      </c>
      <c r="Y495">
        <v>0</v>
      </c>
      <c r="Z495">
        <v>83.1</v>
      </c>
      <c r="AA495">
        <v>12.62</v>
      </c>
      <c r="AB495">
        <v>0</v>
      </c>
      <c r="AC495">
        <v>0</v>
      </c>
      <c r="AD495">
        <v>1</v>
      </c>
      <c r="AE495">
        <v>0</v>
      </c>
      <c r="AF495" t="s">
        <v>24</v>
      </c>
      <c r="AG495">
        <v>1.1000000000000001E-2</v>
      </c>
      <c r="AH495">
        <v>2</v>
      </c>
      <c r="AI495">
        <v>60254782</v>
      </c>
      <c r="AJ495">
        <v>414</v>
      </c>
      <c r="AK495">
        <v>0</v>
      </c>
      <c r="AL495">
        <v>0</v>
      </c>
      <c r="AM495">
        <v>0</v>
      </c>
      <c r="AN495">
        <v>0</v>
      </c>
      <c r="AO495">
        <v>0</v>
      </c>
      <c r="AP495">
        <v>0</v>
      </c>
      <c r="AQ495">
        <v>0</v>
      </c>
      <c r="AR495">
        <v>0</v>
      </c>
    </row>
    <row r="496" spans="1:44" x14ac:dyDescent="0.2">
      <c r="A496">
        <f>ROW(Source!A630)</f>
        <v>630</v>
      </c>
      <c r="B496">
        <v>60254786</v>
      </c>
      <c r="C496">
        <v>60254780</v>
      </c>
      <c r="D496">
        <v>59014298</v>
      </c>
      <c r="E496">
        <v>1080</v>
      </c>
      <c r="F496">
        <v>1</v>
      </c>
      <c r="G496">
        <v>1080</v>
      </c>
      <c r="H496">
        <v>3</v>
      </c>
      <c r="I496" t="s">
        <v>1265</v>
      </c>
      <c r="J496" t="s">
        <v>3</v>
      </c>
      <c r="K496" t="s">
        <v>1266</v>
      </c>
      <c r="L496">
        <v>1354</v>
      </c>
      <c r="N496">
        <v>1010</v>
      </c>
      <c r="O496" t="s">
        <v>457</v>
      </c>
      <c r="P496" t="s">
        <v>457</v>
      </c>
      <c r="Q496">
        <v>1</v>
      </c>
      <c r="X496">
        <v>102</v>
      </c>
      <c r="Y496">
        <v>0</v>
      </c>
      <c r="Z496">
        <v>0</v>
      </c>
      <c r="AA496">
        <v>0</v>
      </c>
      <c r="AB496">
        <v>0</v>
      </c>
      <c r="AC496">
        <v>0</v>
      </c>
      <c r="AD496">
        <v>0</v>
      </c>
      <c r="AE496">
        <v>0</v>
      </c>
      <c r="AF496" t="s">
        <v>3</v>
      </c>
      <c r="AG496">
        <v>102</v>
      </c>
      <c r="AH496">
        <v>3</v>
      </c>
      <c r="AI496">
        <v>-1</v>
      </c>
      <c r="AJ496" t="s">
        <v>3</v>
      </c>
      <c r="AK496">
        <v>0</v>
      </c>
      <c r="AL496">
        <v>0</v>
      </c>
      <c r="AM496">
        <v>0</v>
      </c>
      <c r="AN496">
        <v>0</v>
      </c>
      <c r="AO496">
        <v>0</v>
      </c>
      <c r="AP496">
        <v>0</v>
      </c>
      <c r="AQ496">
        <v>0</v>
      </c>
      <c r="AR496">
        <v>0</v>
      </c>
    </row>
    <row r="497" spans="1:44" x14ac:dyDescent="0.2">
      <c r="A497">
        <f>ROW(Source!A635)</f>
        <v>635</v>
      </c>
      <c r="B497">
        <v>60254474</v>
      </c>
      <c r="C497">
        <v>60253897</v>
      </c>
      <c r="D497">
        <v>58999254</v>
      </c>
      <c r="E497">
        <v>1080</v>
      </c>
      <c r="F497">
        <v>1</v>
      </c>
      <c r="G497">
        <v>1080</v>
      </c>
      <c r="H497">
        <v>1</v>
      </c>
      <c r="I497" t="s">
        <v>1048</v>
      </c>
      <c r="J497" t="s">
        <v>3</v>
      </c>
      <c r="K497" t="s">
        <v>1049</v>
      </c>
      <c r="L497">
        <v>1191</v>
      </c>
      <c r="N497">
        <v>1013</v>
      </c>
      <c r="O497" t="s">
        <v>1050</v>
      </c>
      <c r="P497" t="s">
        <v>1050</v>
      </c>
      <c r="Q497">
        <v>1</v>
      </c>
      <c r="X497">
        <v>1.03</v>
      </c>
      <c r="Y497">
        <v>0</v>
      </c>
      <c r="Z497">
        <v>0</v>
      </c>
      <c r="AA497">
        <v>0</v>
      </c>
      <c r="AB497">
        <v>0</v>
      </c>
      <c r="AC497">
        <v>0</v>
      </c>
      <c r="AD497">
        <v>1</v>
      </c>
      <c r="AE497">
        <v>1</v>
      </c>
      <c r="AF497" t="s">
        <v>24</v>
      </c>
      <c r="AG497">
        <v>1.1330000000000002</v>
      </c>
      <c r="AH497">
        <v>2</v>
      </c>
      <c r="AI497">
        <v>60253898</v>
      </c>
      <c r="AJ497">
        <v>417</v>
      </c>
      <c r="AK497">
        <v>0</v>
      </c>
      <c r="AL497">
        <v>0</v>
      </c>
      <c r="AM497">
        <v>0</v>
      </c>
      <c r="AN497">
        <v>0</v>
      </c>
      <c r="AO497">
        <v>0</v>
      </c>
      <c r="AP497">
        <v>0</v>
      </c>
      <c r="AQ497">
        <v>0</v>
      </c>
      <c r="AR497">
        <v>0</v>
      </c>
    </row>
    <row r="498" spans="1:44" x14ac:dyDescent="0.2">
      <c r="A498">
        <f>ROW(Source!A635)</f>
        <v>635</v>
      </c>
      <c r="B498">
        <v>60254475</v>
      </c>
      <c r="C498">
        <v>60253897</v>
      </c>
      <c r="D498">
        <v>59070370</v>
      </c>
      <c r="E498">
        <v>1</v>
      </c>
      <c r="F498">
        <v>1</v>
      </c>
      <c r="G498">
        <v>1080</v>
      </c>
      <c r="H498">
        <v>2</v>
      </c>
      <c r="I498" t="s">
        <v>1051</v>
      </c>
      <c r="J498" t="s">
        <v>1052</v>
      </c>
      <c r="K498" t="s">
        <v>1053</v>
      </c>
      <c r="L498">
        <v>1368</v>
      </c>
      <c r="N498">
        <v>1011</v>
      </c>
      <c r="O498" t="s">
        <v>1054</v>
      </c>
      <c r="P498" t="s">
        <v>1054</v>
      </c>
      <c r="Q498">
        <v>1</v>
      </c>
      <c r="X498">
        <v>0.11</v>
      </c>
      <c r="Y498">
        <v>0</v>
      </c>
      <c r="Z498">
        <v>7.11</v>
      </c>
      <c r="AA498">
        <v>0</v>
      </c>
      <c r="AB498">
        <v>0</v>
      </c>
      <c r="AC498">
        <v>0</v>
      </c>
      <c r="AD498">
        <v>1</v>
      </c>
      <c r="AE498">
        <v>0</v>
      </c>
      <c r="AF498" t="s">
        <v>24</v>
      </c>
      <c r="AG498">
        <v>0.12100000000000001</v>
      </c>
      <c r="AH498">
        <v>2</v>
      </c>
      <c r="AI498">
        <v>60253899</v>
      </c>
      <c r="AJ498">
        <v>418</v>
      </c>
      <c r="AK498">
        <v>0</v>
      </c>
      <c r="AL498">
        <v>0</v>
      </c>
      <c r="AM498">
        <v>0</v>
      </c>
      <c r="AN498">
        <v>0</v>
      </c>
      <c r="AO498">
        <v>0</v>
      </c>
      <c r="AP498">
        <v>0</v>
      </c>
      <c r="AQ498">
        <v>0</v>
      </c>
      <c r="AR498">
        <v>0</v>
      </c>
    </row>
    <row r="499" spans="1:44" x14ac:dyDescent="0.2">
      <c r="A499">
        <f>ROW(Source!A635)</f>
        <v>635</v>
      </c>
      <c r="B499">
        <v>60254476</v>
      </c>
      <c r="C499">
        <v>60253897</v>
      </c>
      <c r="D499">
        <v>59039593</v>
      </c>
      <c r="E499">
        <v>1</v>
      </c>
      <c r="F499">
        <v>1</v>
      </c>
      <c r="G499">
        <v>1080</v>
      </c>
      <c r="H499">
        <v>3</v>
      </c>
      <c r="I499" t="s">
        <v>1205</v>
      </c>
      <c r="J499" t="s">
        <v>1206</v>
      </c>
      <c r="K499" t="s">
        <v>1207</v>
      </c>
      <c r="L499">
        <v>1348</v>
      </c>
      <c r="N499">
        <v>1009</v>
      </c>
      <c r="O499" t="s">
        <v>32</v>
      </c>
      <c r="P499" t="s">
        <v>32</v>
      </c>
      <c r="Q499">
        <v>1000</v>
      </c>
      <c r="X499">
        <v>0.02</v>
      </c>
      <c r="Y499">
        <v>9844.31</v>
      </c>
      <c r="Z499">
        <v>0</v>
      </c>
      <c r="AA499">
        <v>0</v>
      </c>
      <c r="AB499">
        <v>0</v>
      </c>
      <c r="AC499">
        <v>0</v>
      </c>
      <c r="AD499">
        <v>1</v>
      </c>
      <c r="AE499">
        <v>0</v>
      </c>
      <c r="AF499" t="s">
        <v>3</v>
      </c>
      <c r="AG499">
        <v>0.02</v>
      </c>
      <c r="AH499">
        <v>2</v>
      </c>
      <c r="AI499">
        <v>60253900</v>
      </c>
      <c r="AJ499">
        <v>419</v>
      </c>
      <c r="AK499">
        <v>0</v>
      </c>
      <c r="AL499">
        <v>0</v>
      </c>
      <c r="AM499">
        <v>0</v>
      </c>
      <c r="AN499">
        <v>0</v>
      </c>
      <c r="AO499">
        <v>0</v>
      </c>
      <c r="AP499">
        <v>0</v>
      </c>
      <c r="AQ499">
        <v>0</v>
      </c>
      <c r="AR499">
        <v>0</v>
      </c>
    </row>
    <row r="500" spans="1:44" x14ac:dyDescent="0.2">
      <c r="A500">
        <f>ROW(Source!A635)</f>
        <v>635</v>
      </c>
      <c r="B500">
        <v>60254477</v>
      </c>
      <c r="C500">
        <v>60253897</v>
      </c>
      <c r="D500">
        <v>59039758</v>
      </c>
      <c r="E500">
        <v>1</v>
      </c>
      <c r="F500">
        <v>1</v>
      </c>
      <c r="G500">
        <v>1080</v>
      </c>
      <c r="H500">
        <v>3</v>
      </c>
      <c r="I500" t="s">
        <v>1119</v>
      </c>
      <c r="J500" t="s">
        <v>1120</v>
      </c>
      <c r="K500" t="s">
        <v>1121</v>
      </c>
      <c r="L500">
        <v>1348</v>
      </c>
      <c r="N500">
        <v>1009</v>
      </c>
      <c r="O500" t="s">
        <v>32</v>
      </c>
      <c r="P500" t="s">
        <v>32</v>
      </c>
      <c r="Q500">
        <v>1000</v>
      </c>
      <c r="X500">
        <v>6.0000000000000002E-5</v>
      </c>
      <c r="Y500">
        <v>331.04</v>
      </c>
      <c r="Z500">
        <v>0</v>
      </c>
      <c r="AA500">
        <v>0</v>
      </c>
      <c r="AB500">
        <v>0</v>
      </c>
      <c r="AC500">
        <v>0</v>
      </c>
      <c r="AD500">
        <v>1</v>
      </c>
      <c r="AE500">
        <v>0</v>
      </c>
      <c r="AF500" t="s">
        <v>3</v>
      </c>
      <c r="AG500">
        <v>6.0000000000000002E-5</v>
      </c>
      <c r="AH500">
        <v>2</v>
      </c>
      <c r="AI500">
        <v>60253901</v>
      </c>
      <c r="AJ500">
        <v>420</v>
      </c>
      <c r="AK500">
        <v>0</v>
      </c>
      <c r="AL500">
        <v>0</v>
      </c>
      <c r="AM500">
        <v>0</v>
      </c>
      <c r="AN500">
        <v>0</v>
      </c>
      <c r="AO500">
        <v>0</v>
      </c>
      <c r="AP500">
        <v>0</v>
      </c>
      <c r="AQ500">
        <v>0</v>
      </c>
      <c r="AR500">
        <v>0</v>
      </c>
    </row>
    <row r="501" spans="1:44" x14ac:dyDescent="0.2">
      <c r="A501">
        <f>ROW(Source!A635)</f>
        <v>635</v>
      </c>
      <c r="B501">
        <v>60254478</v>
      </c>
      <c r="C501">
        <v>60253897</v>
      </c>
      <c r="D501">
        <v>59040049</v>
      </c>
      <c r="E501">
        <v>1</v>
      </c>
      <c r="F501">
        <v>1</v>
      </c>
      <c r="G501">
        <v>1080</v>
      </c>
      <c r="H501">
        <v>3</v>
      </c>
      <c r="I501" t="s">
        <v>1066</v>
      </c>
      <c r="J501" t="s">
        <v>1067</v>
      </c>
      <c r="K501" t="s">
        <v>1068</v>
      </c>
      <c r="L501">
        <v>1348</v>
      </c>
      <c r="N501">
        <v>1009</v>
      </c>
      <c r="O501" t="s">
        <v>32</v>
      </c>
      <c r="P501" t="s">
        <v>32</v>
      </c>
      <c r="Q501">
        <v>1000</v>
      </c>
      <c r="X501">
        <v>2.9999999999999997E-4</v>
      </c>
      <c r="Y501">
        <v>8590.86</v>
      </c>
      <c r="Z501">
        <v>0</v>
      </c>
      <c r="AA501">
        <v>0</v>
      </c>
      <c r="AB501">
        <v>0</v>
      </c>
      <c r="AC501">
        <v>0</v>
      </c>
      <c r="AD501">
        <v>1</v>
      </c>
      <c r="AE501">
        <v>0</v>
      </c>
      <c r="AF501" t="s">
        <v>3</v>
      </c>
      <c r="AG501">
        <v>2.9999999999999997E-4</v>
      </c>
      <c r="AH501">
        <v>2</v>
      </c>
      <c r="AI501">
        <v>60253902</v>
      </c>
      <c r="AJ501">
        <v>421</v>
      </c>
      <c r="AK501">
        <v>0</v>
      </c>
      <c r="AL501">
        <v>0</v>
      </c>
      <c r="AM501">
        <v>0</v>
      </c>
      <c r="AN501">
        <v>0</v>
      </c>
      <c r="AO501">
        <v>0</v>
      </c>
      <c r="AP501">
        <v>0</v>
      </c>
      <c r="AQ501">
        <v>0</v>
      </c>
      <c r="AR501">
        <v>0</v>
      </c>
    </row>
    <row r="502" spans="1:44" x14ac:dyDescent="0.2">
      <c r="A502">
        <f>ROW(Source!A635)</f>
        <v>635</v>
      </c>
      <c r="B502">
        <v>60254479</v>
      </c>
      <c r="C502">
        <v>60253897</v>
      </c>
      <c r="D502">
        <v>58996482</v>
      </c>
      <c r="E502">
        <v>1080</v>
      </c>
      <c r="F502">
        <v>1</v>
      </c>
      <c r="G502">
        <v>1080</v>
      </c>
      <c r="H502">
        <v>3</v>
      </c>
      <c r="I502" t="s">
        <v>1217</v>
      </c>
      <c r="J502" t="s">
        <v>3</v>
      </c>
      <c r="K502" t="s">
        <v>1218</v>
      </c>
      <c r="L502">
        <v>1346</v>
      </c>
      <c r="N502">
        <v>1009</v>
      </c>
      <c r="O502" t="s">
        <v>1065</v>
      </c>
      <c r="P502" t="s">
        <v>1065</v>
      </c>
      <c r="Q502">
        <v>1</v>
      </c>
      <c r="X502">
        <v>1.8</v>
      </c>
      <c r="Y502">
        <v>0</v>
      </c>
      <c r="Z502">
        <v>0</v>
      </c>
      <c r="AA502">
        <v>0</v>
      </c>
      <c r="AB502">
        <v>0</v>
      </c>
      <c r="AC502">
        <v>0</v>
      </c>
      <c r="AD502">
        <v>0</v>
      </c>
      <c r="AE502">
        <v>0</v>
      </c>
      <c r="AF502" t="s">
        <v>3</v>
      </c>
      <c r="AG502">
        <v>1.8</v>
      </c>
      <c r="AH502">
        <v>3</v>
      </c>
      <c r="AI502">
        <v>-1</v>
      </c>
      <c r="AJ502" t="s">
        <v>3</v>
      </c>
      <c r="AK502">
        <v>0</v>
      </c>
      <c r="AL502">
        <v>0</v>
      </c>
      <c r="AM502">
        <v>0</v>
      </c>
      <c r="AN502">
        <v>0</v>
      </c>
      <c r="AO502">
        <v>0</v>
      </c>
      <c r="AP502">
        <v>0</v>
      </c>
      <c r="AQ502">
        <v>0</v>
      </c>
      <c r="AR502">
        <v>0</v>
      </c>
    </row>
    <row r="503" spans="1:44" x14ac:dyDescent="0.2">
      <c r="A503">
        <f>ROW(Source!A635)</f>
        <v>635</v>
      </c>
      <c r="B503">
        <v>60254480</v>
      </c>
      <c r="C503">
        <v>60253897</v>
      </c>
      <c r="D503">
        <v>59037809</v>
      </c>
      <c r="E503">
        <v>1080</v>
      </c>
      <c r="F503">
        <v>1</v>
      </c>
      <c r="G503">
        <v>1080</v>
      </c>
      <c r="H503">
        <v>3</v>
      </c>
      <c r="I503" t="s">
        <v>1267</v>
      </c>
      <c r="J503" t="s">
        <v>3</v>
      </c>
      <c r="K503" t="s">
        <v>1268</v>
      </c>
      <c r="L503">
        <v>1354</v>
      </c>
      <c r="N503">
        <v>1010</v>
      </c>
      <c r="O503" t="s">
        <v>457</v>
      </c>
      <c r="P503" t="s">
        <v>457</v>
      </c>
      <c r="Q503">
        <v>1</v>
      </c>
      <c r="X503">
        <v>1</v>
      </c>
      <c r="Y503">
        <v>0</v>
      </c>
      <c r="Z503">
        <v>0</v>
      </c>
      <c r="AA503">
        <v>0</v>
      </c>
      <c r="AB503">
        <v>0</v>
      </c>
      <c r="AC503">
        <v>0</v>
      </c>
      <c r="AD503">
        <v>0</v>
      </c>
      <c r="AE503">
        <v>0</v>
      </c>
      <c r="AF503" t="s">
        <v>3</v>
      </c>
      <c r="AG503">
        <v>1</v>
      </c>
      <c r="AH503">
        <v>3</v>
      </c>
      <c r="AI503">
        <v>-1</v>
      </c>
      <c r="AJ503" t="s">
        <v>3</v>
      </c>
      <c r="AK503">
        <v>0</v>
      </c>
      <c r="AL503">
        <v>0</v>
      </c>
      <c r="AM503">
        <v>0</v>
      </c>
      <c r="AN503">
        <v>0</v>
      </c>
      <c r="AO503">
        <v>0</v>
      </c>
      <c r="AP503">
        <v>0</v>
      </c>
      <c r="AQ503">
        <v>0</v>
      </c>
      <c r="AR503">
        <v>0</v>
      </c>
    </row>
    <row r="504" spans="1:44" x14ac:dyDescent="0.2">
      <c r="A504">
        <f>ROW(Source!A636)</f>
        <v>636</v>
      </c>
      <c r="B504">
        <v>60254474</v>
      </c>
      <c r="C504">
        <v>60253897</v>
      </c>
      <c r="D504">
        <v>58999254</v>
      </c>
      <c r="E504">
        <v>1080</v>
      </c>
      <c r="F504">
        <v>1</v>
      </c>
      <c r="G504">
        <v>1080</v>
      </c>
      <c r="H504">
        <v>1</v>
      </c>
      <c r="I504" t="s">
        <v>1048</v>
      </c>
      <c r="J504" t="s">
        <v>3</v>
      </c>
      <c r="K504" t="s">
        <v>1049</v>
      </c>
      <c r="L504">
        <v>1191</v>
      </c>
      <c r="N504">
        <v>1013</v>
      </c>
      <c r="O504" t="s">
        <v>1050</v>
      </c>
      <c r="P504" t="s">
        <v>1050</v>
      </c>
      <c r="Q504">
        <v>1</v>
      </c>
      <c r="X504">
        <v>1.03</v>
      </c>
      <c r="Y504">
        <v>0</v>
      </c>
      <c r="Z504">
        <v>0</v>
      </c>
      <c r="AA504">
        <v>0</v>
      </c>
      <c r="AB504">
        <v>0</v>
      </c>
      <c r="AC504">
        <v>0</v>
      </c>
      <c r="AD504">
        <v>1</v>
      </c>
      <c r="AE504">
        <v>1</v>
      </c>
      <c r="AF504" t="s">
        <v>24</v>
      </c>
      <c r="AG504">
        <v>1.1330000000000002</v>
      </c>
      <c r="AH504">
        <v>2</v>
      </c>
      <c r="AI504">
        <v>60253898</v>
      </c>
      <c r="AJ504">
        <v>424</v>
      </c>
      <c r="AK504">
        <v>0</v>
      </c>
      <c r="AL504">
        <v>0</v>
      </c>
      <c r="AM504">
        <v>0</v>
      </c>
      <c r="AN504">
        <v>0</v>
      </c>
      <c r="AO504">
        <v>0</v>
      </c>
      <c r="AP504">
        <v>0</v>
      </c>
      <c r="AQ504">
        <v>0</v>
      </c>
      <c r="AR504">
        <v>0</v>
      </c>
    </row>
    <row r="505" spans="1:44" x14ac:dyDescent="0.2">
      <c r="A505">
        <f>ROW(Source!A636)</f>
        <v>636</v>
      </c>
      <c r="B505">
        <v>60254475</v>
      </c>
      <c r="C505">
        <v>60253897</v>
      </c>
      <c r="D505">
        <v>59070370</v>
      </c>
      <c r="E505">
        <v>1</v>
      </c>
      <c r="F505">
        <v>1</v>
      </c>
      <c r="G505">
        <v>1080</v>
      </c>
      <c r="H505">
        <v>2</v>
      </c>
      <c r="I505" t="s">
        <v>1051</v>
      </c>
      <c r="J505" t="s">
        <v>1052</v>
      </c>
      <c r="K505" t="s">
        <v>1053</v>
      </c>
      <c r="L505">
        <v>1368</v>
      </c>
      <c r="N505">
        <v>1011</v>
      </c>
      <c r="O505" t="s">
        <v>1054</v>
      </c>
      <c r="P505" t="s">
        <v>1054</v>
      </c>
      <c r="Q505">
        <v>1</v>
      </c>
      <c r="X505">
        <v>0.11</v>
      </c>
      <c r="Y505">
        <v>0</v>
      </c>
      <c r="Z505">
        <v>7.11</v>
      </c>
      <c r="AA505">
        <v>0</v>
      </c>
      <c r="AB505">
        <v>0</v>
      </c>
      <c r="AC505">
        <v>0</v>
      </c>
      <c r="AD505">
        <v>1</v>
      </c>
      <c r="AE505">
        <v>0</v>
      </c>
      <c r="AF505" t="s">
        <v>24</v>
      </c>
      <c r="AG505">
        <v>0.12100000000000001</v>
      </c>
      <c r="AH505">
        <v>2</v>
      </c>
      <c r="AI505">
        <v>60253899</v>
      </c>
      <c r="AJ505">
        <v>425</v>
      </c>
      <c r="AK505">
        <v>0</v>
      </c>
      <c r="AL505">
        <v>0</v>
      </c>
      <c r="AM505">
        <v>0</v>
      </c>
      <c r="AN505">
        <v>0</v>
      </c>
      <c r="AO505">
        <v>0</v>
      </c>
      <c r="AP505">
        <v>0</v>
      </c>
      <c r="AQ505">
        <v>0</v>
      </c>
      <c r="AR505">
        <v>0</v>
      </c>
    </row>
    <row r="506" spans="1:44" x14ac:dyDescent="0.2">
      <c r="A506">
        <f>ROW(Source!A636)</f>
        <v>636</v>
      </c>
      <c r="B506">
        <v>60254476</v>
      </c>
      <c r="C506">
        <v>60253897</v>
      </c>
      <c r="D506">
        <v>59039593</v>
      </c>
      <c r="E506">
        <v>1</v>
      </c>
      <c r="F506">
        <v>1</v>
      </c>
      <c r="G506">
        <v>1080</v>
      </c>
      <c r="H506">
        <v>3</v>
      </c>
      <c r="I506" t="s">
        <v>1205</v>
      </c>
      <c r="J506" t="s">
        <v>1206</v>
      </c>
      <c r="K506" t="s">
        <v>1207</v>
      </c>
      <c r="L506">
        <v>1348</v>
      </c>
      <c r="N506">
        <v>1009</v>
      </c>
      <c r="O506" t="s">
        <v>32</v>
      </c>
      <c r="P506" t="s">
        <v>32</v>
      </c>
      <c r="Q506">
        <v>1000</v>
      </c>
      <c r="X506">
        <v>0.02</v>
      </c>
      <c r="Y506">
        <v>9844.31</v>
      </c>
      <c r="Z506">
        <v>0</v>
      </c>
      <c r="AA506">
        <v>0</v>
      </c>
      <c r="AB506">
        <v>0</v>
      </c>
      <c r="AC506">
        <v>0</v>
      </c>
      <c r="AD506">
        <v>1</v>
      </c>
      <c r="AE506">
        <v>0</v>
      </c>
      <c r="AF506" t="s">
        <v>3</v>
      </c>
      <c r="AG506">
        <v>0.02</v>
      </c>
      <c r="AH506">
        <v>2</v>
      </c>
      <c r="AI506">
        <v>60253900</v>
      </c>
      <c r="AJ506">
        <v>426</v>
      </c>
      <c r="AK506">
        <v>0</v>
      </c>
      <c r="AL506">
        <v>0</v>
      </c>
      <c r="AM506">
        <v>0</v>
      </c>
      <c r="AN506">
        <v>0</v>
      </c>
      <c r="AO506">
        <v>0</v>
      </c>
      <c r="AP506">
        <v>0</v>
      </c>
      <c r="AQ506">
        <v>0</v>
      </c>
      <c r="AR506">
        <v>0</v>
      </c>
    </row>
    <row r="507" spans="1:44" x14ac:dyDescent="0.2">
      <c r="A507">
        <f>ROW(Source!A636)</f>
        <v>636</v>
      </c>
      <c r="B507">
        <v>60254477</v>
      </c>
      <c r="C507">
        <v>60253897</v>
      </c>
      <c r="D507">
        <v>59039758</v>
      </c>
      <c r="E507">
        <v>1</v>
      </c>
      <c r="F507">
        <v>1</v>
      </c>
      <c r="G507">
        <v>1080</v>
      </c>
      <c r="H507">
        <v>3</v>
      </c>
      <c r="I507" t="s">
        <v>1119</v>
      </c>
      <c r="J507" t="s">
        <v>1120</v>
      </c>
      <c r="K507" t="s">
        <v>1121</v>
      </c>
      <c r="L507">
        <v>1348</v>
      </c>
      <c r="N507">
        <v>1009</v>
      </c>
      <c r="O507" t="s">
        <v>32</v>
      </c>
      <c r="P507" t="s">
        <v>32</v>
      </c>
      <c r="Q507">
        <v>1000</v>
      </c>
      <c r="X507">
        <v>6.0000000000000002E-5</v>
      </c>
      <c r="Y507">
        <v>331.04</v>
      </c>
      <c r="Z507">
        <v>0</v>
      </c>
      <c r="AA507">
        <v>0</v>
      </c>
      <c r="AB507">
        <v>0</v>
      </c>
      <c r="AC507">
        <v>0</v>
      </c>
      <c r="AD507">
        <v>1</v>
      </c>
      <c r="AE507">
        <v>0</v>
      </c>
      <c r="AF507" t="s">
        <v>3</v>
      </c>
      <c r="AG507">
        <v>6.0000000000000002E-5</v>
      </c>
      <c r="AH507">
        <v>2</v>
      </c>
      <c r="AI507">
        <v>60253901</v>
      </c>
      <c r="AJ507">
        <v>427</v>
      </c>
      <c r="AK507">
        <v>0</v>
      </c>
      <c r="AL507">
        <v>0</v>
      </c>
      <c r="AM507">
        <v>0</v>
      </c>
      <c r="AN507">
        <v>0</v>
      </c>
      <c r="AO507">
        <v>0</v>
      </c>
      <c r="AP507">
        <v>0</v>
      </c>
      <c r="AQ507">
        <v>0</v>
      </c>
      <c r="AR507">
        <v>0</v>
      </c>
    </row>
    <row r="508" spans="1:44" x14ac:dyDescent="0.2">
      <c r="A508">
        <f>ROW(Source!A636)</f>
        <v>636</v>
      </c>
      <c r="B508">
        <v>60254478</v>
      </c>
      <c r="C508">
        <v>60253897</v>
      </c>
      <c r="D508">
        <v>59040049</v>
      </c>
      <c r="E508">
        <v>1</v>
      </c>
      <c r="F508">
        <v>1</v>
      </c>
      <c r="G508">
        <v>1080</v>
      </c>
      <c r="H508">
        <v>3</v>
      </c>
      <c r="I508" t="s">
        <v>1066</v>
      </c>
      <c r="J508" t="s">
        <v>1067</v>
      </c>
      <c r="K508" t="s">
        <v>1068</v>
      </c>
      <c r="L508">
        <v>1348</v>
      </c>
      <c r="N508">
        <v>1009</v>
      </c>
      <c r="O508" t="s">
        <v>32</v>
      </c>
      <c r="P508" t="s">
        <v>32</v>
      </c>
      <c r="Q508">
        <v>1000</v>
      </c>
      <c r="X508">
        <v>2.9999999999999997E-4</v>
      </c>
      <c r="Y508">
        <v>8590.86</v>
      </c>
      <c r="Z508">
        <v>0</v>
      </c>
      <c r="AA508">
        <v>0</v>
      </c>
      <c r="AB508">
        <v>0</v>
      </c>
      <c r="AC508">
        <v>0</v>
      </c>
      <c r="AD508">
        <v>1</v>
      </c>
      <c r="AE508">
        <v>0</v>
      </c>
      <c r="AF508" t="s">
        <v>3</v>
      </c>
      <c r="AG508">
        <v>2.9999999999999997E-4</v>
      </c>
      <c r="AH508">
        <v>2</v>
      </c>
      <c r="AI508">
        <v>60253902</v>
      </c>
      <c r="AJ508">
        <v>428</v>
      </c>
      <c r="AK508">
        <v>0</v>
      </c>
      <c r="AL508">
        <v>0</v>
      </c>
      <c r="AM508">
        <v>0</v>
      </c>
      <c r="AN508">
        <v>0</v>
      </c>
      <c r="AO508">
        <v>0</v>
      </c>
      <c r="AP508">
        <v>0</v>
      </c>
      <c r="AQ508">
        <v>0</v>
      </c>
      <c r="AR508">
        <v>0</v>
      </c>
    </row>
    <row r="509" spans="1:44" x14ac:dyDescent="0.2">
      <c r="A509">
        <f>ROW(Source!A636)</f>
        <v>636</v>
      </c>
      <c r="B509">
        <v>60254479</v>
      </c>
      <c r="C509">
        <v>60253897</v>
      </c>
      <c r="D509">
        <v>58996482</v>
      </c>
      <c r="E509">
        <v>1080</v>
      </c>
      <c r="F509">
        <v>1</v>
      </c>
      <c r="G509">
        <v>1080</v>
      </c>
      <c r="H509">
        <v>3</v>
      </c>
      <c r="I509" t="s">
        <v>1217</v>
      </c>
      <c r="J509" t="s">
        <v>3</v>
      </c>
      <c r="K509" t="s">
        <v>1218</v>
      </c>
      <c r="L509">
        <v>1346</v>
      </c>
      <c r="N509">
        <v>1009</v>
      </c>
      <c r="O509" t="s">
        <v>1065</v>
      </c>
      <c r="P509" t="s">
        <v>1065</v>
      </c>
      <c r="Q509">
        <v>1</v>
      </c>
      <c r="X509">
        <v>1.8</v>
      </c>
      <c r="Y509">
        <v>0</v>
      </c>
      <c r="Z509">
        <v>0</v>
      </c>
      <c r="AA509">
        <v>0</v>
      </c>
      <c r="AB509">
        <v>0</v>
      </c>
      <c r="AC509">
        <v>0</v>
      </c>
      <c r="AD509">
        <v>0</v>
      </c>
      <c r="AE509">
        <v>0</v>
      </c>
      <c r="AF509" t="s">
        <v>3</v>
      </c>
      <c r="AG509">
        <v>1.8</v>
      </c>
      <c r="AH509">
        <v>3</v>
      </c>
      <c r="AI509">
        <v>-1</v>
      </c>
      <c r="AJ509" t="s">
        <v>3</v>
      </c>
      <c r="AK509">
        <v>0</v>
      </c>
      <c r="AL509">
        <v>0</v>
      </c>
      <c r="AM509">
        <v>0</v>
      </c>
      <c r="AN509">
        <v>0</v>
      </c>
      <c r="AO509">
        <v>0</v>
      </c>
      <c r="AP509">
        <v>0</v>
      </c>
      <c r="AQ509">
        <v>0</v>
      </c>
      <c r="AR509">
        <v>0</v>
      </c>
    </row>
    <row r="510" spans="1:44" x14ac:dyDescent="0.2">
      <c r="A510">
        <f>ROW(Source!A636)</f>
        <v>636</v>
      </c>
      <c r="B510">
        <v>60254480</v>
      </c>
      <c r="C510">
        <v>60253897</v>
      </c>
      <c r="D510">
        <v>59037809</v>
      </c>
      <c r="E510">
        <v>1080</v>
      </c>
      <c r="F510">
        <v>1</v>
      </c>
      <c r="G510">
        <v>1080</v>
      </c>
      <c r="H510">
        <v>3</v>
      </c>
      <c r="I510" t="s">
        <v>1267</v>
      </c>
      <c r="J510" t="s">
        <v>3</v>
      </c>
      <c r="K510" t="s">
        <v>1268</v>
      </c>
      <c r="L510">
        <v>1354</v>
      </c>
      <c r="N510">
        <v>1010</v>
      </c>
      <c r="O510" t="s">
        <v>457</v>
      </c>
      <c r="P510" t="s">
        <v>457</v>
      </c>
      <c r="Q510">
        <v>1</v>
      </c>
      <c r="X510">
        <v>1</v>
      </c>
      <c r="Y510">
        <v>0</v>
      </c>
      <c r="Z510">
        <v>0</v>
      </c>
      <c r="AA510">
        <v>0</v>
      </c>
      <c r="AB510">
        <v>0</v>
      </c>
      <c r="AC510">
        <v>0</v>
      </c>
      <c r="AD510">
        <v>0</v>
      </c>
      <c r="AE510">
        <v>0</v>
      </c>
      <c r="AF510" t="s">
        <v>3</v>
      </c>
      <c r="AG510">
        <v>1</v>
      </c>
      <c r="AH510">
        <v>3</v>
      </c>
      <c r="AI510">
        <v>-1</v>
      </c>
      <c r="AJ510" t="s">
        <v>3</v>
      </c>
      <c r="AK510">
        <v>0</v>
      </c>
      <c r="AL510">
        <v>0</v>
      </c>
      <c r="AM510">
        <v>0</v>
      </c>
      <c r="AN510">
        <v>0</v>
      </c>
      <c r="AO510">
        <v>0</v>
      </c>
      <c r="AP510">
        <v>0</v>
      </c>
      <c r="AQ510">
        <v>0</v>
      </c>
      <c r="AR510">
        <v>0</v>
      </c>
    </row>
    <row r="511" spans="1:44" x14ac:dyDescent="0.2">
      <c r="A511">
        <f>ROW(Source!A641)</f>
        <v>641</v>
      </c>
      <c r="B511">
        <v>60254797</v>
      </c>
      <c r="C511">
        <v>60254792</v>
      </c>
      <c r="D511">
        <v>58999254</v>
      </c>
      <c r="E511">
        <v>1080</v>
      </c>
      <c r="F511">
        <v>1</v>
      </c>
      <c r="G511">
        <v>1080</v>
      </c>
      <c r="H511">
        <v>1</v>
      </c>
      <c r="I511" t="s">
        <v>1048</v>
      </c>
      <c r="J511" t="s">
        <v>3</v>
      </c>
      <c r="K511" t="s">
        <v>1049</v>
      </c>
      <c r="L511">
        <v>1191</v>
      </c>
      <c r="N511">
        <v>1013</v>
      </c>
      <c r="O511" t="s">
        <v>1050</v>
      </c>
      <c r="P511" t="s">
        <v>1050</v>
      </c>
      <c r="Q511">
        <v>1</v>
      </c>
      <c r="X511">
        <v>18.84</v>
      </c>
      <c r="Y511">
        <v>0</v>
      </c>
      <c r="Z511">
        <v>0</v>
      </c>
      <c r="AA511">
        <v>0</v>
      </c>
      <c r="AB511">
        <v>0</v>
      </c>
      <c r="AC511">
        <v>0</v>
      </c>
      <c r="AD511">
        <v>1</v>
      </c>
      <c r="AE511">
        <v>1</v>
      </c>
      <c r="AF511" t="s">
        <v>24</v>
      </c>
      <c r="AG511">
        <v>20.724</v>
      </c>
      <c r="AH511">
        <v>2</v>
      </c>
      <c r="AI511">
        <v>60254793</v>
      </c>
      <c r="AJ511">
        <v>431</v>
      </c>
      <c r="AK511">
        <v>0</v>
      </c>
      <c r="AL511">
        <v>0</v>
      </c>
      <c r="AM511">
        <v>0</v>
      </c>
      <c r="AN511">
        <v>0</v>
      </c>
      <c r="AO511">
        <v>0</v>
      </c>
      <c r="AP511">
        <v>0</v>
      </c>
      <c r="AQ511">
        <v>0</v>
      </c>
      <c r="AR511">
        <v>0</v>
      </c>
    </row>
    <row r="512" spans="1:44" x14ac:dyDescent="0.2">
      <c r="A512">
        <f>ROW(Source!A641)</f>
        <v>641</v>
      </c>
      <c r="B512">
        <v>60254798</v>
      </c>
      <c r="C512">
        <v>60254792</v>
      </c>
      <c r="D512">
        <v>59070669</v>
      </c>
      <c r="E512">
        <v>1</v>
      </c>
      <c r="F512">
        <v>1</v>
      </c>
      <c r="G512">
        <v>1080</v>
      </c>
      <c r="H512">
        <v>2</v>
      </c>
      <c r="I512" t="s">
        <v>1055</v>
      </c>
      <c r="J512" t="s">
        <v>1056</v>
      </c>
      <c r="K512" t="s">
        <v>1057</v>
      </c>
      <c r="L512">
        <v>1368</v>
      </c>
      <c r="N512">
        <v>1011</v>
      </c>
      <c r="O512" t="s">
        <v>1054</v>
      </c>
      <c r="P512" t="s">
        <v>1054</v>
      </c>
      <c r="Q512">
        <v>1</v>
      </c>
      <c r="X512">
        <v>0.01</v>
      </c>
      <c r="Y512">
        <v>0</v>
      </c>
      <c r="Z512">
        <v>83.1</v>
      </c>
      <c r="AA512">
        <v>12.62</v>
      </c>
      <c r="AB512">
        <v>0</v>
      </c>
      <c r="AC512">
        <v>0</v>
      </c>
      <c r="AD512">
        <v>1</v>
      </c>
      <c r="AE512">
        <v>0</v>
      </c>
      <c r="AF512" t="s">
        <v>24</v>
      </c>
      <c r="AG512">
        <v>1.1000000000000001E-2</v>
      </c>
      <c r="AH512">
        <v>2</v>
      </c>
      <c r="AI512">
        <v>60254794</v>
      </c>
      <c r="AJ512">
        <v>432</v>
      </c>
      <c r="AK512">
        <v>0</v>
      </c>
      <c r="AL512">
        <v>0</v>
      </c>
      <c r="AM512">
        <v>0</v>
      </c>
      <c r="AN512">
        <v>0</v>
      </c>
      <c r="AO512">
        <v>0</v>
      </c>
      <c r="AP512">
        <v>0</v>
      </c>
      <c r="AQ512">
        <v>0</v>
      </c>
      <c r="AR512">
        <v>0</v>
      </c>
    </row>
    <row r="513" spans="1:44" x14ac:dyDescent="0.2">
      <c r="A513">
        <f>ROW(Source!A641)</f>
        <v>641</v>
      </c>
      <c r="B513">
        <v>60254799</v>
      </c>
      <c r="C513">
        <v>60254792</v>
      </c>
      <c r="D513">
        <v>59014298</v>
      </c>
      <c r="E513">
        <v>1080</v>
      </c>
      <c r="F513">
        <v>1</v>
      </c>
      <c r="G513">
        <v>1080</v>
      </c>
      <c r="H513">
        <v>3</v>
      </c>
      <c r="I513" t="s">
        <v>1265</v>
      </c>
      <c r="J513" t="s">
        <v>3</v>
      </c>
      <c r="K513" t="s">
        <v>1266</v>
      </c>
      <c r="L513">
        <v>1354</v>
      </c>
      <c r="N513">
        <v>1010</v>
      </c>
      <c r="O513" t="s">
        <v>457</v>
      </c>
      <c r="P513" t="s">
        <v>457</v>
      </c>
      <c r="Q513">
        <v>1</v>
      </c>
      <c r="X513">
        <v>102</v>
      </c>
      <c r="Y513">
        <v>0</v>
      </c>
      <c r="Z513">
        <v>0</v>
      </c>
      <c r="AA513">
        <v>0</v>
      </c>
      <c r="AB513">
        <v>0</v>
      </c>
      <c r="AC513">
        <v>0</v>
      </c>
      <c r="AD513">
        <v>0</v>
      </c>
      <c r="AE513">
        <v>0</v>
      </c>
      <c r="AF513" t="s">
        <v>3</v>
      </c>
      <c r="AG513">
        <v>102</v>
      </c>
      <c r="AH513">
        <v>3</v>
      </c>
      <c r="AI513">
        <v>-1</v>
      </c>
      <c r="AJ513" t="s">
        <v>3</v>
      </c>
      <c r="AK513">
        <v>0</v>
      </c>
      <c r="AL513">
        <v>0</v>
      </c>
      <c r="AM513">
        <v>0</v>
      </c>
      <c r="AN513">
        <v>0</v>
      </c>
      <c r="AO513">
        <v>0</v>
      </c>
      <c r="AP513">
        <v>0</v>
      </c>
      <c r="AQ513">
        <v>0</v>
      </c>
      <c r="AR513">
        <v>0</v>
      </c>
    </row>
    <row r="514" spans="1:44" x14ac:dyDescent="0.2">
      <c r="A514">
        <f>ROW(Source!A642)</f>
        <v>642</v>
      </c>
      <c r="B514">
        <v>60254797</v>
      </c>
      <c r="C514">
        <v>60254792</v>
      </c>
      <c r="D514">
        <v>58999254</v>
      </c>
      <c r="E514">
        <v>1080</v>
      </c>
      <c r="F514">
        <v>1</v>
      </c>
      <c r="G514">
        <v>1080</v>
      </c>
      <c r="H514">
        <v>1</v>
      </c>
      <c r="I514" t="s">
        <v>1048</v>
      </c>
      <c r="J514" t="s">
        <v>3</v>
      </c>
      <c r="K514" t="s">
        <v>1049</v>
      </c>
      <c r="L514">
        <v>1191</v>
      </c>
      <c r="N514">
        <v>1013</v>
      </c>
      <c r="O514" t="s">
        <v>1050</v>
      </c>
      <c r="P514" t="s">
        <v>1050</v>
      </c>
      <c r="Q514">
        <v>1</v>
      </c>
      <c r="X514">
        <v>18.84</v>
      </c>
      <c r="Y514">
        <v>0</v>
      </c>
      <c r="Z514">
        <v>0</v>
      </c>
      <c r="AA514">
        <v>0</v>
      </c>
      <c r="AB514">
        <v>0</v>
      </c>
      <c r="AC514">
        <v>0</v>
      </c>
      <c r="AD514">
        <v>1</v>
      </c>
      <c r="AE514">
        <v>1</v>
      </c>
      <c r="AF514" t="s">
        <v>24</v>
      </c>
      <c r="AG514">
        <v>20.724</v>
      </c>
      <c r="AH514">
        <v>2</v>
      </c>
      <c r="AI514">
        <v>60254793</v>
      </c>
      <c r="AJ514">
        <v>435</v>
      </c>
      <c r="AK514">
        <v>0</v>
      </c>
      <c r="AL514">
        <v>0</v>
      </c>
      <c r="AM514">
        <v>0</v>
      </c>
      <c r="AN514">
        <v>0</v>
      </c>
      <c r="AO514">
        <v>0</v>
      </c>
      <c r="AP514">
        <v>0</v>
      </c>
      <c r="AQ514">
        <v>0</v>
      </c>
      <c r="AR514">
        <v>0</v>
      </c>
    </row>
    <row r="515" spans="1:44" x14ac:dyDescent="0.2">
      <c r="A515">
        <f>ROW(Source!A642)</f>
        <v>642</v>
      </c>
      <c r="B515">
        <v>60254798</v>
      </c>
      <c r="C515">
        <v>60254792</v>
      </c>
      <c r="D515">
        <v>59070669</v>
      </c>
      <c r="E515">
        <v>1</v>
      </c>
      <c r="F515">
        <v>1</v>
      </c>
      <c r="G515">
        <v>1080</v>
      </c>
      <c r="H515">
        <v>2</v>
      </c>
      <c r="I515" t="s">
        <v>1055</v>
      </c>
      <c r="J515" t="s">
        <v>1056</v>
      </c>
      <c r="K515" t="s">
        <v>1057</v>
      </c>
      <c r="L515">
        <v>1368</v>
      </c>
      <c r="N515">
        <v>1011</v>
      </c>
      <c r="O515" t="s">
        <v>1054</v>
      </c>
      <c r="P515" t="s">
        <v>1054</v>
      </c>
      <c r="Q515">
        <v>1</v>
      </c>
      <c r="X515">
        <v>0.01</v>
      </c>
      <c r="Y515">
        <v>0</v>
      </c>
      <c r="Z515">
        <v>83.1</v>
      </c>
      <c r="AA515">
        <v>12.62</v>
      </c>
      <c r="AB515">
        <v>0</v>
      </c>
      <c r="AC515">
        <v>0</v>
      </c>
      <c r="AD515">
        <v>1</v>
      </c>
      <c r="AE515">
        <v>0</v>
      </c>
      <c r="AF515" t="s">
        <v>24</v>
      </c>
      <c r="AG515">
        <v>1.1000000000000001E-2</v>
      </c>
      <c r="AH515">
        <v>2</v>
      </c>
      <c r="AI515">
        <v>60254794</v>
      </c>
      <c r="AJ515">
        <v>436</v>
      </c>
      <c r="AK515">
        <v>0</v>
      </c>
      <c r="AL515">
        <v>0</v>
      </c>
      <c r="AM515">
        <v>0</v>
      </c>
      <c r="AN515">
        <v>0</v>
      </c>
      <c r="AO515">
        <v>0</v>
      </c>
      <c r="AP515">
        <v>0</v>
      </c>
      <c r="AQ515">
        <v>0</v>
      </c>
      <c r="AR515">
        <v>0</v>
      </c>
    </row>
    <row r="516" spans="1:44" x14ac:dyDescent="0.2">
      <c r="A516">
        <f>ROW(Source!A642)</f>
        <v>642</v>
      </c>
      <c r="B516">
        <v>60254799</v>
      </c>
      <c r="C516">
        <v>60254792</v>
      </c>
      <c r="D516">
        <v>59014298</v>
      </c>
      <c r="E516">
        <v>1080</v>
      </c>
      <c r="F516">
        <v>1</v>
      </c>
      <c r="G516">
        <v>1080</v>
      </c>
      <c r="H516">
        <v>3</v>
      </c>
      <c r="I516" t="s">
        <v>1265</v>
      </c>
      <c r="J516" t="s">
        <v>3</v>
      </c>
      <c r="K516" t="s">
        <v>1266</v>
      </c>
      <c r="L516">
        <v>1354</v>
      </c>
      <c r="N516">
        <v>1010</v>
      </c>
      <c r="O516" t="s">
        <v>457</v>
      </c>
      <c r="P516" t="s">
        <v>457</v>
      </c>
      <c r="Q516">
        <v>1</v>
      </c>
      <c r="X516">
        <v>102</v>
      </c>
      <c r="Y516">
        <v>0</v>
      </c>
      <c r="Z516">
        <v>0</v>
      </c>
      <c r="AA516">
        <v>0</v>
      </c>
      <c r="AB516">
        <v>0</v>
      </c>
      <c r="AC516">
        <v>0</v>
      </c>
      <c r="AD516">
        <v>0</v>
      </c>
      <c r="AE516">
        <v>0</v>
      </c>
      <c r="AF516" t="s">
        <v>3</v>
      </c>
      <c r="AG516">
        <v>102</v>
      </c>
      <c r="AH516">
        <v>3</v>
      </c>
      <c r="AI516">
        <v>-1</v>
      </c>
      <c r="AJ516" t="s">
        <v>3</v>
      </c>
      <c r="AK516">
        <v>0</v>
      </c>
      <c r="AL516">
        <v>0</v>
      </c>
      <c r="AM516">
        <v>0</v>
      </c>
      <c r="AN516">
        <v>0</v>
      </c>
      <c r="AO516">
        <v>0</v>
      </c>
      <c r="AP516">
        <v>0</v>
      </c>
      <c r="AQ516">
        <v>0</v>
      </c>
      <c r="AR516">
        <v>0</v>
      </c>
    </row>
    <row r="517" spans="1:44" x14ac:dyDescent="0.2">
      <c r="A517">
        <f>ROW(Source!A647)</f>
        <v>647</v>
      </c>
      <c r="B517">
        <v>60254481</v>
      </c>
      <c r="C517">
        <v>60253934</v>
      </c>
      <c r="D517">
        <v>58999254</v>
      </c>
      <c r="E517">
        <v>1080</v>
      </c>
      <c r="F517">
        <v>1</v>
      </c>
      <c r="G517">
        <v>1080</v>
      </c>
      <c r="H517">
        <v>1</v>
      </c>
      <c r="I517" t="s">
        <v>1048</v>
      </c>
      <c r="J517" t="s">
        <v>3</v>
      </c>
      <c r="K517" t="s">
        <v>1049</v>
      </c>
      <c r="L517">
        <v>1191</v>
      </c>
      <c r="N517">
        <v>1013</v>
      </c>
      <c r="O517" t="s">
        <v>1050</v>
      </c>
      <c r="P517" t="s">
        <v>1050</v>
      </c>
      <c r="Q517">
        <v>1</v>
      </c>
      <c r="X517">
        <v>1.03</v>
      </c>
      <c r="Y517">
        <v>0</v>
      </c>
      <c r="Z517">
        <v>0</v>
      </c>
      <c r="AA517">
        <v>0</v>
      </c>
      <c r="AB517">
        <v>0</v>
      </c>
      <c r="AC517">
        <v>0</v>
      </c>
      <c r="AD517">
        <v>1</v>
      </c>
      <c r="AE517">
        <v>1</v>
      </c>
      <c r="AF517" t="s">
        <v>24</v>
      </c>
      <c r="AG517">
        <v>1.1330000000000002</v>
      </c>
      <c r="AH517">
        <v>2</v>
      </c>
      <c r="AI517">
        <v>60253935</v>
      </c>
      <c r="AJ517">
        <v>439</v>
      </c>
      <c r="AK517">
        <v>0</v>
      </c>
      <c r="AL517">
        <v>0</v>
      </c>
      <c r="AM517">
        <v>0</v>
      </c>
      <c r="AN517">
        <v>0</v>
      </c>
      <c r="AO517">
        <v>0</v>
      </c>
      <c r="AP517">
        <v>0</v>
      </c>
      <c r="AQ517">
        <v>0</v>
      </c>
      <c r="AR517">
        <v>0</v>
      </c>
    </row>
    <row r="518" spans="1:44" x14ac:dyDescent="0.2">
      <c r="A518">
        <f>ROW(Source!A647)</f>
        <v>647</v>
      </c>
      <c r="B518">
        <v>60254482</v>
      </c>
      <c r="C518">
        <v>60253934</v>
      </c>
      <c r="D518">
        <v>59070370</v>
      </c>
      <c r="E518">
        <v>1</v>
      </c>
      <c r="F518">
        <v>1</v>
      </c>
      <c r="G518">
        <v>1080</v>
      </c>
      <c r="H518">
        <v>2</v>
      </c>
      <c r="I518" t="s">
        <v>1051</v>
      </c>
      <c r="J518" t="s">
        <v>1052</v>
      </c>
      <c r="K518" t="s">
        <v>1053</v>
      </c>
      <c r="L518">
        <v>1368</v>
      </c>
      <c r="N518">
        <v>1011</v>
      </c>
      <c r="O518" t="s">
        <v>1054</v>
      </c>
      <c r="P518" t="s">
        <v>1054</v>
      </c>
      <c r="Q518">
        <v>1</v>
      </c>
      <c r="X518">
        <v>0.11</v>
      </c>
      <c r="Y518">
        <v>0</v>
      </c>
      <c r="Z518">
        <v>7.11</v>
      </c>
      <c r="AA518">
        <v>0</v>
      </c>
      <c r="AB518">
        <v>0</v>
      </c>
      <c r="AC518">
        <v>0</v>
      </c>
      <c r="AD518">
        <v>1</v>
      </c>
      <c r="AE518">
        <v>0</v>
      </c>
      <c r="AF518" t="s">
        <v>24</v>
      </c>
      <c r="AG518">
        <v>0.12100000000000001</v>
      </c>
      <c r="AH518">
        <v>2</v>
      </c>
      <c r="AI518">
        <v>60253936</v>
      </c>
      <c r="AJ518">
        <v>440</v>
      </c>
      <c r="AK518">
        <v>0</v>
      </c>
      <c r="AL518">
        <v>0</v>
      </c>
      <c r="AM518">
        <v>0</v>
      </c>
      <c r="AN518">
        <v>0</v>
      </c>
      <c r="AO518">
        <v>0</v>
      </c>
      <c r="AP518">
        <v>0</v>
      </c>
      <c r="AQ518">
        <v>0</v>
      </c>
      <c r="AR518">
        <v>0</v>
      </c>
    </row>
    <row r="519" spans="1:44" x14ac:dyDescent="0.2">
      <c r="A519">
        <f>ROW(Source!A647)</f>
        <v>647</v>
      </c>
      <c r="B519">
        <v>60254483</v>
      </c>
      <c r="C519">
        <v>60253934</v>
      </c>
      <c r="D519">
        <v>59039593</v>
      </c>
      <c r="E519">
        <v>1</v>
      </c>
      <c r="F519">
        <v>1</v>
      </c>
      <c r="G519">
        <v>1080</v>
      </c>
      <c r="H519">
        <v>3</v>
      </c>
      <c r="I519" t="s">
        <v>1205</v>
      </c>
      <c r="J519" t="s">
        <v>1206</v>
      </c>
      <c r="K519" t="s">
        <v>1207</v>
      </c>
      <c r="L519">
        <v>1348</v>
      </c>
      <c r="N519">
        <v>1009</v>
      </c>
      <c r="O519" t="s">
        <v>32</v>
      </c>
      <c r="P519" t="s">
        <v>32</v>
      </c>
      <c r="Q519">
        <v>1000</v>
      </c>
      <c r="X519">
        <v>0.02</v>
      </c>
      <c r="Y519">
        <v>9844.31</v>
      </c>
      <c r="Z519">
        <v>0</v>
      </c>
      <c r="AA519">
        <v>0</v>
      </c>
      <c r="AB519">
        <v>0</v>
      </c>
      <c r="AC519">
        <v>0</v>
      </c>
      <c r="AD519">
        <v>1</v>
      </c>
      <c r="AE519">
        <v>0</v>
      </c>
      <c r="AF519" t="s">
        <v>3</v>
      </c>
      <c r="AG519">
        <v>0.02</v>
      </c>
      <c r="AH519">
        <v>2</v>
      </c>
      <c r="AI519">
        <v>60253937</v>
      </c>
      <c r="AJ519">
        <v>441</v>
      </c>
      <c r="AK519">
        <v>0</v>
      </c>
      <c r="AL519">
        <v>0</v>
      </c>
      <c r="AM519">
        <v>0</v>
      </c>
      <c r="AN519">
        <v>0</v>
      </c>
      <c r="AO519">
        <v>0</v>
      </c>
      <c r="AP519">
        <v>0</v>
      </c>
      <c r="AQ519">
        <v>0</v>
      </c>
      <c r="AR519">
        <v>0</v>
      </c>
    </row>
    <row r="520" spans="1:44" x14ac:dyDescent="0.2">
      <c r="A520">
        <f>ROW(Source!A647)</f>
        <v>647</v>
      </c>
      <c r="B520">
        <v>60254484</v>
      </c>
      <c r="C520">
        <v>60253934</v>
      </c>
      <c r="D520">
        <v>59039758</v>
      </c>
      <c r="E520">
        <v>1</v>
      </c>
      <c r="F520">
        <v>1</v>
      </c>
      <c r="G520">
        <v>1080</v>
      </c>
      <c r="H520">
        <v>3</v>
      </c>
      <c r="I520" t="s">
        <v>1119</v>
      </c>
      <c r="J520" t="s">
        <v>1120</v>
      </c>
      <c r="K520" t="s">
        <v>1121</v>
      </c>
      <c r="L520">
        <v>1348</v>
      </c>
      <c r="N520">
        <v>1009</v>
      </c>
      <c r="O520" t="s">
        <v>32</v>
      </c>
      <c r="P520" t="s">
        <v>32</v>
      </c>
      <c r="Q520">
        <v>1000</v>
      </c>
      <c r="X520">
        <v>6.0000000000000002E-5</v>
      </c>
      <c r="Y520">
        <v>331.04</v>
      </c>
      <c r="Z520">
        <v>0</v>
      </c>
      <c r="AA520">
        <v>0</v>
      </c>
      <c r="AB520">
        <v>0</v>
      </c>
      <c r="AC520">
        <v>0</v>
      </c>
      <c r="AD520">
        <v>1</v>
      </c>
      <c r="AE520">
        <v>0</v>
      </c>
      <c r="AF520" t="s">
        <v>3</v>
      </c>
      <c r="AG520">
        <v>6.0000000000000002E-5</v>
      </c>
      <c r="AH520">
        <v>2</v>
      </c>
      <c r="AI520">
        <v>60253938</v>
      </c>
      <c r="AJ520">
        <v>442</v>
      </c>
      <c r="AK520">
        <v>0</v>
      </c>
      <c r="AL520">
        <v>0</v>
      </c>
      <c r="AM520">
        <v>0</v>
      </c>
      <c r="AN520">
        <v>0</v>
      </c>
      <c r="AO520">
        <v>0</v>
      </c>
      <c r="AP520">
        <v>0</v>
      </c>
      <c r="AQ520">
        <v>0</v>
      </c>
      <c r="AR520">
        <v>0</v>
      </c>
    </row>
    <row r="521" spans="1:44" x14ac:dyDescent="0.2">
      <c r="A521">
        <f>ROW(Source!A647)</f>
        <v>647</v>
      </c>
      <c r="B521">
        <v>60254485</v>
      </c>
      <c r="C521">
        <v>60253934</v>
      </c>
      <c r="D521">
        <v>59040049</v>
      </c>
      <c r="E521">
        <v>1</v>
      </c>
      <c r="F521">
        <v>1</v>
      </c>
      <c r="G521">
        <v>1080</v>
      </c>
      <c r="H521">
        <v>3</v>
      </c>
      <c r="I521" t="s">
        <v>1066</v>
      </c>
      <c r="J521" t="s">
        <v>1067</v>
      </c>
      <c r="K521" t="s">
        <v>1068</v>
      </c>
      <c r="L521">
        <v>1348</v>
      </c>
      <c r="N521">
        <v>1009</v>
      </c>
      <c r="O521" t="s">
        <v>32</v>
      </c>
      <c r="P521" t="s">
        <v>32</v>
      </c>
      <c r="Q521">
        <v>1000</v>
      </c>
      <c r="X521">
        <v>2.9999999999999997E-4</v>
      </c>
      <c r="Y521">
        <v>8590.86</v>
      </c>
      <c r="Z521">
        <v>0</v>
      </c>
      <c r="AA521">
        <v>0</v>
      </c>
      <c r="AB521">
        <v>0</v>
      </c>
      <c r="AC521">
        <v>0</v>
      </c>
      <c r="AD521">
        <v>1</v>
      </c>
      <c r="AE521">
        <v>0</v>
      </c>
      <c r="AF521" t="s">
        <v>3</v>
      </c>
      <c r="AG521">
        <v>2.9999999999999997E-4</v>
      </c>
      <c r="AH521">
        <v>2</v>
      </c>
      <c r="AI521">
        <v>60253939</v>
      </c>
      <c r="AJ521">
        <v>443</v>
      </c>
      <c r="AK521">
        <v>0</v>
      </c>
      <c r="AL521">
        <v>0</v>
      </c>
      <c r="AM521">
        <v>0</v>
      </c>
      <c r="AN521">
        <v>0</v>
      </c>
      <c r="AO521">
        <v>0</v>
      </c>
      <c r="AP521">
        <v>0</v>
      </c>
      <c r="AQ521">
        <v>0</v>
      </c>
      <c r="AR521">
        <v>0</v>
      </c>
    </row>
    <row r="522" spans="1:44" x14ac:dyDescent="0.2">
      <c r="A522">
        <f>ROW(Source!A647)</f>
        <v>647</v>
      </c>
      <c r="B522">
        <v>60254486</v>
      </c>
      <c r="C522">
        <v>60253934</v>
      </c>
      <c r="D522">
        <v>58996482</v>
      </c>
      <c r="E522">
        <v>1080</v>
      </c>
      <c r="F522">
        <v>1</v>
      </c>
      <c r="G522">
        <v>1080</v>
      </c>
      <c r="H522">
        <v>3</v>
      </c>
      <c r="I522" t="s">
        <v>1217</v>
      </c>
      <c r="J522" t="s">
        <v>3</v>
      </c>
      <c r="K522" t="s">
        <v>1218</v>
      </c>
      <c r="L522">
        <v>1346</v>
      </c>
      <c r="N522">
        <v>1009</v>
      </c>
      <c r="O522" t="s">
        <v>1065</v>
      </c>
      <c r="P522" t="s">
        <v>1065</v>
      </c>
      <c r="Q522">
        <v>1</v>
      </c>
      <c r="X522">
        <v>1.8</v>
      </c>
      <c r="Y522">
        <v>0</v>
      </c>
      <c r="Z522">
        <v>0</v>
      </c>
      <c r="AA522">
        <v>0</v>
      </c>
      <c r="AB522">
        <v>0</v>
      </c>
      <c r="AC522">
        <v>0</v>
      </c>
      <c r="AD522">
        <v>0</v>
      </c>
      <c r="AE522">
        <v>0</v>
      </c>
      <c r="AF522" t="s">
        <v>3</v>
      </c>
      <c r="AG522">
        <v>1.8</v>
      </c>
      <c r="AH522">
        <v>3</v>
      </c>
      <c r="AI522">
        <v>-1</v>
      </c>
      <c r="AJ522" t="s">
        <v>3</v>
      </c>
      <c r="AK522">
        <v>0</v>
      </c>
      <c r="AL522">
        <v>0</v>
      </c>
      <c r="AM522">
        <v>0</v>
      </c>
      <c r="AN522">
        <v>0</v>
      </c>
      <c r="AO522">
        <v>0</v>
      </c>
      <c r="AP522">
        <v>0</v>
      </c>
      <c r="AQ522">
        <v>0</v>
      </c>
      <c r="AR522">
        <v>0</v>
      </c>
    </row>
    <row r="523" spans="1:44" x14ac:dyDescent="0.2">
      <c r="A523">
        <f>ROW(Source!A647)</f>
        <v>647</v>
      </c>
      <c r="B523">
        <v>60254487</v>
      </c>
      <c r="C523">
        <v>60253934</v>
      </c>
      <c r="D523">
        <v>59037809</v>
      </c>
      <c r="E523">
        <v>1080</v>
      </c>
      <c r="F523">
        <v>1</v>
      </c>
      <c r="G523">
        <v>1080</v>
      </c>
      <c r="H523">
        <v>3</v>
      </c>
      <c r="I523" t="s">
        <v>1267</v>
      </c>
      <c r="J523" t="s">
        <v>3</v>
      </c>
      <c r="K523" t="s">
        <v>1268</v>
      </c>
      <c r="L523">
        <v>1354</v>
      </c>
      <c r="N523">
        <v>1010</v>
      </c>
      <c r="O523" t="s">
        <v>457</v>
      </c>
      <c r="P523" t="s">
        <v>457</v>
      </c>
      <c r="Q523">
        <v>1</v>
      </c>
      <c r="X523">
        <v>1</v>
      </c>
      <c r="Y523">
        <v>0</v>
      </c>
      <c r="Z523">
        <v>0</v>
      </c>
      <c r="AA523">
        <v>0</v>
      </c>
      <c r="AB523">
        <v>0</v>
      </c>
      <c r="AC523">
        <v>0</v>
      </c>
      <c r="AD523">
        <v>0</v>
      </c>
      <c r="AE523">
        <v>0</v>
      </c>
      <c r="AF523" t="s">
        <v>3</v>
      </c>
      <c r="AG523">
        <v>1</v>
      </c>
      <c r="AH523">
        <v>3</v>
      </c>
      <c r="AI523">
        <v>-1</v>
      </c>
      <c r="AJ523" t="s">
        <v>3</v>
      </c>
      <c r="AK523">
        <v>0</v>
      </c>
      <c r="AL523">
        <v>0</v>
      </c>
      <c r="AM523">
        <v>0</v>
      </c>
      <c r="AN523">
        <v>0</v>
      </c>
      <c r="AO523">
        <v>0</v>
      </c>
      <c r="AP523">
        <v>0</v>
      </c>
      <c r="AQ523">
        <v>0</v>
      </c>
      <c r="AR523">
        <v>0</v>
      </c>
    </row>
    <row r="524" spans="1:44" x14ac:dyDescent="0.2">
      <c r="A524">
        <f>ROW(Source!A648)</f>
        <v>648</v>
      </c>
      <c r="B524">
        <v>60254481</v>
      </c>
      <c r="C524">
        <v>60253934</v>
      </c>
      <c r="D524">
        <v>58999254</v>
      </c>
      <c r="E524">
        <v>1080</v>
      </c>
      <c r="F524">
        <v>1</v>
      </c>
      <c r="G524">
        <v>1080</v>
      </c>
      <c r="H524">
        <v>1</v>
      </c>
      <c r="I524" t="s">
        <v>1048</v>
      </c>
      <c r="J524" t="s">
        <v>3</v>
      </c>
      <c r="K524" t="s">
        <v>1049</v>
      </c>
      <c r="L524">
        <v>1191</v>
      </c>
      <c r="N524">
        <v>1013</v>
      </c>
      <c r="O524" t="s">
        <v>1050</v>
      </c>
      <c r="P524" t="s">
        <v>1050</v>
      </c>
      <c r="Q524">
        <v>1</v>
      </c>
      <c r="X524">
        <v>1.03</v>
      </c>
      <c r="Y524">
        <v>0</v>
      </c>
      <c r="Z524">
        <v>0</v>
      </c>
      <c r="AA524">
        <v>0</v>
      </c>
      <c r="AB524">
        <v>0</v>
      </c>
      <c r="AC524">
        <v>0</v>
      </c>
      <c r="AD524">
        <v>1</v>
      </c>
      <c r="AE524">
        <v>1</v>
      </c>
      <c r="AF524" t="s">
        <v>24</v>
      </c>
      <c r="AG524">
        <v>1.1330000000000002</v>
      </c>
      <c r="AH524">
        <v>2</v>
      </c>
      <c r="AI524">
        <v>60253935</v>
      </c>
      <c r="AJ524">
        <v>446</v>
      </c>
      <c r="AK524">
        <v>0</v>
      </c>
      <c r="AL524">
        <v>0</v>
      </c>
      <c r="AM524">
        <v>0</v>
      </c>
      <c r="AN524">
        <v>0</v>
      </c>
      <c r="AO524">
        <v>0</v>
      </c>
      <c r="AP524">
        <v>0</v>
      </c>
      <c r="AQ524">
        <v>0</v>
      </c>
      <c r="AR524">
        <v>0</v>
      </c>
    </row>
    <row r="525" spans="1:44" x14ac:dyDescent="0.2">
      <c r="A525">
        <f>ROW(Source!A648)</f>
        <v>648</v>
      </c>
      <c r="B525">
        <v>60254482</v>
      </c>
      <c r="C525">
        <v>60253934</v>
      </c>
      <c r="D525">
        <v>59070370</v>
      </c>
      <c r="E525">
        <v>1</v>
      </c>
      <c r="F525">
        <v>1</v>
      </c>
      <c r="G525">
        <v>1080</v>
      </c>
      <c r="H525">
        <v>2</v>
      </c>
      <c r="I525" t="s">
        <v>1051</v>
      </c>
      <c r="J525" t="s">
        <v>1052</v>
      </c>
      <c r="K525" t="s">
        <v>1053</v>
      </c>
      <c r="L525">
        <v>1368</v>
      </c>
      <c r="N525">
        <v>1011</v>
      </c>
      <c r="O525" t="s">
        <v>1054</v>
      </c>
      <c r="P525" t="s">
        <v>1054</v>
      </c>
      <c r="Q525">
        <v>1</v>
      </c>
      <c r="X525">
        <v>0.11</v>
      </c>
      <c r="Y525">
        <v>0</v>
      </c>
      <c r="Z525">
        <v>7.11</v>
      </c>
      <c r="AA525">
        <v>0</v>
      </c>
      <c r="AB525">
        <v>0</v>
      </c>
      <c r="AC525">
        <v>0</v>
      </c>
      <c r="AD525">
        <v>1</v>
      </c>
      <c r="AE525">
        <v>0</v>
      </c>
      <c r="AF525" t="s">
        <v>24</v>
      </c>
      <c r="AG525">
        <v>0.12100000000000001</v>
      </c>
      <c r="AH525">
        <v>2</v>
      </c>
      <c r="AI525">
        <v>60253936</v>
      </c>
      <c r="AJ525">
        <v>447</v>
      </c>
      <c r="AK525">
        <v>0</v>
      </c>
      <c r="AL525">
        <v>0</v>
      </c>
      <c r="AM525">
        <v>0</v>
      </c>
      <c r="AN525">
        <v>0</v>
      </c>
      <c r="AO525">
        <v>0</v>
      </c>
      <c r="AP525">
        <v>0</v>
      </c>
      <c r="AQ525">
        <v>0</v>
      </c>
      <c r="AR525">
        <v>0</v>
      </c>
    </row>
    <row r="526" spans="1:44" x14ac:dyDescent="0.2">
      <c r="A526">
        <f>ROW(Source!A648)</f>
        <v>648</v>
      </c>
      <c r="B526">
        <v>60254483</v>
      </c>
      <c r="C526">
        <v>60253934</v>
      </c>
      <c r="D526">
        <v>59039593</v>
      </c>
      <c r="E526">
        <v>1</v>
      </c>
      <c r="F526">
        <v>1</v>
      </c>
      <c r="G526">
        <v>1080</v>
      </c>
      <c r="H526">
        <v>3</v>
      </c>
      <c r="I526" t="s">
        <v>1205</v>
      </c>
      <c r="J526" t="s">
        <v>1206</v>
      </c>
      <c r="K526" t="s">
        <v>1207</v>
      </c>
      <c r="L526">
        <v>1348</v>
      </c>
      <c r="N526">
        <v>1009</v>
      </c>
      <c r="O526" t="s">
        <v>32</v>
      </c>
      <c r="P526" t="s">
        <v>32</v>
      </c>
      <c r="Q526">
        <v>1000</v>
      </c>
      <c r="X526">
        <v>0.02</v>
      </c>
      <c r="Y526">
        <v>9844.31</v>
      </c>
      <c r="Z526">
        <v>0</v>
      </c>
      <c r="AA526">
        <v>0</v>
      </c>
      <c r="AB526">
        <v>0</v>
      </c>
      <c r="AC526">
        <v>0</v>
      </c>
      <c r="AD526">
        <v>1</v>
      </c>
      <c r="AE526">
        <v>0</v>
      </c>
      <c r="AF526" t="s">
        <v>3</v>
      </c>
      <c r="AG526">
        <v>0.02</v>
      </c>
      <c r="AH526">
        <v>2</v>
      </c>
      <c r="AI526">
        <v>60253937</v>
      </c>
      <c r="AJ526">
        <v>448</v>
      </c>
      <c r="AK526">
        <v>0</v>
      </c>
      <c r="AL526">
        <v>0</v>
      </c>
      <c r="AM526">
        <v>0</v>
      </c>
      <c r="AN526">
        <v>0</v>
      </c>
      <c r="AO526">
        <v>0</v>
      </c>
      <c r="AP526">
        <v>0</v>
      </c>
      <c r="AQ526">
        <v>0</v>
      </c>
      <c r="AR526">
        <v>0</v>
      </c>
    </row>
    <row r="527" spans="1:44" x14ac:dyDescent="0.2">
      <c r="A527">
        <f>ROW(Source!A648)</f>
        <v>648</v>
      </c>
      <c r="B527">
        <v>60254484</v>
      </c>
      <c r="C527">
        <v>60253934</v>
      </c>
      <c r="D527">
        <v>59039758</v>
      </c>
      <c r="E527">
        <v>1</v>
      </c>
      <c r="F527">
        <v>1</v>
      </c>
      <c r="G527">
        <v>1080</v>
      </c>
      <c r="H527">
        <v>3</v>
      </c>
      <c r="I527" t="s">
        <v>1119</v>
      </c>
      <c r="J527" t="s">
        <v>1120</v>
      </c>
      <c r="K527" t="s">
        <v>1121</v>
      </c>
      <c r="L527">
        <v>1348</v>
      </c>
      <c r="N527">
        <v>1009</v>
      </c>
      <c r="O527" t="s">
        <v>32</v>
      </c>
      <c r="P527" t="s">
        <v>32</v>
      </c>
      <c r="Q527">
        <v>1000</v>
      </c>
      <c r="X527">
        <v>6.0000000000000002E-5</v>
      </c>
      <c r="Y527">
        <v>331.04</v>
      </c>
      <c r="Z527">
        <v>0</v>
      </c>
      <c r="AA527">
        <v>0</v>
      </c>
      <c r="AB527">
        <v>0</v>
      </c>
      <c r="AC527">
        <v>0</v>
      </c>
      <c r="AD527">
        <v>1</v>
      </c>
      <c r="AE527">
        <v>0</v>
      </c>
      <c r="AF527" t="s">
        <v>3</v>
      </c>
      <c r="AG527">
        <v>6.0000000000000002E-5</v>
      </c>
      <c r="AH527">
        <v>2</v>
      </c>
      <c r="AI527">
        <v>60253938</v>
      </c>
      <c r="AJ527">
        <v>449</v>
      </c>
      <c r="AK527">
        <v>0</v>
      </c>
      <c r="AL527">
        <v>0</v>
      </c>
      <c r="AM527">
        <v>0</v>
      </c>
      <c r="AN527">
        <v>0</v>
      </c>
      <c r="AO527">
        <v>0</v>
      </c>
      <c r="AP527">
        <v>0</v>
      </c>
      <c r="AQ527">
        <v>0</v>
      </c>
      <c r="AR527">
        <v>0</v>
      </c>
    </row>
    <row r="528" spans="1:44" x14ac:dyDescent="0.2">
      <c r="A528">
        <f>ROW(Source!A648)</f>
        <v>648</v>
      </c>
      <c r="B528">
        <v>60254485</v>
      </c>
      <c r="C528">
        <v>60253934</v>
      </c>
      <c r="D528">
        <v>59040049</v>
      </c>
      <c r="E528">
        <v>1</v>
      </c>
      <c r="F528">
        <v>1</v>
      </c>
      <c r="G528">
        <v>1080</v>
      </c>
      <c r="H528">
        <v>3</v>
      </c>
      <c r="I528" t="s">
        <v>1066</v>
      </c>
      <c r="J528" t="s">
        <v>1067</v>
      </c>
      <c r="K528" t="s">
        <v>1068</v>
      </c>
      <c r="L528">
        <v>1348</v>
      </c>
      <c r="N528">
        <v>1009</v>
      </c>
      <c r="O528" t="s">
        <v>32</v>
      </c>
      <c r="P528" t="s">
        <v>32</v>
      </c>
      <c r="Q528">
        <v>1000</v>
      </c>
      <c r="X528">
        <v>2.9999999999999997E-4</v>
      </c>
      <c r="Y528">
        <v>8590.86</v>
      </c>
      <c r="Z528">
        <v>0</v>
      </c>
      <c r="AA528">
        <v>0</v>
      </c>
      <c r="AB528">
        <v>0</v>
      </c>
      <c r="AC528">
        <v>0</v>
      </c>
      <c r="AD528">
        <v>1</v>
      </c>
      <c r="AE528">
        <v>0</v>
      </c>
      <c r="AF528" t="s">
        <v>3</v>
      </c>
      <c r="AG528">
        <v>2.9999999999999997E-4</v>
      </c>
      <c r="AH528">
        <v>2</v>
      </c>
      <c r="AI528">
        <v>60253939</v>
      </c>
      <c r="AJ528">
        <v>450</v>
      </c>
      <c r="AK528">
        <v>0</v>
      </c>
      <c r="AL528">
        <v>0</v>
      </c>
      <c r="AM528">
        <v>0</v>
      </c>
      <c r="AN528">
        <v>0</v>
      </c>
      <c r="AO528">
        <v>0</v>
      </c>
      <c r="AP528">
        <v>0</v>
      </c>
      <c r="AQ528">
        <v>0</v>
      </c>
      <c r="AR528">
        <v>0</v>
      </c>
    </row>
    <row r="529" spans="1:44" x14ac:dyDescent="0.2">
      <c r="A529">
        <f>ROW(Source!A648)</f>
        <v>648</v>
      </c>
      <c r="B529">
        <v>60254486</v>
      </c>
      <c r="C529">
        <v>60253934</v>
      </c>
      <c r="D529">
        <v>58996482</v>
      </c>
      <c r="E529">
        <v>1080</v>
      </c>
      <c r="F529">
        <v>1</v>
      </c>
      <c r="G529">
        <v>1080</v>
      </c>
      <c r="H529">
        <v>3</v>
      </c>
      <c r="I529" t="s">
        <v>1217</v>
      </c>
      <c r="J529" t="s">
        <v>3</v>
      </c>
      <c r="K529" t="s">
        <v>1218</v>
      </c>
      <c r="L529">
        <v>1346</v>
      </c>
      <c r="N529">
        <v>1009</v>
      </c>
      <c r="O529" t="s">
        <v>1065</v>
      </c>
      <c r="P529" t="s">
        <v>1065</v>
      </c>
      <c r="Q529">
        <v>1</v>
      </c>
      <c r="X529">
        <v>1.8</v>
      </c>
      <c r="Y529">
        <v>0</v>
      </c>
      <c r="Z529">
        <v>0</v>
      </c>
      <c r="AA529">
        <v>0</v>
      </c>
      <c r="AB529">
        <v>0</v>
      </c>
      <c r="AC529">
        <v>0</v>
      </c>
      <c r="AD529">
        <v>0</v>
      </c>
      <c r="AE529">
        <v>0</v>
      </c>
      <c r="AF529" t="s">
        <v>3</v>
      </c>
      <c r="AG529">
        <v>1.8</v>
      </c>
      <c r="AH529">
        <v>3</v>
      </c>
      <c r="AI529">
        <v>-1</v>
      </c>
      <c r="AJ529" t="s">
        <v>3</v>
      </c>
      <c r="AK529">
        <v>0</v>
      </c>
      <c r="AL529">
        <v>0</v>
      </c>
      <c r="AM529">
        <v>0</v>
      </c>
      <c r="AN529">
        <v>0</v>
      </c>
      <c r="AO529">
        <v>0</v>
      </c>
      <c r="AP529">
        <v>0</v>
      </c>
      <c r="AQ529">
        <v>0</v>
      </c>
      <c r="AR529">
        <v>0</v>
      </c>
    </row>
    <row r="530" spans="1:44" x14ac:dyDescent="0.2">
      <c r="A530">
        <f>ROW(Source!A648)</f>
        <v>648</v>
      </c>
      <c r="B530">
        <v>60254487</v>
      </c>
      <c r="C530">
        <v>60253934</v>
      </c>
      <c r="D530">
        <v>59037809</v>
      </c>
      <c r="E530">
        <v>1080</v>
      </c>
      <c r="F530">
        <v>1</v>
      </c>
      <c r="G530">
        <v>1080</v>
      </c>
      <c r="H530">
        <v>3</v>
      </c>
      <c r="I530" t="s">
        <v>1267</v>
      </c>
      <c r="J530" t="s">
        <v>3</v>
      </c>
      <c r="K530" t="s">
        <v>1268</v>
      </c>
      <c r="L530">
        <v>1354</v>
      </c>
      <c r="N530">
        <v>1010</v>
      </c>
      <c r="O530" t="s">
        <v>457</v>
      </c>
      <c r="P530" t="s">
        <v>457</v>
      </c>
      <c r="Q530">
        <v>1</v>
      </c>
      <c r="X530">
        <v>1</v>
      </c>
      <c r="Y530">
        <v>0</v>
      </c>
      <c r="Z530">
        <v>0</v>
      </c>
      <c r="AA530">
        <v>0</v>
      </c>
      <c r="AB530">
        <v>0</v>
      </c>
      <c r="AC530">
        <v>0</v>
      </c>
      <c r="AD530">
        <v>0</v>
      </c>
      <c r="AE530">
        <v>0</v>
      </c>
      <c r="AF530" t="s">
        <v>3</v>
      </c>
      <c r="AG530">
        <v>1</v>
      </c>
      <c r="AH530">
        <v>3</v>
      </c>
      <c r="AI530">
        <v>-1</v>
      </c>
      <c r="AJ530" t="s">
        <v>3</v>
      </c>
      <c r="AK530">
        <v>0</v>
      </c>
      <c r="AL530">
        <v>0</v>
      </c>
      <c r="AM530">
        <v>0</v>
      </c>
      <c r="AN530">
        <v>0</v>
      </c>
      <c r="AO530">
        <v>0</v>
      </c>
      <c r="AP530">
        <v>0</v>
      </c>
      <c r="AQ530">
        <v>0</v>
      </c>
      <c r="AR530">
        <v>0</v>
      </c>
    </row>
    <row r="531" spans="1:44" x14ac:dyDescent="0.2">
      <c r="A531">
        <f>ROW(Source!A653)</f>
        <v>653</v>
      </c>
      <c r="B531">
        <v>60254811</v>
      </c>
      <c r="C531">
        <v>60254806</v>
      </c>
      <c r="D531">
        <v>58999254</v>
      </c>
      <c r="E531">
        <v>1080</v>
      </c>
      <c r="F531">
        <v>1</v>
      </c>
      <c r="G531">
        <v>1080</v>
      </c>
      <c r="H531">
        <v>1</v>
      </c>
      <c r="I531" t="s">
        <v>1048</v>
      </c>
      <c r="J531" t="s">
        <v>3</v>
      </c>
      <c r="K531" t="s">
        <v>1049</v>
      </c>
      <c r="L531">
        <v>1191</v>
      </c>
      <c r="N531">
        <v>1013</v>
      </c>
      <c r="O531" t="s">
        <v>1050</v>
      </c>
      <c r="P531" t="s">
        <v>1050</v>
      </c>
      <c r="Q531">
        <v>1</v>
      </c>
      <c r="X531">
        <v>18.84</v>
      </c>
      <c r="Y531">
        <v>0</v>
      </c>
      <c r="Z531">
        <v>0</v>
      </c>
      <c r="AA531">
        <v>0</v>
      </c>
      <c r="AB531">
        <v>0</v>
      </c>
      <c r="AC531">
        <v>0</v>
      </c>
      <c r="AD531">
        <v>1</v>
      </c>
      <c r="AE531">
        <v>1</v>
      </c>
      <c r="AF531" t="s">
        <v>24</v>
      </c>
      <c r="AG531">
        <v>20.724</v>
      </c>
      <c r="AH531">
        <v>2</v>
      </c>
      <c r="AI531">
        <v>60254807</v>
      </c>
      <c r="AJ531">
        <v>453</v>
      </c>
      <c r="AK531">
        <v>0</v>
      </c>
      <c r="AL531">
        <v>0</v>
      </c>
      <c r="AM531">
        <v>0</v>
      </c>
      <c r="AN531">
        <v>0</v>
      </c>
      <c r="AO531">
        <v>0</v>
      </c>
      <c r="AP531">
        <v>0</v>
      </c>
      <c r="AQ531">
        <v>0</v>
      </c>
      <c r="AR531">
        <v>0</v>
      </c>
    </row>
    <row r="532" spans="1:44" x14ac:dyDescent="0.2">
      <c r="A532">
        <f>ROW(Source!A653)</f>
        <v>653</v>
      </c>
      <c r="B532">
        <v>60254812</v>
      </c>
      <c r="C532">
        <v>60254806</v>
      </c>
      <c r="D532">
        <v>59070669</v>
      </c>
      <c r="E532">
        <v>1</v>
      </c>
      <c r="F532">
        <v>1</v>
      </c>
      <c r="G532">
        <v>1080</v>
      </c>
      <c r="H532">
        <v>2</v>
      </c>
      <c r="I532" t="s">
        <v>1055</v>
      </c>
      <c r="J532" t="s">
        <v>1056</v>
      </c>
      <c r="K532" t="s">
        <v>1057</v>
      </c>
      <c r="L532">
        <v>1368</v>
      </c>
      <c r="N532">
        <v>1011</v>
      </c>
      <c r="O532" t="s">
        <v>1054</v>
      </c>
      <c r="P532" t="s">
        <v>1054</v>
      </c>
      <c r="Q532">
        <v>1</v>
      </c>
      <c r="X532">
        <v>0.01</v>
      </c>
      <c r="Y532">
        <v>0</v>
      </c>
      <c r="Z532">
        <v>83.1</v>
      </c>
      <c r="AA532">
        <v>12.62</v>
      </c>
      <c r="AB532">
        <v>0</v>
      </c>
      <c r="AC532">
        <v>0</v>
      </c>
      <c r="AD532">
        <v>1</v>
      </c>
      <c r="AE532">
        <v>0</v>
      </c>
      <c r="AF532" t="s">
        <v>24</v>
      </c>
      <c r="AG532">
        <v>1.1000000000000001E-2</v>
      </c>
      <c r="AH532">
        <v>2</v>
      </c>
      <c r="AI532">
        <v>60254808</v>
      </c>
      <c r="AJ532">
        <v>454</v>
      </c>
      <c r="AK532">
        <v>0</v>
      </c>
      <c r="AL532">
        <v>0</v>
      </c>
      <c r="AM532">
        <v>0</v>
      </c>
      <c r="AN532">
        <v>0</v>
      </c>
      <c r="AO532">
        <v>0</v>
      </c>
      <c r="AP532">
        <v>0</v>
      </c>
      <c r="AQ532">
        <v>0</v>
      </c>
      <c r="AR532">
        <v>0</v>
      </c>
    </row>
    <row r="533" spans="1:44" x14ac:dyDescent="0.2">
      <c r="A533">
        <f>ROW(Source!A653)</f>
        <v>653</v>
      </c>
      <c r="B533">
        <v>60254813</v>
      </c>
      <c r="C533">
        <v>60254806</v>
      </c>
      <c r="D533">
        <v>59014298</v>
      </c>
      <c r="E533">
        <v>1080</v>
      </c>
      <c r="F533">
        <v>1</v>
      </c>
      <c r="G533">
        <v>1080</v>
      </c>
      <c r="H533">
        <v>3</v>
      </c>
      <c r="I533" t="s">
        <v>1265</v>
      </c>
      <c r="J533" t="s">
        <v>3</v>
      </c>
      <c r="K533" t="s">
        <v>1266</v>
      </c>
      <c r="L533">
        <v>1354</v>
      </c>
      <c r="N533">
        <v>1010</v>
      </c>
      <c r="O533" t="s">
        <v>457</v>
      </c>
      <c r="P533" t="s">
        <v>457</v>
      </c>
      <c r="Q533">
        <v>1</v>
      </c>
      <c r="X533">
        <v>102</v>
      </c>
      <c r="Y533">
        <v>0</v>
      </c>
      <c r="Z533">
        <v>0</v>
      </c>
      <c r="AA533">
        <v>0</v>
      </c>
      <c r="AB533">
        <v>0</v>
      </c>
      <c r="AC533">
        <v>0</v>
      </c>
      <c r="AD533">
        <v>0</v>
      </c>
      <c r="AE533">
        <v>0</v>
      </c>
      <c r="AF533" t="s">
        <v>3</v>
      </c>
      <c r="AG533">
        <v>102</v>
      </c>
      <c r="AH533">
        <v>3</v>
      </c>
      <c r="AI533">
        <v>-1</v>
      </c>
      <c r="AJ533" t="s">
        <v>3</v>
      </c>
      <c r="AK533">
        <v>0</v>
      </c>
      <c r="AL533">
        <v>0</v>
      </c>
      <c r="AM533">
        <v>0</v>
      </c>
      <c r="AN533">
        <v>0</v>
      </c>
      <c r="AO533">
        <v>0</v>
      </c>
      <c r="AP533">
        <v>0</v>
      </c>
      <c r="AQ533">
        <v>0</v>
      </c>
      <c r="AR533">
        <v>0</v>
      </c>
    </row>
    <row r="534" spans="1:44" x14ac:dyDescent="0.2">
      <c r="A534">
        <f>ROW(Source!A654)</f>
        <v>654</v>
      </c>
      <c r="B534">
        <v>60254811</v>
      </c>
      <c r="C534">
        <v>60254806</v>
      </c>
      <c r="D534">
        <v>58999254</v>
      </c>
      <c r="E534">
        <v>1080</v>
      </c>
      <c r="F534">
        <v>1</v>
      </c>
      <c r="G534">
        <v>1080</v>
      </c>
      <c r="H534">
        <v>1</v>
      </c>
      <c r="I534" t="s">
        <v>1048</v>
      </c>
      <c r="J534" t="s">
        <v>3</v>
      </c>
      <c r="K534" t="s">
        <v>1049</v>
      </c>
      <c r="L534">
        <v>1191</v>
      </c>
      <c r="N534">
        <v>1013</v>
      </c>
      <c r="O534" t="s">
        <v>1050</v>
      </c>
      <c r="P534" t="s">
        <v>1050</v>
      </c>
      <c r="Q534">
        <v>1</v>
      </c>
      <c r="X534">
        <v>18.84</v>
      </c>
      <c r="Y534">
        <v>0</v>
      </c>
      <c r="Z534">
        <v>0</v>
      </c>
      <c r="AA534">
        <v>0</v>
      </c>
      <c r="AB534">
        <v>0</v>
      </c>
      <c r="AC534">
        <v>0</v>
      </c>
      <c r="AD534">
        <v>1</v>
      </c>
      <c r="AE534">
        <v>1</v>
      </c>
      <c r="AF534" t="s">
        <v>24</v>
      </c>
      <c r="AG534">
        <v>20.724</v>
      </c>
      <c r="AH534">
        <v>2</v>
      </c>
      <c r="AI534">
        <v>60254807</v>
      </c>
      <c r="AJ534">
        <v>457</v>
      </c>
      <c r="AK534">
        <v>0</v>
      </c>
      <c r="AL534">
        <v>0</v>
      </c>
      <c r="AM534">
        <v>0</v>
      </c>
      <c r="AN534">
        <v>0</v>
      </c>
      <c r="AO534">
        <v>0</v>
      </c>
      <c r="AP534">
        <v>0</v>
      </c>
      <c r="AQ534">
        <v>0</v>
      </c>
      <c r="AR534">
        <v>0</v>
      </c>
    </row>
    <row r="535" spans="1:44" x14ac:dyDescent="0.2">
      <c r="A535">
        <f>ROW(Source!A654)</f>
        <v>654</v>
      </c>
      <c r="B535">
        <v>60254812</v>
      </c>
      <c r="C535">
        <v>60254806</v>
      </c>
      <c r="D535">
        <v>59070669</v>
      </c>
      <c r="E535">
        <v>1</v>
      </c>
      <c r="F535">
        <v>1</v>
      </c>
      <c r="G535">
        <v>1080</v>
      </c>
      <c r="H535">
        <v>2</v>
      </c>
      <c r="I535" t="s">
        <v>1055</v>
      </c>
      <c r="J535" t="s">
        <v>1056</v>
      </c>
      <c r="K535" t="s">
        <v>1057</v>
      </c>
      <c r="L535">
        <v>1368</v>
      </c>
      <c r="N535">
        <v>1011</v>
      </c>
      <c r="O535" t="s">
        <v>1054</v>
      </c>
      <c r="P535" t="s">
        <v>1054</v>
      </c>
      <c r="Q535">
        <v>1</v>
      </c>
      <c r="X535">
        <v>0.01</v>
      </c>
      <c r="Y535">
        <v>0</v>
      </c>
      <c r="Z535">
        <v>83.1</v>
      </c>
      <c r="AA535">
        <v>12.62</v>
      </c>
      <c r="AB535">
        <v>0</v>
      </c>
      <c r="AC535">
        <v>0</v>
      </c>
      <c r="AD535">
        <v>1</v>
      </c>
      <c r="AE535">
        <v>0</v>
      </c>
      <c r="AF535" t="s">
        <v>24</v>
      </c>
      <c r="AG535">
        <v>1.1000000000000001E-2</v>
      </c>
      <c r="AH535">
        <v>2</v>
      </c>
      <c r="AI535">
        <v>60254808</v>
      </c>
      <c r="AJ535">
        <v>458</v>
      </c>
      <c r="AK535">
        <v>0</v>
      </c>
      <c r="AL535">
        <v>0</v>
      </c>
      <c r="AM535">
        <v>0</v>
      </c>
      <c r="AN535">
        <v>0</v>
      </c>
      <c r="AO535">
        <v>0</v>
      </c>
      <c r="AP535">
        <v>0</v>
      </c>
      <c r="AQ535">
        <v>0</v>
      </c>
      <c r="AR535">
        <v>0</v>
      </c>
    </row>
    <row r="536" spans="1:44" x14ac:dyDescent="0.2">
      <c r="A536">
        <f>ROW(Source!A654)</f>
        <v>654</v>
      </c>
      <c r="B536">
        <v>60254813</v>
      </c>
      <c r="C536">
        <v>60254806</v>
      </c>
      <c r="D536">
        <v>59014298</v>
      </c>
      <c r="E536">
        <v>1080</v>
      </c>
      <c r="F536">
        <v>1</v>
      </c>
      <c r="G536">
        <v>1080</v>
      </c>
      <c r="H536">
        <v>3</v>
      </c>
      <c r="I536" t="s">
        <v>1265</v>
      </c>
      <c r="J536" t="s">
        <v>3</v>
      </c>
      <c r="K536" t="s">
        <v>1266</v>
      </c>
      <c r="L536">
        <v>1354</v>
      </c>
      <c r="N536">
        <v>1010</v>
      </c>
      <c r="O536" t="s">
        <v>457</v>
      </c>
      <c r="P536" t="s">
        <v>457</v>
      </c>
      <c r="Q536">
        <v>1</v>
      </c>
      <c r="X536">
        <v>102</v>
      </c>
      <c r="Y536">
        <v>0</v>
      </c>
      <c r="Z536">
        <v>0</v>
      </c>
      <c r="AA536">
        <v>0</v>
      </c>
      <c r="AB536">
        <v>0</v>
      </c>
      <c r="AC536">
        <v>0</v>
      </c>
      <c r="AD536">
        <v>0</v>
      </c>
      <c r="AE536">
        <v>0</v>
      </c>
      <c r="AF536" t="s">
        <v>3</v>
      </c>
      <c r="AG536">
        <v>102</v>
      </c>
      <c r="AH536">
        <v>3</v>
      </c>
      <c r="AI536">
        <v>-1</v>
      </c>
      <c r="AJ536" t="s">
        <v>3</v>
      </c>
      <c r="AK536">
        <v>0</v>
      </c>
      <c r="AL536">
        <v>0</v>
      </c>
      <c r="AM536">
        <v>0</v>
      </c>
      <c r="AN536">
        <v>0</v>
      </c>
      <c r="AO536">
        <v>0</v>
      </c>
      <c r="AP536">
        <v>0</v>
      </c>
      <c r="AQ536">
        <v>0</v>
      </c>
      <c r="AR536">
        <v>0</v>
      </c>
    </row>
    <row r="537" spans="1:44" x14ac:dyDescent="0.2">
      <c r="A537">
        <f>ROW(Source!A659)</f>
        <v>659</v>
      </c>
      <c r="B537">
        <v>60254488</v>
      </c>
      <c r="C537">
        <v>60253971</v>
      </c>
      <c r="D537">
        <v>58999254</v>
      </c>
      <c r="E537">
        <v>1080</v>
      </c>
      <c r="F537">
        <v>1</v>
      </c>
      <c r="G537">
        <v>1080</v>
      </c>
      <c r="H537">
        <v>1</v>
      </c>
      <c r="I537" t="s">
        <v>1048</v>
      </c>
      <c r="J537" t="s">
        <v>3</v>
      </c>
      <c r="K537" t="s">
        <v>1049</v>
      </c>
      <c r="L537">
        <v>1191</v>
      </c>
      <c r="N537">
        <v>1013</v>
      </c>
      <c r="O537" t="s">
        <v>1050</v>
      </c>
      <c r="P537" t="s">
        <v>1050</v>
      </c>
      <c r="Q537">
        <v>1</v>
      </c>
      <c r="X537">
        <v>1.03</v>
      </c>
      <c r="Y537">
        <v>0</v>
      </c>
      <c r="Z537">
        <v>0</v>
      </c>
      <c r="AA537">
        <v>0</v>
      </c>
      <c r="AB537">
        <v>0</v>
      </c>
      <c r="AC537">
        <v>0</v>
      </c>
      <c r="AD537">
        <v>1</v>
      </c>
      <c r="AE537">
        <v>1</v>
      </c>
      <c r="AF537" t="s">
        <v>24</v>
      </c>
      <c r="AG537">
        <v>1.1330000000000002</v>
      </c>
      <c r="AH537">
        <v>2</v>
      </c>
      <c r="AI537">
        <v>60253972</v>
      </c>
      <c r="AJ537">
        <v>461</v>
      </c>
      <c r="AK537">
        <v>0</v>
      </c>
      <c r="AL537">
        <v>0</v>
      </c>
      <c r="AM537">
        <v>0</v>
      </c>
      <c r="AN537">
        <v>0</v>
      </c>
      <c r="AO537">
        <v>0</v>
      </c>
      <c r="AP537">
        <v>0</v>
      </c>
      <c r="AQ537">
        <v>0</v>
      </c>
      <c r="AR537">
        <v>0</v>
      </c>
    </row>
    <row r="538" spans="1:44" x14ac:dyDescent="0.2">
      <c r="A538">
        <f>ROW(Source!A659)</f>
        <v>659</v>
      </c>
      <c r="B538">
        <v>60254489</v>
      </c>
      <c r="C538">
        <v>60253971</v>
      </c>
      <c r="D538">
        <v>59070370</v>
      </c>
      <c r="E538">
        <v>1</v>
      </c>
      <c r="F538">
        <v>1</v>
      </c>
      <c r="G538">
        <v>1080</v>
      </c>
      <c r="H538">
        <v>2</v>
      </c>
      <c r="I538" t="s">
        <v>1051</v>
      </c>
      <c r="J538" t="s">
        <v>1052</v>
      </c>
      <c r="K538" t="s">
        <v>1053</v>
      </c>
      <c r="L538">
        <v>1368</v>
      </c>
      <c r="N538">
        <v>1011</v>
      </c>
      <c r="O538" t="s">
        <v>1054</v>
      </c>
      <c r="P538" t="s">
        <v>1054</v>
      </c>
      <c r="Q538">
        <v>1</v>
      </c>
      <c r="X538">
        <v>0.11</v>
      </c>
      <c r="Y538">
        <v>0</v>
      </c>
      <c r="Z538">
        <v>7.11</v>
      </c>
      <c r="AA538">
        <v>0</v>
      </c>
      <c r="AB538">
        <v>0</v>
      </c>
      <c r="AC538">
        <v>0</v>
      </c>
      <c r="AD538">
        <v>1</v>
      </c>
      <c r="AE538">
        <v>0</v>
      </c>
      <c r="AF538" t="s">
        <v>24</v>
      </c>
      <c r="AG538">
        <v>0.12100000000000001</v>
      </c>
      <c r="AH538">
        <v>2</v>
      </c>
      <c r="AI538">
        <v>60253973</v>
      </c>
      <c r="AJ538">
        <v>462</v>
      </c>
      <c r="AK538">
        <v>0</v>
      </c>
      <c r="AL538">
        <v>0</v>
      </c>
      <c r="AM538">
        <v>0</v>
      </c>
      <c r="AN538">
        <v>0</v>
      </c>
      <c r="AO538">
        <v>0</v>
      </c>
      <c r="AP538">
        <v>0</v>
      </c>
      <c r="AQ538">
        <v>0</v>
      </c>
      <c r="AR538">
        <v>0</v>
      </c>
    </row>
    <row r="539" spans="1:44" x14ac:dyDescent="0.2">
      <c r="A539">
        <f>ROW(Source!A659)</f>
        <v>659</v>
      </c>
      <c r="B539">
        <v>60254490</v>
      </c>
      <c r="C539">
        <v>60253971</v>
      </c>
      <c r="D539">
        <v>59039593</v>
      </c>
      <c r="E539">
        <v>1</v>
      </c>
      <c r="F539">
        <v>1</v>
      </c>
      <c r="G539">
        <v>1080</v>
      </c>
      <c r="H539">
        <v>3</v>
      </c>
      <c r="I539" t="s">
        <v>1205</v>
      </c>
      <c r="J539" t="s">
        <v>1206</v>
      </c>
      <c r="K539" t="s">
        <v>1207</v>
      </c>
      <c r="L539">
        <v>1348</v>
      </c>
      <c r="N539">
        <v>1009</v>
      </c>
      <c r="O539" t="s">
        <v>32</v>
      </c>
      <c r="P539" t="s">
        <v>32</v>
      </c>
      <c r="Q539">
        <v>1000</v>
      </c>
      <c r="X539">
        <v>0.02</v>
      </c>
      <c r="Y539">
        <v>9844.31</v>
      </c>
      <c r="Z539">
        <v>0</v>
      </c>
      <c r="AA539">
        <v>0</v>
      </c>
      <c r="AB539">
        <v>0</v>
      </c>
      <c r="AC539">
        <v>0</v>
      </c>
      <c r="AD539">
        <v>1</v>
      </c>
      <c r="AE539">
        <v>0</v>
      </c>
      <c r="AF539" t="s">
        <v>3</v>
      </c>
      <c r="AG539">
        <v>0.02</v>
      </c>
      <c r="AH539">
        <v>2</v>
      </c>
      <c r="AI539">
        <v>60253974</v>
      </c>
      <c r="AJ539">
        <v>463</v>
      </c>
      <c r="AK539">
        <v>0</v>
      </c>
      <c r="AL539">
        <v>0</v>
      </c>
      <c r="AM539">
        <v>0</v>
      </c>
      <c r="AN539">
        <v>0</v>
      </c>
      <c r="AO539">
        <v>0</v>
      </c>
      <c r="AP539">
        <v>0</v>
      </c>
      <c r="AQ539">
        <v>0</v>
      </c>
      <c r="AR539">
        <v>0</v>
      </c>
    </row>
    <row r="540" spans="1:44" x14ac:dyDescent="0.2">
      <c r="A540">
        <f>ROW(Source!A659)</f>
        <v>659</v>
      </c>
      <c r="B540">
        <v>60254491</v>
      </c>
      <c r="C540">
        <v>60253971</v>
      </c>
      <c r="D540">
        <v>59039758</v>
      </c>
      <c r="E540">
        <v>1</v>
      </c>
      <c r="F540">
        <v>1</v>
      </c>
      <c r="G540">
        <v>1080</v>
      </c>
      <c r="H540">
        <v>3</v>
      </c>
      <c r="I540" t="s">
        <v>1119</v>
      </c>
      <c r="J540" t="s">
        <v>1120</v>
      </c>
      <c r="K540" t="s">
        <v>1121</v>
      </c>
      <c r="L540">
        <v>1348</v>
      </c>
      <c r="N540">
        <v>1009</v>
      </c>
      <c r="O540" t="s">
        <v>32</v>
      </c>
      <c r="P540" t="s">
        <v>32</v>
      </c>
      <c r="Q540">
        <v>1000</v>
      </c>
      <c r="X540">
        <v>6.0000000000000002E-5</v>
      </c>
      <c r="Y540">
        <v>331.04</v>
      </c>
      <c r="Z540">
        <v>0</v>
      </c>
      <c r="AA540">
        <v>0</v>
      </c>
      <c r="AB540">
        <v>0</v>
      </c>
      <c r="AC540">
        <v>0</v>
      </c>
      <c r="AD540">
        <v>1</v>
      </c>
      <c r="AE540">
        <v>0</v>
      </c>
      <c r="AF540" t="s">
        <v>3</v>
      </c>
      <c r="AG540">
        <v>6.0000000000000002E-5</v>
      </c>
      <c r="AH540">
        <v>2</v>
      </c>
      <c r="AI540">
        <v>60253975</v>
      </c>
      <c r="AJ540">
        <v>464</v>
      </c>
      <c r="AK540">
        <v>0</v>
      </c>
      <c r="AL540">
        <v>0</v>
      </c>
      <c r="AM540">
        <v>0</v>
      </c>
      <c r="AN540">
        <v>0</v>
      </c>
      <c r="AO540">
        <v>0</v>
      </c>
      <c r="AP540">
        <v>0</v>
      </c>
      <c r="AQ540">
        <v>0</v>
      </c>
      <c r="AR540">
        <v>0</v>
      </c>
    </row>
    <row r="541" spans="1:44" x14ac:dyDescent="0.2">
      <c r="A541">
        <f>ROW(Source!A659)</f>
        <v>659</v>
      </c>
      <c r="B541">
        <v>60254492</v>
      </c>
      <c r="C541">
        <v>60253971</v>
      </c>
      <c r="D541">
        <v>59040049</v>
      </c>
      <c r="E541">
        <v>1</v>
      </c>
      <c r="F541">
        <v>1</v>
      </c>
      <c r="G541">
        <v>1080</v>
      </c>
      <c r="H541">
        <v>3</v>
      </c>
      <c r="I541" t="s">
        <v>1066</v>
      </c>
      <c r="J541" t="s">
        <v>1067</v>
      </c>
      <c r="K541" t="s">
        <v>1068</v>
      </c>
      <c r="L541">
        <v>1348</v>
      </c>
      <c r="N541">
        <v>1009</v>
      </c>
      <c r="O541" t="s">
        <v>32</v>
      </c>
      <c r="P541" t="s">
        <v>32</v>
      </c>
      <c r="Q541">
        <v>1000</v>
      </c>
      <c r="X541">
        <v>2.9999999999999997E-4</v>
      </c>
      <c r="Y541">
        <v>8590.86</v>
      </c>
      <c r="Z541">
        <v>0</v>
      </c>
      <c r="AA541">
        <v>0</v>
      </c>
      <c r="AB541">
        <v>0</v>
      </c>
      <c r="AC541">
        <v>0</v>
      </c>
      <c r="AD541">
        <v>1</v>
      </c>
      <c r="AE541">
        <v>0</v>
      </c>
      <c r="AF541" t="s">
        <v>3</v>
      </c>
      <c r="AG541">
        <v>2.9999999999999997E-4</v>
      </c>
      <c r="AH541">
        <v>2</v>
      </c>
      <c r="AI541">
        <v>60253976</v>
      </c>
      <c r="AJ541">
        <v>465</v>
      </c>
      <c r="AK541">
        <v>0</v>
      </c>
      <c r="AL541">
        <v>0</v>
      </c>
      <c r="AM541">
        <v>0</v>
      </c>
      <c r="AN541">
        <v>0</v>
      </c>
      <c r="AO541">
        <v>0</v>
      </c>
      <c r="AP541">
        <v>0</v>
      </c>
      <c r="AQ541">
        <v>0</v>
      </c>
      <c r="AR541">
        <v>0</v>
      </c>
    </row>
    <row r="542" spans="1:44" x14ac:dyDescent="0.2">
      <c r="A542">
        <f>ROW(Source!A659)</f>
        <v>659</v>
      </c>
      <c r="B542">
        <v>60254493</v>
      </c>
      <c r="C542">
        <v>60253971</v>
      </c>
      <c r="D542">
        <v>58996482</v>
      </c>
      <c r="E542">
        <v>1080</v>
      </c>
      <c r="F542">
        <v>1</v>
      </c>
      <c r="G542">
        <v>1080</v>
      </c>
      <c r="H542">
        <v>3</v>
      </c>
      <c r="I542" t="s">
        <v>1217</v>
      </c>
      <c r="J542" t="s">
        <v>3</v>
      </c>
      <c r="K542" t="s">
        <v>1218</v>
      </c>
      <c r="L542">
        <v>1346</v>
      </c>
      <c r="N542">
        <v>1009</v>
      </c>
      <c r="O542" t="s">
        <v>1065</v>
      </c>
      <c r="P542" t="s">
        <v>1065</v>
      </c>
      <c r="Q542">
        <v>1</v>
      </c>
      <c r="X542">
        <v>1.8</v>
      </c>
      <c r="Y542">
        <v>0</v>
      </c>
      <c r="Z542">
        <v>0</v>
      </c>
      <c r="AA542">
        <v>0</v>
      </c>
      <c r="AB542">
        <v>0</v>
      </c>
      <c r="AC542">
        <v>0</v>
      </c>
      <c r="AD542">
        <v>0</v>
      </c>
      <c r="AE542">
        <v>0</v>
      </c>
      <c r="AF542" t="s">
        <v>3</v>
      </c>
      <c r="AG542">
        <v>1.8</v>
      </c>
      <c r="AH542">
        <v>3</v>
      </c>
      <c r="AI542">
        <v>-1</v>
      </c>
      <c r="AJ542" t="s">
        <v>3</v>
      </c>
      <c r="AK542">
        <v>0</v>
      </c>
      <c r="AL542">
        <v>0</v>
      </c>
      <c r="AM542">
        <v>0</v>
      </c>
      <c r="AN542">
        <v>0</v>
      </c>
      <c r="AO542">
        <v>0</v>
      </c>
      <c r="AP542">
        <v>0</v>
      </c>
      <c r="AQ542">
        <v>0</v>
      </c>
      <c r="AR542">
        <v>0</v>
      </c>
    </row>
    <row r="543" spans="1:44" x14ac:dyDescent="0.2">
      <c r="A543">
        <f>ROW(Source!A659)</f>
        <v>659</v>
      </c>
      <c r="B543">
        <v>60254494</v>
      </c>
      <c r="C543">
        <v>60253971</v>
      </c>
      <c r="D543">
        <v>59037809</v>
      </c>
      <c r="E543">
        <v>1080</v>
      </c>
      <c r="F543">
        <v>1</v>
      </c>
      <c r="G543">
        <v>1080</v>
      </c>
      <c r="H543">
        <v>3</v>
      </c>
      <c r="I543" t="s">
        <v>1267</v>
      </c>
      <c r="J543" t="s">
        <v>3</v>
      </c>
      <c r="K543" t="s">
        <v>1268</v>
      </c>
      <c r="L543">
        <v>1354</v>
      </c>
      <c r="N543">
        <v>1010</v>
      </c>
      <c r="O543" t="s">
        <v>457</v>
      </c>
      <c r="P543" t="s">
        <v>457</v>
      </c>
      <c r="Q543">
        <v>1</v>
      </c>
      <c r="X543">
        <v>1</v>
      </c>
      <c r="Y543">
        <v>0</v>
      </c>
      <c r="Z543">
        <v>0</v>
      </c>
      <c r="AA543">
        <v>0</v>
      </c>
      <c r="AB543">
        <v>0</v>
      </c>
      <c r="AC543">
        <v>0</v>
      </c>
      <c r="AD543">
        <v>0</v>
      </c>
      <c r="AE543">
        <v>0</v>
      </c>
      <c r="AF543" t="s">
        <v>3</v>
      </c>
      <c r="AG543">
        <v>1</v>
      </c>
      <c r="AH543">
        <v>3</v>
      </c>
      <c r="AI543">
        <v>-1</v>
      </c>
      <c r="AJ543" t="s">
        <v>3</v>
      </c>
      <c r="AK543">
        <v>0</v>
      </c>
      <c r="AL543">
        <v>0</v>
      </c>
      <c r="AM543">
        <v>0</v>
      </c>
      <c r="AN543">
        <v>0</v>
      </c>
      <c r="AO543">
        <v>0</v>
      </c>
      <c r="AP543">
        <v>0</v>
      </c>
      <c r="AQ543">
        <v>0</v>
      </c>
      <c r="AR543">
        <v>0</v>
      </c>
    </row>
    <row r="544" spans="1:44" x14ac:dyDescent="0.2">
      <c r="A544">
        <f>ROW(Source!A660)</f>
        <v>660</v>
      </c>
      <c r="B544">
        <v>60254488</v>
      </c>
      <c r="C544">
        <v>60253971</v>
      </c>
      <c r="D544">
        <v>58999254</v>
      </c>
      <c r="E544">
        <v>1080</v>
      </c>
      <c r="F544">
        <v>1</v>
      </c>
      <c r="G544">
        <v>1080</v>
      </c>
      <c r="H544">
        <v>1</v>
      </c>
      <c r="I544" t="s">
        <v>1048</v>
      </c>
      <c r="J544" t="s">
        <v>3</v>
      </c>
      <c r="K544" t="s">
        <v>1049</v>
      </c>
      <c r="L544">
        <v>1191</v>
      </c>
      <c r="N544">
        <v>1013</v>
      </c>
      <c r="O544" t="s">
        <v>1050</v>
      </c>
      <c r="P544" t="s">
        <v>1050</v>
      </c>
      <c r="Q544">
        <v>1</v>
      </c>
      <c r="X544">
        <v>1.03</v>
      </c>
      <c r="Y544">
        <v>0</v>
      </c>
      <c r="Z544">
        <v>0</v>
      </c>
      <c r="AA544">
        <v>0</v>
      </c>
      <c r="AB544">
        <v>0</v>
      </c>
      <c r="AC544">
        <v>0</v>
      </c>
      <c r="AD544">
        <v>1</v>
      </c>
      <c r="AE544">
        <v>1</v>
      </c>
      <c r="AF544" t="s">
        <v>24</v>
      </c>
      <c r="AG544">
        <v>1.1330000000000002</v>
      </c>
      <c r="AH544">
        <v>2</v>
      </c>
      <c r="AI544">
        <v>60253972</v>
      </c>
      <c r="AJ544">
        <v>468</v>
      </c>
      <c r="AK544">
        <v>0</v>
      </c>
      <c r="AL544">
        <v>0</v>
      </c>
      <c r="AM544">
        <v>0</v>
      </c>
      <c r="AN544">
        <v>0</v>
      </c>
      <c r="AO544">
        <v>0</v>
      </c>
      <c r="AP544">
        <v>0</v>
      </c>
      <c r="AQ544">
        <v>0</v>
      </c>
      <c r="AR544">
        <v>0</v>
      </c>
    </row>
    <row r="545" spans="1:44" x14ac:dyDescent="0.2">
      <c r="A545">
        <f>ROW(Source!A660)</f>
        <v>660</v>
      </c>
      <c r="B545">
        <v>60254489</v>
      </c>
      <c r="C545">
        <v>60253971</v>
      </c>
      <c r="D545">
        <v>59070370</v>
      </c>
      <c r="E545">
        <v>1</v>
      </c>
      <c r="F545">
        <v>1</v>
      </c>
      <c r="G545">
        <v>1080</v>
      </c>
      <c r="H545">
        <v>2</v>
      </c>
      <c r="I545" t="s">
        <v>1051</v>
      </c>
      <c r="J545" t="s">
        <v>1052</v>
      </c>
      <c r="K545" t="s">
        <v>1053</v>
      </c>
      <c r="L545">
        <v>1368</v>
      </c>
      <c r="N545">
        <v>1011</v>
      </c>
      <c r="O545" t="s">
        <v>1054</v>
      </c>
      <c r="P545" t="s">
        <v>1054</v>
      </c>
      <c r="Q545">
        <v>1</v>
      </c>
      <c r="X545">
        <v>0.11</v>
      </c>
      <c r="Y545">
        <v>0</v>
      </c>
      <c r="Z545">
        <v>7.11</v>
      </c>
      <c r="AA545">
        <v>0</v>
      </c>
      <c r="AB545">
        <v>0</v>
      </c>
      <c r="AC545">
        <v>0</v>
      </c>
      <c r="AD545">
        <v>1</v>
      </c>
      <c r="AE545">
        <v>0</v>
      </c>
      <c r="AF545" t="s">
        <v>24</v>
      </c>
      <c r="AG545">
        <v>0.12100000000000001</v>
      </c>
      <c r="AH545">
        <v>2</v>
      </c>
      <c r="AI545">
        <v>60253973</v>
      </c>
      <c r="AJ545">
        <v>469</v>
      </c>
      <c r="AK545">
        <v>0</v>
      </c>
      <c r="AL545">
        <v>0</v>
      </c>
      <c r="AM545">
        <v>0</v>
      </c>
      <c r="AN545">
        <v>0</v>
      </c>
      <c r="AO545">
        <v>0</v>
      </c>
      <c r="AP545">
        <v>0</v>
      </c>
      <c r="AQ545">
        <v>0</v>
      </c>
      <c r="AR545">
        <v>0</v>
      </c>
    </row>
    <row r="546" spans="1:44" x14ac:dyDescent="0.2">
      <c r="A546">
        <f>ROW(Source!A660)</f>
        <v>660</v>
      </c>
      <c r="B546">
        <v>60254490</v>
      </c>
      <c r="C546">
        <v>60253971</v>
      </c>
      <c r="D546">
        <v>59039593</v>
      </c>
      <c r="E546">
        <v>1</v>
      </c>
      <c r="F546">
        <v>1</v>
      </c>
      <c r="G546">
        <v>1080</v>
      </c>
      <c r="H546">
        <v>3</v>
      </c>
      <c r="I546" t="s">
        <v>1205</v>
      </c>
      <c r="J546" t="s">
        <v>1206</v>
      </c>
      <c r="K546" t="s">
        <v>1207</v>
      </c>
      <c r="L546">
        <v>1348</v>
      </c>
      <c r="N546">
        <v>1009</v>
      </c>
      <c r="O546" t="s">
        <v>32</v>
      </c>
      <c r="P546" t="s">
        <v>32</v>
      </c>
      <c r="Q546">
        <v>1000</v>
      </c>
      <c r="X546">
        <v>0.02</v>
      </c>
      <c r="Y546">
        <v>9844.31</v>
      </c>
      <c r="Z546">
        <v>0</v>
      </c>
      <c r="AA546">
        <v>0</v>
      </c>
      <c r="AB546">
        <v>0</v>
      </c>
      <c r="AC546">
        <v>0</v>
      </c>
      <c r="AD546">
        <v>1</v>
      </c>
      <c r="AE546">
        <v>0</v>
      </c>
      <c r="AF546" t="s">
        <v>3</v>
      </c>
      <c r="AG546">
        <v>0.02</v>
      </c>
      <c r="AH546">
        <v>2</v>
      </c>
      <c r="AI546">
        <v>60253974</v>
      </c>
      <c r="AJ546">
        <v>470</v>
      </c>
      <c r="AK546">
        <v>0</v>
      </c>
      <c r="AL546">
        <v>0</v>
      </c>
      <c r="AM546">
        <v>0</v>
      </c>
      <c r="AN546">
        <v>0</v>
      </c>
      <c r="AO546">
        <v>0</v>
      </c>
      <c r="AP546">
        <v>0</v>
      </c>
      <c r="AQ546">
        <v>0</v>
      </c>
      <c r="AR546">
        <v>0</v>
      </c>
    </row>
    <row r="547" spans="1:44" x14ac:dyDescent="0.2">
      <c r="A547">
        <f>ROW(Source!A660)</f>
        <v>660</v>
      </c>
      <c r="B547">
        <v>60254491</v>
      </c>
      <c r="C547">
        <v>60253971</v>
      </c>
      <c r="D547">
        <v>59039758</v>
      </c>
      <c r="E547">
        <v>1</v>
      </c>
      <c r="F547">
        <v>1</v>
      </c>
      <c r="G547">
        <v>1080</v>
      </c>
      <c r="H547">
        <v>3</v>
      </c>
      <c r="I547" t="s">
        <v>1119</v>
      </c>
      <c r="J547" t="s">
        <v>1120</v>
      </c>
      <c r="K547" t="s">
        <v>1121</v>
      </c>
      <c r="L547">
        <v>1348</v>
      </c>
      <c r="N547">
        <v>1009</v>
      </c>
      <c r="O547" t="s">
        <v>32</v>
      </c>
      <c r="P547" t="s">
        <v>32</v>
      </c>
      <c r="Q547">
        <v>1000</v>
      </c>
      <c r="X547">
        <v>6.0000000000000002E-5</v>
      </c>
      <c r="Y547">
        <v>331.04</v>
      </c>
      <c r="Z547">
        <v>0</v>
      </c>
      <c r="AA547">
        <v>0</v>
      </c>
      <c r="AB547">
        <v>0</v>
      </c>
      <c r="AC547">
        <v>0</v>
      </c>
      <c r="AD547">
        <v>1</v>
      </c>
      <c r="AE547">
        <v>0</v>
      </c>
      <c r="AF547" t="s">
        <v>3</v>
      </c>
      <c r="AG547">
        <v>6.0000000000000002E-5</v>
      </c>
      <c r="AH547">
        <v>2</v>
      </c>
      <c r="AI547">
        <v>60253975</v>
      </c>
      <c r="AJ547">
        <v>471</v>
      </c>
      <c r="AK547">
        <v>0</v>
      </c>
      <c r="AL547">
        <v>0</v>
      </c>
      <c r="AM547">
        <v>0</v>
      </c>
      <c r="AN547">
        <v>0</v>
      </c>
      <c r="AO547">
        <v>0</v>
      </c>
      <c r="AP547">
        <v>0</v>
      </c>
      <c r="AQ547">
        <v>0</v>
      </c>
      <c r="AR547">
        <v>0</v>
      </c>
    </row>
    <row r="548" spans="1:44" x14ac:dyDescent="0.2">
      <c r="A548">
        <f>ROW(Source!A660)</f>
        <v>660</v>
      </c>
      <c r="B548">
        <v>60254492</v>
      </c>
      <c r="C548">
        <v>60253971</v>
      </c>
      <c r="D548">
        <v>59040049</v>
      </c>
      <c r="E548">
        <v>1</v>
      </c>
      <c r="F548">
        <v>1</v>
      </c>
      <c r="G548">
        <v>1080</v>
      </c>
      <c r="H548">
        <v>3</v>
      </c>
      <c r="I548" t="s">
        <v>1066</v>
      </c>
      <c r="J548" t="s">
        <v>1067</v>
      </c>
      <c r="K548" t="s">
        <v>1068</v>
      </c>
      <c r="L548">
        <v>1348</v>
      </c>
      <c r="N548">
        <v>1009</v>
      </c>
      <c r="O548" t="s">
        <v>32</v>
      </c>
      <c r="P548" t="s">
        <v>32</v>
      </c>
      <c r="Q548">
        <v>1000</v>
      </c>
      <c r="X548">
        <v>2.9999999999999997E-4</v>
      </c>
      <c r="Y548">
        <v>8590.86</v>
      </c>
      <c r="Z548">
        <v>0</v>
      </c>
      <c r="AA548">
        <v>0</v>
      </c>
      <c r="AB548">
        <v>0</v>
      </c>
      <c r="AC548">
        <v>0</v>
      </c>
      <c r="AD548">
        <v>1</v>
      </c>
      <c r="AE548">
        <v>0</v>
      </c>
      <c r="AF548" t="s">
        <v>3</v>
      </c>
      <c r="AG548">
        <v>2.9999999999999997E-4</v>
      </c>
      <c r="AH548">
        <v>2</v>
      </c>
      <c r="AI548">
        <v>60253976</v>
      </c>
      <c r="AJ548">
        <v>472</v>
      </c>
      <c r="AK548">
        <v>0</v>
      </c>
      <c r="AL548">
        <v>0</v>
      </c>
      <c r="AM548">
        <v>0</v>
      </c>
      <c r="AN548">
        <v>0</v>
      </c>
      <c r="AO548">
        <v>0</v>
      </c>
      <c r="AP548">
        <v>0</v>
      </c>
      <c r="AQ548">
        <v>0</v>
      </c>
      <c r="AR548">
        <v>0</v>
      </c>
    </row>
    <row r="549" spans="1:44" x14ac:dyDescent="0.2">
      <c r="A549">
        <f>ROW(Source!A660)</f>
        <v>660</v>
      </c>
      <c r="B549">
        <v>60254493</v>
      </c>
      <c r="C549">
        <v>60253971</v>
      </c>
      <c r="D549">
        <v>58996482</v>
      </c>
      <c r="E549">
        <v>1080</v>
      </c>
      <c r="F549">
        <v>1</v>
      </c>
      <c r="G549">
        <v>1080</v>
      </c>
      <c r="H549">
        <v>3</v>
      </c>
      <c r="I549" t="s">
        <v>1217</v>
      </c>
      <c r="J549" t="s">
        <v>3</v>
      </c>
      <c r="K549" t="s">
        <v>1218</v>
      </c>
      <c r="L549">
        <v>1346</v>
      </c>
      <c r="N549">
        <v>1009</v>
      </c>
      <c r="O549" t="s">
        <v>1065</v>
      </c>
      <c r="P549" t="s">
        <v>1065</v>
      </c>
      <c r="Q549">
        <v>1</v>
      </c>
      <c r="X549">
        <v>1.8</v>
      </c>
      <c r="Y549">
        <v>0</v>
      </c>
      <c r="Z549">
        <v>0</v>
      </c>
      <c r="AA549">
        <v>0</v>
      </c>
      <c r="AB549">
        <v>0</v>
      </c>
      <c r="AC549">
        <v>0</v>
      </c>
      <c r="AD549">
        <v>0</v>
      </c>
      <c r="AE549">
        <v>0</v>
      </c>
      <c r="AF549" t="s">
        <v>3</v>
      </c>
      <c r="AG549">
        <v>1.8</v>
      </c>
      <c r="AH549">
        <v>3</v>
      </c>
      <c r="AI549">
        <v>-1</v>
      </c>
      <c r="AJ549" t="s">
        <v>3</v>
      </c>
      <c r="AK549">
        <v>0</v>
      </c>
      <c r="AL549">
        <v>0</v>
      </c>
      <c r="AM549">
        <v>0</v>
      </c>
      <c r="AN549">
        <v>0</v>
      </c>
      <c r="AO549">
        <v>0</v>
      </c>
      <c r="AP549">
        <v>0</v>
      </c>
      <c r="AQ549">
        <v>0</v>
      </c>
      <c r="AR549">
        <v>0</v>
      </c>
    </row>
    <row r="550" spans="1:44" x14ac:dyDescent="0.2">
      <c r="A550">
        <f>ROW(Source!A660)</f>
        <v>660</v>
      </c>
      <c r="B550">
        <v>60254494</v>
      </c>
      <c r="C550">
        <v>60253971</v>
      </c>
      <c r="D550">
        <v>59037809</v>
      </c>
      <c r="E550">
        <v>1080</v>
      </c>
      <c r="F550">
        <v>1</v>
      </c>
      <c r="G550">
        <v>1080</v>
      </c>
      <c r="H550">
        <v>3</v>
      </c>
      <c r="I550" t="s">
        <v>1267</v>
      </c>
      <c r="J550" t="s">
        <v>3</v>
      </c>
      <c r="K550" t="s">
        <v>1268</v>
      </c>
      <c r="L550">
        <v>1354</v>
      </c>
      <c r="N550">
        <v>1010</v>
      </c>
      <c r="O550" t="s">
        <v>457</v>
      </c>
      <c r="P550" t="s">
        <v>457</v>
      </c>
      <c r="Q550">
        <v>1</v>
      </c>
      <c r="X550">
        <v>1</v>
      </c>
      <c r="Y550">
        <v>0</v>
      </c>
      <c r="Z550">
        <v>0</v>
      </c>
      <c r="AA550">
        <v>0</v>
      </c>
      <c r="AB550">
        <v>0</v>
      </c>
      <c r="AC550">
        <v>0</v>
      </c>
      <c r="AD550">
        <v>0</v>
      </c>
      <c r="AE550">
        <v>0</v>
      </c>
      <c r="AF550" t="s">
        <v>3</v>
      </c>
      <c r="AG550">
        <v>1</v>
      </c>
      <c r="AH550">
        <v>3</v>
      </c>
      <c r="AI550">
        <v>-1</v>
      </c>
      <c r="AJ550" t="s">
        <v>3</v>
      </c>
      <c r="AK550">
        <v>0</v>
      </c>
      <c r="AL550">
        <v>0</v>
      </c>
      <c r="AM550">
        <v>0</v>
      </c>
      <c r="AN550">
        <v>0</v>
      </c>
      <c r="AO550">
        <v>0</v>
      </c>
      <c r="AP550">
        <v>0</v>
      </c>
      <c r="AQ550">
        <v>0</v>
      </c>
      <c r="AR550">
        <v>0</v>
      </c>
    </row>
    <row r="551" spans="1:44" x14ac:dyDescent="0.2">
      <c r="A551">
        <f>ROW(Source!A665)</f>
        <v>665</v>
      </c>
      <c r="B551">
        <v>60254825</v>
      </c>
      <c r="C551">
        <v>60254820</v>
      </c>
      <c r="D551">
        <v>58999254</v>
      </c>
      <c r="E551">
        <v>1080</v>
      </c>
      <c r="F551">
        <v>1</v>
      </c>
      <c r="G551">
        <v>1080</v>
      </c>
      <c r="H551">
        <v>1</v>
      </c>
      <c r="I551" t="s">
        <v>1048</v>
      </c>
      <c r="J551" t="s">
        <v>3</v>
      </c>
      <c r="K551" t="s">
        <v>1049</v>
      </c>
      <c r="L551">
        <v>1191</v>
      </c>
      <c r="N551">
        <v>1013</v>
      </c>
      <c r="O551" t="s">
        <v>1050</v>
      </c>
      <c r="P551" t="s">
        <v>1050</v>
      </c>
      <c r="Q551">
        <v>1</v>
      </c>
      <c r="X551">
        <v>18.84</v>
      </c>
      <c r="Y551">
        <v>0</v>
      </c>
      <c r="Z551">
        <v>0</v>
      </c>
      <c r="AA551">
        <v>0</v>
      </c>
      <c r="AB551">
        <v>0</v>
      </c>
      <c r="AC551">
        <v>0</v>
      </c>
      <c r="AD551">
        <v>1</v>
      </c>
      <c r="AE551">
        <v>1</v>
      </c>
      <c r="AF551" t="s">
        <v>24</v>
      </c>
      <c r="AG551">
        <v>20.724</v>
      </c>
      <c r="AH551">
        <v>2</v>
      </c>
      <c r="AI551">
        <v>60254821</v>
      </c>
      <c r="AJ551">
        <v>475</v>
      </c>
      <c r="AK551">
        <v>0</v>
      </c>
      <c r="AL551">
        <v>0</v>
      </c>
      <c r="AM551">
        <v>0</v>
      </c>
      <c r="AN551">
        <v>0</v>
      </c>
      <c r="AO551">
        <v>0</v>
      </c>
      <c r="AP551">
        <v>0</v>
      </c>
      <c r="AQ551">
        <v>0</v>
      </c>
      <c r="AR551">
        <v>0</v>
      </c>
    </row>
    <row r="552" spans="1:44" x14ac:dyDescent="0.2">
      <c r="A552">
        <f>ROW(Source!A665)</f>
        <v>665</v>
      </c>
      <c r="B552">
        <v>60254826</v>
      </c>
      <c r="C552">
        <v>60254820</v>
      </c>
      <c r="D552">
        <v>59070669</v>
      </c>
      <c r="E552">
        <v>1</v>
      </c>
      <c r="F552">
        <v>1</v>
      </c>
      <c r="G552">
        <v>1080</v>
      </c>
      <c r="H552">
        <v>2</v>
      </c>
      <c r="I552" t="s">
        <v>1055</v>
      </c>
      <c r="J552" t="s">
        <v>1056</v>
      </c>
      <c r="K552" t="s">
        <v>1057</v>
      </c>
      <c r="L552">
        <v>1368</v>
      </c>
      <c r="N552">
        <v>1011</v>
      </c>
      <c r="O552" t="s">
        <v>1054</v>
      </c>
      <c r="P552" t="s">
        <v>1054</v>
      </c>
      <c r="Q552">
        <v>1</v>
      </c>
      <c r="X552">
        <v>0.01</v>
      </c>
      <c r="Y552">
        <v>0</v>
      </c>
      <c r="Z552">
        <v>83.1</v>
      </c>
      <c r="AA552">
        <v>12.62</v>
      </c>
      <c r="AB552">
        <v>0</v>
      </c>
      <c r="AC552">
        <v>0</v>
      </c>
      <c r="AD552">
        <v>1</v>
      </c>
      <c r="AE552">
        <v>0</v>
      </c>
      <c r="AF552" t="s">
        <v>24</v>
      </c>
      <c r="AG552">
        <v>1.1000000000000001E-2</v>
      </c>
      <c r="AH552">
        <v>2</v>
      </c>
      <c r="AI552">
        <v>60254822</v>
      </c>
      <c r="AJ552">
        <v>476</v>
      </c>
      <c r="AK552">
        <v>0</v>
      </c>
      <c r="AL552">
        <v>0</v>
      </c>
      <c r="AM552">
        <v>0</v>
      </c>
      <c r="AN552">
        <v>0</v>
      </c>
      <c r="AO552">
        <v>0</v>
      </c>
      <c r="AP552">
        <v>0</v>
      </c>
      <c r="AQ552">
        <v>0</v>
      </c>
      <c r="AR552">
        <v>0</v>
      </c>
    </row>
    <row r="553" spans="1:44" x14ac:dyDescent="0.2">
      <c r="A553">
        <f>ROW(Source!A665)</f>
        <v>665</v>
      </c>
      <c r="B553">
        <v>60254827</v>
      </c>
      <c r="C553">
        <v>60254820</v>
      </c>
      <c r="D553">
        <v>59014298</v>
      </c>
      <c r="E553">
        <v>1080</v>
      </c>
      <c r="F553">
        <v>1</v>
      </c>
      <c r="G553">
        <v>1080</v>
      </c>
      <c r="H553">
        <v>3</v>
      </c>
      <c r="I553" t="s">
        <v>1265</v>
      </c>
      <c r="J553" t="s">
        <v>3</v>
      </c>
      <c r="K553" t="s">
        <v>1266</v>
      </c>
      <c r="L553">
        <v>1354</v>
      </c>
      <c r="N553">
        <v>1010</v>
      </c>
      <c r="O553" t="s">
        <v>457</v>
      </c>
      <c r="P553" t="s">
        <v>457</v>
      </c>
      <c r="Q553">
        <v>1</v>
      </c>
      <c r="X553">
        <v>102</v>
      </c>
      <c r="Y553">
        <v>0</v>
      </c>
      <c r="Z553">
        <v>0</v>
      </c>
      <c r="AA553">
        <v>0</v>
      </c>
      <c r="AB553">
        <v>0</v>
      </c>
      <c r="AC553">
        <v>0</v>
      </c>
      <c r="AD553">
        <v>0</v>
      </c>
      <c r="AE553">
        <v>0</v>
      </c>
      <c r="AF553" t="s">
        <v>3</v>
      </c>
      <c r="AG553">
        <v>102</v>
      </c>
      <c r="AH553">
        <v>3</v>
      </c>
      <c r="AI553">
        <v>-1</v>
      </c>
      <c r="AJ553" t="s">
        <v>3</v>
      </c>
      <c r="AK553">
        <v>0</v>
      </c>
      <c r="AL553">
        <v>0</v>
      </c>
      <c r="AM553">
        <v>0</v>
      </c>
      <c r="AN553">
        <v>0</v>
      </c>
      <c r="AO553">
        <v>0</v>
      </c>
      <c r="AP553">
        <v>0</v>
      </c>
      <c r="AQ553">
        <v>0</v>
      </c>
      <c r="AR553">
        <v>0</v>
      </c>
    </row>
    <row r="554" spans="1:44" x14ac:dyDescent="0.2">
      <c r="A554">
        <f>ROW(Source!A666)</f>
        <v>666</v>
      </c>
      <c r="B554">
        <v>60254825</v>
      </c>
      <c r="C554">
        <v>60254820</v>
      </c>
      <c r="D554">
        <v>58999254</v>
      </c>
      <c r="E554">
        <v>1080</v>
      </c>
      <c r="F554">
        <v>1</v>
      </c>
      <c r="G554">
        <v>1080</v>
      </c>
      <c r="H554">
        <v>1</v>
      </c>
      <c r="I554" t="s">
        <v>1048</v>
      </c>
      <c r="J554" t="s">
        <v>3</v>
      </c>
      <c r="K554" t="s">
        <v>1049</v>
      </c>
      <c r="L554">
        <v>1191</v>
      </c>
      <c r="N554">
        <v>1013</v>
      </c>
      <c r="O554" t="s">
        <v>1050</v>
      </c>
      <c r="P554" t="s">
        <v>1050</v>
      </c>
      <c r="Q554">
        <v>1</v>
      </c>
      <c r="X554">
        <v>18.84</v>
      </c>
      <c r="Y554">
        <v>0</v>
      </c>
      <c r="Z554">
        <v>0</v>
      </c>
      <c r="AA554">
        <v>0</v>
      </c>
      <c r="AB554">
        <v>0</v>
      </c>
      <c r="AC554">
        <v>0</v>
      </c>
      <c r="AD554">
        <v>1</v>
      </c>
      <c r="AE554">
        <v>1</v>
      </c>
      <c r="AF554" t="s">
        <v>24</v>
      </c>
      <c r="AG554">
        <v>20.724</v>
      </c>
      <c r="AH554">
        <v>2</v>
      </c>
      <c r="AI554">
        <v>60254821</v>
      </c>
      <c r="AJ554">
        <v>478</v>
      </c>
      <c r="AK554">
        <v>0</v>
      </c>
      <c r="AL554">
        <v>0</v>
      </c>
      <c r="AM554">
        <v>0</v>
      </c>
      <c r="AN554">
        <v>0</v>
      </c>
      <c r="AO554">
        <v>0</v>
      </c>
      <c r="AP554">
        <v>0</v>
      </c>
      <c r="AQ554">
        <v>0</v>
      </c>
      <c r="AR554">
        <v>0</v>
      </c>
    </row>
    <row r="555" spans="1:44" x14ac:dyDescent="0.2">
      <c r="A555">
        <f>ROW(Source!A666)</f>
        <v>666</v>
      </c>
      <c r="B555">
        <v>60254826</v>
      </c>
      <c r="C555">
        <v>60254820</v>
      </c>
      <c r="D555">
        <v>59070669</v>
      </c>
      <c r="E555">
        <v>1</v>
      </c>
      <c r="F555">
        <v>1</v>
      </c>
      <c r="G555">
        <v>1080</v>
      </c>
      <c r="H555">
        <v>2</v>
      </c>
      <c r="I555" t="s">
        <v>1055</v>
      </c>
      <c r="J555" t="s">
        <v>1056</v>
      </c>
      <c r="K555" t="s">
        <v>1057</v>
      </c>
      <c r="L555">
        <v>1368</v>
      </c>
      <c r="N555">
        <v>1011</v>
      </c>
      <c r="O555" t="s">
        <v>1054</v>
      </c>
      <c r="P555" t="s">
        <v>1054</v>
      </c>
      <c r="Q555">
        <v>1</v>
      </c>
      <c r="X555">
        <v>0.01</v>
      </c>
      <c r="Y555">
        <v>0</v>
      </c>
      <c r="Z555">
        <v>83.1</v>
      </c>
      <c r="AA555">
        <v>12.62</v>
      </c>
      <c r="AB555">
        <v>0</v>
      </c>
      <c r="AC555">
        <v>0</v>
      </c>
      <c r="AD555">
        <v>1</v>
      </c>
      <c r="AE555">
        <v>0</v>
      </c>
      <c r="AF555" t="s">
        <v>24</v>
      </c>
      <c r="AG555">
        <v>1.1000000000000001E-2</v>
      </c>
      <c r="AH555">
        <v>2</v>
      </c>
      <c r="AI555">
        <v>60254822</v>
      </c>
      <c r="AJ555">
        <v>479</v>
      </c>
      <c r="AK555">
        <v>0</v>
      </c>
      <c r="AL555">
        <v>0</v>
      </c>
      <c r="AM555">
        <v>0</v>
      </c>
      <c r="AN555">
        <v>0</v>
      </c>
      <c r="AO555">
        <v>0</v>
      </c>
      <c r="AP555">
        <v>0</v>
      </c>
      <c r="AQ555">
        <v>0</v>
      </c>
      <c r="AR555">
        <v>0</v>
      </c>
    </row>
    <row r="556" spans="1:44" x14ac:dyDescent="0.2">
      <c r="A556">
        <f>ROW(Source!A666)</f>
        <v>666</v>
      </c>
      <c r="B556">
        <v>60254827</v>
      </c>
      <c r="C556">
        <v>60254820</v>
      </c>
      <c r="D556">
        <v>59014298</v>
      </c>
      <c r="E556">
        <v>1080</v>
      </c>
      <c r="F556">
        <v>1</v>
      </c>
      <c r="G556">
        <v>1080</v>
      </c>
      <c r="H556">
        <v>3</v>
      </c>
      <c r="I556" t="s">
        <v>1265</v>
      </c>
      <c r="J556" t="s">
        <v>3</v>
      </c>
      <c r="K556" t="s">
        <v>1266</v>
      </c>
      <c r="L556">
        <v>1354</v>
      </c>
      <c r="N556">
        <v>1010</v>
      </c>
      <c r="O556" t="s">
        <v>457</v>
      </c>
      <c r="P556" t="s">
        <v>457</v>
      </c>
      <c r="Q556">
        <v>1</v>
      </c>
      <c r="X556">
        <v>102</v>
      </c>
      <c r="Y556">
        <v>0</v>
      </c>
      <c r="Z556">
        <v>0</v>
      </c>
      <c r="AA556">
        <v>0</v>
      </c>
      <c r="AB556">
        <v>0</v>
      </c>
      <c r="AC556">
        <v>0</v>
      </c>
      <c r="AD556">
        <v>0</v>
      </c>
      <c r="AE556">
        <v>0</v>
      </c>
      <c r="AF556" t="s">
        <v>3</v>
      </c>
      <c r="AG556">
        <v>102</v>
      </c>
      <c r="AH556">
        <v>3</v>
      </c>
      <c r="AI556">
        <v>-1</v>
      </c>
      <c r="AJ556" t="s">
        <v>3</v>
      </c>
      <c r="AK556">
        <v>0</v>
      </c>
      <c r="AL556">
        <v>0</v>
      </c>
      <c r="AM556">
        <v>0</v>
      </c>
      <c r="AN556">
        <v>0</v>
      </c>
      <c r="AO556">
        <v>0</v>
      </c>
      <c r="AP556">
        <v>0</v>
      </c>
      <c r="AQ556">
        <v>0</v>
      </c>
      <c r="AR556">
        <v>0</v>
      </c>
    </row>
    <row r="557" spans="1:44" x14ac:dyDescent="0.2">
      <c r="A557">
        <f>ROW(Source!A675)</f>
        <v>675</v>
      </c>
      <c r="B557">
        <v>60254844</v>
      </c>
      <c r="C557">
        <v>60254843</v>
      </c>
      <c r="D557">
        <v>58999254</v>
      </c>
      <c r="E557">
        <v>1080</v>
      </c>
      <c r="F557">
        <v>1</v>
      </c>
      <c r="G557">
        <v>1080</v>
      </c>
      <c r="H557">
        <v>1</v>
      </c>
      <c r="I557" t="s">
        <v>1048</v>
      </c>
      <c r="J557" t="s">
        <v>3</v>
      </c>
      <c r="K557" t="s">
        <v>1049</v>
      </c>
      <c r="L557">
        <v>1191</v>
      </c>
      <c r="N557">
        <v>1013</v>
      </c>
      <c r="O557" t="s">
        <v>1050</v>
      </c>
      <c r="P557" t="s">
        <v>1050</v>
      </c>
      <c r="Q557">
        <v>1</v>
      </c>
      <c r="X557">
        <v>18.399999999999999</v>
      </c>
      <c r="Y557">
        <v>0</v>
      </c>
      <c r="Z557">
        <v>0</v>
      </c>
      <c r="AA557">
        <v>0</v>
      </c>
      <c r="AB557">
        <v>0</v>
      </c>
      <c r="AC557">
        <v>0</v>
      </c>
      <c r="AD557">
        <v>1</v>
      </c>
      <c r="AE557">
        <v>1</v>
      </c>
      <c r="AF557" t="s">
        <v>24</v>
      </c>
      <c r="AG557">
        <v>20.239999999999998</v>
      </c>
      <c r="AH557">
        <v>2</v>
      </c>
      <c r="AI557">
        <v>60254844</v>
      </c>
      <c r="AJ557">
        <v>481</v>
      </c>
      <c r="AK557">
        <v>0</v>
      </c>
      <c r="AL557">
        <v>0</v>
      </c>
      <c r="AM557">
        <v>0</v>
      </c>
      <c r="AN557">
        <v>0</v>
      </c>
      <c r="AO557">
        <v>0</v>
      </c>
      <c r="AP557">
        <v>0</v>
      </c>
      <c r="AQ557">
        <v>0</v>
      </c>
      <c r="AR557">
        <v>0</v>
      </c>
    </row>
    <row r="558" spans="1:44" x14ac:dyDescent="0.2">
      <c r="A558">
        <f>ROW(Source!A675)</f>
        <v>675</v>
      </c>
      <c r="B558">
        <v>60254845</v>
      </c>
      <c r="C558">
        <v>60254843</v>
      </c>
      <c r="D558">
        <v>59070669</v>
      </c>
      <c r="E558">
        <v>1</v>
      </c>
      <c r="F558">
        <v>1</v>
      </c>
      <c r="G558">
        <v>1080</v>
      </c>
      <c r="H558">
        <v>2</v>
      </c>
      <c r="I558" t="s">
        <v>1055</v>
      </c>
      <c r="J558" t="s">
        <v>1056</v>
      </c>
      <c r="K558" t="s">
        <v>1057</v>
      </c>
      <c r="L558">
        <v>1368</v>
      </c>
      <c r="N558">
        <v>1011</v>
      </c>
      <c r="O558" t="s">
        <v>1054</v>
      </c>
      <c r="P558" t="s">
        <v>1054</v>
      </c>
      <c r="Q558">
        <v>1</v>
      </c>
      <c r="X558">
        <v>0.01</v>
      </c>
      <c r="Y558">
        <v>0</v>
      </c>
      <c r="Z558">
        <v>83.1</v>
      </c>
      <c r="AA558">
        <v>12.62</v>
      </c>
      <c r="AB558">
        <v>0</v>
      </c>
      <c r="AC558">
        <v>0</v>
      </c>
      <c r="AD558">
        <v>1</v>
      </c>
      <c r="AE558">
        <v>0</v>
      </c>
      <c r="AF558" t="s">
        <v>24</v>
      </c>
      <c r="AG558">
        <v>1.1000000000000001E-2</v>
      </c>
      <c r="AH558">
        <v>2</v>
      </c>
      <c r="AI558">
        <v>60254845</v>
      </c>
      <c r="AJ558">
        <v>482</v>
      </c>
      <c r="AK558">
        <v>0</v>
      </c>
      <c r="AL558">
        <v>0</v>
      </c>
      <c r="AM558">
        <v>0</v>
      </c>
      <c r="AN558">
        <v>0</v>
      </c>
      <c r="AO558">
        <v>0</v>
      </c>
      <c r="AP558">
        <v>0</v>
      </c>
      <c r="AQ558">
        <v>0</v>
      </c>
      <c r="AR558">
        <v>0</v>
      </c>
    </row>
    <row r="559" spans="1:44" x14ac:dyDescent="0.2">
      <c r="A559">
        <f>ROW(Source!A675)</f>
        <v>675</v>
      </c>
      <c r="B559">
        <v>60254846</v>
      </c>
      <c r="C559">
        <v>60254843</v>
      </c>
      <c r="D559">
        <v>59014241</v>
      </c>
      <c r="E559">
        <v>1080</v>
      </c>
      <c r="F559">
        <v>1</v>
      </c>
      <c r="G559">
        <v>1080</v>
      </c>
      <c r="H559">
        <v>3</v>
      </c>
      <c r="I559" t="s">
        <v>1257</v>
      </c>
      <c r="J559" t="s">
        <v>3</v>
      </c>
      <c r="K559" t="s">
        <v>1258</v>
      </c>
      <c r="L559">
        <v>1354</v>
      </c>
      <c r="N559">
        <v>1010</v>
      </c>
      <c r="O559" t="s">
        <v>457</v>
      </c>
      <c r="P559" t="s">
        <v>457</v>
      </c>
      <c r="Q559">
        <v>1</v>
      </c>
      <c r="X559">
        <v>102</v>
      </c>
      <c r="Y559">
        <v>0</v>
      </c>
      <c r="Z559">
        <v>0</v>
      </c>
      <c r="AA559">
        <v>0</v>
      </c>
      <c r="AB559">
        <v>0</v>
      </c>
      <c r="AC559">
        <v>0</v>
      </c>
      <c r="AD559">
        <v>0</v>
      </c>
      <c r="AE559">
        <v>0</v>
      </c>
      <c r="AF559" t="s">
        <v>3</v>
      </c>
      <c r="AG559">
        <v>102</v>
      </c>
      <c r="AH559">
        <v>3</v>
      </c>
      <c r="AI559">
        <v>-1</v>
      </c>
      <c r="AJ559" t="s">
        <v>3</v>
      </c>
      <c r="AK559">
        <v>0</v>
      </c>
      <c r="AL559">
        <v>0</v>
      </c>
      <c r="AM559">
        <v>0</v>
      </c>
      <c r="AN559">
        <v>0</v>
      </c>
      <c r="AO559">
        <v>0</v>
      </c>
      <c r="AP559">
        <v>0</v>
      </c>
      <c r="AQ559">
        <v>0</v>
      </c>
      <c r="AR559">
        <v>0</v>
      </c>
    </row>
    <row r="560" spans="1:44" x14ac:dyDescent="0.2">
      <c r="A560">
        <f>ROW(Source!A676)</f>
        <v>676</v>
      </c>
      <c r="B560">
        <v>60254844</v>
      </c>
      <c r="C560">
        <v>60254843</v>
      </c>
      <c r="D560">
        <v>58999254</v>
      </c>
      <c r="E560">
        <v>1080</v>
      </c>
      <c r="F560">
        <v>1</v>
      </c>
      <c r="G560">
        <v>1080</v>
      </c>
      <c r="H560">
        <v>1</v>
      </c>
      <c r="I560" t="s">
        <v>1048</v>
      </c>
      <c r="J560" t="s">
        <v>3</v>
      </c>
      <c r="K560" t="s">
        <v>1049</v>
      </c>
      <c r="L560">
        <v>1191</v>
      </c>
      <c r="N560">
        <v>1013</v>
      </c>
      <c r="O560" t="s">
        <v>1050</v>
      </c>
      <c r="P560" t="s">
        <v>1050</v>
      </c>
      <c r="Q560">
        <v>1</v>
      </c>
      <c r="X560">
        <v>18.399999999999999</v>
      </c>
      <c r="Y560">
        <v>0</v>
      </c>
      <c r="Z560">
        <v>0</v>
      </c>
      <c r="AA560">
        <v>0</v>
      </c>
      <c r="AB560">
        <v>0</v>
      </c>
      <c r="AC560">
        <v>0</v>
      </c>
      <c r="AD560">
        <v>1</v>
      </c>
      <c r="AE560">
        <v>1</v>
      </c>
      <c r="AF560" t="s">
        <v>24</v>
      </c>
      <c r="AG560">
        <v>20.239999999999998</v>
      </c>
      <c r="AH560">
        <v>2</v>
      </c>
      <c r="AI560">
        <v>60254844</v>
      </c>
      <c r="AJ560">
        <v>484</v>
      </c>
      <c r="AK560">
        <v>0</v>
      </c>
      <c r="AL560">
        <v>0</v>
      </c>
      <c r="AM560">
        <v>0</v>
      </c>
      <c r="AN560">
        <v>0</v>
      </c>
      <c r="AO560">
        <v>0</v>
      </c>
      <c r="AP560">
        <v>0</v>
      </c>
      <c r="AQ560">
        <v>0</v>
      </c>
      <c r="AR560">
        <v>0</v>
      </c>
    </row>
    <row r="561" spans="1:44" x14ac:dyDescent="0.2">
      <c r="A561">
        <f>ROW(Source!A676)</f>
        <v>676</v>
      </c>
      <c r="B561">
        <v>60254845</v>
      </c>
      <c r="C561">
        <v>60254843</v>
      </c>
      <c r="D561">
        <v>59070669</v>
      </c>
      <c r="E561">
        <v>1</v>
      </c>
      <c r="F561">
        <v>1</v>
      </c>
      <c r="G561">
        <v>1080</v>
      </c>
      <c r="H561">
        <v>2</v>
      </c>
      <c r="I561" t="s">
        <v>1055</v>
      </c>
      <c r="J561" t="s">
        <v>1056</v>
      </c>
      <c r="K561" t="s">
        <v>1057</v>
      </c>
      <c r="L561">
        <v>1368</v>
      </c>
      <c r="N561">
        <v>1011</v>
      </c>
      <c r="O561" t="s">
        <v>1054</v>
      </c>
      <c r="P561" t="s">
        <v>1054</v>
      </c>
      <c r="Q561">
        <v>1</v>
      </c>
      <c r="X561">
        <v>0.01</v>
      </c>
      <c r="Y561">
        <v>0</v>
      </c>
      <c r="Z561">
        <v>83.1</v>
      </c>
      <c r="AA561">
        <v>12.62</v>
      </c>
      <c r="AB561">
        <v>0</v>
      </c>
      <c r="AC561">
        <v>0</v>
      </c>
      <c r="AD561">
        <v>1</v>
      </c>
      <c r="AE561">
        <v>0</v>
      </c>
      <c r="AF561" t="s">
        <v>24</v>
      </c>
      <c r="AG561">
        <v>1.1000000000000001E-2</v>
      </c>
      <c r="AH561">
        <v>2</v>
      </c>
      <c r="AI561">
        <v>60254845</v>
      </c>
      <c r="AJ561">
        <v>485</v>
      </c>
      <c r="AK561">
        <v>0</v>
      </c>
      <c r="AL561">
        <v>0</v>
      </c>
      <c r="AM561">
        <v>0</v>
      </c>
      <c r="AN561">
        <v>0</v>
      </c>
      <c r="AO561">
        <v>0</v>
      </c>
      <c r="AP561">
        <v>0</v>
      </c>
      <c r="AQ561">
        <v>0</v>
      </c>
      <c r="AR561">
        <v>0</v>
      </c>
    </row>
    <row r="562" spans="1:44" x14ac:dyDescent="0.2">
      <c r="A562">
        <f>ROW(Source!A676)</f>
        <v>676</v>
      </c>
      <c r="B562">
        <v>60254846</v>
      </c>
      <c r="C562">
        <v>60254843</v>
      </c>
      <c r="D562">
        <v>59014241</v>
      </c>
      <c r="E562">
        <v>1080</v>
      </c>
      <c r="F562">
        <v>1</v>
      </c>
      <c r="G562">
        <v>1080</v>
      </c>
      <c r="H562">
        <v>3</v>
      </c>
      <c r="I562" t="s">
        <v>1257</v>
      </c>
      <c r="J562" t="s">
        <v>3</v>
      </c>
      <c r="K562" t="s">
        <v>1258</v>
      </c>
      <c r="L562">
        <v>1354</v>
      </c>
      <c r="N562">
        <v>1010</v>
      </c>
      <c r="O562" t="s">
        <v>457</v>
      </c>
      <c r="P562" t="s">
        <v>457</v>
      </c>
      <c r="Q562">
        <v>1</v>
      </c>
      <c r="X562">
        <v>102</v>
      </c>
      <c r="Y562">
        <v>0</v>
      </c>
      <c r="Z562">
        <v>0</v>
      </c>
      <c r="AA562">
        <v>0</v>
      </c>
      <c r="AB562">
        <v>0</v>
      </c>
      <c r="AC562">
        <v>0</v>
      </c>
      <c r="AD562">
        <v>0</v>
      </c>
      <c r="AE562">
        <v>0</v>
      </c>
      <c r="AF562" t="s">
        <v>3</v>
      </c>
      <c r="AG562">
        <v>102</v>
      </c>
      <c r="AH562">
        <v>3</v>
      </c>
      <c r="AI562">
        <v>-1</v>
      </c>
      <c r="AJ562" t="s">
        <v>3</v>
      </c>
      <c r="AK562">
        <v>0</v>
      </c>
      <c r="AL562">
        <v>0</v>
      </c>
      <c r="AM562">
        <v>0</v>
      </c>
      <c r="AN562">
        <v>0</v>
      </c>
      <c r="AO562">
        <v>0</v>
      </c>
      <c r="AP562">
        <v>0</v>
      </c>
      <c r="AQ562">
        <v>0</v>
      </c>
      <c r="AR562">
        <v>0</v>
      </c>
    </row>
    <row r="563" spans="1:44" x14ac:dyDescent="0.2">
      <c r="A563">
        <f>ROW(Source!A683)</f>
        <v>683</v>
      </c>
      <c r="B563">
        <v>60254495</v>
      </c>
      <c r="C563">
        <v>60254024</v>
      </c>
      <c r="D563">
        <v>58999254</v>
      </c>
      <c r="E563">
        <v>1080</v>
      </c>
      <c r="F563">
        <v>1</v>
      </c>
      <c r="G563">
        <v>1080</v>
      </c>
      <c r="H563">
        <v>1</v>
      </c>
      <c r="I563" t="s">
        <v>1048</v>
      </c>
      <c r="J563" t="s">
        <v>3</v>
      </c>
      <c r="K563" t="s">
        <v>1049</v>
      </c>
      <c r="L563">
        <v>1191</v>
      </c>
      <c r="N563">
        <v>1013</v>
      </c>
      <c r="O563" t="s">
        <v>1050</v>
      </c>
      <c r="P563" t="s">
        <v>1050</v>
      </c>
      <c r="Q563">
        <v>1</v>
      </c>
      <c r="X563">
        <v>1.68</v>
      </c>
      <c r="Y563">
        <v>0</v>
      </c>
      <c r="Z563">
        <v>0</v>
      </c>
      <c r="AA563">
        <v>0</v>
      </c>
      <c r="AB563">
        <v>0</v>
      </c>
      <c r="AC563">
        <v>0</v>
      </c>
      <c r="AD563">
        <v>1</v>
      </c>
      <c r="AE563">
        <v>1</v>
      </c>
      <c r="AF563" t="s">
        <v>24</v>
      </c>
      <c r="AG563">
        <v>1.8480000000000001</v>
      </c>
      <c r="AH563">
        <v>2</v>
      </c>
      <c r="AI563">
        <v>60254025</v>
      </c>
      <c r="AJ563">
        <v>487</v>
      </c>
      <c r="AK563">
        <v>0</v>
      </c>
      <c r="AL563">
        <v>0</v>
      </c>
      <c r="AM563">
        <v>0</v>
      </c>
      <c r="AN563">
        <v>0</v>
      </c>
      <c r="AO563">
        <v>0</v>
      </c>
      <c r="AP563">
        <v>0</v>
      </c>
      <c r="AQ563">
        <v>0</v>
      </c>
      <c r="AR563">
        <v>0</v>
      </c>
    </row>
    <row r="564" spans="1:44" x14ac:dyDescent="0.2">
      <c r="A564">
        <f>ROW(Source!A684)</f>
        <v>684</v>
      </c>
      <c r="B564">
        <v>60254495</v>
      </c>
      <c r="C564">
        <v>60254024</v>
      </c>
      <c r="D564">
        <v>58999254</v>
      </c>
      <c r="E564">
        <v>1080</v>
      </c>
      <c r="F564">
        <v>1</v>
      </c>
      <c r="G564">
        <v>1080</v>
      </c>
      <c r="H564">
        <v>1</v>
      </c>
      <c r="I564" t="s">
        <v>1048</v>
      </c>
      <c r="J564" t="s">
        <v>3</v>
      </c>
      <c r="K564" t="s">
        <v>1049</v>
      </c>
      <c r="L564">
        <v>1191</v>
      </c>
      <c r="N564">
        <v>1013</v>
      </c>
      <c r="O564" t="s">
        <v>1050</v>
      </c>
      <c r="P564" t="s">
        <v>1050</v>
      </c>
      <c r="Q564">
        <v>1</v>
      </c>
      <c r="X564">
        <v>1.68</v>
      </c>
      <c r="Y564">
        <v>0</v>
      </c>
      <c r="Z564">
        <v>0</v>
      </c>
      <c r="AA564">
        <v>0</v>
      </c>
      <c r="AB564">
        <v>0</v>
      </c>
      <c r="AC564">
        <v>0</v>
      </c>
      <c r="AD564">
        <v>1</v>
      </c>
      <c r="AE564">
        <v>1</v>
      </c>
      <c r="AF564" t="s">
        <v>24</v>
      </c>
      <c r="AG564">
        <v>1.8480000000000001</v>
      </c>
      <c r="AH564">
        <v>2</v>
      </c>
      <c r="AI564">
        <v>60254025</v>
      </c>
      <c r="AJ564">
        <v>488</v>
      </c>
      <c r="AK564">
        <v>0</v>
      </c>
      <c r="AL564">
        <v>0</v>
      </c>
      <c r="AM564">
        <v>0</v>
      </c>
      <c r="AN564">
        <v>0</v>
      </c>
      <c r="AO564">
        <v>0</v>
      </c>
      <c r="AP564">
        <v>0</v>
      </c>
      <c r="AQ564">
        <v>0</v>
      </c>
      <c r="AR564">
        <v>0</v>
      </c>
    </row>
    <row r="565" spans="1:44" x14ac:dyDescent="0.2">
      <c r="A565">
        <f>ROW(Source!A722)</f>
        <v>722</v>
      </c>
      <c r="B565">
        <v>60254496</v>
      </c>
      <c r="C565">
        <v>60254084</v>
      </c>
      <c r="D565">
        <v>58999254</v>
      </c>
      <c r="E565">
        <v>1080</v>
      </c>
      <c r="F565">
        <v>1</v>
      </c>
      <c r="G565">
        <v>1080</v>
      </c>
      <c r="H565">
        <v>1</v>
      </c>
      <c r="I565" t="s">
        <v>1048</v>
      </c>
      <c r="J565" t="s">
        <v>3</v>
      </c>
      <c r="K565" t="s">
        <v>1049</v>
      </c>
      <c r="L565">
        <v>1191</v>
      </c>
      <c r="N565">
        <v>1013</v>
      </c>
      <c r="O565" t="s">
        <v>1050</v>
      </c>
      <c r="P565" t="s">
        <v>1050</v>
      </c>
      <c r="Q565">
        <v>1</v>
      </c>
      <c r="X565">
        <v>16.5</v>
      </c>
      <c r="Y565">
        <v>0</v>
      </c>
      <c r="Z565">
        <v>0</v>
      </c>
      <c r="AA565">
        <v>0</v>
      </c>
      <c r="AB565">
        <v>0</v>
      </c>
      <c r="AC565">
        <v>0</v>
      </c>
      <c r="AD565">
        <v>1</v>
      </c>
      <c r="AE565">
        <v>1</v>
      </c>
      <c r="AF565" t="s">
        <v>547</v>
      </c>
      <c r="AG565">
        <v>20.872499999999999</v>
      </c>
      <c r="AH565">
        <v>2</v>
      </c>
      <c r="AI565">
        <v>60254085</v>
      </c>
      <c r="AJ565">
        <v>489</v>
      </c>
      <c r="AK565">
        <v>0</v>
      </c>
      <c r="AL565">
        <v>0</v>
      </c>
      <c r="AM565">
        <v>0</v>
      </c>
      <c r="AN565">
        <v>0</v>
      </c>
      <c r="AO565">
        <v>0</v>
      </c>
      <c r="AP565">
        <v>0</v>
      </c>
      <c r="AQ565">
        <v>0</v>
      </c>
      <c r="AR565">
        <v>0</v>
      </c>
    </row>
    <row r="566" spans="1:44" x14ac:dyDescent="0.2">
      <c r="A566">
        <f>ROW(Source!A722)</f>
        <v>722</v>
      </c>
      <c r="B566">
        <v>60254497</v>
      </c>
      <c r="C566">
        <v>60254084</v>
      </c>
      <c r="D566">
        <v>59070370</v>
      </c>
      <c r="E566">
        <v>1</v>
      </c>
      <c r="F566">
        <v>1</v>
      </c>
      <c r="G566">
        <v>1080</v>
      </c>
      <c r="H566">
        <v>2</v>
      </c>
      <c r="I566" t="s">
        <v>1051</v>
      </c>
      <c r="J566" t="s">
        <v>1052</v>
      </c>
      <c r="K566" t="s">
        <v>1053</v>
      </c>
      <c r="L566">
        <v>1368</v>
      </c>
      <c r="N566">
        <v>1011</v>
      </c>
      <c r="O566" t="s">
        <v>1054</v>
      </c>
      <c r="P566" t="s">
        <v>1054</v>
      </c>
      <c r="Q566">
        <v>1</v>
      </c>
      <c r="X566">
        <v>2.9</v>
      </c>
      <c r="Y566">
        <v>0</v>
      </c>
      <c r="Z566">
        <v>7.11</v>
      </c>
      <c r="AA566">
        <v>0</v>
      </c>
      <c r="AB566">
        <v>0</v>
      </c>
      <c r="AC566">
        <v>0</v>
      </c>
      <c r="AD566">
        <v>1</v>
      </c>
      <c r="AE566">
        <v>0</v>
      </c>
      <c r="AF566" t="s">
        <v>546</v>
      </c>
      <c r="AG566">
        <v>3.9875000000000003</v>
      </c>
      <c r="AH566">
        <v>2</v>
      </c>
      <c r="AI566">
        <v>60254086</v>
      </c>
      <c r="AJ566">
        <v>490</v>
      </c>
      <c r="AK566">
        <v>0</v>
      </c>
      <c r="AL566">
        <v>0</v>
      </c>
      <c r="AM566">
        <v>0</v>
      </c>
      <c r="AN566">
        <v>0</v>
      </c>
      <c r="AO566">
        <v>0</v>
      </c>
      <c r="AP566">
        <v>0</v>
      </c>
      <c r="AQ566">
        <v>0</v>
      </c>
      <c r="AR566">
        <v>0</v>
      </c>
    </row>
    <row r="567" spans="1:44" x14ac:dyDescent="0.2">
      <c r="A567">
        <f>ROW(Source!A722)</f>
        <v>722</v>
      </c>
      <c r="B567">
        <v>60254498</v>
      </c>
      <c r="C567">
        <v>60254084</v>
      </c>
      <c r="D567">
        <v>59070669</v>
      </c>
      <c r="E567">
        <v>1</v>
      </c>
      <c r="F567">
        <v>1</v>
      </c>
      <c r="G567">
        <v>1080</v>
      </c>
      <c r="H567">
        <v>2</v>
      </c>
      <c r="I567" t="s">
        <v>1055</v>
      </c>
      <c r="J567" t="s">
        <v>1056</v>
      </c>
      <c r="K567" t="s">
        <v>1057</v>
      </c>
      <c r="L567">
        <v>1368</v>
      </c>
      <c r="N567">
        <v>1011</v>
      </c>
      <c r="O567" t="s">
        <v>1054</v>
      </c>
      <c r="P567" t="s">
        <v>1054</v>
      </c>
      <c r="Q567">
        <v>1</v>
      </c>
      <c r="X567">
        <v>0.17</v>
      </c>
      <c r="Y567">
        <v>0</v>
      </c>
      <c r="Z567">
        <v>83.1</v>
      </c>
      <c r="AA567">
        <v>12.62</v>
      </c>
      <c r="AB567">
        <v>0</v>
      </c>
      <c r="AC567">
        <v>0</v>
      </c>
      <c r="AD567">
        <v>1</v>
      </c>
      <c r="AE567">
        <v>0</v>
      </c>
      <c r="AF567" t="s">
        <v>546</v>
      </c>
      <c r="AG567">
        <v>0.23375000000000004</v>
      </c>
      <c r="AH567">
        <v>2</v>
      </c>
      <c r="AI567">
        <v>60254087</v>
      </c>
      <c r="AJ567">
        <v>491</v>
      </c>
      <c r="AK567">
        <v>0</v>
      </c>
      <c r="AL567">
        <v>0</v>
      </c>
      <c r="AM567">
        <v>0</v>
      </c>
      <c r="AN567">
        <v>0</v>
      </c>
      <c r="AO567">
        <v>0</v>
      </c>
      <c r="AP567">
        <v>0</v>
      </c>
      <c r="AQ567">
        <v>0</v>
      </c>
      <c r="AR567">
        <v>0</v>
      </c>
    </row>
    <row r="568" spans="1:44" x14ac:dyDescent="0.2">
      <c r="A568">
        <f>ROW(Source!A722)</f>
        <v>722</v>
      </c>
      <c r="B568">
        <v>60254499</v>
      </c>
      <c r="C568">
        <v>60254084</v>
      </c>
      <c r="D568">
        <v>58994214</v>
      </c>
      <c r="E568">
        <v>1080</v>
      </c>
      <c r="F568">
        <v>1</v>
      </c>
      <c r="G568">
        <v>1080</v>
      </c>
      <c r="H568">
        <v>3</v>
      </c>
      <c r="I568" t="s">
        <v>1269</v>
      </c>
      <c r="J568" t="s">
        <v>3</v>
      </c>
      <c r="K568" t="s">
        <v>1270</v>
      </c>
      <c r="L568">
        <v>1348</v>
      </c>
      <c r="N568">
        <v>1009</v>
      </c>
      <c r="O568" t="s">
        <v>32</v>
      </c>
      <c r="P568" t="s">
        <v>32</v>
      </c>
      <c r="Q568">
        <v>1000</v>
      </c>
      <c r="X568">
        <v>8.1000000000000003E-2</v>
      </c>
      <c r="Y568">
        <v>0</v>
      </c>
      <c r="Z568">
        <v>0</v>
      </c>
      <c r="AA568">
        <v>0</v>
      </c>
      <c r="AB568">
        <v>0</v>
      </c>
      <c r="AC568">
        <v>0</v>
      </c>
      <c r="AD568">
        <v>0</v>
      </c>
      <c r="AE568">
        <v>0</v>
      </c>
      <c r="AF568" t="s">
        <v>3</v>
      </c>
      <c r="AG568">
        <v>8.1000000000000003E-2</v>
      </c>
      <c r="AH568">
        <v>3</v>
      </c>
      <c r="AI568">
        <v>-1</v>
      </c>
      <c r="AJ568" t="s">
        <v>3</v>
      </c>
      <c r="AK568">
        <v>0</v>
      </c>
      <c r="AL568">
        <v>0</v>
      </c>
      <c r="AM568">
        <v>0</v>
      </c>
      <c r="AN568">
        <v>0</v>
      </c>
      <c r="AO568">
        <v>0</v>
      </c>
      <c r="AP568">
        <v>0</v>
      </c>
      <c r="AQ568">
        <v>0</v>
      </c>
      <c r="AR568">
        <v>0</v>
      </c>
    </row>
    <row r="569" spans="1:44" x14ac:dyDescent="0.2">
      <c r="A569">
        <f>ROW(Source!A722)</f>
        <v>722</v>
      </c>
      <c r="B569">
        <v>60254500</v>
      </c>
      <c r="C569">
        <v>60254084</v>
      </c>
      <c r="D569">
        <v>59040049</v>
      </c>
      <c r="E569">
        <v>1</v>
      </c>
      <c r="F569">
        <v>1</v>
      </c>
      <c r="G569">
        <v>1080</v>
      </c>
      <c r="H569">
        <v>3</v>
      </c>
      <c r="I569" t="s">
        <v>1066</v>
      </c>
      <c r="J569" t="s">
        <v>1067</v>
      </c>
      <c r="K569" t="s">
        <v>1068</v>
      </c>
      <c r="L569">
        <v>1348</v>
      </c>
      <c r="N569">
        <v>1009</v>
      </c>
      <c r="O569" t="s">
        <v>32</v>
      </c>
      <c r="P569" t="s">
        <v>32</v>
      </c>
      <c r="Q569">
        <v>1000</v>
      </c>
      <c r="X569">
        <v>5.5000000000000003E-4</v>
      </c>
      <c r="Y569">
        <v>8590.86</v>
      </c>
      <c r="Z569">
        <v>0</v>
      </c>
      <c r="AA569">
        <v>0</v>
      </c>
      <c r="AB569">
        <v>0</v>
      </c>
      <c r="AC569">
        <v>0</v>
      </c>
      <c r="AD569">
        <v>1</v>
      </c>
      <c r="AE569">
        <v>0</v>
      </c>
      <c r="AF569" t="s">
        <v>3</v>
      </c>
      <c r="AG569">
        <v>5.5000000000000003E-4</v>
      </c>
      <c r="AH569">
        <v>2</v>
      </c>
      <c r="AI569">
        <v>60254088</v>
      </c>
      <c r="AJ569">
        <v>492</v>
      </c>
      <c r="AK569">
        <v>0</v>
      </c>
      <c r="AL569">
        <v>0</v>
      </c>
      <c r="AM569">
        <v>0</v>
      </c>
      <c r="AN569">
        <v>0</v>
      </c>
      <c r="AO569">
        <v>0</v>
      </c>
      <c r="AP569">
        <v>0</v>
      </c>
      <c r="AQ569">
        <v>0</v>
      </c>
      <c r="AR569">
        <v>0</v>
      </c>
    </row>
    <row r="570" spans="1:44" x14ac:dyDescent="0.2">
      <c r="A570">
        <f>ROW(Source!A722)</f>
        <v>722</v>
      </c>
      <c r="B570">
        <v>60254501</v>
      </c>
      <c r="C570">
        <v>60254084</v>
      </c>
      <c r="D570">
        <v>59039007</v>
      </c>
      <c r="E570">
        <v>1</v>
      </c>
      <c r="F570">
        <v>1</v>
      </c>
      <c r="G570">
        <v>1080</v>
      </c>
      <c r="H570">
        <v>3</v>
      </c>
      <c r="I570" t="s">
        <v>1122</v>
      </c>
      <c r="J570" t="s">
        <v>1123</v>
      </c>
      <c r="K570" t="s">
        <v>1124</v>
      </c>
      <c r="L570">
        <v>1354</v>
      </c>
      <c r="N570">
        <v>1010</v>
      </c>
      <c r="O570" t="s">
        <v>457</v>
      </c>
      <c r="P570" t="s">
        <v>457</v>
      </c>
      <c r="Q570">
        <v>1</v>
      </c>
      <c r="X570">
        <v>82</v>
      </c>
      <c r="Y570">
        <v>3.86</v>
      </c>
      <c r="Z570">
        <v>0</v>
      </c>
      <c r="AA570">
        <v>0</v>
      </c>
      <c r="AB570">
        <v>0</v>
      </c>
      <c r="AC570">
        <v>0</v>
      </c>
      <c r="AD570">
        <v>1</v>
      </c>
      <c r="AE570">
        <v>0</v>
      </c>
      <c r="AF570" t="s">
        <v>3</v>
      </c>
      <c r="AG570">
        <v>82</v>
      </c>
      <c r="AH570">
        <v>2</v>
      </c>
      <c r="AI570">
        <v>60254089</v>
      </c>
      <c r="AJ570">
        <v>493</v>
      </c>
      <c r="AK570">
        <v>0</v>
      </c>
      <c r="AL570">
        <v>0</v>
      </c>
      <c r="AM570">
        <v>0</v>
      </c>
      <c r="AN570">
        <v>0</v>
      </c>
      <c r="AO570">
        <v>0</v>
      </c>
      <c r="AP570">
        <v>0</v>
      </c>
      <c r="AQ570">
        <v>0</v>
      </c>
      <c r="AR570">
        <v>0</v>
      </c>
    </row>
    <row r="571" spans="1:44" x14ac:dyDescent="0.2">
      <c r="A571">
        <f>ROW(Source!A722)</f>
        <v>722</v>
      </c>
      <c r="B571">
        <v>60254502</v>
      </c>
      <c r="C571">
        <v>60254084</v>
      </c>
      <c r="D571">
        <v>59041310</v>
      </c>
      <c r="E571">
        <v>1</v>
      </c>
      <c r="F571">
        <v>1</v>
      </c>
      <c r="G571">
        <v>1080</v>
      </c>
      <c r="H571">
        <v>3</v>
      </c>
      <c r="I571" t="s">
        <v>1208</v>
      </c>
      <c r="J571" t="s">
        <v>1209</v>
      </c>
      <c r="K571" t="s">
        <v>1210</v>
      </c>
      <c r="L571">
        <v>1348</v>
      </c>
      <c r="N571">
        <v>1009</v>
      </c>
      <c r="O571" t="s">
        <v>32</v>
      </c>
      <c r="P571" t="s">
        <v>32</v>
      </c>
      <c r="Q571">
        <v>1000</v>
      </c>
      <c r="X571">
        <v>4.0000000000000001E-3</v>
      </c>
      <c r="Y571">
        <v>6810.19</v>
      </c>
      <c r="Z571">
        <v>0</v>
      </c>
      <c r="AA571">
        <v>0</v>
      </c>
      <c r="AB571">
        <v>0</v>
      </c>
      <c r="AC571">
        <v>0</v>
      </c>
      <c r="AD571">
        <v>1</v>
      </c>
      <c r="AE571">
        <v>0</v>
      </c>
      <c r="AF571" t="s">
        <v>3</v>
      </c>
      <c r="AG571">
        <v>4.0000000000000001E-3</v>
      </c>
      <c r="AH571">
        <v>2</v>
      </c>
      <c r="AI571">
        <v>60254090</v>
      </c>
      <c r="AJ571">
        <v>494</v>
      </c>
      <c r="AK571">
        <v>0</v>
      </c>
      <c r="AL571">
        <v>0</v>
      </c>
      <c r="AM571">
        <v>0</v>
      </c>
      <c r="AN571">
        <v>0</v>
      </c>
      <c r="AO571">
        <v>0</v>
      </c>
      <c r="AP571">
        <v>0</v>
      </c>
      <c r="AQ571">
        <v>0</v>
      </c>
      <c r="AR571">
        <v>0</v>
      </c>
    </row>
    <row r="572" spans="1:44" x14ac:dyDescent="0.2">
      <c r="A572">
        <f>ROW(Source!A722)</f>
        <v>722</v>
      </c>
      <c r="B572">
        <v>60254503</v>
      </c>
      <c r="C572">
        <v>60254084</v>
      </c>
      <c r="D572">
        <v>59039175</v>
      </c>
      <c r="E572">
        <v>1</v>
      </c>
      <c r="F572">
        <v>1</v>
      </c>
      <c r="G572">
        <v>1080</v>
      </c>
      <c r="H572">
        <v>3</v>
      </c>
      <c r="I572" t="s">
        <v>1211</v>
      </c>
      <c r="J572" t="s">
        <v>1212</v>
      </c>
      <c r="K572" t="s">
        <v>1213</v>
      </c>
      <c r="L572">
        <v>1348</v>
      </c>
      <c r="N572">
        <v>1009</v>
      </c>
      <c r="O572" t="s">
        <v>32</v>
      </c>
      <c r="P572" t="s">
        <v>32</v>
      </c>
      <c r="Q572">
        <v>1000</v>
      </c>
      <c r="X572">
        <v>2E-3</v>
      </c>
      <c r="Y572">
        <v>16214.84</v>
      </c>
      <c r="Z572">
        <v>0</v>
      </c>
      <c r="AA572">
        <v>0</v>
      </c>
      <c r="AB572">
        <v>0</v>
      </c>
      <c r="AC572">
        <v>0</v>
      </c>
      <c r="AD572">
        <v>1</v>
      </c>
      <c r="AE572">
        <v>0</v>
      </c>
      <c r="AF572" t="s">
        <v>3</v>
      </c>
      <c r="AG572">
        <v>2E-3</v>
      </c>
      <c r="AH572">
        <v>2</v>
      </c>
      <c r="AI572">
        <v>60254091</v>
      </c>
      <c r="AJ572">
        <v>495</v>
      </c>
      <c r="AK572">
        <v>0</v>
      </c>
      <c r="AL572">
        <v>0</v>
      </c>
      <c r="AM572">
        <v>0</v>
      </c>
      <c r="AN572">
        <v>0</v>
      </c>
      <c r="AO572">
        <v>0</v>
      </c>
      <c r="AP572">
        <v>0</v>
      </c>
      <c r="AQ572">
        <v>0</v>
      </c>
      <c r="AR572">
        <v>0</v>
      </c>
    </row>
    <row r="573" spans="1:44" x14ac:dyDescent="0.2">
      <c r="A573">
        <f>ROW(Source!A722)</f>
        <v>722</v>
      </c>
      <c r="B573">
        <v>60254504</v>
      </c>
      <c r="C573">
        <v>60254084</v>
      </c>
      <c r="D573">
        <v>59013695</v>
      </c>
      <c r="E573">
        <v>1080</v>
      </c>
      <c r="F573">
        <v>1</v>
      </c>
      <c r="G573">
        <v>1080</v>
      </c>
      <c r="H573">
        <v>3</v>
      </c>
      <c r="I573" t="s">
        <v>1225</v>
      </c>
      <c r="J573" t="s">
        <v>3</v>
      </c>
      <c r="K573" t="s">
        <v>1271</v>
      </c>
      <c r="L573">
        <v>1354</v>
      </c>
      <c r="N573">
        <v>1010</v>
      </c>
      <c r="O573" t="s">
        <v>457</v>
      </c>
      <c r="P573" t="s">
        <v>457</v>
      </c>
      <c r="Q573">
        <v>1</v>
      </c>
      <c r="X573">
        <v>134</v>
      </c>
      <c r="Y573">
        <v>0</v>
      </c>
      <c r="Z573">
        <v>0</v>
      </c>
      <c r="AA573">
        <v>0</v>
      </c>
      <c r="AB573">
        <v>0</v>
      </c>
      <c r="AC573">
        <v>0</v>
      </c>
      <c r="AD573">
        <v>0</v>
      </c>
      <c r="AE573">
        <v>0</v>
      </c>
      <c r="AF573" t="s">
        <v>3</v>
      </c>
      <c r="AG573">
        <v>134</v>
      </c>
      <c r="AH573">
        <v>3</v>
      </c>
      <c r="AI573">
        <v>-1</v>
      </c>
      <c r="AJ573" t="s">
        <v>3</v>
      </c>
      <c r="AK573">
        <v>0</v>
      </c>
      <c r="AL573">
        <v>0</v>
      </c>
      <c r="AM573">
        <v>0</v>
      </c>
      <c r="AN573">
        <v>0</v>
      </c>
      <c r="AO573">
        <v>0</v>
      </c>
      <c r="AP573">
        <v>0</v>
      </c>
      <c r="AQ573">
        <v>0</v>
      </c>
      <c r="AR573">
        <v>0</v>
      </c>
    </row>
    <row r="574" spans="1:44" x14ac:dyDescent="0.2">
      <c r="A574">
        <f>ROW(Source!A722)</f>
        <v>722</v>
      </c>
      <c r="B574">
        <v>60254505</v>
      </c>
      <c r="C574">
        <v>60254084</v>
      </c>
      <c r="D574">
        <v>59013711</v>
      </c>
      <c r="E574">
        <v>1080</v>
      </c>
      <c r="F574">
        <v>1</v>
      </c>
      <c r="G574">
        <v>1080</v>
      </c>
      <c r="H574">
        <v>3</v>
      </c>
      <c r="I574" t="s">
        <v>1225</v>
      </c>
      <c r="J574" t="s">
        <v>3</v>
      </c>
      <c r="K574" t="s">
        <v>1272</v>
      </c>
      <c r="L574">
        <v>1354</v>
      </c>
      <c r="N574">
        <v>1010</v>
      </c>
      <c r="O574" t="s">
        <v>457</v>
      </c>
      <c r="P574" t="s">
        <v>457</v>
      </c>
      <c r="Q574">
        <v>1</v>
      </c>
      <c r="X574">
        <v>15</v>
      </c>
      <c r="Y574">
        <v>0</v>
      </c>
      <c r="Z574">
        <v>0</v>
      </c>
      <c r="AA574">
        <v>0</v>
      </c>
      <c r="AB574">
        <v>0</v>
      </c>
      <c r="AC574">
        <v>0</v>
      </c>
      <c r="AD574">
        <v>0</v>
      </c>
      <c r="AE574">
        <v>0</v>
      </c>
      <c r="AF574" t="s">
        <v>3</v>
      </c>
      <c r="AG574">
        <v>15</v>
      </c>
      <c r="AH574">
        <v>3</v>
      </c>
      <c r="AI574">
        <v>-1</v>
      </c>
      <c r="AJ574" t="s">
        <v>3</v>
      </c>
      <c r="AK574">
        <v>0</v>
      </c>
      <c r="AL574">
        <v>0</v>
      </c>
      <c r="AM574">
        <v>0</v>
      </c>
      <c r="AN574">
        <v>0</v>
      </c>
      <c r="AO574">
        <v>0</v>
      </c>
      <c r="AP574">
        <v>0</v>
      </c>
      <c r="AQ574">
        <v>0</v>
      </c>
      <c r="AR574">
        <v>0</v>
      </c>
    </row>
    <row r="575" spans="1:44" x14ac:dyDescent="0.2">
      <c r="A575">
        <f>ROW(Source!A723)</f>
        <v>723</v>
      </c>
      <c r="B575">
        <v>60254496</v>
      </c>
      <c r="C575">
        <v>60254084</v>
      </c>
      <c r="D575">
        <v>58999254</v>
      </c>
      <c r="E575">
        <v>1080</v>
      </c>
      <c r="F575">
        <v>1</v>
      </c>
      <c r="G575">
        <v>1080</v>
      </c>
      <c r="H575">
        <v>1</v>
      </c>
      <c r="I575" t="s">
        <v>1048</v>
      </c>
      <c r="J575" t="s">
        <v>3</v>
      </c>
      <c r="K575" t="s">
        <v>1049</v>
      </c>
      <c r="L575">
        <v>1191</v>
      </c>
      <c r="N575">
        <v>1013</v>
      </c>
      <c r="O575" t="s">
        <v>1050</v>
      </c>
      <c r="P575" t="s">
        <v>1050</v>
      </c>
      <c r="Q575">
        <v>1</v>
      </c>
      <c r="X575">
        <v>16.5</v>
      </c>
      <c r="Y575">
        <v>0</v>
      </c>
      <c r="Z575">
        <v>0</v>
      </c>
      <c r="AA575">
        <v>0</v>
      </c>
      <c r="AB575">
        <v>0</v>
      </c>
      <c r="AC575">
        <v>0</v>
      </c>
      <c r="AD575">
        <v>1</v>
      </c>
      <c r="AE575">
        <v>1</v>
      </c>
      <c r="AF575" t="s">
        <v>547</v>
      </c>
      <c r="AG575">
        <v>20.872499999999999</v>
      </c>
      <c r="AH575">
        <v>2</v>
      </c>
      <c r="AI575">
        <v>60254085</v>
      </c>
      <c r="AJ575">
        <v>498</v>
      </c>
      <c r="AK575">
        <v>0</v>
      </c>
      <c r="AL575">
        <v>0</v>
      </c>
      <c r="AM575">
        <v>0</v>
      </c>
      <c r="AN575">
        <v>0</v>
      </c>
      <c r="AO575">
        <v>0</v>
      </c>
      <c r="AP575">
        <v>0</v>
      </c>
      <c r="AQ575">
        <v>0</v>
      </c>
      <c r="AR575">
        <v>0</v>
      </c>
    </row>
    <row r="576" spans="1:44" x14ac:dyDescent="0.2">
      <c r="A576">
        <f>ROW(Source!A723)</f>
        <v>723</v>
      </c>
      <c r="B576">
        <v>60254497</v>
      </c>
      <c r="C576">
        <v>60254084</v>
      </c>
      <c r="D576">
        <v>59070370</v>
      </c>
      <c r="E576">
        <v>1</v>
      </c>
      <c r="F576">
        <v>1</v>
      </c>
      <c r="G576">
        <v>1080</v>
      </c>
      <c r="H576">
        <v>2</v>
      </c>
      <c r="I576" t="s">
        <v>1051</v>
      </c>
      <c r="J576" t="s">
        <v>1052</v>
      </c>
      <c r="K576" t="s">
        <v>1053</v>
      </c>
      <c r="L576">
        <v>1368</v>
      </c>
      <c r="N576">
        <v>1011</v>
      </c>
      <c r="O576" t="s">
        <v>1054</v>
      </c>
      <c r="P576" t="s">
        <v>1054</v>
      </c>
      <c r="Q576">
        <v>1</v>
      </c>
      <c r="X576">
        <v>2.9</v>
      </c>
      <c r="Y576">
        <v>0</v>
      </c>
      <c r="Z576">
        <v>7.11</v>
      </c>
      <c r="AA576">
        <v>0</v>
      </c>
      <c r="AB576">
        <v>0</v>
      </c>
      <c r="AC576">
        <v>0</v>
      </c>
      <c r="AD576">
        <v>1</v>
      </c>
      <c r="AE576">
        <v>0</v>
      </c>
      <c r="AF576" t="s">
        <v>546</v>
      </c>
      <c r="AG576">
        <v>3.9875000000000003</v>
      </c>
      <c r="AH576">
        <v>2</v>
      </c>
      <c r="AI576">
        <v>60254086</v>
      </c>
      <c r="AJ576">
        <v>499</v>
      </c>
      <c r="AK576">
        <v>0</v>
      </c>
      <c r="AL576">
        <v>0</v>
      </c>
      <c r="AM576">
        <v>0</v>
      </c>
      <c r="AN576">
        <v>0</v>
      </c>
      <c r="AO576">
        <v>0</v>
      </c>
      <c r="AP576">
        <v>0</v>
      </c>
      <c r="AQ576">
        <v>0</v>
      </c>
      <c r="AR576">
        <v>0</v>
      </c>
    </row>
    <row r="577" spans="1:44" x14ac:dyDescent="0.2">
      <c r="A577">
        <f>ROW(Source!A723)</f>
        <v>723</v>
      </c>
      <c r="B577">
        <v>60254498</v>
      </c>
      <c r="C577">
        <v>60254084</v>
      </c>
      <c r="D577">
        <v>59070669</v>
      </c>
      <c r="E577">
        <v>1</v>
      </c>
      <c r="F577">
        <v>1</v>
      </c>
      <c r="G577">
        <v>1080</v>
      </c>
      <c r="H577">
        <v>2</v>
      </c>
      <c r="I577" t="s">
        <v>1055</v>
      </c>
      <c r="J577" t="s">
        <v>1056</v>
      </c>
      <c r="K577" t="s">
        <v>1057</v>
      </c>
      <c r="L577">
        <v>1368</v>
      </c>
      <c r="N577">
        <v>1011</v>
      </c>
      <c r="O577" t="s">
        <v>1054</v>
      </c>
      <c r="P577" t="s">
        <v>1054</v>
      </c>
      <c r="Q577">
        <v>1</v>
      </c>
      <c r="X577">
        <v>0.17</v>
      </c>
      <c r="Y577">
        <v>0</v>
      </c>
      <c r="Z577">
        <v>83.1</v>
      </c>
      <c r="AA577">
        <v>12.62</v>
      </c>
      <c r="AB577">
        <v>0</v>
      </c>
      <c r="AC577">
        <v>0</v>
      </c>
      <c r="AD577">
        <v>1</v>
      </c>
      <c r="AE577">
        <v>0</v>
      </c>
      <c r="AF577" t="s">
        <v>546</v>
      </c>
      <c r="AG577">
        <v>0.23375000000000004</v>
      </c>
      <c r="AH577">
        <v>2</v>
      </c>
      <c r="AI577">
        <v>60254087</v>
      </c>
      <c r="AJ577">
        <v>500</v>
      </c>
      <c r="AK577">
        <v>0</v>
      </c>
      <c r="AL577">
        <v>0</v>
      </c>
      <c r="AM577">
        <v>0</v>
      </c>
      <c r="AN577">
        <v>0</v>
      </c>
      <c r="AO577">
        <v>0</v>
      </c>
      <c r="AP577">
        <v>0</v>
      </c>
      <c r="AQ577">
        <v>0</v>
      </c>
      <c r="AR577">
        <v>0</v>
      </c>
    </row>
    <row r="578" spans="1:44" x14ac:dyDescent="0.2">
      <c r="A578">
        <f>ROW(Source!A723)</f>
        <v>723</v>
      </c>
      <c r="B578">
        <v>60254499</v>
      </c>
      <c r="C578">
        <v>60254084</v>
      </c>
      <c r="D578">
        <v>58994214</v>
      </c>
      <c r="E578">
        <v>1080</v>
      </c>
      <c r="F578">
        <v>1</v>
      </c>
      <c r="G578">
        <v>1080</v>
      </c>
      <c r="H578">
        <v>3</v>
      </c>
      <c r="I578" t="s">
        <v>1269</v>
      </c>
      <c r="J578" t="s">
        <v>3</v>
      </c>
      <c r="K578" t="s">
        <v>1270</v>
      </c>
      <c r="L578">
        <v>1348</v>
      </c>
      <c r="N578">
        <v>1009</v>
      </c>
      <c r="O578" t="s">
        <v>32</v>
      </c>
      <c r="P578" t="s">
        <v>32</v>
      </c>
      <c r="Q578">
        <v>1000</v>
      </c>
      <c r="X578">
        <v>8.1000000000000003E-2</v>
      </c>
      <c r="Y578">
        <v>0</v>
      </c>
      <c r="Z578">
        <v>0</v>
      </c>
      <c r="AA578">
        <v>0</v>
      </c>
      <c r="AB578">
        <v>0</v>
      </c>
      <c r="AC578">
        <v>0</v>
      </c>
      <c r="AD578">
        <v>0</v>
      </c>
      <c r="AE578">
        <v>0</v>
      </c>
      <c r="AF578" t="s">
        <v>3</v>
      </c>
      <c r="AG578">
        <v>8.1000000000000003E-2</v>
      </c>
      <c r="AH578">
        <v>3</v>
      </c>
      <c r="AI578">
        <v>-1</v>
      </c>
      <c r="AJ578" t="s">
        <v>3</v>
      </c>
      <c r="AK578">
        <v>0</v>
      </c>
      <c r="AL578">
        <v>0</v>
      </c>
      <c r="AM578">
        <v>0</v>
      </c>
      <c r="AN578">
        <v>0</v>
      </c>
      <c r="AO578">
        <v>0</v>
      </c>
      <c r="AP578">
        <v>0</v>
      </c>
      <c r="AQ578">
        <v>0</v>
      </c>
      <c r="AR578">
        <v>0</v>
      </c>
    </row>
    <row r="579" spans="1:44" x14ac:dyDescent="0.2">
      <c r="A579">
        <f>ROW(Source!A723)</f>
        <v>723</v>
      </c>
      <c r="B579">
        <v>60254500</v>
      </c>
      <c r="C579">
        <v>60254084</v>
      </c>
      <c r="D579">
        <v>59040049</v>
      </c>
      <c r="E579">
        <v>1</v>
      </c>
      <c r="F579">
        <v>1</v>
      </c>
      <c r="G579">
        <v>1080</v>
      </c>
      <c r="H579">
        <v>3</v>
      </c>
      <c r="I579" t="s">
        <v>1066</v>
      </c>
      <c r="J579" t="s">
        <v>1067</v>
      </c>
      <c r="K579" t="s">
        <v>1068</v>
      </c>
      <c r="L579">
        <v>1348</v>
      </c>
      <c r="N579">
        <v>1009</v>
      </c>
      <c r="O579" t="s">
        <v>32</v>
      </c>
      <c r="P579" t="s">
        <v>32</v>
      </c>
      <c r="Q579">
        <v>1000</v>
      </c>
      <c r="X579">
        <v>5.5000000000000003E-4</v>
      </c>
      <c r="Y579">
        <v>8590.86</v>
      </c>
      <c r="Z579">
        <v>0</v>
      </c>
      <c r="AA579">
        <v>0</v>
      </c>
      <c r="AB579">
        <v>0</v>
      </c>
      <c r="AC579">
        <v>0</v>
      </c>
      <c r="AD579">
        <v>1</v>
      </c>
      <c r="AE579">
        <v>0</v>
      </c>
      <c r="AF579" t="s">
        <v>3</v>
      </c>
      <c r="AG579">
        <v>5.5000000000000003E-4</v>
      </c>
      <c r="AH579">
        <v>2</v>
      </c>
      <c r="AI579">
        <v>60254088</v>
      </c>
      <c r="AJ579">
        <v>501</v>
      </c>
      <c r="AK579">
        <v>0</v>
      </c>
      <c r="AL579">
        <v>0</v>
      </c>
      <c r="AM579">
        <v>0</v>
      </c>
      <c r="AN579">
        <v>0</v>
      </c>
      <c r="AO579">
        <v>0</v>
      </c>
      <c r="AP579">
        <v>0</v>
      </c>
      <c r="AQ579">
        <v>0</v>
      </c>
      <c r="AR579">
        <v>0</v>
      </c>
    </row>
    <row r="580" spans="1:44" x14ac:dyDescent="0.2">
      <c r="A580">
        <f>ROW(Source!A723)</f>
        <v>723</v>
      </c>
      <c r="B580">
        <v>60254501</v>
      </c>
      <c r="C580">
        <v>60254084</v>
      </c>
      <c r="D580">
        <v>59039007</v>
      </c>
      <c r="E580">
        <v>1</v>
      </c>
      <c r="F580">
        <v>1</v>
      </c>
      <c r="G580">
        <v>1080</v>
      </c>
      <c r="H580">
        <v>3</v>
      </c>
      <c r="I580" t="s">
        <v>1122</v>
      </c>
      <c r="J580" t="s">
        <v>1123</v>
      </c>
      <c r="K580" t="s">
        <v>1124</v>
      </c>
      <c r="L580">
        <v>1354</v>
      </c>
      <c r="N580">
        <v>1010</v>
      </c>
      <c r="O580" t="s">
        <v>457</v>
      </c>
      <c r="P580" t="s">
        <v>457</v>
      </c>
      <c r="Q580">
        <v>1</v>
      </c>
      <c r="X580">
        <v>82</v>
      </c>
      <c r="Y580">
        <v>3.86</v>
      </c>
      <c r="Z580">
        <v>0</v>
      </c>
      <c r="AA580">
        <v>0</v>
      </c>
      <c r="AB580">
        <v>0</v>
      </c>
      <c r="AC580">
        <v>0</v>
      </c>
      <c r="AD580">
        <v>1</v>
      </c>
      <c r="AE580">
        <v>0</v>
      </c>
      <c r="AF580" t="s">
        <v>3</v>
      </c>
      <c r="AG580">
        <v>82</v>
      </c>
      <c r="AH580">
        <v>2</v>
      </c>
      <c r="AI580">
        <v>60254089</v>
      </c>
      <c r="AJ580">
        <v>502</v>
      </c>
      <c r="AK580">
        <v>0</v>
      </c>
      <c r="AL580">
        <v>0</v>
      </c>
      <c r="AM580">
        <v>0</v>
      </c>
      <c r="AN580">
        <v>0</v>
      </c>
      <c r="AO580">
        <v>0</v>
      </c>
      <c r="AP580">
        <v>0</v>
      </c>
      <c r="AQ580">
        <v>0</v>
      </c>
      <c r="AR580">
        <v>0</v>
      </c>
    </row>
    <row r="581" spans="1:44" x14ac:dyDescent="0.2">
      <c r="A581">
        <f>ROW(Source!A723)</f>
        <v>723</v>
      </c>
      <c r="B581">
        <v>60254502</v>
      </c>
      <c r="C581">
        <v>60254084</v>
      </c>
      <c r="D581">
        <v>59041310</v>
      </c>
      <c r="E581">
        <v>1</v>
      </c>
      <c r="F581">
        <v>1</v>
      </c>
      <c r="G581">
        <v>1080</v>
      </c>
      <c r="H581">
        <v>3</v>
      </c>
      <c r="I581" t="s">
        <v>1208</v>
      </c>
      <c r="J581" t="s">
        <v>1209</v>
      </c>
      <c r="K581" t="s">
        <v>1210</v>
      </c>
      <c r="L581">
        <v>1348</v>
      </c>
      <c r="N581">
        <v>1009</v>
      </c>
      <c r="O581" t="s">
        <v>32</v>
      </c>
      <c r="P581" t="s">
        <v>32</v>
      </c>
      <c r="Q581">
        <v>1000</v>
      </c>
      <c r="X581">
        <v>4.0000000000000001E-3</v>
      </c>
      <c r="Y581">
        <v>6810.19</v>
      </c>
      <c r="Z581">
        <v>0</v>
      </c>
      <c r="AA581">
        <v>0</v>
      </c>
      <c r="AB581">
        <v>0</v>
      </c>
      <c r="AC581">
        <v>0</v>
      </c>
      <c r="AD581">
        <v>1</v>
      </c>
      <c r="AE581">
        <v>0</v>
      </c>
      <c r="AF581" t="s">
        <v>3</v>
      </c>
      <c r="AG581">
        <v>4.0000000000000001E-3</v>
      </c>
      <c r="AH581">
        <v>2</v>
      </c>
      <c r="AI581">
        <v>60254090</v>
      </c>
      <c r="AJ581">
        <v>503</v>
      </c>
      <c r="AK581">
        <v>0</v>
      </c>
      <c r="AL581">
        <v>0</v>
      </c>
      <c r="AM581">
        <v>0</v>
      </c>
      <c r="AN581">
        <v>0</v>
      </c>
      <c r="AO581">
        <v>0</v>
      </c>
      <c r="AP581">
        <v>0</v>
      </c>
      <c r="AQ581">
        <v>0</v>
      </c>
      <c r="AR581">
        <v>0</v>
      </c>
    </row>
    <row r="582" spans="1:44" x14ac:dyDescent="0.2">
      <c r="A582">
        <f>ROW(Source!A723)</f>
        <v>723</v>
      </c>
      <c r="B582">
        <v>60254503</v>
      </c>
      <c r="C582">
        <v>60254084</v>
      </c>
      <c r="D582">
        <v>59039175</v>
      </c>
      <c r="E582">
        <v>1</v>
      </c>
      <c r="F582">
        <v>1</v>
      </c>
      <c r="G582">
        <v>1080</v>
      </c>
      <c r="H582">
        <v>3</v>
      </c>
      <c r="I582" t="s">
        <v>1211</v>
      </c>
      <c r="J582" t="s">
        <v>1212</v>
      </c>
      <c r="K582" t="s">
        <v>1213</v>
      </c>
      <c r="L582">
        <v>1348</v>
      </c>
      <c r="N582">
        <v>1009</v>
      </c>
      <c r="O582" t="s">
        <v>32</v>
      </c>
      <c r="P582" t="s">
        <v>32</v>
      </c>
      <c r="Q582">
        <v>1000</v>
      </c>
      <c r="X582">
        <v>2E-3</v>
      </c>
      <c r="Y582">
        <v>16214.84</v>
      </c>
      <c r="Z582">
        <v>0</v>
      </c>
      <c r="AA582">
        <v>0</v>
      </c>
      <c r="AB582">
        <v>0</v>
      </c>
      <c r="AC582">
        <v>0</v>
      </c>
      <c r="AD582">
        <v>1</v>
      </c>
      <c r="AE582">
        <v>0</v>
      </c>
      <c r="AF582" t="s">
        <v>3</v>
      </c>
      <c r="AG582">
        <v>2E-3</v>
      </c>
      <c r="AH582">
        <v>2</v>
      </c>
      <c r="AI582">
        <v>60254091</v>
      </c>
      <c r="AJ582">
        <v>504</v>
      </c>
      <c r="AK582">
        <v>0</v>
      </c>
      <c r="AL582">
        <v>0</v>
      </c>
      <c r="AM582">
        <v>0</v>
      </c>
      <c r="AN582">
        <v>0</v>
      </c>
      <c r="AO582">
        <v>0</v>
      </c>
      <c r="AP582">
        <v>0</v>
      </c>
      <c r="AQ582">
        <v>0</v>
      </c>
      <c r="AR582">
        <v>0</v>
      </c>
    </row>
    <row r="583" spans="1:44" x14ac:dyDescent="0.2">
      <c r="A583">
        <f>ROW(Source!A723)</f>
        <v>723</v>
      </c>
      <c r="B583">
        <v>60254504</v>
      </c>
      <c r="C583">
        <v>60254084</v>
      </c>
      <c r="D583">
        <v>59013695</v>
      </c>
      <c r="E583">
        <v>1080</v>
      </c>
      <c r="F583">
        <v>1</v>
      </c>
      <c r="G583">
        <v>1080</v>
      </c>
      <c r="H583">
        <v>3</v>
      </c>
      <c r="I583" t="s">
        <v>1225</v>
      </c>
      <c r="J583" t="s">
        <v>3</v>
      </c>
      <c r="K583" t="s">
        <v>1271</v>
      </c>
      <c r="L583">
        <v>1354</v>
      </c>
      <c r="N583">
        <v>1010</v>
      </c>
      <c r="O583" t="s">
        <v>457</v>
      </c>
      <c r="P583" t="s">
        <v>457</v>
      </c>
      <c r="Q583">
        <v>1</v>
      </c>
      <c r="X583">
        <v>134</v>
      </c>
      <c r="Y583">
        <v>0</v>
      </c>
      <c r="Z583">
        <v>0</v>
      </c>
      <c r="AA583">
        <v>0</v>
      </c>
      <c r="AB583">
        <v>0</v>
      </c>
      <c r="AC583">
        <v>0</v>
      </c>
      <c r="AD583">
        <v>0</v>
      </c>
      <c r="AE583">
        <v>0</v>
      </c>
      <c r="AF583" t="s">
        <v>3</v>
      </c>
      <c r="AG583">
        <v>134</v>
      </c>
      <c r="AH583">
        <v>3</v>
      </c>
      <c r="AI583">
        <v>-1</v>
      </c>
      <c r="AJ583" t="s">
        <v>3</v>
      </c>
      <c r="AK583">
        <v>0</v>
      </c>
      <c r="AL583">
        <v>0</v>
      </c>
      <c r="AM583">
        <v>0</v>
      </c>
      <c r="AN583">
        <v>0</v>
      </c>
      <c r="AO583">
        <v>0</v>
      </c>
      <c r="AP583">
        <v>0</v>
      </c>
      <c r="AQ583">
        <v>0</v>
      </c>
      <c r="AR583">
        <v>0</v>
      </c>
    </row>
    <row r="584" spans="1:44" x14ac:dyDescent="0.2">
      <c r="A584">
        <f>ROW(Source!A723)</f>
        <v>723</v>
      </c>
      <c r="B584">
        <v>60254505</v>
      </c>
      <c r="C584">
        <v>60254084</v>
      </c>
      <c r="D584">
        <v>59013711</v>
      </c>
      <c r="E584">
        <v>1080</v>
      </c>
      <c r="F584">
        <v>1</v>
      </c>
      <c r="G584">
        <v>1080</v>
      </c>
      <c r="H584">
        <v>3</v>
      </c>
      <c r="I584" t="s">
        <v>1225</v>
      </c>
      <c r="J584" t="s">
        <v>3</v>
      </c>
      <c r="K584" t="s">
        <v>1272</v>
      </c>
      <c r="L584">
        <v>1354</v>
      </c>
      <c r="N584">
        <v>1010</v>
      </c>
      <c r="O584" t="s">
        <v>457</v>
      </c>
      <c r="P584" t="s">
        <v>457</v>
      </c>
      <c r="Q584">
        <v>1</v>
      </c>
      <c r="X584">
        <v>15</v>
      </c>
      <c r="Y584">
        <v>0</v>
      </c>
      <c r="Z584">
        <v>0</v>
      </c>
      <c r="AA584">
        <v>0</v>
      </c>
      <c r="AB584">
        <v>0</v>
      </c>
      <c r="AC584">
        <v>0</v>
      </c>
      <c r="AD584">
        <v>0</v>
      </c>
      <c r="AE584">
        <v>0</v>
      </c>
      <c r="AF584" t="s">
        <v>3</v>
      </c>
      <c r="AG584">
        <v>15</v>
      </c>
      <c r="AH584">
        <v>3</v>
      </c>
      <c r="AI584">
        <v>-1</v>
      </c>
      <c r="AJ584" t="s">
        <v>3</v>
      </c>
      <c r="AK584">
        <v>0</v>
      </c>
      <c r="AL584">
        <v>0</v>
      </c>
      <c r="AM584">
        <v>0</v>
      </c>
      <c r="AN584">
        <v>0</v>
      </c>
      <c r="AO584">
        <v>0</v>
      </c>
      <c r="AP584">
        <v>0</v>
      </c>
      <c r="AQ584">
        <v>0</v>
      </c>
      <c r="AR584">
        <v>0</v>
      </c>
    </row>
    <row r="585" spans="1:44" x14ac:dyDescent="0.2">
      <c r="A585">
        <f>ROW(Source!A728)</f>
        <v>728</v>
      </c>
      <c r="B585">
        <v>60254506</v>
      </c>
      <c r="C585">
        <v>60254106</v>
      </c>
      <c r="D585">
        <v>58999254</v>
      </c>
      <c r="E585">
        <v>1080</v>
      </c>
      <c r="F585">
        <v>1</v>
      </c>
      <c r="G585">
        <v>1080</v>
      </c>
      <c r="H585">
        <v>1</v>
      </c>
      <c r="I585" t="s">
        <v>1048</v>
      </c>
      <c r="J585" t="s">
        <v>3</v>
      </c>
      <c r="K585" t="s">
        <v>1049</v>
      </c>
      <c r="L585">
        <v>1191</v>
      </c>
      <c r="N585">
        <v>1013</v>
      </c>
      <c r="O585" t="s">
        <v>1050</v>
      </c>
      <c r="P585" t="s">
        <v>1050</v>
      </c>
      <c r="Q585">
        <v>1</v>
      </c>
      <c r="X585">
        <v>17.5</v>
      </c>
      <c r="Y585">
        <v>0</v>
      </c>
      <c r="Z585">
        <v>0</v>
      </c>
      <c r="AA585">
        <v>0</v>
      </c>
      <c r="AB585">
        <v>0</v>
      </c>
      <c r="AC585">
        <v>0</v>
      </c>
      <c r="AD585">
        <v>1</v>
      </c>
      <c r="AE585">
        <v>1</v>
      </c>
      <c r="AF585" t="s">
        <v>24</v>
      </c>
      <c r="AG585">
        <v>19.25</v>
      </c>
      <c r="AH585">
        <v>2</v>
      </c>
      <c r="AI585">
        <v>60254107</v>
      </c>
      <c r="AJ585">
        <v>507</v>
      </c>
      <c r="AK585">
        <v>0</v>
      </c>
      <c r="AL585">
        <v>0</v>
      </c>
      <c r="AM585">
        <v>0</v>
      </c>
      <c r="AN585">
        <v>0</v>
      </c>
      <c r="AO585">
        <v>0</v>
      </c>
      <c r="AP585">
        <v>0</v>
      </c>
      <c r="AQ585">
        <v>0</v>
      </c>
      <c r="AR585">
        <v>0</v>
      </c>
    </row>
    <row r="586" spans="1:44" x14ac:dyDescent="0.2">
      <c r="A586">
        <f>ROW(Source!A728)</f>
        <v>728</v>
      </c>
      <c r="B586">
        <v>60254507</v>
      </c>
      <c r="C586">
        <v>60254106</v>
      </c>
      <c r="D586">
        <v>59070370</v>
      </c>
      <c r="E586">
        <v>1</v>
      </c>
      <c r="F586">
        <v>1</v>
      </c>
      <c r="G586">
        <v>1080</v>
      </c>
      <c r="H586">
        <v>2</v>
      </c>
      <c r="I586" t="s">
        <v>1051</v>
      </c>
      <c r="J586" t="s">
        <v>1052</v>
      </c>
      <c r="K586" t="s">
        <v>1053</v>
      </c>
      <c r="L586">
        <v>1368</v>
      </c>
      <c r="N586">
        <v>1011</v>
      </c>
      <c r="O586" t="s">
        <v>1054</v>
      </c>
      <c r="P586" t="s">
        <v>1054</v>
      </c>
      <c r="Q586">
        <v>1</v>
      </c>
      <c r="X586">
        <v>2.9</v>
      </c>
      <c r="Y586">
        <v>0</v>
      </c>
      <c r="Z586">
        <v>7.11</v>
      </c>
      <c r="AA586">
        <v>0</v>
      </c>
      <c r="AB586">
        <v>0</v>
      </c>
      <c r="AC586">
        <v>0</v>
      </c>
      <c r="AD586">
        <v>1</v>
      </c>
      <c r="AE586">
        <v>0</v>
      </c>
      <c r="AF586" t="s">
        <v>24</v>
      </c>
      <c r="AG586">
        <v>3.19</v>
      </c>
      <c r="AH586">
        <v>2</v>
      </c>
      <c r="AI586">
        <v>60254108</v>
      </c>
      <c r="AJ586">
        <v>508</v>
      </c>
      <c r="AK586">
        <v>0</v>
      </c>
      <c r="AL586">
        <v>0</v>
      </c>
      <c r="AM586">
        <v>0</v>
      </c>
      <c r="AN586">
        <v>0</v>
      </c>
      <c r="AO586">
        <v>0</v>
      </c>
      <c r="AP586">
        <v>0</v>
      </c>
      <c r="AQ586">
        <v>0</v>
      </c>
      <c r="AR586">
        <v>0</v>
      </c>
    </row>
    <row r="587" spans="1:44" x14ac:dyDescent="0.2">
      <c r="A587">
        <f>ROW(Source!A728)</f>
        <v>728</v>
      </c>
      <c r="B587">
        <v>60254508</v>
      </c>
      <c r="C587">
        <v>60254106</v>
      </c>
      <c r="D587">
        <v>59070669</v>
      </c>
      <c r="E587">
        <v>1</v>
      </c>
      <c r="F587">
        <v>1</v>
      </c>
      <c r="G587">
        <v>1080</v>
      </c>
      <c r="H587">
        <v>2</v>
      </c>
      <c r="I587" t="s">
        <v>1055</v>
      </c>
      <c r="J587" t="s">
        <v>1056</v>
      </c>
      <c r="K587" t="s">
        <v>1057</v>
      </c>
      <c r="L587">
        <v>1368</v>
      </c>
      <c r="N587">
        <v>1011</v>
      </c>
      <c r="O587" t="s">
        <v>1054</v>
      </c>
      <c r="P587" t="s">
        <v>1054</v>
      </c>
      <c r="Q587">
        <v>1</v>
      </c>
      <c r="X587">
        <v>0.1</v>
      </c>
      <c r="Y587">
        <v>0</v>
      </c>
      <c r="Z587">
        <v>83.1</v>
      </c>
      <c r="AA587">
        <v>12.62</v>
      </c>
      <c r="AB587">
        <v>0</v>
      </c>
      <c r="AC587">
        <v>0</v>
      </c>
      <c r="AD587">
        <v>1</v>
      </c>
      <c r="AE587">
        <v>0</v>
      </c>
      <c r="AF587" t="s">
        <v>24</v>
      </c>
      <c r="AG587">
        <v>0.11000000000000001</v>
      </c>
      <c r="AH587">
        <v>2</v>
      </c>
      <c r="AI587">
        <v>60254109</v>
      </c>
      <c r="AJ587">
        <v>509</v>
      </c>
      <c r="AK587">
        <v>0</v>
      </c>
      <c r="AL587">
        <v>0</v>
      </c>
      <c r="AM587">
        <v>0</v>
      </c>
      <c r="AN587">
        <v>0</v>
      </c>
      <c r="AO587">
        <v>0</v>
      </c>
      <c r="AP587">
        <v>0</v>
      </c>
      <c r="AQ587">
        <v>0</v>
      </c>
      <c r="AR587">
        <v>0</v>
      </c>
    </row>
    <row r="588" spans="1:44" x14ac:dyDescent="0.2">
      <c r="A588">
        <f>ROW(Source!A728)</f>
        <v>728</v>
      </c>
      <c r="B588">
        <v>60254509</v>
      </c>
      <c r="C588">
        <v>60254106</v>
      </c>
      <c r="D588">
        <v>58994246</v>
      </c>
      <c r="E588">
        <v>1080</v>
      </c>
      <c r="F588">
        <v>1</v>
      </c>
      <c r="G588">
        <v>1080</v>
      </c>
      <c r="H588">
        <v>3</v>
      </c>
      <c r="I588" t="s">
        <v>1273</v>
      </c>
      <c r="J588" t="s">
        <v>3</v>
      </c>
      <c r="K588" t="s">
        <v>1274</v>
      </c>
      <c r="L588">
        <v>1348</v>
      </c>
      <c r="N588">
        <v>1009</v>
      </c>
      <c r="O588" t="s">
        <v>32</v>
      </c>
      <c r="P588" t="s">
        <v>32</v>
      </c>
      <c r="Q588">
        <v>1000</v>
      </c>
      <c r="X588">
        <v>0.04</v>
      </c>
      <c r="Y588">
        <v>0</v>
      </c>
      <c r="Z588">
        <v>0</v>
      </c>
      <c r="AA588">
        <v>0</v>
      </c>
      <c r="AB588">
        <v>0</v>
      </c>
      <c r="AC588">
        <v>0</v>
      </c>
      <c r="AD588">
        <v>0</v>
      </c>
      <c r="AE588">
        <v>0</v>
      </c>
      <c r="AF588" t="s">
        <v>3</v>
      </c>
      <c r="AG588">
        <v>0.04</v>
      </c>
      <c r="AH588">
        <v>3</v>
      </c>
      <c r="AI588">
        <v>-1</v>
      </c>
      <c r="AJ588" t="s">
        <v>3</v>
      </c>
      <c r="AK588">
        <v>0</v>
      </c>
      <c r="AL588">
        <v>0</v>
      </c>
      <c r="AM588">
        <v>0</v>
      </c>
      <c r="AN588">
        <v>0</v>
      </c>
      <c r="AO588">
        <v>0</v>
      </c>
      <c r="AP588">
        <v>0</v>
      </c>
      <c r="AQ588">
        <v>0</v>
      </c>
      <c r="AR588">
        <v>0</v>
      </c>
    </row>
    <row r="589" spans="1:44" x14ac:dyDescent="0.2">
      <c r="A589">
        <f>ROW(Source!A728)</f>
        <v>728</v>
      </c>
      <c r="B589">
        <v>60254510</v>
      </c>
      <c r="C589">
        <v>60254106</v>
      </c>
      <c r="D589">
        <v>59040049</v>
      </c>
      <c r="E589">
        <v>1</v>
      </c>
      <c r="F589">
        <v>1</v>
      </c>
      <c r="G589">
        <v>1080</v>
      </c>
      <c r="H589">
        <v>3</v>
      </c>
      <c r="I589" t="s">
        <v>1066</v>
      </c>
      <c r="J589" t="s">
        <v>1067</v>
      </c>
      <c r="K589" t="s">
        <v>1068</v>
      </c>
      <c r="L589">
        <v>1348</v>
      </c>
      <c r="N589">
        <v>1009</v>
      </c>
      <c r="O589" t="s">
        <v>32</v>
      </c>
      <c r="P589" t="s">
        <v>32</v>
      </c>
      <c r="Q589">
        <v>1000</v>
      </c>
      <c r="X589">
        <v>8.9999999999999998E-4</v>
      </c>
      <c r="Y589">
        <v>8590.86</v>
      </c>
      <c r="Z589">
        <v>0</v>
      </c>
      <c r="AA589">
        <v>0</v>
      </c>
      <c r="AB589">
        <v>0</v>
      </c>
      <c r="AC589">
        <v>0</v>
      </c>
      <c r="AD589">
        <v>1</v>
      </c>
      <c r="AE589">
        <v>0</v>
      </c>
      <c r="AF589" t="s">
        <v>3</v>
      </c>
      <c r="AG589">
        <v>8.9999999999999998E-4</v>
      </c>
      <c r="AH589">
        <v>2</v>
      </c>
      <c r="AI589">
        <v>60254110</v>
      </c>
      <c r="AJ589">
        <v>510</v>
      </c>
      <c r="AK589">
        <v>0</v>
      </c>
      <c r="AL589">
        <v>0</v>
      </c>
      <c r="AM589">
        <v>0</v>
      </c>
      <c r="AN589">
        <v>0</v>
      </c>
      <c r="AO589">
        <v>0</v>
      </c>
      <c r="AP589">
        <v>0</v>
      </c>
      <c r="AQ589">
        <v>0</v>
      </c>
      <c r="AR589">
        <v>0</v>
      </c>
    </row>
    <row r="590" spans="1:44" x14ac:dyDescent="0.2">
      <c r="A590">
        <f>ROW(Source!A728)</f>
        <v>728</v>
      </c>
      <c r="B590">
        <v>60254511</v>
      </c>
      <c r="C590">
        <v>60254106</v>
      </c>
      <c r="D590">
        <v>59039007</v>
      </c>
      <c r="E590">
        <v>1</v>
      </c>
      <c r="F590">
        <v>1</v>
      </c>
      <c r="G590">
        <v>1080</v>
      </c>
      <c r="H590">
        <v>3</v>
      </c>
      <c r="I590" t="s">
        <v>1122</v>
      </c>
      <c r="J590" t="s">
        <v>1123</v>
      </c>
      <c r="K590" t="s">
        <v>1124</v>
      </c>
      <c r="L590">
        <v>1354</v>
      </c>
      <c r="N590">
        <v>1010</v>
      </c>
      <c r="O590" t="s">
        <v>457</v>
      </c>
      <c r="P590" t="s">
        <v>457</v>
      </c>
      <c r="Q590">
        <v>1</v>
      </c>
      <c r="X590">
        <v>82</v>
      </c>
      <c r="Y590">
        <v>3.86</v>
      </c>
      <c r="Z590">
        <v>0</v>
      </c>
      <c r="AA590">
        <v>0</v>
      </c>
      <c r="AB590">
        <v>0</v>
      </c>
      <c r="AC590">
        <v>0</v>
      </c>
      <c r="AD590">
        <v>1</v>
      </c>
      <c r="AE590">
        <v>0</v>
      </c>
      <c r="AF590" t="s">
        <v>3</v>
      </c>
      <c r="AG590">
        <v>82</v>
      </c>
      <c r="AH590">
        <v>2</v>
      </c>
      <c r="AI590">
        <v>60254111</v>
      </c>
      <c r="AJ590">
        <v>511</v>
      </c>
      <c r="AK590">
        <v>0</v>
      </c>
      <c r="AL590">
        <v>0</v>
      </c>
      <c r="AM590">
        <v>0</v>
      </c>
      <c r="AN590">
        <v>0</v>
      </c>
      <c r="AO590">
        <v>0</v>
      </c>
      <c r="AP590">
        <v>0</v>
      </c>
      <c r="AQ590">
        <v>0</v>
      </c>
      <c r="AR590">
        <v>0</v>
      </c>
    </row>
    <row r="591" spans="1:44" x14ac:dyDescent="0.2">
      <c r="A591">
        <f>ROW(Source!A728)</f>
        <v>728</v>
      </c>
      <c r="B591">
        <v>60254512</v>
      </c>
      <c r="C591">
        <v>60254106</v>
      </c>
      <c r="D591">
        <v>59041310</v>
      </c>
      <c r="E591">
        <v>1</v>
      </c>
      <c r="F591">
        <v>1</v>
      </c>
      <c r="G591">
        <v>1080</v>
      </c>
      <c r="H591">
        <v>3</v>
      </c>
      <c r="I591" t="s">
        <v>1208</v>
      </c>
      <c r="J591" t="s">
        <v>1209</v>
      </c>
      <c r="K591" t="s">
        <v>1210</v>
      </c>
      <c r="L591">
        <v>1348</v>
      </c>
      <c r="N591">
        <v>1009</v>
      </c>
      <c r="O591" t="s">
        <v>32</v>
      </c>
      <c r="P591" t="s">
        <v>32</v>
      </c>
      <c r="Q591">
        <v>1000</v>
      </c>
      <c r="X591">
        <v>4.0000000000000001E-3</v>
      </c>
      <c r="Y591">
        <v>6810.19</v>
      </c>
      <c r="Z591">
        <v>0</v>
      </c>
      <c r="AA591">
        <v>0</v>
      </c>
      <c r="AB591">
        <v>0</v>
      </c>
      <c r="AC591">
        <v>0</v>
      </c>
      <c r="AD591">
        <v>1</v>
      </c>
      <c r="AE591">
        <v>0</v>
      </c>
      <c r="AF591" t="s">
        <v>3</v>
      </c>
      <c r="AG591">
        <v>4.0000000000000001E-3</v>
      </c>
      <c r="AH591">
        <v>2</v>
      </c>
      <c r="AI591">
        <v>60254112</v>
      </c>
      <c r="AJ591">
        <v>512</v>
      </c>
      <c r="AK591">
        <v>0</v>
      </c>
      <c r="AL591">
        <v>0</v>
      </c>
      <c r="AM591">
        <v>0</v>
      </c>
      <c r="AN591">
        <v>0</v>
      </c>
      <c r="AO591">
        <v>0</v>
      </c>
      <c r="AP591">
        <v>0</v>
      </c>
      <c r="AQ591">
        <v>0</v>
      </c>
      <c r="AR591">
        <v>0</v>
      </c>
    </row>
    <row r="592" spans="1:44" x14ac:dyDescent="0.2">
      <c r="A592">
        <f>ROW(Source!A728)</f>
        <v>728</v>
      </c>
      <c r="B592">
        <v>60254513</v>
      </c>
      <c r="C592">
        <v>60254106</v>
      </c>
      <c r="D592">
        <v>59039175</v>
      </c>
      <c r="E592">
        <v>1</v>
      </c>
      <c r="F592">
        <v>1</v>
      </c>
      <c r="G592">
        <v>1080</v>
      </c>
      <c r="H592">
        <v>3</v>
      </c>
      <c r="I592" t="s">
        <v>1211</v>
      </c>
      <c r="J592" t="s">
        <v>1212</v>
      </c>
      <c r="K592" t="s">
        <v>1213</v>
      </c>
      <c r="L592">
        <v>1348</v>
      </c>
      <c r="N592">
        <v>1009</v>
      </c>
      <c r="O592" t="s">
        <v>32</v>
      </c>
      <c r="P592" t="s">
        <v>32</v>
      </c>
      <c r="Q592">
        <v>1000</v>
      </c>
      <c r="X592">
        <v>2E-3</v>
      </c>
      <c r="Y592">
        <v>16214.84</v>
      </c>
      <c r="Z592">
        <v>0</v>
      </c>
      <c r="AA592">
        <v>0</v>
      </c>
      <c r="AB592">
        <v>0</v>
      </c>
      <c r="AC592">
        <v>0</v>
      </c>
      <c r="AD592">
        <v>1</v>
      </c>
      <c r="AE592">
        <v>0</v>
      </c>
      <c r="AF592" t="s">
        <v>3</v>
      </c>
      <c r="AG592">
        <v>2E-3</v>
      </c>
      <c r="AH592">
        <v>2</v>
      </c>
      <c r="AI592">
        <v>60254113</v>
      </c>
      <c r="AJ592">
        <v>513</v>
      </c>
      <c r="AK592">
        <v>0</v>
      </c>
      <c r="AL592">
        <v>0</v>
      </c>
      <c r="AM592">
        <v>0</v>
      </c>
      <c r="AN592">
        <v>0</v>
      </c>
      <c r="AO592">
        <v>0</v>
      </c>
      <c r="AP592">
        <v>0</v>
      </c>
      <c r="AQ592">
        <v>0</v>
      </c>
      <c r="AR592">
        <v>0</v>
      </c>
    </row>
    <row r="593" spans="1:44" x14ac:dyDescent="0.2">
      <c r="A593">
        <f>ROW(Source!A728)</f>
        <v>728</v>
      </c>
      <c r="B593">
        <v>60254514</v>
      </c>
      <c r="C593">
        <v>60254106</v>
      </c>
      <c r="D593">
        <v>59013695</v>
      </c>
      <c r="E593">
        <v>1080</v>
      </c>
      <c r="F593">
        <v>1</v>
      </c>
      <c r="G593">
        <v>1080</v>
      </c>
      <c r="H593">
        <v>3</v>
      </c>
      <c r="I593" t="s">
        <v>1225</v>
      </c>
      <c r="J593" t="s">
        <v>3</v>
      </c>
      <c r="K593" t="s">
        <v>1271</v>
      </c>
      <c r="L593">
        <v>1354</v>
      </c>
      <c r="N593">
        <v>1010</v>
      </c>
      <c r="O593" t="s">
        <v>457</v>
      </c>
      <c r="P593" t="s">
        <v>457</v>
      </c>
      <c r="Q593">
        <v>1</v>
      </c>
      <c r="X593">
        <v>134</v>
      </c>
      <c r="Y593">
        <v>0</v>
      </c>
      <c r="Z593">
        <v>0</v>
      </c>
      <c r="AA593">
        <v>0</v>
      </c>
      <c r="AB593">
        <v>0</v>
      </c>
      <c r="AC593">
        <v>0</v>
      </c>
      <c r="AD593">
        <v>0</v>
      </c>
      <c r="AE593">
        <v>0</v>
      </c>
      <c r="AF593" t="s">
        <v>3</v>
      </c>
      <c r="AG593">
        <v>134</v>
      </c>
      <c r="AH593">
        <v>3</v>
      </c>
      <c r="AI593">
        <v>-1</v>
      </c>
      <c r="AJ593" t="s">
        <v>3</v>
      </c>
      <c r="AK593">
        <v>0</v>
      </c>
      <c r="AL593">
        <v>0</v>
      </c>
      <c r="AM593">
        <v>0</v>
      </c>
      <c r="AN593">
        <v>0</v>
      </c>
      <c r="AO593">
        <v>0</v>
      </c>
      <c r="AP593">
        <v>0</v>
      </c>
      <c r="AQ593">
        <v>0</v>
      </c>
      <c r="AR593">
        <v>0</v>
      </c>
    </row>
    <row r="594" spans="1:44" x14ac:dyDescent="0.2">
      <c r="A594">
        <f>ROW(Source!A728)</f>
        <v>728</v>
      </c>
      <c r="B594">
        <v>60254515</v>
      </c>
      <c r="C594">
        <v>60254106</v>
      </c>
      <c r="D594">
        <v>59013711</v>
      </c>
      <c r="E594">
        <v>1080</v>
      </c>
      <c r="F594">
        <v>1</v>
      </c>
      <c r="G594">
        <v>1080</v>
      </c>
      <c r="H594">
        <v>3</v>
      </c>
      <c r="I594" t="s">
        <v>1225</v>
      </c>
      <c r="J594" t="s">
        <v>3</v>
      </c>
      <c r="K594" t="s">
        <v>1272</v>
      </c>
      <c r="L594">
        <v>1354</v>
      </c>
      <c r="N594">
        <v>1010</v>
      </c>
      <c r="O594" t="s">
        <v>457</v>
      </c>
      <c r="P594" t="s">
        <v>457</v>
      </c>
      <c r="Q594">
        <v>1</v>
      </c>
      <c r="X594">
        <v>15</v>
      </c>
      <c r="Y594">
        <v>0</v>
      </c>
      <c r="Z594">
        <v>0</v>
      </c>
      <c r="AA594">
        <v>0</v>
      </c>
      <c r="AB594">
        <v>0</v>
      </c>
      <c r="AC594">
        <v>0</v>
      </c>
      <c r="AD594">
        <v>0</v>
      </c>
      <c r="AE594">
        <v>0</v>
      </c>
      <c r="AF594" t="s">
        <v>3</v>
      </c>
      <c r="AG594">
        <v>15</v>
      </c>
      <c r="AH594">
        <v>3</v>
      </c>
      <c r="AI594">
        <v>-1</v>
      </c>
      <c r="AJ594" t="s">
        <v>3</v>
      </c>
      <c r="AK594">
        <v>0</v>
      </c>
      <c r="AL594">
        <v>0</v>
      </c>
      <c r="AM594">
        <v>0</v>
      </c>
      <c r="AN594">
        <v>0</v>
      </c>
      <c r="AO594">
        <v>0</v>
      </c>
      <c r="AP594">
        <v>0</v>
      </c>
      <c r="AQ594">
        <v>0</v>
      </c>
      <c r="AR594">
        <v>0</v>
      </c>
    </row>
    <row r="595" spans="1:44" x14ac:dyDescent="0.2">
      <c r="A595">
        <f>ROW(Source!A729)</f>
        <v>729</v>
      </c>
      <c r="B595">
        <v>60254506</v>
      </c>
      <c r="C595">
        <v>60254106</v>
      </c>
      <c r="D595">
        <v>58999254</v>
      </c>
      <c r="E595">
        <v>1080</v>
      </c>
      <c r="F595">
        <v>1</v>
      </c>
      <c r="G595">
        <v>1080</v>
      </c>
      <c r="H595">
        <v>1</v>
      </c>
      <c r="I595" t="s">
        <v>1048</v>
      </c>
      <c r="J595" t="s">
        <v>3</v>
      </c>
      <c r="K595" t="s">
        <v>1049</v>
      </c>
      <c r="L595">
        <v>1191</v>
      </c>
      <c r="N595">
        <v>1013</v>
      </c>
      <c r="O595" t="s">
        <v>1050</v>
      </c>
      <c r="P595" t="s">
        <v>1050</v>
      </c>
      <c r="Q595">
        <v>1</v>
      </c>
      <c r="X595">
        <v>17.5</v>
      </c>
      <c r="Y595">
        <v>0</v>
      </c>
      <c r="Z595">
        <v>0</v>
      </c>
      <c r="AA595">
        <v>0</v>
      </c>
      <c r="AB595">
        <v>0</v>
      </c>
      <c r="AC595">
        <v>0</v>
      </c>
      <c r="AD595">
        <v>1</v>
      </c>
      <c r="AE595">
        <v>1</v>
      </c>
      <c r="AF595" t="s">
        <v>24</v>
      </c>
      <c r="AG595">
        <v>19.25</v>
      </c>
      <c r="AH595">
        <v>2</v>
      </c>
      <c r="AI595">
        <v>60254107</v>
      </c>
      <c r="AJ595">
        <v>515</v>
      </c>
      <c r="AK595">
        <v>0</v>
      </c>
      <c r="AL595">
        <v>0</v>
      </c>
      <c r="AM595">
        <v>0</v>
      </c>
      <c r="AN595">
        <v>0</v>
      </c>
      <c r="AO595">
        <v>0</v>
      </c>
      <c r="AP595">
        <v>0</v>
      </c>
      <c r="AQ595">
        <v>0</v>
      </c>
      <c r="AR595">
        <v>0</v>
      </c>
    </row>
    <row r="596" spans="1:44" x14ac:dyDescent="0.2">
      <c r="A596">
        <f>ROW(Source!A729)</f>
        <v>729</v>
      </c>
      <c r="B596">
        <v>60254507</v>
      </c>
      <c r="C596">
        <v>60254106</v>
      </c>
      <c r="D596">
        <v>59070370</v>
      </c>
      <c r="E596">
        <v>1</v>
      </c>
      <c r="F596">
        <v>1</v>
      </c>
      <c r="G596">
        <v>1080</v>
      </c>
      <c r="H596">
        <v>2</v>
      </c>
      <c r="I596" t="s">
        <v>1051</v>
      </c>
      <c r="J596" t="s">
        <v>1052</v>
      </c>
      <c r="K596" t="s">
        <v>1053</v>
      </c>
      <c r="L596">
        <v>1368</v>
      </c>
      <c r="N596">
        <v>1011</v>
      </c>
      <c r="O596" t="s">
        <v>1054</v>
      </c>
      <c r="P596" t="s">
        <v>1054</v>
      </c>
      <c r="Q596">
        <v>1</v>
      </c>
      <c r="X596">
        <v>2.9</v>
      </c>
      <c r="Y596">
        <v>0</v>
      </c>
      <c r="Z596">
        <v>7.11</v>
      </c>
      <c r="AA596">
        <v>0</v>
      </c>
      <c r="AB596">
        <v>0</v>
      </c>
      <c r="AC596">
        <v>0</v>
      </c>
      <c r="AD596">
        <v>1</v>
      </c>
      <c r="AE596">
        <v>0</v>
      </c>
      <c r="AF596" t="s">
        <v>24</v>
      </c>
      <c r="AG596">
        <v>3.19</v>
      </c>
      <c r="AH596">
        <v>2</v>
      </c>
      <c r="AI596">
        <v>60254108</v>
      </c>
      <c r="AJ596">
        <v>516</v>
      </c>
      <c r="AK596">
        <v>0</v>
      </c>
      <c r="AL596">
        <v>0</v>
      </c>
      <c r="AM596">
        <v>0</v>
      </c>
      <c r="AN596">
        <v>0</v>
      </c>
      <c r="AO596">
        <v>0</v>
      </c>
      <c r="AP596">
        <v>0</v>
      </c>
      <c r="AQ596">
        <v>0</v>
      </c>
      <c r="AR596">
        <v>0</v>
      </c>
    </row>
    <row r="597" spans="1:44" x14ac:dyDescent="0.2">
      <c r="A597">
        <f>ROW(Source!A729)</f>
        <v>729</v>
      </c>
      <c r="B597">
        <v>60254508</v>
      </c>
      <c r="C597">
        <v>60254106</v>
      </c>
      <c r="D597">
        <v>59070669</v>
      </c>
      <c r="E597">
        <v>1</v>
      </c>
      <c r="F597">
        <v>1</v>
      </c>
      <c r="G597">
        <v>1080</v>
      </c>
      <c r="H597">
        <v>2</v>
      </c>
      <c r="I597" t="s">
        <v>1055</v>
      </c>
      <c r="J597" t="s">
        <v>1056</v>
      </c>
      <c r="K597" t="s">
        <v>1057</v>
      </c>
      <c r="L597">
        <v>1368</v>
      </c>
      <c r="N597">
        <v>1011</v>
      </c>
      <c r="O597" t="s">
        <v>1054</v>
      </c>
      <c r="P597" t="s">
        <v>1054</v>
      </c>
      <c r="Q597">
        <v>1</v>
      </c>
      <c r="X597">
        <v>0.1</v>
      </c>
      <c r="Y597">
        <v>0</v>
      </c>
      <c r="Z597">
        <v>83.1</v>
      </c>
      <c r="AA597">
        <v>12.62</v>
      </c>
      <c r="AB597">
        <v>0</v>
      </c>
      <c r="AC597">
        <v>0</v>
      </c>
      <c r="AD597">
        <v>1</v>
      </c>
      <c r="AE597">
        <v>0</v>
      </c>
      <c r="AF597" t="s">
        <v>24</v>
      </c>
      <c r="AG597">
        <v>0.11000000000000001</v>
      </c>
      <c r="AH597">
        <v>2</v>
      </c>
      <c r="AI597">
        <v>60254109</v>
      </c>
      <c r="AJ597">
        <v>517</v>
      </c>
      <c r="AK597">
        <v>0</v>
      </c>
      <c r="AL597">
        <v>0</v>
      </c>
      <c r="AM597">
        <v>0</v>
      </c>
      <c r="AN597">
        <v>0</v>
      </c>
      <c r="AO597">
        <v>0</v>
      </c>
      <c r="AP597">
        <v>0</v>
      </c>
      <c r="AQ597">
        <v>0</v>
      </c>
      <c r="AR597">
        <v>0</v>
      </c>
    </row>
    <row r="598" spans="1:44" x14ac:dyDescent="0.2">
      <c r="A598">
        <f>ROW(Source!A729)</f>
        <v>729</v>
      </c>
      <c r="B598">
        <v>60254509</v>
      </c>
      <c r="C598">
        <v>60254106</v>
      </c>
      <c r="D598">
        <v>58994246</v>
      </c>
      <c r="E598">
        <v>1080</v>
      </c>
      <c r="F598">
        <v>1</v>
      </c>
      <c r="G598">
        <v>1080</v>
      </c>
      <c r="H598">
        <v>3</v>
      </c>
      <c r="I598" t="s">
        <v>1273</v>
      </c>
      <c r="J598" t="s">
        <v>3</v>
      </c>
      <c r="K598" t="s">
        <v>1274</v>
      </c>
      <c r="L598">
        <v>1348</v>
      </c>
      <c r="N598">
        <v>1009</v>
      </c>
      <c r="O598" t="s">
        <v>32</v>
      </c>
      <c r="P598" t="s">
        <v>32</v>
      </c>
      <c r="Q598">
        <v>1000</v>
      </c>
      <c r="X598">
        <v>0.04</v>
      </c>
      <c r="Y598">
        <v>0</v>
      </c>
      <c r="Z598">
        <v>0</v>
      </c>
      <c r="AA598">
        <v>0</v>
      </c>
      <c r="AB598">
        <v>0</v>
      </c>
      <c r="AC598">
        <v>0</v>
      </c>
      <c r="AD598">
        <v>0</v>
      </c>
      <c r="AE598">
        <v>0</v>
      </c>
      <c r="AF598" t="s">
        <v>3</v>
      </c>
      <c r="AG598">
        <v>0.04</v>
      </c>
      <c r="AH598">
        <v>3</v>
      </c>
      <c r="AI598">
        <v>-1</v>
      </c>
      <c r="AJ598" t="s">
        <v>3</v>
      </c>
      <c r="AK598">
        <v>0</v>
      </c>
      <c r="AL598">
        <v>0</v>
      </c>
      <c r="AM598">
        <v>0</v>
      </c>
      <c r="AN598">
        <v>0</v>
      </c>
      <c r="AO598">
        <v>0</v>
      </c>
      <c r="AP598">
        <v>0</v>
      </c>
      <c r="AQ598">
        <v>0</v>
      </c>
      <c r="AR598">
        <v>0</v>
      </c>
    </row>
    <row r="599" spans="1:44" x14ac:dyDescent="0.2">
      <c r="A599">
        <f>ROW(Source!A729)</f>
        <v>729</v>
      </c>
      <c r="B599">
        <v>60254510</v>
      </c>
      <c r="C599">
        <v>60254106</v>
      </c>
      <c r="D599">
        <v>59040049</v>
      </c>
      <c r="E599">
        <v>1</v>
      </c>
      <c r="F599">
        <v>1</v>
      </c>
      <c r="G599">
        <v>1080</v>
      </c>
      <c r="H599">
        <v>3</v>
      </c>
      <c r="I599" t="s">
        <v>1066</v>
      </c>
      <c r="J599" t="s">
        <v>1067</v>
      </c>
      <c r="K599" t="s">
        <v>1068</v>
      </c>
      <c r="L599">
        <v>1348</v>
      </c>
      <c r="N599">
        <v>1009</v>
      </c>
      <c r="O599" t="s">
        <v>32</v>
      </c>
      <c r="P599" t="s">
        <v>32</v>
      </c>
      <c r="Q599">
        <v>1000</v>
      </c>
      <c r="X599">
        <v>8.9999999999999998E-4</v>
      </c>
      <c r="Y599">
        <v>8590.86</v>
      </c>
      <c r="Z599">
        <v>0</v>
      </c>
      <c r="AA599">
        <v>0</v>
      </c>
      <c r="AB599">
        <v>0</v>
      </c>
      <c r="AC599">
        <v>0</v>
      </c>
      <c r="AD599">
        <v>1</v>
      </c>
      <c r="AE599">
        <v>0</v>
      </c>
      <c r="AF599" t="s">
        <v>3</v>
      </c>
      <c r="AG599">
        <v>8.9999999999999998E-4</v>
      </c>
      <c r="AH599">
        <v>2</v>
      </c>
      <c r="AI599">
        <v>60254110</v>
      </c>
      <c r="AJ599">
        <v>518</v>
      </c>
      <c r="AK599">
        <v>0</v>
      </c>
      <c r="AL599">
        <v>0</v>
      </c>
      <c r="AM599">
        <v>0</v>
      </c>
      <c r="AN599">
        <v>0</v>
      </c>
      <c r="AO599">
        <v>0</v>
      </c>
      <c r="AP599">
        <v>0</v>
      </c>
      <c r="AQ599">
        <v>0</v>
      </c>
      <c r="AR599">
        <v>0</v>
      </c>
    </row>
    <row r="600" spans="1:44" x14ac:dyDescent="0.2">
      <c r="A600">
        <f>ROW(Source!A729)</f>
        <v>729</v>
      </c>
      <c r="B600">
        <v>60254511</v>
      </c>
      <c r="C600">
        <v>60254106</v>
      </c>
      <c r="D600">
        <v>59039007</v>
      </c>
      <c r="E600">
        <v>1</v>
      </c>
      <c r="F600">
        <v>1</v>
      </c>
      <c r="G600">
        <v>1080</v>
      </c>
      <c r="H600">
        <v>3</v>
      </c>
      <c r="I600" t="s">
        <v>1122</v>
      </c>
      <c r="J600" t="s">
        <v>1123</v>
      </c>
      <c r="K600" t="s">
        <v>1124</v>
      </c>
      <c r="L600">
        <v>1354</v>
      </c>
      <c r="N600">
        <v>1010</v>
      </c>
      <c r="O600" t="s">
        <v>457</v>
      </c>
      <c r="P600" t="s">
        <v>457</v>
      </c>
      <c r="Q600">
        <v>1</v>
      </c>
      <c r="X600">
        <v>82</v>
      </c>
      <c r="Y600">
        <v>3.86</v>
      </c>
      <c r="Z600">
        <v>0</v>
      </c>
      <c r="AA600">
        <v>0</v>
      </c>
      <c r="AB600">
        <v>0</v>
      </c>
      <c r="AC600">
        <v>0</v>
      </c>
      <c r="AD600">
        <v>1</v>
      </c>
      <c r="AE600">
        <v>0</v>
      </c>
      <c r="AF600" t="s">
        <v>3</v>
      </c>
      <c r="AG600">
        <v>82</v>
      </c>
      <c r="AH600">
        <v>2</v>
      </c>
      <c r="AI600">
        <v>60254111</v>
      </c>
      <c r="AJ600">
        <v>519</v>
      </c>
      <c r="AK600">
        <v>0</v>
      </c>
      <c r="AL600">
        <v>0</v>
      </c>
      <c r="AM600">
        <v>0</v>
      </c>
      <c r="AN600">
        <v>0</v>
      </c>
      <c r="AO600">
        <v>0</v>
      </c>
      <c r="AP600">
        <v>0</v>
      </c>
      <c r="AQ600">
        <v>0</v>
      </c>
      <c r="AR600">
        <v>0</v>
      </c>
    </row>
    <row r="601" spans="1:44" x14ac:dyDescent="0.2">
      <c r="A601">
        <f>ROW(Source!A729)</f>
        <v>729</v>
      </c>
      <c r="B601">
        <v>60254512</v>
      </c>
      <c r="C601">
        <v>60254106</v>
      </c>
      <c r="D601">
        <v>59041310</v>
      </c>
      <c r="E601">
        <v>1</v>
      </c>
      <c r="F601">
        <v>1</v>
      </c>
      <c r="G601">
        <v>1080</v>
      </c>
      <c r="H601">
        <v>3</v>
      </c>
      <c r="I601" t="s">
        <v>1208</v>
      </c>
      <c r="J601" t="s">
        <v>1209</v>
      </c>
      <c r="K601" t="s">
        <v>1210</v>
      </c>
      <c r="L601">
        <v>1348</v>
      </c>
      <c r="N601">
        <v>1009</v>
      </c>
      <c r="O601" t="s">
        <v>32</v>
      </c>
      <c r="P601" t="s">
        <v>32</v>
      </c>
      <c r="Q601">
        <v>1000</v>
      </c>
      <c r="X601">
        <v>4.0000000000000001E-3</v>
      </c>
      <c r="Y601">
        <v>6810.19</v>
      </c>
      <c r="Z601">
        <v>0</v>
      </c>
      <c r="AA601">
        <v>0</v>
      </c>
      <c r="AB601">
        <v>0</v>
      </c>
      <c r="AC601">
        <v>0</v>
      </c>
      <c r="AD601">
        <v>1</v>
      </c>
      <c r="AE601">
        <v>0</v>
      </c>
      <c r="AF601" t="s">
        <v>3</v>
      </c>
      <c r="AG601">
        <v>4.0000000000000001E-3</v>
      </c>
      <c r="AH601">
        <v>2</v>
      </c>
      <c r="AI601">
        <v>60254112</v>
      </c>
      <c r="AJ601">
        <v>520</v>
      </c>
      <c r="AK601">
        <v>0</v>
      </c>
      <c r="AL601">
        <v>0</v>
      </c>
      <c r="AM601">
        <v>0</v>
      </c>
      <c r="AN601">
        <v>0</v>
      </c>
      <c r="AO601">
        <v>0</v>
      </c>
      <c r="AP601">
        <v>0</v>
      </c>
      <c r="AQ601">
        <v>0</v>
      </c>
      <c r="AR601">
        <v>0</v>
      </c>
    </row>
    <row r="602" spans="1:44" x14ac:dyDescent="0.2">
      <c r="A602">
        <f>ROW(Source!A729)</f>
        <v>729</v>
      </c>
      <c r="B602">
        <v>60254513</v>
      </c>
      <c r="C602">
        <v>60254106</v>
      </c>
      <c r="D602">
        <v>59039175</v>
      </c>
      <c r="E602">
        <v>1</v>
      </c>
      <c r="F602">
        <v>1</v>
      </c>
      <c r="G602">
        <v>1080</v>
      </c>
      <c r="H602">
        <v>3</v>
      </c>
      <c r="I602" t="s">
        <v>1211</v>
      </c>
      <c r="J602" t="s">
        <v>1212</v>
      </c>
      <c r="K602" t="s">
        <v>1213</v>
      </c>
      <c r="L602">
        <v>1348</v>
      </c>
      <c r="N602">
        <v>1009</v>
      </c>
      <c r="O602" t="s">
        <v>32</v>
      </c>
      <c r="P602" t="s">
        <v>32</v>
      </c>
      <c r="Q602">
        <v>1000</v>
      </c>
      <c r="X602">
        <v>2E-3</v>
      </c>
      <c r="Y602">
        <v>16214.84</v>
      </c>
      <c r="Z602">
        <v>0</v>
      </c>
      <c r="AA602">
        <v>0</v>
      </c>
      <c r="AB602">
        <v>0</v>
      </c>
      <c r="AC602">
        <v>0</v>
      </c>
      <c r="AD602">
        <v>1</v>
      </c>
      <c r="AE602">
        <v>0</v>
      </c>
      <c r="AF602" t="s">
        <v>3</v>
      </c>
      <c r="AG602">
        <v>2E-3</v>
      </c>
      <c r="AH602">
        <v>2</v>
      </c>
      <c r="AI602">
        <v>60254113</v>
      </c>
      <c r="AJ602">
        <v>521</v>
      </c>
      <c r="AK602">
        <v>0</v>
      </c>
      <c r="AL602">
        <v>0</v>
      </c>
      <c r="AM602">
        <v>0</v>
      </c>
      <c r="AN602">
        <v>0</v>
      </c>
      <c r="AO602">
        <v>0</v>
      </c>
      <c r="AP602">
        <v>0</v>
      </c>
      <c r="AQ602">
        <v>0</v>
      </c>
      <c r="AR602">
        <v>0</v>
      </c>
    </row>
    <row r="603" spans="1:44" x14ac:dyDescent="0.2">
      <c r="A603">
        <f>ROW(Source!A729)</f>
        <v>729</v>
      </c>
      <c r="B603">
        <v>60254514</v>
      </c>
      <c r="C603">
        <v>60254106</v>
      </c>
      <c r="D603">
        <v>59013695</v>
      </c>
      <c r="E603">
        <v>1080</v>
      </c>
      <c r="F603">
        <v>1</v>
      </c>
      <c r="G603">
        <v>1080</v>
      </c>
      <c r="H603">
        <v>3</v>
      </c>
      <c r="I603" t="s">
        <v>1225</v>
      </c>
      <c r="J603" t="s">
        <v>3</v>
      </c>
      <c r="K603" t="s">
        <v>1271</v>
      </c>
      <c r="L603">
        <v>1354</v>
      </c>
      <c r="N603">
        <v>1010</v>
      </c>
      <c r="O603" t="s">
        <v>457</v>
      </c>
      <c r="P603" t="s">
        <v>457</v>
      </c>
      <c r="Q603">
        <v>1</v>
      </c>
      <c r="X603">
        <v>134</v>
      </c>
      <c r="Y603">
        <v>0</v>
      </c>
      <c r="Z603">
        <v>0</v>
      </c>
      <c r="AA603">
        <v>0</v>
      </c>
      <c r="AB603">
        <v>0</v>
      </c>
      <c r="AC603">
        <v>0</v>
      </c>
      <c r="AD603">
        <v>0</v>
      </c>
      <c r="AE603">
        <v>0</v>
      </c>
      <c r="AF603" t="s">
        <v>3</v>
      </c>
      <c r="AG603">
        <v>134</v>
      </c>
      <c r="AH603">
        <v>3</v>
      </c>
      <c r="AI603">
        <v>-1</v>
      </c>
      <c r="AJ603" t="s">
        <v>3</v>
      </c>
      <c r="AK603">
        <v>0</v>
      </c>
      <c r="AL603">
        <v>0</v>
      </c>
      <c r="AM603">
        <v>0</v>
      </c>
      <c r="AN603">
        <v>0</v>
      </c>
      <c r="AO603">
        <v>0</v>
      </c>
      <c r="AP603">
        <v>0</v>
      </c>
      <c r="AQ603">
        <v>0</v>
      </c>
      <c r="AR603">
        <v>0</v>
      </c>
    </row>
    <row r="604" spans="1:44" x14ac:dyDescent="0.2">
      <c r="A604">
        <f>ROW(Source!A729)</f>
        <v>729</v>
      </c>
      <c r="B604">
        <v>60254515</v>
      </c>
      <c r="C604">
        <v>60254106</v>
      </c>
      <c r="D604">
        <v>59013711</v>
      </c>
      <c r="E604">
        <v>1080</v>
      </c>
      <c r="F604">
        <v>1</v>
      </c>
      <c r="G604">
        <v>1080</v>
      </c>
      <c r="H604">
        <v>3</v>
      </c>
      <c r="I604" t="s">
        <v>1225</v>
      </c>
      <c r="J604" t="s">
        <v>3</v>
      </c>
      <c r="K604" t="s">
        <v>1272</v>
      </c>
      <c r="L604">
        <v>1354</v>
      </c>
      <c r="N604">
        <v>1010</v>
      </c>
      <c r="O604" t="s">
        <v>457</v>
      </c>
      <c r="P604" t="s">
        <v>457</v>
      </c>
      <c r="Q604">
        <v>1</v>
      </c>
      <c r="X604">
        <v>15</v>
      </c>
      <c r="Y604">
        <v>0</v>
      </c>
      <c r="Z604">
        <v>0</v>
      </c>
      <c r="AA604">
        <v>0</v>
      </c>
      <c r="AB604">
        <v>0</v>
      </c>
      <c r="AC604">
        <v>0</v>
      </c>
      <c r="AD604">
        <v>0</v>
      </c>
      <c r="AE604">
        <v>0</v>
      </c>
      <c r="AF604" t="s">
        <v>3</v>
      </c>
      <c r="AG604">
        <v>15</v>
      </c>
      <c r="AH604">
        <v>3</v>
      </c>
      <c r="AI604">
        <v>-1</v>
      </c>
      <c r="AJ604" t="s">
        <v>3</v>
      </c>
      <c r="AK604">
        <v>0</v>
      </c>
      <c r="AL604">
        <v>0</v>
      </c>
      <c r="AM604">
        <v>0</v>
      </c>
      <c r="AN604">
        <v>0</v>
      </c>
      <c r="AO604">
        <v>0</v>
      </c>
      <c r="AP604">
        <v>0</v>
      </c>
      <c r="AQ604">
        <v>0</v>
      </c>
      <c r="AR604">
        <v>0</v>
      </c>
    </row>
    <row r="605" spans="1:44" x14ac:dyDescent="0.2">
      <c r="A605">
        <f>ROW(Source!A732)</f>
        <v>732</v>
      </c>
      <c r="B605">
        <v>60254516</v>
      </c>
      <c r="C605">
        <v>60254126</v>
      </c>
      <c r="D605">
        <v>58999254</v>
      </c>
      <c r="E605">
        <v>1080</v>
      </c>
      <c r="F605">
        <v>1</v>
      </c>
      <c r="G605">
        <v>1080</v>
      </c>
      <c r="H605">
        <v>1</v>
      </c>
      <c r="I605" t="s">
        <v>1048</v>
      </c>
      <c r="J605" t="s">
        <v>3</v>
      </c>
      <c r="K605" t="s">
        <v>1049</v>
      </c>
      <c r="L605">
        <v>1191</v>
      </c>
      <c r="N605">
        <v>1013</v>
      </c>
      <c r="O605" t="s">
        <v>1050</v>
      </c>
      <c r="P605" t="s">
        <v>1050</v>
      </c>
      <c r="Q605">
        <v>1</v>
      </c>
      <c r="X605">
        <v>9.27</v>
      </c>
      <c r="Y605">
        <v>0</v>
      </c>
      <c r="Z605">
        <v>0</v>
      </c>
      <c r="AA605">
        <v>0</v>
      </c>
      <c r="AB605">
        <v>0</v>
      </c>
      <c r="AC605">
        <v>0</v>
      </c>
      <c r="AD605">
        <v>1</v>
      </c>
      <c r="AE605">
        <v>1</v>
      </c>
      <c r="AF605" t="s">
        <v>24</v>
      </c>
      <c r="AG605">
        <v>10.197000000000001</v>
      </c>
      <c r="AH605">
        <v>2</v>
      </c>
      <c r="AI605">
        <v>60254127</v>
      </c>
      <c r="AJ605">
        <v>523</v>
      </c>
      <c r="AK605">
        <v>0</v>
      </c>
      <c r="AL605">
        <v>0</v>
      </c>
      <c r="AM605">
        <v>0</v>
      </c>
      <c r="AN605">
        <v>0</v>
      </c>
      <c r="AO605">
        <v>0</v>
      </c>
      <c r="AP605">
        <v>0</v>
      </c>
      <c r="AQ605">
        <v>0</v>
      </c>
      <c r="AR605">
        <v>0</v>
      </c>
    </row>
    <row r="606" spans="1:44" x14ac:dyDescent="0.2">
      <c r="A606">
        <f>ROW(Source!A732)</f>
        <v>732</v>
      </c>
      <c r="B606">
        <v>60254517</v>
      </c>
      <c r="C606">
        <v>60254126</v>
      </c>
      <c r="D606">
        <v>59070370</v>
      </c>
      <c r="E606">
        <v>1</v>
      </c>
      <c r="F606">
        <v>1</v>
      </c>
      <c r="G606">
        <v>1080</v>
      </c>
      <c r="H606">
        <v>2</v>
      </c>
      <c r="I606" t="s">
        <v>1051</v>
      </c>
      <c r="J606" t="s">
        <v>1052</v>
      </c>
      <c r="K606" t="s">
        <v>1053</v>
      </c>
      <c r="L606">
        <v>1368</v>
      </c>
      <c r="N606">
        <v>1011</v>
      </c>
      <c r="O606" t="s">
        <v>1054</v>
      </c>
      <c r="P606" t="s">
        <v>1054</v>
      </c>
      <c r="Q606">
        <v>1</v>
      </c>
      <c r="X606">
        <v>1.51</v>
      </c>
      <c r="Y606">
        <v>0</v>
      </c>
      <c r="Z606">
        <v>7.11</v>
      </c>
      <c r="AA606">
        <v>0</v>
      </c>
      <c r="AB606">
        <v>0</v>
      </c>
      <c r="AC606">
        <v>0</v>
      </c>
      <c r="AD606">
        <v>1</v>
      </c>
      <c r="AE606">
        <v>0</v>
      </c>
      <c r="AF606" t="s">
        <v>24</v>
      </c>
      <c r="AG606">
        <v>1.6610000000000003</v>
      </c>
      <c r="AH606">
        <v>2</v>
      </c>
      <c r="AI606">
        <v>60254128</v>
      </c>
      <c r="AJ606">
        <v>524</v>
      </c>
      <c r="AK606">
        <v>0</v>
      </c>
      <c r="AL606">
        <v>0</v>
      </c>
      <c r="AM606">
        <v>0</v>
      </c>
      <c r="AN606">
        <v>0</v>
      </c>
      <c r="AO606">
        <v>0</v>
      </c>
      <c r="AP606">
        <v>0</v>
      </c>
      <c r="AQ606">
        <v>0</v>
      </c>
      <c r="AR606">
        <v>0</v>
      </c>
    </row>
    <row r="607" spans="1:44" x14ac:dyDescent="0.2">
      <c r="A607">
        <f>ROW(Source!A732)</f>
        <v>732</v>
      </c>
      <c r="B607">
        <v>60254518</v>
      </c>
      <c r="C607">
        <v>60254126</v>
      </c>
      <c r="D607">
        <v>59070669</v>
      </c>
      <c r="E607">
        <v>1</v>
      </c>
      <c r="F607">
        <v>1</v>
      </c>
      <c r="G607">
        <v>1080</v>
      </c>
      <c r="H607">
        <v>2</v>
      </c>
      <c r="I607" t="s">
        <v>1055</v>
      </c>
      <c r="J607" t="s">
        <v>1056</v>
      </c>
      <c r="K607" t="s">
        <v>1057</v>
      </c>
      <c r="L607">
        <v>1368</v>
      </c>
      <c r="N607">
        <v>1011</v>
      </c>
      <c r="O607" t="s">
        <v>1054</v>
      </c>
      <c r="P607" t="s">
        <v>1054</v>
      </c>
      <c r="Q607">
        <v>1</v>
      </c>
      <c r="X607">
        <v>0.17</v>
      </c>
      <c r="Y607">
        <v>0</v>
      </c>
      <c r="Z607">
        <v>83.1</v>
      </c>
      <c r="AA607">
        <v>12.62</v>
      </c>
      <c r="AB607">
        <v>0</v>
      </c>
      <c r="AC607">
        <v>0</v>
      </c>
      <c r="AD607">
        <v>1</v>
      </c>
      <c r="AE607">
        <v>0</v>
      </c>
      <c r="AF607" t="s">
        <v>24</v>
      </c>
      <c r="AG607">
        <v>0.18700000000000003</v>
      </c>
      <c r="AH607">
        <v>2</v>
      </c>
      <c r="AI607">
        <v>60254129</v>
      </c>
      <c r="AJ607">
        <v>525</v>
      </c>
      <c r="AK607">
        <v>0</v>
      </c>
      <c r="AL607">
        <v>0</v>
      </c>
      <c r="AM607">
        <v>0</v>
      </c>
      <c r="AN607">
        <v>0</v>
      </c>
      <c r="AO607">
        <v>0</v>
      </c>
      <c r="AP607">
        <v>0</v>
      </c>
      <c r="AQ607">
        <v>0</v>
      </c>
      <c r="AR607">
        <v>0</v>
      </c>
    </row>
    <row r="608" spans="1:44" x14ac:dyDescent="0.2">
      <c r="A608">
        <f>ROW(Source!A732)</f>
        <v>732</v>
      </c>
      <c r="B608">
        <v>60254519</v>
      </c>
      <c r="C608">
        <v>60254126</v>
      </c>
      <c r="D608">
        <v>58994706</v>
      </c>
      <c r="E608">
        <v>1080</v>
      </c>
      <c r="F608">
        <v>1</v>
      </c>
      <c r="G608">
        <v>1080</v>
      </c>
      <c r="H608">
        <v>3</v>
      </c>
      <c r="I608" t="s">
        <v>1275</v>
      </c>
      <c r="J608" t="s">
        <v>3</v>
      </c>
      <c r="K608" t="s">
        <v>1276</v>
      </c>
      <c r="L608">
        <v>1348</v>
      </c>
      <c r="N608">
        <v>1009</v>
      </c>
      <c r="O608" t="s">
        <v>32</v>
      </c>
      <c r="P608" t="s">
        <v>32</v>
      </c>
      <c r="Q608">
        <v>1000</v>
      </c>
      <c r="X608">
        <v>0.11600000000000001</v>
      </c>
      <c r="Y608">
        <v>0</v>
      </c>
      <c r="Z608">
        <v>0</v>
      </c>
      <c r="AA608">
        <v>0</v>
      </c>
      <c r="AB608">
        <v>0</v>
      </c>
      <c r="AC608">
        <v>0</v>
      </c>
      <c r="AD608">
        <v>0</v>
      </c>
      <c r="AE608">
        <v>0</v>
      </c>
      <c r="AF608" t="s">
        <v>3</v>
      </c>
      <c r="AG608">
        <v>0.11600000000000001</v>
      </c>
      <c r="AH608">
        <v>3</v>
      </c>
      <c r="AI608">
        <v>-1</v>
      </c>
      <c r="AJ608" t="s">
        <v>3</v>
      </c>
      <c r="AK608">
        <v>0</v>
      </c>
      <c r="AL608">
        <v>0</v>
      </c>
      <c r="AM608">
        <v>0</v>
      </c>
      <c r="AN608">
        <v>0</v>
      </c>
      <c r="AO608">
        <v>0</v>
      </c>
      <c r="AP608">
        <v>0</v>
      </c>
      <c r="AQ608">
        <v>0</v>
      </c>
      <c r="AR608">
        <v>0</v>
      </c>
    </row>
    <row r="609" spans="1:44" x14ac:dyDescent="0.2">
      <c r="A609">
        <f>ROW(Source!A732)</f>
        <v>732</v>
      </c>
      <c r="B609">
        <v>60254520</v>
      </c>
      <c r="C609">
        <v>60254126</v>
      </c>
      <c r="D609">
        <v>59040049</v>
      </c>
      <c r="E609">
        <v>1</v>
      </c>
      <c r="F609">
        <v>1</v>
      </c>
      <c r="G609">
        <v>1080</v>
      </c>
      <c r="H609">
        <v>3</v>
      </c>
      <c r="I609" t="s">
        <v>1066</v>
      </c>
      <c r="J609" t="s">
        <v>1067</v>
      </c>
      <c r="K609" t="s">
        <v>1068</v>
      </c>
      <c r="L609">
        <v>1348</v>
      </c>
      <c r="N609">
        <v>1009</v>
      </c>
      <c r="O609" t="s">
        <v>32</v>
      </c>
      <c r="P609" t="s">
        <v>32</v>
      </c>
      <c r="Q609">
        <v>1000</v>
      </c>
      <c r="X609">
        <v>6.4999999999999997E-4</v>
      </c>
      <c r="Y609">
        <v>8590.86</v>
      </c>
      <c r="Z609">
        <v>0</v>
      </c>
      <c r="AA609">
        <v>0</v>
      </c>
      <c r="AB609">
        <v>0</v>
      </c>
      <c r="AC609">
        <v>0</v>
      </c>
      <c r="AD609">
        <v>1</v>
      </c>
      <c r="AE609">
        <v>0</v>
      </c>
      <c r="AF609" t="s">
        <v>3</v>
      </c>
      <c r="AG609">
        <v>6.4999999999999997E-4</v>
      </c>
      <c r="AH609">
        <v>2</v>
      </c>
      <c r="AI609">
        <v>60254130</v>
      </c>
      <c r="AJ609">
        <v>526</v>
      </c>
      <c r="AK609">
        <v>0</v>
      </c>
      <c r="AL609">
        <v>0</v>
      </c>
      <c r="AM609">
        <v>0</v>
      </c>
      <c r="AN609">
        <v>0</v>
      </c>
      <c r="AO609">
        <v>0</v>
      </c>
      <c r="AP609">
        <v>0</v>
      </c>
      <c r="AQ609">
        <v>0</v>
      </c>
      <c r="AR609">
        <v>0</v>
      </c>
    </row>
    <row r="610" spans="1:44" x14ac:dyDescent="0.2">
      <c r="A610">
        <f>ROW(Source!A732)</f>
        <v>732</v>
      </c>
      <c r="B610">
        <v>60254521</v>
      </c>
      <c r="C610">
        <v>60254126</v>
      </c>
      <c r="D610">
        <v>59039184</v>
      </c>
      <c r="E610">
        <v>1</v>
      </c>
      <c r="F610">
        <v>1</v>
      </c>
      <c r="G610">
        <v>1080</v>
      </c>
      <c r="H610">
        <v>3</v>
      </c>
      <c r="I610" t="s">
        <v>1214</v>
      </c>
      <c r="J610" t="s">
        <v>1215</v>
      </c>
      <c r="K610" t="s">
        <v>1216</v>
      </c>
      <c r="L610">
        <v>1348</v>
      </c>
      <c r="N610">
        <v>1009</v>
      </c>
      <c r="O610" t="s">
        <v>32</v>
      </c>
      <c r="P610" t="s">
        <v>32</v>
      </c>
      <c r="Q610">
        <v>1000</v>
      </c>
      <c r="X610">
        <v>2E-3</v>
      </c>
      <c r="Y610">
        <v>16180.28</v>
      </c>
      <c r="Z610">
        <v>0</v>
      </c>
      <c r="AA610">
        <v>0</v>
      </c>
      <c r="AB610">
        <v>0</v>
      </c>
      <c r="AC610">
        <v>0</v>
      </c>
      <c r="AD610">
        <v>1</v>
      </c>
      <c r="AE610">
        <v>0</v>
      </c>
      <c r="AF610" t="s">
        <v>3</v>
      </c>
      <c r="AG610">
        <v>2E-3</v>
      </c>
      <c r="AH610">
        <v>2</v>
      </c>
      <c r="AI610">
        <v>60254131</v>
      </c>
      <c r="AJ610">
        <v>527</v>
      </c>
      <c r="AK610">
        <v>0</v>
      </c>
      <c r="AL610">
        <v>0</v>
      </c>
      <c r="AM610">
        <v>0</v>
      </c>
      <c r="AN610">
        <v>0</v>
      </c>
      <c r="AO610">
        <v>0</v>
      </c>
      <c r="AP610">
        <v>0</v>
      </c>
      <c r="AQ610">
        <v>0</v>
      </c>
      <c r="AR610">
        <v>0</v>
      </c>
    </row>
    <row r="611" spans="1:44" x14ac:dyDescent="0.2">
      <c r="A611">
        <f>ROW(Source!A733)</f>
        <v>733</v>
      </c>
      <c r="B611">
        <v>60254516</v>
      </c>
      <c r="C611">
        <v>60254126</v>
      </c>
      <c r="D611">
        <v>58999254</v>
      </c>
      <c r="E611">
        <v>1080</v>
      </c>
      <c r="F611">
        <v>1</v>
      </c>
      <c r="G611">
        <v>1080</v>
      </c>
      <c r="H611">
        <v>1</v>
      </c>
      <c r="I611" t="s">
        <v>1048</v>
      </c>
      <c r="J611" t="s">
        <v>3</v>
      </c>
      <c r="K611" t="s">
        <v>1049</v>
      </c>
      <c r="L611">
        <v>1191</v>
      </c>
      <c r="N611">
        <v>1013</v>
      </c>
      <c r="O611" t="s">
        <v>1050</v>
      </c>
      <c r="P611" t="s">
        <v>1050</v>
      </c>
      <c r="Q611">
        <v>1</v>
      </c>
      <c r="X611">
        <v>9.27</v>
      </c>
      <c r="Y611">
        <v>0</v>
      </c>
      <c r="Z611">
        <v>0</v>
      </c>
      <c r="AA611">
        <v>0</v>
      </c>
      <c r="AB611">
        <v>0</v>
      </c>
      <c r="AC611">
        <v>0</v>
      </c>
      <c r="AD611">
        <v>1</v>
      </c>
      <c r="AE611">
        <v>1</v>
      </c>
      <c r="AF611" t="s">
        <v>24</v>
      </c>
      <c r="AG611">
        <v>10.197000000000001</v>
      </c>
      <c r="AH611">
        <v>2</v>
      </c>
      <c r="AI611">
        <v>60254127</v>
      </c>
      <c r="AJ611">
        <v>529</v>
      </c>
      <c r="AK611">
        <v>0</v>
      </c>
      <c r="AL611">
        <v>0</v>
      </c>
      <c r="AM611">
        <v>0</v>
      </c>
      <c r="AN611">
        <v>0</v>
      </c>
      <c r="AO611">
        <v>0</v>
      </c>
      <c r="AP611">
        <v>0</v>
      </c>
      <c r="AQ611">
        <v>0</v>
      </c>
      <c r="AR611">
        <v>0</v>
      </c>
    </row>
    <row r="612" spans="1:44" x14ac:dyDescent="0.2">
      <c r="A612">
        <f>ROW(Source!A733)</f>
        <v>733</v>
      </c>
      <c r="B612">
        <v>60254517</v>
      </c>
      <c r="C612">
        <v>60254126</v>
      </c>
      <c r="D612">
        <v>59070370</v>
      </c>
      <c r="E612">
        <v>1</v>
      </c>
      <c r="F612">
        <v>1</v>
      </c>
      <c r="G612">
        <v>1080</v>
      </c>
      <c r="H612">
        <v>2</v>
      </c>
      <c r="I612" t="s">
        <v>1051</v>
      </c>
      <c r="J612" t="s">
        <v>1052</v>
      </c>
      <c r="K612" t="s">
        <v>1053</v>
      </c>
      <c r="L612">
        <v>1368</v>
      </c>
      <c r="N612">
        <v>1011</v>
      </c>
      <c r="O612" t="s">
        <v>1054</v>
      </c>
      <c r="P612" t="s">
        <v>1054</v>
      </c>
      <c r="Q612">
        <v>1</v>
      </c>
      <c r="X612">
        <v>1.51</v>
      </c>
      <c r="Y612">
        <v>0</v>
      </c>
      <c r="Z612">
        <v>7.11</v>
      </c>
      <c r="AA612">
        <v>0</v>
      </c>
      <c r="AB612">
        <v>0</v>
      </c>
      <c r="AC612">
        <v>0</v>
      </c>
      <c r="AD612">
        <v>1</v>
      </c>
      <c r="AE612">
        <v>0</v>
      </c>
      <c r="AF612" t="s">
        <v>24</v>
      </c>
      <c r="AG612">
        <v>1.6610000000000003</v>
      </c>
      <c r="AH612">
        <v>2</v>
      </c>
      <c r="AI612">
        <v>60254128</v>
      </c>
      <c r="AJ612">
        <v>530</v>
      </c>
      <c r="AK612">
        <v>0</v>
      </c>
      <c r="AL612">
        <v>0</v>
      </c>
      <c r="AM612">
        <v>0</v>
      </c>
      <c r="AN612">
        <v>0</v>
      </c>
      <c r="AO612">
        <v>0</v>
      </c>
      <c r="AP612">
        <v>0</v>
      </c>
      <c r="AQ612">
        <v>0</v>
      </c>
      <c r="AR612">
        <v>0</v>
      </c>
    </row>
    <row r="613" spans="1:44" x14ac:dyDescent="0.2">
      <c r="A613">
        <f>ROW(Source!A733)</f>
        <v>733</v>
      </c>
      <c r="B613">
        <v>60254518</v>
      </c>
      <c r="C613">
        <v>60254126</v>
      </c>
      <c r="D613">
        <v>59070669</v>
      </c>
      <c r="E613">
        <v>1</v>
      </c>
      <c r="F613">
        <v>1</v>
      </c>
      <c r="G613">
        <v>1080</v>
      </c>
      <c r="H613">
        <v>2</v>
      </c>
      <c r="I613" t="s">
        <v>1055</v>
      </c>
      <c r="J613" t="s">
        <v>1056</v>
      </c>
      <c r="K613" t="s">
        <v>1057</v>
      </c>
      <c r="L613">
        <v>1368</v>
      </c>
      <c r="N613">
        <v>1011</v>
      </c>
      <c r="O613" t="s">
        <v>1054</v>
      </c>
      <c r="P613" t="s">
        <v>1054</v>
      </c>
      <c r="Q613">
        <v>1</v>
      </c>
      <c r="X613">
        <v>0.17</v>
      </c>
      <c r="Y613">
        <v>0</v>
      </c>
      <c r="Z613">
        <v>83.1</v>
      </c>
      <c r="AA613">
        <v>12.62</v>
      </c>
      <c r="AB613">
        <v>0</v>
      </c>
      <c r="AC613">
        <v>0</v>
      </c>
      <c r="AD613">
        <v>1</v>
      </c>
      <c r="AE613">
        <v>0</v>
      </c>
      <c r="AF613" t="s">
        <v>24</v>
      </c>
      <c r="AG613">
        <v>0.18700000000000003</v>
      </c>
      <c r="AH613">
        <v>2</v>
      </c>
      <c r="AI613">
        <v>60254129</v>
      </c>
      <c r="AJ613">
        <v>531</v>
      </c>
      <c r="AK613">
        <v>0</v>
      </c>
      <c r="AL613">
        <v>0</v>
      </c>
      <c r="AM613">
        <v>0</v>
      </c>
      <c r="AN613">
        <v>0</v>
      </c>
      <c r="AO613">
        <v>0</v>
      </c>
      <c r="AP613">
        <v>0</v>
      </c>
      <c r="AQ613">
        <v>0</v>
      </c>
      <c r="AR613">
        <v>0</v>
      </c>
    </row>
    <row r="614" spans="1:44" x14ac:dyDescent="0.2">
      <c r="A614">
        <f>ROW(Source!A733)</f>
        <v>733</v>
      </c>
      <c r="B614">
        <v>60254519</v>
      </c>
      <c r="C614">
        <v>60254126</v>
      </c>
      <c r="D614">
        <v>58994706</v>
      </c>
      <c r="E614">
        <v>1080</v>
      </c>
      <c r="F614">
        <v>1</v>
      </c>
      <c r="G614">
        <v>1080</v>
      </c>
      <c r="H614">
        <v>3</v>
      </c>
      <c r="I614" t="s">
        <v>1275</v>
      </c>
      <c r="J614" t="s">
        <v>3</v>
      </c>
      <c r="K614" t="s">
        <v>1276</v>
      </c>
      <c r="L614">
        <v>1348</v>
      </c>
      <c r="N614">
        <v>1009</v>
      </c>
      <c r="O614" t="s">
        <v>32</v>
      </c>
      <c r="P614" t="s">
        <v>32</v>
      </c>
      <c r="Q614">
        <v>1000</v>
      </c>
      <c r="X614">
        <v>0.11600000000000001</v>
      </c>
      <c r="Y614">
        <v>0</v>
      </c>
      <c r="Z614">
        <v>0</v>
      </c>
      <c r="AA614">
        <v>0</v>
      </c>
      <c r="AB614">
        <v>0</v>
      </c>
      <c r="AC614">
        <v>0</v>
      </c>
      <c r="AD614">
        <v>0</v>
      </c>
      <c r="AE614">
        <v>0</v>
      </c>
      <c r="AF614" t="s">
        <v>3</v>
      </c>
      <c r="AG614">
        <v>0.11600000000000001</v>
      </c>
      <c r="AH614">
        <v>3</v>
      </c>
      <c r="AI614">
        <v>-1</v>
      </c>
      <c r="AJ614" t="s">
        <v>3</v>
      </c>
      <c r="AK614">
        <v>0</v>
      </c>
      <c r="AL614">
        <v>0</v>
      </c>
      <c r="AM614">
        <v>0</v>
      </c>
      <c r="AN614">
        <v>0</v>
      </c>
      <c r="AO614">
        <v>0</v>
      </c>
      <c r="AP614">
        <v>0</v>
      </c>
      <c r="AQ614">
        <v>0</v>
      </c>
      <c r="AR614">
        <v>0</v>
      </c>
    </row>
    <row r="615" spans="1:44" x14ac:dyDescent="0.2">
      <c r="A615">
        <f>ROW(Source!A733)</f>
        <v>733</v>
      </c>
      <c r="B615">
        <v>60254520</v>
      </c>
      <c r="C615">
        <v>60254126</v>
      </c>
      <c r="D615">
        <v>59040049</v>
      </c>
      <c r="E615">
        <v>1</v>
      </c>
      <c r="F615">
        <v>1</v>
      </c>
      <c r="G615">
        <v>1080</v>
      </c>
      <c r="H615">
        <v>3</v>
      </c>
      <c r="I615" t="s">
        <v>1066</v>
      </c>
      <c r="J615" t="s">
        <v>1067</v>
      </c>
      <c r="K615" t="s">
        <v>1068</v>
      </c>
      <c r="L615">
        <v>1348</v>
      </c>
      <c r="N615">
        <v>1009</v>
      </c>
      <c r="O615" t="s">
        <v>32</v>
      </c>
      <c r="P615" t="s">
        <v>32</v>
      </c>
      <c r="Q615">
        <v>1000</v>
      </c>
      <c r="X615">
        <v>6.4999999999999997E-4</v>
      </c>
      <c r="Y615">
        <v>8590.86</v>
      </c>
      <c r="Z615">
        <v>0</v>
      </c>
      <c r="AA615">
        <v>0</v>
      </c>
      <c r="AB615">
        <v>0</v>
      </c>
      <c r="AC615">
        <v>0</v>
      </c>
      <c r="AD615">
        <v>1</v>
      </c>
      <c r="AE615">
        <v>0</v>
      </c>
      <c r="AF615" t="s">
        <v>3</v>
      </c>
      <c r="AG615">
        <v>6.4999999999999997E-4</v>
      </c>
      <c r="AH615">
        <v>2</v>
      </c>
      <c r="AI615">
        <v>60254130</v>
      </c>
      <c r="AJ615">
        <v>532</v>
      </c>
      <c r="AK615">
        <v>0</v>
      </c>
      <c r="AL615">
        <v>0</v>
      </c>
      <c r="AM615">
        <v>0</v>
      </c>
      <c r="AN615">
        <v>0</v>
      </c>
      <c r="AO615">
        <v>0</v>
      </c>
      <c r="AP615">
        <v>0</v>
      </c>
      <c r="AQ615">
        <v>0</v>
      </c>
      <c r="AR615">
        <v>0</v>
      </c>
    </row>
    <row r="616" spans="1:44" x14ac:dyDescent="0.2">
      <c r="A616">
        <f>ROW(Source!A733)</f>
        <v>733</v>
      </c>
      <c r="B616">
        <v>60254521</v>
      </c>
      <c r="C616">
        <v>60254126</v>
      </c>
      <c r="D616">
        <v>59039184</v>
      </c>
      <c r="E616">
        <v>1</v>
      </c>
      <c r="F616">
        <v>1</v>
      </c>
      <c r="G616">
        <v>1080</v>
      </c>
      <c r="H616">
        <v>3</v>
      </c>
      <c r="I616" t="s">
        <v>1214</v>
      </c>
      <c r="J616" t="s">
        <v>1215</v>
      </c>
      <c r="K616" t="s">
        <v>1216</v>
      </c>
      <c r="L616">
        <v>1348</v>
      </c>
      <c r="N616">
        <v>1009</v>
      </c>
      <c r="O616" t="s">
        <v>32</v>
      </c>
      <c r="P616" t="s">
        <v>32</v>
      </c>
      <c r="Q616">
        <v>1000</v>
      </c>
      <c r="X616">
        <v>2E-3</v>
      </c>
      <c r="Y616">
        <v>16180.28</v>
      </c>
      <c r="Z616">
        <v>0</v>
      </c>
      <c r="AA616">
        <v>0</v>
      </c>
      <c r="AB616">
        <v>0</v>
      </c>
      <c r="AC616">
        <v>0</v>
      </c>
      <c r="AD616">
        <v>1</v>
      </c>
      <c r="AE616">
        <v>0</v>
      </c>
      <c r="AF616" t="s">
        <v>3</v>
      </c>
      <c r="AG616">
        <v>2E-3</v>
      </c>
      <c r="AH616">
        <v>2</v>
      </c>
      <c r="AI616">
        <v>60254131</v>
      </c>
      <c r="AJ616">
        <v>533</v>
      </c>
      <c r="AK616">
        <v>0</v>
      </c>
      <c r="AL616">
        <v>0</v>
      </c>
      <c r="AM616">
        <v>0</v>
      </c>
      <c r="AN616">
        <v>0</v>
      </c>
      <c r="AO616">
        <v>0</v>
      </c>
      <c r="AP616">
        <v>0</v>
      </c>
      <c r="AQ616">
        <v>0</v>
      </c>
      <c r="AR616">
        <v>0</v>
      </c>
    </row>
    <row r="617" spans="1:44" x14ac:dyDescent="0.2">
      <c r="A617">
        <f>ROW(Source!A752)</f>
        <v>752</v>
      </c>
      <c r="B617">
        <v>60254522</v>
      </c>
      <c r="C617">
        <v>60254148</v>
      </c>
      <c r="D617">
        <v>58999254</v>
      </c>
      <c r="E617">
        <v>1080</v>
      </c>
      <c r="F617">
        <v>1</v>
      </c>
      <c r="G617">
        <v>1080</v>
      </c>
      <c r="H617">
        <v>1</v>
      </c>
      <c r="I617" t="s">
        <v>1048</v>
      </c>
      <c r="J617" t="s">
        <v>3</v>
      </c>
      <c r="K617" t="s">
        <v>1049</v>
      </c>
      <c r="L617">
        <v>1191</v>
      </c>
      <c r="N617">
        <v>1013</v>
      </c>
      <c r="O617" t="s">
        <v>1050</v>
      </c>
      <c r="P617" t="s">
        <v>1050</v>
      </c>
      <c r="Q617">
        <v>1</v>
      </c>
      <c r="X617">
        <v>2.94</v>
      </c>
      <c r="Y617">
        <v>0</v>
      </c>
      <c r="Z617">
        <v>0</v>
      </c>
      <c r="AA617">
        <v>0</v>
      </c>
      <c r="AB617">
        <v>0</v>
      </c>
      <c r="AC617">
        <v>0</v>
      </c>
      <c r="AD617">
        <v>1</v>
      </c>
      <c r="AE617">
        <v>1</v>
      </c>
      <c r="AF617" t="s">
        <v>24</v>
      </c>
      <c r="AG617">
        <v>3.234</v>
      </c>
      <c r="AH617">
        <v>2</v>
      </c>
      <c r="AI617">
        <v>60254149</v>
      </c>
      <c r="AJ617">
        <v>535</v>
      </c>
      <c r="AK617">
        <v>0</v>
      </c>
      <c r="AL617">
        <v>0</v>
      </c>
      <c r="AM617">
        <v>0</v>
      </c>
      <c r="AN617">
        <v>0</v>
      </c>
      <c r="AO617">
        <v>0</v>
      </c>
      <c r="AP617">
        <v>0</v>
      </c>
      <c r="AQ617">
        <v>0</v>
      </c>
      <c r="AR617">
        <v>0</v>
      </c>
    </row>
    <row r="618" spans="1:44" x14ac:dyDescent="0.2">
      <c r="A618">
        <f>ROW(Source!A753)</f>
        <v>753</v>
      </c>
      <c r="B618">
        <v>60254522</v>
      </c>
      <c r="C618">
        <v>60254148</v>
      </c>
      <c r="D618">
        <v>58999254</v>
      </c>
      <c r="E618">
        <v>1080</v>
      </c>
      <c r="F618">
        <v>1</v>
      </c>
      <c r="G618">
        <v>1080</v>
      </c>
      <c r="H618">
        <v>1</v>
      </c>
      <c r="I618" t="s">
        <v>1048</v>
      </c>
      <c r="J618" t="s">
        <v>3</v>
      </c>
      <c r="K618" t="s">
        <v>1049</v>
      </c>
      <c r="L618">
        <v>1191</v>
      </c>
      <c r="N618">
        <v>1013</v>
      </c>
      <c r="O618" t="s">
        <v>1050</v>
      </c>
      <c r="P618" t="s">
        <v>1050</v>
      </c>
      <c r="Q618">
        <v>1</v>
      </c>
      <c r="X618">
        <v>2.94</v>
      </c>
      <c r="Y618">
        <v>0</v>
      </c>
      <c r="Z618">
        <v>0</v>
      </c>
      <c r="AA618">
        <v>0</v>
      </c>
      <c r="AB618">
        <v>0</v>
      </c>
      <c r="AC618">
        <v>0</v>
      </c>
      <c r="AD618">
        <v>1</v>
      </c>
      <c r="AE618">
        <v>1</v>
      </c>
      <c r="AF618" t="s">
        <v>24</v>
      </c>
      <c r="AG618">
        <v>3.234</v>
      </c>
      <c r="AH618">
        <v>2</v>
      </c>
      <c r="AI618">
        <v>60254149</v>
      </c>
      <c r="AJ618">
        <v>537</v>
      </c>
      <c r="AK618">
        <v>0</v>
      </c>
      <c r="AL618">
        <v>0</v>
      </c>
      <c r="AM618">
        <v>0</v>
      </c>
      <c r="AN618">
        <v>0</v>
      </c>
      <c r="AO618">
        <v>0</v>
      </c>
      <c r="AP618">
        <v>0</v>
      </c>
      <c r="AQ618">
        <v>0</v>
      </c>
      <c r="AR618">
        <v>0</v>
      </c>
    </row>
    <row r="619" spans="1:44" x14ac:dyDescent="0.2">
      <c r="A619">
        <f>ROW(Source!A756)</f>
        <v>756</v>
      </c>
      <c r="B619">
        <v>60254523</v>
      </c>
      <c r="C619">
        <v>60254153</v>
      </c>
      <c r="D619">
        <v>58999254</v>
      </c>
      <c r="E619">
        <v>1080</v>
      </c>
      <c r="F619">
        <v>1</v>
      </c>
      <c r="G619">
        <v>1080</v>
      </c>
      <c r="H619">
        <v>1</v>
      </c>
      <c r="I619" t="s">
        <v>1048</v>
      </c>
      <c r="J619" t="s">
        <v>3</v>
      </c>
      <c r="K619" t="s">
        <v>1049</v>
      </c>
      <c r="L619">
        <v>1191</v>
      </c>
      <c r="N619">
        <v>1013</v>
      </c>
      <c r="O619" t="s">
        <v>1050</v>
      </c>
      <c r="P619" t="s">
        <v>1050</v>
      </c>
      <c r="Q619">
        <v>1</v>
      </c>
      <c r="X619">
        <v>94.89</v>
      </c>
      <c r="Y619">
        <v>0</v>
      </c>
      <c r="Z619">
        <v>0</v>
      </c>
      <c r="AA619">
        <v>0</v>
      </c>
      <c r="AB619">
        <v>0</v>
      </c>
      <c r="AC619">
        <v>0</v>
      </c>
      <c r="AD619">
        <v>1</v>
      </c>
      <c r="AE619">
        <v>1</v>
      </c>
      <c r="AF619" t="s">
        <v>24</v>
      </c>
      <c r="AG619">
        <v>104.379</v>
      </c>
      <c r="AH619">
        <v>2</v>
      </c>
      <c r="AI619">
        <v>60254154</v>
      </c>
      <c r="AJ619">
        <v>539</v>
      </c>
      <c r="AK619">
        <v>0</v>
      </c>
      <c r="AL619">
        <v>0</v>
      </c>
      <c r="AM619">
        <v>0</v>
      </c>
      <c r="AN619">
        <v>0</v>
      </c>
      <c r="AO619">
        <v>0</v>
      </c>
      <c r="AP619">
        <v>0</v>
      </c>
      <c r="AQ619">
        <v>0</v>
      </c>
      <c r="AR619">
        <v>0</v>
      </c>
    </row>
    <row r="620" spans="1:44" x14ac:dyDescent="0.2">
      <c r="A620">
        <f>ROW(Source!A756)</f>
        <v>756</v>
      </c>
      <c r="B620">
        <v>60254524</v>
      </c>
      <c r="C620">
        <v>60254153</v>
      </c>
      <c r="D620">
        <v>59070669</v>
      </c>
      <c r="E620">
        <v>1</v>
      </c>
      <c r="F620">
        <v>1</v>
      </c>
      <c r="G620">
        <v>1080</v>
      </c>
      <c r="H620">
        <v>2</v>
      </c>
      <c r="I620" t="s">
        <v>1055</v>
      </c>
      <c r="J620" t="s">
        <v>1056</v>
      </c>
      <c r="K620" t="s">
        <v>1057</v>
      </c>
      <c r="L620">
        <v>1368</v>
      </c>
      <c r="N620">
        <v>1011</v>
      </c>
      <c r="O620" t="s">
        <v>1054</v>
      </c>
      <c r="P620" t="s">
        <v>1054</v>
      </c>
      <c r="Q620">
        <v>1</v>
      </c>
      <c r="X620">
        <v>0.02</v>
      </c>
      <c r="Y620">
        <v>0</v>
      </c>
      <c r="Z620">
        <v>83.1</v>
      </c>
      <c r="AA620">
        <v>12.62</v>
      </c>
      <c r="AB620">
        <v>0</v>
      </c>
      <c r="AC620">
        <v>0</v>
      </c>
      <c r="AD620">
        <v>1</v>
      </c>
      <c r="AE620">
        <v>0</v>
      </c>
      <c r="AF620" t="s">
        <v>24</v>
      </c>
      <c r="AG620">
        <v>2.2000000000000002E-2</v>
      </c>
      <c r="AH620">
        <v>2</v>
      </c>
      <c r="AI620">
        <v>60254155</v>
      </c>
      <c r="AJ620">
        <v>540</v>
      </c>
      <c r="AK620">
        <v>0</v>
      </c>
      <c r="AL620">
        <v>0</v>
      </c>
      <c r="AM620">
        <v>0</v>
      </c>
      <c r="AN620">
        <v>0</v>
      </c>
      <c r="AO620">
        <v>0</v>
      </c>
      <c r="AP620">
        <v>0</v>
      </c>
      <c r="AQ620">
        <v>0</v>
      </c>
      <c r="AR620">
        <v>0</v>
      </c>
    </row>
    <row r="621" spans="1:44" x14ac:dyDescent="0.2">
      <c r="A621">
        <f>ROW(Source!A756)</f>
        <v>756</v>
      </c>
      <c r="B621">
        <v>60254525</v>
      </c>
      <c r="C621">
        <v>60254153</v>
      </c>
      <c r="D621">
        <v>59070721</v>
      </c>
      <c r="E621">
        <v>1</v>
      </c>
      <c r="F621">
        <v>1</v>
      </c>
      <c r="G621">
        <v>1080</v>
      </c>
      <c r="H621">
        <v>2</v>
      </c>
      <c r="I621" t="s">
        <v>1125</v>
      </c>
      <c r="J621" t="s">
        <v>1126</v>
      </c>
      <c r="K621" t="s">
        <v>1127</v>
      </c>
      <c r="L621">
        <v>1368</v>
      </c>
      <c r="N621">
        <v>1011</v>
      </c>
      <c r="O621" t="s">
        <v>1054</v>
      </c>
      <c r="P621" t="s">
        <v>1054</v>
      </c>
      <c r="Q621">
        <v>1</v>
      </c>
      <c r="X621">
        <v>2.46</v>
      </c>
      <c r="Y621">
        <v>0</v>
      </c>
      <c r="Z621">
        <v>0.77</v>
      </c>
      <c r="AA621">
        <v>0</v>
      </c>
      <c r="AB621">
        <v>0</v>
      </c>
      <c r="AC621">
        <v>0</v>
      </c>
      <c r="AD621">
        <v>1</v>
      </c>
      <c r="AE621">
        <v>0</v>
      </c>
      <c r="AF621" t="s">
        <v>24</v>
      </c>
      <c r="AG621">
        <v>2.706</v>
      </c>
      <c r="AH621">
        <v>2</v>
      </c>
      <c r="AI621">
        <v>60254156</v>
      </c>
      <c r="AJ621">
        <v>541</v>
      </c>
      <c r="AK621">
        <v>0</v>
      </c>
      <c r="AL621">
        <v>0</v>
      </c>
      <c r="AM621">
        <v>0</v>
      </c>
      <c r="AN621">
        <v>0</v>
      </c>
      <c r="AO621">
        <v>0</v>
      </c>
      <c r="AP621">
        <v>0</v>
      </c>
      <c r="AQ621">
        <v>0</v>
      </c>
      <c r="AR621">
        <v>0</v>
      </c>
    </row>
    <row r="622" spans="1:44" x14ac:dyDescent="0.2">
      <c r="A622">
        <f>ROW(Source!A756)</f>
        <v>756</v>
      </c>
      <c r="B622">
        <v>60254526</v>
      </c>
      <c r="C622">
        <v>60254153</v>
      </c>
      <c r="D622">
        <v>59049372</v>
      </c>
      <c r="E622">
        <v>1</v>
      </c>
      <c r="F622">
        <v>1</v>
      </c>
      <c r="G622">
        <v>1080</v>
      </c>
      <c r="H622">
        <v>3</v>
      </c>
      <c r="I622" t="s">
        <v>1140</v>
      </c>
      <c r="J622" t="s">
        <v>1141</v>
      </c>
      <c r="K622" t="s">
        <v>1142</v>
      </c>
      <c r="L622">
        <v>1354</v>
      </c>
      <c r="N622">
        <v>1010</v>
      </c>
      <c r="O622" t="s">
        <v>457</v>
      </c>
      <c r="P622" t="s">
        <v>457</v>
      </c>
      <c r="Q622">
        <v>1</v>
      </c>
      <c r="X622">
        <v>8.7999999999999995E-2</v>
      </c>
      <c r="Y622">
        <v>14.56</v>
      </c>
      <c r="Z622">
        <v>0</v>
      </c>
      <c r="AA622">
        <v>0</v>
      </c>
      <c r="AB622">
        <v>0</v>
      </c>
      <c r="AC622">
        <v>0</v>
      </c>
      <c r="AD622">
        <v>1</v>
      </c>
      <c r="AE622">
        <v>0</v>
      </c>
      <c r="AF622" t="s">
        <v>3</v>
      </c>
      <c r="AG622">
        <v>8.7999999999999995E-2</v>
      </c>
      <c r="AH622">
        <v>2</v>
      </c>
      <c r="AI622">
        <v>60254157</v>
      </c>
      <c r="AJ622">
        <v>542</v>
      </c>
      <c r="AK622">
        <v>0</v>
      </c>
      <c r="AL622">
        <v>0</v>
      </c>
      <c r="AM622">
        <v>0</v>
      </c>
      <c r="AN622">
        <v>0</v>
      </c>
      <c r="AO622">
        <v>0</v>
      </c>
      <c r="AP622">
        <v>0</v>
      </c>
      <c r="AQ622">
        <v>0</v>
      </c>
      <c r="AR622">
        <v>0</v>
      </c>
    </row>
    <row r="623" spans="1:44" x14ac:dyDescent="0.2">
      <c r="A623">
        <f>ROW(Source!A756)</f>
        <v>756</v>
      </c>
      <c r="B623">
        <v>60254527</v>
      </c>
      <c r="C623">
        <v>60254153</v>
      </c>
      <c r="D623">
        <v>59014474</v>
      </c>
      <c r="E623">
        <v>1080</v>
      </c>
      <c r="F623">
        <v>1</v>
      </c>
      <c r="G623">
        <v>1080</v>
      </c>
      <c r="H623">
        <v>3</v>
      </c>
      <c r="I623" t="s">
        <v>1277</v>
      </c>
      <c r="J623" t="s">
        <v>3</v>
      </c>
      <c r="K623" t="s">
        <v>1278</v>
      </c>
      <c r="L623">
        <v>1354</v>
      </c>
      <c r="N623">
        <v>1010</v>
      </c>
      <c r="O623" t="s">
        <v>457</v>
      </c>
      <c r="P623" t="s">
        <v>457</v>
      </c>
      <c r="Q623">
        <v>1</v>
      </c>
      <c r="X623">
        <v>100</v>
      </c>
      <c r="Y623">
        <v>0</v>
      </c>
      <c r="Z623">
        <v>0</v>
      </c>
      <c r="AA623">
        <v>0</v>
      </c>
      <c r="AB623">
        <v>0</v>
      </c>
      <c r="AC623">
        <v>0</v>
      </c>
      <c r="AD623">
        <v>0</v>
      </c>
      <c r="AE623">
        <v>0</v>
      </c>
      <c r="AF623" t="s">
        <v>3</v>
      </c>
      <c r="AG623">
        <v>100</v>
      </c>
      <c r="AH623">
        <v>3</v>
      </c>
      <c r="AI623">
        <v>-1</v>
      </c>
      <c r="AJ623" t="s">
        <v>3</v>
      </c>
      <c r="AK623">
        <v>0</v>
      </c>
      <c r="AL623">
        <v>0</v>
      </c>
      <c r="AM623">
        <v>0</v>
      </c>
      <c r="AN623">
        <v>0</v>
      </c>
      <c r="AO623">
        <v>0</v>
      </c>
      <c r="AP623">
        <v>0</v>
      </c>
      <c r="AQ623">
        <v>0</v>
      </c>
      <c r="AR623">
        <v>0</v>
      </c>
    </row>
    <row r="624" spans="1:44" x14ac:dyDescent="0.2">
      <c r="A624">
        <f>ROW(Source!A757)</f>
        <v>757</v>
      </c>
      <c r="B624">
        <v>60254523</v>
      </c>
      <c r="C624">
        <v>60254153</v>
      </c>
      <c r="D624">
        <v>58999254</v>
      </c>
      <c r="E624">
        <v>1080</v>
      </c>
      <c r="F624">
        <v>1</v>
      </c>
      <c r="G624">
        <v>1080</v>
      </c>
      <c r="H624">
        <v>1</v>
      </c>
      <c r="I624" t="s">
        <v>1048</v>
      </c>
      <c r="J624" t="s">
        <v>3</v>
      </c>
      <c r="K624" t="s">
        <v>1049</v>
      </c>
      <c r="L624">
        <v>1191</v>
      </c>
      <c r="N624">
        <v>1013</v>
      </c>
      <c r="O624" t="s">
        <v>1050</v>
      </c>
      <c r="P624" t="s">
        <v>1050</v>
      </c>
      <c r="Q624">
        <v>1</v>
      </c>
      <c r="X624">
        <v>94.89</v>
      </c>
      <c r="Y624">
        <v>0</v>
      </c>
      <c r="Z624">
        <v>0</v>
      </c>
      <c r="AA624">
        <v>0</v>
      </c>
      <c r="AB624">
        <v>0</v>
      </c>
      <c r="AC624">
        <v>0</v>
      </c>
      <c r="AD624">
        <v>1</v>
      </c>
      <c r="AE624">
        <v>1</v>
      </c>
      <c r="AF624" t="s">
        <v>24</v>
      </c>
      <c r="AG624">
        <v>104.379</v>
      </c>
      <c r="AH624">
        <v>2</v>
      </c>
      <c r="AI624">
        <v>60254154</v>
      </c>
      <c r="AJ624">
        <v>544</v>
      </c>
      <c r="AK624">
        <v>0</v>
      </c>
      <c r="AL624">
        <v>0</v>
      </c>
      <c r="AM624">
        <v>0</v>
      </c>
      <c r="AN624">
        <v>0</v>
      </c>
      <c r="AO624">
        <v>0</v>
      </c>
      <c r="AP624">
        <v>0</v>
      </c>
      <c r="AQ624">
        <v>0</v>
      </c>
      <c r="AR624">
        <v>0</v>
      </c>
    </row>
    <row r="625" spans="1:44" x14ac:dyDescent="0.2">
      <c r="A625">
        <f>ROW(Source!A757)</f>
        <v>757</v>
      </c>
      <c r="B625">
        <v>60254524</v>
      </c>
      <c r="C625">
        <v>60254153</v>
      </c>
      <c r="D625">
        <v>59070669</v>
      </c>
      <c r="E625">
        <v>1</v>
      </c>
      <c r="F625">
        <v>1</v>
      </c>
      <c r="G625">
        <v>1080</v>
      </c>
      <c r="H625">
        <v>2</v>
      </c>
      <c r="I625" t="s">
        <v>1055</v>
      </c>
      <c r="J625" t="s">
        <v>1056</v>
      </c>
      <c r="K625" t="s">
        <v>1057</v>
      </c>
      <c r="L625">
        <v>1368</v>
      </c>
      <c r="N625">
        <v>1011</v>
      </c>
      <c r="O625" t="s">
        <v>1054</v>
      </c>
      <c r="P625" t="s">
        <v>1054</v>
      </c>
      <c r="Q625">
        <v>1</v>
      </c>
      <c r="X625">
        <v>0.02</v>
      </c>
      <c r="Y625">
        <v>0</v>
      </c>
      <c r="Z625">
        <v>83.1</v>
      </c>
      <c r="AA625">
        <v>12.62</v>
      </c>
      <c r="AB625">
        <v>0</v>
      </c>
      <c r="AC625">
        <v>0</v>
      </c>
      <c r="AD625">
        <v>1</v>
      </c>
      <c r="AE625">
        <v>0</v>
      </c>
      <c r="AF625" t="s">
        <v>24</v>
      </c>
      <c r="AG625">
        <v>2.2000000000000002E-2</v>
      </c>
      <c r="AH625">
        <v>2</v>
      </c>
      <c r="AI625">
        <v>60254155</v>
      </c>
      <c r="AJ625">
        <v>545</v>
      </c>
      <c r="AK625">
        <v>0</v>
      </c>
      <c r="AL625">
        <v>0</v>
      </c>
      <c r="AM625">
        <v>0</v>
      </c>
      <c r="AN625">
        <v>0</v>
      </c>
      <c r="AO625">
        <v>0</v>
      </c>
      <c r="AP625">
        <v>0</v>
      </c>
      <c r="AQ625">
        <v>0</v>
      </c>
      <c r="AR625">
        <v>0</v>
      </c>
    </row>
    <row r="626" spans="1:44" x14ac:dyDescent="0.2">
      <c r="A626">
        <f>ROW(Source!A757)</f>
        <v>757</v>
      </c>
      <c r="B626">
        <v>60254525</v>
      </c>
      <c r="C626">
        <v>60254153</v>
      </c>
      <c r="D626">
        <v>59070721</v>
      </c>
      <c r="E626">
        <v>1</v>
      </c>
      <c r="F626">
        <v>1</v>
      </c>
      <c r="G626">
        <v>1080</v>
      </c>
      <c r="H626">
        <v>2</v>
      </c>
      <c r="I626" t="s">
        <v>1125</v>
      </c>
      <c r="J626" t="s">
        <v>1126</v>
      </c>
      <c r="K626" t="s">
        <v>1127</v>
      </c>
      <c r="L626">
        <v>1368</v>
      </c>
      <c r="N626">
        <v>1011</v>
      </c>
      <c r="O626" t="s">
        <v>1054</v>
      </c>
      <c r="P626" t="s">
        <v>1054</v>
      </c>
      <c r="Q626">
        <v>1</v>
      </c>
      <c r="X626">
        <v>2.46</v>
      </c>
      <c r="Y626">
        <v>0</v>
      </c>
      <c r="Z626">
        <v>0.77</v>
      </c>
      <c r="AA626">
        <v>0</v>
      </c>
      <c r="AB626">
        <v>0</v>
      </c>
      <c r="AC626">
        <v>0</v>
      </c>
      <c r="AD626">
        <v>1</v>
      </c>
      <c r="AE626">
        <v>0</v>
      </c>
      <c r="AF626" t="s">
        <v>24</v>
      </c>
      <c r="AG626">
        <v>2.706</v>
      </c>
      <c r="AH626">
        <v>2</v>
      </c>
      <c r="AI626">
        <v>60254156</v>
      </c>
      <c r="AJ626">
        <v>546</v>
      </c>
      <c r="AK626">
        <v>0</v>
      </c>
      <c r="AL626">
        <v>0</v>
      </c>
      <c r="AM626">
        <v>0</v>
      </c>
      <c r="AN626">
        <v>0</v>
      </c>
      <c r="AO626">
        <v>0</v>
      </c>
      <c r="AP626">
        <v>0</v>
      </c>
      <c r="AQ626">
        <v>0</v>
      </c>
      <c r="AR626">
        <v>0</v>
      </c>
    </row>
    <row r="627" spans="1:44" x14ac:dyDescent="0.2">
      <c r="A627">
        <f>ROW(Source!A757)</f>
        <v>757</v>
      </c>
      <c r="B627">
        <v>60254526</v>
      </c>
      <c r="C627">
        <v>60254153</v>
      </c>
      <c r="D627">
        <v>59049372</v>
      </c>
      <c r="E627">
        <v>1</v>
      </c>
      <c r="F627">
        <v>1</v>
      </c>
      <c r="G627">
        <v>1080</v>
      </c>
      <c r="H627">
        <v>3</v>
      </c>
      <c r="I627" t="s">
        <v>1140</v>
      </c>
      <c r="J627" t="s">
        <v>1141</v>
      </c>
      <c r="K627" t="s">
        <v>1142</v>
      </c>
      <c r="L627">
        <v>1354</v>
      </c>
      <c r="N627">
        <v>1010</v>
      </c>
      <c r="O627" t="s">
        <v>457</v>
      </c>
      <c r="P627" t="s">
        <v>457</v>
      </c>
      <c r="Q627">
        <v>1</v>
      </c>
      <c r="X627">
        <v>8.7999999999999995E-2</v>
      </c>
      <c r="Y627">
        <v>14.56</v>
      </c>
      <c r="Z627">
        <v>0</v>
      </c>
      <c r="AA627">
        <v>0</v>
      </c>
      <c r="AB627">
        <v>0</v>
      </c>
      <c r="AC627">
        <v>0</v>
      </c>
      <c r="AD627">
        <v>1</v>
      </c>
      <c r="AE627">
        <v>0</v>
      </c>
      <c r="AF627" t="s">
        <v>3</v>
      </c>
      <c r="AG627">
        <v>8.7999999999999995E-2</v>
      </c>
      <c r="AH627">
        <v>2</v>
      </c>
      <c r="AI627">
        <v>60254157</v>
      </c>
      <c r="AJ627">
        <v>547</v>
      </c>
      <c r="AK627">
        <v>0</v>
      </c>
      <c r="AL627">
        <v>0</v>
      </c>
      <c r="AM627">
        <v>0</v>
      </c>
      <c r="AN627">
        <v>0</v>
      </c>
      <c r="AO627">
        <v>0</v>
      </c>
      <c r="AP627">
        <v>0</v>
      </c>
      <c r="AQ627">
        <v>0</v>
      </c>
      <c r="AR627">
        <v>0</v>
      </c>
    </row>
    <row r="628" spans="1:44" x14ac:dyDescent="0.2">
      <c r="A628">
        <f>ROW(Source!A757)</f>
        <v>757</v>
      </c>
      <c r="B628">
        <v>60254527</v>
      </c>
      <c r="C628">
        <v>60254153</v>
      </c>
      <c r="D628">
        <v>59014474</v>
      </c>
      <c r="E628">
        <v>1080</v>
      </c>
      <c r="F628">
        <v>1</v>
      </c>
      <c r="G628">
        <v>1080</v>
      </c>
      <c r="H628">
        <v>3</v>
      </c>
      <c r="I628" t="s">
        <v>1277</v>
      </c>
      <c r="J628" t="s">
        <v>3</v>
      </c>
      <c r="K628" t="s">
        <v>1278</v>
      </c>
      <c r="L628">
        <v>1354</v>
      </c>
      <c r="N628">
        <v>1010</v>
      </c>
      <c r="O628" t="s">
        <v>457</v>
      </c>
      <c r="P628" t="s">
        <v>457</v>
      </c>
      <c r="Q628">
        <v>1</v>
      </c>
      <c r="X628">
        <v>100</v>
      </c>
      <c r="Y628">
        <v>0</v>
      </c>
      <c r="Z628">
        <v>0</v>
      </c>
      <c r="AA628">
        <v>0</v>
      </c>
      <c r="AB628">
        <v>0</v>
      </c>
      <c r="AC628">
        <v>0</v>
      </c>
      <c r="AD628">
        <v>0</v>
      </c>
      <c r="AE628">
        <v>0</v>
      </c>
      <c r="AF628" t="s">
        <v>3</v>
      </c>
      <c r="AG628">
        <v>100</v>
      </c>
      <c r="AH628">
        <v>3</v>
      </c>
      <c r="AI628">
        <v>-1</v>
      </c>
      <c r="AJ628" t="s">
        <v>3</v>
      </c>
      <c r="AK628">
        <v>0</v>
      </c>
      <c r="AL628">
        <v>0</v>
      </c>
      <c r="AM628">
        <v>0</v>
      </c>
      <c r="AN628">
        <v>0</v>
      </c>
      <c r="AO628">
        <v>0</v>
      </c>
      <c r="AP628">
        <v>0</v>
      </c>
      <c r="AQ628">
        <v>0</v>
      </c>
      <c r="AR628">
        <v>0</v>
      </c>
    </row>
    <row r="629" spans="1:44" x14ac:dyDescent="0.2">
      <c r="A629">
        <f>ROW(Source!A760)</f>
        <v>760</v>
      </c>
      <c r="B629">
        <v>60254528</v>
      </c>
      <c r="C629">
        <v>60254165</v>
      </c>
      <c r="D629">
        <v>58999254</v>
      </c>
      <c r="E629">
        <v>1080</v>
      </c>
      <c r="F629">
        <v>1</v>
      </c>
      <c r="G629">
        <v>1080</v>
      </c>
      <c r="H629">
        <v>1</v>
      </c>
      <c r="I629" t="s">
        <v>1048</v>
      </c>
      <c r="J629" t="s">
        <v>3</v>
      </c>
      <c r="K629" t="s">
        <v>1049</v>
      </c>
      <c r="L629">
        <v>1191</v>
      </c>
      <c r="N629">
        <v>1013</v>
      </c>
      <c r="O629" t="s">
        <v>1050</v>
      </c>
      <c r="P629" t="s">
        <v>1050</v>
      </c>
      <c r="Q629">
        <v>1</v>
      </c>
      <c r="X629">
        <v>7.21</v>
      </c>
      <c r="Y629">
        <v>0</v>
      </c>
      <c r="Z629">
        <v>0</v>
      </c>
      <c r="AA629">
        <v>0</v>
      </c>
      <c r="AB629">
        <v>0</v>
      </c>
      <c r="AC629">
        <v>0</v>
      </c>
      <c r="AD629">
        <v>1</v>
      </c>
      <c r="AE629">
        <v>1</v>
      </c>
      <c r="AF629" t="s">
        <v>24</v>
      </c>
      <c r="AG629">
        <v>7.9310000000000009</v>
      </c>
      <c r="AH629">
        <v>2</v>
      </c>
      <c r="AI629">
        <v>60254166</v>
      </c>
      <c r="AJ629">
        <v>549</v>
      </c>
      <c r="AK629">
        <v>0</v>
      </c>
      <c r="AL629">
        <v>0</v>
      </c>
      <c r="AM629">
        <v>0</v>
      </c>
      <c r="AN629">
        <v>0</v>
      </c>
      <c r="AO629">
        <v>0</v>
      </c>
      <c r="AP629">
        <v>0</v>
      </c>
      <c r="AQ629">
        <v>0</v>
      </c>
      <c r="AR629">
        <v>0</v>
      </c>
    </row>
    <row r="630" spans="1:44" x14ac:dyDescent="0.2">
      <c r="A630">
        <f>ROW(Source!A760)</f>
        <v>760</v>
      </c>
      <c r="B630">
        <v>60254529</v>
      </c>
      <c r="C630">
        <v>60254165</v>
      </c>
      <c r="D630">
        <v>59070370</v>
      </c>
      <c r="E630">
        <v>1</v>
      </c>
      <c r="F630">
        <v>1</v>
      </c>
      <c r="G630">
        <v>1080</v>
      </c>
      <c r="H630">
        <v>2</v>
      </c>
      <c r="I630" t="s">
        <v>1051</v>
      </c>
      <c r="J630" t="s">
        <v>1052</v>
      </c>
      <c r="K630" t="s">
        <v>1053</v>
      </c>
      <c r="L630">
        <v>1368</v>
      </c>
      <c r="N630">
        <v>1011</v>
      </c>
      <c r="O630" t="s">
        <v>1054</v>
      </c>
      <c r="P630" t="s">
        <v>1054</v>
      </c>
      <c r="Q630">
        <v>1</v>
      </c>
      <c r="X630">
        <v>2.19</v>
      </c>
      <c r="Y630">
        <v>0</v>
      </c>
      <c r="Z630">
        <v>7.11</v>
      </c>
      <c r="AA630">
        <v>0</v>
      </c>
      <c r="AB630">
        <v>0</v>
      </c>
      <c r="AC630">
        <v>0</v>
      </c>
      <c r="AD630">
        <v>1</v>
      </c>
      <c r="AE630">
        <v>0</v>
      </c>
      <c r="AF630" t="s">
        <v>24</v>
      </c>
      <c r="AG630">
        <v>2.4090000000000003</v>
      </c>
      <c r="AH630">
        <v>2</v>
      </c>
      <c r="AI630">
        <v>60254167</v>
      </c>
      <c r="AJ630">
        <v>550</v>
      </c>
      <c r="AK630">
        <v>0</v>
      </c>
      <c r="AL630">
        <v>0</v>
      </c>
      <c r="AM630">
        <v>0</v>
      </c>
      <c r="AN630">
        <v>0</v>
      </c>
      <c r="AO630">
        <v>0</v>
      </c>
      <c r="AP630">
        <v>0</v>
      </c>
      <c r="AQ630">
        <v>0</v>
      </c>
      <c r="AR630">
        <v>0</v>
      </c>
    </row>
    <row r="631" spans="1:44" x14ac:dyDescent="0.2">
      <c r="A631">
        <f>ROW(Source!A760)</f>
        <v>760</v>
      </c>
      <c r="B631">
        <v>60254530</v>
      </c>
      <c r="C631">
        <v>60254165</v>
      </c>
      <c r="D631">
        <v>59070669</v>
      </c>
      <c r="E631">
        <v>1</v>
      </c>
      <c r="F631">
        <v>1</v>
      </c>
      <c r="G631">
        <v>1080</v>
      </c>
      <c r="H631">
        <v>2</v>
      </c>
      <c r="I631" t="s">
        <v>1055</v>
      </c>
      <c r="J631" t="s">
        <v>1056</v>
      </c>
      <c r="K631" t="s">
        <v>1057</v>
      </c>
      <c r="L631">
        <v>1368</v>
      </c>
      <c r="N631">
        <v>1011</v>
      </c>
      <c r="O631" t="s">
        <v>1054</v>
      </c>
      <c r="P631" t="s">
        <v>1054</v>
      </c>
      <c r="Q631">
        <v>1</v>
      </c>
      <c r="X631">
        <v>0.13</v>
      </c>
      <c r="Y631">
        <v>0</v>
      </c>
      <c r="Z631">
        <v>83.1</v>
      </c>
      <c r="AA631">
        <v>12.62</v>
      </c>
      <c r="AB631">
        <v>0</v>
      </c>
      <c r="AC631">
        <v>0</v>
      </c>
      <c r="AD631">
        <v>1</v>
      </c>
      <c r="AE631">
        <v>0</v>
      </c>
      <c r="AF631" t="s">
        <v>24</v>
      </c>
      <c r="AG631">
        <v>0.14300000000000002</v>
      </c>
      <c r="AH631">
        <v>2</v>
      </c>
      <c r="AI631">
        <v>60254168</v>
      </c>
      <c r="AJ631">
        <v>551</v>
      </c>
      <c r="AK631">
        <v>0</v>
      </c>
      <c r="AL631">
        <v>0</v>
      </c>
      <c r="AM631">
        <v>0</v>
      </c>
      <c r="AN631">
        <v>0</v>
      </c>
      <c r="AO631">
        <v>0</v>
      </c>
      <c r="AP631">
        <v>0</v>
      </c>
      <c r="AQ631">
        <v>0</v>
      </c>
      <c r="AR631">
        <v>0</v>
      </c>
    </row>
    <row r="632" spans="1:44" x14ac:dyDescent="0.2">
      <c r="A632">
        <f>ROW(Source!A760)</f>
        <v>760</v>
      </c>
      <c r="B632">
        <v>60254531</v>
      </c>
      <c r="C632">
        <v>60254165</v>
      </c>
      <c r="D632">
        <v>58994244</v>
      </c>
      <c r="E632">
        <v>1080</v>
      </c>
      <c r="F632">
        <v>1</v>
      </c>
      <c r="G632">
        <v>1080</v>
      </c>
      <c r="H632">
        <v>3</v>
      </c>
      <c r="I632" t="s">
        <v>1273</v>
      </c>
      <c r="J632" t="s">
        <v>3</v>
      </c>
      <c r="K632" t="s">
        <v>1279</v>
      </c>
      <c r="L632">
        <v>1348</v>
      </c>
      <c r="N632">
        <v>1009</v>
      </c>
      <c r="O632" t="s">
        <v>32</v>
      </c>
      <c r="P632" t="s">
        <v>32</v>
      </c>
      <c r="Q632">
        <v>1000</v>
      </c>
      <c r="X632">
        <v>8.1000000000000003E-2</v>
      </c>
      <c r="Y632">
        <v>0</v>
      </c>
      <c r="Z632">
        <v>0</v>
      </c>
      <c r="AA632">
        <v>0</v>
      </c>
      <c r="AB632">
        <v>0</v>
      </c>
      <c r="AC632">
        <v>0</v>
      </c>
      <c r="AD632">
        <v>0</v>
      </c>
      <c r="AE632">
        <v>0</v>
      </c>
      <c r="AF632" t="s">
        <v>3</v>
      </c>
      <c r="AG632">
        <v>8.1000000000000003E-2</v>
      </c>
      <c r="AH632">
        <v>3</v>
      </c>
      <c r="AI632">
        <v>-1</v>
      </c>
      <c r="AJ632" t="s">
        <v>3</v>
      </c>
      <c r="AK632">
        <v>0</v>
      </c>
      <c r="AL632">
        <v>0</v>
      </c>
      <c r="AM632">
        <v>0</v>
      </c>
      <c r="AN632">
        <v>0</v>
      </c>
      <c r="AO632">
        <v>0</v>
      </c>
      <c r="AP632">
        <v>0</v>
      </c>
      <c r="AQ632">
        <v>0</v>
      </c>
      <c r="AR632">
        <v>0</v>
      </c>
    </row>
    <row r="633" spans="1:44" x14ac:dyDescent="0.2">
      <c r="A633">
        <f>ROW(Source!A760)</f>
        <v>760</v>
      </c>
      <c r="B633">
        <v>60254532</v>
      </c>
      <c r="C633">
        <v>60254165</v>
      </c>
      <c r="D633">
        <v>59040049</v>
      </c>
      <c r="E633">
        <v>1</v>
      </c>
      <c r="F633">
        <v>1</v>
      </c>
      <c r="G633">
        <v>1080</v>
      </c>
      <c r="H633">
        <v>3</v>
      </c>
      <c r="I633" t="s">
        <v>1066</v>
      </c>
      <c r="J633" t="s">
        <v>1067</v>
      </c>
      <c r="K633" t="s">
        <v>1068</v>
      </c>
      <c r="L633">
        <v>1348</v>
      </c>
      <c r="N633">
        <v>1009</v>
      </c>
      <c r="O633" t="s">
        <v>32</v>
      </c>
      <c r="P633" t="s">
        <v>32</v>
      </c>
      <c r="Q633">
        <v>1000</v>
      </c>
      <c r="X633">
        <v>7.7999999999999999E-4</v>
      </c>
      <c r="Y633">
        <v>8590.86</v>
      </c>
      <c r="Z633">
        <v>0</v>
      </c>
      <c r="AA633">
        <v>0</v>
      </c>
      <c r="AB633">
        <v>0</v>
      </c>
      <c r="AC633">
        <v>0</v>
      </c>
      <c r="AD633">
        <v>1</v>
      </c>
      <c r="AE633">
        <v>0</v>
      </c>
      <c r="AF633" t="s">
        <v>3</v>
      </c>
      <c r="AG633">
        <v>7.7999999999999999E-4</v>
      </c>
      <c r="AH633">
        <v>2</v>
      </c>
      <c r="AI633">
        <v>60254169</v>
      </c>
      <c r="AJ633">
        <v>552</v>
      </c>
      <c r="AK633">
        <v>0</v>
      </c>
      <c r="AL633">
        <v>0</v>
      </c>
      <c r="AM633">
        <v>0</v>
      </c>
      <c r="AN633">
        <v>0</v>
      </c>
      <c r="AO633">
        <v>0</v>
      </c>
      <c r="AP633">
        <v>0</v>
      </c>
      <c r="AQ633">
        <v>0</v>
      </c>
      <c r="AR633">
        <v>0</v>
      </c>
    </row>
    <row r="634" spans="1:44" x14ac:dyDescent="0.2">
      <c r="A634">
        <f>ROW(Source!A760)</f>
        <v>760</v>
      </c>
      <c r="B634">
        <v>60254533</v>
      </c>
      <c r="C634">
        <v>60254165</v>
      </c>
      <c r="D634">
        <v>59039184</v>
      </c>
      <c r="E634">
        <v>1</v>
      </c>
      <c r="F634">
        <v>1</v>
      </c>
      <c r="G634">
        <v>1080</v>
      </c>
      <c r="H634">
        <v>3</v>
      </c>
      <c r="I634" t="s">
        <v>1214</v>
      </c>
      <c r="J634" t="s">
        <v>1215</v>
      </c>
      <c r="K634" t="s">
        <v>1216</v>
      </c>
      <c r="L634">
        <v>1348</v>
      </c>
      <c r="N634">
        <v>1009</v>
      </c>
      <c r="O634" t="s">
        <v>32</v>
      </c>
      <c r="P634" t="s">
        <v>32</v>
      </c>
      <c r="Q634">
        <v>1000</v>
      </c>
      <c r="X634">
        <v>2E-3</v>
      </c>
      <c r="Y634">
        <v>16180.28</v>
      </c>
      <c r="Z634">
        <v>0</v>
      </c>
      <c r="AA634">
        <v>0</v>
      </c>
      <c r="AB634">
        <v>0</v>
      </c>
      <c r="AC634">
        <v>0</v>
      </c>
      <c r="AD634">
        <v>1</v>
      </c>
      <c r="AE634">
        <v>0</v>
      </c>
      <c r="AF634" t="s">
        <v>3</v>
      </c>
      <c r="AG634">
        <v>2E-3</v>
      </c>
      <c r="AH634">
        <v>2</v>
      </c>
      <c r="AI634">
        <v>60254170</v>
      </c>
      <c r="AJ634">
        <v>553</v>
      </c>
      <c r="AK634">
        <v>0</v>
      </c>
      <c r="AL634">
        <v>0</v>
      </c>
      <c r="AM634">
        <v>0</v>
      </c>
      <c r="AN634">
        <v>0</v>
      </c>
      <c r="AO634">
        <v>0</v>
      </c>
      <c r="AP634">
        <v>0</v>
      </c>
      <c r="AQ634">
        <v>0</v>
      </c>
      <c r="AR634">
        <v>0</v>
      </c>
    </row>
    <row r="635" spans="1:44" x14ac:dyDescent="0.2">
      <c r="A635">
        <f>ROW(Source!A761)</f>
        <v>761</v>
      </c>
      <c r="B635">
        <v>60254528</v>
      </c>
      <c r="C635">
        <v>60254165</v>
      </c>
      <c r="D635">
        <v>58999254</v>
      </c>
      <c r="E635">
        <v>1080</v>
      </c>
      <c r="F635">
        <v>1</v>
      </c>
      <c r="G635">
        <v>1080</v>
      </c>
      <c r="H635">
        <v>1</v>
      </c>
      <c r="I635" t="s">
        <v>1048</v>
      </c>
      <c r="J635" t="s">
        <v>3</v>
      </c>
      <c r="K635" t="s">
        <v>1049</v>
      </c>
      <c r="L635">
        <v>1191</v>
      </c>
      <c r="N635">
        <v>1013</v>
      </c>
      <c r="O635" t="s">
        <v>1050</v>
      </c>
      <c r="P635" t="s">
        <v>1050</v>
      </c>
      <c r="Q635">
        <v>1</v>
      </c>
      <c r="X635">
        <v>7.21</v>
      </c>
      <c r="Y635">
        <v>0</v>
      </c>
      <c r="Z635">
        <v>0</v>
      </c>
      <c r="AA635">
        <v>0</v>
      </c>
      <c r="AB635">
        <v>0</v>
      </c>
      <c r="AC635">
        <v>0</v>
      </c>
      <c r="AD635">
        <v>1</v>
      </c>
      <c r="AE635">
        <v>1</v>
      </c>
      <c r="AF635" t="s">
        <v>24</v>
      </c>
      <c r="AG635">
        <v>7.9310000000000009</v>
      </c>
      <c r="AH635">
        <v>2</v>
      </c>
      <c r="AI635">
        <v>60254166</v>
      </c>
      <c r="AJ635">
        <v>556</v>
      </c>
      <c r="AK635">
        <v>0</v>
      </c>
      <c r="AL635">
        <v>0</v>
      </c>
      <c r="AM635">
        <v>0</v>
      </c>
      <c r="AN635">
        <v>0</v>
      </c>
      <c r="AO635">
        <v>0</v>
      </c>
      <c r="AP635">
        <v>0</v>
      </c>
      <c r="AQ635">
        <v>0</v>
      </c>
      <c r="AR635">
        <v>0</v>
      </c>
    </row>
    <row r="636" spans="1:44" x14ac:dyDescent="0.2">
      <c r="A636">
        <f>ROW(Source!A761)</f>
        <v>761</v>
      </c>
      <c r="B636">
        <v>60254529</v>
      </c>
      <c r="C636">
        <v>60254165</v>
      </c>
      <c r="D636">
        <v>59070370</v>
      </c>
      <c r="E636">
        <v>1</v>
      </c>
      <c r="F636">
        <v>1</v>
      </c>
      <c r="G636">
        <v>1080</v>
      </c>
      <c r="H636">
        <v>2</v>
      </c>
      <c r="I636" t="s">
        <v>1051</v>
      </c>
      <c r="J636" t="s">
        <v>1052</v>
      </c>
      <c r="K636" t="s">
        <v>1053</v>
      </c>
      <c r="L636">
        <v>1368</v>
      </c>
      <c r="N636">
        <v>1011</v>
      </c>
      <c r="O636" t="s">
        <v>1054</v>
      </c>
      <c r="P636" t="s">
        <v>1054</v>
      </c>
      <c r="Q636">
        <v>1</v>
      </c>
      <c r="X636">
        <v>2.19</v>
      </c>
      <c r="Y636">
        <v>0</v>
      </c>
      <c r="Z636">
        <v>7.11</v>
      </c>
      <c r="AA636">
        <v>0</v>
      </c>
      <c r="AB636">
        <v>0</v>
      </c>
      <c r="AC636">
        <v>0</v>
      </c>
      <c r="AD636">
        <v>1</v>
      </c>
      <c r="AE636">
        <v>0</v>
      </c>
      <c r="AF636" t="s">
        <v>24</v>
      </c>
      <c r="AG636">
        <v>2.4090000000000003</v>
      </c>
      <c r="AH636">
        <v>2</v>
      </c>
      <c r="AI636">
        <v>60254167</v>
      </c>
      <c r="AJ636">
        <v>557</v>
      </c>
      <c r="AK636">
        <v>0</v>
      </c>
      <c r="AL636">
        <v>0</v>
      </c>
      <c r="AM636">
        <v>0</v>
      </c>
      <c r="AN636">
        <v>0</v>
      </c>
      <c r="AO636">
        <v>0</v>
      </c>
      <c r="AP636">
        <v>0</v>
      </c>
      <c r="AQ636">
        <v>0</v>
      </c>
      <c r="AR636">
        <v>0</v>
      </c>
    </row>
    <row r="637" spans="1:44" x14ac:dyDescent="0.2">
      <c r="A637">
        <f>ROW(Source!A761)</f>
        <v>761</v>
      </c>
      <c r="B637">
        <v>60254530</v>
      </c>
      <c r="C637">
        <v>60254165</v>
      </c>
      <c r="D637">
        <v>59070669</v>
      </c>
      <c r="E637">
        <v>1</v>
      </c>
      <c r="F637">
        <v>1</v>
      </c>
      <c r="G637">
        <v>1080</v>
      </c>
      <c r="H637">
        <v>2</v>
      </c>
      <c r="I637" t="s">
        <v>1055</v>
      </c>
      <c r="J637" t="s">
        <v>1056</v>
      </c>
      <c r="K637" t="s">
        <v>1057</v>
      </c>
      <c r="L637">
        <v>1368</v>
      </c>
      <c r="N637">
        <v>1011</v>
      </c>
      <c r="O637" t="s">
        <v>1054</v>
      </c>
      <c r="P637" t="s">
        <v>1054</v>
      </c>
      <c r="Q637">
        <v>1</v>
      </c>
      <c r="X637">
        <v>0.13</v>
      </c>
      <c r="Y637">
        <v>0</v>
      </c>
      <c r="Z637">
        <v>83.1</v>
      </c>
      <c r="AA637">
        <v>12.62</v>
      </c>
      <c r="AB637">
        <v>0</v>
      </c>
      <c r="AC637">
        <v>0</v>
      </c>
      <c r="AD637">
        <v>1</v>
      </c>
      <c r="AE637">
        <v>0</v>
      </c>
      <c r="AF637" t="s">
        <v>24</v>
      </c>
      <c r="AG637">
        <v>0.14300000000000002</v>
      </c>
      <c r="AH637">
        <v>2</v>
      </c>
      <c r="AI637">
        <v>60254168</v>
      </c>
      <c r="AJ637">
        <v>558</v>
      </c>
      <c r="AK637">
        <v>0</v>
      </c>
      <c r="AL637">
        <v>0</v>
      </c>
      <c r="AM637">
        <v>0</v>
      </c>
      <c r="AN637">
        <v>0</v>
      </c>
      <c r="AO637">
        <v>0</v>
      </c>
      <c r="AP637">
        <v>0</v>
      </c>
      <c r="AQ637">
        <v>0</v>
      </c>
      <c r="AR637">
        <v>0</v>
      </c>
    </row>
    <row r="638" spans="1:44" x14ac:dyDescent="0.2">
      <c r="A638">
        <f>ROW(Source!A761)</f>
        <v>761</v>
      </c>
      <c r="B638">
        <v>60254531</v>
      </c>
      <c r="C638">
        <v>60254165</v>
      </c>
      <c r="D638">
        <v>58994244</v>
      </c>
      <c r="E638">
        <v>1080</v>
      </c>
      <c r="F638">
        <v>1</v>
      </c>
      <c r="G638">
        <v>1080</v>
      </c>
      <c r="H638">
        <v>3</v>
      </c>
      <c r="I638" t="s">
        <v>1273</v>
      </c>
      <c r="J638" t="s">
        <v>3</v>
      </c>
      <c r="K638" t="s">
        <v>1279</v>
      </c>
      <c r="L638">
        <v>1348</v>
      </c>
      <c r="N638">
        <v>1009</v>
      </c>
      <c r="O638" t="s">
        <v>32</v>
      </c>
      <c r="P638" t="s">
        <v>32</v>
      </c>
      <c r="Q638">
        <v>1000</v>
      </c>
      <c r="X638">
        <v>8.1000000000000003E-2</v>
      </c>
      <c r="Y638">
        <v>0</v>
      </c>
      <c r="Z638">
        <v>0</v>
      </c>
      <c r="AA638">
        <v>0</v>
      </c>
      <c r="AB638">
        <v>0</v>
      </c>
      <c r="AC638">
        <v>0</v>
      </c>
      <c r="AD638">
        <v>0</v>
      </c>
      <c r="AE638">
        <v>0</v>
      </c>
      <c r="AF638" t="s">
        <v>3</v>
      </c>
      <c r="AG638">
        <v>8.1000000000000003E-2</v>
      </c>
      <c r="AH638">
        <v>3</v>
      </c>
      <c r="AI638">
        <v>-1</v>
      </c>
      <c r="AJ638" t="s">
        <v>3</v>
      </c>
      <c r="AK638">
        <v>0</v>
      </c>
      <c r="AL638">
        <v>0</v>
      </c>
      <c r="AM638">
        <v>0</v>
      </c>
      <c r="AN638">
        <v>0</v>
      </c>
      <c r="AO638">
        <v>0</v>
      </c>
      <c r="AP638">
        <v>0</v>
      </c>
      <c r="AQ638">
        <v>0</v>
      </c>
      <c r="AR638">
        <v>0</v>
      </c>
    </row>
    <row r="639" spans="1:44" x14ac:dyDescent="0.2">
      <c r="A639">
        <f>ROW(Source!A761)</f>
        <v>761</v>
      </c>
      <c r="B639">
        <v>60254532</v>
      </c>
      <c r="C639">
        <v>60254165</v>
      </c>
      <c r="D639">
        <v>59040049</v>
      </c>
      <c r="E639">
        <v>1</v>
      </c>
      <c r="F639">
        <v>1</v>
      </c>
      <c r="G639">
        <v>1080</v>
      </c>
      <c r="H639">
        <v>3</v>
      </c>
      <c r="I639" t="s">
        <v>1066</v>
      </c>
      <c r="J639" t="s">
        <v>1067</v>
      </c>
      <c r="K639" t="s">
        <v>1068</v>
      </c>
      <c r="L639">
        <v>1348</v>
      </c>
      <c r="N639">
        <v>1009</v>
      </c>
      <c r="O639" t="s">
        <v>32</v>
      </c>
      <c r="P639" t="s">
        <v>32</v>
      </c>
      <c r="Q639">
        <v>1000</v>
      </c>
      <c r="X639">
        <v>7.7999999999999999E-4</v>
      </c>
      <c r="Y639">
        <v>8590.86</v>
      </c>
      <c r="Z639">
        <v>0</v>
      </c>
      <c r="AA639">
        <v>0</v>
      </c>
      <c r="AB639">
        <v>0</v>
      </c>
      <c r="AC639">
        <v>0</v>
      </c>
      <c r="AD639">
        <v>1</v>
      </c>
      <c r="AE639">
        <v>0</v>
      </c>
      <c r="AF639" t="s">
        <v>3</v>
      </c>
      <c r="AG639">
        <v>7.7999999999999999E-4</v>
      </c>
      <c r="AH639">
        <v>2</v>
      </c>
      <c r="AI639">
        <v>60254169</v>
      </c>
      <c r="AJ639">
        <v>559</v>
      </c>
      <c r="AK639">
        <v>0</v>
      </c>
      <c r="AL639">
        <v>0</v>
      </c>
      <c r="AM639">
        <v>0</v>
      </c>
      <c r="AN639">
        <v>0</v>
      </c>
      <c r="AO639">
        <v>0</v>
      </c>
      <c r="AP639">
        <v>0</v>
      </c>
      <c r="AQ639">
        <v>0</v>
      </c>
      <c r="AR639">
        <v>0</v>
      </c>
    </row>
    <row r="640" spans="1:44" x14ac:dyDescent="0.2">
      <c r="A640">
        <f>ROW(Source!A761)</f>
        <v>761</v>
      </c>
      <c r="B640">
        <v>60254533</v>
      </c>
      <c r="C640">
        <v>60254165</v>
      </c>
      <c r="D640">
        <v>59039184</v>
      </c>
      <c r="E640">
        <v>1</v>
      </c>
      <c r="F640">
        <v>1</v>
      </c>
      <c r="G640">
        <v>1080</v>
      </c>
      <c r="H640">
        <v>3</v>
      </c>
      <c r="I640" t="s">
        <v>1214</v>
      </c>
      <c r="J640" t="s">
        <v>1215</v>
      </c>
      <c r="K640" t="s">
        <v>1216</v>
      </c>
      <c r="L640">
        <v>1348</v>
      </c>
      <c r="N640">
        <v>1009</v>
      </c>
      <c r="O640" t="s">
        <v>32</v>
      </c>
      <c r="P640" t="s">
        <v>32</v>
      </c>
      <c r="Q640">
        <v>1000</v>
      </c>
      <c r="X640">
        <v>2E-3</v>
      </c>
      <c r="Y640">
        <v>16180.28</v>
      </c>
      <c r="Z640">
        <v>0</v>
      </c>
      <c r="AA640">
        <v>0</v>
      </c>
      <c r="AB640">
        <v>0</v>
      </c>
      <c r="AC640">
        <v>0</v>
      </c>
      <c r="AD640">
        <v>1</v>
      </c>
      <c r="AE640">
        <v>0</v>
      </c>
      <c r="AF640" t="s">
        <v>3</v>
      </c>
      <c r="AG640">
        <v>2E-3</v>
      </c>
      <c r="AH640">
        <v>2</v>
      </c>
      <c r="AI640">
        <v>60254170</v>
      </c>
      <c r="AJ640">
        <v>560</v>
      </c>
      <c r="AK640">
        <v>0</v>
      </c>
      <c r="AL640">
        <v>0</v>
      </c>
      <c r="AM640">
        <v>0</v>
      </c>
      <c r="AN640">
        <v>0</v>
      </c>
      <c r="AO640">
        <v>0</v>
      </c>
      <c r="AP640">
        <v>0</v>
      </c>
      <c r="AQ640">
        <v>0</v>
      </c>
      <c r="AR640">
        <v>0</v>
      </c>
    </row>
  </sheetData>
  <printOptions gridLines="1"/>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4"/>
  <sheetViews>
    <sheetView workbookViewId="0"/>
  </sheetViews>
  <sheetFormatPr defaultColWidth="9.140625" defaultRowHeight="12.75" x14ac:dyDescent="0.2"/>
  <cols>
    <col min="1" max="256" width="9.140625" customWidth="1"/>
  </cols>
  <sheetData>
    <row r="1" spans="1:21" x14ac:dyDescent="0.2">
      <c r="A1">
        <v>29</v>
      </c>
      <c r="B1">
        <v>1</v>
      </c>
      <c r="C1" t="s">
        <v>3</v>
      </c>
      <c r="D1" t="s">
        <v>3</v>
      </c>
      <c r="E1" t="s">
        <v>24</v>
      </c>
      <c r="F1" t="s">
        <v>24</v>
      </c>
      <c r="G1" t="s">
        <v>24</v>
      </c>
      <c r="H1" t="s">
        <v>3</v>
      </c>
      <c r="I1" t="s">
        <v>24</v>
      </c>
      <c r="J1" t="s">
        <v>24</v>
      </c>
      <c r="K1" t="s">
        <v>3</v>
      </c>
      <c r="L1" t="s">
        <v>3</v>
      </c>
      <c r="M1" t="s">
        <v>3</v>
      </c>
      <c r="N1" t="s">
        <v>3</v>
      </c>
      <c r="O1" t="s">
        <v>24</v>
      </c>
      <c r="P1" t="s">
        <v>3</v>
      </c>
      <c r="Q1" t="s">
        <v>3</v>
      </c>
      <c r="R1" t="s">
        <v>3</v>
      </c>
      <c r="S1" t="s">
        <v>1280</v>
      </c>
      <c r="T1" t="s">
        <v>1288</v>
      </c>
      <c r="U1" t="s">
        <v>1281</v>
      </c>
    </row>
    <row r="2" spans="1:21" x14ac:dyDescent="0.2">
      <c r="A2">
        <v>30</v>
      </c>
      <c r="B2">
        <v>1</v>
      </c>
      <c r="C2" t="s">
        <v>3</v>
      </c>
      <c r="D2" t="s">
        <v>3</v>
      </c>
      <c r="E2" t="s">
        <v>24</v>
      </c>
      <c r="F2" t="s">
        <v>24</v>
      </c>
      <c r="G2" t="s">
        <v>24</v>
      </c>
      <c r="H2" t="s">
        <v>3</v>
      </c>
      <c r="I2" t="s">
        <v>24</v>
      </c>
      <c r="J2" t="s">
        <v>24</v>
      </c>
      <c r="K2" t="s">
        <v>3</v>
      </c>
      <c r="L2" t="s">
        <v>3</v>
      </c>
      <c r="M2" t="s">
        <v>3</v>
      </c>
      <c r="N2" t="s">
        <v>3</v>
      </c>
      <c r="O2" t="s">
        <v>24</v>
      </c>
      <c r="P2" t="s">
        <v>3</v>
      </c>
      <c r="Q2" t="s">
        <v>3</v>
      </c>
      <c r="R2" t="s">
        <v>3</v>
      </c>
      <c r="S2" t="s">
        <v>1280</v>
      </c>
      <c r="T2" t="s">
        <v>1288</v>
      </c>
      <c r="U2" t="s">
        <v>1281</v>
      </c>
    </row>
    <row r="3" spans="1:21" x14ac:dyDescent="0.2">
      <c r="A3">
        <v>38</v>
      </c>
      <c r="B3">
        <v>1</v>
      </c>
      <c r="C3" t="s">
        <v>3</v>
      </c>
      <c r="D3" t="s">
        <v>3</v>
      </c>
      <c r="E3" t="s">
        <v>24</v>
      </c>
      <c r="F3" t="s">
        <v>24</v>
      </c>
      <c r="G3" t="s">
        <v>24</v>
      </c>
      <c r="H3" t="s">
        <v>3</v>
      </c>
      <c r="I3" t="s">
        <v>24</v>
      </c>
      <c r="J3" t="s">
        <v>24</v>
      </c>
      <c r="K3" t="s">
        <v>3</v>
      </c>
      <c r="L3" t="s">
        <v>3</v>
      </c>
      <c r="M3" t="s">
        <v>3</v>
      </c>
      <c r="N3" t="s">
        <v>3</v>
      </c>
      <c r="O3" t="s">
        <v>24</v>
      </c>
      <c r="P3" t="s">
        <v>3</v>
      </c>
      <c r="Q3" t="s">
        <v>3</v>
      </c>
      <c r="R3" t="s">
        <v>3</v>
      </c>
      <c r="S3" t="s">
        <v>1280</v>
      </c>
      <c r="T3" t="s">
        <v>1288</v>
      </c>
      <c r="U3" t="s">
        <v>1281</v>
      </c>
    </row>
    <row r="4" spans="1:21" x14ac:dyDescent="0.2">
      <c r="A4">
        <v>39</v>
      </c>
      <c r="B4">
        <v>1</v>
      </c>
      <c r="C4" t="s">
        <v>3</v>
      </c>
      <c r="D4" t="s">
        <v>3</v>
      </c>
      <c r="E4" t="s">
        <v>24</v>
      </c>
      <c r="F4" t="s">
        <v>24</v>
      </c>
      <c r="G4" t="s">
        <v>24</v>
      </c>
      <c r="H4" t="s">
        <v>3</v>
      </c>
      <c r="I4" t="s">
        <v>24</v>
      </c>
      <c r="J4" t="s">
        <v>24</v>
      </c>
      <c r="K4" t="s">
        <v>3</v>
      </c>
      <c r="L4" t="s">
        <v>3</v>
      </c>
      <c r="M4" t="s">
        <v>3</v>
      </c>
      <c r="N4" t="s">
        <v>3</v>
      </c>
      <c r="O4" t="s">
        <v>24</v>
      </c>
      <c r="P4" t="s">
        <v>3</v>
      </c>
      <c r="Q4" t="s">
        <v>3</v>
      </c>
      <c r="R4" t="s">
        <v>3</v>
      </c>
      <c r="S4" t="s">
        <v>1280</v>
      </c>
      <c r="T4" t="s">
        <v>1288</v>
      </c>
      <c r="U4" t="s">
        <v>1281</v>
      </c>
    </row>
    <row r="5" spans="1:21" x14ac:dyDescent="0.2">
      <c r="A5">
        <v>47</v>
      </c>
      <c r="B5">
        <v>1</v>
      </c>
      <c r="C5" t="s">
        <v>3</v>
      </c>
      <c r="D5" t="s">
        <v>3</v>
      </c>
      <c r="E5" t="s">
        <v>24</v>
      </c>
      <c r="F5" t="s">
        <v>24</v>
      </c>
      <c r="G5" t="s">
        <v>24</v>
      </c>
      <c r="H5" t="s">
        <v>3</v>
      </c>
      <c r="I5" t="s">
        <v>24</v>
      </c>
      <c r="J5" t="s">
        <v>24</v>
      </c>
      <c r="K5" t="s">
        <v>3</v>
      </c>
      <c r="L5" t="s">
        <v>3</v>
      </c>
      <c r="M5" t="s">
        <v>3</v>
      </c>
      <c r="N5" t="s">
        <v>3</v>
      </c>
      <c r="O5" t="s">
        <v>24</v>
      </c>
      <c r="P5" t="s">
        <v>3</v>
      </c>
      <c r="Q5" t="s">
        <v>3</v>
      </c>
      <c r="R5" t="s">
        <v>3</v>
      </c>
      <c r="S5" t="s">
        <v>1280</v>
      </c>
      <c r="T5" t="s">
        <v>1288</v>
      </c>
      <c r="U5" t="s">
        <v>1281</v>
      </c>
    </row>
    <row r="6" spans="1:21" x14ac:dyDescent="0.2">
      <c r="A6">
        <v>48</v>
      </c>
      <c r="B6">
        <v>1</v>
      </c>
      <c r="C6" t="s">
        <v>3</v>
      </c>
      <c r="D6" t="s">
        <v>3</v>
      </c>
      <c r="E6" t="s">
        <v>24</v>
      </c>
      <c r="F6" t="s">
        <v>24</v>
      </c>
      <c r="G6" t="s">
        <v>24</v>
      </c>
      <c r="H6" t="s">
        <v>3</v>
      </c>
      <c r="I6" t="s">
        <v>24</v>
      </c>
      <c r="J6" t="s">
        <v>24</v>
      </c>
      <c r="K6" t="s">
        <v>3</v>
      </c>
      <c r="L6" t="s">
        <v>3</v>
      </c>
      <c r="M6" t="s">
        <v>3</v>
      </c>
      <c r="N6" t="s">
        <v>3</v>
      </c>
      <c r="O6" t="s">
        <v>24</v>
      </c>
      <c r="P6" t="s">
        <v>3</v>
      </c>
      <c r="Q6" t="s">
        <v>3</v>
      </c>
      <c r="R6" t="s">
        <v>3</v>
      </c>
      <c r="S6" t="s">
        <v>1280</v>
      </c>
      <c r="T6" t="s">
        <v>1288</v>
      </c>
      <c r="U6" t="s">
        <v>1281</v>
      </c>
    </row>
    <row r="7" spans="1:21" x14ac:dyDescent="0.2">
      <c r="A7">
        <v>54</v>
      </c>
      <c r="B7">
        <v>1</v>
      </c>
      <c r="C7" t="s">
        <v>3</v>
      </c>
      <c r="D7" t="s">
        <v>3</v>
      </c>
      <c r="E7" t="s">
        <v>24</v>
      </c>
      <c r="F7" t="s">
        <v>24</v>
      </c>
      <c r="G7" t="s">
        <v>24</v>
      </c>
      <c r="H7" t="s">
        <v>3</v>
      </c>
      <c r="I7" t="s">
        <v>24</v>
      </c>
      <c r="J7" t="s">
        <v>24</v>
      </c>
      <c r="K7" t="s">
        <v>3</v>
      </c>
      <c r="L7" t="s">
        <v>3</v>
      </c>
      <c r="M7" t="s">
        <v>3</v>
      </c>
      <c r="N7" t="s">
        <v>3</v>
      </c>
      <c r="O7" t="s">
        <v>24</v>
      </c>
      <c r="P7" t="s">
        <v>3</v>
      </c>
      <c r="Q7" t="s">
        <v>3</v>
      </c>
      <c r="R7" t="s">
        <v>3</v>
      </c>
      <c r="S7" t="s">
        <v>1280</v>
      </c>
      <c r="T7" t="s">
        <v>1288</v>
      </c>
      <c r="U7" t="s">
        <v>1281</v>
      </c>
    </row>
    <row r="8" spans="1:21" x14ac:dyDescent="0.2">
      <c r="A8">
        <v>55</v>
      </c>
      <c r="B8">
        <v>1</v>
      </c>
      <c r="C8" t="s">
        <v>3</v>
      </c>
      <c r="D8" t="s">
        <v>3</v>
      </c>
      <c r="E8" t="s">
        <v>24</v>
      </c>
      <c r="F8" t="s">
        <v>24</v>
      </c>
      <c r="G8" t="s">
        <v>24</v>
      </c>
      <c r="H8" t="s">
        <v>3</v>
      </c>
      <c r="I8" t="s">
        <v>24</v>
      </c>
      <c r="J8" t="s">
        <v>24</v>
      </c>
      <c r="K8" t="s">
        <v>3</v>
      </c>
      <c r="L8" t="s">
        <v>3</v>
      </c>
      <c r="M8" t="s">
        <v>3</v>
      </c>
      <c r="N8" t="s">
        <v>3</v>
      </c>
      <c r="O8" t="s">
        <v>24</v>
      </c>
      <c r="P8" t="s">
        <v>3</v>
      </c>
      <c r="Q8" t="s">
        <v>3</v>
      </c>
      <c r="R8" t="s">
        <v>3</v>
      </c>
      <c r="S8" t="s">
        <v>1280</v>
      </c>
      <c r="T8" t="s">
        <v>1288</v>
      </c>
      <c r="U8" t="s">
        <v>1281</v>
      </c>
    </row>
    <row r="9" spans="1:21" x14ac:dyDescent="0.2">
      <c r="A9">
        <v>68</v>
      </c>
      <c r="B9">
        <v>1</v>
      </c>
      <c r="C9" t="s">
        <v>3</v>
      </c>
      <c r="D9" t="s">
        <v>3</v>
      </c>
      <c r="E9" t="s">
        <v>24</v>
      </c>
      <c r="F9" t="s">
        <v>24</v>
      </c>
      <c r="G9" t="s">
        <v>24</v>
      </c>
      <c r="H9" t="s">
        <v>3</v>
      </c>
      <c r="I9" t="s">
        <v>24</v>
      </c>
      <c r="J9" t="s">
        <v>24</v>
      </c>
      <c r="K9" t="s">
        <v>3</v>
      </c>
      <c r="L9" t="s">
        <v>3</v>
      </c>
      <c r="M9" t="s">
        <v>3</v>
      </c>
      <c r="N9" t="s">
        <v>3</v>
      </c>
      <c r="O9" t="s">
        <v>24</v>
      </c>
      <c r="P9" t="s">
        <v>3</v>
      </c>
      <c r="Q9" t="s">
        <v>3</v>
      </c>
      <c r="R9" t="s">
        <v>3</v>
      </c>
      <c r="S9" t="s">
        <v>1280</v>
      </c>
      <c r="T9" t="s">
        <v>1288</v>
      </c>
      <c r="U9" t="s">
        <v>1281</v>
      </c>
    </row>
    <row r="10" spans="1:21" x14ac:dyDescent="0.2">
      <c r="A10">
        <v>69</v>
      </c>
      <c r="B10">
        <v>1</v>
      </c>
      <c r="C10" t="s">
        <v>3</v>
      </c>
      <c r="D10" t="s">
        <v>3</v>
      </c>
      <c r="E10" t="s">
        <v>24</v>
      </c>
      <c r="F10" t="s">
        <v>24</v>
      </c>
      <c r="G10" t="s">
        <v>24</v>
      </c>
      <c r="H10" t="s">
        <v>3</v>
      </c>
      <c r="I10" t="s">
        <v>24</v>
      </c>
      <c r="J10" t="s">
        <v>24</v>
      </c>
      <c r="K10" t="s">
        <v>3</v>
      </c>
      <c r="L10" t="s">
        <v>3</v>
      </c>
      <c r="M10" t="s">
        <v>3</v>
      </c>
      <c r="N10" t="s">
        <v>3</v>
      </c>
      <c r="O10" t="s">
        <v>24</v>
      </c>
      <c r="P10" t="s">
        <v>3</v>
      </c>
      <c r="Q10" t="s">
        <v>3</v>
      </c>
      <c r="R10" t="s">
        <v>3</v>
      </c>
      <c r="S10" t="s">
        <v>1280</v>
      </c>
      <c r="T10" t="s">
        <v>1288</v>
      </c>
      <c r="U10" t="s">
        <v>1281</v>
      </c>
    </row>
    <row r="11" spans="1:21" x14ac:dyDescent="0.2">
      <c r="A11">
        <v>227</v>
      </c>
      <c r="B11">
        <v>1</v>
      </c>
      <c r="C11" t="s">
        <v>3</v>
      </c>
      <c r="D11" t="s">
        <v>3</v>
      </c>
      <c r="E11" t="s">
        <v>24</v>
      </c>
      <c r="F11" t="s">
        <v>24</v>
      </c>
      <c r="G11" t="s">
        <v>24</v>
      </c>
      <c r="H11" t="s">
        <v>3</v>
      </c>
      <c r="I11" t="s">
        <v>24</v>
      </c>
      <c r="J11" t="s">
        <v>24</v>
      </c>
      <c r="K11" t="s">
        <v>3</v>
      </c>
      <c r="L11" t="s">
        <v>3</v>
      </c>
      <c r="M11" t="s">
        <v>3</v>
      </c>
      <c r="N11" t="s">
        <v>3</v>
      </c>
      <c r="O11" t="s">
        <v>24</v>
      </c>
      <c r="P11" t="s">
        <v>3</v>
      </c>
      <c r="Q11" t="s">
        <v>3</v>
      </c>
      <c r="R11" t="s">
        <v>3</v>
      </c>
      <c r="S11" t="s">
        <v>1280</v>
      </c>
      <c r="T11" t="s">
        <v>1288</v>
      </c>
      <c r="U11" t="s">
        <v>1281</v>
      </c>
    </row>
    <row r="12" spans="1:21" x14ac:dyDescent="0.2">
      <c r="A12">
        <v>228</v>
      </c>
      <c r="B12">
        <v>1</v>
      </c>
      <c r="C12" t="s">
        <v>3</v>
      </c>
      <c r="D12" t="s">
        <v>3</v>
      </c>
      <c r="E12" t="s">
        <v>24</v>
      </c>
      <c r="F12" t="s">
        <v>24</v>
      </c>
      <c r="G12" t="s">
        <v>24</v>
      </c>
      <c r="H12" t="s">
        <v>3</v>
      </c>
      <c r="I12" t="s">
        <v>24</v>
      </c>
      <c r="J12" t="s">
        <v>24</v>
      </c>
      <c r="K12" t="s">
        <v>3</v>
      </c>
      <c r="L12" t="s">
        <v>3</v>
      </c>
      <c r="M12" t="s">
        <v>3</v>
      </c>
      <c r="N12" t="s">
        <v>3</v>
      </c>
      <c r="O12" t="s">
        <v>24</v>
      </c>
      <c r="P12" t="s">
        <v>3</v>
      </c>
      <c r="Q12" t="s">
        <v>3</v>
      </c>
      <c r="R12" t="s">
        <v>3</v>
      </c>
      <c r="S12" t="s">
        <v>1280</v>
      </c>
      <c r="T12" t="s">
        <v>1288</v>
      </c>
      <c r="U12" t="s">
        <v>1281</v>
      </c>
    </row>
    <row r="13" spans="1:21" x14ac:dyDescent="0.2">
      <c r="A13">
        <v>235</v>
      </c>
      <c r="B13">
        <v>1</v>
      </c>
      <c r="C13" t="s">
        <v>3</v>
      </c>
      <c r="D13" t="s">
        <v>3</v>
      </c>
      <c r="E13" t="s">
        <v>24</v>
      </c>
      <c r="F13" t="s">
        <v>24</v>
      </c>
      <c r="G13" t="s">
        <v>24</v>
      </c>
      <c r="H13" t="s">
        <v>3</v>
      </c>
      <c r="I13" t="s">
        <v>24</v>
      </c>
      <c r="J13" t="s">
        <v>24</v>
      </c>
      <c r="K13" t="s">
        <v>3</v>
      </c>
      <c r="L13" t="s">
        <v>3</v>
      </c>
      <c r="M13" t="s">
        <v>3</v>
      </c>
      <c r="N13" t="s">
        <v>3</v>
      </c>
      <c r="O13" t="s">
        <v>24</v>
      </c>
      <c r="P13" t="s">
        <v>3</v>
      </c>
      <c r="Q13" t="s">
        <v>3</v>
      </c>
      <c r="R13" t="s">
        <v>3</v>
      </c>
      <c r="S13" t="s">
        <v>1280</v>
      </c>
      <c r="T13" t="s">
        <v>1288</v>
      </c>
      <c r="U13" t="s">
        <v>1281</v>
      </c>
    </row>
    <row r="14" spans="1:21" x14ac:dyDescent="0.2">
      <c r="A14">
        <v>236</v>
      </c>
      <c r="B14">
        <v>1</v>
      </c>
      <c r="C14" t="s">
        <v>3</v>
      </c>
      <c r="D14" t="s">
        <v>3</v>
      </c>
      <c r="E14" t="s">
        <v>24</v>
      </c>
      <c r="F14" t="s">
        <v>24</v>
      </c>
      <c r="G14" t="s">
        <v>24</v>
      </c>
      <c r="H14" t="s">
        <v>3</v>
      </c>
      <c r="I14" t="s">
        <v>24</v>
      </c>
      <c r="J14" t="s">
        <v>24</v>
      </c>
      <c r="K14" t="s">
        <v>3</v>
      </c>
      <c r="L14" t="s">
        <v>3</v>
      </c>
      <c r="M14" t="s">
        <v>3</v>
      </c>
      <c r="N14" t="s">
        <v>3</v>
      </c>
      <c r="O14" t="s">
        <v>24</v>
      </c>
      <c r="P14" t="s">
        <v>3</v>
      </c>
      <c r="Q14" t="s">
        <v>3</v>
      </c>
      <c r="R14" t="s">
        <v>3</v>
      </c>
      <c r="S14" t="s">
        <v>1280</v>
      </c>
      <c r="T14" t="s">
        <v>1288</v>
      </c>
      <c r="U14" t="s">
        <v>1281</v>
      </c>
    </row>
    <row r="15" spans="1:21" x14ac:dyDescent="0.2">
      <c r="A15">
        <v>247</v>
      </c>
      <c r="B15">
        <v>1</v>
      </c>
      <c r="C15" t="s">
        <v>3</v>
      </c>
      <c r="D15" t="s">
        <v>3</v>
      </c>
      <c r="E15" t="s">
        <v>24</v>
      </c>
      <c r="F15" t="s">
        <v>24</v>
      </c>
      <c r="G15" t="s">
        <v>24</v>
      </c>
      <c r="H15" t="s">
        <v>3</v>
      </c>
      <c r="I15" t="s">
        <v>24</v>
      </c>
      <c r="J15" t="s">
        <v>24</v>
      </c>
      <c r="K15" t="s">
        <v>3</v>
      </c>
      <c r="L15" t="s">
        <v>3</v>
      </c>
      <c r="M15" t="s">
        <v>3</v>
      </c>
      <c r="N15" t="s">
        <v>3</v>
      </c>
      <c r="O15" t="s">
        <v>24</v>
      </c>
      <c r="P15" t="s">
        <v>3</v>
      </c>
      <c r="Q15" t="s">
        <v>3</v>
      </c>
      <c r="R15" t="s">
        <v>3</v>
      </c>
      <c r="S15" t="s">
        <v>1280</v>
      </c>
      <c r="T15" t="s">
        <v>1288</v>
      </c>
      <c r="U15" t="s">
        <v>1281</v>
      </c>
    </row>
    <row r="16" spans="1:21" x14ac:dyDescent="0.2">
      <c r="A16">
        <v>248</v>
      </c>
      <c r="B16">
        <v>1</v>
      </c>
      <c r="C16" t="s">
        <v>3</v>
      </c>
      <c r="D16" t="s">
        <v>3</v>
      </c>
      <c r="E16" t="s">
        <v>24</v>
      </c>
      <c r="F16" t="s">
        <v>24</v>
      </c>
      <c r="G16" t="s">
        <v>24</v>
      </c>
      <c r="H16" t="s">
        <v>3</v>
      </c>
      <c r="I16" t="s">
        <v>24</v>
      </c>
      <c r="J16" t="s">
        <v>24</v>
      </c>
      <c r="K16" t="s">
        <v>3</v>
      </c>
      <c r="L16" t="s">
        <v>3</v>
      </c>
      <c r="M16" t="s">
        <v>3</v>
      </c>
      <c r="N16" t="s">
        <v>3</v>
      </c>
      <c r="O16" t="s">
        <v>24</v>
      </c>
      <c r="P16" t="s">
        <v>3</v>
      </c>
      <c r="Q16" t="s">
        <v>3</v>
      </c>
      <c r="R16" t="s">
        <v>3</v>
      </c>
      <c r="S16" t="s">
        <v>1280</v>
      </c>
      <c r="T16" t="s">
        <v>1288</v>
      </c>
      <c r="U16" t="s">
        <v>1281</v>
      </c>
    </row>
    <row r="17" spans="1:21" x14ac:dyDescent="0.2">
      <c r="A17">
        <v>251</v>
      </c>
      <c r="B17">
        <v>1</v>
      </c>
      <c r="C17" t="s">
        <v>3</v>
      </c>
      <c r="D17" t="s">
        <v>3</v>
      </c>
      <c r="E17" t="s">
        <v>24</v>
      </c>
      <c r="F17" t="s">
        <v>24</v>
      </c>
      <c r="G17" t="s">
        <v>24</v>
      </c>
      <c r="H17" t="s">
        <v>3</v>
      </c>
      <c r="I17" t="s">
        <v>24</v>
      </c>
      <c r="J17" t="s">
        <v>24</v>
      </c>
      <c r="K17" t="s">
        <v>3</v>
      </c>
      <c r="L17" t="s">
        <v>3</v>
      </c>
      <c r="M17" t="s">
        <v>3</v>
      </c>
      <c r="N17" t="s">
        <v>3</v>
      </c>
      <c r="O17" t="s">
        <v>24</v>
      </c>
      <c r="P17" t="s">
        <v>3</v>
      </c>
      <c r="Q17" t="s">
        <v>3</v>
      </c>
      <c r="R17" t="s">
        <v>3</v>
      </c>
      <c r="S17" t="s">
        <v>1280</v>
      </c>
      <c r="T17" t="s">
        <v>1288</v>
      </c>
      <c r="U17" t="s">
        <v>1281</v>
      </c>
    </row>
    <row r="18" spans="1:21" x14ac:dyDescent="0.2">
      <c r="A18">
        <v>252</v>
      </c>
      <c r="B18">
        <v>1</v>
      </c>
      <c r="C18" t="s">
        <v>3</v>
      </c>
      <c r="D18" t="s">
        <v>3</v>
      </c>
      <c r="E18" t="s">
        <v>24</v>
      </c>
      <c r="F18" t="s">
        <v>24</v>
      </c>
      <c r="G18" t="s">
        <v>24</v>
      </c>
      <c r="H18" t="s">
        <v>3</v>
      </c>
      <c r="I18" t="s">
        <v>24</v>
      </c>
      <c r="J18" t="s">
        <v>24</v>
      </c>
      <c r="K18" t="s">
        <v>3</v>
      </c>
      <c r="L18" t="s">
        <v>3</v>
      </c>
      <c r="M18" t="s">
        <v>3</v>
      </c>
      <c r="N18" t="s">
        <v>3</v>
      </c>
      <c r="O18" t="s">
        <v>24</v>
      </c>
      <c r="P18" t="s">
        <v>3</v>
      </c>
      <c r="Q18" t="s">
        <v>3</v>
      </c>
      <c r="R18" t="s">
        <v>3</v>
      </c>
      <c r="S18" t="s">
        <v>1280</v>
      </c>
      <c r="T18" t="s">
        <v>1288</v>
      </c>
      <c r="U18" t="s">
        <v>1281</v>
      </c>
    </row>
    <row r="19" spans="1:21" x14ac:dyDescent="0.2">
      <c r="A19">
        <v>257</v>
      </c>
      <c r="B19">
        <v>1</v>
      </c>
      <c r="C19" t="s">
        <v>3</v>
      </c>
      <c r="D19" t="s">
        <v>3</v>
      </c>
      <c r="E19" t="s">
        <v>24</v>
      </c>
      <c r="F19" t="s">
        <v>24</v>
      </c>
      <c r="G19" t="s">
        <v>24</v>
      </c>
      <c r="H19" t="s">
        <v>3</v>
      </c>
      <c r="I19" t="s">
        <v>24</v>
      </c>
      <c r="J19" t="s">
        <v>24</v>
      </c>
      <c r="K19" t="s">
        <v>3</v>
      </c>
      <c r="L19" t="s">
        <v>3</v>
      </c>
      <c r="M19" t="s">
        <v>3</v>
      </c>
      <c r="N19" t="s">
        <v>3</v>
      </c>
      <c r="O19" t="s">
        <v>24</v>
      </c>
      <c r="P19" t="s">
        <v>3</v>
      </c>
      <c r="Q19" t="s">
        <v>3</v>
      </c>
      <c r="R19" t="s">
        <v>3</v>
      </c>
      <c r="S19" t="s">
        <v>1280</v>
      </c>
      <c r="T19" t="s">
        <v>1288</v>
      </c>
      <c r="U19" t="s">
        <v>1281</v>
      </c>
    </row>
    <row r="20" spans="1:21" x14ac:dyDescent="0.2">
      <c r="A20">
        <v>258</v>
      </c>
      <c r="B20">
        <v>1</v>
      </c>
      <c r="C20" t="s">
        <v>3</v>
      </c>
      <c r="D20" t="s">
        <v>3</v>
      </c>
      <c r="E20" t="s">
        <v>24</v>
      </c>
      <c r="F20" t="s">
        <v>24</v>
      </c>
      <c r="G20" t="s">
        <v>24</v>
      </c>
      <c r="H20" t="s">
        <v>3</v>
      </c>
      <c r="I20" t="s">
        <v>24</v>
      </c>
      <c r="J20" t="s">
        <v>24</v>
      </c>
      <c r="K20" t="s">
        <v>3</v>
      </c>
      <c r="L20" t="s">
        <v>3</v>
      </c>
      <c r="M20" t="s">
        <v>3</v>
      </c>
      <c r="N20" t="s">
        <v>3</v>
      </c>
      <c r="O20" t="s">
        <v>24</v>
      </c>
      <c r="P20" t="s">
        <v>3</v>
      </c>
      <c r="Q20" t="s">
        <v>3</v>
      </c>
      <c r="R20" t="s">
        <v>3</v>
      </c>
      <c r="S20" t="s">
        <v>1280</v>
      </c>
      <c r="T20" t="s">
        <v>1288</v>
      </c>
      <c r="U20" t="s">
        <v>1281</v>
      </c>
    </row>
    <row r="21" spans="1:21" x14ac:dyDescent="0.2">
      <c r="A21">
        <v>350</v>
      </c>
      <c r="B21">
        <v>1</v>
      </c>
      <c r="C21" t="s">
        <v>3</v>
      </c>
      <c r="D21" t="s">
        <v>3</v>
      </c>
      <c r="E21" t="s">
        <v>1282</v>
      </c>
      <c r="F21" t="s">
        <v>1282</v>
      </c>
      <c r="G21" t="s">
        <v>1283</v>
      </c>
      <c r="H21" t="s">
        <v>3</v>
      </c>
      <c r="I21" t="s">
        <v>1283</v>
      </c>
      <c r="J21" t="s">
        <v>1282</v>
      </c>
      <c r="K21" t="s">
        <v>3</v>
      </c>
      <c r="L21" t="s">
        <v>3</v>
      </c>
      <c r="M21" t="s">
        <v>3</v>
      </c>
      <c r="N21" t="s">
        <v>3</v>
      </c>
      <c r="O21" t="s">
        <v>1284</v>
      </c>
      <c r="P21" t="s">
        <v>3</v>
      </c>
      <c r="Q21" t="s">
        <v>3</v>
      </c>
      <c r="R21" t="s">
        <v>3</v>
      </c>
      <c r="S21" t="s">
        <v>1285</v>
      </c>
      <c r="T21" t="s">
        <v>1286</v>
      </c>
      <c r="U21" t="s">
        <v>1281</v>
      </c>
    </row>
    <row r="22" spans="1:21" x14ac:dyDescent="0.2">
      <c r="A22">
        <v>350</v>
      </c>
      <c r="B22">
        <v>1</v>
      </c>
      <c r="C22" t="s">
        <v>3</v>
      </c>
      <c r="D22" t="s">
        <v>3</v>
      </c>
      <c r="E22" t="s">
        <v>24</v>
      </c>
      <c r="F22" t="s">
        <v>24</v>
      </c>
      <c r="G22" t="s">
        <v>24</v>
      </c>
      <c r="H22" t="s">
        <v>3</v>
      </c>
      <c r="I22" t="s">
        <v>24</v>
      </c>
      <c r="J22" t="s">
        <v>24</v>
      </c>
      <c r="K22" t="s">
        <v>3</v>
      </c>
      <c r="L22" t="s">
        <v>3</v>
      </c>
      <c r="M22" t="s">
        <v>3</v>
      </c>
      <c r="N22" t="s">
        <v>3</v>
      </c>
      <c r="O22" t="s">
        <v>24</v>
      </c>
      <c r="P22" t="s">
        <v>3</v>
      </c>
      <c r="Q22" t="s">
        <v>3</v>
      </c>
      <c r="R22" t="s">
        <v>3</v>
      </c>
      <c r="S22" t="s">
        <v>1280</v>
      </c>
      <c r="T22" t="s">
        <v>1288</v>
      </c>
      <c r="U22" t="s">
        <v>1281</v>
      </c>
    </row>
    <row r="23" spans="1:21" x14ac:dyDescent="0.2">
      <c r="A23">
        <v>351</v>
      </c>
      <c r="B23">
        <v>1</v>
      </c>
      <c r="C23" t="s">
        <v>3</v>
      </c>
      <c r="D23" t="s">
        <v>3</v>
      </c>
      <c r="E23" t="s">
        <v>1282</v>
      </c>
      <c r="F23" t="s">
        <v>1282</v>
      </c>
      <c r="G23" t="s">
        <v>1283</v>
      </c>
      <c r="H23" t="s">
        <v>3</v>
      </c>
      <c r="I23" t="s">
        <v>1283</v>
      </c>
      <c r="J23" t="s">
        <v>1282</v>
      </c>
      <c r="K23" t="s">
        <v>3</v>
      </c>
      <c r="L23" t="s">
        <v>3</v>
      </c>
      <c r="M23" t="s">
        <v>3</v>
      </c>
      <c r="N23" t="s">
        <v>3</v>
      </c>
      <c r="O23" t="s">
        <v>1284</v>
      </c>
      <c r="P23" t="s">
        <v>3</v>
      </c>
      <c r="Q23" t="s">
        <v>3</v>
      </c>
      <c r="R23" t="s">
        <v>3</v>
      </c>
      <c r="S23" t="s">
        <v>1285</v>
      </c>
      <c r="T23" t="s">
        <v>1286</v>
      </c>
      <c r="U23" t="s">
        <v>1281</v>
      </c>
    </row>
    <row r="24" spans="1:21" x14ac:dyDescent="0.2">
      <c r="A24">
        <v>351</v>
      </c>
      <c r="B24">
        <v>1</v>
      </c>
      <c r="C24" t="s">
        <v>3</v>
      </c>
      <c r="D24" t="s">
        <v>3</v>
      </c>
      <c r="E24" t="s">
        <v>24</v>
      </c>
      <c r="F24" t="s">
        <v>24</v>
      </c>
      <c r="G24" t="s">
        <v>24</v>
      </c>
      <c r="H24" t="s">
        <v>3</v>
      </c>
      <c r="I24" t="s">
        <v>24</v>
      </c>
      <c r="J24" t="s">
        <v>24</v>
      </c>
      <c r="K24" t="s">
        <v>3</v>
      </c>
      <c r="L24" t="s">
        <v>3</v>
      </c>
      <c r="M24" t="s">
        <v>3</v>
      </c>
      <c r="N24" t="s">
        <v>3</v>
      </c>
      <c r="O24" t="s">
        <v>24</v>
      </c>
      <c r="P24" t="s">
        <v>3</v>
      </c>
      <c r="Q24" t="s">
        <v>3</v>
      </c>
      <c r="R24" t="s">
        <v>3</v>
      </c>
      <c r="S24" t="s">
        <v>1280</v>
      </c>
      <c r="T24" t="s">
        <v>1288</v>
      </c>
      <c r="U24" t="s">
        <v>1281</v>
      </c>
    </row>
    <row r="25" spans="1:21" x14ac:dyDescent="0.2">
      <c r="A25">
        <v>459</v>
      </c>
      <c r="B25">
        <v>1</v>
      </c>
      <c r="C25" t="s">
        <v>3</v>
      </c>
      <c r="D25" t="s">
        <v>3</v>
      </c>
      <c r="E25" t="s">
        <v>24</v>
      </c>
      <c r="F25" t="s">
        <v>24</v>
      </c>
      <c r="G25" t="s">
        <v>24</v>
      </c>
      <c r="H25" t="s">
        <v>3</v>
      </c>
      <c r="I25" t="s">
        <v>24</v>
      </c>
      <c r="J25" t="s">
        <v>24</v>
      </c>
      <c r="K25" t="s">
        <v>3</v>
      </c>
      <c r="L25" t="s">
        <v>3</v>
      </c>
      <c r="M25" t="s">
        <v>3</v>
      </c>
      <c r="N25" t="s">
        <v>3</v>
      </c>
      <c r="O25" t="s">
        <v>24</v>
      </c>
      <c r="P25" t="s">
        <v>3</v>
      </c>
      <c r="Q25" t="s">
        <v>3</v>
      </c>
      <c r="R25" t="s">
        <v>3</v>
      </c>
      <c r="S25" t="s">
        <v>1280</v>
      </c>
      <c r="T25" t="s">
        <v>1288</v>
      </c>
      <c r="U25" t="s">
        <v>1281</v>
      </c>
    </row>
    <row r="26" spans="1:21" x14ac:dyDescent="0.2">
      <c r="A26">
        <v>460</v>
      </c>
      <c r="B26">
        <v>1</v>
      </c>
      <c r="C26" t="s">
        <v>3</v>
      </c>
      <c r="D26" t="s">
        <v>3</v>
      </c>
      <c r="E26" t="s">
        <v>24</v>
      </c>
      <c r="F26" t="s">
        <v>24</v>
      </c>
      <c r="G26" t="s">
        <v>24</v>
      </c>
      <c r="H26" t="s">
        <v>3</v>
      </c>
      <c r="I26" t="s">
        <v>24</v>
      </c>
      <c r="J26" t="s">
        <v>24</v>
      </c>
      <c r="K26" t="s">
        <v>3</v>
      </c>
      <c r="L26" t="s">
        <v>3</v>
      </c>
      <c r="M26" t="s">
        <v>3</v>
      </c>
      <c r="N26" t="s">
        <v>3</v>
      </c>
      <c r="O26" t="s">
        <v>24</v>
      </c>
      <c r="P26" t="s">
        <v>3</v>
      </c>
      <c r="Q26" t="s">
        <v>3</v>
      </c>
      <c r="R26" t="s">
        <v>3</v>
      </c>
      <c r="S26" t="s">
        <v>1280</v>
      </c>
      <c r="T26" t="s">
        <v>1288</v>
      </c>
      <c r="U26" t="s">
        <v>1281</v>
      </c>
    </row>
    <row r="27" spans="1:21" x14ac:dyDescent="0.2">
      <c r="A27">
        <v>477</v>
      </c>
      <c r="B27">
        <v>1</v>
      </c>
      <c r="C27" t="s">
        <v>3</v>
      </c>
      <c r="D27" t="s">
        <v>3</v>
      </c>
      <c r="E27" t="s">
        <v>1282</v>
      </c>
      <c r="F27" t="s">
        <v>1282</v>
      </c>
      <c r="G27" t="s">
        <v>1283</v>
      </c>
      <c r="H27" t="s">
        <v>3</v>
      </c>
      <c r="I27" t="s">
        <v>1283</v>
      </c>
      <c r="J27" t="s">
        <v>1282</v>
      </c>
      <c r="K27" t="s">
        <v>3</v>
      </c>
      <c r="L27" t="s">
        <v>3</v>
      </c>
      <c r="M27" t="s">
        <v>3</v>
      </c>
      <c r="N27" t="s">
        <v>3</v>
      </c>
      <c r="O27" t="s">
        <v>1284</v>
      </c>
      <c r="P27" t="s">
        <v>3</v>
      </c>
      <c r="Q27" t="s">
        <v>3</v>
      </c>
      <c r="R27" t="s">
        <v>3</v>
      </c>
      <c r="S27" t="s">
        <v>1285</v>
      </c>
      <c r="T27" t="s">
        <v>1286</v>
      </c>
      <c r="U27" t="s">
        <v>1281</v>
      </c>
    </row>
    <row r="28" spans="1:21" x14ac:dyDescent="0.2">
      <c r="A28">
        <v>477</v>
      </c>
      <c r="B28">
        <v>1</v>
      </c>
      <c r="C28" t="s">
        <v>3</v>
      </c>
      <c r="D28" t="s">
        <v>3</v>
      </c>
      <c r="E28" t="s">
        <v>24</v>
      </c>
      <c r="F28" t="s">
        <v>24</v>
      </c>
      <c r="G28" t="s">
        <v>24</v>
      </c>
      <c r="H28" t="s">
        <v>3</v>
      </c>
      <c r="I28" t="s">
        <v>24</v>
      </c>
      <c r="J28" t="s">
        <v>24</v>
      </c>
      <c r="K28" t="s">
        <v>3</v>
      </c>
      <c r="L28" t="s">
        <v>3</v>
      </c>
      <c r="M28" t="s">
        <v>3</v>
      </c>
      <c r="N28" t="s">
        <v>3</v>
      </c>
      <c r="O28" t="s">
        <v>24</v>
      </c>
      <c r="P28" t="s">
        <v>3</v>
      </c>
      <c r="Q28" t="s">
        <v>3</v>
      </c>
      <c r="R28" t="s">
        <v>3</v>
      </c>
      <c r="S28" t="s">
        <v>1280</v>
      </c>
      <c r="T28" t="s">
        <v>1288</v>
      </c>
      <c r="U28" t="s">
        <v>1281</v>
      </c>
    </row>
    <row r="29" spans="1:21" x14ac:dyDescent="0.2">
      <c r="A29">
        <v>478</v>
      </c>
      <c r="B29">
        <v>1</v>
      </c>
      <c r="C29" t="s">
        <v>3</v>
      </c>
      <c r="D29" t="s">
        <v>3</v>
      </c>
      <c r="E29" t="s">
        <v>1282</v>
      </c>
      <c r="F29" t="s">
        <v>1282</v>
      </c>
      <c r="G29" t="s">
        <v>1283</v>
      </c>
      <c r="H29" t="s">
        <v>3</v>
      </c>
      <c r="I29" t="s">
        <v>1283</v>
      </c>
      <c r="J29" t="s">
        <v>1282</v>
      </c>
      <c r="K29" t="s">
        <v>3</v>
      </c>
      <c r="L29" t="s">
        <v>3</v>
      </c>
      <c r="M29" t="s">
        <v>3</v>
      </c>
      <c r="N29" t="s">
        <v>3</v>
      </c>
      <c r="O29" t="s">
        <v>1284</v>
      </c>
      <c r="P29" t="s">
        <v>3</v>
      </c>
      <c r="Q29" t="s">
        <v>3</v>
      </c>
      <c r="R29" t="s">
        <v>3</v>
      </c>
      <c r="S29" t="s">
        <v>1285</v>
      </c>
      <c r="T29" t="s">
        <v>1286</v>
      </c>
      <c r="U29" t="s">
        <v>1281</v>
      </c>
    </row>
    <row r="30" spans="1:21" x14ac:dyDescent="0.2">
      <c r="A30">
        <v>478</v>
      </c>
      <c r="B30">
        <v>1</v>
      </c>
      <c r="C30" t="s">
        <v>3</v>
      </c>
      <c r="D30" t="s">
        <v>3</v>
      </c>
      <c r="E30" t="s">
        <v>24</v>
      </c>
      <c r="F30" t="s">
        <v>24</v>
      </c>
      <c r="G30" t="s">
        <v>24</v>
      </c>
      <c r="H30" t="s">
        <v>3</v>
      </c>
      <c r="I30" t="s">
        <v>24</v>
      </c>
      <c r="J30" t="s">
        <v>24</v>
      </c>
      <c r="K30" t="s">
        <v>3</v>
      </c>
      <c r="L30" t="s">
        <v>3</v>
      </c>
      <c r="M30" t="s">
        <v>3</v>
      </c>
      <c r="N30" t="s">
        <v>3</v>
      </c>
      <c r="O30" t="s">
        <v>24</v>
      </c>
      <c r="P30" t="s">
        <v>3</v>
      </c>
      <c r="Q30" t="s">
        <v>3</v>
      </c>
      <c r="R30" t="s">
        <v>3</v>
      </c>
      <c r="S30" t="s">
        <v>1280</v>
      </c>
      <c r="T30" t="s">
        <v>1288</v>
      </c>
      <c r="U30" t="s">
        <v>1281</v>
      </c>
    </row>
    <row r="31" spans="1:21" x14ac:dyDescent="0.2">
      <c r="A31">
        <v>503</v>
      </c>
      <c r="B31">
        <v>1</v>
      </c>
      <c r="C31" t="s">
        <v>3</v>
      </c>
      <c r="D31" t="s">
        <v>3</v>
      </c>
      <c r="E31" t="s">
        <v>24</v>
      </c>
      <c r="F31" t="s">
        <v>24</v>
      </c>
      <c r="G31" t="s">
        <v>24</v>
      </c>
      <c r="H31" t="s">
        <v>3</v>
      </c>
      <c r="I31" t="s">
        <v>24</v>
      </c>
      <c r="J31" t="s">
        <v>24</v>
      </c>
      <c r="K31" t="s">
        <v>3</v>
      </c>
      <c r="L31" t="s">
        <v>3</v>
      </c>
      <c r="M31" t="s">
        <v>3</v>
      </c>
      <c r="N31" t="s">
        <v>3</v>
      </c>
      <c r="O31" t="s">
        <v>24</v>
      </c>
      <c r="P31" t="s">
        <v>3</v>
      </c>
      <c r="Q31" t="s">
        <v>3</v>
      </c>
      <c r="R31" t="s">
        <v>3</v>
      </c>
      <c r="S31" t="s">
        <v>1280</v>
      </c>
      <c r="T31" t="s">
        <v>1288</v>
      </c>
      <c r="U31" t="s">
        <v>1281</v>
      </c>
    </row>
    <row r="32" spans="1:21" x14ac:dyDescent="0.2">
      <c r="A32">
        <v>504</v>
      </c>
      <c r="B32">
        <v>1</v>
      </c>
      <c r="C32" t="s">
        <v>3</v>
      </c>
      <c r="D32" t="s">
        <v>3</v>
      </c>
      <c r="E32" t="s">
        <v>24</v>
      </c>
      <c r="F32" t="s">
        <v>24</v>
      </c>
      <c r="G32" t="s">
        <v>24</v>
      </c>
      <c r="H32" t="s">
        <v>3</v>
      </c>
      <c r="I32" t="s">
        <v>24</v>
      </c>
      <c r="J32" t="s">
        <v>24</v>
      </c>
      <c r="K32" t="s">
        <v>3</v>
      </c>
      <c r="L32" t="s">
        <v>3</v>
      </c>
      <c r="M32" t="s">
        <v>3</v>
      </c>
      <c r="N32" t="s">
        <v>3</v>
      </c>
      <c r="O32" t="s">
        <v>24</v>
      </c>
      <c r="P32" t="s">
        <v>3</v>
      </c>
      <c r="Q32" t="s">
        <v>3</v>
      </c>
      <c r="R32" t="s">
        <v>3</v>
      </c>
      <c r="S32" t="s">
        <v>1280</v>
      </c>
      <c r="T32" t="s">
        <v>1288</v>
      </c>
      <c r="U32" t="s">
        <v>1281</v>
      </c>
    </row>
    <row r="33" spans="1:21" x14ac:dyDescent="0.2">
      <c r="A33">
        <v>542</v>
      </c>
      <c r="B33">
        <v>1</v>
      </c>
      <c r="C33" t="s">
        <v>3</v>
      </c>
      <c r="D33" t="s">
        <v>3</v>
      </c>
      <c r="E33" t="s">
        <v>24</v>
      </c>
      <c r="F33" t="s">
        <v>24</v>
      </c>
      <c r="G33" t="s">
        <v>24</v>
      </c>
      <c r="H33" t="s">
        <v>3</v>
      </c>
      <c r="I33" t="s">
        <v>24</v>
      </c>
      <c r="J33" t="s">
        <v>24</v>
      </c>
      <c r="K33" t="s">
        <v>3</v>
      </c>
      <c r="L33" t="s">
        <v>3</v>
      </c>
      <c r="M33" t="s">
        <v>3</v>
      </c>
      <c r="N33" t="s">
        <v>3</v>
      </c>
      <c r="O33" t="s">
        <v>24</v>
      </c>
      <c r="P33" t="s">
        <v>3</v>
      </c>
      <c r="Q33" t="s">
        <v>3</v>
      </c>
      <c r="R33" t="s">
        <v>3</v>
      </c>
      <c r="S33" t="s">
        <v>1280</v>
      </c>
      <c r="T33" t="s">
        <v>1288</v>
      </c>
      <c r="U33" t="s">
        <v>1281</v>
      </c>
    </row>
    <row r="34" spans="1:21" x14ac:dyDescent="0.2">
      <c r="A34">
        <v>543</v>
      </c>
      <c r="B34">
        <v>1</v>
      </c>
      <c r="C34" t="s">
        <v>3</v>
      </c>
      <c r="D34" t="s">
        <v>3</v>
      </c>
      <c r="E34" t="s">
        <v>24</v>
      </c>
      <c r="F34" t="s">
        <v>24</v>
      </c>
      <c r="G34" t="s">
        <v>24</v>
      </c>
      <c r="H34" t="s">
        <v>3</v>
      </c>
      <c r="I34" t="s">
        <v>24</v>
      </c>
      <c r="J34" t="s">
        <v>24</v>
      </c>
      <c r="K34" t="s">
        <v>3</v>
      </c>
      <c r="L34" t="s">
        <v>3</v>
      </c>
      <c r="M34" t="s">
        <v>3</v>
      </c>
      <c r="N34" t="s">
        <v>3</v>
      </c>
      <c r="O34" t="s">
        <v>24</v>
      </c>
      <c r="P34" t="s">
        <v>3</v>
      </c>
      <c r="Q34" t="s">
        <v>3</v>
      </c>
      <c r="R34" t="s">
        <v>3</v>
      </c>
      <c r="S34" t="s">
        <v>1280</v>
      </c>
      <c r="T34" t="s">
        <v>1288</v>
      </c>
      <c r="U34" t="s">
        <v>1281</v>
      </c>
    </row>
    <row r="35" spans="1:21" x14ac:dyDescent="0.2">
      <c r="A35">
        <v>546</v>
      </c>
      <c r="B35">
        <v>1</v>
      </c>
      <c r="C35" t="s">
        <v>3</v>
      </c>
      <c r="D35" t="s">
        <v>3</v>
      </c>
      <c r="E35" t="s">
        <v>24</v>
      </c>
      <c r="F35" t="s">
        <v>24</v>
      </c>
      <c r="G35" t="s">
        <v>24</v>
      </c>
      <c r="H35" t="s">
        <v>3</v>
      </c>
      <c r="I35" t="s">
        <v>24</v>
      </c>
      <c r="J35" t="s">
        <v>24</v>
      </c>
      <c r="K35" t="s">
        <v>3</v>
      </c>
      <c r="L35" t="s">
        <v>3</v>
      </c>
      <c r="M35" t="s">
        <v>3</v>
      </c>
      <c r="N35" t="s">
        <v>3</v>
      </c>
      <c r="O35" t="s">
        <v>24</v>
      </c>
      <c r="P35" t="s">
        <v>3</v>
      </c>
      <c r="Q35" t="s">
        <v>3</v>
      </c>
      <c r="R35" t="s">
        <v>3</v>
      </c>
      <c r="S35" t="s">
        <v>1280</v>
      </c>
      <c r="T35" t="s">
        <v>1288</v>
      </c>
      <c r="U35" t="s">
        <v>1281</v>
      </c>
    </row>
    <row r="36" spans="1:21" x14ac:dyDescent="0.2">
      <c r="A36">
        <v>547</v>
      </c>
      <c r="B36">
        <v>1</v>
      </c>
      <c r="C36" t="s">
        <v>3</v>
      </c>
      <c r="D36" t="s">
        <v>3</v>
      </c>
      <c r="E36" t="s">
        <v>24</v>
      </c>
      <c r="F36" t="s">
        <v>24</v>
      </c>
      <c r="G36" t="s">
        <v>24</v>
      </c>
      <c r="H36" t="s">
        <v>3</v>
      </c>
      <c r="I36" t="s">
        <v>24</v>
      </c>
      <c r="J36" t="s">
        <v>24</v>
      </c>
      <c r="K36" t="s">
        <v>3</v>
      </c>
      <c r="L36" t="s">
        <v>3</v>
      </c>
      <c r="M36" t="s">
        <v>3</v>
      </c>
      <c r="N36" t="s">
        <v>3</v>
      </c>
      <c r="O36" t="s">
        <v>24</v>
      </c>
      <c r="P36" t="s">
        <v>3</v>
      </c>
      <c r="Q36" t="s">
        <v>3</v>
      </c>
      <c r="R36" t="s">
        <v>3</v>
      </c>
      <c r="S36" t="s">
        <v>1280</v>
      </c>
      <c r="T36" t="s">
        <v>1288</v>
      </c>
      <c r="U36" t="s">
        <v>1281</v>
      </c>
    </row>
    <row r="37" spans="1:21" x14ac:dyDescent="0.2">
      <c r="A37">
        <v>556</v>
      </c>
      <c r="B37">
        <v>1</v>
      </c>
      <c r="C37" t="s">
        <v>3</v>
      </c>
      <c r="D37" t="s">
        <v>3</v>
      </c>
      <c r="E37" t="s">
        <v>24</v>
      </c>
      <c r="F37" t="s">
        <v>24</v>
      </c>
      <c r="G37" t="s">
        <v>24</v>
      </c>
      <c r="H37" t="s">
        <v>3</v>
      </c>
      <c r="I37" t="s">
        <v>24</v>
      </c>
      <c r="J37" t="s">
        <v>24</v>
      </c>
      <c r="K37" t="s">
        <v>3</v>
      </c>
      <c r="L37" t="s">
        <v>3</v>
      </c>
      <c r="M37" t="s">
        <v>3</v>
      </c>
      <c r="N37" t="s">
        <v>3</v>
      </c>
      <c r="O37" t="s">
        <v>24</v>
      </c>
      <c r="P37" t="s">
        <v>3</v>
      </c>
      <c r="Q37" t="s">
        <v>3</v>
      </c>
      <c r="R37" t="s">
        <v>3</v>
      </c>
      <c r="S37" t="s">
        <v>1280</v>
      </c>
      <c r="T37" t="s">
        <v>1288</v>
      </c>
      <c r="U37" t="s">
        <v>1281</v>
      </c>
    </row>
    <row r="38" spans="1:21" x14ac:dyDescent="0.2">
      <c r="A38">
        <v>557</v>
      </c>
      <c r="B38">
        <v>1</v>
      </c>
      <c r="C38" t="s">
        <v>3</v>
      </c>
      <c r="D38" t="s">
        <v>3</v>
      </c>
      <c r="E38" t="s">
        <v>24</v>
      </c>
      <c r="F38" t="s">
        <v>24</v>
      </c>
      <c r="G38" t="s">
        <v>24</v>
      </c>
      <c r="H38" t="s">
        <v>3</v>
      </c>
      <c r="I38" t="s">
        <v>24</v>
      </c>
      <c r="J38" t="s">
        <v>24</v>
      </c>
      <c r="K38" t="s">
        <v>3</v>
      </c>
      <c r="L38" t="s">
        <v>3</v>
      </c>
      <c r="M38" t="s">
        <v>3</v>
      </c>
      <c r="N38" t="s">
        <v>3</v>
      </c>
      <c r="O38" t="s">
        <v>24</v>
      </c>
      <c r="P38" t="s">
        <v>3</v>
      </c>
      <c r="Q38" t="s">
        <v>3</v>
      </c>
      <c r="R38" t="s">
        <v>3</v>
      </c>
      <c r="S38" t="s">
        <v>1280</v>
      </c>
      <c r="T38" t="s">
        <v>1288</v>
      </c>
      <c r="U38" t="s">
        <v>1281</v>
      </c>
    </row>
    <row r="39" spans="1:21" x14ac:dyDescent="0.2">
      <c r="A39">
        <v>560</v>
      </c>
      <c r="B39">
        <v>1</v>
      </c>
      <c r="C39" t="s">
        <v>3</v>
      </c>
      <c r="D39" t="s">
        <v>802</v>
      </c>
      <c r="E39" t="s">
        <v>24</v>
      </c>
      <c r="F39" t="s">
        <v>24</v>
      </c>
      <c r="G39" t="s">
        <v>24</v>
      </c>
      <c r="H39" t="s">
        <v>3</v>
      </c>
      <c r="I39" t="s">
        <v>24</v>
      </c>
      <c r="J39" t="s">
        <v>24</v>
      </c>
      <c r="K39" t="s">
        <v>3</v>
      </c>
      <c r="L39" t="s">
        <v>3</v>
      </c>
      <c r="M39" t="s">
        <v>3</v>
      </c>
      <c r="N39" t="s">
        <v>802</v>
      </c>
      <c r="O39" t="s">
        <v>24</v>
      </c>
      <c r="P39" t="s">
        <v>3</v>
      </c>
      <c r="Q39" t="s">
        <v>3</v>
      </c>
      <c r="R39" t="s">
        <v>3</v>
      </c>
      <c r="S39" t="s">
        <v>1287</v>
      </c>
      <c r="T39" t="s">
        <v>1320</v>
      </c>
      <c r="U39" t="s">
        <v>1281</v>
      </c>
    </row>
    <row r="40" spans="1:21" x14ac:dyDescent="0.2">
      <c r="A40">
        <v>561</v>
      </c>
      <c r="B40">
        <v>1</v>
      </c>
      <c r="C40" t="s">
        <v>3</v>
      </c>
      <c r="D40" t="s">
        <v>802</v>
      </c>
      <c r="E40" t="s">
        <v>24</v>
      </c>
      <c r="F40" t="s">
        <v>24</v>
      </c>
      <c r="G40" t="s">
        <v>24</v>
      </c>
      <c r="H40" t="s">
        <v>3</v>
      </c>
      <c r="I40" t="s">
        <v>24</v>
      </c>
      <c r="J40" t="s">
        <v>24</v>
      </c>
      <c r="K40" t="s">
        <v>3</v>
      </c>
      <c r="L40" t="s">
        <v>3</v>
      </c>
      <c r="M40" t="s">
        <v>3</v>
      </c>
      <c r="N40" t="s">
        <v>802</v>
      </c>
      <c r="O40" t="s">
        <v>24</v>
      </c>
      <c r="P40" t="s">
        <v>3</v>
      </c>
      <c r="Q40" t="s">
        <v>3</v>
      </c>
      <c r="R40" t="s">
        <v>3</v>
      </c>
      <c r="S40" t="s">
        <v>1287</v>
      </c>
      <c r="T40" t="s">
        <v>1320</v>
      </c>
      <c r="U40" t="s">
        <v>1281</v>
      </c>
    </row>
    <row r="41" spans="1:21" x14ac:dyDescent="0.2">
      <c r="A41">
        <v>564</v>
      </c>
      <c r="B41">
        <v>1</v>
      </c>
      <c r="C41" t="s">
        <v>3</v>
      </c>
      <c r="D41" t="s">
        <v>3</v>
      </c>
      <c r="E41" t="s">
        <v>24</v>
      </c>
      <c r="F41" t="s">
        <v>24</v>
      </c>
      <c r="G41" t="s">
        <v>24</v>
      </c>
      <c r="H41" t="s">
        <v>3</v>
      </c>
      <c r="I41" t="s">
        <v>24</v>
      </c>
      <c r="J41" t="s">
        <v>24</v>
      </c>
      <c r="K41" t="s">
        <v>3</v>
      </c>
      <c r="L41" t="s">
        <v>3</v>
      </c>
      <c r="M41" t="s">
        <v>3</v>
      </c>
      <c r="N41" t="s">
        <v>3</v>
      </c>
      <c r="O41" t="s">
        <v>24</v>
      </c>
      <c r="P41" t="s">
        <v>3</v>
      </c>
      <c r="Q41" t="s">
        <v>3</v>
      </c>
      <c r="R41" t="s">
        <v>3</v>
      </c>
      <c r="S41" t="s">
        <v>1280</v>
      </c>
      <c r="T41" t="s">
        <v>1288</v>
      </c>
      <c r="U41" t="s">
        <v>1281</v>
      </c>
    </row>
    <row r="42" spans="1:21" x14ac:dyDescent="0.2">
      <c r="A42">
        <v>565</v>
      </c>
      <c r="B42">
        <v>1</v>
      </c>
      <c r="C42" t="s">
        <v>3</v>
      </c>
      <c r="D42" t="s">
        <v>3</v>
      </c>
      <c r="E42" t="s">
        <v>24</v>
      </c>
      <c r="F42" t="s">
        <v>24</v>
      </c>
      <c r="G42" t="s">
        <v>24</v>
      </c>
      <c r="H42" t="s">
        <v>3</v>
      </c>
      <c r="I42" t="s">
        <v>24</v>
      </c>
      <c r="J42" t="s">
        <v>24</v>
      </c>
      <c r="K42" t="s">
        <v>3</v>
      </c>
      <c r="L42" t="s">
        <v>3</v>
      </c>
      <c r="M42" t="s">
        <v>3</v>
      </c>
      <c r="N42" t="s">
        <v>3</v>
      </c>
      <c r="O42" t="s">
        <v>24</v>
      </c>
      <c r="P42" t="s">
        <v>3</v>
      </c>
      <c r="Q42" t="s">
        <v>3</v>
      </c>
      <c r="R42" t="s">
        <v>3</v>
      </c>
      <c r="S42" t="s">
        <v>1280</v>
      </c>
      <c r="T42" t="s">
        <v>1288</v>
      </c>
      <c r="U42" t="s">
        <v>1281</v>
      </c>
    </row>
    <row r="43" spans="1:21" x14ac:dyDescent="0.2">
      <c r="A43">
        <v>572</v>
      </c>
      <c r="B43">
        <v>1</v>
      </c>
      <c r="C43" t="s">
        <v>3</v>
      </c>
      <c r="D43" t="s">
        <v>3</v>
      </c>
      <c r="E43" t="s">
        <v>24</v>
      </c>
      <c r="F43" t="s">
        <v>24</v>
      </c>
      <c r="G43" t="s">
        <v>24</v>
      </c>
      <c r="H43" t="s">
        <v>3</v>
      </c>
      <c r="I43" t="s">
        <v>24</v>
      </c>
      <c r="J43" t="s">
        <v>24</v>
      </c>
      <c r="K43" t="s">
        <v>3</v>
      </c>
      <c r="L43" t="s">
        <v>3</v>
      </c>
      <c r="M43" t="s">
        <v>3</v>
      </c>
      <c r="N43" t="s">
        <v>3</v>
      </c>
      <c r="O43" t="s">
        <v>24</v>
      </c>
      <c r="P43" t="s">
        <v>3</v>
      </c>
      <c r="Q43" t="s">
        <v>3</v>
      </c>
      <c r="R43" t="s">
        <v>3</v>
      </c>
      <c r="S43" t="s">
        <v>1280</v>
      </c>
      <c r="T43" t="s">
        <v>1288</v>
      </c>
      <c r="U43" t="s">
        <v>1281</v>
      </c>
    </row>
    <row r="44" spans="1:21" x14ac:dyDescent="0.2">
      <c r="A44">
        <v>573</v>
      </c>
      <c r="B44">
        <v>1</v>
      </c>
      <c r="C44" t="s">
        <v>3</v>
      </c>
      <c r="D44" t="s">
        <v>3</v>
      </c>
      <c r="E44" t="s">
        <v>24</v>
      </c>
      <c r="F44" t="s">
        <v>24</v>
      </c>
      <c r="G44" t="s">
        <v>24</v>
      </c>
      <c r="H44" t="s">
        <v>3</v>
      </c>
      <c r="I44" t="s">
        <v>24</v>
      </c>
      <c r="J44" t="s">
        <v>24</v>
      </c>
      <c r="K44" t="s">
        <v>3</v>
      </c>
      <c r="L44" t="s">
        <v>3</v>
      </c>
      <c r="M44" t="s">
        <v>3</v>
      </c>
      <c r="N44" t="s">
        <v>3</v>
      </c>
      <c r="O44" t="s">
        <v>24</v>
      </c>
      <c r="P44" t="s">
        <v>3</v>
      </c>
      <c r="Q44" t="s">
        <v>3</v>
      </c>
      <c r="R44" t="s">
        <v>3</v>
      </c>
      <c r="S44" t="s">
        <v>1280</v>
      </c>
      <c r="T44" t="s">
        <v>1288</v>
      </c>
      <c r="U44" t="s">
        <v>1281</v>
      </c>
    </row>
    <row r="45" spans="1:21" x14ac:dyDescent="0.2">
      <c r="A45">
        <v>611</v>
      </c>
      <c r="B45">
        <v>1</v>
      </c>
      <c r="C45" t="s">
        <v>3</v>
      </c>
      <c r="D45" t="s">
        <v>3</v>
      </c>
      <c r="E45" t="s">
        <v>24</v>
      </c>
      <c r="F45" t="s">
        <v>24</v>
      </c>
      <c r="G45" t="s">
        <v>24</v>
      </c>
      <c r="H45" t="s">
        <v>3</v>
      </c>
      <c r="I45" t="s">
        <v>24</v>
      </c>
      <c r="J45" t="s">
        <v>24</v>
      </c>
      <c r="K45" t="s">
        <v>3</v>
      </c>
      <c r="L45" t="s">
        <v>3</v>
      </c>
      <c r="M45" t="s">
        <v>3</v>
      </c>
      <c r="N45" t="s">
        <v>3</v>
      </c>
      <c r="O45" t="s">
        <v>24</v>
      </c>
      <c r="P45" t="s">
        <v>3</v>
      </c>
      <c r="Q45" t="s">
        <v>3</v>
      </c>
      <c r="R45" t="s">
        <v>3</v>
      </c>
      <c r="S45" t="s">
        <v>1280</v>
      </c>
      <c r="T45" t="s">
        <v>1288</v>
      </c>
      <c r="U45" t="s">
        <v>1281</v>
      </c>
    </row>
    <row r="46" spans="1:21" x14ac:dyDescent="0.2">
      <c r="A46">
        <v>612</v>
      </c>
      <c r="B46">
        <v>1</v>
      </c>
      <c r="C46" t="s">
        <v>3</v>
      </c>
      <c r="D46" t="s">
        <v>3</v>
      </c>
      <c r="E46" t="s">
        <v>24</v>
      </c>
      <c r="F46" t="s">
        <v>24</v>
      </c>
      <c r="G46" t="s">
        <v>24</v>
      </c>
      <c r="H46" t="s">
        <v>3</v>
      </c>
      <c r="I46" t="s">
        <v>24</v>
      </c>
      <c r="J46" t="s">
        <v>24</v>
      </c>
      <c r="K46" t="s">
        <v>3</v>
      </c>
      <c r="L46" t="s">
        <v>3</v>
      </c>
      <c r="M46" t="s">
        <v>3</v>
      </c>
      <c r="N46" t="s">
        <v>3</v>
      </c>
      <c r="O46" t="s">
        <v>24</v>
      </c>
      <c r="P46" t="s">
        <v>3</v>
      </c>
      <c r="Q46" t="s">
        <v>3</v>
      </c>
      <c r="R46" t="s">
        <v>3</v>
      </c>
      <c r="S46" t="s">
        <v>1280</v>
      </c>
      <c r="T46" t="s">
        <v>1288</v>
      </c>
      <c r="U46" t="s">
        <v>1281</v>
      </c>
    </row>
    <row r="47" spans="1:21" x14ac:dyDescent="0.2">
      <c r="A47">
        <v>615</v>
      </c>
      <c r="B47">
        <v>1</v>
      </c>
      <c r="C47" t="s">
        <v>3</v>
      </c>
      <c r="D47" t="s">
        <v>3</v>
      </c>
      <c r="E47" t="s">
        <v>24</v>
      </c>
      <c r="F47" t="s">
        <v>24</v>
      </c>
      <c r="G47" t="s">
        <v>24</v>
      </c>
      <c r="H47" t="s">
        <v>3</v>
      </c>
      <c r="I47" t="s">
        <v>24</v>
      </c>
      <c r="J47" t="s">
        <v>24</v>
      </c>
      <c r="K47" t="s">
        <v>3</v>
      </c>
      <c r="L47" t="s">
        <v>3</v>
      </c>
      <c r="M47" t="s">
        <v>3</v>
      </c>
      <c r="N47" t="s">
        <v>3</v>
      </c>
      <c r="O47" t="s">
        <v>24</v>
      </c>
      <c r="P47" t="s">
        <v>3</v>
      </c>
      <c r="Q47" t="s">
        <v>3</v>
      </c>
      <c r="R47" t="s">
        <v>3</v>
      </c>
      <c r="S47" t="s">
        <v>1280</v>
      </c>
      <c r="T47" t="s">
        <v>1288</v>
      </c>
      <c r="U47" t="s">
        <v>1281</v>
      </c>
    </row>
    <row r="48" spans="1:21" x14ac:dyDescent="0.2">
      <c r="A48">
        <v>616</v>
      </c>
      <c r="B48">
        <v>1</v>
      </c>
      <c r="C48" t="s">
        <v>3</v>
      </c>
      <c r="D48" t="s">
        <v>3</v>
      </c>
      <c r="E48" t="s">
        <v>24</v>
      </c>
      <c r="F48" t="s">
        <v>24</v>
      </c>
      <c r="G48" t="s">
        <v>24</v>
      </c>
      <c r="H48" t="s">
        <v>3</v>
      </c>
      <c r="I48" t="s">
        <v>24</v>
      </c>
      <c r="J48" t="s">
        <v>24</v>
      </c>
      <c r="K48" t="s">
        <v>3</v>
      </c>
      <c r="L48" t="s">
        <v>3</v>
      </c>
      <c r="M48" t="s">
        <v>3</v>
      </c>
      <c r="N48" t="s">
        <v>3</v>
      </c>
      <c r="O48" t="s">
        <v>24</v>
      </c>
      <c r="P48" t="s">
        <v>3</v>
      </c>
      <c r="Q48" t="s">
        <v>3</v>
      </c>
      <c r="R48" t="s">
        <v>3</v>
      </c>
      <c r="S48" t="s">
        <v>1280</v>
      </c>
      <c r="T48" t="s">
        <v>1288</v>
      </c>
      <c r="U48" t="s">
        <v>1281</v>
      </c>
    </row>
    <row r="49" spans="1:21" x14ac:dyDescent="0.2">
      <c r="A49">
        <v>619</v>
      </c>
      <c r="B49">
        <v>1</v>
      </c>
      <c r="C49" t="s">
        <v>3</v>
      </c>
      <c r="D49" t="s">
        <v>3</v>
      </c>
      <c r="E49" t="s">
        <v>24</v>
      </c>
      <c r="F49" t="s">
        <v>24</v>
      </c>
      <c r="G49" t="s">
        <v>24</v>
      </c>
      <c r="H49" t="s">
        <v>3</v>
      </c>
      <c r="I49" t="s">
        <v>24</v>
      </c>
      <c r="J49" t="s">
        <v>24</v>
      </c>
      <c r="K49" t="s">
        <v>3</v>
      </c>
      <c r="L49" t="s">
        <v>3</v>
      </c>
      <c r="M49" t="s">
        <v>3</v>
      </c>
      <c r="N49" t="s">
        <v>3</v>
      </c>
      <c r="O49" t="s">
        <v>24</v>
      </c>
      <c r="P49" t="s">
        <v>3</v>
      </c>
      <c r="Q49" t="s">
        <v>3</v>
      </c>
      <c r="R49" t="s">
        <v>3</v>
      </c>
      <c r="S49" t="s">
        <v>1280</v>
      </c>
      <c r="T49" t="s">
        <v>1288</v>
      </c>
      <c r="U49" t="s">
        <v>1281</v>
      </c>
    </row>
    <row r="50" spans="1:21" x14ac:dyDescent="0.2">
      <c r="A50">
        <v>620</v>
      </c>
      <c r="B50">
        <v>1</v>
      </c>
      <c r="C50" t="s">
        <v>3</v>
      </c>
      <c r="D50" t="s">
        <v>3</v>
      </c>
      <c r="E50" t="s">
        <v>24</v>
      </c>
      <c r="F50" t="s">
        <v>24</v>
      </c>
      <c r="G50" t="s">
        <v>24</v>
      </c>
      <c r="H50" t="s">
        <v>3</v>
      </c>
      <c r="I50" t="s">
        <v>24</v>
      </c>
      <c r="J50" t="s">
        <v>24</v>
      </c>
      <c r="K50" t="s">
        <v>3</v>
      </c>
      <c r="L50" t="s">
        <v>3</v>
      </c>
      <c r="M50" t="s">
        <v>3</v>
      </c>
      <c r="N50" t="s">
        <v>3</v>
      </c>
      <c r="O50" t="s">
        <v>24</v>
      </c>
      <c r="P50" t="s">
        <v>3</v>
      </c>
      <c r="Q50" t="s">
        <v>3</v>
      </c>
      <c r="R50" t="s">
        <v>3</v>
      </c>
      <c r="S50" t="s">
        <v>1280</v>
      </c>
      <c r="T50" t="s">
        <v>1288</v>
      </c>
      <c r="U50" t="s">
        <v>1281</v>
      </c>
    </row>
    <row r="51" spans="1:21" x14ac:dyDescent="0.2">
      <c r="A51">
        <v>623</v>
      </c>
      <c r="B51">
        <v>1</v>
      </c>
      <c r="C51" t="s">
        <v>3</v>
      </c>
      <c r="D51" t="s">
        <v>3</v>
      </c>
      <c r="E51" t="s">
        <v>24</v>
      </c>
      <c r="F51" t="s">
        <v>24</v>
      </c>
      <c r="G51" t="s">
        <v>24</v>
      </c>
      <c r="H51" t="s">
        <v>3</v>
      </c>
      <c r="I51" t="s">
        <v>24</v>
      </c>
      <c r="J51" t="s">
        <v>24</v>
      </c>
      <c r="K51" t="s">
        <v>3</v>
      </c>
      <c r="L51" t="s">
        <v>3</v>
      </c>
      <c r="M51" t="s">
        <v>3</v>
      </c>
      <c r="N51" t="s">
        <v>3</v>
      </c>
      <c r="O51" t="s">
        <v>24</v>
      </c>
      <c r="P51" t="s">
        <v>3</v>
      </c>
      <c r="Q51" t="s">
        <v>3</v>
      </c>
      <c r="R51" t="s">
        <v>3</v>
      </c>
      <c r="S51" t="s">
        <v>1280</v>
      </c>
      <c r="T51" t="s">
        <v>1288</v>
      </c>
      <c r="U51" t="s">
        <v>1281</v>
      </c>
    </row>
    <row r="52" spans="1:21" x14ac:dyDescent="0.2">
      <c r="A52">
        <v>624</v>
      </c>
      <c r="B52">
        <v>1</v>
      </c>
      <c r="C52" t="s">
        <v>3</v>
      </c>
      <c r="D52" t="s">
        <v>3</v>
      </c>
      <c r="E52" t="s">
        <v>24</v>
      </c>
      <c r="F52" t="s">
        <v>24</v>
      </c>
      <c r="G52" t="s">
        <v>24</v>
      </c>
      <c r="H52" t="s">
        <v>3</v>
      </c>
      <c r="I52" t="s">
        <v>24</v>
      </c>
      <c r="J52" t="s">
        <v>24</v>
      </c>
      <c r="K52" t="s">
        <v>3</v>
      </c>
      <c r="L52" t="s">
        <v>3</v>
      </c>
      <c r="M52" t="s">
        <v>3</v>
      </c>
      <c r="N52" t="s">
        <v>3</v>
      </c>
      <c r="O52" t="s">
        <v>24</v>
      </c>
      <c r="P52" t="s">
        <v>3</v>
      </c>
      <c r="Q52" t="s">
        <v>3</v>
      </c>
      <c r="R52" t="s">
        <v>3</v>
      </c>
      <c r="S52" t="s">
        <v>1280</v>
      </c>
      <c r="T52" t="s">
        <v>1288</v>
      </c>
      <c r="U52" t="s">
        <v>1281</v>
      </c>
    </row>
    <row r="53" spans="1:21" x14ac:dyDescent="0.2">
      <c r="A53">
        <v>629</v>
      </c>
      <c r="B53">
        <v>1</v>
      </c>
      <c r="C53" t="s">
        <v>3</v>
      </c>
      <c r="D53" t="s">
        <v>3</v>
      </c>
      <c r="E53" t="s">
        <v>24</v>
      </c>
      <c r="F53" t="s">
        <v>24</v>
      </c>
      <c r="G53" t="s">
        <v>24</v>
      </c>
      <c r="H53" t="s">
        <v>3</v>
      </c>
      <c r="I53" t="s">
        <v>24</v>
      </c>
      <c r="J53" t="s">
        <v>24</v>
      </c>
      <c r="K53" t="s">
        <v>3</v>
      </c>
      <c r="L53" t="s">
        <v>3</v>
      </c>
      <c r="M53" t="s">
        <v>3</v>
      </c>
      <c r="N53" t="s">
        <v>3</v>
      </c>
      <c r="O53" t="s">
        <v>24</v>
      </c>
      <c r="P53" t="s">
        <v>3</v>
      </c>
      <c r="Q53" t="s">
        <v>3</v>
      </c>
      <c r="R53" t="s">
        <v>3</v>
      </c>
      <c r="S53" t="s">
        <v>1280</v>
      </c>
      <c r="T53" t="s">
        <v>1288</v>
      </c>
      <c r="U53" t="s">
        <v>1281</v>
      </c>
    </row>
    <row r="54" spans="1:21" x14ac:dyDescent="0.2">
      <c r="A54">
        <v>630</v>
      </c>
      <c r="B54">
        <v>1</v>
      </c>
      <c r="C54" t="s">
        <v>3</v>
      </c>
      <c r="D54" t="s">
        <v>3</v>
      </c>
      <c r="E54" t="s">
        <v>24</v>
      </c>
      <c r="F54" t="s">
        <v>24</v>
      </c>
      <c r="G54" t="s">
        <v>24</v>
      </c>
      <c r="H54" t="s">
        <v>3</v>
      </c>
      <c r="I54" t="s">
        <v>24</v>
      </c>
      <c r="J54" t="s">
        <v>24</v>
      </c>
      <c r="K54" t="s">
        <v>3</v>
      </c>
      <c r="L54" t="s">
        <v>3</v>
      </c>
      <c r="M54" t="s">
        <v>3</v>
      </c>
      <c r="N54" t="s">
        <v>3</v>
      </c>
      <c r="O54" t="s">
        <v>24</v>
      </c>
      <c r="P54" t="s">
        <v>3</v>
      </c>
      <c r="Q54" t="s">
        <v>3</v>
      </c>
      <c r="R54" t="s">
        <v>3</v>
      </c>
      <c r="S54" t="s">
        <v>1280</v>
      </c>
      <c r="T54" t="s">
        <v>1288</v>
      </c>
      <c r="U54" t="s">
        <v>1281</v>
      </c>
    </row>
    <row r="55" spans="1:21" x14ac:dyDescent="0.2">
      <c r="A55">
        <v>635</v>
      </c>
      <c r="B55">
        <v>1</v>
      </c>
      <c r="C55" t="s">
        <v>3</v>
      </c>
      <c r="D55" t="s">
        <v>3</v>
      </c>
      <c r="E55" t="s">
        <v>24</v>
      </c>
      <c r="F55" t="s">
        <v>24</v>
      </c>
      <c r="G55" t="s">
        <v>24</v>
      </c>
      <c r="H55" t="s">
        <v>3</v>
      </c>
      <c r="I55" t="s">
        <v>24</v>
      </c>
      <c r="J55" t="s">
        <v>24</v>
      </c>
      <c r="K55" t="s">
        <v>3</v>
      </c>
      <c r="L55" t="s">
        <v>3</v>
      </c>
      <c r="M55" t="s">
        <v>3</v>
      </c>
      <c r="N55" t="s">
        <v>3</v>
      </c>
      <c r="O55" t="s">
        <v>24</v>
      </c>
      <c r="P55" t="s">
        <v>3</v>
      </c>
      <c r="Q55" t="s">
        <v>3</v>
      </c>
      <c r="R55" t="s">
        <v>3</v>
      </c>
      <c r="S55" t="s">
        <v>1280</v>
      </c>
      <c r="T55" t="s">
        <v>1288</v>
      </c>
      <c r="U55" t="s">
        <v>1281</v>
      </c>
    </row>
    <row r="56" spans="1:21" x14ac:dyDescent="0.2">
      <c r="A56">
        <v>636</v>
      </c>
      <c r="B56">
        <v>1</v>
      </c>
      <c r="C56" t="s">
        <v>3</v>
      </c>
      <c r="D56" t="s">
        <v>3</v>
      </c>
      <c r="E56" t="s">
        <v>24</v>
      </c>
      <c r="F56" t="s">
        <v>24</v>
      </c>
      <c r="G56" t="s">
        <v>24</v>
      </c>
      <c r="H56" t="s">
        <v>3</v>
      </c>
      <c r="I56" t="s">
        <v>24</v>
      </c>
      <c r="J56" t="s">
        <v>24</v>
      </c>
      <c r="K56" t="s">
        <v>3</v>
      </c>
      <c r="L56" t="s">
        <v>3</v>
      </c>
      <c r="M56" t="s">
        <v>3</v>
      </c>
      <c r="N56" t="s">
        <v>3</v>
      </c>
      <c r="O56" t="s">
        <v>24</v>
      </c>
      <c r="P56" t="s">
        <v>3</v>
      </c>
      <c r="Q56" t="s">
        <v>3</v>
      </c>
      <c r="R56" t="s">
        <v>3</v>
      </c>
      <c r="S56" t="s">
        <v>1280</v>
      </c>
      <c r="T56" t="s">
        <v>1288</v>
      </c>
      <c r="U56" t="s">
        <v>1281</v>
      </c>
    </row>
    <row r="57" spans="1:21" x14ac:dyDescent="0.2">
      <c r="A57">
        <v>641</v>
      </c>
      <c r="B57">
        <v>1</v>
      </c>
      <c r="C57" t="s">
        <v>3</v>
      </c>
      <c r="D57" t="s">
        <v>3</v>
      </c>
      <c r="E57" t="s">
        <v>24</v>
      </c>
      <c r="F57" t="s">
        <v>24</v>
      </c>
      <c r="G57" t="s">
        <v>24</v>
      </c>
      <c r="H57" t="s">
        <v>3</v>
      </c>
      <c r="I57" t="s">
        <v>24</v>
      </c>
      <c r="J57" t="s">
        <v>24</v>
      </c>
      <c r="K57" t="s">
        <v>3</v>
      </c>
      <c r="L57" t="s">
        <v>3</v>
      </c>
      <c r="M57" t="s">
        <v>3</v>
      </c>
      <c r="N57" t="s">
        <v>3</v>
      </c>
      <c r="O57" t="s">
        <v>24</v>
      </c>
      <c r="P57" t="s">
        <v>3</v>
      </c>
      <c r="Q57" t="s">
        <v>3</v>
      </c>
      <c r="R57" t="s">
        <v>3</v>
      </c>
      <c r="S57" t="s">
        <v>1280</v>
      </c>
      <c r="T57" t="s">
        <v>1288</v>
      </c>
      <c r="U57" t="s">
        <v>1281</v>
      </c>
    </row>
    <row r="58" spans="1:21" x14ac:dyDescent="0.2">
      <c r="A58">
        <v>642</v>
      </c>
      <c r="B58">
        <v>1</v>
      </c>
      <c r="C58" t="s">
        <v>3</v>
      </c>
      <c r="D58" t="s">
        <v>3</v>
      </c>
      <c r="E58" t="s">
        <v>24</v>
      </c>
      <c r="F58" t="s">
        <v>24</v>
      </c>
      <c r="G58" t="s">
        <v>24</v>
      </c>
      <c r="H58" t="s">
        <v>3</v>
      </c>
      <c r="I58" t="s">
        <v>24</v>
      </c>
      <c r="J58" t="s">
        <v>24</v>
      </c>
      <c r="K58" t="s">
        <v>3</v>
      </c>
      <c r="L58" t="s">
        <v>3</v>
      </c>
      <c r="M58" t="s">
        <v>3</v>
      </c>
      <c r="N58" t="s">
        <v>3</v>
      </c>
      <c r="O58" t="s">
        <v>24</v>
      </c>
      <c r="P58" t="s">
        <v>3</v>
      </c>
      <c r="Q58" t="s">
        <v>3</v>
      </c>
      <c r="R58" t="s">
        <v>3</v>
      </c>
      <c r="S58" t="s">
        <v>1280</v>
      </c>
      <c r="T58" t="s">
        <v>1288</v>
      </c>
      <c r="U58" t="s">
        <v>1281</v>
      </c>
    </row>
    <row r="59" spans="1:21" x14ac:dyDescent="0.2">
      <c r="A59">
        <v>647</v>
      </c>
      <c r="B59">
        <v>1</v>
      </c>
      <c r="C59" t="s">
        <v>3</v>
      </c>
      <c r="D59" t="s">
        <v>3</v>
      </c>
      <c r="E59" t="s">
        <v>24</v>
      </c>
      <c r="F59" t="s">
        <v>24</v>
      </c>
      <c r="G59" t="s">
        <v>24</v>
      </c>
      <c r="H59" t="s">
        <v>3</v>
      </c>
      <c r="I59" t="s">
        <v>24</v>
      </c>
      <c r="J59" t="s">
        <v>24</v>
      </c>
      <c r="K59" t="s">
        <v>3</v>
      </c>
      <c r="L59" t="s">
        <v>3</v>
      </c>
      <c r="M59" t="s">
        <v>3</v>
      </c>
      <c r="N59" t="s">
        <v>3</v>
      </c>
      <c r="O59" t="s">
        <v>24</v>
      </c>
      <c r="P59" t="s">
        <v>3</v>
      </c>
      <c r="Q59" t="s">
        <v>3</v>
      </c>
      <c r="R59" t="s">
        <v>3</v>
      </c>
      <c r="S59" t="s">
        <v>1280</v>
      </c>
      <c r="T59" t="s">
        <v>1288</v>
      </c>
      <c r="U59" t="s">
        <v>1281</v>
      </c>
    </row>
    <row r="60" spans="1:21" x14ac:dyDescent="0.2">
      <c r="A60">
        <v>648</v>
      </c>
      <c r="B60">
        <v>1</v>
      </c>
      <c r="C60" t="s">
        <v>3</v>
      </c>
      <c r="D60" t="s">
        <v>3</v>
      </c>
      <c r="E60" t="s">
        <v>24</v>
      </c>
      <c r="F60" t="s">
        <v>24</v>
      </c>
      <c r="G60" t="s">
        <v>24</v>
      </c>
      <c r="H60" t="s">
        <v>3</v>
      </c>
      <c r="I60" t="s">
        <v>24</v>
      </c>
      <c r="J60" t="s">
        <v>24</v>
      </c>
      <c r="K60" t="s">
        <v>3</v>
      </c>
      <c r="L60" t="s">
        <v>3</v>
      </c>
      <c r="M60" t="s">
        <v>3</v>
      </c>
      <c r="N60" t="s">
        <v>3</v>
      </c>
      <c r="O60" t="s">
        <v>24</v>
      </c>
      <c r="P60" t="s">
        <v>3</v>
      </c>
      <c r="Q60" t="s">
        <v>3</v>
      </c>
      <c r="R60" t="s">
        <v>3</v>
      </c>
      <c r="S60" t="s">
        <v>1280</v>
      </c>
      <c r="T60" t="s">
        <v>1288</v>
      </c>
      <c r="U60" t="s">
        <v>1281</v>
      </c>
    </row>
    <row r="61" spans="1:21" x14ac:dyDescent="0.2">
      <c r="A61">
        <v>653</v>
      </c>
      <c r="B61">
        <v>1</v>
      </c>
      <c r="C61" t="s">
        <v>3</v>
      </c>
      <c r="D61" t="s">
        <v>3</v>
      </c>
      <c r="E61" t="s">
        <v>24</v>
      </c>
      <c r="F61" t="s">
        <v>24</v>
      </c>
      <c r="G61" t="s">
        <v>24</v>
      </c>
      <c r="H61" t="s">
        <v>3</v>
      </c>
      <c r="I61" t="s">
        <v>24</v>
      </c>
      <c r="J61" t="s">
        <v>24</v>
      </c>
      <c r="K61" t="s">
        <v>3</v>
      </c>
      <c r="L61" t="s">
        <v>3</v>
      </c>
      <c r="M61" t="s">
        <v>3</v>
      </c>
      <c r="N61" t="s">
        <v>3</v>
      </c>
      <c r="O61" t="s">
        <v>24</v>
      </c>
      <c r="P61" t="s">
        <v>3</v>
      </c>
      <c r="Q61" t="s">
        <v>3</v>
      </c>
      <c r="R61" t="s">
        <v>3</v>
      </c>
      <c r="S61" t="s">
        <v>1280</v>
      </c>
      <c r="T61" t="s">
        <v>1288</v>
      </c>
      <c r="U61" t="s">
        <v>1281</v>
      </c>
    </row>
    <row r="62" spans="1:21" x14ac:dyDescent="0.2">
      <c r="A62">
        <v>654</v>
      </c>
      <c r="B62">
        <v>1</v>
      </c>
      <c r="C62" t="s">
        <v>3</v>
      </c>
      <c r="D62" t="s">
        <v>3</v>
      </c>
      <c r="E62" t="s">
        <v>24</v>
      </c>
      <c r="F62" t="s">
        <v>24</v>
      </c>
      <c r="G62" t="s">
        <v>24</v>
      </c>
      <c r="H62" t="s">
        <v>3</v>
      </c>
      <c r="I62" t="s">
        <v>24</v>
      </c>
      <c r="J62" t="s">
        <v>24</v>
      </c>
      <c r="K62" t="s">
        <v>3</v>
      </c>
      <c r="L62" t="s">
        <v>3</v>
      </c>
      <c r="M62" t="s">
        <v>3</v>
      </c>
      <c r="N62" t="s">
        <v>3</v>
      </c>
      <c r="O62" t="s">
        <v>24</v>
      </c>
      <c r="P62" t="s">
        <v>3</v>
      </c>
      <c r="Q62" t="s">
        <v>3</v>
      </c>
      <c r="R62" t="s">
        <v>3</v>
      </c>
      <c r="S62" t="s">
        <v>1280</v>
      </c>
      <c r="T62" t="s">
        <v>1288</v>
      </c>
      <c r="U62" t="s">
        <v>1281</v>
      </c>
    </row>
    <row r="63" spans="1:21" x14ac:dyDescent="0.2">
      <c r="A63">
        <v>659</v>
      </c>
      <c r="B63">
        <v>1</v>
      </c>
      <c r="C63" t="s">
        <v>3</v>
      </c>
      <c r="D63" t="s">
        <v>3</v>
      </c>
      <c r="E63" t="s">
        <v>24</v>
      </c>
      <c r="F63" t="s">
        <v>24</v>
      </c>
      <c r="G63" t="s">
        <v>24</v>
      </c>
      <c r="H63" t="s">
        <v>3</v>
      </c>
      <c r="I63" t="s">
        <v>24</v>
      </c>
      <c r="J63" t="s">
        <v>24</v>
      </c>
      <c r="K63" t="s">
        <v>3</v>
      </c>
      <c r="L63" t="s">
        <v>3</v>
      </c>
      <c r="M63" t="s">
        <v>3</v>
      </c>
      <c r="N63" t="s">
        <v>3</v>
      </c>
      <c r="O63" t="s">
        <v>24</v>
      </c>
      <c r="P63" t="s">
        <v>3</v>
      </c>
      <c r="Q63" t="s">
        <v>3</v>
      </c>
      <c r="R63" t="s">
        <v>3</v>
      </c>
      <c r="S63" t="s">
        <v>1280</v>
      </c>
      <c r="T63" t="s">
        <v>1288</v>
      </c>
      <c r="U63" t="s">
        <v>1281</v>
      </c>
    </row>
    <row r="64" spans="1:21" x14ac:dyDescent="0.2">
      <c r="A64">
        <v>660</v>
      </c>
      <c r="B64">
        <v>1</v>
      </c>
      <c r="C64" t="s">
        <v>3</v>
      </c>
      <c r="D64" t="s">
        <v>3</v>
      </c>
      <c r="E64" t="s">
        <v>24</v>
      </c>
      <c r="F64" t="s">
        <v>24</v>
      </c>
      <c r="G64" t="s">
        <v>24</v>
      </c>
      <c r="H64" t="s">
        <v>3</v>
      </c>
      <c r="I64" t="s">
        <v>24</v>
      </c>
      <c r="J64" t="s">
        <v>24</v>
      </c>
      <c r="K64" t="s">
        <v>3</v>
      </c>
      <c r="L64" t="s">
        <v>3</v>
      </c>
      <c r="M64" t="s">
        <v>3</v>
      </c>
      <c r="N64" t="s">
        <v>3</v>
      </c>
      <c r="O64" t="s">
        <v>24</v>
      </c>
      <c r="P64" t="s">
        <v>3</v>
      </c>
      <c r="Q64" t="s">
        <v>3</v>
      </c>
      <c r="R64" t="s">
        <v>3</v>
      </c>
      <c r="S64" t="s">
        <v>1280</v>
      </c>
      <c r="T64" t="s">
        <v>1288</v>
      </c>
      <c r="U64" t="s">
        <v>1281</v>
      </c>
    </row>
    <row r="65" spans="1:21" x14ac:dyDescent="0.2">
      <c r="A65">
        <v>665</v>
      </c>
      <c r="B65">
        <v>1</v>
      </c>
      <c r="C65" t="s">
        <v>3</v>
      </c>
      <c r="D65" t="s">
        <v>3</v>
      </c>
      <c r="E65" t="s">
        <v>24</v>
      </c>
      <c r="F65" t="s">
        <v>24</v>
      </c>
      <c r="G65" t="s">
        <v>24</v>
      </c>
      <c r="H65" t="s">
        <v>3</v>
      </c>
      <c r="I65" t="s">
        <v>24</v>
      </c>
      <c r="J65" t="s">
        <v>24</v>
      </c>
      <c r="K65" t="s">
        <v>3</v>
      </c>
      <c r="L65" t="s">
        <v>3</v>
      </c>
      <c r="M65" t="s">
        <v>3</v>
      </c>
      <c r="N65" t="s">
        <v>3</v>
      </c>
      <c r="O65" t="s">
        <v>24</v>
      </c>
      <c r="P65" t="s">
        <v>3</v>
      </c>
      <c r="Q65" t="s">
        <v>3</v>
      </c>
      <c r="R65" t="s">
        <v>3</v>
      </c>
      <c r="S65" t="s">
        <v>1280</v>
      </c>
      <c r="T65" t="s">
        <v>1288</v>
      </c>
      <c r="U65" t="s">
        <v>1281</v>
      </c>
    </row>
    <row r="66" spans="1:21" x14ac:dyDescent="0.2">
      <c r="A66">
        <v>666</v>
      </c>
      <c r="B66">
        <v>1</v>
      </c>
      <c r="C66" t="s">
        <v>3</v>
      </c>
      <c r="D66" t="s">
        <v>3</v>
      </c>
      <c r="E66" t="s">
        <v>24</v>
      </c>
      <c r="F66" t="s">
        <v>24</v>
      </c>
      <c r="G66" t="s">
        <v>24</v>
      </c>
      <c r="H66" t="s">
        <v>3</v>
      </c>
      <c r="I66" t="s">
        <v>24</v>
      </c>
      <c r="J66" t="s">
        <v>24</v>
      </c>
      <c r="K66" t="s">
        <v>3</v>
      </c>
      <c r="L66" t="s">
        <v>3</v>
      </c>
      <c r="M66" t="s">
        <v>3</v>
      </c>
      <c r="N66" t="s">
        <v>3</v>
      </c>
      <c r="O66" t="s">
        <v>24</v>
      </c>
      <c r="P66" t="s">
        <v>3</v>
      </c>
      <c r="Q66" t="s">
        <v>3</v>
      </c>
      <c r="R66" t="s">
        <v>3</v>
      </c>
      <c r="S66" t="s">
        <v>1280</v>
      </c>
      <c r="T66" t="s">
        <v>1288</v>
      </c>
      <c r="U66" t="s">
        <v>1281</v>
      </c>
    </row>
    <row r="67" spans="1:21" x14ac:dyDescent="0.2">
      <c r="A67">
        <v>675</v>
      </c>
      <c r="B67">
        <v>1</v>
      </c>
      <c r="C67" t="s">
        <v>3</v>
      </c>
      <c r="D67" t="s">
        <v>3</v>
      </c>
      <c r="E67" t="s">
        <v>24</v>
      </c>
      <c r="F67" t="s">
        <v>24</v>
      </c>
      <c r="G67" t="s">
        <v>24</v>
      </c>
      <c r="H67" t="s">
        <v>3</v>
      </c>
      <c r="I67" t="s">
        <v>24</v>
      </c>
      <c r="J67" t="s">
        <v>24</v>
      </c>
      <c r="K67" t="s">
        <v>3</v>
      </c>
      <c r="L67" t="s">
        <v>3</v>
      </c>
      <c r="M67" t="s">
        <v>3</v>
      </c>
      <c r="N67" t="s">
        <v>3</v>
      </c>
      <c r="O67" t="s">
        <v>24</v>
      </c>
      <c r="P67" t="s">
        <v>3</v>
      </c>
      <c r="Q67" t="s">
        <v>3</v>
      </c>
      <c r="R67" t="s">
        <v>3</v>
      </c>
      <c r="S67" t="s">
        <v>1280</v>
      </c>
      <c r="T67" t="s">
        <v>1288</v>
      </c>
      <c r="U67" t="s">
        <v>1281</v>
      </c>
    </row>
    <row r="68" spans="1:21" x14ac:dyDescent="0.2">
      <c r="A68">
        <v>676</v>
      </c>
      <c r="B68">
        <v>1</v>
      </c>
      <c r="C68" t="s">
        <v>3</v>
      </c>
      <c r="D68" t="s">
        <v>3</v>
      </c>
      <c r="E68" t="s">
        <v>24</v>
      </c>
      <c r="F68" t="s">
        <v>24</v>
      </c>
      <c r="G68" t="s">
        <v>24</v>
      </c>
      <c r="H68" t="s">
        <v>3</v>
      </c>
      <c r="I68" t="s">
        <v>24</v>
      </c>
      <c r="J68" t="s">
        <v>24</v>
      </c>
      <c r="K68" t="s">
        <v>3</v>
      </c>
      <c r="L68" t="s">
        <v>3</v>
      </c>
      <c r="M68" t="s">
        <v>3</v>
      </c>
      <c r="N68" t="s">
        <v>3</v>
      </c>
      <c r="O68" t="s">
        <v>24</v>
      </c>
      <c r="P68" t="s">
        <v>3</v>
      </c>
      <c r="Q68" t="s">
        <v>3</v>
      </c>
      <c r="R68" t="s">
        <v>3</v>
      </c>
      <c r="S68" t="s">
        <v>1280</v>
      </c>
      <c r="T68" t="s">
        <v>1288</v>
      </c>
      <c r="U68" t="s">
        <v>1281</v>
      </c>
    </row>
    <row r="69" spans="1:21" x14ac:dyDescent="0.2">
      <c r="A69">
        <v>722</v>
      </c>
      <c r="B69">
        <v>1</v>
      </c>
      <c r="C69" t="s">
        <v>3</v>
      </c>
      <c r="D69" t="s">
        <v>3</v>
      </c>
      <c r="E69" t="s">
        <v>1282</v>
      </c>
      <c r="F69" t="s">
        <v>1282</v>
      </c>
      <c r="G69" t="s">
        <v>1283</v>
      </c>
      <c r="H69" t="s">
        <v>3</v>
      </c>
      <c r="I69" t="s">
        <v>1283</v>
      </c>
      <c r="J69" t="s">
        <v>1282</v>
      </c>
      <c r="K69" t="s">
        <v>3</v>
      </c>
      <c r="L69" t="s">
        <v>3</v>
      </c>
      <c r="M69" t="s">
        <v>3</v>
      </c>
      <c r="N69" t="s">
        <v>3</v>
      </c>
      <c r="O69" t="s">
        <v>1284</v>
      </c>
      <c r="P69" t="s">
        <v>3</v>
      </c>
      <c r="Q69" t="s">
        <v>3</v>
      </c>
      <c r="R69" t="s">
        <v>3</v>
      </c>
      <c r="S69" t="s">
        <v>1285</v>
      </c>
      <c r="T69" t="s">
        <v>1286</v>
      </c>
      <c r="U69" t="s">
        <v>1281</v>
      </c>
    </row>
    <row r="70" spans="1:21" x14ac:dyDescent="0.2">
      <c r="A70">
        <v>722</v>
      </c>
      <c r="B70">
        <v>1</v>
      </c>
      <c r="C70" t="s">
        <v>3</v>
      </c>
      <c r="D70" t="s">
        <v>3</v>
      </c>
      <c r="E70" t="s">
        <v>24</v>
      </c>
      <c r="F70" t="s">
        <v>24</v>
      </c>
      <c r="G70" t="s">
        <v>24</v>
      </c>
      <c r="H70" t="s">
        <v>3</v>
      </c>
      <c r="I70" t="s">
        <v>24</v>
      </c>
      <c r="J70" t="s">
        <v>24</v>
      </c>
      <c r="K70" t="s">
        <v>3</v>
      </c>
      <c r="L70" t="s">
        <v>3</v>
      </c>
      <c r="M70" t="s">
        <v>3</v>
      </c>
      <c r="N70" t="s">
        <v>3</v>
      </c>
      <c r="O70" t="s">
        <v>24</v>
      </c>
      <c r="P70" t="s">
        <v>3</v>
      </c>
      <c r="Q70" t="s">
        <v>3</v>
      </c>
      <c r="R70" t="s">
        <v>3</v>
      </c>
      <c r="S70" t="s">
        <v>1280</v>
      </c>
      <c r="T70" t="s">
        <v>1288</v>
      </c>
      <c r="U70" t="s">
        <v>1281</v>
      </c>
    </row>
    <row r="71" spans="1:21" x14ac:dyDescent="0.2">
      <c r="A71">
        <v>723</v>
      </c>
      <c r="B71">
        <v>1</v>
      </c>
      <c r="C71" t="s">
        <v>3</v>
      </c>
      <c r="D71" t="s">
        <v>3</v>
      </c>
      <c r="E71" t="s">
        <v>1282</v>
      </c>
      <c r="F71" t="s">
        <v>1282</v>
      </c>
      <c r="G71" t="s">
        <v>1283</v>
      </c>
      <c r="H71" t="s">
        <v>3</v>
      </c>
      <c r="I71" t="s">
        <v>1283</v>
      </c>
      <c r="J71" t="s">
        <v>1282</v>
      </c>
      <c r="K71" t="s">
        <v>3</v>
      </c>
      <c r="L71" t="s">
        <v>3</v>
      </c>
      <c r="M71" t="s">
        <v>3</v>
      </c>
      <c r="N71" t="s">
        <v>3</v>
      </c>
      <c r="O71" t="s">
        <v>1284</v>
      </c>
      <c r="P71" t="s">
        <v>3</v>
      </c>
      <c r="Q71" t="s">
        <v>3</v>
      </c>
      <c r="R71" t="s">
        <v>3</v>
      </c>
      <c r="S71" t="s">
        <v>1285</v>
      </c>
      <c r="T71" t="s">
        <v>1286</v>
      </c>
      <c r="U71" t="s">
        <v>1281</v>
      </c>
    </row>
    <row r="72" spans="1:21" x14ac:dyDescent="0.2">
      <c r="A72">
        <v>723</v>
      </c>
      <c r="B72">
        <v>1</v>
      </c>
      <c r="C72" t="s">
        <v>3</v>
      </c>
      <c r="D72" t="s">
        <v>3</v>
      </c>
      <c r="E72" t="s">
        <v>24</v>
      </c>
      <c r="F72" t="s">
        <v>24</v>
      </c>
      <c r="G72" t="s">
        <v>24</v>
      </c>
      <c r="H72" t="s">
        <v>3</v>
      </c>
      <c r="I72" t="s">
        <v>24</v>
      </c>
      <c r="J72" t="s">
        <v>24</v>
      </c>
      <c r="K72" t="s">
        <v>3</v>
      </c>
      <c r="L72" t="s">
        <v>3</v>
      </c>
      <c r="M72" t="s">
        <v>3</v>
      </c>
      <c r="N72" t="s">
        <v>3</v>
      </c>
      <c r="O72" t="s">
        <v>24</v>
      </c>
      <c r="P72" t="s">
        <v>3</v>
      </c>
      <c r="Q72" t="s">
        <v>3</v>
      </c>
      <c r="R72" t="s">
        <v>3</v>
      </c>
      <c r="S72" t="s">
        <v>1280</v>
      </c>
      <c r="T72" t="s">
        <v>1288</v>
      </c>
      <c r="U72" t="s">
        <v>1281</v>
      </c>
    </row>
    <row r="73" spans="1:21" x14ac:dyDescent="0.2">
      <c r="A73">
        <v>756</v>
      </c>
      <c r="B73">
        <v>1</v>
      </c>
      <c r="C73" t="s">
        <v>3</v>
      </c>
      <c r="D73" t="s">
        <v>3</v>
      </c>
      <c r="E73" t="s">
        <v>24</v>
      </c>
      <c r="F73" t="s">
        <v>24</v>
      </c>
      <c r="G73" t="s">
        <v>24</v>
      </c>
      <c r="H73" t="s">
        <v>3</v>
      </c>
      <c r="I73" t="s">
        <v>24</v>
      </c>
      <c r="J73" t="s">
        <v>24</v>
      </c>
      <c r="K73" t="s">
        <v>3</v>
      </c>
      <c r="L73" t="s">
        <v>3</v>
      </c>
      <c r="M73" t="s">
        <v>3</v>
      </c>
      <c r="N73" t="s">
        <v>3</v>
      </c>
      <c r="O73" t="s">
        <v>24</v>
      </c>
      <c r="P73" t="s">
        <v>3</v>
      </c>
      <c r="Q73" t="s">
        <v>3</v>
      </c>
      <c r="R73" t="s">
        <v>3</v>
      </c>
      <c r="S73" t="s">
        <v>1280</v>
      </c>
      <c r="T73" t="s">
        <v>1288</v>
      </c>
      <c r="U73" t="s">
        <v>1281</v>
      </c>
    </row>
    <row r="74" spans="1:21" x14ac:dyDescent="0.2">
      <c r="A74">
        <v>757</v>
      </c>
      <c r="B74">
        <v>1</v>
      </c>
      <c r="C74" t="s">
        <v>3</v>
      </c>
      <c r="D74" t="s">
        <v>3</v>
      </c>
      <c r="E74" t="s">
        <v>24</v>
      </c>
      <c r="F74" t="s">
        <v>24</v>
      </c>
      <c r="G74" t="s">
        <v>24</v>
      </c>
      <c r="H74" t="s">
        <v>3</v>
      </c>
      <c r="I74" t="s">
        <v>24</v>
      </c>
      <c r="J74" t="s">
        <v>24</v>
      </c>
      <c r="K74" t="s">
        <v>3</v>
      </c>
      <c r="L74" t="s">
        <v>3</v>
      </c>
      <c r="M74" t="s">
        <v>3</v>
      </c>
      <c r="N74" t="s">
        <v>3</v>
      </c>
      <c r="O74" t="s">
        <v>24</v>
      </c>
      <c r="P74" t="s">
        <v>3</v>
      </c>
      <c r="Q74" t="s">
        <v>3</v>
      </c>
      <c r="R74" t="s">
        <v>3</v>
      </c>
      <c r="S74" t="s">
        <v>1280</v>
      </c>
      <c r="T74" t="s">
        <v>1288</v>
      </c>
      <c r="U74" t="s">
        <v>1281</v>
      </c>
    </row>
  </sheetData>
  <printOptions gridLines="1"/>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2"/>
  <sheetViews>
    <sheetView workbookViewId="0"/>
  </sheetViews>
  <sheetFormatPr defaultColWidth="9.140625" defaultRowHeight="12.75" x14ac:dyDescent="0.2"/>
  <cols>
    <col min="1" max="256" width="9.140625" customWidth="1"/>
  </cols>
  <sheetData>
    <row r="1" spans="1:103" x14ac:dyDescent="0.2">
      <c r="A1">
        <v>0</v>
      </c>
      <c r="B1" t="s">
        <v>0</v>
      </c>
      <c r="D1" t="s">
        <v>1</v>
      </c>
      <c r="F1">
        <v>0</v>
      </c>
      <c r="G1">
        <v>0</v>
      </c>
      <c r="H1">
        <v>0</v>
      </c>
      <c r="I1" t="s">
        <v>2</v>
      </c>
      <c r="J1" t="s">
        <v>3</v>
      </c>
      <c r="K1">
        <v>1</v>
      </c>
      <c r="L1">
        <v>74563</v>
      </c>
      <c r="M1">
        <v>10</v>
      </c>
      <c r="N1">
        <v>12</v>
      </c>
      <c r="O1">
        <v>0</v>
      </c>
      <c r="P1">
        <v>0</v>
      </c>
      <c r="Q1">
        <v>3</v>
      </c>
    </row>
    <row r="12" spans="1:103" x14ac:dyDescent="0.2">
      <c r="F12" t="str">
        <f>Source!F12</f>
        <v/>
      </c>
      <c r="G12" t="str">
        <f>Source!G12</f>
        <v>02-01-03 ЭОМ</v>
      </c>
      <c r="AB12" t="s">
        <v>3</v>
      </c>
      <c r="AC12" t="s">
        <v>3</v>
      </c>
      <c r="AD12" t="s">
        <v>3</v>
      </c>
      <c r="AE12" t="s">
        <v>3</v>
      </c>
      <c r="AF12" t="s">
        <v>3</v>
      </c>
      <c r="AG12" t="s">
        <v>3</v>
      </c>
      <c r="AH12" t="s">
        <v>3</v>
      </c>
      <c r="AI12" t="s">
        <v>3</v>
      </c>
      <c r="AJ12">
        <v>0</v>
      </c>
      <c r="AK12" t="s">
        <v>3</v>
      </c>
      <c r="AL12" t="s">
        <v>3</v>
      </c>
      <c r="AM12" t="s">
        <v>3</v>
      </c>
      <c r="CY12">
        <v>0</v>
      </c>
    </row>
  </sheetData>
  <printOptions gridLines="1"/>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4</vt:i4>
      </vt:variant>
    </vt:vector>
  </HeadingPairs>
  <TitlesOfParts>
    <vt:vector size="12" baseType="lpstr">
      <vt:lpstr>02-01-03</vt:lpstr>
      <vt:lpstr>Ведомость объемов работ</vt:lpstr>
      <vt:lpstr>Source</vt:lpstr>
      <vt:lpstr>SourceObSm</vt:lpstr>
      <vt:lpstr>SmtRes</vt:lpstr>
      <vt:lpstr>EtalonRes</vt:lpstr>
      <vt:lpstr>SrcPoprs</vt:lpstr>
      <vt:lpstr>SrcKA</vt:lpstr>
      <vt:lpstr>'02-01-03'!Заголовки_для_печати</vt:lpstr>
      <vt:lpstr>'Ведомость объемов работ'!Заголовки_для_печати</vt:lpstr>
      <vt:lpstr>'02-01-03'!Область_печати</vt:lpstr>
      <vt:lpstr>'Ведомость объемов работ'!Область_печати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Соколова Ирина Николаевна</cp:lastModifiedBy>
  <cp:lastPrinted>2026-03-23T11:43:06Z</cp:lastPrinted>
  <dcterms:created xsi:type="dcterms:W3CDTF">2026-03-23T11:41:31Z</dcterms:created>
  <dcterms:modified xsi:type="dcterms:W3CDTF">2026-03-23T11:43:30Z</dcterms:modified>
</cp:coreProperties>
</file>